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501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96" i="1" l="1"/>
  <c r="P4295" i="1"/>
  <c r="P4294" i="1"/>
  <c r="P4293" i="1"/>
  <c r="P4292" i="1"/>
  <c r="P4291" i="1"/>
  <c r="O4291" i="1"/>
  <c r="P4290" i="1"/>
  <c r="O4290" i="1"/>
  <c r="P4289" i="1"/>
  <c r="O4289" i="1"/>
  <c r="P4288" i="1"/>
  <c r="O4288" i="1"/>
  <c r="P4287" i="1"/>
  <c r="O4287" i="1"/>
  <c r="P4286" i="1"/>
  <c r="O4286" i="1"/>
  <c r="P4285" i="1"/>
  <c r="O4285" i="1"/>
  <c r="P4284" i="1"/>
  <c r="O4284" i="1"/>
  <c r="P4283" i="1"/>
  <c r="O4283" i="1"/>
  <c r="P4282" i="1"/>
  <c r="O4282" i="1"/>
  <c r="P4281" i="1"/>
  <c r="O4281" i="1"/>
  <c r="P4280" i="1"/>
  <c r="O4280" i="1"/>
  <c r="P4279" i="1"/>
  <c r="O4279" i="1"/>
  <c r="P4278" i="1"/>
  <c r="O4278" i="1"/>
  <c r="P4277" i="1"/>
  <c r="O4277" i="1"/>
  <c r="P4276" i="1"/>
  <c r="O4276" i="1"/>
  <c r="P4275" i="1"/>
  <c r="O4275" i="1"/>
  <c r="P4274" i="1"/>
  <c r="O4274" i="1"/>
  <c r="P4273" i="1"/>
  <c r="O4273" i="1"/>
  <c r="P4272" i="1"/>
  <c r="O4272" i="1"/>
  <c r="P4271" i="1"/>
  <c r="O4271" i="1"/>
  <c r="P4270" i="1"/>
  <c r="O4270" i="1"/>
  <c r="P4269" i="1"/>
  <c r="O4269" i="1"/>
  <c r="P4268" i="1"/>
  <c r="O4268" i="1"/>
  <c r="P4267" i="1"/>
  <c r="O4267" i="1"/>
  <c r="P4266" i="1"/>
  <c r="O4266" i="1"/>
  <c r="P4265" i="1"/>
  <c r="O4265" i="1"/>
  <c r="P4264" i="1"/>
  <c r="O4264" i="1"/>
  <c r="P4263" i="1"/>
  <c r="O4263" i="1"/>
  <c r="P4262" i="1"/>
  <c r="O4262" i="1"/>
  <c r="P4261" i="1"/>
  <c r="O4261" i="1"/>
  <c r="P4260" i="1"/>
  <c r="O4260" i="1"/>
  <c r="P4259" i="1"/>
  <c r="O4259" i="1"/>
  <c r="P4258" i="1"/>
  <c r="O4258" i="1"/>
  <c r="P4257" i="1"/>
  <c r="O4257" i="1"/>
  <c r="P4256" i="1"/>
  <c r="O4256" i="1"/>
  <c r="P4255" i="1"/>
  <c r="O4255" i="1"/>
  <c r="P4254" i="1"/>
  <c r="O4254" i="1"/>
  <c r="P4253" i="1"/>
  <c r="O4253" i="1"/>
  <c r="P4252" i="1"/>
  <c r="O4252" i="1"/>
  <c r="P4251" i="1"/>
  <c r="O4251" i="1"/>
  <c r="P4250" i="1"/>
  <c r="O4250" i="1"/>
  <c r="P4249" i="1"/>
  <c r="O4249" i="1"/>
  <c r="P4248" i="1"/>
  <c r="O4248" i="1"/>
  <c r="P4247" i="1"/>
  <c r="O4247" i="1"/>
  <c r="P4246" i="1"/>
  <c r="O4246" i="1"/>
  <c r="P4245" i="1"/>
  <c r="O4245" i="1"/>
  <c r="P4244" i="1"/>
  <c r="O4244" i="1"/>
  <c r="P4243" i="1"/>
  <c r="O4243" i="1"/>
  <c r="P4242" i="1"/>
  <c r="O4242" i="1"/>
  <c r="P4241" i="1"/>
  <c r="O4241" i="1"/>
  <c r="P4240" i="1"/>
  <c r="O4240" i="1"/>
  <c r="P4239" i="1"/>
  <c r="O4239" i="1"/>
  <c r="P4238" i="1"/>
  <c r="O4238" i="1"/>
  <c r="P4237" i="1"/>
  <c r="O4237" i="1"/>
  <c r="P4236" i="1"/>
  <c r="O4236" i="1"/>
  <c r="P4235" i="1"/>
  <c r="O4235" i="1"/>
  <c r="P4234" i="1"/>
  <c r="O4234" i="1"/>
  <c r="P4233" i="1"/>
  <c r="O4233" i="1"/>
  <c r="P4232" i="1"/>
  <c r="O4232" i="1"/>
  <c r="P4231" i="1"/>
  <c r="O4231" i="1"/>
  <c r="P4230" i="1"/>
  <c r="O4230" i="1"/>
  <c r="P4229" i="1"/>
  <c r="O4229" i="1"/>
  <c r="P4228" i="1"/>
  <c r="O4228" i="1"/>
  <c r="P4227" i="1"/>
  <c r="O4227" i="1"/>
  <c r="P4226" i="1"/>
  <c r="O4226" i="1"/>
  <c r="P4225" i="1"/>
  <c r="O4225" i="1"/>
  <c r="P4224" i="1"/>
  <c r="O4224" i="1"/>
  <c r="P4223" i="1"/>
  <c r="O4223" i="1"/>
  <c r="P4222" i="1"/>
  <c r="O4222" i="1"/>
  <c r="P4221" i="1"/>
  <c r="O4221" i="1"/>
  <c r="P4220" i="1"/>
  <c r="O4220" i="1"/>
  <c r="P4219" i="1"/>
  <c r="O4219" i="1"/>
  <c r="P4218" i="1"/>
  <c r="O4218" i="1"/>
  <c r="P4217" i="1"/>
  <c r="O4217" i="1"/>
  <c r="P4216" i="1"/>
  <c r="O4216" i="1"/>
  <c r="P4215" i="1"/>
  <c r="O4215" i="1"/>
  <c r="P4214" i="1"/>
  <c r="O4214" i="1"/>
  <c r="P4213" i="1"/>
  <c r="O4213" i="1"/>
  <c r="P4212" i="1"/>
  <c r="O4212" i="1"/>
  <c r="P4211" i="1"/>
  <c r="O4211" i="1"/>
  <c r="P4210" i="1"/>
  <c r="O4210" i="1"/>
  <c r="P4209" i="1"/>
  <c r="O4209" i="1"/>
  <c r="P4208" i="1"/>
  <c r="O4208" i="1"/>
  <c r="P4207" i="1"/>
  <c r="O4207" i="1"/>
  <c r="P4206" i="1"/>
  <c r="O4206" i="1"/>
  <c r="P4205" i="1"/>
  <c r="O4205" i="1"/>
  <c r="P4204" i="1"/>
  <c r="O4204" i="1"/>
  <c r="P4203" i="1"/>
  <c r="O4203" i="1"/>
  <c r="P4202" i="1"/>
  <c r="O4202" i="1"/>
  <c r="P4201" i="1"/>
  <c r="O4201" i="1"/>
  <c r="P4200" i="1"/>
  <c r="O4200" i="1"/>
  <c r="P4199" i="1"/>
  <c r="O4199" i="1"/>
  <c r="P4198" i="1"/>
  <c r="O4198" i="1"/>
  <c r="P4197" i="1"/>
  <c r="O4197" i="1"/>
  <c r="P4196" i="1"/>
  <c r="O4196" i="1"/>
  <c r="P4195" i="1"/>
  <c r="O4195" i="1"/>
  <c r="P4194" i="1"/>
  <c r="O4194" i="1"/>
  <c r="P4193" i="1"/>
  <c r="O4193" i="1"/>
  <c r="P4192" i="1"/>
  <c r="O4192" i="1"/>
  <c r="P4191" i="1"/>
  <c r="O4191" i="1"/>
  <c r="P4190" i="1"/>
  <c r="O4190" i="1"/>
  <c r="P4189" i="1"/>
  <c r="O4189" i="1"/>
  <c r="P4188" i="1"/>
  <c r="O4188" i="1"/>
  <c r="P4187" i="1"/>
  <c r="O4187" i="1"/>
  <c r="P4186" i="1"/>
  <c r="O4186" i="1"/>
  <c r="P4185" i="1"/>
  <c r="O4185" i="1"/>
  <c r="P4184" i="1"/>
  <c r="O4184" i="1"/>
  <c r="P4183" i="1"/>
  <c r="O4183" i="1"/>
  <c r="P4182" i="1"/>
  <c r="O4182" i="1"/>
  <c r="P4181" i="1"/>
  <c r="O4181" i="1"/>
  <c r="P4180" i="1"/>
  <c r="O4180" i="1"/>
  <c r="P4179" i="1"/>
  <c r="O4179" i="1"/>
  <c r="P4178" i="1"/>
  <c r="O4178" i="1"/>
  <c r="P4177" i="1"/>
  <c r="O4177" i="1"/>
  <c r="P4176" i="1"/>
  <c r="O4176" i="1"/>
  <c r="P4175" i="1"/>
  <c r="O4175" i="1"/>
  <c r="P4174" i="1"/>
  <c r="O4174" i="1"/>
  <c r="P4173" i="1"/>
  <c r="O4173" i="1"/>
  <c r="P4172" i="1"/>
  <c r="O4172" i="1"/>
  <c r="P4171" i="1"/>
  <c r="O4171" i="1"/>
  <c r="P4170" i="1"/>
  <c r="O4170" i="1"/>
  <c r="P4169" i="1"/>
  <c r="O4169" i="1"/>
  <c r="P4168" i="1"/>
  <c r="O4168" i="1"/>
  <c r="P4167" i="1"/>
  <c r="O4167" i="1"/>
  <c r="P4166" i="1"/>
  <c r="O4166" i="1"/>
  <c r="P4165" i="1"/>
  <c r="O4165" i="1"/>
  <c r="P4164" i="1"/>
  <c r="O4164" i="1"/>
  <c r="P4163" i="1"/>
  <c r="O4163" i="1"/>
  <c r="P4162" i="1"/>
  <c r="O4162" i="1"/>
  <c r="P4161" i="1"/>
  <c r="O4161" i="1"/>
  <c r="P4160" i="1"/>
  <c r="O4160" i="1"/>
  <c r="P4159" i="1"/>
  <c r="O4159" i="1"/>
  <c r="P4158" i="1"/>
  <c r="O4158" i="1"/>
  <c r="P4157" i="1"/>
  <c r="O4157" i="1"/>
  <c r="P4156" i="1"/>
  <c r="O4156" i="1"/>
  <c r="P4155" i="1"/>
  <c r="O4155" i="1"/>
  <c r="P4154" i="1"/>
  <c r="O4154" i="1"/>
  <c r="P4153" i="1"/>
  <c r="O4153" i="1"/>
  <c r="P4152" i="1"/>
  <c r="O4152" i="1"/>
  <c r="P4151" i="1"/>
  <c r="O4151" i="1"/>
  <c r="P4150" i="1"/>
  <c r="O4150" i="1"/>
  <c r="P4149" i="1"/>
  <c r="O4149" i="1"/>
  <c r="P4148" i="1"/>
  <c r="O4148" i="1"/>
  <c r="P4147" i="1"/>
  <c r="O4147" i="1"/>
  <c r="P4146" i="1"/>
  <c r="O4146" i="1"/>
  <c r="P4145" i="1"/>
  <c r="O4145" i="1"/>
  <c r="P4144" i="1"/>
  <c r="O4144" i="1"/>
  <c r="P4143" i="1"/>
  <c r="O4143" i="1"/>
  <c r="P4142" i="1"/>
  <c r="O4142" i="1"/>
  <c r="P4141" i="1"/>
  <c r="O4141" i="1"/>
  <c r="P4140" i="1"/>
  <c r="O4140" i="1"/>
  <c r="P4139" i="1"/>
  <c r="O4139" i="1"/>
  <c r="P4138" i="1"/>
  <c r="O4138" i="1"/>
  <c r="P4137" i="1"/>
  <c r="O4137" i="1"/>
  <c r="P4136" i="1"/>
  <c r="O4136" i="1"/>
  <c r="P4135" i="1"/>
  <c r="O4135" i="1"/>
  <c r="P4134" i="1"/>
  <c r="O4134" i="1"/>
  <c r="P4133" i="1"/>
  <c r="O4133" i="1"/>
  <c r="P4132" i="1"/>
  <c r="O4132" i="1"/>
  <c r="P4131" i="1"/>
  <c r="O4131" i="1"/>
  <c r="P4130" i="1"/>
  <c r="O4130" i="1"/>
  <c r="P4129" i="1"/>
  <c r="O4129" i="1"/>
  <c r="P4128" i="1"/>
  <c r="O4128" i="1"/>
  <c r="P4127" i="1"/>
  <c r="O4127" i="1"/>
  <c r="P4126" i="1"/>
  <c r="O4126" i="1"/>
  <c r="P4125" i="1"/>
  <c r="O4125" i="1"/>
  <c r="P4124" i="1"/>
  <c r="O4124" i="1"/>
  <c r="P4123" i="1"/>
  <c r="O4123" i="1"/>
  <c r="P4122" i="1"/>
  <c r="O4122" i="1"/>
  <c r="P4121" i="1"/>
  <c r="O4121" i="1"/>
  <c r="P4120" i="1"/>
  <c r="O4120" i="1"/>
  <c r="P4119" i="1"/>
  <c r="O4119" i="1"/>
  <c r="P4118" i="1"/>
  <c r="O4118" i="1"/>
  <c r="P4117" i="1"/>
  <c r="O4117" i="1"/>
  <c r="P4116" i="1"/>
  <c r="O4116" i="1"/>
  <c r="P4115" i="1"/>
  <c r="O4115" i="1"/>
  <c r="P4114" i="1"/>
  <c r="O4114" i="1"/>
  <c r="P4113" i="1"/>
  <c r="O4113" i="1"/>
  <c r="P4112" i="1"/>
  <c r="O4112" i="1"/>
  <c r="P4111" i="1"/>
  <c r="O4111" i="1"/>
  <c r="P4110" i="1"/>
  <c r="O4110" i="1"/>
  <c r="P4109" i="1"/>
  <c r="O4109" i="1"/>
  <c r="P4108" i="1"/>
  <c r="O4108" i="1"/>
  <c r="P4107" i="1"/>
  <c r="O4107" i="1"/>
  <c r="P4106" i="1"/>
  <c r="O4106" i="1"/>
  <c r="P4105" i="1"/>
  <c r="O4105" i="1"/>
  <c r="P4104" i="1"/>
  <c r="O4104" i="1"/>
  <c r="P4103" i="1"/>
  <c r="O4103" i="1"/>
  <c r="P4102" i="1"/>
  <c r="O4102" i="1"/>
  <c r="P4101" i="1"/>
  <c r="O4101" i="1"/>
  <c r="P4100" i="1"/>
  <c r="O4100" i="1"/>
  <c r="P4099" i="1"/>
  <c r="O4099" i="1"/>
  <c r="P4098" i="1"/>
  <c r="O4098" i="1"/>
  <c r="P4097" i="1"/>
  <c r="O4097" i="1"/>
  <c r="P4096" i="1"/>
  <c r="O4096" i="1"/>
  <c r="P4095" i="1"/>
  <c r="O4095" i="1"/>
  <c r="P4094" i="1"/>
  <c r="O4094" i="1"/>
  <c r="P4093" i="1"/>
  <c r="O4093" i="1"/>
  <c r="P4092" i="1"/>
  <c r="O4092" i="1"/>
  <c r="P4091" i="1"/>
  <c r="O4091" i="1"/>
  <c r="P4090" i="1"/>
  <c r="O4090" i="1"/>
  <c r="P4089" i="1"/>
  <c r="O4089" i="1"/>
  <c r="P4088" i="1"/>
  <c r="O4088" i="1"/>
  <c r="P4087" i="1"/>
  <c r="O4087" i="1"/>
  <c r="P4086" i="1"/>
  <c r="O4086" i="1"/>
  <c r="P4085" i="1"/>
  <c r="O4085" i="1"/>
  <c r="P4084" i="1"/>
  <c r="O4084" i="1"/>
  <c r="P4083" i="1"/>
  <c r="O4083" i="1"/>
  <c r="P4082" i="1"/>
  <c r="O4082" i="1"/>
  <c r="P4081" i="1"/>
  <c r="O4081" i="1"/>
  <c r="P4080" i="1"/>
  <c r="O4080" i="1"/>
  <c r="P4079" i="1"/>
  <c r="O4079" i="1"/>
  <c r="P4078" i="1"/>
  <c r="O4078" i="1"/>
  <c r="P4077" i="1"/>
  <c r="O4077" i="1"/>
  <c r="P4076" i="1"/>
  <c r="O4076" i="1"/>
  <c r="P4075" i="1"/>
  <c r="O4075" i="1"/>
  <c r="P4074" i="1"/>
  <c r="O4074" i="1"/>
  <c r="P4073" i="1"/>
  <c r="O4073" i="1"/>
  <c r="P4072" i="1"/>
  <c r="O4072" i="1"/>
  <c r="P4071" i="1"/>
  <c r="O4071" i="1"/>
  <c r="P4070" i="1"/>
  <c r="O4070" i="1"/>
  <c r="P4069" i="1"/>
  <c r="O4069" i="1"/>
  <c r="P4068" i="1"/>
  <c r="O4068" i="1"/>
  <c r="P4067" i="1"/>
  <c r="O4067" i="1"/>
  <c r="P4066" i="1"/>
  <c r="O4066" i="1"/>
  <c r="P4065" i="1"/>
  <c r="O4065" i="1"/>
  <c r="P4064" i="1"/>
  <c r="O4064" i="1"/>
  <c r="P4063" i="1"/>
  <c r="O4063" i="1"/>
  <c r="P4062" i="1"/>
  <c r="O4062" i="1"/>
  <c r="P4061" i="1"/>
  <c r="O4061" i="1"/>
  <c r="P4060" i="1"/>
  <c r="O4060" i="1"/>
  <c r="P4059" i="1"/>
  <c r="O4059" i="1"/>
  <c r="P4058" i="1"/>
  <c r="O4058" i="1"/>
  <c r="P4057" i="1"/>
  <c r="O4057" i="1"/>
  <c r="P4056" i="1"/>
  <c r="O4056" i="1"/>
  <c r="P4055" i="1"/>
  <c r="O4055" i="1"/>
  <c r="P4054" i="1"/>
  <c r="O4054" i="1"/>
  <c r="P4053" i="1"/>
  <c r="O4053" i="1"/>
  <c r="P4052" i="1"/>
  <c r="O4052" i="1"/>
  <c r="P4051" i="1"/>
  <c r="O4051" i="1"/>
  <c r="P4050" i="1"/>
  <c r="O4050" i="1"/>
  <c r="P4049" i="1"/>
  <c r="O4049" i="1"/>
  <c r="P4048" i="1"/>
  <c r="O4048" i="1"/>
  <c r="P4047" i="1"/>
  <c r="O4047" i="1"/>
  <c r="P4046" i="1"/>
  <c r="O4046" i="1"/>
  <c r="P4045" i="1"/>
  <c r="O4045" i="1"/>
  <c r="P4044" i="1"/>
  <c r="O4044" i="1"/>
  <c r="P4043" i="1"/>
  <c r="O4043" i="1"/>
  <c r="P4042" i="1"/>
  <c r="O4042" i="1"/>
  <c r="P4041" i="1"/>
  <c r="O4041" i="1"/>
  <c r="P4040" i="1"/>
  <c r="O4040" i="1"/>
  <c r="P4039" i="1"/>
  <c r="O4039" i="1"/>
  <c r="P4038" i="1"/>
  <c r="O4038" i="1"/>
  <c r="P4037" i="1"/>
  <c r="O4037" i="1"/>
  <c r="P4036" i="1"/>
  <c r="O4036" i="1"/>
  <c r="P4035" i="1"/>
  <c r="O4035" i="1"/>
  <c r="P4034" i="1"/>
  <c r="O4034" i="1"/>
  <c r="P4033" i="1"/>
  <c r="O4033" i="1"/>
  <c r="P4032" i="1"/>
  <c r="O4032" i="1"/>
  <c r="P4031" i="1"/>
  <c r="O4031" i="1"/>
  <c r="P4030" i="1"/>
  <c r="O4030" i="1"/>
  <c r="P4029" i="1"/>
  <c r="O4029" i="1"/>
  <c r="P4028" i="1"/>
  <c r="O4028" i="1"/>
  <c r="P4027" i="1"/>
  <c r="O4027" i="1"/>
  <c r="P4026" i="1"/>
  <c r="O4026" i="1"/>
  <c r="P4025" i="1"/>
  <c r="O4025" i="1"/>
  <c r="P4024" i="1"/>
  <c r="O4024" i="1"/>
  <c r="P4023" i="1"/>
  <c r="O4023" i="1"/>
  <c r="P4022" i="1"/>
  <c r="O4022" i="1"/>
  <c r="P4021" i="1"/>
  <c r="O4021" i="1"/>
  <c r="P4020" i="1"/>
  <c r="O4020" i="1"/>
  <c r="P4019" i="1"/>
  <c r="O4019" i="1"/>
  <c r="P4018" i="1"/>
  <c r="O4018" i="1"/>
  <c r="P4017" i="1"/>
  <c r="O4017" i="1"/>
  <c r="P4016" i="1"/>
  <c r="O4016" i="1"/>
  <c r="P4015" i="1"/>
  <c r="O4015" i="1"/>
  <c r="P4014" i="1"/>
  <c r="O4014" i="1"/>
  <c r="P4013" i="1"/>
  <c r="O4013" i="1"/>
  <c r="P4012" i="1"/>
  <c r="O4012" i="1"/>
  <c r="P4011" i="1"/>
  <c r="O4011" i="1"/>
  <c r="P4010" i="1"/>
  <c r="O4010" i="1"/>
  <c r="P4009" i="1"/>
  <c r="O4009" i="1"/>
  <c r="P4008" i="1"/>
  <c r="O4008" i="1"/>
  <c r="P4007" i="1"/>
  <c r="O4007" i="1"/>
  <c r="P4006" i="1"/>
  <c r="O4006" i="1"/>
  <c r="P4005" i="1"/>
  <c r="O4005" i="1"/>
  <c r="P4004" i="1"/>
  <c r="O4004" i="1"/>
  <c r="P4003" i="1"/>
  <c r="O4003" i="1"/>
  <c r="P4002" i="1"/>
  <c r="O4002" i="1"/>
  <c r="P4001" i="1"/>
  <c r="O4001" i="1"/>
  <c r="P4000" i="1"/>
  <c r="O4000" i="1"/>
  <c r="P3999" i="1"/>
  <c r="O3999" i="1"/>
  <c r="P3998" i="1"/>
  <c r="O3998" i="1"/>
  <c r="P3997" i="1"/>
  <c r="O3997" i="1"/>
  <c r="P3996" i="1"/>
  <c r="O3996" i="1"/>
  <c r="P3995" i="1"/>
  <c r="O3995" i="1"/>
  <c r="P3994" i="1"/>
  <c r="O3994" i="1"/>
  <c r="P3993" i="1"/>
  <c r="O3993" i="1"/>
  <c r="P3992" i="1"/>
  <c r="O3992" i="1"/>
  <c r="P3991" i="1"/>
  <c r="O3991" i="1"/>
  <c r="P3990" i="1"/>
  <c r="O3990" i="1"/>
  <c r="P3989" i="1"/>
  <c r="O3989" i="1"/>
  <c r="P3988" i="1"/>
  <c r="O3988" i="1"/>
  <c r="P3987" i="1"/>
  <c r="O3987" i="1"/>
  <c r="P3986" i="1"/>
  <c r="O3986" i="1"/>
  <c r="P3985" i="1"/>
  <c r="O3985" i="1"/>
  <c r="P3984" i="1"/>
  <c r="O3984" i="1"/>
  <c r="P3983" i="1"/>
  <c r="O3983" i="1"/>
  <c r="P3982" i="1"/>
  <c r="O3982" i="1"/>
  <c r="P3981" i="1"/>
  <c r="O3981" i="1"/>
  <c r="P3980" i="1"/>
  <c r="O3980" i="1"/>
  <c r="P3979" i="1"/>
  <c r="O3979" i="1"/>
  <c r="P3978" i="1"/>
  <c r="O3978" i="1"/>
  <c r="P3977" i="1"/>
  <c r="O3977" i="1"/>
  <c r="P3976" i="1"/>
  <c r="O3976" i="1"/>
  <c r="P3975" i="1"/>
  <c r="O3975" i="1"/>
  <c r="P3974" i="1"/>
  <c r="O3974" i="1"/>
  <c r="P3973" i="1"/>
  <c r="O3973" i="1"/>
  <c r="P3972" i="1"/>
  <c r="O3972" i="1"/>
  <c r="P3971" i="1"/>
  <c r="O3971" i="1"/>
  <c r="P3970" i="1"/>
  <c r="O3970" i="1"/>
  <c r="P3969" i="1"/>
  <c r="O3969" i="1"/>
  <c r="P3968" i="1"/>
  <c r="O3968" i="1"/>
  <c r="P3967" i="1"/>
  <c r="O3967" i="1"/>
  <c r="P3966" i="1"/>
  <c r="O3966" i="1"/>
  <c r="P3965" i="1"/>
  <c r="O3965" i="1"/>
  <c r="P3964" i="1"/>
  <c r="O3964" i="1"/>
  <c r="P3963" i="1"/>
  <c r="O3963" i="1"/>
  <c r="P3962" i="1"/>
  <c r="O3962" i="1"/>
  <c r="P3961" i="1"/>
  <c r="O3961" i="1"/>
  <c r="P3960" i="1"/>
  <c r="O3960" i="1"/>
  <c r="P3959" i="1"/>
  <c r="O3959" i="1"/>
  <c r="P3958" i="1"/>
  <c r="O3958" i="1"/>
  <c r="P3957" i="1"/>
  <c r="O3957" i="1"/>
  <c r="P3956" i="1"/>
  <c r="O3956" i="1"/>
  <c r="P3955" i="1"/>
  <c r="O3955" i="1"/>
  <c r="P3954" i="1"/>
  <c r="O3954" i="1"/>
  <c r="P3953" i="1"/>
  <c r="O3953" i="1"/>
  <c r="P3952" i="1"/>
  <c r="O3952" i="1"/>
  <c r="P3951" i="1"/>
  <c r="O3951" i="1"/>
  <c r="P3950" i="1"/>
  <c r="O3950" i="1"/>
  <c r="P3949" i="1"/>
  <c r="O3949" i="1"/>
  <c r="P3948" i="1"/>
  <c r="O3948" i="1"/>
  <c r="P3947" i="1"/>
  <c r="O3947" i="1"/>
  <c r="P3946" i="1"/>
  <c r="O3946" i="1"/>
  <c r="P3945" i="1"/>
  <c r="O3945" i="1"/>
  <c r="P3944" i="1"/>
  <c r="O3944" i="1"/>
  <c r="P3943" i="1"/>
  <c r="O3943" i="1"/>
  <c r="P3942" i="1"/>
  <c r="O3942" i="1"/>
  <c r="P3941" i="1"/>
  <c r="O3941" i="1"/>
  <c r="P3940" i="1"/>
  <c r="O3940" i="1"/>
  <c r="P3939" i="1"/>
  <c r="O3939" i="1"/>
  <c r="P3938" i="1"/>
  <c r="O3938" i="1"/>
  <c r="P3937" i="1"/>
  <c r="O3937" i="1"/>
  <c r="P3936" i="1"/>
  <c r="O3936" i="1"/>
  <c r="P3935" i="1"/>
  <c r="O3935" i="1"/>
  <c r="P3934" i="1"/>
  <c r="O3934" i="1"/>
  <c r="P3933" i="1"/>
  <c r="O3933" i="1"/>
  <c r="P3932" i="1"/>
  <c r="O3932" i="1"/>
  <c r="P3931" i="1"/>
  <c r="O3931" i="1"/>
  <c r="P3930" i="1"/>
  <c r="O3930" i="1"/>
  <c r="P3929" i="1"/>
  <c r="O3929" i="1"/>
  <c r="P3928" i="1"/>
  <c r="O3928" i="1"/>
  <c r="P3927" i="1"/>
  <c r="O3927" i="1"/>
  <c r="P3926" i="1"/>
  <c r="O3926" i="1"/>
  <c r="P3925" i="1"/>
  <c r="O3925" i="1"/>
  <c r="P3924" i="1"/>
  <c r="O3924" i="1"/>
  <c r="P3923" i="1"/>
  <c r="O3923" i="1"/>
  <c r="P3922" i="1"/>
  <c r="O3922" i="1"/>
  <c r="P3921" i="1"/>
  <c r="O3921" i="1"/>
  <c r="P3920" i="1"/>
  <c r="O3920" i="1"/>
  <c r="P3919" i="1"/>
  <c r="O3919" i="1"/>
  <c r="P3918" i="1"/>
  <c r="O3918" i="1"/>
  <c r="P3917" i="1"/>
  <c r="O3917" i="1"/>
  <c r="P3916" i="1"/>
  <c r="O3916" i="1"/>
  <c r="P3915" i="1"/>
  <c r="O3915" i="1"/>
  <c r="P3914" i="1"/>
  <c r="O3914" i="1"/>
  <c r="P3913" i="1"/>
  <c r="O3913" i="1"/>
  <c r="P3912" i="1"/>
  <c r="O3912" i="1"/>
  <c r="P3911" i="1"/>
  <c r="O3911" i="1"/>
  <c r="P3910" i="1"/>
  <c r="O3910" i="1"/>
  <c r="P3909" i="1"/>
  <c r="O3909" i="1"/>
  <c r="P3908" i="1"/>
  <c r="O3908" i="1"/>
  <c r="P3907" i="1"/>
  <c r="O3907" i="1"/>
  <c r="P3906" i="1"/>
  <c r="O3906" i="1"/>
  <c r="P3905" i="1"/>
  <c r="O3905" i="1"/>
  <c r="P3904" i="1"/>
  <c r="O3904" i="1"/>
  <c r="P3903" i="1"/>
  <c r="O3903" i="1"/>
  <c r="P3902" i="1"/>
  <c r="O3902" i="1"/>
  <c r="P3901" i="1"/>
  <c r="O3901" i="1"/>
  <c r="P3900" i="1"/>
  <c r="O3900" i="1"/>
  <c r="P3899" i="1"/>
  <c r="O3899" i="1"/>
  <c r="P3898" i="1"/>
  <c r="O3898" i="1"/>
  <c r="P3897" i="1"/>
  <c r="O3897" i="1"/>
  <c r="P3896" i="1"/>
  <c r="O3896" i="1"/>
  <c r="P3895" i="1"/>
  <c r="O3895" i="1"/>
  <c r="P3894" i="1"/>
  <c r="O3894" i="1"/>
  <c r="P3893" i="1"/>
  <c r="O3893" i="1"/>
  <c r="P3892" i="1"/>
  <c r="O3892" i="1"/>
  <c r="P3891" i="1"/>
  <c r="O3891" i="1"/>
  <c r="P3890" i="1"/>
  <c r="O3890" i="1"/>
  <c r="P3889" i="1"/>
  <c r="O3889" i="1"/>
  <c r="P3888" i="1"/>
  <c r="O3888" i="1"/>
  <c r="P3887" i="1"/>
  <c r="O3887" i="1"/>
  <c r="P3886" i="1"/>
  <c r="O3886" i="1"/>
  <c r="P3885" i="1"/>
  <c r="O3885" i="1"/>
  <c r="P3884" i="1"/>
  <c r="O3884" i="1"/>
  <c r="P3883" i="1"/>
  <c r="O3883" i="1"/>
  <c r="P3882" i="1"/>
  <c r="O3882" i="1"/>
  <c r="P3881" i="1"/>
  <c r="O3881" i="1"/>
  <c r="P3880" i="1"/>
  <c r="O3880" i="1"/>
  <c r="P3879" i="1"/>
  <c r="O3879" i="1"/>
  <c r="P3878" i="1"/>
  <c r="O3878" i="1"/>
  <c r="P3877" i="1"/>
  <c r="O3877" i="1"/>
  <c r="P3876" i="1"/>
  <c r="O3876" i="1"/>
  <c r="P3875" i="1"/>
  <c r="O3875" i="1"/>
  <c r="P3874" i="1"/>
  <c r="O3874" i="1"/>
  <c r="P3873" i="1"/>
  <c r="O3873" i="1"/>
  <c r="P3872" i="1"/>
  <c r="O3872" i="1"/>
  <c r="P3871" i="1"/>
  <c r="O3871" i="1"/>
  <c r="P3870" i="1"/>
  <c r="O3870" i="1"/>
  <c r="P3869" i="1"/>
  <c r="O3869" i="1"/>
  <c r="P3868" i="1"/>
  <c r="O3868" i="1"/>
  <c r="P3867" i="1"/>
  <c r="O3867" i="1"/>
  <c r="P3866" i="1"/>
  <c r="O3866" i="1"/>
  <c r="P3865" i="1"/>
  <c r="O3865" i="1"/>
  <c r="P3864" i="1"/>
  <c r="O3864" i="1"/>
  <c r="P3863" i="1"/>
  <c r="O3863" i="1"/>
  <c r="P3862" i="1"/>
  <c r="O3862" i="1"/>
  <c r="P3861" i="1"/>
  <c r="O3861" i="1"/>
  <c r="P3860" i="1"/>
  <c r="O3860" i="1"/>
  <c r="P3859" i="1"/>
  <c r="O3859" i="1"/>
  <c r="P3858" i="1"/>
  <c r="O3858" i="1"/>
  <c r="P3857" i="1"/>
  <c r="O3857" i="1"/>
  <c r="P3856" i="1"/>
  <c r="O3856" i="1"/>
  <c r="P3855" i="1"/>
  <c r="O3855" i="1"/>
  <c r="P3854" i="1"/>
  <c r="O3854" i="1"/>
  <c r="P3853" i="1"/>
  <c r="O3853" i="1"/>
  <c r="P3852" i="1"/>
  <c r="O3852" i="1"/>
  <c r="P3851" i="1"/>
  <c r="O3851" i="1"/>
  <c r="P3850" i="1"/>
  <c r="O3850" i="1"/>
  <c r="P3849" i="1"/>
  <c r="O3849" i="1"/>
  <c r="P3848" i="1"/>
  <c r="O3848" i="1"/>
  <c r="P3847" i="1"/>
  <c r="O3847" i="1"/>
  <c r="P3846" i="1"/>
  <c r="O3846" i="1"/>
  <c r="P3845" i="1"/>
  <c r="O3845" i="1"/>
  <c r="P3844" i="1"/>
  <c r="O3844" i="1"/>
  <c r="P3843" i="1"/>
  <c r="O3843" i="1"/>
  <c r="P3842" i="1"/>
  <c r="O3842" i="1"/>
  <c r="P3841" i="1"/>
  <c r="O3841" i="1"/>
  <c r="P3840" i="1"/>
  <c r="O3840" i="1"/>
  <c r="P3839" i="1"/>
  <c r="O3839" i="1"/>
  <c r="P3838" i="1"/>
  <c r="O3838" i="1"/>
  <c r="P3837" i="1"/>
  <c r="O3837" i="1"/>
  <c r="P3836" i="1"/>
  <c r="O3836" i="1"/>
  <c r="P3835" i="1"/>
  <c r="O3835" i="1"/>
  <c r="P3834" i="1"/>
  <c r="O3834" i="1"/>
  <c r="P3833" i="1"/>
  <c r="O3833" i="1"/>
  <c r="P3832" i="1"/>
  <c r="O3832" i="1"/>
  <c r="P3831" i="1"/>
  <c r="O3831" i="1"/>
  <c r="P3830" i="1"/>
  <c r="O3830" i="1"/>
  <c r="P3829" i="1"/>
  <c r="O3829" i="1"/>
  <c r="P3828" i="1"/>
  <c r="O3828" i="1"/>
  <c r="P3827" i="1"/>
  <c r="O3827" i="1"/>
  <c r="P3826" i="1"/>
  <c r="O3826" i="1"/>
  <c r="P3825" i="1"/>
  <c r="O3825" i="1"/>
  <c r="P3824" i="1"/>
  <c r="O3824" i="1"/>
  <c r="P3823" i="1"/>
  <c r="O3823" i="1"/>
  <c r="P3822" i="1"/>
  <c r="O3822" i="1"/>
  <c r="P3821" i="1"/>
  <c r="O3821" i="1"/>
  <c r="P3820" i="1"/>
  <c r="O3820" i="1"/>
  <c r="P3819" i="1"/>
  <c r="O3819" i="1"/>
  <c r="P3818" i="1"/>
  <c r="O3818" i="1"/>
  <c r="P3817" i="1"/>
  <c r="O3817" i="1"/>
  <c r="P3816" i="1"/>
  <c r="O3816" i="1"/>
  <c r="P3815" i="1"/>
  <c r="O3815" i="1"/>
  <c r="P3814" i="1"/>
  <c r="O3814" i="1"/>
  <c r="P3813" i="1"/>
  <c r="O3813" i="1"/>
  <c r="P3812" i="1"/>
  <c r="O3812" i="1"/>
  <c r="P3811" i="1"/>
  <c r="O3811" i="1"/>
  <c r="P3810" i="1"/>
  <c r="O3810" i="1"/>
  <c r="P3809" i="1"/>
  <c r="O3809" i="1"/>
  <c r="P3808" i="1"/>
  <c r="O3808" i="1"/>
  <c r="P3807" i="1"/>
  <c r="O3807" i="1"/>
  <c r="P3806" i="1"/>
  <c r="O3806" i="1"/>
  <c r="P3805" i="1"/>
  <c r="O3805" i="1"/>
  <c r="P3804" i="1"/>
  <c r="O3804" i="1"/>
  <c r="P3803" i="1"/>
  <c r="O3803" i="1"/>
  <c r="P3802" i="1"/>
  <c r="O3802" i="1"/>
  <c r="P3801" i="1"/>
  <c r="O3801" i="1"/>
  <c r="P3800" i="1"/>
  <c r="O3800" i="1"/>
  <c r="P3799" i="1"/>
  <c r="O3799" i="1"/>
  <c r="P3798" i="1"/>
  <c r="O3798" i="1"/>
  <c r="P3797" i="1"/>
  <c r="O3797" i="1"/>
  <c r="P3796" i="1"/>
  <c r="O3796" i="1"/>
  <c r="P3795" i="1"/>
  <c r="O3795" i="1"/>
  <c r="P3794" i="1"/>
  <c r="O3794" i="1"/>
  <c r="P3793" i="1"/>
  <c r="O3793" i="1"/>
  <c r="P3792" i="1"/>
  <c r="O3792" i="1"/>
  <c r="P3791" i="1"/>
  <c r="O3791" i="1"/>
  <c r="P3790" i="1"/>
  <c r="O3790" i="1"/>
  <c r="P3789" i="1"/>
  <c r="O3789" i="1"/>
  <c r="P3788" i="1"/>
  <c r="O3788" i="1"/>
  <c r="P3787" i="1"/>
  <c r="O3787" i="1"/>
  <c r="P3786" i="1"/>
  <c r="O3786" i="1"/>
  <c r="P3785" i="1"/>
  <c r="O3785" i="1"/>
  <c r="P3784" i="1"/>
  <c r="O3784" i="1"/>
  <c r="P3783" i="1"/>
  <c r="O3783" i="1"/>
  <c r="P3782" i="1"/>
  <c r="O3782" i="1"/>
  <c r="P3781" i="1"/>
  <c r="O3781" i="1"/>
  <c r="P3780" i="1"/>
  <c r="O3780" i="1"/>
  <c r="P3779" i="1"/>
  <c r="O3779" i="1"/>
  <c r="P3778" i="1"/>
  <c r="O3778" i="1"/>
  <c r="P3777" i="1"/>
  <c r="O3777" i="1"/>
  <c r="P3776" i="1"/>
  <c r="O3776" i="1"/>
  <c r="P3775" i="1"/>
  <c r="O3775" i="1"/>
  <c r="P3774" i="1"/>
  <c r="O3774" i="1"/>
  <c r="P3773" i="1"/>
  <c r="O3773" i="1"/>
  <c r="P3772" i="1"/>
  <c r="O3772" i="1"/>
  <c r="P3771" i="1"/>
  <c r="O3771" i="1"/>
  <c r="P3770" i="1"/>
  <c r="O3770" i="1"/>
  <c r="P3769" i="1"/>
  <c r="O3769" i="1"/>
  <c r="P3768" i="1"/>
  <c r="O3768" i="1"/>
  <c r="P3767" i="1"/>
  <c r="O3767" i="1"/>
  <c r="P3766" i="1"/>
  <c r="O3766" i="1"/>
  <c r="P3765" i="1"/>
  <c r="O3765" i="1"/>
  <c r="P3764" i="1"/>
  <c r="O3764" i="1"/>
  <c r="P3763" i="1"/>
  <c r="O3763" i="1"/>
  <c r="P3762" i="1"/>
  <c r="O3762" i="1"/>
  <c r="P3761" i="1"/>
  <c r="O3761" i="1"/>
  <c r="P3760" i="1"/>
  <c r="O3760" i="1"/>
  <c r="P3759" i="1"/>
  <c r="O3759" i="1"/>
  <c r="P3758" i="1"/>
  <c r="O3758" i="1"/>
  <c r="P3757" i="1"/>
  <c r="O3757" i="1"/>
  <c r="P3756" i="1"/>
  <c r="O3756" i="1"/>
  <c r="P3755" i="1"/>
  <c r="O3755" i="1"/>
  <c r="P3754" i="1"/>
  <c r="O3754" i="1"/>
  <c r="P3753" i="1"/>
  <c r="O3753" i="1"/>
  <c r="P3752" i="1"/>
  <c r="O3752" i="1"/>
  <c r="P3751" i="1"/>
  <c r="O3751" i="1"/>
  <c r="P3750" i="1"/>
  <c r="O3750" i="1"/>
  <c r="P3749" i="1"/>
  <c r="O3749" i="1"/>
  <c r="P3748" i="1"/>
  <c r="O3748" i="1"/>
  <c r="P3747" i="1"/>
  <c r="O3747" i="1"/>
  <c r="P3746" i="1"/>
  <c r="O3746" i="1"/>
  <c r="P3745" i="1"/>
  <c r="O3745" i="1"/>
  <c r="P3744" i="1"/>
  <c r="O3744" i="1"/>
  <c r="P3743" i="1"/>
  <c r="O3743" i="1"/>
  <c r="P3742" i="1"/>
  <c r="O3742" i="1"/>
  <c r="P3741" i="1"/>
  <c r="O3741" i="1"/>
  <c r="P3740" i="1"/>
  <c r="O3740" i="1"/>
  <c r="P3739" i="1"/>
  <c r="O3739" i="1"/>
  <c r="P3738" i="1"/>
  <c r="O3738" i="1"/>
  <c r="P3737" i="1"/>
  <c r="O3737" i="1"/>
  <c r="P3736" i="1"/>
  <c r="O3736" i="1"/>
  <c r="P3735" i="1"/>
  <c r="O3735" i="1"/>
  <c r="P3734" i="1"/>
  <c r="O3734" i="1"/>
  <c r="P3733" i="1"/>
  <c r="O3733" i="1"/>
  <c r="P3732" i="1"/>
  <c r="O3732" i="1"/>
  <c r="P3731" i="1"/>
  <c r="O3731" i="1"/>
  <c r="P3730" i="1"/>
  <c r="O3730" i="1"/>
  <c r="P3729" i="1"/>
  <c r="O3729" i="1"/>
  <c r="P3728" i="1"/>
  <c r="O3728" i="1"/>
  <c r="P3727" i="1"/>
  <c r="O3727" i="1"/>
  <c r="P3726" i="1"/>
  <c r="O3726" i="1"/>
  <c r="P3725" i="1"/>
  <c r="O3725" i="1"/>
  <c r="P3724" i="1"/>
  <c r="O3724" i="1"/>
  <c r="P3723" i="1"/>
  <c r="O3723" i="1"/>
  <c r="P3722" i="1"/>
  <c r="O3722" i="1"/>
  <c r="P3721" i="1"/>
  <c r="O3721" i="1"/>
  <c r="P3720" i="1"/>
  <c r="O3720" i="1"/>
  <c r="P3719" i="1"/>
  <c r="O3719" i="1"/>
  <c r="P3718" i="1"/>
  <c r="O3718" i="1"/>
  <c r="P3717" i="1"/>
  <c r="O3717" i="1"/>
  <c r="P3716" i="1"/>
  <c r="O3716" i="1"/>
  <c r="P3715" i="1"/>
  <c r="O3715" i="1"/>
  <c r="P3714" i="1"/>
  <c r="O3714" i="1"/>
  <c r="P3713" i="1"/>
  <c r="O3713" i="1"/>
  <c r="P3712" i="1"/>
  <c r="O3712" i="1"/>
  <c r="P3711" i="1"/>
  <c r="O3711" i="1"/>
  <c r="P3710" i="1"/>
  <c r="O3710" i="1"/>
  <c r="P3709" i="1"/>
  <c r="O3709" i="1"/>
  <c r="P3708" i="1"/>
  <c r="O3708" i="1"/>
  <c r="P3707" i="1"/>
  <c r="O3707" i="1"/>
  <c r="P3706" i="1"/>
  <c r="O3706" i="1"/>
  <c r="P3705" i="1"/>
  <c r="O3705" i="1"/>
  <c r="P3704" i="1"/>
  <c r="O3704" i="1"/>
  <c r="P3703" i="1"/>
  <c r="O3703" i="1"/>
  <c r="P3702" i="1"/>
  <c r="O3702" i="1"/>
  <c r="P3701" i="1"/>
  <c r="O3701" i="1"/>
  <c r="P3700" i="1"/>
  <c r="O3700" i="1"/>
  <c r="P3699" i="1"/>
  <c r="O3699" i="1"/>
  <c r="P3698" i="1"/>
  <c r="O3698" i="1"/>
  <c r="P3697" i="1"/>
  <c r="O3697" i="1"/>
  <c r="P3696" i="1"/>
  <c r="O3696" i="1"/>
  <c r="P3695" i="1"/>
  <c r="O3695" i="1"/>
  <c r="P3694" i="1"/>
  <c r="O3694" i="1"/>
  <c r="P3693" i="1"/>
  <c r="O3693" i="1"/>
  <c r="P3692" i="1"/>
  <c r="O3692" i="1"/>
  <c r="P3691" i="1"/>
  <c r="O3691" i="1"/>
  <c r="P3690" i="1"/>
  <c r="O3690" i="1"/>
  <c r="P3689" i="1"/>
  <c r="O3689" i="1"/>
  <c r="P3688" i="1"/>
  <c r="O3688" i="1"/>
  <c r="P3687" i="1"/>
  <c r="O3687" i="1"/>
  <c r="P3686" i="1"/>
  <c r="O3686" i="1"/>
  <c r="P3685" i="1"/>
  <c r="O3685" i="1"/>
  <c r="P3684" i="1"/>
  <c r="O3684" i="1"/>
  <c r="P3683" i="1"/>
  <c r="O3683" i="1"/>
  <c r="P3682" i="1"/>
  <c r="O3682" i="1"/>
  <c r="P3681" i="1"/>
  <c r="O3681" i="1"/>
  <c r="P3680" i="1"/>
  <c r="O3680" i="1"/>
  <c r="P3679" i="1"/>
  <c r="O3679" i="1"/>
  <c r="P3678" i="1"/>
  <c r="O3678" i="1"/>
  <c r="P3677" i="1"/>
  <c r="O3677" i="1"/>
  <c r="P3676" i="1"/>
  <c r="O3676" i="1"/>
  <c r="P3675" i="1"/>
  <c r="O3675" i="1"/>
  <c r="P3674" i="1"/>
  <c r="O3674" i="1"/>
  <c r="P3673" i="1"/>
  <c r="O3673" i="1"/>
  <c r="P3672" i="1"/>
  <c r="O3672" i="1"/>
  <c r="P3671" i="1"/>
  <c r="O3671" i="1"/>
  <c r="P3670" i="1"/>
  <c r="O3670" i="1"/>
  <c r="P3669" i="1"/>
  <c r="O3669" i="1"/>
  <c r="P3668" i="1"/>
  <c r="O3668" i="1"/>
  <c r="P3667" i="1"/>
  <c r="O3667" i="1"/>
  <c r="P3666" i="1"/>
  <c r="O3666" i="1"/>
  <c r="P3665" i="1"/>
  <c r="O3665" i="1"/>
  <c r="P3664" i="1"/>
  <c r="O3664" i="1"/>
  <c r="P3663" i="1"/>
  <c r="O3663" i="1"/>
  <c r="P3662" i="1"/>
  <c r="O3662" i="1"/>
  <c r="P3661" i="1"/>
  <c r="O3661" i="1"/>
  <c r="P3660" i="1"/>
  <c r="O3660" i="1"/>
  <c r="P3659" i="1"/>
  <c r="O3659" i="1"/>
  <c r="P3658" i="1"/>
  <c r="O3658" i="1"/>
  <c r="P3657" i="1"/>
  <c r="O3657" i="1"/>
  <c r="P3656" i="1"/>
  <c r="O3656" i="1"/>
  <c r="P3655" i="1"/>
  <c r="O3655" i="1"/>
  <c r="P3654" i="1"/>
  <c r="O3654" i="1"/>
  <c r="P3653" i="1"/>
  <c r="O3653" i="1"/>
  <c r="P3652" i="1"/>
  <c r="O3652" i="1"/>
  <c r="P3651" i="1"/>
  <c r="O3651" i="1"/>
  <c r="P3650" i="1"/>
  <c r="O3650" i="1"/>
  <c r="P3649" i="1"/>
  <c r="O3649" i="1"/>
  <c r="P3648" i="1"/>
  <c r="O3648" i="1"/>
  <c r="P3647" i="1"/>
  <c r="O3647" i="1"/>
  <c r="P3646" i="1"/>
  <c r="O3646" i="1"/>
  <c r="P3645" i="1"/>
  <c r="O3645" i="1"/>
  <c r="P3644" i="1"/>
  <c r="O3644" i="1"/>
  <c r="P3643" i="1"/>
  <c r="O3643" i="1"/>
  <c r="P3642" i="1"/>
  <c r="O3642" i="1"/>
  <c r="P3641" i="1"/>
  <c r="O3641" i="1"/>
  <c r="P3640" i="1"/>
  <c r="O3640" i="1"/>
  <c r="P3639" i="1"/>
  <c r="O3639" i="1"/>
  <c r="P3638" i="1"/>
  <c r="O3638" i="1"/>
  <c r="P3637" i="1"/>
  <c r="O3637" i="1"/>
  <c r="P3636" i="1"/>
  <c r="O3636" i="1"/>
  <c r="P3635" i="1"/>
  <c r="O3635" i="1"/>
  <c r="P3634" i="1"/>
  <c r="O3634" i="1"/>
  <c r="P3633" i="1"/>
  <c r="O3633" i="1"/>
  <c r="P3632" i="1"/>
  <c r="O3632" i="1"/>
  <c r="P3631" i="1"/>
  <c r="O3631" i="1"/>
  <c r="P3630" i="1"/>
  <c r="O3630" i="1"/>
  <c r="P3629" i="1"/>
  <c r="O3629" i="1"/>
  <c r="P3628" i="1"/>
  <c r="O3628" i="1"/>
  <c r="P3627" i="1"/>
  <c r="O3627" i="1"/>
  <c r="P3626" i="1"/>
  <c r="O3626" i="1"/>
  <c r="P3625" i="1"/>
  <c r="O3625" i="1"/>
  <c r="P3624" i="1"/>
  <c r="O3624" i="1"/>
  <c r="P3623" i="1"/>
  <c r="O3623" i="1"/>
  <c r="P3622" i="1"/>
  <c r="O3622" i="1"/>
  <c r="P3621" i="1"/>
  <c r="O3621" i="1"/>
  <c r="P3620" i="1"/>
  <c r="O3620" i="1"/>
  <c r="P3619" i="1"/>
  <c r="O3619" i="1"/>
  <c r="P3618" i="1"/>
  <c r="O3618" i="1"/>
  <c r="P3617" i="1"/>
  <c r="O3617" i="1"/>
  <c r="P3616" i="1"/>
  <c r="O3616" i="1"/>
  <c r="P3615" i="1"/>
  <c r="O3615" i="1"/>
  <c r="P3614" i="1"/>
  <c r="O3614" i="1"/>
  <c r="P3613" i="1"/>
  <c r="O3613" i="1"/>
  <c r="P3612" i="1"/>
  <c r="O3612" i="1"/>
  <c r="P3611" i="1"/>
  <c r="O3611" i="1"/>
  <c r="P3610" i="1"/>
  <c r="O3610" i="1"/>
  <c r="P3609" i="1"/>
  <c r="O3609" i="1"/>
  <c r="P3608" i="1"/>
  <c r="O3608" i="1"/>
  <c r="P3607" i="1"/>
  <c r="O3607" i="1"/>
  <c r="P3606" i="1"/>
  <c r="O3606" i="1"/>
  <c r="P3605" i="1"/>
  <c r="O3605" i="1"/>
  <c r="P3604" i="1"/>
  <c r="O3604" i="1"/>
  <c r="P3603" i="1"/>
  <c r="O3603" i="1"/>
  <c r="P3602" i="1"/>
  <c r="O3602" i="1"/>
  <c r="P3601" i="1"/>
  <c r="O3601" i="1"/>
  <c r="P3600" i="1"/>
  <c r="O3600" i="1"/>
  <c r="P3599" i="1"/>
  <c r="O3599" i="1"/>
  <c r="P3598" i="1"/>
  <c r="O3598" i="1"/>
  <c r="P3597" i="1"/>
  <c r="O3597" i="1"/>
  <c r="P3596" i="1"/>
  <c r="O3596" i="1"/>
  <c r="P3595" i="1"/>
  <c r="O3595" i="1"/>
  <c r="P3594" i="1"/>
  <c r="O3594" i="1"/>
  <c r="P3593" i="1"/>
  <c r="O3593" i="1"/>
  <c r="P3592" i="1"/>
  <c r="O3592" i="1"/>
  <c r="P3591" i="1"/>
  <c r="O3591" i="1"/>
  <c r="P3590" i="1"/>
  <c r="O3590" i="1"/>
  <c r="P3589" i="1"/>
  <c r="O3589" i="1"/>
  <c r="P3588" i="1"/>
  <c r="O3588" i="1"/>
  <c r="P3587" i="1"/>
  <c r="O3587" i="1"/>
  <c r="P3586" i="1"/>
  <c r="O3586" i="1"/>
  <c r="P3585" i="1"/>
  <c r="O3585" i="1"/>
  <c r="P3584" i="1"/>
  <c r="O3584" i="1"/>
  <c r="P3583" i="1"/>
  <c r="O3583" i="1"/>
  <c r="P3582" i="1"/>
  <c r="O3582" i="1"/>
  <c r="P3581" i="1"/>
  <c r="O3581" i="1"/>
  <c r="P3580" i="1"/>
  <c r="O3580" i="1"/>
  <c r="P3579" i="1"/>
  <c r="O3579" i="1"/>
  <c r="P3578" i="1"/>
  <c r="O3578" i="1"/>
  <c r="P3577" i="1"/>
  <c r="O3577" i="1"/>
  <c r="P3576" i="1"/>
  <c r="O3576" i="1"/>
  <c r="P3575" i="1"/>
  <c r="O3575" i="1"/>
  <c r="P3574" i="1"/>
  <c r="O3574" i="1"/>
  <c r="P3573" i="1"/>
  <c r="O3573" i="1"/>
  <c r="P3572" i="1"/>
  <c r="O3572" i="1"/>
  <c r="P3571" i="1"/>
  <c r="O3571" i="1"/>
  <c r="P3570" i="1"/>
  <c r="O3570" i="1"/>
  <c r="P3569" i="1"/>
  <c r="O3569" i="1"/>
  <c r="P3568" i="1"/>
  <c r="O3568" i="1"/>
  <c r="P3567" i="1"/>
  <c r="O3567" i="1"/>
  <c r="P3566" i="1"/>
  <c r="O3566" i="1"/>
  <c r="P3565" i="1"/>
  <c r="O3565" i="1"/>
  <c r="P3564" i="1"/>
  <c r="O3564" i="1"/>
  <c r="P3563" i="1"/>
  <c r="O3563" i="1"/>
  <c r="P3562" i="1"/>
  <c r="O3562" i="1"/>
  <c r="P3561" i="1"/>
  <c r="O3561" i="1"/>
  <c r="P3560" i="1"/>
  <c r="O3560" i="1"/>
  <c r="P3559" i="1"/>
  <c r="O3559" i="1"/>
  <c r="P3558" i="1"/>
  <c r="O3558" i="1"/>
  <c r="P3557" i="1"/>
  <c r="O3557" i="1"/>
  <c r="P3556" i="1"/>
  <c r="O3556" i="1"/>
  <c r="P3555" i="1"/>
  <c r="O3555" i="1"/>
  <c r="P3554" i="1"/>
  <c r="O3554" i="1"/>
  <c r="P3553" i="1"/>
  <c r="O3553" i="1"/>
  <c r="P3552" i="1"/>
  <c r="O3552" i="1"/>
  <c r="P3551" i="1"/>
  <c r="O3551" i="1"/>
  <c r="P3550" i="1"/>
  <c r="O3550" i="1"/>
  <c r="P3549" i="1"/>
  <c r="O3549" i="1"/>
  <c r="P3548" i="1"/>
  <c r="O3548" i="1"/>
  <c r="P3547" i="1"/>
  <c r="O3547" i="1"/>
  <c r="P3546" i="1"/>
  <c r="O3546" i="1"/>
  <c r="P3545" i="1"/>
  <c r="O3545" i="1"/>
  <c r="P3544" i="1"/>
  <c r="O3544" i="1"/>
  <c r="P3543" i="1"/>
  <c r="O3543" i="1"/>
  <c r="P3542" i="1"/>
  <c r="O3542" i="1"/>
  <c r="P3541" i="1"/>
  <c r="O3541" i="1"/>
  <c r="P3540" i="1"/>
  <c r="O3540" i="1"/>
  <c r="P3539" i="1"/>
  <c r="O3539" i="1"/>
  <c r="P3538" i="1"/>
  <c r="O3538" i="1"/>
  <c r="P3537" i="1"/>
  <c r="O3537" i="1"/>
  <c r="P3536" i="1"/>
  <c r="O3536" i="1"/>
  <c r="P3535" i="1"/>
  <c r="O3535" i="1"/>
  <c r="P3534" i="1"/>
  <c r="O3534" i="1"/>
  <c r="P3533" i="1"/>
  <c r="O3533" i="1"/>
  <c r="P3532" i="1"/>
  <c r="O3532" i="1"/>
  <c r="P3531" i="1"/>
  <c r="O3531" i="1"/>
  <c r="P3530" i="1"/>
  <c r="O3530" i="1"/>
  <c r="P3529" i="1"/>
  <c r="O3529" i="1"/>
  <c r="P3528" i="1"/>
  <c r="O3528" i="1"/>
  <c r="P3527" i="1"/>
  <c r="O3527" i="1"/>
  <c r="P3526" i="1"/>
  <c r="O3526" i="1"/>
  <c r="P3525" i="1"/>
  <c r="O3525" i="1"/>
  <c r="P3524" i="1"/>
  <c r="O3524" i="1"/>
  <c r="P3523" i="1"/>
  <c r="O3523" i="1"/>
  <c r="P3522" i="1"/>
  <c r="O3522" i="1"/>
  <c r="P3521" i="1"/>
  <c r="O3521" i="1"/>
  <c r="P3520" i="1"/>
  <c r="O3520" i="1"/>
  <c r="P3519" i="1"/>
  <c r="O3519" i="1"/>
  <c r="P3518" i="1"/>
  <c r="O3518" i="1"/>
  <c r="P3517" i="1"/>
  <c r="O3517" i="1"/>
  <c r="P3516" i="1"/>
  <c r="O3516" i="1"/>
  <c r="P3515" i="1"/>
  <c r="O3515" i="1"/>
  <c r="P3514" i="1"/>
  <c r="O3514" i="1"/>
  <c r="P3513" i="1"/>
  <c r="O3513" i="1"/>
  <c r="P3512" i="1"/>
  <c r="O3512" i="1"/>
  <c r="P3511" i="1"/>
  <c r="O3511" i="1"/>
  <c r="P3510" i="1"/>
  <c r="O3510" i="1"/>
  <c r="P3509" i="1"/>
  <c r="O3509" i="1"/>
  <c r="P3508" i="1"/>
  <c r="O3508" i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O2083" i="1"/>
  <c r="O2082" i="1"/>
  <c r="O2081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P1659" i="1"/>
  <c r="P1658" i="1"/>
  <c r="P1657" i="1"/>
  <c r="P1656" i="1"/>
  <c r="P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<sst xmlns="http://schemas.openxmlformats.org/spreadsheetml/2006/main" count="99797" uniqueCount="99076">
  <si>
    <t>9763-20170724T150137.077607700.bin</t>
  </si>
  <si>
    <t>-552.633518326475 202.310496464108 -203.023991203443</t>
  </si>
  <si>
    <t>-568.050776511744 202.629399789692 -300.318442572104</t>
  </si>
  <si>
    <t>-578.723324522801 201.381725546926 -408.246861205493</t>
  </si>
  <si>
    <t>-585.768119376759 199.886764102622 -505.981960985786</t>
  </si>
  <si>
    <t>-590.191370738851 198.19589713473 -603.867415709492</t>
  </si>
  <si>
    <t>-593.640925597599 195.767801186587 -741.802897135681</t>
  </si>
  <si>
    <t>-569.782380500548 193.893126124208 -829.827056731882</t>
  </si>
  <si>
    <t>-594.963508867104 226.702198621072 -681.285781345296</t>
  </si>
  <si>
    <t>-625.261785489768 362.21554359681 -663.436952416743</t>
  </si>
  <si>
    <t>-627.612776683384 367.260417422748 -363.488636992772</t>
  </si>
  <si>
    <t>-420.881913444417 304.676621205096 -247.425555175217</t>
  </si>
  <si>
    <t>-589.268733311337 166.979980984905 -680.376990960915</t>
  </si>
  <si>
    <t>-628.636220478544 34.1878652566638 -659.952090747905</t>
  </si>
  <si>
    <t>-599.070263486796 5.85165934818792 -362.760334598058</t>
  </si>
  <si>
    <t>-360.610768613008 48.5228445422033 -400.724178469079</t>
  </si>
  <si>
    <t>-534.692773511569 279.465988563944 -205.588547414754</t>
  </si>
  <si>
    <t>-523.440899808163 299.571661400847 210.254190798289</t>
  </si>
  <si>
    <t>-524.878839409469 313.075653015432 616.461325583768</t>
  </si>
  <si>
    <t>-375.040968302464 316.561010036725 674.517010059779</t>
  </si>
  <si>
    <t>-570.563980613522 125.09477877311 -200.354592245581</t>
  </si>
  <si>
    <t>-567.015411426582 120.876126866384 216.089447480895</t>
  </si>
  <si>
    <t>-572.914955630201 119.348959126304 622.392326053723</t>
  </si>
  <si>
    <t>-430.203104162078 76.8639085418326 682.909715372756</t>
  </si>
  <si>
    <t>9763-20170724T150137.113202300.bin</t>
  </si>
  <si>
    <t>-551.982242773045 202.207556436444 -203.044418663888</t>
  </si>
  <si>
    <t>-567.389300712397 202.525336488495 -300.340420844425</t>
  </si>
  <si>
    <t>-578.163985659468 201.303331999008 -408.258993979985</t>
  </si>
  <si>
    <t>-585.347781125572 199.838280571358 -505.984468751757</t>
  </si>
  <si>
    <t>-589.957150983063 198.180895827986 -603.86191596693</t>
  </si>
  <si>
    <t>-593.718664941989 195.801353313991 -741.790125688658</t>
  </si>
  <si>
    <t>-570.080109532864 194.12921626732 -829.877642706941</t>
  </si>
  <si>
    <t>-594.953743732407 226.709753714351 -681.257960970934</t>
  </si>
  <si>
    <t>-625.471222049857 362.165659348936 -663.3211413421</t>
  </si>
  <si>
    <t>-627.430653868653 367.085091502631 -363.367928657858</t>
  </si>
  <si>
    <t>-420.662799184132 304.44751934069 -247.399883565249</t>
  </si>
  <si>
    <t>-589.158186577034 166.996657011559 -680.385781539299</t>
  </si>
  <si>
    <t>-628.202530385324 34.0854359906732 -660.108918197724</t>
  </si>
  <si>
    <t>-597.985814692107 5.51387508200014 -363.005265069239</t>
  </si>
  <si>
    <t>-359.736739650211 48.9519261984779 -401.417763607549</t>
  </si>
  <si>
    <t>-534.063502144294 279.384126589352 -205.589599204825</t>
  </si>
  <si>
    <t>-523.361238802128 299.471058266487 210.268555474236</t>
  </si>
  <si>
    <t>-524.873461825379 313.075370518459 616.462633656901</t>
  </si>
  <si>
    <t>-375.034484587365 316.698903685349 674.506998885361</t>
  </si>
  <si>
    <t>-569.879325656586 124.97383724361 -200.395662137627</t>
  </si>
  <si>
    <t>-566.626330892257 120.837450091429 216.051596364119</t>
  </si>
  <si>
    <t>-572.91013876218 119.366754194661 622.367432181856</t>
  </si>
  <si>
    <t>-430.188799589833 76.9298790962409 682.896211655627</t>
  </si>
  <si>
    <t>9763-20170724T150137.185998400.bin</t>
  </si>
  <si>
    <t>-550.909972170307 201.952931959309 -203.053189177567</t>
  </si>
  <si>
    <t>-566.242734025189 202.237466803063 -300.361055804132</t>
  </si>
  <si>
    <t>-577.127176125877 201.072771514303 -408.269189930894</t>
  </si>
  <si>
    <t>-584.491172352772 199.689720088071 -505.982428067165</t>
  </si>
  <si>
    <t>-589.363679650723 198.140456046695 -603.848921551261</t>
  </si>
  <si>
    <t>-593.584819820021 195.935848174821 -741.766685327527</t>
  </si>
  <si>
    <t>-570.368551793758 194.590875063059 -829.972180335112</t>
  </si>
  <si>
    <t>-594.713310649234 226.758108108941 -681.188491526436</t>
  </si>
  <si>
    <t>-625.449600742323 362.129926166741 -663.02546829484</t>
  </si>
  <si>
    <t>-626.855132228071 366.846204864214 -363.06588003975</t>
  </si>
  <si>
    <t>-419.985933969885 304.052300602531 -247.36348702359</t>
  </si>
  <si>
    <t>-588.724592723114 167.062683658966 -680.417694703117</t>
  </si>
  <si>
    <t>-627.296860663997 33.9582487640607 -660.514510678012</t>
  </si>
  <si>
    <t>-596.352795306259 4.6711835075148 -363.555404444741</t>
  </si>
  <si>
    <t>-358.431608722258 49.4905464814688 -402.410714168179</t>
  </si>
  <si>
    <t>-533.027768446831 279.178452936889 -205.602503276142</t>
  </si>
  <si>
    <t>-523.489376034329 299.291174232748 210.282708608161</t>
  </si>
  <si>
    <t>-524.856155749185 313.10334990299 616.466821144355</t>
  </si>
  <si>
    <t>-375.029565403166 316.852669732293 674.535161055124</t>
  </si>
  <si>
    <t>-568.826700347725 124.636308985371 -200.425853110649</t>
  </si>
  <si>
    <t>-566.056861081667 120.714512608096 216.02700143984</t>
  </si>
  <si>
    <t>-572.9044715695 119.366360386794 622.320608748713</t>
  </si>
  <si>
    <t>-430.181196252823 76.9769126885335 682.878043690961</t>
  </si>
  <si>
    <t>9763-20170724T150137.215439500.bin</t>
  </si>
  <si>
    <t>-550.363659769308 201.748971559804 -203.081228215439</t>
  </si>
  <si>
    <t>-565.640808530738 202.020376263847 -300.39792625401</t>
  </si>
  <si>
    <t>-576.560945395604 200.879649326914 -408.30271025212</t>
  </si>
  <si>
    <t>-583.997845630448 199.529910270624 -506.010915278852</t>
  </si>
  <si>
    <t>-588.984678323983 198.022992749036 -603.872248461434</t>
  </si>
  <si>
    <t>-593.411066902959 195.885220641601 -741.78459413926</t>
  </si>
  <si>
    <t>-570.403949641122 194.653011174974 -830.046502108557</t>
  </si>
  <si>
    <t>-594.479839885757 226.674880590722 -681.188997472821</t>
  </si>
  <si>
    <t>-625.315109482515 362.016271954819 -662.952007427539</t>
  </si>
  <si>
    <t>-626.529477489158 366.689601205245 -362.990963900178</t>
  </si>
  <si>
    <t>-419.638836973323 303.855919607807 -247.348340026118</t>
  </si>
  <si>
    <t>-588.429127182732 166.985303592768 -680.457774903348</t>
  </si>
  <si>
    <t>-626.815812103155 33.8103088859827 -660.706214841232</t>
  </si>
  <si>
    <t>-595.77196650851 4.05403959971159 -363.804263428411</t>
  </si>
  <si>
    <t>-357.963865748541 49.484370040145 -402.642312869615</t>
  </si>
  <si>
    <t>-532.418986708224 279.013547787962 -205.601178384093</t>
  </si>
  <si>
    <t>-523.672595084822 299.156321576629 210.29994747345</t>
  </si>
  <si>
    <t>-524.832096593114 313.144906141644 616.472472483252</t>
  </si>
  <si>
    <t>-375.02550102997 316.98752950728 674.586334152791</t>
  </si>
  <si>
    <t>-568.237929403864 124.394625076347 -200.45158358387</t>
  </si>
  <si>
    <t>-565.853683781805 120.674363826071 216.005517761068</t>
  </si>
  <si>
    <t>-572.901188928544 119.363077713105 622.304453905755</t>
  </si>
  <si>
    <t>-430.18074949096 76.9874176592846 682.878206900849</t>
  </si>
  <si>
    <t>9763-20170724T150137.281127500.bin</t>
  </si>
  <si>
    <t>-549.125219958754 201.190481922178 -203.08050638904</t>
  </si>
  <si>
    <t>-564.198891817138 201.404278726116 -300.428993756348</t>
  </si>
  <si>
    <t>-575.120326775835 200.256676739262 -408.333686741857</t>
  </si>
  <si>
    <t>-582.651599250658 198.914257374027 -506.034618699037</t>
  </si>
  <si>
    <t>-587.826978331905 197.422193607334 -603.886427325179</t>
  </si>
  <si>
    <t>-592.618740587119 195.308067198621 -741.787071909526</t>
  </si>
  <si>
    <t>-569.970270480049 194.19726678118 -830.143265706319</t>
  </si>
  <si>
    <t>-593.574197738604 226.082583187375 -681.181625154099</t>
  </si>
  <si>
    <t>-624.535203890447 361.382216754095 -662.86786836512</t>
  </si>
  <si>
    <t>-625.384133205689 366.174328743454 -362.907343456504</t>
  </si>
  <si>
    <t>-418.446554629768 303.325083998863 -247.357371290711</t>
  </si>
  <si>
    <t>-587.42709542527 166.402425949548 -680.480269582818</t>
  </si>
  <si>
    <t>-625.497195180449 33.0988499699515 -660.965355967873</t>
  </si>
  <si>
    <t>-594.36553812657 2.63847458363352 -364.143852338012</t>
  </si>
  <si>
    <t>-356.669906282196 48.8400454967768 -402.760256795151</t>
  </si>
  <si>
    <t>-531.326304308128 278.66824837769 -205.602767137406</t>
  </si>
  <si>
    <t>-523.986668333088 298.715820920356 210.330197700344</t>
  </si>
  <si>
    <t>-524.789295548892 313.194932542278 616.490098816786</t>
  </si>
  <si>
    <t>-375.016326141378 317.218897592238 674.678303098083</t>
  </si>
  <si>
    <t>-566.817735383831 123.661237572597 -200.490758125748</t>
  </si>
  <si>
    <t>-565.792001412038 120.703967683885 215.97798968186</t>
  </si>
  <si>
    <t>-572.912470868106 119.323770732667 622.280401650103</t>
  </si>
  <si>
    <t>-430.208282170475 76.9386667870288 682.885838138657</t>
  </si>
  <si>
    <t>9763-20170724T150137.311203700.bin</t>
  </si>
  <si>
    <t>-548.406401334712 200.923996327336 -203.067778724477</t>
  </si>
  <si>
    <t>-563.406365587265 201.119432294506 -300.42774024832</t>
  </si>
  <si>
    <t>-574.370476350248 199.974956124351 -408.328085995728</t>
  </si>
  <si>
    <t>-581.991152557841 198.639560595304 -506.02215563516</t>
  </si>
  <si>
    <t>-587.307067589347 197.155659218091 -603.866687044492</t>
  </si>
  <si>
    <t>-592.350760217948 195.051150277763 -741.758396797346</t>
  </si>
  <si>
    <t>-569.895648845712 193.981305253337 -830.164304218415</t>
  </si>
  <si>
    <t>-593.222107942485 225.818781898419 -681.148145739283</t>
  </si>
  <si>
    <t>-624.227405392302 361.096109511504 -662.761065149351</t>
  </si>
  <si>
    <t>-624.823543738327 366.07401701095 -362.802912757939</t>
  </si>
  <si>
    <t>-417.837065941367 303.22735807172 -247.33913955817</t>
  </si>
  <si>
    <t>-587.020499639349 166.143971153739 -680.464342269263</t>
  </si>
  <si>
    <t>-624.916760922977 32.7768241357269 -661.046320048158</t>
  </si>
  <si>
    <t>-593.850406076437 2.22198369683088 -364.22780372873</t>
  </si>
  <si>
    <t>-356.16723092521 48.6364055090394 -402.665086434204</t>
  </si>
  <si>
    <t>-530.759116964476 278.48993375557 -205.598134214781</t>
  </si>
  <si>
    <t>-524.181724100487 298.464415056325 210.35112312499</t>
  </si>
  <si>
    <t>-524.769108196228 313.196678974352 616.497987467061</t>
  </si>
  <si>
    <t>-375.011034998067 317.25311092585 674.722213201549</t>
  </si>
  <si>
    <t>-566.005492208905 123.388036220152 -200.470501239248</t>
  </si>
  <si>
    <t>-565.789712822057 120.749389984182 216.001573084217</t>
  </si>
  <si>
    <t>-572.910986209239 119.303625785265 622.27850484041</t>
  </si>
  <si>
    <t>-430.22185076151 76.9056522661333 682.910422363173</t>
  </si>
  <si>
    <t>9763-20170724T150137.375510200.bin</t>
  </si>
  <si>
    <t>-547.236075570371 200.424702242287 -203.037531527395</t>
  </si>
  <si>
    <t>-562.141939997349 200.6215896145 -300.411935049831</t>
  </si>
  <si>
    <t>-573.197959977466 199.509153329696 -408.303192552559</t>
  </si>
  <si>
    <t>-580.981444670118 198.208142434185 -505.984959614114</t>
  </si>
  <si>
    <t>-586.540233879231 196.75981495805 -603.816496864179</t>
  </si>
  <si>
    <t>-592.010479371978 194.703062351892 -741.692634922909</t>
  </si>
  <si>
    <t>-569.863148392777 193.72612816246 -830.17741542143</t>
  </si>
  <si>
    <t>-592.763701150692 225.442454813172 -681.066517474839</t>
  </si>
  <si>
    <t>-623.954018567142 360.661630828991 -662.505874568333</t>
  </si>
  <si>
    <t>-623.970593092145 365.974300046708 -362.552931425526</t>
  </si>
  <si>
    <t>-416.780271583802 303.320564296047 -247.350118094211</t>
  </si>
  <si>
    <t>-586.42123251722 165.782060599152 -680.428185554505</t>
  </si>
  <si>
    <t>-623.970573727327 32.2956237451806 -661.187861270574</t>
  </si>
  <si>
    <t>-592.941862821677 1.6560095729435 -364.374146202248</t>
  </si>
  <si>
    <t>-355.270624649595 48.4119160027437 -402.469665716473</t>
  </si>
  <si>
    <t>-529.778056858538 278.245635157519 -205.569758960638</t>
  </si>
  <si>
    <t>-524.499356207237 297.919310032604 210.412275178439</t>
  </si>
  <si>
    <t>-524.702248550072 313.194803420987 616.531282274254</t>
  </si>
  <si>
    <t>-374.979630313886 317.331826064455 674.841018394634</t>
  </si>
  <si>
    <t>-564.758531212909 122.617675162677 -200.46759290066</t>
  </si>
  <si>
    <t>-565.805838136317 120.901960759507 216.008033719533</t>
  </si>
  <si>
    <t>-572.910968448636 119.253393957745 622.26969636192</t>
  </si>
  <si>
    <t>-430.267937161769 76.8175677448992 682.983476972661</t>
  </si>
  <si>
    <t>9763-20170724T150137.412608700.bin</t>
  </si>
  <si>
    <t>-546.722152527802 200.208396759696 -203.022534745459</t>
  </si>
  <si>
    <t>-561.55097444081 200.34093736569 -300.408811419671</t>
  </si>
  <si>
    <t>-572.626079435935 199.200105310281 -408.297914663701</t>
  </si>
  <si>
    <t>-580.470508869983 197.885727980543 -505.974537875282</t>
  </si>
  <si>
    <t>-586.134780010303 196.433836117334 -603.799980868661</t>
  </si>
  <si>
    <t>-591.801209070392 194.37928618255 -741.668217928953</t>
  </si>
  <si>
    <t>-569.82451856174 193.470415833443 -830.196225885916</t>
  </si>
  <si>
    <t>-592.513273390283 225.112946465762 -681.038755805342</t>
  </si>
  <si>
    <t>-623.866278654416 360.28191328516 -662.417931479611</t>
  </si>
  <si>
    <t>-623.568898747922 365.656795579486 -362.466114593509</t>
  </si>
  <si>
    <t>-416.246159264776 303.171620000197 -247.410230091039</t>
  </si>
  <si>
    <t>-586.079682722367 165.462106715474 -680.414226558795</t>
  </si>
  <si>
    <t>-623.380519823027 31.891666477138 -661.23405026394</t>
  </si>
  <si>
    <t>-592.39709578893 1.16670067197265 -364.424366551336</t>
  </si>
  <si>
    <t>-354.773187547996 48.2519928348959 -402.409101541838</t>
  </si>
  <si>
    <t>-529.308095389828 278.010627449804 -205.572929380983</t>
  </si>
  <si>
    <t>-524.652726529834 297.772354083452 210.412363702707</t>
  </si>
  <si>
    <t>-524.657296452781 313.20513688466 616.542082114888</t>
  </si>
  <si>
    <t>-374.957517834073 317.302088600366 674.913270478646</t>
  </si>
  <si>
    <t>-564.111663196364 122.325835020757 -200.441652197471</t>
  </si>
  <si>
    <t>-565.758285648498 120.993468163791 216.033431152884</t>
  </si>
  <si>
    <t>-572.902753645804 119.231045957545 622.283616261197</t>
  </si>
  <si>
    <t>-430.270414411185 76.8340341020094 683.049668194929</t>
  </si>
  <si>
    <t>9763-20170724T150137.479824300.bin</t>
  </si>
  <si>
    <t>-545.793474098926 199.588461443498 -202.975461611242</t>
  </si>
  <si>
    <t>-560.426302908769 199.584052068587 -300.391573558667</t>
  </si>
  <si>
    <t>-571.535471790528 198.379352236436 -408.276400108179</t>
  </si>
  <si>
    <t>-579.515132656638 197.031034589422 -505.941604744666</t>
  </si>
  <si>
    <t>-585.420748835152 195.561704442654 -603.752446322781</t>
  </si>
  <si>
    <t>-591.540099855667 193.493342530259 -741.601221095071</t>
  </si>
  <si>
    <t>-569.872894636341 192.718116261172 -830.206715502586</t>
  </si>
  <si>
    <t>-592.172225233987 224.219960872684 -680.967293819668</t>
  </si>
  <si>
    <t>-623.994728327086 359.269595423378 -662.269970129689</t>
  </si>
  <si>
    <t>-622.929887202519 364.789998551252 -362.322620319736</t>
  </si>
  <si>
    <t>-415.315418679653 302.555995172722 -247.657118838892</t>
  </si>
  <si>
    <t>-585.498110276899 164.595375150752 -680.369037550109</t>
  </si>
  <si>
    <t>-622.169654657469 30.8502106296137 -661.238840723122</t>
  </si>
  <si>
    <t>-353.49887993448 47.7844457120207 -402.497196672416</t>
  </si>
  <si>
    <t>-528.657549749157 277.557722842691 -205.533899475902</t>
  </si>
  <si>
    <t>-525.006690773789 297.603717126846 210.447848061241</t>
  </si>
  <si>
    <t>-524.598547648455 313.262453693531 616.555972144485</t>
  </si>
  <si>
    <t>-374.93839869166 317.708895631203 675.003066081889</t>
  </si>
  <si>
    <t>-562.973134419885 121.641615117755 -200.369002958578</t>
  </si>
  <si>
    <t>-565.340827484836 121.036910712337 216.104318407308</t>
  </si>
  <si>
    <t>-572.879838372981 119.248969147633 622.331273372681</t>
  </si>
  <si>
    <t>-430.241394969044 76.9978000338492 683.184448723373</t>
  </si>
  <si>
    <t>9763-20170724T150137.511013600.bin</t>
  </si>
  <si>
    <t>-545.333769473376 199.351651957929 -202.954221048959</t>
  </si>
  <si>
    <t>-559.854499845517 199.304027855236 -300.387062588277</t>
  </si>
  <si>
    <t>-570.979604644654 198.083776110934 -408.270036282143</t>
  </si>
  <si>
    <t>-579.03109229781 196.728397754862 -505.929259853886</t>
  </si>
  <si>
    <t>-585.066456236431 195.255458735717 -603.732180731855</t>
  </si>
  <si>
    <t>-591.429858533202 193.182652702212 -741.569753452535</t>
  </si>
  <si>
    <t>-569.935519010327 192.468215584228 -830.217853428885</t>
  </si>
  <si>
    <t>-592.029626520591 223.902672853373 -680.932275045274</t>
  </si>
  <si>
    <t>-624.13429800462 358.878845146865 -662.186888331154</t>
  </si>
  <si>
    <t>-622.653971593709 364.464976541921 -362.242465613792</t>
  </si>
  <si>
    <t>-414.891891380131 302.360771681028 -247.774182791317</t>
  </si>
  <si>
    <t>-585.204485953457 164.295022081902 -680.350950070987</t>
  </si>
  <si>
    <t>-621.499487881909 30.4388792194138 -661.242808554349</t>
  </si>
  <si>
    <t>-352.644416003438 47.6932783836246 -402.737789924243</t>
  </si>
  <si>
    <t>-528.278824059756 277.383714844029 -205.519854022351</t>
  </si>
  <si>
    <t>-525.100298206776 297.465780675401 210.464046945889</t>
  </si>
  <si>
    <t>-524.572233755049 313.274034395942 616.565483721698</t>
  </si>
  <si>
    <t>-374.928922252605 317.880874256557 675.04332169576</t>
  </si>
  <si>
    <t>-562.315916101186 121.396878792262 -200.363878451844</t>
  </si>
  <si>
    <t>-565.078822435325 120.979741751318 216.107249773443</t>
  </si>
  <si>
    <t>-572.874820375538 119.259991472891 622.346170323894</t>
  </si>
  <si>
    <t>-430.214365923722 77.1173249735659 683.223057710228</t>
  </si>
  <si>
    <t>9763-20170724T150137.579419300.bin</t>
  </si>
  <si>
    <t>-544.226822771192 199.10092019049 -202.927216279395</t>
  </si>
  <si>
    <t>-558.72069718759 199.041918704153 -300.36407846719</t>
  </si>
  <si>
    <t>-569.964988499986 197.852712403069 -408.235092695553</t>
  </si>
  <si>
    <t>-578.185555478125 196.538757681304 -505.880866777846</t>
  </si>
  <si>
    <t>-584.45216701608 195.118107763661 -603.669897276722</t>
  </si>
  <si>
    <t>-591.207536784346 193.127277124357 -741.490032368317</t>
  </si>
  <si>
    <t>-570.046645423946 192.549203272951 -830.219368557267</t>
  </si>
  <si>
    <t>-591.806511576574 223.791157230184 -680.82408695755</t>
  </si>
  <si>
    <t>-624.52463415005 358.58887479635 -661.911544667251</t>
  </si>
  <si>
    <t>-622.311040704517 364.171029804448 -361.971631885736</t>
  </si>
  <si>
    <t>-414.105044886844 302.614903088893 -248.014917040408</t>
  </si>
  <si>
    <t>-584.636430099879 164.223350657306 -680.315045620491</t>
  </si>
  <si>
    <t>-620.136745131951 30.1324170838097 -661.322531441856</t>
  </si>
  <si>
    <t>-350.772418396843 48.2901960649701 -403.596190402109</t>
  </si>
  <si>
    <t>-527.425881089336 277.386651868498 -205.495297956671</t>
  </si>
  <si>
    <t>-525.049340917251 297.020568601482 210.515409662338</t>
  </si>
  <si>
    <t>-524.542048734136 313.285057921377 616.584167038443</t>
  </si>
  <si>
    <t>-374.91859418027 318.296251351162 675.079507101848</t>
  </si>
  <si>
    <t>-561.061034991046 121.004391743239 -200.35037279966</t>
  </si>
  <si>
    <t>-564.692883714197 121.054900422771 216.114227390428</t>
  </si>
  <si>
    <t>-572.856259346035 119.333305979143 622.35416320304</t>
  </si>
  <si>
    <t>-430.137564170678 77.4480888791402 683.272185339198</t>
  </si>
  <si>
    <t>9763-20170724T150137.612508500.bin</t>
  </si>
  <si>
    <t>-543.682799945718 199.139555285139 -202.944297695965</t>
  </si>
  <si>
    <t>-558.265415662554 199.124577995911 -300.367893103985</t>
  </si>
  <si>
    <t>-569.615960293454 197.982476031684 -408.228219451821</t>
  </si>
  <si>
    <t>-577.935570097977 196.712137134222 -505.866221519837</t>
  </si>
  <si>
    <t>-584.304232711723 195.337013191955 -603.649376418292</t>
  </si>
  <si>
    <t>-591.206558098899 193.413533788722 -741.46321054202</t>
  </si>
  <si>
    <t>-570.171015408668 192.925159443585 -830.222856688984</t>
  </si>
  <si>
    <t>-591.83323534502 224.036622109624 -680.776851966344</t>
  </si>
  <si>
    <t>-624.883817709892 358.736841278049 -661.743526222929</t>
  </si>
  <si>
    <t>-622.287432516151 364.322584108152 -361.806691321978</t>
  </si>
  <si>
    <t>-413.860347702073 303.133553925391 -248.056716303543</t>
  </si>
  <si>
    <t>-584.477823224944 164.490958268372 -680.314169427435</t>
  </si>
  <si>
    <t>-619.5583170633 30.2769971179005 -661.412861401579</t>
  </si>
  <si>
    <t>-349.981730226527 49.0718886251354 -404.127472323674</t>
  </si>
  <si>
    <t>-526.935115099686 277.477831892398 -205.506852848171</t>
  </si>
  <si>
    <t>-524.895929582857 296.813907572663 210.519553754269</t>
  </si>
  <si>
    <t>-524.535199357783 313.263701692182 616.589916663814</t>
  </si>
  <si>
    <t>-374.91376584653 318.387903627403 675.080674752431</t>
  </si>
  <si>
    <t>-560.482738853248 120.935527420393 -200.360468269911</t>
  </si>
  <si>
    <t>-564.472828199463 121.135747271261 216.100868475258</t>
  </si>
  <si>
    <t>-572.850355628467 119.364042753481 622.339835359427</t>
  </si>
  <si>
    <t>-430.122057139629 77.5468233620459 683.282088907251</t>
  </si>
  <si>
    <t>9763-20170724T150137.675629200.bin</t>
  </si>
  <si>
    <t>-542.674160944867 199.188350987202 -202.9448119926</t>
  </si>
  <si>
    <t>-557.404392586622 199.135598226797 -300.346138148148</t>
  </si>
  <si>
    <t>-568.925971904648 198.008245956737 -408.18856898623</t>
  </si>
  <si>
    <t>-577.405630148509 196.776140286532 -505.813114879127</t>
  </si>
  <si>
    <t>-583.941471906624 195.464980397458 -603.586247113187</t>
  </si>
  <si>
    <t>-591.088273689853 193.660465723297 -741.389189027505</t>
  </si>
  <si>
    <t>-570.22910642111 193.383260879763 -830.191445967494</t>
  </si>
  <si>
    <t>-591.798491827114 224.207007813814 -680.665175931838</t>
  </si>
  <si>
    <t>-625.579623276027 358.708719041887 -661.446673447411</t>
  </si>
  <si>
    <t>-622.369515900895 364.00289430952 -361.510603604145</t>
  </si>
  <si>
    <t>-413.507135140365 303.904767444776 -247.977678044828</t>
  </si>
  <si>
    <t>-584.059858480113 164.709345719205 -680.287432268541</t>
  </si>
  <si>
    <t>-618.326543608906 30.2787404256271 -661.497731133334</t>
  </si>
  <si>
    <t>-348.461847835537 50.4378926469735 -404.997231364743</t>
  </si>
  <si>
    <t>-526.056499541348 277.516156640163 -205.518268463283</t>
  </si>
  <si>
    <t>-524.571493021688 296.604821731735 210.521904610027</t>
  </si>
  <si>
    <t>-524.520098559651 313.290243608118 616.584189809576</t>
  </si>
  <si>
    <t>-374.907070825425 318.833957378243 675.058198352783</t>
  </si>
  <si>
    <t>-559.315181258815 120.726694256366 -200.358169207089</t>
  </si>
  <si>
    <t>-563.992332681358 121.38330101264 216.095568434015</t>
  </si>
  <si>
    <t>-572.819711173103 119.461453694304 622.328727318722</t>
  </si>
  <si>
    <t>-430.074054023896 77.8020943588483 683.338376484539</t>
  </si>
  <si>
    <t>9763-20170724T150137.712727300.bin</t>
  </si>
  <si>
    <t>-542.223779228424 199.075563731952 -202.950587371794</t>
  </si>
  <si>
    <t>-557.06360619512 199.002842518938 -300.335195133423</t>
  </si>
  <si>
    <t>-568.658867508728 197.885416250436 -408.169856593996</t>
  </si>
  <si>
    <t>-577.187499719564 196.678011775043 -505.790606240298</t>
  </si>
  <si>
    <t>-583.755748166565 195.408884338453 -603.562043854207</t>
  </si>
  <si>
    <t>-590.931778563075 193.683480678836 -741.364429548915</t>
  </si>
  <si>
    <t>-570.103271789297 193.512610504647 -830.174075694841</t>
  </si>
  <si>
    <t>-591.718085895265 224.183447662132 -680.618049170861</t>
  </si>
  <si>
    <t>-625.861448347706 358.575688548757 -661.335466742304</t>
  </si>
  <si>
    <t>-622.435591014726 363.68642992504 -361.398547914025</t>
  </si>
  <si>
    <t>-413.430210014291 304.083285545916 -247.867857741755</t>
  </si>
  <si>
    <t>-583.801431559408 164.709046984591 -680.285580929736</t>
  </si>
  <si>
    <t>-617.686784988712 30.1632541709735 -661.518610603503</t>
  </si>
  <si>
    <t>-347.740143765318 50.921212003615 -405.283009225616</t>
  </si>
  <si>
    <t>-525.751389374032 277.50455303924 -205.534572285432</t>
  </si>
  <si>
    <t>-524.452505774967 296.498700943951 210.510532505387</t>
  </si>
  <si>
    <t>-524.519311354519 313.274945104982 616.578197625288</t>
  </si>
  <si>
    <t>-374.905568207768 318.926823729091 675.039979951682</t>
  </si>
  <si>
    <t>-558.73830130567 120.534435891316 -200.341499726564</t>
  </si>
  <si>
    <t>-563.670245211559 121.457612514333 216.108738195635</t>
  </si>
  <si>
    <t>-572.814733377566 119.495824695874 622.314587471928</t>
  </si>
  <si>
    <t>-430.076290254833 77.8543916979359 683.353357388664</t>
  </si>
  <si>
    <t>9763-20170724T150137.776756700.bin</t>
  </si>
  <si>
    <t>-541.528166336066 198.607802303803 -202.925537471499</t>
  </si>
  <si>
    <t>-556.50742432175 198.462913980147 -300.28884967021</t>
  </si>
  <si>
    <t>-568.195980394937 197.308087956749 -408.11292365924</t>
  </si>
  <si>
    <t>-576.786578002874 196.086432052792 -505.728105643186</t>
  </si>
  <si>
    <t>-583.395714168157 194.824772727328 -603.49683067805</t>
  </si>
  <si>
    <t>-590.608475129158 193.133172070361 -741.297780672436</t>
  </si>
  <si>
    <t>-569.793569131234 193.107415322108 -830.1107384749</t>
  </si>
  <si>
    <t>-591.520465451068 223.599017320904 -680.535912415054</t>
  </si>
  <si>
    <t>-626.230847348838 357.834706005707 -661.127429506898</t>
  </si>
  <si>
    <t>-622.790963088786 362.84741932196 -361.189096457528</t>
  </si>
  <si>
    <t>-413.821484672298 303.721033609948 -247.343483155728</t>
  </si>
  <si>
    <t>-583.319985570448 164.162842697146 -680.23567662708</t>
  </si>
  <si>
    <t>-616.564156909593 29.4648976577209 -661.490939674157</t>
  </si>
  <si>
    <t>-346.646340560298 51.677362323366 -405.359359885511</t>
  </si>
  <si>
    <t>-525.273084594622 277.218980503862 -205.533745313702</t>
  </si>
  <si>
    <t>-524.262931304175 296.327827583433 210.506918978415</t>
  </si>
  <si>
    <t>-524.523840542526 313.271812577697 616.562044810304</t>
  </si>
  <si>
    <t>-374.910611342475 319.219846697284 674.995810125446</t>
  </si>
  <si>
    <t>-557.799105644184 119.856618494112 -200.323071082782</t>
  </si>
  <si>
    <t>-562.875222598428 121.474092616248 216.123380315639</t>
  </si>
  <si>
    <t>-572.803891731026 119.522393363579 622.292552515088</t>
  </si>
  <si>
    <t>-430.044918189658 77.9951413883118 683.36111963945</t>
  </si>
  <si>
    <t>9763-20170724T150137.811849500.bin</t>
  </si>
  <si>
    <t>-541.151148382175 198.285728452301 -202.963593430198</t>
  </si>
  <si>
    <t>-556.232041323789 198.122887599621 -300.311186599531</t>
  </si>
  <si>
    <t>-567.968043968941 196.944896678142 -408.129860471316</t>
  </si>
  <si>
    <t>-576.575434734815 195.703466043854 -505.743362010091</t>
  </si>
  <si>
    <t>-583.175358145506 194.424381173803 -603.512350108903</t>
  </si>
  <si>
    <t>-590.347792076274 192.71263808094 -741.315194957625</t>
  </si>
  <si>
    <t>-569.489922715166 192.724802480364 -830.118117267189</t>
  </si>
  <si>
    <t>-591.326565412498 223.180709509573 -680.555568185006</t>
  </si>
  <si>
    <t>-626.300192959231 357.352541136737 -661.152700204998</t>
  </si>
  <si>
    <t>-623.008220836795 362.363334646124 -361.212572944671</t>
  </si>
  <si>
    <t>-414.193966520881 303.253619863874 -247.073900620067</t>
  </si>
  <si>
    <t>-583.028154814686 163.75811539352 -680.249311376463</t>
  </si>
  <si>
    <t>-616.026420238248 29.010579488456 -661.474324566253</t>
  </si>
  <si>
    <t>-346.16350475467 51.8433515234631 -405.288892021129</t>
  </si>
  <si>
    <t>-525.006739319328 277.02919513069 -205.546360773206</t>
  </si>
  <si>
    <t>-524.135322430661 296.156135924323 210.493761268207</t>
  </si>
  <si>
    <t>-524.526904459564 313.270931648669 616.551986522455</t>
  </si>
  <si>
    <t>-374.916506469957 319.380550157064 674.976299165761</t>
  </si>
  <si>
    <t>-557.246122513421 119.491181371198 -200.321682075279</t>
  </si>
  <si>
    <t>-562.482105652709 121.423568013553 216.121476467841</t>
  </si>
  <si>
    <t>-572.796131818363 119.527078589183 622.294480793506</t>
  </si>
  <si>
    <t>-430.017984294541 78.0822438165185 683.37419723457</t>
  </si>
  <si>
    <t>9763-20170724T150137.877040300.bin</t>
  </si>
  <si>
    <t>-540.342106330516 197.677716733353 -202.933157420476</t>
  </si>
  <si>
    <t>-555.633585823391 197.496274244266 -300.247829838609</t>
  </si>
  <si>
    <t>-567.462291806139 196.29479643081 -408.056154367136</t>
  </si>
  <si>
    <t>-576.097394111887 195.035740061381 -505.666913320177</t>
  </si>
  <si>
    <t>-582.669165926143 193.745721849636 -603.437717828968</t>
  </si>
  <si>
    <t>-589.743301560721 192.028481937478 -741.245573810521</t>
  </si>
  <si>
    <t>-568.754401769828 192.096177697917 -830.017653762313</t>
  </si>
  <si>
    <t>-590.853104072146 222.486414629102 -680.483198124521</t>
  </si>
  <si>
    <t>-626.322749343779 356.517861079369 -661.073743958236</t>
  </si>
  <si>
    <t>-623.300549518212 361.580221569925 -361.131680288175</t>
  </si>
  <si>
    <t>-414.815984013179 302.323037182 -246.467903603386</t>
  </si>
  <si>
    <t>-582.37956112069 163.088649288856 -680.177924485227</t>
  </si>
  <si>
    <t>-614.987900121474 28.2386155306938 -661.392800950154</t>
  </si>
  <si>
    <t>-345.458815230821 52.1582546229536 -404.958935963128</t>
  </si>
  <si>
    <t>-524.477126265815 276.583268242226 -205.542984401972</t>
  </si>
  <si>
    <t>-524.053407490837 295.855904563049 210.491141760201</t>
  </si>
  <si>
    <t>-524.558739491783 313.226511608298 616.53477177699</t>
  </si>
  <si>
    <t>-374.935344176564 319.493474215982 674.909110573036</t>
  </si>
  <si>
    <t>-556.189998366354 118.761547827407 -200.315360024154</t>
  </si>
  <si>
    <t>-561.725845890117 121.370990801422 216.120190274456</t>
  </si>
  <si>
    <t>-572.77563562864 119.583930435245 622.293186176963</t>
  </si>
  <si>
    <t>-429.991977922686 78.1842146303848 683.39055243189</t>
  </si>
  <si>
    <t>9763-20170724T150137.909123600.bin</t>
  </si>
  <si>
    <t>-539.979854981583 197.460657786288 -202.938805956196</t>
  </si>
  <si>
    <t>-555.31739093622 197.280737040229 -300.246224772621</t>
  </si>
  <si>
    <t>-567.162707554213 196.091571155657 -408.052864362416</t>
  </si>
  <si>
    <t>-575.799567256572 194.849319329195 -505.663727781333</t>
  </si>
  <si>
    <t>-582.3602109177 193.582619592449 -603.43561257198</t>
  </si>
  <si>
    <t>-589.405474769483 191.905597926976 -741.245459221357</t>
  </si>
  <si>
    <t>-568.351849482562 192.002840666385 -830.002072794376</t>
  </si>
  <si>
    <t>-590.556975189525 222.341743528909 -680.472786317325</t>
  </si>
  <si>
    <t>-626.163095962961 356.326383112149 -660.997307569615</t>
  </si>
  <si>
    <t>-623.330858541602 361.184887027815 -361.050105154792</t>
  </si>
  <si>
    <t>-414.942082288065 301.865042339631 -246.244730963048</t>
  </si>
  <si>
    <t>-582.02554585816 162.952082387697 -680.186105488299</t>
  </si>
  <si>
    <t>-614.533008269772 28.0716691369396 -661.434554852853</t>
  </si>
  <si>
    <t>-345.151776116264 52.3732574732319 -404.810090981519</t>
  </si>
  <si>
    <t>-524.16168342186 276.420118245391 -205.541104680606</t>
  </si>
  <si>
    <t>-523.92365450472 295.708323834396 210.492440446772</t>
  </si>
  <si>
    <t>-524.568305815478 313.204070862732 616.527803736721</t>
  </si>
  <si>
    <t>-374.943572404293 319.596170459457 674.885138981267</t>
  </si>
  <si>
    <t>-555.716279648716 118.526316308589 -200.319939170535</t>
  </si>
  <si>
    <t>-561.44474919465 121.306313815687 216.111855331342</t>
  </si>
  <si>
    <t>-572.769365358025 119.607387138153 622.291562089128</t>
  </si>
  <si>
    <t>-429.97606993456 78.2479355779817 683.393723424418</t>
  </si>
  <si>
    <t>9763-20170724T150137.981023700.bin</t>
  </si>
  <si>
    <t>-539.276302625872 197.190264713923 -202.953490036206</t>
  </si>
  <si>
    <t>-554.702964639613 196.988629695194 -300.246695803656</t>
  </si>
  <si>
    <t>-566.549028516147 195.829291088548 -408.053609798021</t>
  </si>
  <si>
    <t>-575.149746038097 194.639968172819 -505.66825003743</t>
  </si>
  <si>
    <t>-581.639192567356 193.454390325591 -603.445946989457</t>
  </si>
  <si>
    <t>-588.548937332074 191.923718810315 -741.264346104141</t>
  </si>
  <si>
    <t>-567.338303980629 192.1296799346 -829.983526411539</t>
  </si>
  <si>
    <t>-589.804687753452 222.288818886762 -680.458316583188</t>
  </si>
  <si>
    <t>-625.642728080797 356.18797375961 -660.820287215786</t>
  </si>
  <si>
    <t>-622.973415259034 360.50788098318 -360.863162702147</t>
  </si>
  <si>
    <t>-414.647034359197 300.966313457889 -246.059359105155</t>
  </si>
  <si>
    <t>-581.184573755729 162.911834986199 -680.231003066429</t>
  </si>
  <si>
    <t>-613.568934845525 27.9876088479805 -661.588371029463</t>
  </si>
  <si>
    <t>-344.634977057413 52.9410881372166 -404.63454761351</t>
  </si>
  <si>
    <t>-523.564922564379 276.109341269909 -205.537936866188</t>
  </si>
  <si>
    <t>-523.680785514648 295.528938596471 210.489616094102</t>
  </si>
  <si>
    <t>-524.587675382235 313.16087892197 616.525686261496</t>
  </si>
  <si>
    <t>-374.960347891367 319.703935493087 674.859606957295</t>
  </si>
  <si>
    <t>-555.003126155351 118.240979685005 -200.292135980288</t>
  </si>
  <si>
    <t>-561.048786062727 121.216510400127 216.133872607018</t>
  </si>
  <si>
    <t>-572.761339718401 119.637001609607 622.300860097735</t>
  </si>
  <si>
    <t>-429.974101289842 78.289059166997 683.424950452326</t>
  </si>
  <si>
    <t>9763-20170724T150138.009100900.bin</t>
  </si>
  <si>
    <t>-538.997351320656 197.026318857912 -202.942190734285</t>
  </si>
  <si>
    <t>-554.444054004378 196.826045137635 -300.232224749597</t>
  </si>
  <si>
    <t>-566.28275407208 195.688252013544 -408.040166388799</t>
  </si>
  <si>
    <t>-574.865860170945 194.52794172308 -505.656741182997</t>
  </si>
  <si>
    <t>-581.327370967917 193.381915023014 -603.436746353028</t>
  </si>
  <si>
    <t>-588.187551018989 191.918769742023 -741.258403664924</t>
  </si>
  <si>
    <t>-566.888583916244 192.198454613621 -829.956079201596</t>
  </si>
  <si>
    <t>-589.475391509783 222.252604026165 -680.437294005241</t>
  </si>
  <si>
    <t>-625.388920972653 356.1217437921 -660.698027017022</t>
  </si>
  <si>
    <t>-622.647649395525 360.253242166925 -360.739061807085</t>
  </si>
  <si>
    <t>-414.339723575187 300.372093474195 -246.078438960899</t>
  </si>
  <si>
    <t>-580.834906172857 162.878481404743 -680.237031112875</t>
  </si>
  <si>
    <t>-613.22759827249 27.9532701000585 -661.637580412273</t>
  </si>
  <si>
    <t>-344.450421957233 53.0278103328189 -404.620021267302</t>
  </si>
  <si>
    <t>-523.250637914858 275.9650443598 -205.535621651987</t>
  </si>
  <si>
    <t>-523.568227660716 295.422073437064 210.490032939655</t>
  </si>
  <si>
    <t>-524.592963009427 313.142180464736 616.525029320096</t>
  </si>
  <si>
    <t>-374.970176612977 319.758970199573 674.862293313179</t>
  </si>
  <si>
    <t>-554.731302712879 118.050307188437 -200.293863809006</t>
  </si>
  <si>
    <t>-560.961675318336 121.19120425628 216.128147629246</t>
  </si>
  <si>
    <t>-572.754468225529 119.685479344145 622.301994710253</t>
  </si>
  <si>
    <t>-429.986035591683 78.3073723091366 683.449578087328</t>
  </si>
  <si>
    <t>9763-20170724T150138.079024900.bin</t>
  </si>
  <si>
    <t>-538.395168198423 196.703891824961 -202.923105523535</t>
  </si>
  <si>
    <t>-553.917742332265 196.516901480269 -300.201160367297</t>
  </si>
  <si>
    <t>-565.78630678563 195.420841041045 -408.006267091145</t>
  </si>
  <si>
    <t>-574.375932859978 194.311792408324 -505.622765841025</t>
  </si>
  <si>
    <t>-580.824412596873 193.231794990634 -603.404471725647</t>
  </si>
  <si>
    <t>-587.646509181231 191.878539621574 -741.229042793139</t>
  </si>
  <si>
    <t>-565.926477182829 192.367535799736 -829.823626885974</t>
  </si>
  <si>
    <t>-588.952382976763 222.163775910232 -680.384124012143</t>
  </si>
  <si>
    <t>-624.830823797587 356.004004629107 -660.413477485897</t>
  </si>
  <si>
    <t>-621.484009623959 360.112307380854 -360.460321258508</t>
  </si>
  <si>
    <t>-413.457692742465 299.121819302706 -245.873167552087</t>
  </si>
  <si>
    <t>-580.309503435006 162.789695343052 -680.229030653515</t>
  </si>
  <si>
    <t>-612.721734558843 27.873677663164 -661.629732553449</t>
  </si>
  <si>
    <t>-343.894013559695 53.164173553791 -404.713901917477</t>
  </si>
  <si>
    <t>-522.570599934876 275.597516665769 -205.516628611752</t>
  </si>
  <si>
    <t>-523.395362222496 295.123448243956 210.505119709175</t>
  </si>
  <si>
    <t>-524.598735393573 313.072809168917 616.529329969526</t>
  </si>
  <si>
    <t>-374.980821013595 319.626699225822 674.886262262363</t>
  </si>
  <si>
    <t>-554.216336127225 117.774630075537 -200.264808348554</t>
  </si>
  <si>
    <t>-560.78737874071 121.111488846993 216.150486070133</t>
  </si>
  <si>
    <t>-572.731064431603 119.748719717156 622.31905225454</t>
  </si>
  <si>
    <t>-430.014206874363 78.2795218298129 683.525281272139</t>
  </si>
  <si>
    <t>9763-20170724T150138.111105000.bin</t>
  </si>
  <si>
    <t>-538.101084600647 196.51643423893 -202.910783558921</t>
  </si>
  <si>
    <t>-553.685309056598 196.335621827257 -300.17901541044</t>
  </si>
  <si>
    <t>-565.631651211342 195.251802459967 -407.97565525285</t>
  </si>
  <si>
    <t>-574.295754132581 194.155282021222 -505.585703278576</t>
  </si>
  <si>
    <t>-580.822962884527 193.089227111578 -603.362310558185</t>
  </si>
  <si>
    <t>-587.76047783219 191.756607253198 -741.181397481824</t>
  </si>
  <si>
    <t>-565.603894432063 192.378822971581 -829.666930815713</t>
  </si>
  <si>
    <t>-589.00797326225 222.033649241673 -680.331232037433</t>
  </si>
  <si>
    <t>-624.797291021466 355.883175961912 -660.250542561087</t>
  </si>
  <si>
    <t>-620.869751588408 360.169812579102 -360.306759191998</t>
  </si>
  <si>
    <t>-413.168881928658 298.281574389617 -245.610748444399</t>
  </si>
  <si>
    <t>-580.379822081708 162.657543096313 -680.19133595403</t>
  </si>
  <si>
    <t>-612.851089913594 27.7634296736387 -661.532351464676</t>
  </si>
  <si>
    <t>-343.696830712035 53.1341346891211 -404.827455898603</t>
  </si>
  <si>
    <t>-522.235760997052 275.390869915406 -205.510393898549</t>
  </si>
  <si>
    <t>-523.298973518191 294.996385162824 210.50705280009</t>
  </si>
  <si>
    <t>-524.608254270259 313.060078046548 616.528102478472</t>
  </si>
  <si>
    <t>-374.993672522474 319.67578976967 674.88654191185</t>
  </si>
  <si>
    <t>-553.978736034214 117.59755287555 -200.257241719852</t>
  </si>
  <si>
    <t>-560.70074724447 121.064191676241 216.154631001357</t>
  </si>
  <si>
    <t>-572.715318206389 119.774367396502 622.322908262423</t>
  </si>
  <si>
    <t>-430.01868718485 78.2842027308 683.562147810023</t>
  </si>
  <si>
    <t>9763-20170724T150138.179316300.bin</t>
  </si>
  <si>
    <t>-537.599297777396 196.195980035372 -202.855982587815</t>
  </si>
  <si>
    <t>-553.377624135481 196.051163475328 -300.092958185509</t>
  </si>
  <si>
    <t>-565.538880880617 194.999572751191 -407.865830880119</t>
  </si>
  <si>
    <t>-574.397227222452 193.928380006198 -505.458835741068</t>
  </si>
  <si>
    <t>-581.118370481525 192.883718223441 -603.222468758043</t>
  </si>
  <si>
    <t>-588.328285733626 191.576860837991 -741.027779012382</t>
  </si>
  <si>
    <t>-564.663005688244 192.445782077805 -829.119737922245</t>
  </si>
  <si>
    <t>-589.419794742323 221.847901119824 -680.171554757473</t>
  </si>
  <si>
    <t>-624.998149297594 355.734781052498 -659.965238182504</t>
  </si>
  <si>
    <t>-619.99894692803 360.238402498499 -360.040617487448</t>
  </si>
  <si>
    <t>-413.165482496746 296.454044146168 -244.817099405748</t>
  </si>
  <si>
    <t>-580.862783959464 162.461273497519 -680.056162398223</t>
  </si>
  <si>
    <t>-613.540025071342 27.6380693537587 -661.20416366501</t>
  </si>
  <si>
    <t>-343.403803739368 52.8421256781598 -405.31831358927</t>
  </si>
  <si>
    <t>-521.623713118058 275.069802929874 -205.492664037881</t>
  </si>
  <si>
    <t>-522.958642612149 294.759086494919 210.520044585094</t>
  </si>
  <si>
    <t>-524.638788476914 313.008079789583 616.524451934771</t>
  </si>
  <si>
    <t>-375.016385449309 319.613445582386 674.863987923945</t>
  </si>
  <si>
    <t>-553.570691302466 117.330575867343 -200.221485823449</t>
  </si>
  <si>
    <t>-560.539667235412 120.960167942847 216.184897371945</t>
  </si>
  <si>
    <t>-572.676364744616 119.821980879884 622.343828291569</t>
  </si>
  <si>
    <t>-430.00667764114 78.3268209370117 683.64240309414</t>
  </si>
  <si>
    <t>9763-20170724T150138.211402000.bin</t>
  </si>
  <si>
    <t>-537.368141918778 196.097479507896 -202.830437845021</t>
  </si>
  <si>
    <t>-553.281790968883 195.986039690744 -300.045416920907</t>
  </si>
  <si>
    <t>-565.557360418177 194.954701258193 -407.805564971953</t>
  </si>
  <si>
    <t>-574.504196241989 193.896856957481 -505.390672047397</t>
  </si>
  <si>
    <t>-581.298618637001 192.861278206757 -603.149278261107</t>
  </si>
  <si>
    <t>-588.595360401068 191.563249394893 -740.950181751823</t>
  </si>
  <si>
    <t>-564.128584039979 192.553714700958 -828.82166526328</t>
  </si>
  <si>
    <t>-589.627730229354 221.833282358314 -680.092456121977</t>
  </si>
  <si>
    <t>-625.12217745327 355.738981888102 -659.87841241957</t>
  </si>
  <si>
    <t>-619.692123778989 360.255965614423 -359.961719889013</t>
  </si>
  <si>
    <t>-413.222234347061 295.523219136468 -244.614924728968</t>
  </si>
  <si>
    <t>-581.11225220925 162.440682656726 -679.983897213388</t>
  </si>
  <si>
    <t>-613.957706646593 27.677355494752 -661.005301260022</t>
  </si>
  <si>
    <t>-343.438186518954 52.6556840753781 -405.635729884077</t>
  </si>
  <si>
    <t>-521.330629137384 274.965896944803 -205.479231203619</t>
  </si>
  <si>
    <t>-522.753917528925 294.635361094357 210.534116386093</t>
  </si>
  <si>
    <t>-524.663795127076 312.975457044461 616.52454140358</t>
  </si>
  <si>
    <t>-375.034669904869 319.613883686071 674.843081703798</t>
  </si>
  <si>
    <t>-553.38767924717 117.211075709132 -200.203093028164</t>
  </si>
  <si>
    <t>-560.42560569033 120.950772765306 216.201117755371</t>
  </si>
  <si>
    <t>-572.663667136084 119.850230504915 622.362045411001</t>
  </si>
  <si>
    <t>-430.016896560968 78.3076576425472 683.681760869845</t>
  </si>
  <si>
    <t>9763-20170724T150138.279217800.bin</t>
  </si>
  <si>
    <t>-537.143950148027 195.975154096836 -202.818852061971</t>
  </si>
  <si>
    <t>-553.274634309012 195.927075779591 -299.998043075037</t>
  </si>
  <si>
    <t>-565.652843842658 194.948686140273 -407.74697799946</t>
  </si>
  <si>
    <t>-574.636646783993 193.937815824662 -505.329129924203</t>
  </si>
  <si>
    <t>-581.412112548234 192.951844481819 -603.08973173706</t>
  </si>
  <si>
    <t>-588.623165290334 191.729971148736 -740.895732900236</t>
  </si>
  <si>
    <t>-562.805400824902 192.907428538149 -828.377425465527</t>
  </si>
  <si>
    <t>-589.644686081689 221.973384542923 -680.02454095502</t>
  </si>
  <si>
    <t>-625.171323882715 355.868154166366 -659.822789900727</t>
  </si>
  <si>
    <t>-619.083815991762 360.190945417206 -359.915899283044</t>
  </si>
  <si>
    <t>-413.082161916383 294.051977515138 -244.529654516823</t>
  </si>
  <si>
    <t>-581.226647840383 162.56683983336 -679.938383598647</t>
  </si>
  <si>
    <t>-614.440018358731 27.9181631480535 -660.696326893102</t>
  </si>
  <si>
    <t>-343.530582977217 52.1935398450212 -406.029426614088</t>
  </si>
  <si>
    <t>-520.967561712873 274.761533261003 -205.452717986162</t>
  </si>
  <si>
    <t>-522.401156507378 294.478828703076 210.558325348187</t>
  </si>
  <si>
    <t>-524.723467369844 312.897358821387 616.518613466809</t>
  </si>
  <si>
    <t>-375.065974304313 319.403597480358 674.779236303817</t>
  </si>
  <si>
    <t>-553.289627017377 117.154972968482 -200.155055349191</t>
  </si>
  <si>
    <t>-560.198889630887 120.896192092526 216.251311862663</t>
  </si>
  <si>
    <t>-572.64522024193 119.953528294967 622.404338131182</t>
  </si>
  <si>
    <t>-430.049649475035 78.2589994076538 683.739992982054</t>
  </si>
  <si>
    <t>9763-20170724T150138.311302800.bin</t>
  </si>
  <si>
    <t>-537.14432501346 195.917212096242 -202.824022253696</t>
  </si>
  <si>
    <t>-553.327685134034 195.893290354524 -299.994570393392</t>
  </si>
  <si>
    <t>-565.721084262682 194.958453707507 -407.742143972432</t>
  </si>
  <si>
    <t>-574.702080327056 193.99573258298 -505.324958498653</t>
  </si>
  <si>
    <t>-581.458771441095 193.067723188031 -603.087264779932</t>
  </si>
  <si>
    <t>-588.627135954957 191.938815104215 -740.896416156747</t>
  </si>
  <si>
    <t>-562.309748792418 193.211876136767 -828.227824500084</t>
  </si>
  <si>
    <t>-589.646034162167 222.144056930807 -680.006301187377</t>
  </si>
  <si>
    <t>-625.055598076235 356.065753778709 -659.696402946981</t>
  </si>
  <si>
    <t>-618.69886356906 360.14551456041 -359.791520690435</t>
  </si>
  <si>
    <t>-412.851875200264 293.424338928943 -244.464587573979</t>
  </si>
  <si>
    <t>-581.270993782593 162.731501094776 -679.955271163121</t>
  </si>
  <si>
    <t>-614.727850107496 28.1734804361945 -660.654626037715</t>
  </si>
  <si>
    <t>-343.717530467092 52.0027317703052 -405.977061108608</t>
  </si>
  <si>
    <t>-520.909047185837 274.698978744633 -205.450058824809</t>
  </si>
  <si>
    <t>-522.28146603664 294.424854452682 210.560745032205</t>
  </si>
  <si>
    <t>-524.756067318866 312.866361634035 616.515056965371</t>
  </si>
  <si>
    <t>-375.084470568801 319.322823348803 674.745013046403</t>
  </si>
  <si>
    <t>-553.350263224925 117.082236841329 -200.151466373296</t>
  </si>
  <si>
    <t>-560.161838352765 120.865107006656 216.256152025729</t>
  </si>
  <si>
    <t>-572.640676630175 119.986567004512 622.420905814608</t>
  </si>
  <si>
    <t>-430.058023414481 78.2428936343433 683.753244334294</t>
  </si>
  <si>
    <t>9763-20170724T150138.376043000.bin</t>
  </si>
  <si>
    <t>-537.268845235234 195.730296151015 -202.850174170339</t>
  </si>
  <si>
    <t>-553.542073405773 195.738534147135 -300.005599256712</t>
  </si>
  <si>
    <t>-565.958910050641 194.852365096873 -407.750792878231</t>
  </si>
  <si>
    <t>-574.931215754075 193.942190129709 -505.335071653731</t>
  </si>
  <si>
    <t>-581.649853250982 193.07762716035 -603.100623033478</t>
  </si>
  <si>
    <t>-588.73429577191 192.051240461584 -740.914843082554</t>
  </si>
  <si>
    <t>-561.488774727043 193.598226517898 -827.956702521003</t>
  </si>
  <si>
    <t>-589.760069867715 222.215328564426 -680.004422938563</t>
  </si>
  <si>
    <t>-624.911625594192 356.185348702981 -659.537453815305</t>
  </si>
  <si>
    <t>-617.664997560205 360.115230936931 -359.650722009899</t>
  </si>
  <si>
    <t>-412.415272899699 291.769082711781 -244.210956315314</t>
  </si>
  <si>
    <t>-581.445481501025 162.794249517558 -679.989315203508</t>
  </si>
  <si>
    <t>-615.209992423153 28.3475958731383 -660.494801035849</t>
  </si>
  <si>
    <t>-344.400988509026 51.492065293414 -405.505381425482</t>
  </si>
  <si>
    <t>-520.979415727963 274.457934916966 -205.451734416682</t>
  </si>
  <si>
    <t>-522.22012741955 294.396849162742 210.549327615388</t>
  </si>
  <si>
    <t>-524.817416571902 312.817165275812 616.508069707768</t>
  </si>
  <si>
    <t>-375.123929270459 319.242943877227 674.68509975214</t>
  </si>
  <si>
    <t>-553.55404902306 116.977111917216 -200.143795250114</t>
  </si>
  <si>
    <t>-560.230304867346 120.750056965858 216.266087560797</t>
  </si>
  <si>
    <t>-572.637647440935 120.027044578562 622.445110956522</t>
  </si>
  <si>
    <t>-430.068705480626 78.2156129398186 683.763130253671</t>
  </si>
  <si>
    <t>9763-20170724T150138.411135500.bin</t>
  </si>
  <si>
    <t>-537.485581433414 195.644358006736 -202.820343039381</t>
  </si>
  <si>
    <t>-553.789752487904 195.665687169663 -299.970607967254</t>
  </si>
  <si>
    <t>-566.206909417141 194.790078105327 -407.715926008651</t>
  </si>
  <si>
    <t>-575.165742200917 193.889058828315 -505.301387796597</t>
  </si>
  <si>
    <t>-581.857110355769 193.033600523278 -603.068969567808</t>
  </si>
  <si>
    <t>-588.888524371452 192.020922069573 -740.886110299759</t>
  </si>
  <si>
    <t>-561.227907349695 193.706496623984 -827.794352834503</t>
  </si>
  <si>
    <t>-589.919649202886 222.181571926964 -679.974075259896</t>
  </si>
  <si>
    <t>-624.90100840033 356.183011671963 -659.487917841439</t>
  </si>
  <si>
    <t>-617.2275006851 360.15626567612 -359.61239600555</t>
  </si>
  <si>
    <t>-412.35082787581 290.839378997629 -244.088674068386</t>
  </si>
  <si>
    <t>-581.641235902943 162.755348757619 -679.959777159826</t>
  </si>
  <si>
    <t>-615.550123043286 28.3422263160812 -660.36597975829</t>
  </si>
  <si>
    <t>-344.888980933544 51.2094945418819 -405.243178324992</t>
  </si>
  <si>
    <t>-521.178688452546 274.354770055225 -205.448484090907</t>
  </si>
  <si>
    <t>-522.274246740847 294.378730083366 210.548973019832</t>
  </si>
  <si>
    <t>-524.849373624346 312.794695011526 616.504618579104</t>
  </si>
  <si>
    <t>-375.141525453168 319.151963866485 674.652249185445</t>
  </si>
  <si>
    <t>-553.774219206588 116.914743675193 -200.145086991432</t>
  </si>
  <si>
    <t>-560.266603047912 120.669519643542 216.267916919671</t>
  </si>
  <si>
    <t>-572.637295240072 120.0298379422 622.454247498756</t>
  </si>
  <si>
    <t>-430.056325756764 78.2327301218365 683.754074578785</t>
  </si>
  <si>
    <t>9763-20170724T150138.474960600.bin</t>
  </si>
  <si>
    <t>-538.099896825554 195.5904854774 -202.795973834598</t>
  </si>
  <si>
    <t>-554.49180774171 195.637788348467 -299.931405602159</t>
  </si>
  <si>
    <t>-566.881101943651 194.789943627646 -407.680146652019</t>
  </si>
  <si>
    <t>-575.764569886685 193.918572171852 -505.272875440134</t>
  </si>
  <si>
    <t>-582.330635443484 193.10039225369 -603.049166714838</t>
  </si>
  <si>
    <t>-589.133298488173 192.151347862732 -740.87817546262</t>
  </si>
  <si>
    <t>-560.856647469907 194.082988226163 -827.582784008846</t>
  </si>
  <si>
    <t>-590.26067896033 222.284677032106 -679.954290459631</t>
  </si>
  <si>
    <t>-624.95555948814 356.364758883536 -659.475053715809</t>
  </si>
  <si>
    <t>-616.184415194254 361.157519022605 -359.641519700797</t>
  </si>
  <si>
    <t>-412.424819964203 288.80091716175 -244.006146502234</t>
  </si>
  <si>
    <t>-581.991954589994 162.857172707151 -679.953184637153</t>
  </si>
  <si>
    <t>-616.104725447877 28.5222186757603 -660.226369804388</t>
  </si>
  <si>
    <t>-345.91857238605 51.2840659953276 -404.753653122236</t>
  </si>
  <si>
    <t>-521.815537160096 274.302182361111 -205.440219881833</t>
  </si>
  <si>
    <t>-522.410422817342 294.395686196552 210.55484467779</t>
  </si>
  <si>
    <t>-524.919770665179 312.763820502942 616.499806366214</t>
  </si>
  <si>
    <t>-375.186342878208 319.143593325682 674.57905760156</t>
  </si>
  <si>
    <t>-554.350619758303 116.881839021326 -200.145463464568</t>
  </si>
  <si>
    <t>-560.319424215632 120.556935833892 216.276023749807</t>
  </si>
  <si>
    <t>-572.63812792705 120.060646483728 622.467231689169</t>
  </si>
  <si>
    <t>-430.029768323085 78.2903169284396 683.721571574314</t>
  </si>
  <si>
    <t>9763-20170724T150138.513063000.bin</t>
  </si>
  <si>
    <t>-538.499795327581 195.601790357267 -202.792417403065</t>
  </si>
  <si>
    <t>-554.905285585509 195.654063963964 -299.925663304013</t>
  </si>
  <si>
    <t>-567.261590582761 194.82522106369 -407.67822021569</t>
  </si>
  <si>
    <t>-576.096566739547 193.978294768761 -505.275683810516</t>
  </si>
  <si>
    <t>-582.595902992837 193.193235148818 -603.056703667124</t>
  </si>
  <si>
    <t>-589.285916160788 192.300596501802 -740.891514394149</t>
  </si>
  <si>
    <t>-560.847333642286 194.295312290017 -827.541741734575</t>
  </si>
  <si>
    <t>-590.466268313344 222.408439744079 -679.95611485586</t>
  </si>
  <si>
    <t>-624.984186118215 356.519143753983 -659.430660378515</t>
  </si>
  <si>
    <t>-615.548205971095 361.806898546423 -359.625721324346</t>
  </si>
  <si>
    <t>-412.484059895695 287.640015513311 -243.913851583487</t>
  </si>
  <si>
    <t>-582.191203456758 162.981889633035 -679.972847967042</t>
  </si>
  <si>
    <t>-616.325523616386 28.6499784740661 -660.226171989544</t>
  </si>
  <si>
    <t>-346.428113951639 51.6049212652288 -404.462175872216</t>
  </si>
  <si>
    <t>-522.23457560024 274.331540314886 -205.434236107946</t>
  </si>
  <si>
    <t>-522.465288681768 294.419966755291 210.561453420167</t>
  </si>
  <si>
    <t>-524.950638577863 312.759135418861 616.500327344458</t>
  </si>
  <si>
    <t>-375.207371603881 319.157082497116 674.552231971105</t>
  </si>
  <si>
    <t>-554.736477493071 116.860094650178 -200.14794426734</t>
  </si>
  <si>
    <t>-560.399785133556 120.528163451246 216.277915256466</t>
  </si>
  <si>
    <t>-572.64196999183 120.065257803511 622.467528275548</t>
  </si>
  <si>
    <t>-430.017646235472 78.3182815368652 683.700657654857</t>
  </si>
  <si>
    <t>9763-20170724T150138.576790200.bin</t>
  </si>
  <si>
    <t>-539.292701056012 195.612738309168 -202.841769433788</t>
  </si>
  <si>
    <t>-555.676370323096 195.691671729223 -299.97868899057</t>
  </si>
  <si>
    <t>-567.966983694175 194.915304534318 -407.739220900001</t>
  </si>
  <si>
    <t>-576.72684617429 194.126966790937 -505.343793957696</t>
  </si>
  <si>
    <t>-583.13608065419 193.413004248113 -603.131408366393</t>
  </si>
  <si>
    <t>-589.684200913505 192.634365758899 -740.97371581649</t>
  </si>
  <si>
    <t>-560.992302179012 194.647123637505 -827.540010876317</t>
  </si>
  <si>
    <t>-590.919727312473 222.692842410436 -680.015023314612</t>
  </si>
  <si>
    <t>-625.097250374378 356.870207978309 -659.315542350041</t>
  </si>
  <si>
    <t>-613.986259810586 362.878755092721 -359.581719015366</t>
  </si>
  <si>
    <t>-412.370532672027 285.04987283414 -243.742302920933</t>
  </si>
  <si>
    <t>-582.659766742812 163.264111574257 -680.071739553028</t>
  </si>
  <si>
    <t>-616.882326044953 28.9545622772721 -660.318372024198</t>
  </si>
  <si>
    <t>-583.365210619337 0.337628521025408 -363.573297708821</t>
  </si>
  <si>
    <t>-347.163341401901 52.2904488304825 -404.002860692048</t>
  </si>
  <si>
    <t>-523.013488776762 274.34104950139 -205.444882888234</t>
  </si>
  <si>
    <t>-522.696041895858 294.392931925472 210.552521311785</t>
  </si>
  <si>
    <t>-524.996977969743 312.736209071082 616.504323685155</t>
  </si>
  <si>
    <t>-375.24808590669 319.161030398883 674.538707514704</t>
  </si>
  <si>
    <t>-555.58189758575 116.846622336867 -200.176782351921</t>
  </si>
  <si>
    <t>-560.748337516757 120.457376542782 216.256054071015</t>
  </si>
  <si>
    <t>-572.639469146414 120.051855463191 622.45085361633</t>
  </si>
  <si>
    <t>-430.009972167342 78.3073596279767 683.6736712774</t>
  </si>
  <si>
    <t>9763-20170724T150138.609853700.bin</t>
  </si>
  <si>
    <t>-539.676383891134 195.612976187449 -202.862823498539</t>
  </si>
  <si>
    <t>-556.058561376092 195.708077628487 -299.999945516648</t>
  </si>
  <si>
    <t>-568.323889900562 194.960550451091 -407.76365334484</t>
  </si>
  <si>
    <t>-577.051876853558 194.203825981357 -505.371211592675</t>
  </si>
  <si>
    <t>-583.420568868419 193.527877023208 -603.161659375729</t>
  </si>
  <si>
    <t>-589.902868822698 192.81003383079 -741.00750653549</t>
  </si>
  <si>
    <t>-561.073259272541 194.797296752329 -827.528752157296</t>
  </si>
  <si>
    <t>-591.147952820038 222.844249640846 -680.037135864757</t>
  </si>
  <si>
    <t>-625.163364115823 357.05578908074 -659.282207899147</t>
  </si>
  <si>
    <t>-613.362480651319 363.167162428994 -359.576834065023</t>
  </si>
  <si>
    <t>-412.354891935099 283.728149642015 -243.773445472745</t>
  </si>
  <si>
    <t>-582.927080955984 163.41019899842 -680.114348987315</t>
  </si>
  <si>
    <t>-617.247138429387 29.1290394082394 -660.340795780415</t>
  </si>
  <si>
    <t>-583.773639074914 0.696284407197936 -363.573157759147</t>
  </si>
  <si>
    <t>-347.548864868066 52.5968446260501 -403.936267489479</t>
  </si>
  <si>
    <t>-523.315534561398 274.323093964853 -205.456432749452</t>
  </si>
  <si>
    <t>-522.861057556133 294.377706958326 210.54069841263</t>
  </si>
  <si>
    <t>-525.006455556766 312.71889307889 616.505825936725</t>
  </si>
  <si>
    <t>-375.258269624051 319.081766768672 674.548901952921</t>
  </si>
  <si>
    <t>-556.054604391704 116.853961814398 -200.200458306933</t>
  </si>
  <si>
    <t>-560.943143504558 120.424764830468 216.23601371172</t>
  </si>
  <si>
    <t>-572.636387482406 120.048307815415 622.442348587041</t>
  </si>
  <si>
    <t>-430.001187822343 78.3254363101023 683.666530482485</t>
  </si>
  <si>
    <t>9763-20170724T150138.680494900.bin</t>
  </si>
  <si>
    <t>-540.55068825255 195.593998518227 -202.856856988003</t>
  </si>
  <si>
    <t>-556.86045850599 195.724738543133 -300.006115063603</t>
  </si>
  <si>
    <t>-569.055577391092 195.044623159689 -407.778137111279</t>
  </si>
  <si>
    <t>-577.72523399601 194.360152027828 -505.391452328053</t>
  </si>
  <si>
    <t>-584.041537190897 193.767525404443 -603.186009150748</t>
  </si>
  <si>
    <t>-590.457065000382 193.178765282526 -741.035507980034</t>
  </si>
  <si>
    <t>-561.400736847074 195.114937082878 -827.481933631694</t>
  </si>
  <si>
    <t>-591.681117760441 223.163053213484 -680.040094930174</t>
  </si>
  <si>
    <t>-625.431625466046 357.427624089278 -659.217766387564</t>
  </si>
  <si>
    <t>-612.742518629646 362.977011000932 -359.53765172542</t>
  </si>
  <si>
    <t>-412.6668975573 280.885550754821 -243.970561431044</t>
  </si>
  <si>
    <t>-583.561307939753 163.715058920908 -680.164019298983</t>
  </si>
  <si>
    <t>-618.250406857361 29.5343547580919 -660.349844461825</t>
  </si>
  <si>
    <t>-584.876930106284 1.42301174985482 -363.540251119854</t>
  </si>
  <si>
    <t>-348.585153585132 52.9586058887969 -403.979264731791</t>
  </si>
  <si>
    <t>-523.926539603757 274.224104738926 -205.441096673377</t>
  </si>
  <si>
    <t>-523.192323791855 294.435074969014 210.548093574803</t>
  </si>
  <si>
    <t>-525.034399069004 312.692608494118 616.509353097641</t>
  </si>
  <si>
    <t>-375.285194589976 318.893703487434 674.567280021187</t>
  </si>
  <si>
    <t>-557.173644985115 116.92689920228 -200.219279060261</t>
  </si>
  <si>
    <t>-561.309865347814 120.282919252694 216.227151872031</t>
  </si>
  <si>
    <t>-572.637471931961 120.066109418949 622.462852518462</t>
  </si>
  <si>
    <t>-429.997725668873 78.316096139506 683.657927340166</t>
  </si>
  <si>
    <t>9763-20170724T150138.711578900.bin</t>
  </si>
  <si>
    <t>-540.949128270854 195.609607277179 -202.861825996082</t>
  </si>
  <si>
    <t>-557.23160333805 195.758202462798 -300.015650427156</t>
  </si>
  <si>
    <t>-569.397251668249 195.111840378381 -407.791297868401</t>
  </si>
  <si>
    <t>-578.041128608241 194.464027949799 -505.407141897379</t>
  </si>
  <si>
    <t>-584.332958709008 193.914191310432 -603.203476287441</t>
  </si>
  <si>
    <t>-590.715808785483 193.392791378062 -741.05466173819</t>
  </si>
  <si>
    <t>-561.542736483164 195.314208699544 -827.462165305895</t>
  </si>
  <si>
    <t>-591.924893745873 223.351332944617 -680.046314153074</t>
  </si>
  <si>
    <t>-625.56172297162 357.645497994078 -659.194469552897</t>
  </si>
  <si>
    <t>-612.565112134916 362.612975510254 -359.517247570128</t>
  </si>
  <si>
    <t>-412.858815943994 279.450992440665 -244.076918156619</t>
  </si>
  <si>
    <t>-583.863907142699 163.895360881219 -680.194746011684</t>
  </si>
  <si>
    <t>-618.765810277264 29.7733807210475 -660.362839459025</t>
  </si>
  <si>
    <t>-585.513807212044 1.90100437254182 -363.516836888609</t>
  </si>
  <si>
    <t>-349.150107916411 53.1075545150043 -403.953263318103</t>
  </si>
  <si>
    <t>-524.145104029463 274.224205269696 -205.442747712896</t>
  </si>
  <si>
    <t>-523.287347831367 294.433745303054 210.546253711084</t>
  </si>
  <si>
    <t>-525.059145796991 312.672987327415 616.510734987252</t>
  </si>
  <si>
    <t>-375.304891606552 318.72768401206 674.571047554505</t>
  </si>
  <si>
    <t>-557.70629180523 116.952155917575 -200.219855168547</t>
  </si>
  <si>
    <t>-561.493110349704 120.253056893998 216.230343570279</t>
  </si>
  <si>
    <t>-572.646432420222 120.082076018266 622.477765941135</t>
  </si>
  <si>
    <t>-430.002414261939 78.3082066832983 683.646577287978</t>
  </si>
  <si>
    <t>9763-20170724T150138.781616100.bin</t>
  </si>
  <si>
    <t>-541.542948058988 195.630508682295 -202.83303402923</t>
  </si>
  <si>
    <t>-557.802131397696 195.81642349915 -299.990599374723</t>
  </si>
  <si>
    <t>-569.944510093037 195.225292895833 -407.769202414582</t>
  </si>
  <si>
    <t>-578.568920228661 194.633779986812 -505.387223238656</t>
  </si>
  <si>
    <t>-584.843278360279 194.147169159894 -603.184856356151</t>
  </si>
  <si>
    <t>-591.204162621063 193.721947276388 -741.037568910344</t>
  </si>
  <si>
    <t>-561.847451665386 195.623998898423 -827.383205965057</t>
  </si>
  <si>
    <t>-592.354406335072 223.646985267954 -680.011643589517</t>
  </si>
  <si>
    <t>-625.710725075211 358.002911075877 -659.120769799899</t>
  </si>
  <si>
    <t>-612.597791965802 361.639685404077 -359.429544380297</t>
  </si>
  <si>
    <t>-413.437208198149 276.897632972103 -244.195484744658</t>
  </si>
  <si>
    <t>-584.430532016932 164.172784525505 -680.193693011311</t>
  </si>
  <si>
    <t>-619.73577180859 30.1656246869566 -660.297347089552</t>
  </si>
  <si>
    <t>-586.836971301885 2.75486212800843 -363.369265649491</t>
  </si>
  <si>
    <t>-350.266519269223 53.1324381938643 -403.637142829697</t>
  </si>
  <si>
    <t>-524.488576979386 274.191007968966 -205.441298345133</t>
  </si>
  <si>
    <t>-523.36476005446 294.389155849272 210.547603589833</t>
  </si>
  <si>
    <t>-525.110715180259 312.620265834807 616.511701099687</t>
  </si>
  <si>
    <t>-375.340896292131 318.399760453592 674.559964004223</t>
  </si>
  <si>
    <t>-558.585025440716 117.0505473668 -200.191613080445</t>
  </si>
  <si>
    <t>-561.741679068534 120.208453897656 216.264981900823</t>
  </si>
  <si>
    <t>-572.65457609719 120.165431397268 622.508615073069</t>
  </si>
  <si>
    <t>-430.029618987261 78.2465602865184 683.622634046471</t>
  </si>
  <si>
    <t>9763-20170724T150138.809690100.bin</t>
  </si>
  <si>
    <t>-541.752655007969 195.634141585214 -202.82231287283</t>
  </si>
  <si>
    <t>-558.063023079939 195.853769108677 -299.971276376032</t>
  </si>
  <si>
    <t>-570.230196476752 195.288145998964 -407.747192098612</t>
  </si>
  <si>
    <t>-578.863729323819 194.716513361164 -505.364524205727</t>
  </si>
  <si>
    <t>-585.133690954216 194.247663219769 -603.16262234425</t>
  </si>
  <si>
    <t>-591.473949549215 193.846333146236 -741.016272318667</t>
  </si>
  <si>
    <t>-562.038609786011 195.727099438839 -827.335546845727</t>
  </si>
  <si>
    <t>-592.593554043201 223.766007294022 -679.987132505455</t>
  </si>
  <si>
    <t>-625.852605634597 358.155179489395 -659.089961509121</t>
  </si>
  <si>
    <t>-612.868820311389 361.385253765252 -359.388449059193</t>
  </si>
  <si>
    <t>-413.958239578299 275.962505904455 -244.225315173223</t>
  </si>
  <si>
    <t>-584.749192390752 164.28138626857 -680.174701856657</t>
  </si>
  <si>
    <t>-620.251403779136 30.3364490713022 -660.268960272894</t>
  </si>
  <si>
    <t>-587.575101035693 3.00360243090245 -363.308981722233</t>
  </si>
  <si>
    <t>-350.875719727468 52.9394750297979 -403.369226504332</t>
  </si>
  <si>
    <t>-524.565230346931 274.175930296752 -205.442772510109</t>
  </si>
  <si>
    <t>-523.37574327395 294.354259916635 210.546914904233</t>
  </si>
  <si>
    <t>-525.130671349016 312.584925089999 616.512665530124</t>
  </si>
  <si>
    <t>-375.358613945001 318.291861021018 674.562281716746</t>
  </si>
  <si>
    <t>-558.942237293597 117.118860938438 -200.188801763951</t>
  </si>
  <si>
    <t>-561.836932431281 120.21897266495 216.270100037484</t>
  </si>
  <si>
    <t>-572.649825252663 120.211080777187 622.511985185023</t>
  </si>
  <si>
    <t>-430.048183180122 78.1940302000646 683.612989390472</t>
  </si>
  <si>
    <t>9763-20170724T150138.878411000.bin</t>
  </si>
  <si>
    <t>-542.180853909315 195.679218306082 -202.824578877175</t>
  </si>
  <si>
    <t>-558.598027215717 195.952815976351 -299.955366501681</t>
  </si>
  <si>
    <t>-570.765073061095 195.460072671878 -407.731721845391</t>
  </si>
  <si>
    <t>-579.351560763511 194.965083397438 -505.353546309407</t>
  </si>
  <si>
    <t>-585.528214050744 194.586801348261 -603.157971107858</t>
  </si>
  <si>
    <t>-591.689093796701 194.330312504211 -741.020080925218</t>
  </si>
  <si>
    <t>-562.062449706806 196.23113437941 -827.273587548746</t>
  </si>
  <si>
    <t>-592.843630827274 224.191732999292 -679.96312906361</t>
  </si>
  <si>
    <t>-626.017301552704 358.587551337502 -659.032938110317</t>
  </si>
  <si>
    <t>-613.59753380792 361.457084489456 -359.30377115175</t>
  </si>
  <si>
    <t>-415.072336903788 275.343573087403 -243.990203857621</t>
  </si>
  <si>
    <t>-585.087992251184 164.695544486715 -680.198998452966</t>
  </si>
  <si>
    <t>-620.807706989409 30.800408889417 -660.32926939222</t>
  </si>
  <si>
    <t>-588.950688220768 3.45070877907369 -363.281849004534</t>
  </si>
  <si>
    <t>-351.994715878325 52.7616241079545 -402.592086412404</t>
  </si>
  <si>
    <t>-524.852771687577 274.186907127208 -205.428105825308</t>
  </si>
  <si>
    <t>-523.382172136617 294.310391276821 210.563360938666</t>
  </si>
  <si>
    <t>-525.183289926415 312.549291610123 616.512571515196</t>
  </si>
  <si>
    <t>-375.401617035706 318.165807435622 674.546274072295</t>
  </si>
  <si>
    <t>-559.495020985289 117.197646189588 -200.196517681754</t>
  </si>
  <si>
    <t>-561.934331203538 120.244601531606 216.265730136982</t>
  </si>
  <si>
    <t>-572.639151616314 120.273783864884 622.511524765878</t>
  </si>
  <si>
    <t>-430.070500272721 78.1225243003651 683.597130375587</t>
  </si>
  <si>
    <t>9763-20170724T150138.910494200.bin</t>
  </si>
  <si>
    <t>-542.421232010677 195.735995755484 -202.835281801456</t>
  </si>
  <si>
    <t>-558.876505382868 196.03090234584 -299.959637979697</t>
  </si>
  <si>
    <t>-571.03889658214 195.567292223531 -407.736500630084</t>
  </si>
  <si>
    <t>-579.602615962417 195.103337194007 -505.360489195922</t>
  </si>
  <si>
    <t>-585.738247496566 194.761807918609 -603.167611155906</t>
  </si>
  <si>
    <t>-591.822438098599 194.564730783283 -741.033362328341</t>
  </si>
  <si>
    <t>-562.135671615479 196.49110379781 -827.265523848698</t>
  </si>
  <si>
    <t>-593.004891855192 224.400707735106 -679.964428455573</t>
  </si>
  <si>
    <t>-626.101999263929 358.802414586376 -658.956661363342</t>
  </si>
  <si>
    <t>-614.091254341783 361.794348930793 -359.212158238643</t>
  </si>
  <si>
    <t>-415.698334387771 275.536266530288 -243.77913252705</t>
  </si>
  <si>
    <t>-585.261210702149 164.902971310184 -680.22110175663</t>
  </si>
  <si>
    <t>-621.046346197256 31.0082238970685 -660.416906752141</t>
  </si>
  <si>
    <t>-589.742445206609 3.66908591659262 -363.309974939701</t>
  </si>
  <si>
    <t>-352.661811983713 52.7211508714047 -402.190126417774</t>
  </si>
  <si>
    <t>-525.059817065008 274.226088927911 -205.431235610145</t>
  </si>
  <si>
    <t>-523.431931275177 294.305358902927 210.561770879909</t>
  </si>
  <si>
    <t>-525.209034219391 312.525045712358 616.512100445616</t>
  </si>
  <si>
    <t>-375.422686355703 318.073271393277 674.540273707777</t>
  </si>
  <si>
    <t>-559.754391377373 117.274168694919 -200.20520627134</t>
  </si>
  <si>
    <t>-561.979059012219 120.255182443397 216.258726415254</t>
  </si>
  <si>
    <t>-572.627489361903 120.305388862937 622.505901370384</t>
  </si>
  <si>
    <t>-430.07026772817 78.113493330261 683.590159800029</t>
  </si>
  <si>
    <t>9763-20170724T150138.980184800.bin</t>
  </si>
  <si>
    <t>-542.846893777367 195.850151371699 -202.871273200952</t>
  </si>
  <si>
    <t>-559.373112281862 196.163575576614 -299.983583581247</t>
  </si>
  <si>
    <t>-571.491657076358 195.726991134534 -407.765387166274</t>
  </si>
  <si>
    <t>-579.966888381884 195.295266642753 -505.397286521572</t>
  </si>
  <si>
    <t>-585.965646961753 194.996927302175 -603.213177871271</t>
  </si>
  <si>
    <t>-591.806674179699 194.875206659941 -741.08938757451</t>
  </si>
  <si>
    <t>-561.903716239443 196.890834362849 -827.244900184788</t>
  </si>
  <si>
    <t>-593.10150699865 224.677164108201 -680.006166277204</t>
  </si>
  <si>
    <t>-626.301800260797 359.049998615531 -658.974417611276</t>
  </si>
  <si>
    <t>-615.006113994383 362.274109030632 -359.204487437319</t>
  </si>
  <si>
    <t>-416.784640584982 275.996035201548 -243.492213486296</t>
  </si>
  <si>
    <t>-585.348032355426 165.180916286941 -680.282156206817</t>
  </si>
  <si>
    <t>-621.131370123088 31.281169871191 -660.56599459829</t>
  </si>
  <si>
    <t>-590.865924471267 3.80882731149541 -363.363565793934</t>
  </si>
  <si>
    <t>-353.636973737631 52.6685924142876 -401.575630087849</t>
  </si>
  <si>
    <t>-525.520749913808 274.298152361193 -205.445356911507</t>
  </si>
  <si>
    <t>-523.664605536637 294.332773103926 210.548827600579</t>
  </si>
  <si>
    <t>-525.257037373134 312.510584440555 616.511496295108</t>
  </si>
  <si>
    <t>-375.468582402331 318.068266832926 674.533341921204</t>
  </si>
  <si>
    <t>-560.13204777815 117.39136378004 -200.237084601816</t>
  </si>
  <si>
    <t>-562.147174801505 120.300110929129 216.228376910898</t>
  </si>
  <si>
    <t>-572.603283893356 120.337226607341 622.479116659284</t>
  </si>
  <si>
    <t>-430.058432347597 78.1128250522138 683.56977448267</t>
  </si>
  <si>
    <t>9763-20170724T150139.015278700.bin</t>
  </si>
  <si>
    <t>-543.088717240865 195.908397005081 -202.872920056547</t>
  </si>
  <si>
    <t>-559.642078038056 196.227479139612 -299.980632524488</t>
  </si>
  <si>
    <t>-571.738792311367 195.796141137763 -407.765037535443</t>
  </si>
  <si>
    <t>-580.173404552342 195.370916002603 -505.400469783714</t>
  </si>
  <si>
    <t>-586.110738157326 195.082392419191 -603.219968910164</t>
  </si>
  <si>
    <t>-591.843523645299 194.979121323315 -741.100777785349</t>
  </si>
  <si>
    <t>-561.811151941237 197.046177779366 -827.210018748956</t>
  </si>
  <si>
    <t>-593.196279867993 224.771581797586 -680.014201028226</t>
  </si>
  <si>
    <t>-626.477305905628 359.116361827885 -658.973326154009</t>
  </si>
  <si>
    <t>-615.497039751924 362.321065679988 -359.19153411904</t>
  </si>
  <si>
    <t>-417.216325212483 276.24757600804 -243.428227409708</t>
  </si>
  <si>
    <t>-585.422658945271 165.277900429502 -680.292790288949</t>
  </si>
  <si>
    <t>-621.16189455643 31.3571634020821 -660.593785204892</t>
  </si>
  <si>
    <t>-591.188664996577 3.87020603072187 -363.363194779335</t>
  </si>
  <si>
    <t>-353.920104566589 52.7222796089609 -401.3384464695</t>
  </si>
  <si>
    <t>-525.806397540969 274.378951769688 -205.452559721645</t>
  </si>
  <si>
    <t>-523.803958272428 294.347862679673 210.544103883197</t>
  </si>
  <si>
    <t>-525.280546108414 312.507313948372 616.509625603474</t>
  </si>
  <si>
    <t>-375.493101912094 318.111831031473 674.529542305694</t>
  </si>
  <si>
    <t>-560.308067755421 117.447746117746 -200.253081241887</t>
  </si>
  <si>
    <t>-562.217283907059 120.330434090629 216.213072715121</t>
  </si>
  <si>
    <t>-572.590489766469 120.336682934932 622.470672370791</t>
  </si>
  <si>
    <t>-430.038042527809 78.1336322079458 683.558354800081</t>
  </si>
  <si>
    <t>9763-20170724T150139.078043500.bin</t>
  </si>
  <si>
    <t>-543.699851986937 196.115665089844 -202.877945977532</t>
  </si>
  <si>
    <t>-560.258639699694 196.42002719802 -299.984620742621</t>
  </si>
  <si>
    <t>-572.260806624148 196.008826466893 -407.779846484145</t>
  </si>
  <si>
    <t>-580.571108258621 195.621275948271 -505.42591814465</t>
  </si>
  <si>
    <t>-586.346612659405 195.392853396691 -603.255471531246</t>
  </si>
  <si>
    <t>-591.813384737829 195.400305069725 -741.147056749866</t>
  </si>
  <si>
    <t>-561.51232124798 197.599563571542 -827.158828589954</t>
  </si>
  <si>
    <t>-593.340244731384 225.136364223046 -680.037013762917</t>
  </si>
  <si>
    <t>-626.866695941352 359.413541702435 -658.91932406579</t>
  </si>
  <si>
    <t>-616.542404897092 362.386366145003 -359.111760113121</t>
  </si>
  <si>
    <t>-418.020614104053 277.051010303948 -243.215450269275</t>
  </si>
  <si>
    <t>-585.45357171362 165.65776312164 -680.352910399548</t>
  </si>
  <si>
    <t>-621.027942117311 31.6724962480976 -660.776973066122</t>
  </si>
  <si>
    <t>-591.610582613094 4.44448956415226 -363.467058532833</t>
  </si>
  <si>
    <t>-354.292898616135 53.387110278263 -401.016159498157</t>
  </si>
  <si>
    <t>-526.576831105501 274.555616268505 -205.450050434421</t>
  </si>
  <si>
    <t>-524.158718781583 294.48995802796 210.546097452779</t>
  </si>
  <si>
    <t>-525.314335927593 312.517400840779 616.512881502214</t>
  </si>
  <si>
    <t>-375.538643048824 318.260322439113 674.549617685383</t>
  </si>
  <si>
    <t>-560.802726704344 117.640813984862 -200.271543859384</t>
  </si>
  <si>
    <t>-562.374006708774 120.402750369233 216.196868069352</t>
  </si>
  <si>
    <t>-572.557717437827 120.327380552618 622.439216662676</t>
  </si>
  <si>
    <t>-429.982543656902 78.2069965408521 683.530917583679</t>
  </si>
  <si>
    <t>9763-20170724T150139.111131400.bin</t>
  </si>
  <si>
    <t>-544.070940617493 196.215166333799 -202.896426291293</t>
  </si>
  <si>
    <t>-560.614768558442 196.507816416056 -300.005720404081</t>
  </si>
  <si>
    <t>-572.534829135536 196.104958780405 -407.809883513885</t>
  </si>
  <si>
    <t>-580.745488576388 195.736817710219 -505.464675812273</t>
  </si>
  <si>
    <t>-586.39673659665 195.541633787201 -603.301459532764</t>
  </si>
  <si>
    <t>-591.663485445395 195.612733990556 -741.200854772943</t>
  </si>
  <si>
    <t>-561.199991640919 197.894896482727 -827.153004381626</t>
  </si>
  <si>
    <t>-593.319467783208 225.315131308008 -680.077780758532</t>
  </si>
  <si>
    <t>-627.014320699699 359.542673880376 -658.909498498176</t>
  </si>
  <si>
    <t>-617.093472547211 362.359430298447 -359.086715271476</t>
  </si>
  <si>
    <t>-418.442029377908 277.47315832815 -243.082740323337</t>
  </si>
  <si>
    <t>-585.35138948722 165.847471159377 -680.412794721972</t>
  </si>
  <si>
    <t>-620.793604680227 31.8182305568955 -660.90650173035</t>
  </si>
  <si>
    <t>-591.683458370591 4.70153777325368 -363.556069636358</t>
  </si>
  <si>
    <t>-354.365095617651 53.8392629061809 -400.845435039508</t>
  </si>
  <si>
    <t>-527.039883551234 274.694574239387 -205.452718421706</t>
  </si>
  <si>
    <t>-524.363171426579 294.549827798714 210.545579287852</t>
  </si>
  <si>
    <t>-525.322753439347 312.524799249158 616.51626336546</t>
  </si>
  <si>
    <t>-375.557410811341 318.319758078917 674.574493929302</t>
  </si>
  <si>
    <t>-561.078753064195 117.707998919895 -200.281805030073</t>
  </si>
  <si>
    <t>-562.511741199701 120.437914059845 216.187290867178</t>
  </si>
  <si>
    <t>-572.544467100848 120.297256382259 622.425743680172</t>
  </si>
  <si>
    <t>-429.954606722974 78.2396245748807 683.526349981625</t>
  </si>
  <si>
    <t>9763-20170724T150139.176009100.bin</t>
  </si>
  <si>
    <t>-544.837703782632 196.407208118457 -202.92105614306</t>
  </si>
  <si>
    <t>-561.272137809463 196.670167230814 -300.04902602599</t>
  </si>
  <si>
    <t>-572.961761526457 196.280202602807 -407.878539098684</t>
  </si>
  <si>
    <t>-580.922093701315 195.947951812979 -505.554195279761</t>
  </si>
  <si>
    <t>-586.282681111711 195.816597008316 -603.407336496063</t>
  </si>
  <si>
    <t>-591.099564699065 196.009907255203 -741.32323529951</t>
  </si>
  <si>
    <t>-560.290106201337 198.470486666436 -827.147044649508</t>
  </si>
  <si>
    <t>-593.033239835361 225.647604232694 -680.17678259762</t>
  </si>
  <si>
    <t>-627.142171439385 359.764987896981 -658.963729237618</t>
  </si>
  <si>
    <t>-618.30891264761 362.188042162418 -359.103595021881</t>
  </si>
  <si>
    <t>-419.497457516007 278.338027700265 -242.62095209804</t>
  </si>
  <si>
    <t>-584.907463480845 166.201552311492 -680.543981194616</t>
  </si>
  <si>
    <t>-620.087379382006 32.0943564604709 -661.117648320233</t>
  </si>
  <si>
    <t>-591.706467469972 5.1584003855487 -363.680291506337</t>
  </si>
  <si>
    <t>-354.404512796611 54.7059870454771 -400.528729443227</t>
  </si>
  <si>
    <t>-527.920788658365 274.907575401873 -205.456155267753</t>
  </si>
  <si>
    <t>-524.871105490985 294.667134280973 210.544122322789</t>
  </si>
  <si>
    <t>-525.336509666781 312.555403484484 616.527848497621</t>
  </si>
  <si>
    <t>-375.591575483057 318.383154714811 674.635440654127</t>
  </si>
  <si>
    <t>-561.701548235957 117.881638549935 -200.31046642792</t>
  </si>
  <si>
    <t>-562.837461142791 120.516183891878 216.160107242228</t>
  </si>
  <si>
    <t>-572.523697723344 120.264988324758 622.410166492811</t>
  </si>
  <si>
    <t>-429.9028096993 78.3313632944587 683.523568150124</t>
  </si>
  <si>
    <t>9763-20170724T150139.244701800.bin</t>
  </si>
  <si>
    <t>-545.547765966833 196.557874135404 -202.935660889509</t>
  </si>
  <si>
    <t>-561.839223622207 196.762753586413 -300.087857484347</t>
  </si>
  <si>
    <t>-573.288582634704 196.371877094263 -407.943154555838</t>
  </si>
  <si>
    <t>-581.00148915846 196.068794367704 -505.638798220037</t>
  </si>
  <si>
    <t>-586.086541715615 195.999123401959 -603.506616399288</t>
  </si>
  <si>
    <t>-590.488028934378 196.315835166227 -741.43601070658</t>
  </si>
  <si>
    <t>-559.389550980917 198.937651437164 -827.150818833277</t>
  </si>
  <si>
    <t>-592.681835984107 225.888353112282 -680.266903433301</t>
  </si>
  <si>
    <t>-627.206604352242 359.88843453375 -659.020206005315</t>
  </si>
  <si>
    <t>-619.609110791389 362.038080400837 -359.124145239222</t>
  </si>
  <si>
    <t>-420.852905853776 278.998287010126 -241.968783111093</t>
  </si>
  <si>
    <t>-584.403038238169 166.463522253148 -680.66757997186</t>
  </si>
  <si>
    <t>-619.365968513575 32.2804971716216 -661.338980366821</t>
  </si>
  <si>
    <t>-591.70706476643 5.55728565783397 -363.814388725082</t>
  </si>
  <si>
    <t>-354.40074637315 55.6436369156675 -399.898692859871</t>
  </si>
  <si>
    <t>-528.819978933658 275.082398319073 -205.467795662181</t>
  </si>
  <si>
    <t>-525.373071671694 294.809485452751 210.530971305779</t>
  </si>
  <si>
    <t>-525.347283606671 312.588541709407 616.533486864902</t>
  </si>
  <si>
    <t>-375.625734020287 318.581495802278 674.684566918674</t>
  </si>
  <si>
    <t>-562.256408912888 118.013534868892 -200.335778604406</t>
  </si>
  <si>
    <t>-563.172916983459 120.534197784445 216.136078786903</t>
  </si>
  <si>
    <t>-572.504091491835 120.212028234138 622.405108123954</t>
  </si>
  <si>
    <t>-429.846111758027 78.4197323081669 683.528763195944</t>
  </si>
  <si>
    <t>9763-20170724T150139.278014300.bin</t>
  </si>
  <si>
    <t>-545.839127902982 196.651063826647 -202.932520012589</t>
  </si>
  <si>
    <t>-562.063694006526 196.830549003487 -300.096025254729</t>
  </si>
  <si>
    <t>-573.41125673562 196.440227177436 -407.962040479082</t>
  </si>
  <si>
    <t>-581.022218701229 196.150628299085 -505.665607487552</t>
  </si>
  <si>
    <t>-585.996350262192 196.107974175986 -603.539305054837</t>
  </si>
  <si>
    <t>-590.233084127481 196.478069317574 -741.473682379007</t>
  </si>
  <si>
    <t>-559.044513788008 199.167949368119 -827.153591267405</t>
  </si>
  <si>
    <t>-592.535044011308 226.021981663792 -680.294721680824</t>
  </si>
  <si>
    <t>-627.239343524336 359.975716267609 -659.036098858671</t>
  </si>
  <si>
    <t>-620.249524350328 361.905073071465 -359.123689918472</t>
  </si>
  <si>
    <t>-421.549330449777 279.340199618837 -241.538662112896</t>
  </si>
  <si>
    <t>-584.185580903384 166.607241483922 -680.710576256239</t>
  </si>
  <si>
    <t>-619.030970722374 32.3944753587334 -661.413948152736</t>
  </si>
  <si>
    <t>-591.787724164957 5.78740329520906 -363.840524566614</t>
  </si>
  <si>
    <t>-354.44179300518 56.0551543418201 -399.408194603257</t>
  </si>
  <si>
    <t>-529.181710009591 275.193965642967 -205.469486696589</t>
  </si>
  <si>
    <t>-525.548206905337 294.868293986925 210.530218257208</t>
  </si>
  <si>
    <t>-525.350823168739 312.595687150733 616.537758268476</t>
  </si>
  <si>
    <t>-375.636700190657 318.550178243542 674.711804130177</t>
  </si>
  <si>
    <t>-562.463146200345 118.093188224548 -200.341067875671</t>
  </si>
  <si>
    <t>-563.300213196673 120.565817853807 216.131263325857</t>
  </si>
  <si>
    <t>-572.499442559067 120.193698449113 622.40739386571</t>
  </si>
  <si>
    <t>-429.837219077573 78.4155055065319 683.530786409897</t>
  </si>
  <si>
    <t>9763-20170724T150139.310101400.bin</t>
  </si>
  <si>
    <t>-546.069275496098 196.732077693034 -202.926822356051</t>
  </si>
  <si>
    <t>-562.250241084479 196.894316985625 -300.097478065519</t>
  </si>
  <si>
    <t>-573.518191483461 196.508635024312 -407.971947654074</t>
  </si>
  <si>
    <t>-581.045648081127 196.233945207277 -505.682095401452</t>
  </si>
  <si>
    <t>-585.925452570387 196.218597384506 -603.560488684427</t>
  </si>
  <si>
    <t>-590.018854215664 196.640177331744 -741.499054169656</t>
  </si>
  <si>
    <t>-558.754482844974 199.393757829607 -827.149322621454</t>
  </si>
  <si>
    <t>-592.41436346736 226.156848829851 -680.310661463317</t>
  </si>
  <si>
    <t>-627.301139237079 360.064400687603 -659.042946690656</t>
  </si>
  <si>
    <t>-620.797795210989 361.815488852571 -359.118595121344</t>
  </si>
  <si>
    <t>-422.162630225551 279.568753307443 -241.201047316641</t>
  </si>
  <si>
    <t>-584.004539167526 166.750835722472 -680.741789458331</t>
  </si>
  <si>
    <t>-618.751705671853 32.5097696795149 -661.459876411003</t>
  </si>
  <si>
    <t>-591.808771155469 5.99701826195655 -363.850770992255</t>
  </si>
  <si>
    <t>-354.387161661077 56.2825645193357 -398.8845336443</t>
  </si>
  <si>
    <t>-529.484098368335 275.288586946871 -205.46495693811</t>
  </si>
  <si>
    <t>-525.69512027825 294.918825366923 210.535401094222</t>
  </si>
  <si>
    <t>-525.357327379901 312.600912739941 616.543592851715</t>
  </si>
  <si>
    <t>-375.651817514221 318.627454228427 674.732402225645</t>
  </si>
  <si>
    <t>-562.637795577062 118.150996161524 -200.345601090427</t>
  </si>
  <si>
    <t>-563.399371450224 120.630306209315 216.126800437628</t>
  </si>
  <si>
    <t>-572.494135947445 120.20599976777 622.407160135847</t>
  </si>
  <si>
    <t>-429.821131671895 78.4604158990589 683.527648376786</t>
  </si>
  <si>
    <t>9763-20170724T150139.377285600.bin</t>
  </si>
  <si>
    <t>-546.403599042012 196.928537165829 -202.923174072837</t>
  </si>
  <si>
    <t>-562.518391110625 197.075003903157 -300.104920593126</t>
  </si>
  <si>
    <t>-573.69198534641 196.696516049003 -407.989155173604</t>
  </si>
  <si>
    <t>-581.126710386618 196.440497980057 -505.706420082467</t>
  </si>
  <si>
    <t>-585.907284652774 196.456339079328 -603.589653011602</t>
  </si>
  <si>
    <t>-589.855037221977 196.936197808762 -741.532409108228</t>
  </si>
  <si>
    <t>-558.432035245214 199.772414857243 -827.121816398161</t>
  </si>
  <si>
    <t>-592.362233311386 226.420304286445 -680.332721020355</t>
  </si>
  <si>
    <t>-627.498786295961 360.257175600003 -659.046733350472</t>
  </si>
  <si>
    <t>-621.601843839968 361.754600537115 -359.10844005553</t>
  </si>
  <si>
    <t>-423.042043412522 279.934190054628 -240.768222139242</t>
  </si>
  <si>
    <t>-583.857805072796 167.027831911924 -680.782757915507</t>
  </si>
  <si>
    <t>-618.431691502113 32.7419139221895 -661.510569833644</t>
  </si>
  <si>
    <t>-591.894900246448 6.33856984865497 -363.855244188378</t>
  </si>
  <si>
    <t>-354.361537912163 56.7809879592212 -397.891434774052</t>
  </si>
  <si>
    <t>-529.897321727031 275.504259916668 -205.465618526341</t>
  </si>
  <si>
    <t>-525.917380114853 295.021171406128 210.538316923741</t>
  </si>
  <si>
    <t>-525.377988726495 312.619819808147 616.550298303239</t>
  </si>
  <si>
    <t>-375.684987195395 318.771168483416 674.758251903996</t>
  </si>
  <si>
    <t>-562.918369631091 118.341807286429 -200.347114131487</t>
  </si>
  <si>
    <t>-563.498958544223 120.710496950727 216.12624554481</t>
  </si>
  <si>
    <t>-572.472032851711 120.206726268685 622.392395593355</t>
  </si>
  <si>
    <t>-429.780697498968 78.5212231273276 683.511161277595</t>
  </si>
  <si>
    <t>9763-20170724T150139.415385200.bin</t>
  </si>
  <si>
    <t>-546.459469304345 196.963628591496 -202.927515548129</t>
  </si>
  <si>
    <t>-562.574649142498 197.109516904156 -300.109173307587</t>
  </si>
  <si>
    <t>-573.742069500667 196.732095989391 -407.994138389632</t>
  </si>
  <si>
    <t>-581.168645876451 196.477722570407 -505.711972544881</t>
  </si>
  <si>
    <t>-585.938560967317 196.496350531763 -603.595768146632</t>
  </si>
  <si>
    <t>-589.868711265228 196.981740182042 -741.538907788754</t>
  </si>
  <si>
    <t>-558.35937463547 199.828664110957 -827.09628284909</t>
  </si>
  <si>
    <t>-592.385349277759 226.463213826768 -680.338336778785</t>
  </si>
  <si>
    <t>-627.607417807225 360.277552668831 -659.025840858569</t>
  </si>
  <si>
    <t>-621.781446858648 361.677309733644 -359.085737883885</t>
  </si>
  <si>
    <t>-423.213631274483 279.984479863695 -240.670840800837</t>
  </si>
  <si>
    <t>-583.877595790428 167.071163983167 -680.78984417403</t>
  </si>
  <si>
    <t>-618.394129596132 32.7719115795881 -661.510781931383</t>
  </si>
  <si>
    <t>-591.874365225317 6.35244214277122 -363.855445118119</t>
  </si>
  <si>
    <t>-354.365921276015 57.1482702071842 -397.537980642572</t>
  </si>
  <si>
    <t>-529.969373117017 275.532779646653 -205.458543311924</t>
  </si>
  <si>
    <t>-525.970218378481 295.054352273995 210.544912448137</t>
  </si>
  <si>
    <t>-525.387131034484 312.610076418557 616.55642249484</t>
  </si>
  <si>
    <t>-375.697874105616 318.712513505596 674.779190544691</t>
  </si>
  <si>
    <t>-562.960317589426 118.359286241489 -200.353405935267</t>
  </si>
  <si>
    <t>-563.519887106406 120.754308938415 216.119859325949</t>
  </si>
  <si>
    <t>-572.458836727577 120.208181703512 622.382086283368</t>
  </si>
  <si>
    <t>-429.765982410734 78.5373086645845 683.507236156029</t>
  </si>
  <si>
    <t>9763-20170724T150139.478106000.bin</t>
  </si>
  <si>
    <t>-546.437908913505 197.045744268153 -202.929235006693</t>
  </si>
  <si>
    <t>-562.588899542802 197.205878361762 -300.104979791794</t>
  </si>
  <si>
    <t>-573.757050957529 196.895291219955 -407.990023624345</t>
  </si>
  <si>
    <t>-581.170976873926 196.724143984611 -505.709109741257</t>
  </si>
  <si>
    <t>-585.916501777203 196.849669899884 -603.593923588447</t>
  </si>
  <si>
    <t>-589.801475330703 197.511329040593 -741.537691155497</t>
  </si>
  <si>
    <t>-558.15193686464 200.404212473456 -827.041707145172</t>
  </si>
  <si>
    <t>-592.347634659417 226.913161150087 -680.300055828559</t>
  </si>
  <si>
    <t>-627.551845595538 360.712110258224 -658.84229043924</t>
  </si>
  <si>
    <t>-621.644984300777 361.932824672323 -358.902964589448</t>
  </si>
  <si>
    <t>-422.958236150897 280.234877273656 -240.69119257334</t>
  </si>
  <si>
    <t>-583.820780227654 167.524523171484 -680.825133920029</t>
  </si>
  <si>
    <t>-618.325085636647 33.2058440218689 -661.646579811928</t>
  </si>
  <si>
    <t>-591.897604504433 6.47680420645952 -364.010639843585</t>
  </si>
  <si>
    <t>-354.619775017228 58.8412201544238 -396.907239678032</t>
  </si>
  <si>
    <t>-529.953821110568 275.616112786682 -205.46063235883</t>
  </si>
  <si>
    <t>-525.989258663649 295.042633388836 210.547696564129</t>
  </si>
  <si>
    <t>-525.405057758491 312.592174959376 616.560486987857</t>
  </si>
  <si>
    <t>-375.721339821691 318.660629839437 674.800978801664</t>
  </si>
  <si>
    <t>-562.934589441341 118.462750830777 -200.363978337329</t>
  </si>
  <si>
    <t>-563.510772826957 120.852395613788 216.10926565343</t>
  </si>
  <si>
    <t>-572.434538385519 120.274024335818 622.371459010079</t>
  </si>
  <si>
    <t>-429.771140971339 78.5316147172105 683.516570089379</t>
  </si>
  <si>
    <t>9763-20170724T150139.514202000.bin</t>
  </si>
  <si>
    <t>-546.393040215645 197.023376368326 -202.927202251421</t>
  </si>
  <si>
    <t>-562.541413774516 197.194066981011 -300.10335728196</t>
  </si>
  <si>
    <t>-573.706356819882 196.901830398846 -407.988777928816</t>
  </si>
  <si>
    <t>-581.117568639645 196.749940102034 -505.707940262732</t>
  </si>
  <si>
    <t>-585.860785693672 196.897691920982 -603.593010791786</t>
  </si>
  <si>
    <t>-589.743115947638 197.594177481003 -741.536743462769</t>
  </si>
  <si>
    <t>-558.060875084681 200.514756446393 -827.027672162935</t>
  </si>
  <si>
    <t>-592.283756944583 226.981664587299 -680.29186425961</t>
  </si>
  <si>
    <t>-627.4282116206 360.777553591946 -658.753273372479</t>
  </si>
  <si>
    <t>-621.460727798887 362.054159717715 -358.815231003222</t>
  </si>
  <si>
    <t>-422.761090000699 280.214538505842 -240.72324287761</t>
  </si>
  <si>
    <t>-583.770252902156 167.591155065607 -680.831336268281</t>
  </si>
  <si>
    <t>-618.306117539039 33.2767670040298 -661.698090816708</t>
  </si>
  <si>
    <t>-592.040520167599 6.49497061152215 -364.052518338546</t>
  </si>
  <si>
    <t>-354.942863465532 59.6930445675885 -396.911002566582</t>
  </si>
  <si>
    <t>-529.858559596484 275.586009031311 -205.460538147621</t>
  </si>
  <si>
    <t>-526.014274876201 295.008331991075 210.549102612534</t>
  </si>
  <si>
    <t>-525.416569899042 312.584606462982 616.558370756141</t>
  </si>
  <si>
    <t>-375.73777567405 318.712941411379 674.805262588691</t>
  </si>
  <si>
    <t>-562.904466422055 118.432144935101 -200.37137026003</t>
  </si>
  <si>
    <t>-563.546931152413 120.880139935173 216.101421314847</t>
  </si>
  <si>
    <t>-572.419860687364 120.271290377219 622.36024566226</t>
  </si>
  <si>
    <t>-429.760878179607 78.5382761870542 683.522107328128</t>
  </si>
  <si>
    <t>9763-20170724T150139.579406600.bin</t>
  </si>
  <si>
    <t>-546.153920126075 196.94851035633 -202.954561942996</t>
  </si>
  <si>
    <t>-562.316386221464 197.127894180964 -300.128359686172</t>
  </si>
  <si>
    <t>-573.523791759602 196.841464490025 -408.009322727768</t>
  </si>
  <si>
    <t>-580.983974181772 196.690990907965 -505.724853594054</t>
  </si>
  <si>
    <t>-585.78637802554 196.834357275689 -603.607138025643</t>
  </si>
  <si>
    <t>-589.762284615743 197.51702224433 -741.548118784483</t>
  </si>
  <si>
    <t>-558.039192925389 200.435768336266 -827.023935712861</t>
  </si>
  <si>
    <t>-592.199869319933 226.919262070158 -680.306223320791</t>
  </si>
  <si>
    <t>-627.165953635992 360.755695397825 -658.730747514163</t>
  </si>
  <si>
    <t>-620.99240902991 362.036495473202 -358.79695327402</t>
  </si>
  <si>
    <t>-422.415488570478 279.761507395997 -240.800989326587</t>
  </si>
  <si>
    <t>-583.809772094451 167.511152124847 -680.842053154658</t>
  </si>
  <si>
    <t>-618.538098485159 33.230698608161 -661.779640797357</t>
  </si>
  <si>
    <t>-592.197236913231 5.76463430375748 -364.203199116016</t>
  </si>
  <si>
    <t>-355.221825348593 59.9220830172442 -396.368638275966</t>
  </si>
  <si>
    <t>-529.555383346909 275.500261589499 -205.460791364639</t>
  </si>
  <si>
    <t>-525.965036049192 294.933395408426 210.55058599131</t>
  </si>
  <si>
    <t>-525.444776468893 312.546184531258 616.560836506657</t>
  </si>
  <si>
    <t>-375.763505767807 318.5276528319 674.816656569297</t>
  </si>
  <si>
    <t>-562.719673464055 118.366137681496 -200.380919975846</t>
  </si>
  <si>
    <t>-563.554753611696 120.915660308252 216.090961391666</t>
  </si>
  <si>
    <t>-572.393824059362 120.328047253358 622.354147428748</t>
  </si>
  <si>
    <t>-429.76422016288 78.5332172630337 683.54221254308</t>
  </si>
  <si>
    <t>9763-20170724T150139.614500100.bin</t>
  </si>
  <si>
    <t>-546.028730195349 196.896047845392 -202.947575718149</t>
  </si>
  <si>
    <t>-562.19660169443 197.093053198667 -300.120454042523</t>
  </si>
  <si>
    <t>-573.455191499055 196.811817772322 -407.996212128844</t>
  </si>
  <si>
    <t>-580.979175602196 196.657765025653 -505.706738245462</t>
  </si>
  <si>
    <t>-585.862303845352 196.788132632356 -603.584907188743</t>
  </si>
  <si>
    <t>-589.969097895826 197.44106619278 -741.522299142245</t>
  </si>
  <si>
    <t>-558.287055350586 200.336765642769 -827.014079722717</t>
  </si>
  <si>
    <t>-592.32017776696 226.860465397037 -680.28531144403</t>
  </si>
  <si>
    <t>-627.207266807082 360.715067159544 -658.677851285953</t>
  </si>
  <si>
    <t>-620.801869002933 362.073518416491 -358.749289142735</t>
  </si>
  <si>
    <t>-422.269716510869 279.536443019374 -240.861129409676</t>
  </si>
  <si>
    <t>-583.987380044746 167.444362696742 -680.814667629884</t>
  </si>
  <si>
    <t>-618.760759870227 33.1748207592348 -661.802019094078</t>
  </si>
  <si>
    <t>-592.540763744096 5.52576052279483 -364.231792841261</t>
  </si>
  <si>
    <t>-355.565751771259 59.9303429221429 -395.980626488476</t>
  </si>
  <si>
    <t>-529.422828764498 275.46165309816 -205.458310483259</t>
  </si>
  <si>
    <t>-525.917749785093 294.873762709112 210.554757434296</t>
  </si>
  <si>
    <t>-525.468680356117 312.526528973116 616.558997802116</t>
  </si>
  <si>
    <t>-375.783437686395 318.548692518936 674.800423230579</t>
  </si>
  <si>
    <t>-562.611427669894 118.329529939254 -200.387107567676</t>
  </si>
  <si>
    <t>-563.553485743438 120.931054824057 216.08418785483</t>
  </si>
  <si>
    <t>-572.380244264132 120.349280170039 622.351352402587</t>
  </si>
  <si>
    <t>-429.756494099762 78.5410862679512 683.543970736254</t>
  </si>
  <si>
    <t>9763-20170724T150139.679683600.bin</t>
  </si>
  <si>
    <t>-545.789084224232 196.905171337019 -202.935218198145</t>
  </si>
  <si>
    <t>-561.981250095564 197.141037337497 -300.103981041132</t>
  </si>
  <si>
    <t>-573.369584778593 196.876565786541 -407.966084632637</t>
  </si>
  <si>
    <t>-581.05102582211 196.721782877301 -505.664371024885</t>
  </si>
  <si>
    <t>-586.13066371071 196.832257905407 -603.53262200802</t>
  </si>
  <si>
    <t>-590.554018396432 197.434083331167 -741.460392871459</t>
  </si>
  <si>
    <t>-559.012451254201 200.269734993977 -827.006278667834</t>
  </si>
  <si>
    <t>-592.717902769287 226.882787750527 -680.230661652898</t>
  </si>
  <si>
    <t>-627.508496929104 360.762674671789 -658.637087205511</t>
  </si>
  <si>
    <t>-620.766051894189 362.182126358314 -358.716171149718</t>
  </si>
  <si>
    <t>-422.265465738711 279.207327528662 -241.082455360776</t>
  </si>
  <si>
    <t>-584.479644453934 167.453272394362 -680.754187704167</t>
  </si>
  <si>
    <t>-619.343418282241 33.1848964625367 -661.867065803003</t>
  </si>
  <si>
    <t>-593.570528832196 5.14578938701834 -364.294420326049</t>
  </si>
  <si>
    <t>-356.706025881452 60.4282173223189 -395.343741439522</t>
  </si>
  <si>
    <t>-529.104824305423 275.452539301169 -205.452399949967</t>
  </si>
  <si>
    <t>-525.822601388473 294.793977073072 210.565812389905</t>
  </si>
  <si>
    <t>-525.513627949007 312.483677786717 616.559903938234</t>
  </si>
  <si>
    <t>-375.816213969531 318.430563853216 674.777769076959</t>
  </si>
  <si>
    <t>-562.464930203953 118.355508432586 -200.396037454723</t>
  </si>
  <si>
    <t>-563.488873953979 120.984441294478 216.074914908004</t>
  </si>
  <si>
    <t>-572.357069511792 120.399877596275 622.339930020495</t>
  </si>
  <si>
    <t>-429.756231233495 78.5351529987986 683.547343241424</t>
  </si>
  <si>
    <t>9763-20170724T150139.712770400.bin</t>
  </si>
  <si>
    <t>-545.693886279566 196.909961840073 -202.949718991915</t>
  </si>
  <si>
    <t>-561.881616341743 197.157946218814 -300.119054850589</t>
  </si>
  <si>
    <t>-573.324405256297 196.900665708706 -407.975460337796</t>
  </si>
  <si>
    <t>-581.078668080541 196.746734232739 -505.66816841293</t>
  </si>
  <si>
    <t>-586.25430953361 196.850880523292 -603.531321940062</t>
  </si>
  <si>
    <t>-590.836832460843 197.434520810582 -741.45406458055</t>
  </si>
  <si>
    <t>-559.336635905462 200.252553287518 -827.015546568595</t>
  </si>
  <si>
    <t>-592.903923830519 226.894959325669 -680.226535830689</t>
  </si>
  <si>
    <t>-627.608248299635 360.798363171883 -658.65255569198</t>
  </si>
  <si>
    <t>-620.821864857185 362.221534508742 -358.732777033287</t>
  </si>
  <si>
    <t>-422.358647365456 279.068337384093 -241.1620051152</t>
  </si>
  <si>
    <t>-584.718522438284 167.458141063898 -680.749869367398</t>
  </si>
  <si>
    <t>-619.654928104367 33.1985538141466 -661.929456435738</t>
  </si>
  <si>
    <t>-594.105231561422 4.9326319731324 -364.358869822383</t>
  </si>
  <si>
    <t>-357.331852007874 60.6025316476776 -395.41067828301</t>
  </si>
  <si>
    <t>-528.95694950818 275.456829368454 -205.448263842659</t>
  </si>
  <si>
    <t>-525.749236111289 294.764977671848 210.572051266462</t>
  </si>
  <si>
    <t>-525.53114049313 312.473416598296 616.562324177965</t>
  </si>
  <si>
    <t>-375.831512623601 318.416423571972 674.77489368377</t>
  </si>
  <si>
    <t>-562.402179354378 118.344760646109 -200.412873849132</t>
  </si>
  <si>
    <t>-563.442004496144 121.007090236591 216.057848706211</t>
  </si>
  <si>
    <t>-572.343618126937 120.415743171414 622.324143671701</t>
  </si>
  <si>
    <t>-429.760682163246 78.5185888360397 683.55108366401</t>
  </si>
  <si>
    <t>9763-20170724T150139.778947500.bin</t>
  </si>
  <si>
    <t>-545.498125498183 196.959000664587 -202.975900406856</t>
  </si>
  <si>
    <t>-561.708216300678 197.233300404333 -300.141554088283</t>
  </si>
  <si>
    <t>-573.282520073114 197.001026652907 -407.983894644965</t>
  </si>
  <si>
    <t>-581.198402418516 196.862409261337 -505.663631771051</t>
  </si>
  <si>
    <t>-586.577870273233 196.970447571379 -603.515848314232</t>
  </si>
  <si>
    <t>-591.491051203929 197.544494790234 -741.427169300055</t>
  </si>
  <si>
    <t>-560.080551160856 200.313062047191 -827.023285304148</t>
  </si>
  <si>
    <t>-593.344834890248 227.018220634438 -680.199110103552</t>
  </si>
  <si>
    <t>-627.81455726045 360.990450663839 -658.667141387487</t>
  </si>
  <si>
    <t>-621.103713079659 362.633759555674 -358.746676170948</t>
  </si>
  <si>
    <t>-422.790881663034 279.102877940613 -241.189836398045</t>
  </si>
  <si>
    <t>-585.29373146968 167.563192648804 -680.733434309704</t>
  </si>
  <si>
    <t>-620.442557298614 33.3462812999735 -662.006340529714</t>
  </si>
  <si>
    <t>-594.539313008276 4.66203768256378 -364.506317041988</t>
  </si>
  <si>
    <t>-357.934303234329 60.6908066453691 -396.189991642914</t>
  </si>
  <si>
    <t>-528.666397068828 275.493263471383 -205.463093517816</t>
  </si>
  <si>
    <t>-525.685485986704 294.714782759234 210.562924000649</t>
  </si>
  <si>
    <t>-525.564152809245 312.439474296034 616.561855057128</t>
  </si>
  <si>
    <t>-375.865279930409 318.380396301701 674.776573195311</t>
  </si>
  <si>
    <t>-562.326269299316 118.408676706222 -200.433397851426</t>
  </si>
  <si>
    <t>-563.423069209225 121.097718945531 216.036922347291</t>
  </si>
  <si>
    <t>-572.313727765187 120.473001393563 622.303084074696</t>
  </si>
  <si>
    <t>-429.768086418103 78.4973432114411 683.562983343243</t>
  </si>
  <si>
    <t>9763-20170724T150139.810030000.bin</t>
  </si>
  <si>
    <t>-545.43493298336 196.952810744487 -202.986021356822</t>
  </si>
  <si>
    <t>-561.644770978071 197.236281109585 -300.151602294289</t>
  </si>
  <si>
    <t>-573.297354307884 197.00611722696 -407.985577651887</t>
  </si>
  <si>
    <t>-581.315245876905 196.862119251574 -505.656976086905</t>
  </si>
  <si>
    <t>-586.82747383574 196.955751723642 -603.501880542684</t>
  </si>
  <si>
    <t>-591.959439530568 197.497832494613 -741.405264999681</t>
  </si>
  <si>
    <t>-560.597717245009 200.22980587325 -827.020653678138</t>
  </si>
  <si>
    <t>-593.689759514465 226.989362301957 -680.182198927298</t>
  </si>
  <si>
    <t>-628.028519289347 360.998824385159 -658.684061314391</t>
  </si>
  <si>
    <t>-621.287881869225 362.764626989027 -358.765061685031</t>
  </si>
  <si>
    <t>-423.116940428681 279.081704508859 -241.077065659736</t>
  </si>
  <si>
    <t>-585.692153065631 167.527157706448 -680.713623351666</t>
  </si>
  <si>
    <t>-620.909742799884 33.3274276205336 -662.016924230067</t>
  </si>
  <si>
    <t>-594.759536266596 4.33384780834763 -364.568561635684</t>
  </si>
  <si>
    <t>-358.271292998919 60.6526216520442 -396.607972790618</t>
  </si>
  <si>
    <t>-528.545504367202 275.443769244812 -205.468003353084</t>
  </si>
  <si>
    <t>-525.648522388556 294.698849706665 210.557011934383</t>
  </si>
  <si>
    <t>-525.580182202064 312.412880469823 616.562888742425</t>
  </si>
  <si>
    <t>-375.880035925882 318.23349745189 674.786449900381</t>
  </si>
  <si>
    <t>-562.316274671537 118.417688402752 -200.445818656313</t>
  </si>
  <si>
    <t>-563.457055716431 121.110456094872 216.024450686543</t>
  </si>
  <si>
    <t>-572.29780341927 120.478180411741 622.293741617676</t>
  </si>
  <si>
    <t>-429.761439132045 78.4985289916544 683.572524297465</t>
  </si>
  <si>
    <t>9763-20170724T150139.879254100.bin</t>
  </si>
  <si>
    <t>-545.385792365424 196.904714960712 -202.993528653622</t>
  </si>
  <si>
    <t>-561.60333804725 197.219852002268 -300.157780601484</t>
  </si>
  <si>
    <t>-573.429292317555 196.998530855274 -407.972840435415</t>
  </si>
  <si>
    <t>-581.669005620639 196.845280005948 -505.625754406522</t>
  </si>
  <si>
    <t>-587.467040350905 196.907529319447 -603.454041237541</t>
  </si>
  <si>
    <t>-593.067569093655 197.378224621334 -741.339554625772</t>
  </si>
  <si>
    <t>-561.809486599113 200.005949823253 -826.996061053472</t>
  </si>
  <si>
    <t>-594.557205136438 226.905839657162 -680.127734465441</t>
  </si>
  <si>
    <t>-628.662674720046 360.994164354578 -658.729843495806</t>
  </si>
  <si>
    <t>-621.766302520692 362.807264008525 -358.814507903194</t>
  </si>
  <si>
    <t>-423.918868056124 279.195709754355 -240.53310733028</t>
  </si>
  <si>
    <t>-586.626748201266 167.434485959597 -680.652801553671</t>
  </si>
  <si>
    <t>-621.906655345715 33.2429752267797 -661.981249777145</t>
  </si>
  <si>
    <t>-595.238782576282 4.00265226695979 -364.602866048537</t>
  </si>
  <si>
    <t>-358.841983890456 60.4265451844499 -397.128417828986</t>
  </si>
  <si>
    <t>-528.385426985081 275.372018251025 -205.4748997824</t>
  </si>
  <si>
    <t>-525.602696137068 294.663515230429 210.549217282207</t>
  </si>
  <si>
    <t>-525.621058669862 312.382812415803 616.559545306614</t>
  </si>
  <si>
    <t>-375.914292718317 318.103937495201 674.775978114888</t>
  </si>
  <si>
    <t>-562.361596334396 118.416179980522 -200.453117405771</t>
  </si>
  <si>
    <t>-563.516280347469 121.122824464281 216.016962979949</t>
  </si>
  <si>
    <t>-572.272909297924 120.507216613157 622.296584348298</t>
  </si>
  <si>
    <t>-429.755464339964 78.486917535733 683.59151701898</t>
  </si>
  <si>
    <t>9763-20170724T150139.913346500.bin</t>
  </si>
  <si>
    <t>-545.400801051657 196.912271194446 -202.98170364833</t>
  </si>
  <si>
    <t>-561.608894341701 197.230999765483 -300.147595374941</t>
  </si>
  <si>
    <t>-573.497073615513 196.997811754118 -407.955792694951</t>
  </si>
  <si>
    <t>-581.821554414649 196.823892454996 -505.601452501243</t>
  </si>
  <si>
    <t>-587.732218283869 196.853531593376 -603.422930624943</t>
  </si>
  <si>
    <t>-593.519953457416 197.264053563327 -741.300922317278</t>
  </si>
  <si>
    <t>-562.3142411757 199.804810212186 -826.979133748975</t>
  </si>
  <si>
    <t>-594.903161072428 226.821343325005 -680.100876325089</t>
  </si>
  <si>
    <t>-628.886758554201 360.957323321549 -658.772796710552</t>
  </si>
  <si>
    <t>-622.04115068011 362.673179139388 -358.85575697309</t>
  </si>
  <si>
    <t>-423.896483404517 278.645804870397 -241.369257624627</t>
  </si>
  <si>
    <t>-587.020065591231 167.34367722393 -680.608861742163</t>
  </si>
  <si>
    <t>-622.326908401445 33.1637127820798 -661.922844166204</t>
  </si>
  <si>
    <t>-595.32620201576 3.85553626400656 -364.581191687742</t>
  </si>
  <si>
    <t>-358.913802898776 60.140004729052 -397.23474094851</t>
  </si>
  <si>
    <t>-528.358690702638 275.372043781255 -205.474490644874</t>
  </si>
  <si>
    <t>-525.595299128855 294.655706549325 210.5501879794</t>
  </si>
  <si>
    <t>-525.640284223812 312.369232735161 616.556440263628</t>
  </si>
  <si>
    <t>-375.932735166465 318.1202991306 674.767901433728</t>
  </si>
  <si>
    <t>-562.426372646209 118.448864821208 -200.451163145361</t>
  </si>
  <si>
    <t>-563.535000658396 121.150759843699 216.019103865308</t>
  </si>
  <si>
    <t>-572.260372987643 120.521898859967 622.293061705384</t>
  </si>
  <si>
    <t>-429.752437915465 78.4805358672879 683.595737445409</t>
  </si>
  <si>
    <t>9763-20170724T150139.981064600.bin</t>
  </si>
  <si>
    <t>-545.295902861478 196.979381154844 -202.986701900451</t>
  </si>
  <si>
    <t>-561.524702116125 197.293286532911 -300.149064379055</t>
  </si>
  <si>
    <t>-573.56187380727 197.018114163255 -407.940706295942</t>
  </si>
  <si>
    <t>-582.070130955407 196.784953354654 -505.570312147457</t>
  </si>
  <si>
    <t>-588.212199281333 196.730899314039 -603.377629312429</t>
  </si>
  <si>
    <t>-594.374452559197 196.993659379905 -741.239782487845</t>
  </si>
  <si>
    <t>-563.286335871087 199.341061856122 -826.966223237123</t>
  </si>
  <si>
    <t>-595.55572828376 226.621315773524 -680.069525460535</t>
  </si>
  <si>
    <t>-629.404236263632 360.80980505436 -658.89455419091</t>
  </si>
  <si>
    <t>-622.792676384455 362.40961191054 -358.971634833789</t>
  </si>
  <si>
    <t>-423.6056605998 279.067836325338 -242.766398621969</t>
  </si>
  <si>
    <t>-587.745390037448 167.133701132435 -680.531962288044</t>
  </si>
  <si>
    <t>-623.097608205109 32.9780599688499 -661.78679473789</t>
  </si>
  <si>
    <t>-595.877704713846 3.53042967611782 -364.479087196736</t>
  </si>
  <si>
    <t>-359.424945128435 59.6602516428968 -397.106446163932</t>
  </si>
  <si>
    <t>-528.220067963626 275.44775523508 -205.480571844859</t>
  </si>
  <si>
    <t>-525.610683537341 294.649823644231 210.548822629048</t>
  </si>
  <si>
    <t>-525.674356429066 312.349955808463 616.560392319988</t>
  </si>
  <si>
    <t>-375.967830788177 318.081993199834 674.776381950871</t>
  </si>
  <si>
    <t>-562.346805071096 118.512446791645 -200.450486182369</t>
  </si>
  <si>
    <t>-563.594805512746 121.289574256595 216.018873914059</t>
  </si>
  <si>
    <t>-572.229801089485 120.565617964653 622.285275289043</t>
  </si>
  <si>
    <t>-429.751219802571 78.4661715562638 683.616305664022</t>
  </si>
  <si>
    <t>9763-20170724T150140.012146100.bin</t>
  </si>
  <si>
    <t>-545.230961582757 197.000002184738 -202.996866474657</t>
  </si>
  <si>
    <t>-561.469253295289 197.305418292069 -300.157590390989</t>
  </si>
  <si>
    <t>-573.57386596638 196.991868685689 -407.941723629843</t>
  </si>
  <si>
    <t>-582.164681792923 196.710048487153 -505.563957902109</t>
  </si>
  <si>
    <t>-588.410003649546 196.591367826036 -603.364623280443</t>
  </si>
  <si>
    <t>-594.738439553165 196.745667662249 -741.219421499856</t>
  </si>
  <si>
    <t>-563.704443487438 199.009916573005 -826.967721402909</t>
  </si>
  <si>
    <t>-595.838089021773 226.422633937244 -680.071425451966</t>
  </si>
  <si>
    <t>-629.727879058194 360.617238202562 -658.98496411706</t>
  </si>
  <si>
    <t>-622.994957417988 362.340066940892 -359.065501060425</t>
  </si>
  <si>
    <t>-423.127569773632 279.648006055971 -243.566459010228</t>
  </si>
  <si>
    <t>-588.044067037879 166.932495780554 -680.495720928446</t>
  </si>
  <si>
    <t>-623.322031704487 32.7564319060411 -661.683250517921</t>
  </si>
  <si>
    <t>-596.184914154821 3.39444035289262 -364.359468216582</t>
  </si>
  <si>
    <t>-359.677146578077 59.3562519353015 -396.876517469334</t>
  </si>
  <si>
    <t>-528.168343072117 275.476971910783 -205.489323723418</t>
  </si>
  <si>
    <t>-525.581772854019 294.637592208577 210.542124137674</t>
  </si>
  <si>
    <t>-525.688381941476 312.339552570619 616.559097474063</t>
  </si>
  <si>
    <t>-375.982850616386 318.052556049173 674.779523032844</t>
  </si>
  <si>
    <t>-562.276996622286 118.535057504882 -200.449445461762</t>
  </si>
  <si>
    <t>-563.641424235837 121.327839810757 216.019446559986</t>
  </si>
  <si>
    <t>-572.211742234929 120.550292998046 622.285285655453</t>
  </si>
  <si>
    <t>-429.721908512025 78.518477275476 683.636538389784</t>
  </si>
  <si>
    <t>9763-20170724T150140.079911700.bin</t>
  </si>
  <si>
    <t>-545.193093959289 197.064865742428 -202.989143365064</t>
  </si>
  <si>
    <t>-561.441050491062 197.350037319574 -300.148485539774</t>
  </si>
  <si>
    <t>-573.621891807079 196.990416586566 -407.923637763696</t>
  </si>
  <si>
    <t>-582.306936541775 196.654550140601 -505.537472440243</t>
  </si>
  <si>
    <t>-588.670970957729 196.467761663207 -603.330372146855</t>
  </si>
  <si>
    <t>-595.19153160894 196.509641715167 -741.176323542128</t>
  </si>
  <si>
    <t>-564.258554886529 198.678678529079 -826.963487545678</t>
  </si>
  <si>
    <t>-596.210936888336 226.235658384297 -680.050778208482</t>
  </si>
  <si>
    <t>-630.023397255439 360.470395829508 -659.093356572463</t>
  </si>
  <si>
    <t>-623.400590609037 362.936833681065 -359.176591754761</t>
  </si>
  <si>
    <t>-422.235162324719 280.800174883389 -245.549938904169</t>
  </si>
  <si>
    <t>-588.407570709586 166.746622263654 -680.438039662785</t>
  </si>
  <si>
    <t>-623.603374595003 32.5673831437664 -661.562506994171</t>
  </si>
  <si>
    <t>-596.629824133334 3.18017257299493 -364.226284543548</t>
  </si>
  <si>
    <t>-359.991637915158 58.7542213258998 -396.458263402834</t>
  </si>
  <si>
    <t>-528.156294086009 275.536776443581 -205.502078828654</t>
  </si>
  <si>
    <t>-525.561453248867 294.650461278361 210.531447646352</t>
  </si>
  <si>
    <t>-525.717926428361 312.318363870789 616.551483507672</t>
  </si>
  <si>
    <t>-376.016452906642 318.040047369478 674.78147217846</t>
  </si>
  <si>
    <t>-562.216713037793 118.573871771306 -200.439975892742</t>
  </si>
  <si>
    <t>-563.723596248503 121.438706885975 216.027950207843</t>
  </si>
  <si>
    <t>-572.165844997375 120.569307976404 622.284798413369</t>
  </si>
  <si>
    <t>-429.700616496375 78.5328939163962 683.690013521151</t>
  </si>
  <si>
    <t>9763-20170724T150140.113001000.bin</t>
  </si>
  <si>
    <t>-545.146103644024 197.080849284374 -202.994168955077</t>
  </si>
  <si>
    <t>-561.390540895249 197.349300247538 -300.15402009261</t>
  </si>
  <si>
    <t>-573.610476586605 196.949266159901 -407.924620422111</t>
  </si>
  <si>
    <t>-582.347170571485 196.565935275835 -505.533658916759</t>
  </si>
  <si>
    <t>-588.778444142623 196.319716797574 -603.322147397342</t>
  </si>
  <si>
    <t>-595.409373257229 196.264188522604 -741.162841741959</t>
  </si>
  <si>
    <t>-564.517037767009 198.388095121652 -826.965811085809</t>
  </si>
  <si>
    <t>-596.379317969231 226.03362893228 -680.05755665821</t>
  </si>
  <si>
    <t>-630.20501816238 360.2732108968 -659.18690582159</t>
  </si>
  <si>
    <t>-623.502270893543 363.037453747517 -359.274461890274</t>
  </si>
  <si>
    <t>-421.78274769156 281.09602968554 -246.492138720232</t>
  </si>
  <si>
    <t>-588.577292405819 166.543965473574 -680.408956873814</t>
  </si>
  <si>
    <t>-623.685179280593 32.3499126703966 -661.466491348146</t>
  </si>
  <si>
    <t>-596.736973017368 2.92602318965737 -364.131664605393</t>
  </si>
  <si>
    <t>-360.03176835132 58.3038652582979 -396.208835511898</t>
  </si>
  <si>
    <t>-528.114569828401 275.5612168027 -205.513846822877</t>
  </si>
  <si>
    <t>-525.571665037882 294.640615726984 210.521628879412</t>
  </si>
  <si>
    <t>-525.727835754108 312.308711816091 616.549667586789</t>
  </si>
  <si>
    <t>-376.030347042166 318.000206119809 674.792872778646</t>
  </si>
  <si>
    <t>-562.155102538357 118.592584548932 -200.431283779297</t>
  </si>
  <si>
    <t>-563.776379205747 121.483195409291 216.036008836383</t>
  </si>
  <si>
    <t>-572.144491936289 120.576461116227 622.292269978914</t>
  </si>
  <si>
    <t>-429.690051357357 78.5466354535999 683.726936866547</t>
  </si>
  <si>
    <t>9763-20170724T150140.175743600.bin</t>
  </si>
  <si>
    <t>-545.06229276902 197.047170362407 -202.98436267495</t>
  </si>
  <si>
    <t>-561.315889837275 197.289333571458 -300.142763279035</t>
  </si>
  <si>
    <t>-573.608576426771 196.818666489796 -407.905004135726</t>
  </si>
  <si>
    <t>-582.434391766115 196.351466497528 -505.505582188017</t>
  </si>
  <si>
    <t>-588.976785411849 196.000003097677 -603.286396785352</t>
  </si>
  <si>
    <t>-595.786045375923 195.771626373912 -741.118106369843</t>
  </si>
  <si>
    <t>-564.936717578782 197.811588593443 -826.938538810046</t>
  </si>
  <si>
    <t>-596.673662363346 225.618117487831 -680.04910173761</t>
  </si>
  <si>
    <t>-630.540517401295 359.866283570318 -659.337768448829</t>
  </si>
  <si>
    <t>-623.626001124998 363.190955210076 -359.435897975609</t>
  </si>
  <si>
    <t>-420.952456926784 281.747298287407 -248.011593358219</t>
  </si>
  <si>
    <t>-588.878625304587 166.127240602929 -680.335716483207</t>
  </si>
  <si>
    <t>-623.871973419509 31.9167517010208 -661.265385057218</t>
  </si>
  <si>
    <t>-596.719022721393 2.49469403981379 -363.948997977854</t>
  </si>
  <si>
    <t>-359.968020619418 57.7696400543948 -395.865199922259</t>
  </si>
  <si>
    <t>-528.107977885233 275.519532279896 -205.517458072218</t>
  </si>
  <si>
    <t>-525.638170703887 294.627931689735 210.517114799763</t>
  </si>
  <si>
    <t>-525.754714117874 312.309386299713 616.547543425151</t>
  </si>
  <si>
    <t>-376.062797648703 318.106324786806 674.794646256758</t>
  </si>
  <si>
    <t>-561.994296157437 118.580186809791 -200.398174122134</t>
  </si>
  <si>
    <t>-563.915869852265 121.549147412529 216.067344072586</t>
  </si>
  <si>
    <t>-572.114282335494 120.584108208221 622.322000621985</t>
  </si>
  <si>
    <t>-429.662488376154 78.6059910785939 683.798241029922</t>
  </si>
  <si>
    <t>9763-20170724T150140.213845000.bin</t>
  </si>
  <si>
    <t>-545.069941034048 197.017925102309 -202.961022332175</t>
  </si>
  <si>
    <t>-561.32232886044 197.248830803333 -300.119740184764</t>
  </si>
  <si>
    <t>-573.642202856902 196.759162673306 -407.878673380576</t>
  </si>
  <si>
    <t>-582.503769059064 196.270969031453 -505.475901352721</t>
  </si>
  <si>
    <t>-589.09284943865 195.893646526369 -603.253475872754</t>
  </si>
  <si>
    <t>-595.979076538658 195.623162276603 -741.081345915942</t>
  </si>
  <si>
    <t>-565.149065724842 197.635336951941 -826.909466423343</t>
  </si>
  <si>
    <t>-596.835413357935 225.487809816314 -680.020841854801</t>
  </si>
  <si>
    <t>-630.725605012521 359.739953859406 -659.350576193953</t>
  </si>
  <si>
    <t>-623.7680654254 363.066094542718 -359.449756199805</t>
  </si>
  <si>
    <t>-420.559803575435 282.152373672769 -248.614890932379</t>
  </si>
  <si>
    <t>-589.034918447381 165.997588413193 -680.293979023223</t>
  </si>
  <si>
    <t>-624.008788383811 31.7849264101176 -661.186399003598</t>
  </si>
  <si>
    <t>-596.677020607266 2.43802969040644 -363.878828167586</t>
  </si>
  <si>
    <t>-359.912033185633 57.6373268827588 -395.822262430184</t>
  </si>
  <si>
    <t>-528.143741986858 275.459212909059 -205.509482067047</t>
  </si>
  <si>
    <t>-525.680009291717 294.623423304575 210.522596600436</t>
  </si>
  <si>
    <t>-525.771342790725 312.291421061152 616.548677588159</t>
  </si>
  <si>
    <t>-376.075771741459 318.012900389228 674.793875227479</t>
  </si>
  <si>
    <t>-561.982376332094 118.54919712325 -200.379995654517</t>
  </si>
  <si>
    <t>-563.982476649714 121.561822243237 216.084848520473</t>
  </si>
  <si>
    <t>-572.099938142765 120.598916729361 622.342015597186</t>
  </si>
  <si>
    <t>-429.660232482218 78.5964948743479 683.829705812303</t>
  </si>
  <si>
    <t>9763-20170724T150140.279025200.bin</t>
  </si>
  <si>
    <t>-545.097960600895 196.929126759514 -202.931728727497</t>
  </si>
  <si>
    <t>-561.335842243926 197.140521645574 -300.092859692625</t>
  </si>
  <si>
    <t>-573.648251381949 196.639438403051 -407.852569238533</t>
  </si>
  <si>
    <t>-582.506960802558 196.144753481538 -505.450105110717</t>
  </si>
  <si>
    <t>-589.097345227688 195.764358821377 -603.227436884922</t>
  </si>
  <si>
    <t>-595.990023093356 195.493310354126 -741.054945567417</t>
  </si>
  <si>
    <t>-565.149464819056 197.480692229916 -826.879897034451</t>
  </si>
  <si>
    <t>-596.854413687956 225.356662721043 -679.994250650537</t>
  </si>
  <si>
    <t>-630.815464649873 359.598435958749 -659.337628090915</t>
  </si>
  <si>
    <t>-624.019942043074 362.923742932835 -359.433081367782</t>
  </si>
  <si>
    <t>-419.636912684388 282.473297679441 -250.436252607065</t>
  </si>
  <si>
    <t>-589.032126639198 165.869407811063 -680.268343890083</t>
  </si>
  <si>
    <t>-623.987029346976 31.6597711855907 -661.141096235039</t>
  </si>
  <si>
    <t>-596.440441503195 2.65672633434042 -363.819735906075</t>
  </si>
  <si>
    <t>-359.681749873398 57.7933937081684 -395.917568767117</t>
  </si>
  <si>
    <t>-528.165700122271 275.394250385427 -205.491001003798</t>
  </si>
  <si>
    <t>-525.771214361303 294.564383613948 210.541184018193</t>
  </si>
  <si>
    <t>-525.796186753422 312.28018732562 616.556303175818</t>
  </si>
  <si>
    <t>-376.105967313777 318.074572554564 674.80801588502</t>
  </si>
  <si>
    <t>-561.995438383351 118.452337602765 -200.340764694013</t>
  </si>
  <si>
    <t>-564.053864308109 121.578268862118 216.122954380518</t>
  </si>
  <si>
    <t>-572.071456253924 120.61433793911 622.377557886274</t>
  </si>
  <si>
    <t>-429.63623732501 78.6346747839759 683.89106287465</t>
  </si>
  <si>
    <t>9763-20170724T150140.310107000.bin</t>
  </si>
  <si>
    <t>-545.130444549241 196.882857172064 -202.910892578911</t>
  </si>
  <si>
    <t>-561.348791419752 197.090478812205 -300.075302009642</t>
  </si>
  <si>
    <t>-573.628219004157 196.586222472873 -407.838774535977</t>
  </si>
  <si>
    <t>-582.452581538211 196.089618195726 -505.439418616341</t>
  </si>
  <si>
    <t>-589.004126693845 195.709033506729 -603.21932470345</t>
  </si>
  <si>
    <t>-595.83752828463 195.439540221237 -741.049797879435</t>
  </si>
  <si>
    <t>-564.959085978827 197.431665435919 -826.861038440088</t>
  </si>
  <si>
    <t>-596.735642670511 225.301258641395 -679.988617768411</t>
  </si>
  <si>
    <t>-630.76790591701 359.524494269107 -659.358622171554</t>
  </si>
  <si>
    <t>-624.097559352134 362.740342556068 -359.449961706924</t>
  </si>
  <si>
    <t>-419.194193331387 282.591350767165 -251.21060017593</t>
  </si>
  <si>
    <t>-588.898295237137 165.816006121097 -680.260842514696</t>
  </si>
  <si>
    <t>-623.824828595401 31.5997083099398 -661.108398953935</t>
  </si>
  <si>
    <t>-596.284755535006 2.68640340361026 -363.777761065811</t>
  </si>
  <si>
    <t>-359.587269739228 58.0829493894046 -395.879677272707</t>
  </si>
  <si>
    <t>-528.211678938829 275.349100607951 -205.478639872706</t>
  </si>
  <si>
    <t>-525.805130044106 294.550183778693 210.55206262419</t>
  </si>
  <si>
    <t>-525.808130994848 312.269478128656 616.559028506765</t>
  </si>
  <si>
    <t>-376.118931622746 318.008054161053 674.818937521378</t>
  </si>
  <si>
    <t>-562.051526826506 118.408207790778 -200.325875946259</t>
  </si>
  <si>
    <t>-564.099234115873 121.550042396853 216.137691262582</t>
  </si>
  <si>
    <t>-572.059367778807 120.61515953611 622.394587333725</t>
  </si>
  <si>
    <t>-429.631556536983 78.6357192777778 683.925452040437</t>
  </si>
  <si>
    <t>9763-20170724T150140.379435100.bin</t>
  </si>
  <si>
    <t>-545.23116964044 196.795588769447 -202.886732134664</t>
  </si>
  <si>
    <t>-561.414678831252 196.98402341147 -300.056961001388</t>
  </si>
  <si>
    <t>-573.615825341743 196.48107050226 -407.829431921176</t>
  </si>
  <si>
    <t>-582.3543872914 195.99707362061 -505.437780382686</t>
  </si>
  <si>
    <t>-588.80590324829 195.641555323122 -603.224481649361</t>
  </si>
  <si>
    <t>-595.484264633377 195.421755595591 -741.062685074266</t>
  </si>
  <si>
    <t>-564.531184098713 197.459376933173 -826.845877239083</t>
  </si>
  <si>
    <t>-596.477156969945 225.257970012048 -679.990484070497</t>
  </si>
  <si>
    <t>-630.628406084557 359.453774178625 -659.358104773168</t>
  </si>
  <si>
    <t>-624.12820433461 362.428149011782 -359.443224460302</t>
  </si>
  <si>
    <t>-418.470251916286 283.238193073717 -251.931625481238</t>
  </si>
  <si>
    <t>-588.587320920003 165.779763719009 -680.277910478262</t>
  </si>
  <si>
    <t>-623.460973302964 31.5539926662027 -661.102769396474</t>
  </si>
  <si>
    <t>-596.050996183041 2.90773023033762 -363.734029309768</t>
  </si>
  <si>
    <t>-359.384508158308 58.539726801471 -395.656605420852</t>
  </si>
  <si>
    <t>-528.328852767621 275.271249688244 -205.464092334799</t>
  </si>
  <si>
    <t>-525.860128299709 294.49256487693 210.565318223292</t>
  </si>
  <si>
    <t>-525.830357296736 312.268485570548 616.56816060715</t>
  </si>
  <si>
    <t>-376.147144387304 318.104500738915 674.833713966149</t>
  </si>
  <si>
    <t>-562.103932810354 118.312730494111 -200.291290831161</t>
  </si>
  <si>
    <t>-564.172918512229 121.508368051914 216.17176753992</t>
  </si>
  <si>
    <t>-572.040595632192 120.596061481913 622.438092651021</t>
  </si>
  <si>
    <t>-429.605932854494 78.6671708804663 683.987597038136</t>
  </si>
  <si>
    <t>9763-20170724T150140.413519900.bin</t>
  </si>
  <si>
    <t>-545.288987602047 196.762688851823 -202.878593791762</t>
  </si>
  <si>
    <t>-561.442408004081 196.936387217432 -300.053973902607</t>
  </si>
  <si>
    <t>-573.589375051171 196.434468064846 -407.832395201653</t>
  </si>
  <si>
    <t>-582.271301698658 195.959780033439 -505.445882238387</t>
  </si>
  <si>
    <t>-588.659123789815 195.622079893908 -603.236954643386</t>
  </si>
  <si>
    <t>-595.240869348092 195.437488091091 -741.079760111372</t>
  </si>
  <si>
    <t>-564.251000064572 197.503227712281 -826.84904064496</t>
  </si>
  <si>
    <t>-596.292583269759 225.256186151173 -679.999944514033</t>
  </si>
  <si>
    <t>-630.504315520772 359.433984312493 -659.351450111037</t>
  </si>
  <si>
    <t>-623.988844634525 362.386027207102 -359.436802530042</t>
  </si>
  <si>
    <t>-418.097185069772 283.729580486799 -251.980849082359</t>
  </si>
  <si>
    <t>-588.370486463975 165.782261469092 -680.298499390013</t>
  </si>
  <si>
    <t>-623.21251814776 31.5508062514182 -661.124446631973</t>
  </si>
  <si>
    <t>-595.964099921943 2.97006283458904 -363.734677559872</t>
  </si>
  <si>
    <t>-359.310439062317 58.7673129119664 -395.463394908019</t>
  </si>
  <si>
    <t>-528.408283805976 275.234914522959 -205.458169444424</t>
  </si>
  <si>
    <t>-525.912677872947 294.478621189129 210.570030090868</t>
  </si>
  <si>
    <t>-525.84317222735 312.270716708003 616.571028094066</t>
  </si>
  <si>
    <t>-376.162481347015 318.177372341245 674.83592253861</t>
  </si>
  <si>
    <t>-562.147439876056 118.291893674047 -200.274050359395</t>
  </si>
  <si>
    <t>-564.221295939379 121.475802864238 216.18909796605</t>
  </si>
  <si>
    <t>-572.030523050595 120.577147887186 622.453238331523</t>
  </si>
  <si>
    <t>-429.586048575655 78.6882511979607 684.007133594042</t>
  </si>
  <si>
    <t>9763-20170724T150140.479746300.bin</t>
  </si>
  <si>
    <t>-545.38186547535 196.696525352475 -202.865669255121</t>
  </si>
  <si>
    <t>-561.469425405038 196.862690788003 -300.051963842096</t>
  </si>
  <si>
    <t>-573.493191950893 196.375660535878 -407.844217129849</t>
  </si>
  <si>
    <t>-582.04452301497 195.925726342226 -505.469469578347</t>
  </si>
  <si>
    <t>-588.283261244714 195.625779863159 -603.270216246758</t>
  </si>
  <si>
    <t>-594.636442875865 195.509397993437 -741.123895271463</t>
  </si>
  <si>
    <t>-563.575221009146 197.614131607342 -826.86632004317</t>
  </si>
  <si>
    <t>-595.805189120758 225.29566985013 -680.030279454888</t>
  </si>
  <si>
    <t>-630.102532961117 359.441842523014 -659.338557008456</t>
  </si>
  <si>
    <t>-623.383042458324 362.24830799058 -359.426995787554</t>
  </si>
  <si>
    <t>-417.160754436794 284.423003540202 -251.999769715451</t>
  </si>
  <si>
    <t>-587.85111696756 165.825986367419 -680.34679398457</t>
  </si>
  <si>
    <t>-622.689103775189 31.5930697435974 -661.160262229007</t>
  </si>
  <si>
    <t>-595.746955120057 3.06871922934124 -363.737220507102</t>
  </si>
  <si>
    <t>-359.083205061473 59.0225213440669 -395.113465374706</t>
  </si>
  <si>
    <t>-528.536859441415 275.177320966156 -205.444939837666</t>
  </si>
  <si>
    <t>-526.009874888728 294.464587378619 210.581038770748</t>
  </si>
  <si>
    <t>-525.873795596433 312.248903391632 616.577701179778</t>
  </si>
  <si>
    <t>-376.191501196379 318.116461482482 674.842476510715</t>
  </si>
  <si>
    <t>-562.197100307967 118.188564437479 -200.267532254637</t>
  </si>
  <si>
    <t>-564.20976989714 121.419531010251 216.195567089886</t>
  </si>
  <si>
    <t>-572.019852705678 120.568729770768 622.477637037299</t>
  </si>
  <si>
    <t>-429.557248544303 78.7337078215282 684.026280892865</t>
  </si>
  <si>
    <t>9763-20170724T150140.512834900.bin</t>
  </si>
  <si>
    <t>-545.43210770583 196.654076969505 -202.861411234432</t>
  </si>
  <si>
    <t>-561.484910673278 196.811848757333 -300.053358292383</t>
  </si>
  <si>
    <t>-573.449040969747 196.333468104461 -407.852427277188</t>
  </si>
  <si>
    <t>-581.938692701522 195.899774792518 -505.483041596853</t>
  </si>
  <si>
    <t>-588.108558196531 195.624941322083 -603.288151906036</t>
  </si>
  <si>
    <t>-594.357765710545 195.553449642256 -741.146682093872</t>
  </si>
  <si>
    <t>-563.2590957303 197.676325677567 -826.875096922528</t>
  </si>
  <si>
    <t>-595.571717642136 225.319892606678 -680.04440482895</t>
  </si>
  <si>
    <t>-629.865747847117 359.460847535336 -659.309418662232</t>
  </si>
  <si>
    <t>-623.005338054009 362.088108916869 -359.39938419257</t>
  </si>
  <si>
    <t>-416.664122693967 284.477613880569 -252.04521409219</t>
  </si>
  <si>
    <t>-587.619151749056 165.850219123097 -680.374062535437</t>
  </si>
  <si>
    <t>-622.502878316686 31.6263570668384 -661.186153561276</t>
  </si>
  <si>
    <t>-595.594696331285 3.18559226467937 -363.751991717901</t>
  </si>
  <si>
    <t>-358.908529195175 59.0892619190543 -395.048133934108</t>
  </si>
  <si>
    <t>-528.577815062535 275.114547241582 -205.439227225502</t>
  </si>
  <si>
    <t>-526.025091698619 294.445713215749 210.584535957535</t>
  </si>
  <si>
    <t>-525.889302839204 312.239240490116 616.581128737914</t>
  </si>
  <si>
    <t>-376.206687807878 318.118235110024 674.843905047137</t>
  </si>
  <si>
    <t>-562.2705986427 118.166918946356 -200.253256050398</t>
  </si>
  <si>
    <t>-564.201742115629 121.351037188094 216.210612409201</t>
  </si>
  <si>
    <t>-572.019722266103 120.553360894716 622.494043944716</t>
  </si>
  <si>
    <t>-429.53968661324 78.7510914489267 684.024595684425</t>
  </si>
  <si>
    <t>9763-20170724T150140.576112800.bin</t>
  </si>
  <si>
    <t>-545.483971860281 196.578350834654 -202.846754025924</t>
  </si>
  <si>
    <t>-561.508235704373 196.757182357026 -300.043328045737</t>
  </si>
  <si>
    <t>-573.381205439829 196.312096092252 -407.852687525673</t>
  </si>
  <si>
    <t>-581.764920080355 195.915293190181 -505.492547010241</t>
  </si>
  <si>
    <t>-587.805766572936 195.685898772139 -603.305962816202</t>
  </si>
  <si>
    <t>-593.849507513406 195.688723669279 -741.173608928202</t>
  </si>
  <si>
    <t>-562.686197783534 197.816378515477 -826.878496685545</t>
  </si>
  <si>
    <t>-595.134350271861 225.42495066264 -680.057975887348</t>
  </si>
  <si>
    <t>-629.352878181921 359.58088952447 -659.247553444787</t>
  </si>
  <si>
    <t>-622.269430985349 361.934454035945 -359.340341446284</t>
  </si>
  <si>
    <t>-415.836686725138 284.359902420156 -252.136314626276</t>
  </si>
  <si>
    <t>-587.221638561393 165.950074077978 -680.406151680801</t>
  </si>
  <si>
    <t>-622.259486565621 31.7755194944409 -661.189746975277</t>
  </si>
  <si>
    <t>-595.393948949647 3.50789221564423 -363.735107280857</t>
  </si>
  <si>
    <t>-358.658065764077 59.1948857526606 -395.041014903079</t>
  </si>
  <si>
    <t>-528.562036854598 275.033226974941 -205.426430500204</t>
  </si>
  <si>
    <t>-526.011419771205 294.416084426237 210.594983657429</t>
  </si>
  <si>
    <t>-525.930399170284 312.229968850866 616.584906348072</t>
  </si>
  <si>
    <t>-376.238643167721 318.176123909469 674.817368140274</t>
  </si>
  <si>
    <t>-562.394997157804 118.096825692631 -200.232047663213</t>
  </si>
  <si>
    <t>-564.103996035423 121.216219118396 216.233274911708</t>
  </si>
  <si>
    <t>-572.035868647374 120.572465215678 622.526038679459</t>
  </si>
  <si>
    <t>-429.530038906642 78.7713750203338 683.997641452929</t>
  </si>
  <si>
    <t>9763-20170724T150140.609201700.bin</t>
  </si>
  <si>
    <t>-545.479140799433 196.529939401556 -202.837249414676</t>
  </si>
  <si>
    <t>-561.499886266221 196.722065634924 -300.034454200292</t>
  </si>
  <si>
    <t>-573.31643512928 196.307104687818 -407.850063844456</t>
  </si>
  <si>
    <t>-581.628721783426 195.945934805469 -505.49622142838</t>
  </si>
  <si>
    <t>-587.578256734617 195.761956586222 -603.315280588318</t>
  </si>
  <si>
    <t>-593.473056132992 195.840250247785 -741.189362540274</t>
  </si>
  <si>
    <t>-562.256427645914 197.958547218554 -826.874991962568</t>
  </si>
  <si>
    <t>-594.806028142937 225.545394999834 -680.059681747868</t>
  </si>
  <si>
    <t>-628.997809699391 359.69403938541 -659.243173670024</t>
  </si>
  <si>
    <t>-621.840368286732 361.889342384143 -359.336760779668</t>
  </si>
  <si>
    <t>-415.456747039579 284.357777754914 -252.007014470884</t>
  </si>
  <si>
    <t>-586.928743347334 166.065824822608 -680.43033038215</t>
  </si>
  <si>
    <t>-622.078852273329 31.913588939517 -661.195641749135</t>
  </si>
  <si>
    <t>-595.197063868743 3.68880809972757 -363.738461714294</t>
  </si>
  <si>
    <t>-358.409624983111 59.1234692972939 -395.102567584452</t>
  </si>
  <si>
    <t>-528.504296715901 274.983394012161 -205.41788469248</t>
  </si>
  <si>
    <t>-525.952118605323 294.360370630663 210.603740664263</t>
  </si>
  <si>
    <t>-525.957582733294 312.206290703178 616.587449875871</t>
  </si>
  <si>
    <t>-376.254877440582 318.098735239296 674.797266937794</t>
  </si>
  <si>
    <t>-562.433465916216 118.060433656858 -200.230914689959</t>
  </si>
  <si>
    <t>-564.020890054354 121.1571379963 216.235020538777</t>
  </si>
  <si>
    <t>-572.041469539419 120.595670491905 622.533434036409</t>
  </si>
  <si>
    <t>-429.536950739943 78.7512032860989 683.978519058664</t>
  </si>
  <si>
    <t>9763-20170724T150140.678406400.bin</t>
  </si>
  <si>
    <t>-545.46839144016 196.460681306868 -202.83306302373</t>
  </si>
  <si>
    <t>-561.458822981859 196.691110506742 -300.035255551374</t>
  </si>
  <si>
    <t>-573.176356080634 196.329487725426 -407.861858393216</t>
  </si>
  <si>
    <t>-581.373280860775 196.023409451636 -505.517912617589</t>
  </si>
  <si>
    <t>-587.182038646918 195.903136372559 -603.345523143376</t>
  </si>
  <si>
    <t>-592.852320484648 196.081751286826 -741.22879972815</t>
  </si>
  <si>
    <t>-561.580541392827 198.175838763125 -826.895116626203</t>
  </si>
  <si>
    <t>-594.239571868188 225.748322004758 -680.081741044668</t>
  </si>
  <si>
    <t>-628.103013514102 359.962065002263 -659.130822519046</t>
  </si>
  <si>
    <t>-620.801327827007 362.174493131231 -359.227790863671</t>
  </si>
  <si>
    <t>-414.750481541018 284.476393629001 -251.380430888193</t>
  </si>
  <si>
    <t>-586.452212504296 166.25726121397 -680.479023515349</t>
  </si>
  <si>
    <t>-621.906969360188 32.1842695472526 -661.253340522888</t>
  </si>
  <si>
    <t>-595.052619825895 4.0496386352504 -363.785306529904</t>
  </si>
  <si>
    <t>-358.130146395961 58.8449222538356 -395.252883788478</t>
  </si>
  <si>
    <t>-528.359556363492 274.852461367038 -205.394576605508</t>
  </si>
  <si>
    <t>-525.770645891205 294.312573141267 210.622941541287</t>
  </si>
  <si>
    <t>-526.016841546643 312.155771810221 616.587668729105</t>
  </si>
  <si>
    <t>-376.290665090035 317.958754769586 674.746042526237</t>
  </si>
  <si>
    <t>-562.594532258596 118.063194485688 -200.227308929227</t>
  </si>
  <si>
    <t>-563.871844856922 120.969020247806 216.241063772813</t>
  </si>
  <si>
    <t>-572.096805143906 120.570179030278 622.564595566261</t>
  </si>
  <si>
    <t>-429.583453824674 78.644003018544 683.933458980143</t>
  </si>
  <si>
    <t>9763-20170724T150140.711494600.bin</t>
  </si>
  <si>
    <t>-545.393933630205 196.4636600239 -202.841541086259</t>
  </si>
  <si>
    <t>-561.357649892251 196.722782422747 -300.047994471226</t>
  </si>
  <si>
    <t>-573.019013537451 196.386163172123 -407.880713657974</t>
  </si>
  <si>
    <t>-581.154141026816 196.101217067967 -505.542131101252</t>
  </si>
  <si>
    <t>-586.889963048714 196.001067534523 -603.374125436328</t>
  </si>
  <si>
    <t>-592.445724921812 196.207665516418 -741.261964579788</t>
  </si>
  <si>
    <t>-561.159480961695 198.273985181774 -826.923588339753</t>
  </si>
  <si>
    <t>-593.847797088291 225.866595705874 -680.111635694915</t>
  </si>
  <si>
    <t>-627.541243927278 360.124431742268 -659.149162081421</t>
  </si>
  <si>
    <t>-620.036495843711 362.459000179808 -359.252053484592</t>
  </si>
  <si>
    <t>-414.272583267144 284.790838588718 -250.836785925962</t>
  </si>
  <si>
    <t>-586.132046758699 166.366015730421 -680.51155955514</t>
  </si>
  <si>
    <t>-621.779414711877 32.3609315768704 -661.257100881015</t>
  </si>
  <si>
    <t>-594.963521152881 4.11949114447771 -363.795623264456</t>
  </si>
  <si>
    <t>-357.959397708183 58.5378363592311 -395.302791794217</t>
  </si>
  <si>
    <t>-528.173078853751 274.818542780354 -205.390551162171</t>
  </si>
  <si>
    <t>-525.675042428584 294.291370202887 210.626960674781</t>
  </si>
  <si>
    <t>-526.047403662314 312.13787659887 616.594427296618</t>
  </si>
  <si>
    <t>-376.312485407708 317.969592459368 674.727438149719</t>
  </si>
  <si>
    <t>-562.585744607778 118.097180373604 -200.230644922929</t>
  </si>
  <si>
    <t>-563.802861302818 120.852179867598 216.238970388995</t>
  </si>
  <si>
    <t>-572.126390691165 120.522734778386 622.582518401736</t>
  </si>
  <si>
    <t>-429.596023730609 78.5711904580578 683.894488259545</t>
  </si>
  <si>
    <t>9763-20170724T150140.779681600.bin</t>
  </si>
  <si>
    <t>-545.174933363712 196.445902222076 -202.825606661596</t>
  </si>
  <si>
    <t>-561.076457370651 196.767535751876 -300.041990471892</t>
  </si>
  <si>
    <t>-572.625241185783 196.4827419164 -407.886934066347</t>
  </si>
  <si>
    <t>-580.640198969593 196.239255232274 -505.558449899288</t>
  </si>
  <si>
    <t>-586.237022384577 196.176874446913 -603.398422469562</t>
  </si>
  <si>
    <t>-591.577024519755 196.433066449595 -741.294889311377</t>
  </si>
  <si>
    <t>-560.312744747861 198.389647691948 -826.966995283154</t>
  </si>
  <si>
    <t>-592.971418118588 226.0832833308 -680.139973139561</t>
  </si>
  <si>
    <t>-626.218108210994 360.452361144662 -659.178720609147</t>
  </si>
  <si>
    <t>-618.023592276504 362.689863741082 -359.298946097438</t>
  </si>
  <si>
    <t>-412.94904531555 286.504057892497 -248.550816078333</t>
  </si>
  <si>
    <t>-585.461755100565 166.55642441137 -680.541340039391</t>
  </si>
  <si>
    <t>-621.638078637084 32.6982543705785 -661.195865981941</t>
  </si>
  <si>
    <t>-594.826597057089 4.39957040906097 -363.739556722742</t>
  </si>
  <si>
    <t>-357.607855836864 57.8595052336022 -395.27200266693</t>
  </si>
  <si>
    <t>-527.647485259234 274.669647805137 -205.371132216104</t>
  </si>
  <si>
    <t>-525.375689369215 294.201163181472 210.644880002761</t>
  </si>
  <si>
    <t>-526.120263349714 312.073678885765 616.595821871771</t>
  </si>
  <si>
    <t>-376.354561559838 317.700074206504 674.669729648664</t>
  </si>
  <si>
    <t>-562.707629258141 118.164180567798 -200.242744423441</t>
  </si>
  <si>
    <t>-563.674449007208 120.666544708145 216.229118435243</t>
  </si>
  <si>
    <t>-572.179668001646 120.45510295656 622.552782537188</t>
  </si>
  <si>
    <t>-429.624031563831 78.3838160773614 683.723742323391</t>
  </si>
  <si>
    <t>9763-20170724T150140.812769500.bin</t>
  </si>
  <si>
    <t>-545.021594705174 196.423689380138 -202.837875480564</t>
  </si>
  <si>
    <t>-560.893297758962 196.786613682953 -300.058997293281</t>
  </si>
  <si>
    <t>-572.39010416047 196.543717177505 -407.909712261513</t>
  </si>
  <si>
    <t>-580.350231359703 196.337639229831 -505.585767777029</t>
  </si>
  <si>
    <t>-585.884372403691 196.312294856071 -603.429323489896</t>
  </si>
  <si>
    <t>-591.127768475623 196.621489829274 -741.32936027607</t>
  </si>
  <si>
    <t>-559.876426179614 198.509977582549 -827.00778236797</t>
  </si>
  <si>
    <t>-592.500322585593 226.256287700933 -680.166522499258</t>
  </si>
  <si>
    <t>-625.462460277149 360.691528132245 -659.217316835153</t>
  </si>
  <si>
    <t>-616.756391204152 362.971734428763 -359.352427771307</t>
  </si>
  <si>
    <t>-412.075021251692 287.66878852398 -247.281009096931</t>
  </si>
  <si>
    <t>-585.119738754683 166.713440472193 -680.580582829338</t>
  </si>
  <si>
    <t>-621.617377784187 32.946281051898 -661.199711851997</t>
  </si>
  <si>
    <t>-594.840166136392 4.76069422067576 -363.729326878677</t>
  </si>
  <si>
    <t>-357.479000253351 57.5805797712644 -395.268840746058</t>
  </si>
  <si>
    <t>-527.308394459405 274.600642447403 -205.37738651889</t>
  </si>
  <si>
    <t>-525.185030820075 294.130501849213 210.639545830838</t>
  </si>
  <si>
    <t>-526.160040630173 312.030518351599 616.587444763556</t>
  </si>
  <si>
    <t>-376.374596442083 317.551016840363 674.62054555249</t>
  </si>
  <si>
    <t>-562.730294525185 118.193909242175 -200.281043069306</t>
  </si>
  <si>
    <t>-563.606545009467 120.605676601804 216.191546733123</t>
  </si>
  <si>
    <t>-572.214272439318 120.405972271706 622.507273167198</t>
  </si>
  <si>
    <t>-429.671789508503 78.1834207971178 683.604738191149</t>
  </si>
  <si>
    <t>9763-20170724T150140.881009100.bin</t>
  </si>
  <si>
    <t>-544.519120861475 196.452378003584 -202.92669313394</t>
  </si>
  <si>
    <t>-560.385104534685 196.929995060297 -300.148248894937</t>
  </si>
  <si>
    <t>-571.816138436722 196.816411085866 -408.006190548436</t>
  </si>
  <si>
    <t>-579.692998576405 196.730748865663 -505.689072684362</t>
  </si>
  <si>
    <t>-585.120275562402 196.830768672041 -603.538689821676</t>
  </si>
  <si>
    <t>-590.188592288744 197.322963529181 -741.444668861179</t>
  </si>
  <si>
    <t>-558.936550231582 199.075688762966 -827.125665837326</t>
  </si>
  <si>
    <t>-591.487555043021 226.894892833265 -680.249878875309</t>
  </si>
  <si>
    <t>-623.723519538558 361.5105558664 -659.362463480072</t>
  </si>
  <si>
    <t>-613.238570128972 364.413964219328 -359.559796178175</t>
  </si>
  <si>
    <t>-409.277290359023 292.611275047615 -243.934668260775</t>
  </si>
  <si>
    <t>-584.408956769446 167.315768286053 -680.722633457367</t>
  </si>
  <si>
    <t>-621.767183262213 33.7858938026527 -661.341675939664</t>
  </si>
  <si>
    <t>-595.088240985771 5.79791954932466 -363.84384659666</t>
  </si>
  <si>
    <t>-357.401039786361 57.1375152553896 -395.372055730979</t>
  </si>
  <si>
    <t>-526.395228232922 274.545853451874 -205.410584184697</t>
  </si>
  <si>
    <t>-524.606481451169 293.988483993415 210.612014364034</t>
  </si>
  <si>
    <t>-526.231795571456 311.960443056129 616.569830505849</t>
  </si>
  <si>
    <t>-376.413471089112 317.200959222734 674.544015983592</t>
  </si>
  <si>
    <t>-562.622514425542 118.31130844988 -200.410161758753</t>
  </si>
  <si>
    <t>-563.49566016425 120.429910216491 216.064100404411</t>
  </si>
  <si>
    <t>-572.368358799497 120.081923983433 622.368834333753</t>
  </si>
  <si>
    <t>-429.79348566406 77.706821659486 683.284834341553</t>
  </si>
  <si>
    <t>9763-20170724T150140.910587700.bin</t>
  </si>
  <si>
    <t>-544.253994590698 196.442739593123 -202.964129127528</t>
  </si>
  <si>
    <t>-560.091349733613 196.984912967865 -300.190032829352</t>
  </si>
  <si>
    <t>-571.490458612906 196.947772381178 -408.051322717577</t>
  </si>
  <si>
    <t>-579.338553374268 196.933815131704 -505.73659392025</t>
  </si>
  <si>
    <t>-584.737348333482 197.108528665451 -603.587685736181</t>
  </si>
  <si>
    <t>-589.766102708546 197.709074876783 -741.494637749038</t>
  </si>
  <si>
    <t>-558.501733754855 199.394586988514 -827.172591919448</t>
  </si>
  <si>
    <t>-591.003820905479 227.242225483784 -680.279781604546</t>
  </si>
  <si>
    <t>-622.815703883006 361.967622661268 -659.436132470475</t>
  </si>
  <si>
    <t>-610.107176917772 365.879291487136 -359.731011277931</t>
  </si>
  <si>
    <t>-406.550689209518 296.305430688518 -242.048115772169</t>
  </si>
  <si>
    <t>-584.082683060165 167.644915588745 -680.791797213308</t>
  </si>
  <si>
    <t>-621.856363935158 34.2399513092494 -661.430650400281</t>
  </si>
  <si>
    <t>-595.255037189509 6.17943409721465 -363.932736566239</t>
  </si>
  <si>
    <t>-357.415524837489 56.8372081501157 -395.415534514835</t>
  </si>
  <si>
    <t>-525.907646453428 274.472841107056 -205.427549644255</t>
  </si>
  <si>
    <t>-524.270143035298 293.910245338491 210.595879514758</t>
  </si>
  <si>
    <t>-526.266617489416 311.918590810636 616.556926148274</t>
  </si>
  <si>
    <t>-376.435084337116 317.124708290744 674.500052999838</t>
  </si>
  <si>
    <t>-562.54222765959 118.354891631872 -200.471211921402</t>
  </si>
  <si>
    <t>-563.533740589105 120.405757706441 216.003036257484</t>
  </si>
  <si>
    <t>-572.418381978332 119.919727305551 622.286876864987</t>
  </si>
  <si>
    <t>-429.842596579586 77.4334517903335 683.123176423543</t>
  </si>
  <si>
    <t>9763-20170724T150140.979785700.bin</t>
  </si>
  <si>
    <t>-543.776039478462 196.323263015241 -203.020004786013</t>
  </si>
  <si>
    <t>-559.562456418437 196.953066175482 -300.253676337894</t>
  </si>
  <si>
    <t>-570.921854610097 197.050152686416 -408.119141871064</t>
  </si>
  <si>
    <t>-578.742352994862 197.171102161885 -505.806593650768</t>
  </si>
  <si>
    <t>-584.122735643854 197.492791388699 -603.658251404773</t>
  </si>
  <si>
    <t>-589.135959993093 198.312009776127 -741.564730925455</t>
  </si>
  <si>
    <t>-557.852301419064 199.844739635813 -827.238407559408</t>
  </si>
  <si>
    <t>-590.180480619872 227.770610712527 -680.310453900189</t>
  </si>
  <si>
    <t>-620.935093877844 362.750543184829 -659.473185630072</t>
  </si>
  <si>
    <t>-601.25283611235 369.456464439859 -360.194685853691</t>
  </si>
  <si>
    <t>-397.060817533022 305.409381985607 -240.492566336771</t>
  </si>
  <si>
    <t>-583.659482266514 168.128942447053 -680.901850793495</t>
  </si>
  <si>
    <t>-622.31588842721 34.9614498720521 -661.631728680656</t>
  </si>
  <si>
    <t>-595.848979363244 6.55925129557886 -364.154376582071</t>
  </si>
  <si>
    <t>-357.707433140255 55.8422474640709 -395.535604494777</t>
  </si>
  <si>
    <t>-525.110170858238 274.259360883577 -205.458756575722</t>
  </si>
  <si>
    <t>-523.781166004582 293.722413251382 210.564624033343</t>
  </si>
  <si>
    <t>-526.32699091655 311.825706582245 616.527879071199</t>
  </si>
  <si>
    <t>-376.467136316625 316.608485101736 674.4342332794</t>
  </si>
  <si>
    <t>-562.44165395443 118.332030886297 -200.54448339164</t>
  </si>
  <si>
    <t>-563.728986231825 120.443255557687 215.928700742697</t>
  </si>
  <si>
    <t>-572.391848814839 119.833130367686 622.187943929463</t>
  </si>
  <si>
    <t>-429.891487305843 76.96783510106 682.935028694465</t>
  </si>
  <si>
    <t>9763-20170724T150141.010353300.bin</t>
  </si>
  <si>
    <t>-543.612857028941 196.239359559972 -203.036365357227</t>
  </si>
  <si>
    <t>-559.363033002368 196.902548361099 -300.275783710256</t>
  </si>
  <si>
    <t>-570.69197424206 197.075594332875 -408.14429000408</t>
  </si>
  <si>
    <t>-578.49050834405 197.279243234681 -505.833306334212</t>
  </si>
  <si>
    <t>-583.855413047144 197.696443575519 -603.685515121105</t>
  </si>
  <si>
    <t>-588.854390512074 198.662883628001 -741.591565766163</t>
  </si>
  <si>
    <t>-557.572442042731 200.127087032895 -827.267175197567</t>
  </si>
  <si>
    <t>-589.785134699351 228.069158632275 -680.310174777399</t>
  </si>
  <si>
    <t>-619.893509575419 363.171640442837 -659.327181393042</t>
  </si>
  <si>
    <t>-595.755277224306 371.278165808757 -360.409874235429</t>
  </si>
  <si>
    <t>-390.411644276951 310.365549500048 -241.042118860204</t>
  </si>
  <si>
    <t>-583.504252096047 168.402310414833 -680.955978754563</t>
  </si>
  <si>
    <t>-622.712778722247 35.3791381320264 -661.799965933093</t>
  </si>
  <si>
    <t>-596.23745119291 6.67562432726186 -364.352206574416</t>
  </si>
  <si>
    <t>-357.910948387608 55.0760869993394 -395.702835730656</t>
  </si>
  <si>
    <t>-524.695275207816 274.090582667738 -205.467728725931</t>
  </si>
  <si>
    <t>-523.70128557177 293.621093392492 210.553371040715</t>
  </si>
  <si>
    <t>-526.343543244638 311.81509774578 616.520438662163</t>
  </si>
  <si>
    <t>-376.485069446816 316.532316065035 674.435774366829</t>
  </si>
  <si>
    <t>-562.502565890864 118.317624895696 -200.554893407852</t>
  </si>
  <si>
    <t>-563.813947248218 120.490968317302 215.917858967454</t>
  </si>
  <si>
    <t>-572.340825689761 119.874899600307 622.179101044802</t>
  </si>
  <si>
    <t>-429.888438535962 76.8245938174407 682.907892799871</t>
  </si>
  <si>
    <t>9763-20170724T150141.077614800.bin</t>
  </si>
  <si>
    <t>-543.461773551004 196.110453238988 -203.058963044693</t>
  </si>
  <si>
    <t>-559.085541775911 196.845935216595 -300.318247523566</t>
  </si>
  <si>
    <t>-570.301960052748 197.166890088727 -408.198267319001</t>
  </si>
  <si>
    <t>-578.012667987488 197.527349941035 -505.893691889888</t>
  </si>
  <si>
    <t>-583.305044904421 198.122680194138 -603.748873724648</t>
  </si>
  <si>
    <t>-588.219264878215 199.359301253819 -741.65580685899</t>
  </si>
  <si>
    <t>-556.90009627249 200.760025507441 -827.318826890954</t>
  </si>
  <si>
    <t>-588.944975399953 228.670085954589 -680.325978140285</t>
  </si>
  <si>
    <t>-617.693111303814 364.002638878542 -658.949681465869</t>
  </si>
  <si>
    <t>-583.130260757951 375.163120995807 -361.15638206975</t>
  </si>
  <si>
    <t>-375.786053318914 324.782499618606 -240.34590797262</t>
  </si>
  <si>
    <t>-583.14909237241 168.955330098738 -681.067904882625</t>
  </si>
  <si>
    <t>-623.398322573068 36.2020276295314 -662.170218589536</t>
  </si>
  <si>
    <t>-597.326209340971 7.17524950795746 -364.718194596488</t>
  </si>
  <si>
    <t>-358.564638982383 53.4865988344507 -395.914021774437</t>
  </si>
  <si>
    <t>-524.044663314354 273.83543461816 -205.464379552599</t>
  </si>
  <si>
    <t>-523.758667552693 293.485840739234 210.552202323735</t>
  </si>
  <si>
    <t>-526.365383569005 311.746626644578 616.522942074847</t>
  </si>
  <si>
    <t>-376.505743593695 315.984624806185 674.472283549821</t>
  </si>
  <si>
    <t>-562.850043305521 118.392413942041 -200.581903795533</t>
  </si>
  <si>
    <t>-563.972019552939 120.587372071638 215.891277864919</t>
  </si>
  <si>
    <t>-572.237612425701 119.988403514433 622.17645016181</t>
  </si>
  <si>
    <t>-429.871331436079 76.6409134979785 682.895828708956</t>
  </si>
  <si>
    <t>9763-20170724T150141.111706500.bin</t>
  </si>
  <si>
    <t>-543.429774066581 196.114626298763 -203.047903853115</t>
  </si>
  <si>
    <t>-558.98881391957 196.880426623595 -300.317337837306</t>
  </si>
  <si>
    <t>-570.150260938608 197.299775302377 -408.20265792401</t>
  </si>
  <si>
    <t>-577.820715099552 197.77338033015 -505.900907192253</t>
  </si>
  <si>
    <t>-583.083861990924 198.5038925861 -603.756745052862</t>
  </si>
  <si>
    <t>-587.969786447937 199.953624452191 -741.662538538341</t>
  </si>
  <si>
    <t>-556.658205706761 201.419494961174 -827.327250338879</t>
  </si>
  <si>
    <t>-588.58395897341 229.18151777557 -680.291942447709</t>
  </si>
  <si>
    <t>-616.842710324245 364.604382190157 -658.774526923641</t>
  </si>
  <si>
    <t>-576.604842902391 377.078787539667 -361.747122468499</t>
  </si>
  <si>
    <t>-368.9358792399 333.194961579627 -238.975635682204</t>
  </si>
  <si>
    <t>-583.036166631535 169.444163791417 -681.116406666779</t>
  </si>
  <si>
    <t>-623.825171138121 36.8276975087349 -662.399422736242</t>
  </si>
  <si>
    <t>-598.041109209546 7.60327949265866 -364.941672277565</t>
  </si>
  <si>
    <t>-359.058006318885 52.8934926037311 -395.939606228186</t>
  </si>
  <si>
    <t>-523.768525031788 273.775337123835 -205.454478584578</t>
  </si>
  <si>
    <t>-523.743674801344 293.443325126691 210.561330111496</t>
  </si>
  <si>
    <t>-526.384124577969 311.719576516559 616.526051821254</t>
  </si>
  <si>
    <t>-376.524127281896 315.774581282308 674.487600859623</t>
  </si>
  <si>
    <t>-563.076144399256 118.457380741985 -200.581881575608</t>
  </si>
  <si>
    <t>-564.079202305926 120.633905498026 215.891718396734</t>
  </si>
  <si>
    <t>-572.19318482549 120.0364028799 622.178552136664</t>
  </si>
  <si>
    <t>-429.865759871375 76.5472361523991 682.887600405688</t>
  </si>
  <si>
    <t>9763-20170724T150141.178422100.bin</t>
  </si>
  <si>
    <t>-543.499023221665 196.116746653273 -203.025498168472</t>
  </si>
  <si>
    <t>-558.969640400835 196.944893204269 -300.30846309364</t>
  </si>
  <si>
    <t>-569.950601853079 197.667064887815 -408.21065908148</t>
  </si>
  <si>
    <t>-577.434636702079 198.508324297479 -505.920854303898</t>
  </si>
  <si>
    <t>-582.494082569032 199.700434025431 -603.782860480454</t>
  </si>
  <si>
    <t>-587.080505709554 201.89800070055 -741.689273916072</t>
  </si>
  <si>
    <t>-555.668257208224 203.719981412996 -827.310115581812</t>
  </si>
  <si>
    <t>-587.565700537763 230.815985292148 -680.170834396295</t>
  </si>
  <si>
    <t>-614.577058624425 366.412706195464 -658.180514005737</t>
  </si>
  <si>
    <t>-564.147430432065 382.108877607347 -362.86626681891</t>
  </si>
  <si>
    <t>-356.970011173115 349.429573291595 -235.844357129372</t>
  </si>
  <si>
    <t>-582.540651472706 171.037208146755 -681.290515741988</t>
  </si>
  <si>
    <t>-624.48120394354 38.6756411199776 -663.246578891782</t>
  </si>
  <si>
    <t>-599.720995137889 8.64431243395916 -365.782104279262</t>
  </si>
  <si>
    <t>-360.349496362028 52.517019794944 -395.806847528865</t>
  </si>
  <si>
    <t>-523.403062292467 273.650269961716 -205.442386256117</t>
  </si>
  <si>
    <t>-523.617986626909 293.379120069731 210.570540486484</t>
  </si>
  <si>
    <t>-526.434617174235 311.640481985979 616.524653602726</t>
  </si>
  <si>
    <t>-376.560342678573 315.158465346335 674.484352352627</t>
  </si>
  <si>
    <t>-563.578650311107 118.565848919551 -200.58560334798</t>
  </si>
  <si>
    <t>-564.345926609548 120.701383349907 215.888700270253</t>
  </si>
  <si>
    <t>-572.126021284216 120.082124823798 622.178945445325</t>
  </si>
  <si>
    <t>-429.858820770075 76.3369763153137 682.845292643139</t>
  </si>
  <si>
    <t>9763-20170724T150141.215027300.bin</t>
  </si>
  <si>
    <t>-543.565348256842 196.125654384948 -203.037448898029</t>
  </si>
  <si>
    <t>-558.926028383518 197.012209907191 -300.337288398301</t>
  </si>
  <si>
    <t>-569.754928497264 197.9468666462 -408.253283906704</t>
  </si>
  <si>
    <t>-577.095476890356 199.039809462423 -505.971949063519</t>
  </si>
  <si>
    <t>-582.009261928894 200.542504159677 -603.837096924697</t>
  </si>
  <si>
    <t>-586.391804443419 203.239503276128 -741.741078456705</t>
  </si>
  <si>
    <t>-554.900212460422 205.318257055098 -827.327097941616</t>
  </si>
  <si>
    <t>-586.8337865661 231.94554567081 -680.123307071659</t>
  </si>
  <si>
    <t>-612.971349425288 367.660738076028 -657.731568658213</t>
  </si>
  <si>
    <t>-559.023012566489 384.195311889025 -363.085631385241</t>
  </si>
  <si>
    <t>-352.505539375593 355.858527075665 -233.96341690165</t>
  </si>
  <si>
    <t>-582.075411774327 172.149081520125 -681.443878696476</t>
  </si>
  <si>
    <t>-624.673780388398 39.9534117770702 -663.894044725129</t>
  </si>
  <si>
    <t>-600.625849004924 9.18111620470972 -366.447072410556</t>
  </si>
  <si>
    <t>-361.04907781333 52.4462384295209 -395.706266163903</t>
  </si>
  <si>
    <t>-523.167577544729 273.609792234267 -205.432765526236</t>
  </si>
  <si>
    <t>-523.613735658911 293.308492006127 210.581340811558</t>
  </si>
  <si>
    <t>-526.465602269743 311.594357720206 616.523876491825</t>
  </si>
  <si>
    <t>-376.585812558794 314.922628501246 674.480556960394</t>
  </si>
  <si>
    <t>-563.945932727544 118.643042544725 -200.606421158157</t>
  </si>
  <si>
    <t>-564.488105495084 120.707342424945 215.86865901288</t>
  </si>
  <si>
    <t>-572.087517441668 120.105534239197 622.169117320092</t>
  </si>
  <si>
    <t>-429.854450847926 76.2218558493034 682.815438649149</t>
  </si>
  <si>
    <t>9763-20170724T150141.279209300.bin</t>
  </si>
  <si>
    <t>-543.590651118804 195.976324097954 -203.094498575502</t>
  </si>
  <si>
    <t>-558.638818260634 196.999175029938 -300.441879691629</t>
  </si>
  <si>
    <t>-569.023167839257 198.433262676249 -408.39604759747</t>
  </si>
  <si>
    <t>-575.936810210695 200.120255699095 -506.137412021812</t>
  </si>
  <si>
    <t>-580.407940502694 202.360715066483 -604.009646670684</t>
  </si>
  <si>
    <t>-584.159445257798 206.247931645868 -741.903887844312</t>
  </si>
  <si>
    <t>-552.376203566432 208.935110057842 -827.365034999132</t>
  </si>
  <si>
    <t>-584.609383320765 234.442051459274 -680.049994140266</t>
  </si>
  <si>
    <t>-609.215235142563 370.272775242173 -656.632194995639</t>
  </si>
  <si>
    <t>-549.947155731666 386.824712854545 -363.011095894739</t>
  </si>
  <si>
    <t>-344.794342255012 364.845866459679 -230.518582530521</t>
  </si>
  <si>
    <t>-580.392946783159 174.617463671085 -681.851274385104</t>
  </si>
  <si>
    <t>-624.362607644249 42.7215407004135 -665.472878640995</t>
  </si>
  <si>
    <t>-602.280029531974 10.0257037574345 -368.078639758368</t>
  </si>
  <si>
    <t>-362.316303788271 52.2393084094795 -395.654490905833</t>
  </si>
  <si>
    <t>-522.42768544113 273.27854885477 -205.399522174225</t>
  </si>
  <si>
    <t>-523.569363215872 293.055673461791 210.609512605525</t>
  </si>
  <si>
    <t>-526.527953697649 311.511005915284 616.53290852625</t>
  </si>
  <si>
    <t>-376.640961806814 314.362004701452 674.496360984292</t>
  </si>
  <si>
    <t>-564.710932897067 118.613340428694 -200.723627554179</t>
  </si>
  <si>
    <t>-564.912597510349 120.724352905405 215.751456899137</t>
  </si>
  <si>
    <t>-572.011191302948 120.101013081968 622.08444729193</t>
  </si>
  <si>
    <t>-429.857898465882 75.9395822528354 682.716100885565</t>
  </si>
  <si>
    <t>9763-20170724T150141.313310600.bin</t>
  </si>
  <si>
    <t>-543.575846441463 195.855254003212 -203.1000020747</t>
  </si>
  <si>
    <t>-558.483950815992 196.959550371338 -300.46801097431</t>
  </si>
  <si>
    <t>-568.626595923412 198.668473872211 -408.441182689798</t>
  </si>
  <si>
    <t>-575.294701466245 200.681550400778 -506.193344683159</t>
  </si>
  <si>
    <t>-579.498403725271 203.3271669823 -604.067342806492</t>
  </si>
  <si>
    <t>-582.855180846191 207.869666369729 -741.951786946241</t>
  </si>
  <si>
    <t>-550.885058623698 210.860557849541 -827.333043346304</t>
  </si>
  <si>
    <t>-583.351530539358 235.778513938027 -679.969081119218</t>
  </si>
  <si>
    <t>-607.302164418501 371.627170157142 -655.951124229714</t>
  </si>
  <si>
    <t>-546.268839940499 387.745874759883 -362.667767991393</t>
  </si>
  <si>
    <t>-341.593918113976 369.022044566213 -228.941981395316</t>
  </si>
  <si>
    <t>-579.391232345846 175.945110820127 -682.036592386081</t>
  </si>
  <si>
    <t>-624.06756012505 44.1982019833135 -666.356544376181</t>
  </si>
  <si>
    <t>-603.153674292761 10.3574904446295 -369.005926238973</t>
  </si>
  <si>
    <t>-362.974437860724 51.8891214605605 -395.727654486995</t>
  </si>
  <si>
    <t>-522.075180192723 273.079018492959 -205.380272021491</t>
  </si>
  <si>
    <t>-523.544658820155 292.891755743134 210.626090893524</t>
  </si>
  <si>
    <t>-526.554950410598 311.457810070528 616.540900637094</t>
  </si>
  <si>
    <t>-376.666511550999 314.148535588125 674.508302976428</t>
  </si>
  <si>
    <t>-565.090497378581 118.609362631972 -200.779055516142</t>
  </si>
  <si>
    <t>-565.220555417739 120.720388935169 215.696061747512</t>
  </si>
  <si>
    <t>-571.969832183115 120.081886816391 622.037559445664</t>
  </si>
  <si>
    <t>-429.856793829063 75.7705598886837 682.654306124013</t>
  </si>
  <si>
    <t>9763-20170724T150141.376988300.bin</t>
  </si>
  <si>
    <t>-543.626114401211 195.513571260517 -203.146290962501</t>
  </si>
  <si>
    <t>-558.208809099697 196.80053671372 -300.561347124394</t>
  </si>
  <si>
    <t>-567.822971467084 199.123592605388 -408.571398736338</t>
  </si>
  <si>
    <t>-573.963323916306 201.864251665265 -506.340459003288</t>
  </si>
  <si>
    <t>-577.600826907451 205.413560455749 -604.208652001913</t>
  </si>
  <si>
    <t>-580.131006636947 211.416268878786 -742.054749893082</t>
  </si>
  <si>
    <t>-547.692002281458 215.091431777575 -827.232185505532</t>
  </si>
  <si>
    <t>-580.773667136401 238.681394891296 -679.787549998792</t>
  </si>
  <si>
    <t>-603.610631774629 374.455164267436 -654.409904310599</t>
  </si>
  <si>
    <t>-539.501258108176 390.407396530554 -361.77453032295</t>
  </si>
  <si>
    <t>-336.20292991184 377.295777049969 -225.308788212021</t>
  </si>
  <si>
    <t>-577.251516620381 178.844420998842 -682.457900793627</t>
  </si>
  <si>
    <t>-623.158144579168 47.3409364838199 -668.350786702579</t>
  </si>
  <si>
    <t>-604.71522078192 10.996105160028 -371.132124246835</t>
  </si>
  <si>
    <t>-364.111234866417 51.1752938637021 -396.039126431348</t>
  </si>
  <si>
    <t>-521.433773601873 272.568024028604 -205.328752731733</t>
  </si>
  <si>
    <t>-523.68491563601 292.528216127513 210.667051926619</t>
  </si>
  <si>
    <t>-526.616787641862 311.351580335161 616.557223714026</t>
  </si>
  <si>
    <t>-376.723986990172 313.651735093366 674.530150083973</t>
  </si>
  <si>
    <t>-565.787263308064 118.490418992577 -200.93092268988</t>
  </si>
  <si>
    <t>-565.906522831898 120.663897938225 215.543911540387</t>
  </si>
  <si>
    <t>-571.892302053541 120.01840197781 621.897037271403</t>
  </si>
  <si>
    <t>-429.849314086972 75.46745482509 682.502368176155</t>
  </si>
  <si>
    <t>9763-20170724T150141.411625900.bin</t>
  </si>
  <si>
    <t>-543.621625517411 195.357422083149 -203.188637075478</t>
  </si>
  <si>
    <t>-557.979341983218 196.738041463049 -300.635833442106</t>
  </si>
  <si>
    <t>-567.29864246838 199.386242089276 -408.664186850267</t>
  </si>
  <si>
    <t>-573.163237436789 202.511181008079 -506.438701777993</t>
  </si>
  <si>
    <t>-576.521728996699 206.534693917569 -604.298408294026</t>
  </si>
  <si>
    <t>-578.661196384096 213.29963315898 -742.115920162402</t>
  </si>
  <si>
    <t>-545.939115990331 217.330038751007 -827.168967455536</t>
  </si>
  <si>
    <t>-579.369113999508 240.226375082976 -679.702313871479</t>
  </si>
  <si>
    <t>-601.586575825869 375.959213104584 -653.600133033851</t>
  </si>
  <si>
    <t>-536.669147181176 392.533037294723 -361.177389826002</t>
  </si>
  <si>
    <t>-334.247101665764 380.065037860047 -223.355618921228</t>
  </si>
  <si>
    <t>-576.061872919394 180.392208688728 -682.690836523786</t>
  </si>
  <si>
    <t>-622.517454450769 48.992250164418 -669.424779668068</t>
  </si>
  <si>
    <t>-605.267577325336 11.3779078914215 -372.292517509147</t>
  </si>
  <si>
    <t>-364.486226890088 51.1382278769354 -396.134959279971</t>
  </si>
  <si>
    <t>-521.142831978699 272.313341887713 -205.288410929797</t>
  </si>
  <si>
    <t>-523.96216583186 292.381492871137 210.698770929171</t>
  </si>
  <si>
    <t>-526.650995648116 311.258906257212 616.574067878578</t>
  </si>
  <si>
    <t>-376.757317279916 313.190247744744 674.558114840643</t>
  </si>
  <si>
    <t>-566.022410007253 118.434102271616 -201.042840428507</t>
  </si>
  <si>
    <t>-566.152910762575 120.59612995716 215.43208578828</t>
  </si>
  <si>
    <t>-571.854927159399 119.965094133515 621.793361948753</t>
  </si>
  <si>
    <t>-429.849624423898 75.3098517816431 682.410268430562</t>
  </si>
  <si>
    <t>9763-20170724T150141.476803700.bin</t>
  </si>
  <si>
    <t>-543.63720207017 195.21735026374 -203.299279256912</t>
  </si>
  <si>
    <t>-557.546831613888 196.783897241337 -300.808579931744</t>
  </si>
  <si>
    <t>-566.253698160762 200.06258991478 -408.870792654359</t>
  </si>
  <si>
    <t>-571.535439381947 203.930357820101 -506.65191874933</t>
  </si>
  <si>
    <t>-574.293120474842 208.870639482614 -604.488410689404</t>
  </si>
  <si>
    <t>-575.578454169169 217.109330352123 -742.236368912125</t>
  </si>
  <si>
    <t>-542.242050596313 221.92283948621 -827.009640466987</t>
  </si>
  <si>
    <t>-576.465597337665 243.377950719116 -679.545197395256</t>
  </si>
  <si>
    <t>-597.566583871014 379.035647720517 -652.151596691016</t>
  </si>
  <si>
    <t>-532.36965100019 395.35723602043 -359.77693636058</t>
  </si>
  <si>
    <t>-332.188522510848 383.263956895792 -218.687307269667</t>
  </si>
  <si>
    <t>-573.55500721968 183.557145440911 -683.150274490857</t>
  </si>
  <si>
    <t>-621.003409653675 52.3710249475525 -671.388119815192</t>
  </si>
  <si>
    <t>-605.885569268255 12.2788337134994 -374.463709577852</t>
  </si>
  <si>
    <t>-364.759706617848 51.0858582641295 -396.311672841603</t>
  </si>
  <si>
    <t>-520.665735052744 272.002392064105 -205.215385168493</t>
  </si>
  <si>
    <t>-524.474948768739 292.283494616126 210.75356682173</t>
  </si>
  <si>
    <t>-526.685611536324 311.20756119628 616.609053987024</t>
  </si>
  <si>
    <t>-376.813484769315 312.961985846629 674.654454551374</t>
  </si>
  <si>
    <t>-566.546106094529 118.415866417887 -201.330831811335</t>
  </si>
  <si>
    <t>-566.419697186499 120.536995810029 215.144271355048</t>
  </si>
  <si>
    <t>-571.769936913452 119.857850824477 621.544356293716</t>
  </si>
  <si>
    <t>-429.822092546093 75.0773659119989 682.203430942296</t>
  </si>
  <si>
    <t>9763-20170724T150141.513938900.bin</t>
  </si>
  <si>
    <t>-543.733037961501 195.243373921169 -203.33389215232</t>
  </si>
  <si>
    <t>-557.449692659412 196.85035130892 -300.869922012316</t>
  </si>
  <si>
    <t>-565.868718466938 200.4045211679 -408.946229624434</t>
  </si>
  <si>
    <t>-570.869975900772 204.616251648036 -506.727837135743</t>
  </si>
  <si>
    <t>-573.333146477661 209.995587294546 -604.549172657015</t>
  </si>
  <si>
    <t>-574.194863437147 218.953124064716 -742.255439931205</t>
  </si>
  <si>
    <t>-540.571382030898 224.14305340607 -826.893006235678</t>
  </si>
  <si>
    <t>-575.185165148909 244.898470905238 -679.431446087983</t>
  </si>
  <si>
    <t>-595.79446058846 380.496345877452 -651.37020667946</t>
  </si>
  <si>
    <t>-529.949393129015 396.076309967633 -359.100399825467</t>
  </si>
  <si>
    <t>-331.059663419436 384.490417263027 -216.154051051706</t>
  </si>
  <si>
    <t>-572.44276014639 185.08871040013 -683.339056888951</t>
  </si>
  <si>
    <t>-620.28967344021 53.9761286443045 -672.310688474393</t>
  </si>
  <si>
    <t>-606.250629388013 12.85620270511 -375.474020334541</t>
  </si>
  <si>
    <t>-364.981350148716 51.2389632442757 -396.471877175432</t>
  </si>
  <si>
    <t>-520.580289072586 271.966750132301 -205.200761945811</t>
  </si>
  <si>
    <t>-524.61246809226 292.269591313221 210.76500382773</t>
  </si>
  <si>
    <t>-526.708247049724 311.168733749937 616.626867250356</t>
  </si>
  <si>
    <t>-376.843718676728 312.676146873775 674.698793945228</t>
  </si>
  <si>
    <t>-566.859315092338 118.51262987064 -201.433006942723</t>
  </si>
  <si>
    <t>-566.607883442079 120.58137065426 215.042305432045</t>
  </si>
  <si>
    <t>-571.732444372252 119.821594319744 621.437290069923</t>
  </si>
  <si>
    <t>-429.813762858982 74.9784216212065 682.11819962044</t>
  </si>
  <si>
    <t>9763-20170724T150141.582128800.bin</t>
  </si>
  <si>
    <t>-543.85650054362 195.401866096224 -203.441821895519</t>
  </si>
  <si>
    <t>-557.199643887986 197.04937729881 -301.028852488415</t>
  </si>
  <si>
    <t>-565.068970262533 201.154472572569 -409.127126415166</t>
  </si>
  <si>
    <t>-569.539386081919 206.069683812001 -506.901570779507</t>
  </si>
  <si>
    <t>-571.451069336354 212.359069411253 -604.680943231222</t>
  </si>
  <si>
    <t>-571.527146786056 222.815261559854 -742.284226538583</t>
  </si>
  <si>
    <t>-537.344507590155 228.759946042437 -826.647705761122</t>
  </si>
  <si>
    <t>-572.70867613987 248.082380222813 -679.187744116478</t>
  </si>
  <si>
    <t>-592.32251821345 383.524120453155 -649.68678211189</t>
  </si>
  <si>
    <t>-524.419878793261 397.302121281947 -357.79749684583</t>
  </si>
  <si>
    <t>-327.632631492701 385.781497233672 -211.96526011556</t>
  </si>
  <si>
    <t>-570.278383028048 188.304005419056 -683.731431298317</t>
  </si>
  <si>
    <t>-618.825891012813 57.3310851033571 -674.229171828569</t>
  </si>
  <si>
    <t>-606.925823916856 14.1304087626206 -377.594412328274</t>
  </si>
  <si>
    <t>-365.439339904791 52.107276610338 -396.752589837561</t>
  </si>
  <si>
    <t>-520.401939376813 272.042197232571 -205.213967365144</t>
  </si>
  <si>
    <t>-524.954955348637 292.320710098356 210.747652137664</t>
  </si>
  <si>
    <t>-526.755360898587 311.158975647801 616.63515861634</t>
  </si>
  <si>
    <t>-376.910206132918 312.643870144763 674.757636918137</t>
  </si>
  <si>
    <t>-567.263860895602 118.758922936567 -201.596670376561</t>
  </si>
  <si>
    <t>-566.959580588701 120.785965862142 214.878760175898</t>
  </si>
  <si>
    <t>-571.6323249942 119.820128745239 621.280085349059</t>
  </si>
  <si>
    <t>-429.777478931816 74.7861225164158 681.96905249348</t>
  </si>
  <si>
    <t>9763-20170724T150141.612347800.bin</t>
  </si>
  <si>
    <t>-543.876510808449 195.487807826121 -203.482074323142</t>
  </si>
  <si>
    <t>-557.021619600971 197.159164405248 -301.095728203752</t>
  </si>
  <si>
    <t>-564.611421357774 201.531724832637 -409.203395592739</t>
  </si>
  <si>
    <t>-568.814762568823 206.787020168266 -506.972137807933</t>
  </si>
  <si>
    <t>-570.451369219707 213.514238551802 -604.72721445963</t>
  </si>
  <si>
    <t>-570.13769784374 224.690016661314 -742.273590623</t>
  </si>
  <si>
    <t>-535.682297835534 230.968538646925 -826.501901864846</t>
  </si>
  <si>
    <t>-571.411037543301 249.630233736106 -679.048870180258</t>
  </si>
  <si>
    <t>-590.574295791963 384.986144621068 -648.879175634806</t>
  </si>
  <si>
    <t>-521.874367306415 397.623402693136 -357.124789575548</t>
  </si>
  <si>
    <t>-325.806429875532 385.629299648322 -210.36479251606</t>
  </si>
  <si>
    <t>-569.141665644349 189.869786806313 -683.899422714995</t>
  </si>
  <si>
    <t>-618.06637698313 58.9916343751293 -675.14210896763</t>
  </si>
  <si>
    <t>-607.109167002711 14.5758447846474 -378.65073754029</t>
  </si>
  <si>
    <t>-365.542623642168 52.4706588128506 -396.942589721774</t>
  </si>
  <si>
    <t>-520.254336546861 272.044776424762 -205.205992372461</t>
  </si>
  <si>
    <t>-525.125816865598 292.354271890394 210.750512248386</t>
  </si>
  <si>
    <t>-526.76786689243 311.153312037967 616.645989449007</t>
  </si>
  <si>
    <t>-376.942322848034 312.431440336004 674.82388825832</t>
  </si>
  <si>
    <t>-567.455337963398 118.910926984464 -201.670664577706</t>
  </si>
  <si>
    <t>-567.087884507472 120.860879350169 214.805081950168</t>
  </si>
  <si>
    <t>-571.593814899498 119.825109074951 621.219016633466</t>
  </si>
  <si>
    <t>-429.760945840886 74.7040753009385 681.894576513108</t>
  </si>
  <si>
    <t>9763-20170724T150141.680532000.bin</t>
  </si>
  <si>
    <t>-543.915897434393 195.595053147752 -203.513739260415</t>
  </si>
  <si>
    <t>-556.730919256681 197.327389996795 -301.170166973068</t>
  </si>
  <si>
    <t>-563.828568084568 202.220722116283 -409.28898978379</t>
  </si>
  <si>
    <t>-567.55471850421 208.131628130629 -507.039705950782</t>
  </si>
  <si>
    <t>-568.69391353616 215.699786433762 -604.740323640759</t>
  </si>
  <si>
    <t>-567.670024462856 228.254854116036 -742.164237777328</t>
  </si>
  <si>
    <t>-532.732599195226 235.180819655433 -826.142837044366</t>
  </si>
  <si>
    <t>-569.122712543902 252.564761507654 -678.698303664352</t>
  </si>
  <si>
    <t>-587.406838466723 387.756346138047 -647.208635880814</t>
  </si>
  <si>
    <t>-517.348285134441 397.58146933931 -355.669127120626</t>
  </si>
  <si>
    <t>-321.999149164879 384.99096574412 -208.003372757515</t>
  </si>
  <si>
    <t>-567.122510149289 192.845553268113 -684.139389518068</t>
  </si>
  <si>
    <t>-616.747021250243 62.1434685833879 -676.828828229166</t>
  </si>
  <si>
    <t>-607.548168705234 15.3214069659125 -380.648083789855</t>
  </si>
  <si>
    <t>-365.829774837926 52.9928900025882 -397.323577631453</t>
  </si>
  <si>
    <t>-519.962345198408 272.034667157769 -205.162005502672</t>
  </si>
  <si>
    <t>-525.389024781183 292.373996635712 210.786168806284</t>
  </si>
  <si>
    <t>-526.804288781499 311.132885558432 616.672609368734</t>
  </si>
  <si>
    <t>-377.005101011291 312.141815735585 674.923640770487</t>
  </si>
  <si>
    <t>-567.879153217504 119.137326131355 -201.804028828289</t>
  </si>
  <si>
    <t>-567.253231547755 120.987073518383 214.671913458623</t>
  </si>
  <si>
    <t>-571.497451190689 119.851562148606 621.090333068672</t>
  </si>
  <si>
    <t>-429.715744389633 74.5517879378472 681.752279421455</t>
  </si>
  <si>
    <t>9763-20170724T150141.711618000.bin</t>
  </si>
  <si>
    <t>-543.9306101169 195.63275793727 -203.536688043786</t>
  </si>
  <si>
    <t>-556.581489189468 197.4149206048 -301.213568687211</t>
  </si>
  <si>
    <t>-563.433826351499 202.541268815356 -409.337488145736</t>
  </si>
  <si>
    <t>-566.920051366891 208.735758767251 -507.079318941405</t>
  </si>
  <si>
    <t>-567.805996461496 216.66148123132 -604.754384793182</t>
  </si>
  <si>
    <t>-566.416117491876 229.798060721067 -742.120489786316</t>
  </si>
  <si>
    <t>-531.242929153447 237.005648133628 -825.976992769439</t>
  </si>
  <si>
    <t>-567.962640376366 253.841454998033 -678.555456252148</t>
  </si>
  <si>
    <t>-585.901736470881 388.942514286132 -646.482078672393</t>
  </si>
  <si>
    <t>-515.14416871976 397.639408040334 -355.075684629546</t>
  </si>
  <si>
    <t>-320.040418609351 384.757135831664 -207.110895052869</t>
  </si>
  <si>
    <t>-566.098338770222 194.141040500464 -684.245900278179</t>
  </si>
  <si>
    <t>-616.021103128257 63.5198427506664 -677.606096972445</t>
  </si>
  <si>
    <t>-607.697272496274 15.7221597767045 -381.55520921565</t>
  </si>
  <si>
    <t>-365.906723383774 53.2528078177577 -397.485825170441</t>
  </si>
  <si>
    <t>-519.78958837098 272.017562063699 -205.144287879934</t>
  </si>
  <si>
    <t>-525.468227261189 292.370568843019 210.799863595078</t>
  </si>
  <si>
    <t>-526.835586520477 311.135945587177 616.677286085694</t>
  </si>
  <si>
    <t>-377.039744933582 312.130810844259 674.937164358243</t>
  </si>
  <si>
    <t>-568.06772989952 119.247524222981 -201.883701583013</t>
  </si>
  <si>
    <t>-567.334989306583 121.03681395818 214.592305532726</t>
  </si>
  <si>
    <t>-571.452795615119 119.841211295229 621.006728732493</t>
  </si>
  <si>
    <t>-429.706600963324 74.4263978510044 681.665718003571</t>
  </si>
  <si>
    <t>9763-20170724T150141.777296500.bin</t>
  </si>
  <si>
    <t>-543.858023502485 195.692465307817 -203.604704915991</t>
  </si>
  <si>
    <t>-556.246350932295 197.576485371537 -301.313345129057</t>
  </si>
  <si>
    <t>-562.691922765921 203.124074794583 -409.441418241157</t>
  </si>
  <si>
    <t>-565.777308073905 209.827575310276 -507.16325260068</t>
  </si>
  <si>
    <t>-566.238318263687 218.392040614278 -604.787142839675</t>
  </si>
  <si>
    <t>-564.233473913553 232.565702114145 -742.04280655685</t>
  </si>
  <si>
    <t>-528.63587312525 240.339520549345 -825.669182817337</t>
  </si>
  <si>
    <t>-565.950474196893 256.131720437666 -678.303403892179</t>
  </si>
  <si>
    <t>-583.349029187792 391.064207048828 -645.319398829335</t>
  </si>
  <si>
    <t>-511.18542903538 397.882295392385 -354.207915682604</t>
  </si>
  <si>
    <t>-316.737999891821 383.865310896391 -205.484268705268</t>
  </si>
  <si>
    <t>-564.288861262831 196.469438091059 -684.440133195186</t>
  </si>
  <si>
    <t>-614.756956542792 65.9968186053254 -678.937314489981</t>
  </si>
  <si>
    <t>-607.872345099097 16.5465704654328 -383.121040329362</t>
  </si>
  <si>
    <t>-365.984818762536 53.9455330973956 -397.84284760948</t>
  </si>
  <si>
    <t>-519.421740144685 271.965972149229 -205.121915622788</t>
  </si>
  <si>
    <t>-525.668705764237 292.45080050004 210.807628709797</t>
  </si>
  <si>
    <t>-526.902125593279 311.086588632594 616.689246537988</t>
  </si>
  <si>
    <t>-377.112225066931 311.92681944414 674.966911935938</t>
  </si>
  <si>
    <t>-568.311539663452 119.422039149233 -202.048785646439</t>
  </si>
  <si>
    <t>-567.466554021176 121.16720889709 214.427156036723</t>
  </si>
  <si>
    <t>-571.328253802883 119.860586289161 620.833477218931</t>
  </si>
  <si>
    <t>-429.667528873038 74.1884217345075 681.498902446964</t>
  </si>
  <si>
    <t>9763-20170724T150141.812892500.bin</t>
  </si>
  <si>
    <t>-543.746604735688 195.746625187648 -203.629163858598</t>
  </si>
  <si>
    <t>-556.035613403572 197.670337139003 -301.349574351491</t>
  </si>
  <si>
    <t>-562.340181152297 203.386616607947 -409.477223552345</t>
  </si>
  <si>
    <t>-565.291236959947 210.294048126134 -507.188936775704</t>
  </si>
  <si>
    <t>-565.614787935205 219.114100090474 -604.790636339649</t>
  </si>
  <si>
    <t>-563.416647517397 233.702516784369 -741.999767368797</t>
  </si>
  <si>
    <t>-527.651090670848 241.745309476782 -825.529104367149</t>
  </si>
  <si>
    <t>-565.170869709421 257.077070836322 -678.190977991401</t>
  </si>
  <si>
    <t>-582.261730095696 391.95074424647 -644.812602231454</t>
  </si>
  <si>
    <t>-509.442961735605 397.999776909296 -353.84721244569</t>
  </si>
  <si>
    <t>-315.584814072597 383.3701510202 -204.415105851338</t>
  </si>
  <si>
    <t>-563.605695914568 197.431016713189 -684.507638833555</t>
  </si>
  <si>
    <t>-614.351103626481 67.0404602824669 -679.452747026674</t>
  </si>
  <si>
    <t>-607.93654969028 17.1486631359651 -383.700049306926</t>
  </si>
  <si>
    <t>-366.015911449653 54.4896075762631 -398.019254690519</t>
  </si>
  <si>
    <t>-519.166374947528 271.951200477288 -205.111845479835</t>
  </si>
  <si>
    <t>-525.714072172455 292.493429372155 210.810219794088</t>
  </si>
  <si>
    <t>-526.928009141509 311.065032932749 616.697145160629</t>
  </si>
  <si>
    <t>-377.148277091421 311.704221667311 675.003429443369</t>
  </si>
  <si>
    <t>-568.343461275284 119.529158635469 -202.112047825155</t>
  </si>
  <si>
    <t>-567.443823897332 121.285652321479 214.363784828286</t>
  </si>
  <si>
    <t>-571.239111139777 119.927748480542 620.769579458754</t>
  </si>
  <si>
    <t>-429.637114448581 74.0791684511619 681.438977137384</t>
  </si>
  <si>
    <t>9763-20170724T150141.876062200.bin</t>
  </si>
  <si>
    <t>-543.406471494532 195.986560579109 -203.670670544986</t>
  </si>
  <si>
    <t>-555.586551273784 197.929653122495 -301.404401812017</t>
  </si>
  <si>
    <t>-561.70183680076 203.853054801911 -409.531808650173</t>
  </si>
  <si>
    <t>-564.461728062228 211.02381045998 -507.229994467415</t>
  </si>
  <si>
    <t>-564.579022399634 220.18360830686 -604.801010618325</t>
  </si>
  <si>
    <t>-562.079263787989 235.330851215724 -741.944275601988</t>
  </si>
  <si>
    <t>-526.06453782968 243.779091870701 -825.326417233696</t>
  </si>
  <si>
    <t>-563.871881702213 258.447528815719 -678.042811162866</t>
  </si>
  <si>
    <t>-580.465912991995 393.277845133521 -644.150348989631</t>
  </si>
  <si>
    <t>-506.268977112743 397.972883197926 -353.508324859904</t>
  </si>
  <si>
    <t>-313.627943089171 384.556590266245 -202.397613694253</t>
  </si>
  <si>
    <t>-562.496580337122 198.823128983541 -684.603226490808</t>
  </si>
  <si>
    <t>-613.78919821019 68.6370969639054 -680.153665172813</t>
  </si>
  <si>
    <t>-607.790799327747 18.0108252103566 -384.51706810696</t>
  </si>
  <si>
    <t>-365.839713013781 55.2916253881433 -398.474701661663</t>
  </si>
  <si>
    <t>-518.616784523987 272.119263960947 -205.119635324795</t>
  </si>
  <si>
    <t>-525.596676708776 292.622767194364 210.797309405295</t>
  </si>
  <si>
    <t>-526.970811643835 311.048605748362 616.707472309943</t>
  </si>
  <si>
    <t>-377.211299143785 311.405817907013 675.068075350557</t>
  </si>
  <si>
    <t>-568.185607557353 119.893613148078 -202.201357814844</t>
  </si>
  <si>
    <t>-567.35002208172 121.615053059344 214.274758544175</t>
  </si>
  <si>
    <t>-571.067415845408 120.062170022433 620.665974618377</t>
  </si>
  <si>
    <t>-429.578523994002 73.9037342157803 681.364238448477</t>
  </si>
  <si>
    <t>9763-20170724T150141.912730200.bin</t>
  </si>
  <si>
    <t>-543.173091185569 196.151176585726 -203.681316807001</t>
  </si>
  <si>
    <t>-555.338464955462 198.102329791089 -301.41673616627</t>
  </si>
  <si>
    <t>-561.413580484544 204.071339868138 -409.543666606977</t>
  </si>
  <si>
    <t>-564.12900840732 211.298684606257 -507.239167214516</t>
  </si>
  <si>
    <t>-564.194620164646 220.53064670569 -604.803243391892</t>
  </si>
  <si>
    <t>-561.615438447839 235.796135553222 -741.93213255</t>
  </si>
  <si>
    <t>-525.526439091213 244.363000973689 -825.270037639008</t>
  </si>
  <si>
    <t>-563.415092829518 258.85841888808 -678.011133724823</t>
  </si>
  <si>
    <t>-579.965541611415 393.673334173491 -644.05823915513</t>
  </si>
  <si>
    <t>-505.171820742314 398.076123932598 -353.564699564157</t>
  </si>
  <si>
    <t>-313.378404286635 385.738958652466 -201.288343972244</t>
  </si>
  <si>
    <t>-562.09593197003 199.238310214687 -684.62332964979</t>
  </si>
  <si>
    <t>-613.532835827863 69.1017929757318 -680.301280132833</t>
  </si>
  <si>
    <t>-607.655982465521 18.3333229241989 -384.686532431395</t>
  </si>
  <si>
    <t>-365.683169085971 55.5095203856411 -398.546215028335</t>
  </si>
  <si>
    <t>-518.321807894149 272.246679969481 -205.132136686655</t>
  </si>
  <si>
    <t>-525.390107216738 292.664262578653 210.787581642147</t>
  </si>
  <si>
    <t>-527.005239815281 311.034418555552 616.70379841173</t>
  </si>
  <si>
    <t>-377.248378990219 311.313140619522 675.071681196463</t>
  </si>
  <si>
    <t>-567.992225634615 120.114643611583 -202.231410439798</t>
  </si>
  <si>
    <t>-567.298281085383 121.75434426603 214.24532776495</t>
  </si>
  <si>
    <t>-570.990173946328 120.107146642414 620.619910571739</t>
  </si>
  <si>
    <t>-429.551521108633 73.8136629238631 681.332497190551</t>
  </si>
  <si>
    <t>9763-20170724T150141.979410500.bin</t>
  </si>
  <si>
    <t>-542.757357048139 196.479531113813 -203.71290085272</t>
  </si>
  <si>
    <t>-554.935539230037 198.438766382598 -301.446542690849</t>
  </si>
  <si>
    <t>-560.982925329498 204.407171653807 -409.575221479441</t>
  </si>
  <si>
    <t>-563.656934138877 211.633053930297 -507.271767128065</t>
  </si>
  <si>
    <t>-563.665351491656 220.864732095391 -604.836124352002</t>
  </si>
  <si>
    <t>-560.989683219985 236.13242064286 -741.962818355695</t>
  </si>
  <si>
    <t>-524.811077876065 244.791040682775 -825.252212541683</t>
  </si>
  <si>
    <t>-562.840536954726 259.193478376423 -678.042932926408</t>
  </si>
  <si>
    <t>-579.380781795118 393.998224163374 -644.081838329009</t>
  </si>
  <si>
    <t>-503.721189038071 398.380553862879 -353.812200834179</t>
  </si>
  <si>
    <t>-314.524571762081 388.855514566452 -198.123657318765</t>
  </si>
  <si>
    <t>-561.504274658409 199.573816152666 -684.654759867513</t>
  </si>
  <si>
    <t>-612.882425001077 69.4191635877903 -680.223624490657</t>
  </si>
  <si>
    <t>-607.190825379658 18.6840183072827 -384.599551660816</t>
  </si>
  <si>
    <t>-365.182866783861 55.6676757762386 -398.360094145053</t>
  </si>
  <si>
    <t>-517.905909515394 272.552253885418 -205.158405281148</t>
  </si>
  <si>
    <t>-524.979699074039 292.769241139681 210.77095311367</t>
  </si>
  <si>
    <t>-527.090818481105 311.015909930454 616.688974495549</t>
  </si>
  <si>
    <t>-377.327947891587 311.061795691747 675.042032078198</t>
  </si>
  <si>
    <t>-567.584841823137 120.409307391535 -202.247523952729</t>
  </si>
  <si>
    <t>-567.065516892202 122.021055726726 214.22952267066</t>
  </si>
  <si>
    <t>-570.889795340283 120.146914692186 620.582672445341</t>
  </si>
  <si>
    <t>-429.504794450955 73.7069890636915 681.308341270742</t>
  </si>
  <si>
    <t>9763-20170724T150142.016689200.bin</t>
  </si>
  <si>
    <t>-542.548069974109 196.641808643411 -203.728940479692</t>
  </si>
  <si>
    <t>-554.735614358505 198.58431350862 -301.461724572022</t>
  </si>
  <si>
    <t>-560.780964234915 204.495123411552 -409.593589184104</t>
  </si>
  <si>
    <t>-563.446857676567 211.654772125861 -507.295277097763</t>
  </si>
  <si>
    <t>-563.440190598085 220.806597084264 -604.867009059522</t>
  </si>
  <si>
    <t>-560.735337895954 235.948389290206 -742.007166439144</t>
  </si>
  <si>
    <t>-524.537890160676 244.566730318883 -825.292692471804</t>
  </si>
  <si>
    <t>-562.614179354263 259.067870870732 -678.109233188467</t>
  </si>
  <si>
    <t>-579.176457868961 393.896039605391 -644.218072470965</t>
  </si>
  <si>
    <t>-503.480968400679 398.733947839647 -353.965209495555</t>
  </si>
  <si>
    <t>-315.575525840481 390.100332876908 -196.669170954813</t>
  </si>
  <si>
    <t>-561.247737150511 199.442842266687 -684.665413808559</t>
  </si>
  <si>
    <t>-612.523368777142 69.2557438904569 -680.024229036981</t>
  </si>
  <si>
    <t>-606.822172589546 18.6041267730427 -384.386036185324</t>
  </si>
  <si>
    <t>-364.798896227958 55.4642725739711 -398.208610369738</t>
  </si>
  <si>
    <t>-517.689590003934 272.720510762841 -205.176669325375</t>
  </si>
  <si>
    <t>-524.795729282418 292.842119436101 210.756819846898</t>
  </si>
  <si>
    <t>-527.132401551765 311.017920865309 616.678190849137</t>
  </si>
  <si>
    <t>-377.364281210865 310.99954196089 675.017807914798</t>
  </si>
  <si>
    <t>-567.38124139741 120.581232431046 -202.24588412308</t>
  </si>
  <si>
    <t>-566.947501281115 122.138985596604 214.231469754171</t>
  </si>
  <si>
    <t>-570.858780305683 120.147982250162 620.575743764021</t>
  </si>
  <si>
    <t>-429.477002665581 73.7152942928744 681.314507822843</t>
  </si>
  <si>
    <t>9763-20170724T150142.075347400.bin</t>
  </si>
  <si>
    <t>-542.029413005622 196.962738075516 -203.763939641236</t>
  </si>
  <si>
    <t>-554.274476626119 198.901084113684 -301.489602915233</t>
  </si>
  <si>
    <t>-560.395294476469 204.636474983376 -409.626766239349</t>
  </si>
  <si>
    <t>-563.12736270125 211.569823903138 -507.34297651666</t>
  </si>
  <si>
    <t>-563.180616507894 220.428576800668 -604.941747962479</t>
  </si>
  <si>
    <t>-560.549602339517 235.088776612644 -742.135623412894</t>
  </si>
  <si>
    <t>-524.377654520635 243.421526674942 -825.461303704861</t>
  </si>
  <si>
    <t>-562.419694459381 258.431879393105 -678.318718566788</t>
  </si>
  <si>
    <t>-579.616150801501 393.329869552346 -645.04439952434</t>
  </si>
  <si>
    <t>-506.127658540487 399.004740435264 -354.239894827354</t>
  </si>
  <si>
    <t>-319.775779962409 392.070130648146 -195.02343294263</t>
  </si>
  <si>
    <t>-561.005488703968 198.785129395051 -684.665275397407</t>
  </si>
  <si>
    <t>-612.133277966463 68.5587721537647 -679.433520327172</t>
  </si>
  <si>
    <t>-606.16622703032 18.4105011706599 -383.714761440647</t>
  </si>
  <si>
    <t>-364.175963945803 55.3294192836288 -397.952421855813</t>
  </si>
  <si>
    <t>-517.212491182541 273.099315661816 -205.222625514461</t>
  </si>
  <si>
    <t>-524.34568867225 292.968116729864 210.722470888036</t>
  </si>
  <si>
    <t>-527.212564779583 311.001250812829 616.666187349488</t>
  </si>
  <si>
    <t>-377.439076770075 310.785392737999 674.991616132234</t>
  </si>
  <si>
    <t>-566.826210526949 120.853730968074 -202.276145818082</t>
  </si>
  <si>
    <t>-566.719454159832 122.360609950304 214.201565881131</t>
  </si>
  <si>
    <t>-570.802599563838 120.109326997076 620.540200515988</t>
  </si>
  <si>
    <t>-429.431067819849 73.6897971204207 681.312826464242</t>
  </si>
  <si>
    <t>9763-20170724T150142.110475500.bin</t>
  </si>
  <si>
    <t>-541.716431279138 197.150564492311 -203.77604018345</t>
  </si>
  <si>
    <t>-554.04877560824 199.100165548144 -301.490559003603</t>
  </si>
  <si>
    <t>-560.28244069735 204.754811692645 -409.625412352727</t>
  </si>
  <si>
    <t>-563.119497713804 211.578398053119 -507.346393000556</t>
  </si>
  <si>
    <t>-563.278503255596 220.290832844828 -604.958301524257</t>
  </si>
  <si>
    <t>-560.79507476697 234.707373237243 -742.180780577627</t>
  </si>
  <si>
    <t>-524.687838505116 242.847246267409 -825.553495205564</t>
  </si>
  <si>
    <t>-562.608417102103 258.163591812009 -678.40356392733</t>
  </si>
  <si>
    <t>-580.085673139497 393.091070662775 -645.408378285571</t>
  </si>
  <si>
    <t>-508.350274824268 398.684374906108 -354.16491785567</t>
  </si>
  <si>
    <t>-322.586026803775 392.596444239075 -194.228700620562</t>
  </si>
  <si>
    <t>-561.177209475558 198.50630123022 -684.645259548701</t>
  </si>
  <si>
    <t>-612.249181451793 68.264100414586 -679.112425365468</t>
  </si>
  <si>
    <t>-606.007658655971 18.6880975653523 -383.302865969543</t>
  </si>
  <si>
    <t>-364.025095191115 55.5613304408246 -397.787658540714</t>
  </si>
  <si>
    <t>-516.888174702183 273.338901217413 -205.248115067153</t>
  </si>
  <si>
    <t>-524.028584764723 293.00210367774 210.706681543361</t>
  </si>
  <si>
    <t>-527.254192689277 311.022985904198 616.655183394628</t>
  </si>
  <si>
    <t>-377.469941193796 310.953021091916 674.953316896681</t>
  </si>
  <si>
    <t>-566.551501581811 120.982766869734 -202.276676764771</t>
  </si>
  <si>
    <t>-566.601852038815 122.492964933144 214.20106763917</t>
  </si>
  <si>
    <t>-570.76729662114 120.102465307261 620.533957026057</t>
  </si>
  <si>
    <t>-429.409808595557 73.6591181242104 681.321043511968</t>
  </si>
  <si>
    <t>9763-20170724T150142.176659700.bin</t>
  </si>
  <si>
    <t>-541.234207197217 197.378325820559 -203.783055618786</t>
  </si>
  <si>
    <t>-553.773119112057 199.347542800372 -301.470919794617</t>
  </si>
  <si>
    <t>-560.238349458073 204.852732184854 -409.599897805957</t>
  </si>
  <si>
    <t>-563.279694052459 211.474877553161 -507.328615867979</t>
  </si>
  <si>
    <t>-563.634105752097 219.921634315898 -604.963254070983</t>
  </si>
  <si>
    <t>-561.412974420467 233.898103996041 -742.235712337047</t>
  </si>
  <si>
    <t>-525.480187427037 241.638847353723 -825.72173312387</t>
  </si>
  <si>
    <t>-563.121244481048 257.558270436913 -678.531168917315</t>
  </si>
  <si>
    <t>-580.910423839419 392.560948427699 -645.975691075419</t>
  </si>
  <si>
    <t>-512.252342995683 398.103088296628 -353.990431926238</t>
  </si>
  <si>
    <t>-327.674964023781 393.01681336198 -192.651416467631</t>
  </si>
  <si>
    <t>-561.668319466802 197.88194220303 -684.583533488251</t>
  </si>
  <si>
    <t>-612.640061343876 67.6375216091762 -678.583872122646</t>
  </si>
  <si>
    <t>-605.594951509724 19.0022922825033 -382.63634415489</t>
  </si>
  <si>
    <t>-363.660754877825 55.9570498936798 -397.709494785778</t>
  </si>
  <si>
    <t>-516.329694835305 273.557236632473 -205.290737145919</t>
  </si>
  <si>
    <t>-523.403962417358 293.017800506067 210.674759094074</t>
  </si>
  <si>
    <t>-527.35821251639 311.000528057778 616.624338539795</t>
  </si>
  <si>
    <t>-377.545737695793 310.945508353217 674.849940935364</t>
  </si>
  <si>
    <t>-566.138514197454 121.168911651676 -202.234133559036</t>
  </si>
  <si>
    <t>-566.452631517672 122.620229319353 214.243696243022</t>
  </si>
  <si>
    <t>-570.765512132995 120.024965274445 620.56391119401</t>
  </si>
  <si>
    <t>-429.379967979568 73.6418947412726 681.331772660979</t>
  </si>
  <si>
    <t>9763-20170724T150142.210817000.bin</t>
  </si>
  <si>
    <t>-541.130961806991 197.360727862182 -203.785622757808</t>
  </si>
  <si>
    <t>-553.736151982904 199.316123999373 -301.465091095183</t>
  </si>
  <si>
    <t>-560.28778391149 204.724989709566 -409.593830156254</t>
  </si>
  <si>
    <t>-563.408977521796 211.227327563404 -507.328073996499</t>
  </si>
  <si>
    <t>-563.842732489074 219.521693416505 -604.975401992556</t>
  </si>
  <si>
    <t>-561.730676371389 233.249311505147 -742.274750412505</t>
  </si>
  <si>
    <t>-525.892367711162 240.810860581195 -825.817851378491</t>
  </si>
  <si>
    <t>-563.383230089529 257.024955826656 -678.611749458673</t>
  </si>
  <si>
    <t>-581.255280365071 392.064563630821 -646.307925525762</t>
  </si>
  <si>
    <t>-514.100963865366 397.639594209378 -353.973901660803</t>
  </si>
  <si>
    <t>-329.715980967417 392.37889500949 -192.420473695562</t>
  </si>
  <si>
    <t>-561.945302629369 197.3377003704 -684.557269974319</t>
  </si>
  <si>
    <t>-612.84934128977 67.0743188804029 -678.380027327091</t>
  </si>
  <si>
    <t>-605.509982795985 18.5061195450571 -382.428533936171</t>
  </si>
  <si>
    <t>-363.628748397627 55.7162695626605 -397.721840554417</t>
  </si>
  <si>
    <t>-516.256701362963 273.556310247561 -205.303039596369</t>
  </si>
  <si>
    <t>-523.135831870263 293.009678706853 210.666015853308</t>
  </si>
  <si>
    <t>-527.412126365994 311.00247514781 616.605610274244</t>
  </si>
  <si>
    <t>-377.582958713526 310.963784993453 674.788271057836</t>
  </si>
  <si>
    <t>-565.961817791322 121.130963660905 -202.200588857221</t>
  </si>
  <si>
    <t>-566.377347089207 122.600758608953 214.277126204062</t>
  </si>
  <si>
    <t>-570.755368425981 120.017356098639 620.602909202287</t>
  </si>
  <si>
    <t>-429.356852261252 73.6466259519932 681.350079610162</t>
  </si>
  <si>
    <t>9763-20170724T150142.277996600.bin</t>
  </si>
  <si>
    <t>-541.10257819181 197.255114794301 -203.767602937685</t>
  </si>
  <si>
    <t>-553.778182963193 199.162836143345 -301.438987355461</t>
  </si>
  <si>
    <t>-560.520551184945 204.40425506032 -409.564182560261</t>
  </si>
  <si>
    <t>-563.852925733316 210.702076377318 -507.304870413506</t>
  </si>
  <si>
    <t>-564.531815979006 218.734900876513 -604.972680509717</t>
  </si>
  <si>
    <t>-562.795827660191 232.031221891071 -742.319713071937</t>
  </si>
  <si>
    <t>-527.160172475673 239.41643148596 -825.965056465056</t>
  </si>
  <si>
    <t>-564.265096328918 256.00691628441 -678.727135896752</t>
  </si>
  <si>
    <t>-582.468008866447 391.10029763906 -646.833977639993</t>
  </si>
  <si>
    <t>-517.284070508155 396.42233704183 -354.049465104793</t>
  </si>
  <si>
    <t>-331.848455206799 389.17051944564 -193.780849884462</t>
  </si>
  <si>
    <t>-562.861265470675 196.30086112087 -684.489567029238</t>
  </si>
  <si>
    <t>-613.54859907086 65.9638932253454 -678.0321962754</t>
  </si>
  <si>
    <t>-605.820599293906 17.3918595502823 -382.091257021638</t>
  </si>
  <si>
    <t>-364.052378896096 55.1588853628882 -397.800461571441</t>
  </si>
  <si>
    <t>-516.488070894327 273.528978455504 -205.324710850704</t>
  </si>
  <si>
    <t>-523.107668987601 293.024485198508 210.64661804701</t>
  </si>
  <si>
    <t>-527.495801793598 311.028220774634 616.588356608062</t>
  </si>
  <si>
    <t>-377.649136800995 311.187433902244 674.725707404928</t>
  </si>
  <si>
    <t>-565.627599501855 121.016059388499 -202.143362198698</t>
  </si>
  <si>
    <t>-566.205164091914 122.526692036283 214.334008411385</t>
  </si>
  <si>
    <t>-570.719686909438 120.058450340158 620.671463182127</t>
  </si>
  <si>
    <t>-429.32180795934 73.6355086054461 681.380194852188</t>
  </si>
  <si>
    <t>9763-20170724T150142.314627600.bin</t>
  </si>
  <si>
    <t>-541.141196719761 197.163550463236 -203.741292527608</t>
  </si>
  <si>
    <t>-553.860979495292 199.041339962185 -301.40747020608</t>
  </si>
  <si>
    <t>-560.697975723862 204.245903624354 -409.528581336829</t>
  </si>
  <si>
    <t>-564.133276658731 210.505263302911 -507.268154825988</t>
  </si>
  <si>
    <t>-564.931469208041 218.493142417714 -604.938762944472</t>
  </si>
  <si>
    <t>-563.379695956011 231.717073010511 -742.294941090274</t>
  </si>
  <si>
    <t>-527.825188743685 239.133425570254 -825.972175602822</t>
  </si>
  <si>
    <t>-564.777403005248 255.725933045811 -678.713371514978</t>
  </si>
  <si>
    <t>-583.170328828651 390.80912268263 -646.924754137695</t>
  </si>
  <si>
    <t>-518.110986693851 395.444299335395 -354.100915073107</t>
  </si>
  <si>
    <t>-331.558492541143 387.09874034056 -195.187396662992</t>
  </si>
  <si>
    <t>-563.353844338193 196.017490937926 -684.445644063365</t>
  </si>
  <si>
    <t>-613.922490564404 65.6227467565693 -677.9620531592</t>
  </si>
  <si>
    <t>-606.052297190515 16.8801380534776 -382.052830222402</t>
  </si>
  <si>
    <t>-364.331636441943 54.9006864961223 -397.881778800071</t>
  </si>
  <si>
    <t>-516.721139987423 273.445222483522 -205.313361449775</t>
  </si>
  <si>
    <t>-523.212601109684 293.063431343366 210.654160029842</t>
  </si>
  <si>
    <t>-527.523371735144 311.052782260891 616.592943256362</t>
  </si>
  <si>
    <t>-377.676340650497 311.358953844523 674.728780305876</t>
  </si>
  <si>
    <t>-565.481359022074 120.930834328143 -202.101856639237</t>
  </si>
  <si>
    <t>-566.112609143169 122.418297611885 214.375481323207</t>
  </si>
  <si>
    <t>-570.72667442965 120.054644397615 620.708584420024</t>
  </si>
  <si>
    <t>-429.279874887051 73.7484397184121 681.392535892329</t>
  </si>
  <si>
    <t>9763-20170724T150142.379808900.bin</t>
  </si>
  <si>
    <t>-541.379078624563 197.010828316102 -203.694430429255</t>
  </si>
  <si>
    <t>-554.150739861772 198.803077526953 -301.355424216283</t>
  </si>
  <si>
    <t>-561.208763524675 203.971203485981 -409.464073869396</t>
  </si>
  <si>
    <t>-564.910164537991 210.211312690071 -507.19510102731</t>
  </si>
  <si>
    <t>-566.040292545291 218.187247485869 -604.863471222565</t>
  </si>
  <si>
    <t>-565.024310076488 231.397082039204 -742.225997076083</t>
  </si>
  <si>
    <t>-529.644872799059 239.031890151617 -825.957795258441</t>
  </si>
  <si>
    <t>-566.234871443993 255.411121664755 -678.642418417687</t>
  </si>
  <si>
    <t>-584.977669328053 390.439903692369 -646.804692716371</t>
  </si>
  <si>
    <t>-518.183127299938 393.685714811641 -354.353096674743</t>
  </si>
  <si>
    <t>-329.783861775554 383.045934693349 -197.772415308962</t>
  </si>
  <si>
    <t>-564.711924218785 195.704870392881 -684.373085723095</t>
  </si>
  <si>
    <t>-614.814588856049 65.1289696263152 -677.996656242428</t>
  </si>
  <si>
    <t>-606.696416214479 16.3103735181569 -382.106827954938</t>
  </si>
  <si>
    <t>-365.071161809865 54.9685858096229 -397.847943211388</t>
  </si>
  <si>
    <t>-517.443136437603 273.315814704235 -205.295787007391</t>
  </si>
  <si>
    <t>-523.448894498253 293.11827996707 210.670363498591</t>
  </si>
  <si>
    <t>-527.561021095435 311.115529945806 616.606151663669</t>
  </si>
  <si>
    <t>-377.717138890813 311.655666419219 674.748389533248</t>
  </si>
  <si>
    <t>-565.25084458198 120.694079604692 -202.021537216261</t>
  </si>
  <si>
    <t>-565.946766929822 122.272476286346 214.455382489767</t>
  </si>
  <si>
    <t>-570.70651354968 120.128748140296 620.795240250041</t>
  </si>
  <si>
    <t>-429.225863229631 73.8673110426039 681.434347337396</t>
  </si>
  <si>
    <t>9763-20170724T150142.442474700.bin</t>
  </si>
  <si>
    <t>-541.566564974256 196.665470099155 -203.658860709847</t>
  </si>
  <si>
    <t>-554.373243921186 198.430559408128 -301.31576859729</t>
  </si>
  <si>
    <t>-561.655584770349 203.564989065075 -409.41117565738</t>
  </si>
  <si>
    <t>-565.633358597643 209.764380907002 -507.133995286685</t>
  </si>
  <si>
    <t>-567.112161997799 217.683983698968 -604.80224663846</t>
  </si>
  <si>
    <t>-566.661703288743 230.793895758471 -742.177271810685</t>
  </si>
  <si>
    <t>-531.452063513956 238.648900722322 -825.960317150042</t>
  </si>
  <si>
    <t>-567.678742639721 254.852477547649 -678.607285178188</t>
  </si>
  <si>
    <t>-586.931882141317 389.861525523304 -646.960052724754</t>
  </si>
  <si>
    <t>-518.209763445109 391.5014306502 -354.942004364704</t>
  </si>
  <si>
    <t>-330.017645828985 378.730029676605 -198.27156296821</t>
  </si>
  <si>
    <t>-566.042890117026 195.145486836179 -684.299849304493</t>
  </si>
  <si>
    <t>-615.585916039166 64.3593221524641 -677.935887082701</t>
  </si>
  <si>
    <t>-607.038890215785 14.9182325385857 -382.161553105287</t>
  </si>
  <si>
    <t>-365.593865710221 54.6785604343818 -397.922909213509</t>
  </si>
  <si>
    <t>-517.875010832096 272.986663448699 -205.270034042056</t>
  </si>
  <si>
    <t>-523.726652482353 292.997810120258 210.688294320969</t>
  </si>
  <si>
    <t>-527.608371691405 311.148930512494 616.623813647613</t>
  </si>
  <si>
    <t>-377.764988444125 311.966818324176 674.764099311879</t>
  </si>
  <si>
    <t>-565.232982294728 120.337645722687 -201.999653560067</t>
  </si>
  <si>
    <t>-565.87615862218 122.001768971649 214.477026274603</t>
  </si>
  <si>
    <t>-570.689510815091 120.156629067721 620.826351140815</t>
  </si>
  <si>
    <t>-429.187499987679 73.9152905919232 681.430978366742</t>
  </si>
  <si>
    <t>9763-20170724T150142.479576000.bin</t>
  </si>
  <si>
    <t>-541.591124587107 196.453704502187 -203.630901352419</t>
  </si>
  <si>
    <t>-554.443313362304 198.245242029944 -301.281427611494</t>
  </si>
  <si>
    <t>-561.85290411834 203.359557594262 -409.369087048399</t>
  </si>
  <si>
    <t>-565.974350793359 209.517764763528 -507.088446787886</t>
  </si>
  <si>
    <t>-567.623795332172 217.371392300163 -604.759388131089</t>
  </si>
  <si>
    <t>-567.440326339521 230.360598245481 -742.14669573116</t>
  </si>
  <si>
    <t>-532.337035342063 238.273857532448 -825.968744328991</t>
  </si>
  <si>
    <t>-568.346964647998 254.474545319048 -678.595969206793</t>
  </si>
  <si>
    <t>-587.663084741496 389.49972966835 -647.03600004475</t>
  </si>
  <si>
    <t>-518.38248874288 390.241147617515 -355.146266050631</t>
  </si>
  <si>
    <t>-331.110756131434 377.076328979058 -197.409082184969</t>
  </si>
  <si>
    <t>-566.695891594614 194.763366874191 -684.2391130315</t>
  </si>
  <si>
    <t>-616.027093152164 63.8967520815484 -677.829883332308</t>
  </si>
  <si>
    <t>-607.138016543193 14.2119482921123 -382.106392341457</t>
  </si>
  <si>
    <t>-365.799934434545 54.5615613105747 -398.007054128225</t>
  </si>
  <si>
    <t>-517.886644407372 272.760696421233 -205.247738906883</t>
  </si>
  <si>
    <t>-523.719238152135 292.834897542969 210.70774312572</t>
  </si>
  <si>
    <t>-527.640455533548 311.143613328961 616.628951428882</t>
  </si>
  <si>
    <t>-377.79271510829 311.916868041539 674.758618770096</t>
  </si>
  <si>
    <t>-565.288221606201 120.092378952457 -201.998394731536</t>
  </si>
  <si>
    <t>-565.835700580916 121.842262764696 214.478070840342</t>
  </si>
  <si>
    <t>-570.695036936905 120.139957752105 620.827424672811</t>
  </si>
  <si>
    <t>-429.165719524685 73.9481107912784 681.405974489081</t>
  </si>
  <si>
    <t>9763-20170724T150142.512301000.bin</t>
  </si>
  <si>
    <t>-541.572432026131 196.246113025545 -203.629907823114</t>
  </si>
  <si>
    <t>-554.469820859723 198.069715488861 -301.273833850927</t>
  </si>
  <si>
    <t>-562.009531369537 203.184157936488 -409.352490066337</t>
  </si>
  <si>
    <t>-566.27938637622 209.325138486559 -507.066732235728</t>
  </si>
  <si>
    <t>-568.106842624127 217.142887707632 -604.737175322323</t>
  </si>
  <si>
    <t>-568.204127635865 230.059835073476 -742.13135804522</t>
  </si>
  <si>
    <t>-533.234585801285 238.01609040741 -826.005252990378</t>
  </si>
  <si>
    <t>-568.98344005319 254.207156330699 -678.591637855023</t>
  </si>
  <si>
    <t>-588.256935673111 389.252977636145 -647.067872615885</t>
  </si>
  <si>
    <t>-518.781319962944 389.195954865732 -355.223619625121</t>
  </si>
  <si>
    <t>-332.546673659235 376.223065789419 -196.247549695657</t>
  </si>
  <si>
    <t>-567.338819098836 194.493105361057 -684.206750979649</t>
  </si>
  <si>
    <t>-616.615285737399 63.5941433491305 -677.767854535108</t>
  </si>
  <si>
    <t>-607.26548113566 13.8712702450155 -382.064786956056</t>
  </si>
  <si>
    <t>-366.006114437289 54.6077483589854 -398.17300828751</t>
  </si>
  <si>
    <t>-517.833853656482 272.575160788082 -205.238578610795</t>
  </si>
  <si>
    <t>-523.671889288613 292.614688203127 210.718550942351</t>
  </si>
  <si>
    <t>-527.68090010341 311.114191646563 616.628142926466</t>
  </si>
  <si>
    <t>-377.822704254824 311.830982726127 674.731571205505</t>
  </si>
  <si>
    <t>-565.36872079828 119.85142235028 -202.004850071433</t>
  </si>
  <si>
    <t>-565.833531422493 121.688376902054 214.471305249062</t>
  </si>
  <si>
    <t>-570.687434615446 120.12716657861 620.817040073192</t>
  </si>
  <si>
    <t>-429.160965044672 73.8926981821369 681.369695392926</t>
  </si>
  <si>
    <t>9763-20170724T150142.578980300.bin</t>
  </si>
  <si>
    <t>-541.346388893946 195.794356417831 -203.647304389133</t>
  </si>
  <si>
    <t>-554.336951307407 197.673990725007 -301.277796442606</t>
  </si>
  <si>
    <t>-562.11933405784 202.788818270152 -409.33924653669</t>
  </si>
  <si>
    <t>-566.662892740969 208.90154857599 -507.042868626964</t>
  </si>
  <si>
    <t>-568.817046571082 216.659987121656 -604.711444490128</t>
  </si>
  <si>
    <t>-569.428757059595 229.458565907659 -742.115307563304</t>
  </si>
  <si>
    <t>-534.7308893502 237.410595570299 -826.102398447966</t>
  </si>
  <si>
    <t>-569.938689204735 253.661481511668 -678.593932600041</t>
  </si>
  <si>
    <t>-589.130244186455 388.762275974813 -647.261187578034</t>
  </si>
  <si>
    <t>-521.681318096441 388.984773204435 -354.941801129206</t>
  </si>
  <si>
    <t>-337.569824825205 377.602385848592 -193.391873779595</t>
  </si>
  <si>
    <t>-568.378036537139 193.940968816844 -684.163679238646</t>
  </si>
  <si>
    <t>-617.762135123434 63.0970833761926 -677.713447183163</t>
  </si>
  <si>
    <t>-607.702803877046 13.5423759178327 -382.005555518353</t>
  </si>
  <si>
    <t>-366.549571223649 54.7439319499997 -398.514478630098</t>
  </si>
  <si>
    <t>-517.331293801059 272.074638253889 -205.233779401661</t>
  </si>
  <si>
    <t>-523.273044429716 292.159445621663 210.719698678399</t>
  </si>
  <si>
    <t>-527.750384211527 311.079264880389 616.616761773802</t>
  </si>
  <si>
    <t>-377.879578423379 311.673607574551 674.689005211317</t>
  </si>
  <si>
    <t>-565.415683723167 119.449703069356 -202.014234103673</t>
  </si>
  <si>
    <t>-565.827749846132 121.443315594953 214.461293799095</t>
  </si>
  <si>
    <t>-570.665530674967 120.07789267948 620.792315897445</t>
  </si>
  <si>
    <t>-429.158819355859 73.7341208846176 681.307653176159</t>
  </si>
  <si>
    <t>9763-20170724T150142.612555800.bin</t>
  </si>
  <si>
    <t>-541.228039742363 195.523593050496 -203.645990591368</t>
  </si>
  <si>
    <t>-554.291846214838 197.442353487528 -301.265959246477</t>
  </si>
  <si>
    <t>-562.203953394009 202.554098299602 -409.318097216564</t>
  </si>
  <si>
    <t>-566.882829971587 208.643993712764 -507.016677876409</t>
  </si>
  <si>
    <t>-569.189277448584 216.359287263108 -604.685232377791</t>
  </si>
  <si>
    <t>-570.032280575414 229.075192535816 -742.095611907603</t>
  </si>
  <si>
    <t>-535.462147719629 236.999300988591 -826.138037475205</t>
  </si>
  <si>
    <t>-570.416761960343 253.316826138374 -678.58811837776</t>
  </si>
  <si>
    <t>-589.515544331122 388.436705298593 -647.323592612216</t>
  </si>
  <si>
    <t>-523.948936617108 388.989673629558 -354.576658454984</t>
  </si>
  <si>
    <t>-340.365077021719 377.899489803594 -192.407087619793</t>
  </si>
  <si>
    <t>-568.902535040013 193.591964879736 -684.124369526325</t>
  </si>
  <si>
    <t>-618.349907656834 62.7767854814201 -677.647335797348</t>
  </si>
  <si>
    <t>-608.170278255264 13.1783354862096 -381.950888115166</t>
  </si>
  <si>
    <t>-367.057378924775 54.5765879255839 -398.556916623022</t>
  </si>
  <si>
    <t>-517.087938635639 271.812051232108 -205.230924168538</t>
  </si>
  <si>
    <t>-522.994373349148 291.912826429209 210.722304613995</t>
  </si>
  <si>
    <t>-527.792925819878 311.068344397379 616.605158948194</t>
  </si>
  <si>
    <t>-377.912985441322 311.528879123679 674.655035339464</t>
  </si>
  <si>
    <t>-565.41034067916 119.205712539384 -202.017750223553</t>
  </si>
  <si>
    <t>-565.819550504341 121.283007847245 214.457314982598</t>
  </si>
  <si>
    <t>-570.639098084518 120.059692716298 620.788446051336</t>
  </si>
  <si>
    <t>-429.135577021476 73.6963710717218 681.296182104678</t>
  </si>
  <si>
    <t>9763-20170724T150142.677730400.bin</t>
  </si>
  <si>
    <t>-541.055547831366 195.046852917188 -203.617226277665</t>
  </si>
  <si>
    <t>-554.281468249072 197.047295024218 -301.213730951847</t>
  </si>
  <si>
    <t>-562.426244137253 202.192467085959 -409.247008814008</t>
  </si>
  <si>
    <t>-567.335376445781 208.28978771572 -506.933937417932</t>
  </si>
  <si>
    <t>-569.891069766647 215.989007344858 -604.597544411288</t>
  </si>
  <si>
    <t>-571.104070116793 228.65787864798 -742.009486306419</t>
  </si>
  <si>
    <t>-536.722444689719 236.595489245144 -826.12776031321</t>
  </si>
  <si>
    <t>-571.333177571285 252.92076133259 -678.5094068377</t>
  </si>
  <si>
    <t>-590.418072156327 388.067772004671 -647.335954018883</t>
  </si>
  <si>
    <t>-529.094403871281 388.735080038754 -353.671367402037</t>
  </si>
  <si>
    <t>-344.294750643553 378.221341414832 -192.849806559459</t>
  </si>
  <si>
    <t>-569.80259980357 193.19488589578 -684.029221385976</t>
  </si>
  <si>
    <t>-619.217710757427 62.3658223557748 -677.568981748739</t>
  </si>
  <si>
    <t>-609.295884935442 12.3229355647707 -381.938813804385</t>
  </si>
  <si>
    <t>-368.183199052464 53.807403238824 -398.331411993665</t>
  </si>
  <si>
    <t>-516.792353701557 271.390219541081 -205.218003593192</t>
  </si>
  <si>
    <t>-522.608752590918 291.492470307816 210.736411069015</t>
  </si>
  <si>
    <t>-527.888689416433 311.003692493909 616.583974874874</t>
  </si>
  <si>
    <t>-377.982841652349 311.351865124502 674.567693280625</t>
  </si>
  <si>
    <t>-565.325808878589 118.775725962121 -202.008068882426</t>
  </si>
  <si>
    <t>-565.731084386454 120.990399800598 214.466376392991</t>
  </si>
  <si>
    <t>-570.624154075867 119.983137128827 620.798230897797</t>
  </si>
  <si>
    <t>-429.104678621858 73.6624919651567 681.301385654166</t>
  </si>
  <si>
    <t>9763-20170724T150142.711828500.bin</t>
  </si>
  <si>
    <t>-541.055698039713 194.918406616732 -203.619155889394</t>
  </si>
  <si>
    <t>-554.341226437565 196.9228567284 -301.207383227567</t>
  </si>
  <si>
    <t>-562.584117822311 202.070390216935 -409.233258360498</t>
  </si>
  <si>
    <t>-567.595039502038 208.168112726141 -506.91480728489</t>
  </si>
  <si>
    <t>-570.265679315645 215.865557509163 -604.575576246578</t>
  </si>
  <si>
    <t>-571.6543936308 228.529010909247 -741.986377605973</t>
  </si>
  <si>
    <t>-537.331339099688 236.529621499427 -826.122592324383</t>
  </si>
  <si>
    <t>-571.848171079395 252.793278684329 -678.486589019068</t>
  </si>
  <si>
    <t>-591.172466870174 387.903186893609 -647.326346509007</t>
  </si>
  <si>
    <t>-530.54682298024 388.55176984558 -353.516685808778</t>
  </si>
  <si>
    <t>-344.444961367934 377.7001197825 -194.226531583234</t>
  </si>
  <si>
    <t>-570.232894726109 193.069639210487 -684.006851926301</t>
  </si>
  <si>
    <t>-619.416023745503 62.1605984091382 -677.54922263772</t>
  </si>
  <si>
    <t>-609.746142766234 11.9088678365661 -381.946083466678</t>
  </si>
  <si>
    <t>-368.630597763981 53.4837475920317 -398.065470205733</t>
  </si>
  <si>
    <t>-516.879195718591 271.286374178167 -205.216343820439</t>
  </si>
  <si>
    <t>-522.579305692984 291.453426779201 210.736579622451</t>
  </si>
  <si>
    <t>-527.926579802503 311.03408912715 616.578325570855</t>
  </si>
  <si>
    <t>-378.013288555435 311.571368479807 674.54135636476</t>
  </si>
  <si>
    <t>-565.178430171856 118.634383841176 -202.003598038028</t>
  </si>
  <si>
    <t>-565.658133905745 120.89888879211 214.470490375112</t>
  </si>
  <si>
    <t>-570.614725690656 119.966327530942 620.803229597685</t>
  </si>
  <si>
    <t>-429.07877367709 73.6972890696181 681.307347500883</t>
  </si>
  <si>
    <t>9763-20170724T150142.778508800.bin</t>
  </si>
  <si>
    <t>-541.086911824345 194.837985338692 -203.620256100889</t>
  </si>
  <si>
    <t>-554.457283439196 196.80753566758 -301.197641409407</t>
  </si>
  <si>
    <t>-562.891201624616 201.97446299636 -409.20772381794</t>
  </si>
  <si>
    <t>-568.115881711704 208.108077570991 -506.875959734586</t>
  </si>
  <si>
    <t>-571.042183576724 215.856924730658 -604.525384641254</t>
  </si>
  <si>
    <t>-572.835641246691 228.606091647791 -741.923402633883</t>
  </si>
  <si>
    <t>-538.63146101501 236.902489411927 -826.079423226231</t>
  </si>
  <si>
    <t>-572.976653700754 252.826670063594 -678.406919327238</t>
  </si>
  <si>
    <t>-592.781412603013 387.807157990278 -647.033926941669</t>
  </si>
  <si>
    <t>-530.960848891736 387.731432544868 -353.472662342631</t>
  </si>
  <si>
    <t>-341.632750036285 375.757090380329 -198.113485427857</t>
  </si>
  <si>
    <t>-571.109104935593 193.114462093197 -683.971953224434</t>
  </si>
  <si>
    <t>-619.600829784807 61.9360946888582 -677.602773526501</t>
  </si>
  <si>
    <t>-609.976723054656 11.3091587968802 -382.06206181391</t>
  </si>
  <si>
    <t>-368.917872846508 53.3702433892186 -397.762358780571</t>
  </si>
  <si>
    <t>-517.444121571538 271.274272799951 -205.205655348292</t>
  </si>
  <si>
    <t>-522.829029051899 291.617783758289 210.742820523383</t>
  </si>
  <si>
    <t>-527.962554905632 311.07167768254 616.586056970631</t>
  </si>
  <si>
    <t>-378.057350585626 311.779224681529 674.568178063368</t>
  </si>
  <si>
    <t>-564.656716287299 118.488716516483 -201.989803743243</t>
  </si>
  <si>
    <t>-565.464193941459 120.783863326387 214.483627019853</t>
  </si>
  <si>
    <t>-570.590481168492 119.961045912344 620.812705860409</t>
  </si>
  <si>
    <t>-429.031294615083 73.7655068560246 681.31868485711</t>
  </si>
  <si>
    <t>9763-20170724T150142.810907000.bin</t>
  </si>
  <si>
    <t>-541.13838409191 194.869477924224 -203.613056187288</t>
  </si>
  <si>
    <t>-554.542258283667 196.803896463885 -301.186580470828</t>
  </si>
  <si>
    <t>-563.062831086602 201.972111585118 -409.189695502445</t>
  </si>
  <si>
    <t>-568.386886843461 208.119919900857 -506.851750958467</t>
  </si>
  <si>
    <t>-571.434010431478 215.894264853855 -604.495377251236</t>
  </si>
  <si>
    <t>-573.420516262281 228.688967806444 -741.88653948621</t>
  </si>
  <si>
    <t>-539.279630685568 237.180170854626 -826.048891649347</t>
  </si>
  <si>
    <t>-573.536532100692 252.886300807877 -678.361076383315</t>
  </si>
  <si>
    <t>-593.706727152198 387.803813994349 -646.909021386317</t>
  </si>
  <si>
    <t>-530.439697994913 387.051714323666 -353.656940057109</t>
  </si>
  <si>
    <t>-339.773256384847 374.290325933738 -200.006588457223</t>
  </si>
  <si>
    <t>-571.548327422764 193.180212672143 -683.950146862407</t>
  </si>
  <si>
    <t>-619.712037338119 61.8810327335723 -677.651181003872</t>
  </si>
  <si>
    <t>-609.794345885927 11.0776269532284 -382.150508392954</t>
  </si>
  <si>
    <t>-368.816694845823 53.5881623369844 -397.887041811889</t>
  </si>
  <si>
    <t>-517.749570336487 271.329905086611 -205.206786807405</t>
  </si>
  <si>
    <t>-523.032032740859 291.732856189404 210.740109932019</t>
  </si>
  <si>
    <t>-527.966278386518 311.142434234417 616.595028424917</t>
  </si>
  <si>
    <t>-378.07233300311 312.245814662921 674.60009931849</t>
  </si>
  <si>
    <t>-564.4552572552 118.444738256514 -201.981657690877</t>
  </si>
  <si>
    <t>-565.357868221237 120.740201175955 214.491546295381</t>
  </si>
  <si>
    <t>-570.593834545012 119.952409003998 620.822884737633</t>
  </si>
  <si>
    <t>-428.999364479194 73.8653587540068 681.329058276829</t>
  </si>
  <si>
    <t>9763-20170724T150142.881083800.bin</t>
  </si>
  <si>
    <t>-541.281976986795 194.93436656451 -203.60607951698</t>
  </si>
  <si>
    <t>-554.657018553257 196.792146655755 -301.185032699903</t>
  </si>
  <si>
    <t>-563.202453927662 201.945645232245 -409.18698079889</t>
  </si>
  <si>
    <t>-568.574138169974 208.104432086685 -506.845685109404</t>
  </si>
  <si>
    <t>-571.695242945864 215.91193376672 -604.484236853712</t>
  </si>
  <si>
    <t>-573.81464331409 228.77509359057 -741.867172817672</t>
  </si>
  <si>
    <t>-539.739279893599 237.643254375333 -826.017133221577</t>
  </si>
  <si>
    <t>-573.984638720973 252.93666311596 -678.32819852749</t>
  </si>
  <si>
    <t>-594.768775091888 387.751491552744 -646.807465833588</t>
  </si>
  <si>
    <t>-528.736486086096 385.310697465904 -354.174895189754</t>
  </si>
  <si>
    <t>-337.281820870092 371.796823314327 -201.572500451158</t>
  </si>
  <si>
    <t>-571.770968860642 193.241793461278 -683.951567954762</t>
  </si>
  <si>
    <t>-619.478350792709 61.7701381648762 -677.766968996277</t>
  </si>
  <si>
    <t>-608.524056062773 10.6467247540079 -382.358117801945</t>
  </si>
  <si>
    <t>-367.79981284648 54.3170106837961 -398.782195171308</t>
  </si>
  <si>
    <t>-518.367898260428 271.406572236231 -205.192611754319</t>
  </si>
  <si>
    <t>-523.442497871187 291.921307184903 210.751440451293</t>
  </si>
  <si>
    <t>-527.974834475531 311.240369811735 616.620137152765</t>
  </si>
  <si>
    <t>-378.103767862203 312.696955055195 674.676501568225</t>
  </si>
  <si>
    <t>-564.179523361397 118.403355682863 -201.978613975878</t>
  </si>
  <si>
    <t>-565.143536878769 120.749541295059 214.494183867358</t>
  </si>
  <si>
    <t>-570.542348029752 120.023933937131 620.83274897188</t>
  </si>
  <si>
    <t>-428.939726530905 73.9750824936696 681.34887710234</t>
  </si>
  <si>
    <t>9763-20170724T150142.913180800.bin</t>
  </si>
  <si>
    <t>-541.269885650087 194.937955152858 -203.604390362754</t>
  </si>
  <si>
    <t>-554.623342813771 196.788122220355 -301.186477711831</t>
  </si>
  <si>
    <t>-563.162999425299 201.920399164126 -409.189942385602</t>
  </si>
  <si>
    <t>-568.53614292179 208.054394319026 -506.850067565751</t>
  </si>
  <si>
    <t>-571.665025676548 215.830860118575 -604.490888765143</t>
  </si>
  <si>
    <t>-573.801653124424 228.643361403625 -741.878217324598</t>
  </si>
  <si>
    <t>-539.729909381802 237.650880775001 -826.014836661078</t>
  </si>
  <si>
    <t>-573.995979235513 252.827029174868 -678.34785155087</t>
  </si>
  <si>
    <t>-594.885764432445 387.615447368306 -646.79663572479</t>
  </si>
  <si>
    <t>-527.951559738868 384.363948591879 -354.377021528282</t>
  </si>
  <si>
    <t>-337.318064704186 371.271738495775 -200.713532808234</t>
  </si>
  <si>
    <t>-571.71842900944 193.132642463313 -683.950250485955</t>
  </si>
  <si>
    <t>-619.276013674052 61.585087264943 -677.735433112412</t>
  </si>
  <si>
    <t>-607.684892233481 10.6494871444168 -382.318475347226</t>
  </si>
  <si>
    <t>-367.099426629697 54.8803264250155 -399.267236680516</t>
  </si>
  <si>
    <t>-518.43401802927 271.402662827304 -205.18421905163</t>
  </si>
  <si>
    <t>-523.492763530173 291.93274488301 210.759209968228</t>
  </si>
  <si>
    <t>-527.984863450959 311.26587289159 616.631090397529</t>
  </si>
  <si>
    <t>-378.120335527254 312.834138010383 674.701445667955</t>
  </si>
  <si>
    <t>-564.104566259318 118.409276736386 -201.994512183375</t>
  </si>
  <si>
    <t>-565.096197294193 120.682994278385 214.478606712035</t>
  </si>
  <si>
    <t>-570.520598692233 120.034074582748 620.816178615459</t>
  </si>
  <si>
    <t>-428.926032719731 73.9666524760996 681.337002919116</t>
  </si>
  <si>
    <t>9763-20170724T150142.980357900.bin</t>
  </si>
  <si>
    <t>-541.025810638648 194.785456480247 -203.592640572339</t>
  </si>
  <si>
    <t>-554.483436515396 196.67078974783 -301.159728377074</t>
  </si>
  <si>
    <t>-563.006165678974 201.790844297523 -409.165135607859</t>
  </si>
  <si>
    <t>-568.310130272569 207.900770732342 -506.830511572199</t>
  </si>
  <si>
    <t>-571.315980880847 215.645046131591 -604.477778328809</t>
  </si>
  <si>
    <t>-573.22294736234 228.407876046264 -741.873141035435</t>
  </si>
  <si>
    <t>-539.066635701289 237.627014452414 -825.952636733457</t>
  </si>
  <si>
    <t>-573.564800771077 252.612831472524 -678.351457717258</t>
  </si>
  <si>
    <t>-594.516559518015 387.434865695947 -646.921933450289</t>
  </si>
  <si>
    <t>-527.243484713156 383.759663549688 -354.585189332699</t>
  </si>
  <si>
    <t>-339.633585207176 371.991364894651 -197.139803574192</t>
  </si>
  <si>
    <t>-571.195235553896 192.919661962133 -683.929244294517</t>
  </si>
  <si>
    <t>-618.746092152512 61.3957211434977 -677.61456122044</t>
  </si>
  <si>
    <t>-605.895945836767 10.7634805006835 -382.197564311392</t>
  </si>
  <si>
    <t>-365.558438843541 55.9237086807 -400.181906460672</t>
  </si>
  <si>
    <t>-518.143956323524 271.302055984637 -205.18468980306</t>
  </si>
  <si>
    <t>-523.241512946874 291.754422684169 210.762145303444</t>
  </si>
  <si>
    <t>-528.033519909732 311.256200235695 616.628895455236</t>
  </si>
  <si>
    <t>-378.159482221902 312.75653350803 674.676463200088</t>
  </si>
  <si>
    <t>-563.976217083299 118.20259234191 -201.999144098664</t>
  </si>
  <si>
    <t>-565.043150457658 120.635730142354 214.472897518462</t>
  </si>
  <si>
    <t>-570.497776688224 120.010506812126 620.793330076006</t>
  </si>
  <si>
    <t>-428.898758560946 73.9456760292951 681.305741776435</t>
  </si>
  <si>
    <t>9763-20170724T150143.017079200.bin</t>
  </si>
  <si>
    <t>-540.882042333028 194.682955472911 -203.576529290682</t>
  </si>
  <si>
    <t>-554.422013541907 196.586999542315 -301.131788568158</t>
  </si>
  <si>
    <t>-562.939254764437 201.677392982184 -409.139046000641</t>
  </si>
  <si>
    <t>-568.19787234384 207.745726700997 -506.809511834924</t>
  </si>
  <si>
    <t>-571.11739020027 215.436426064309 -604.463618971235</t>
  </si>
  <si>
    <t>-572.859194747469 228.114014828185 -741.869025340815</t>
  </si>
  <si>
    <t>-538.611514365458 237.372377849651 -825.906975494398</t>
  </si>
  <si>
    <t>-573.284014090416 252.358185805315 -678.362750049995</t>
  </si>
  <si>
    <t>-594.286389374662 387.201215622914 -647.061237330719</t>
  </si>
  <si>
    <t>-527.865978423111 383.795375298165 -354.526311321819</t>
  </si>
  <si>
    <t>-341.59746354324 372.64397066217 -195.451839713731</t>
  </si>
  <si>
    <t>-570.894519217409 192.662134406658 -683.900965064278</t>
  </si>
  <si>
    <t>-618.391748140106 61.1225070729897 -677.483674584236</t>
  </si>
  <si>
    <t>-605.278047851836 10.751008817793 -382.033624100161</t>
  </si>
  <si>
    <t>-365.006435756345 56.1569388180117 -400.277387007834</t>
  </si>
  <si>
    <t>-517.952901713053 271.192153301189 -205.185567138027</t>
  </si>
  <si>
    <t>-523.02068448315 291.658733016279 210.76088861973</t>
  </si>
  <si>
    <t>-528.071063899925 311.240989773286 616.618772901784</t>
  </si>
  <si>
    <t>-378.184290720722 312.703631731259 674.634430121741</t>
  </si>
  <si>
    <t>-563.872463760749 118.145349634723 -201.984755438452</t>
  </si>
  <si>
    <t>-564.976420083499 120.591072863854 214.487081347857</t>
  </si>
  <si>
    <t>-570.478134776093 120.021973272164 620.80555938248</t>
  </si>
  <si>
    <t>-428.89246929026 73.9062024522323 681.310406902446</t>
  </si>
  <si>
    <t>9763-20170724T150143.078746700.bin</t>
  </si>
  <si>
    <t>-540.74595735034 194.527603614782 -203.585067187347</t>
  </si>
  <si>
    <t>-554.385506693082 196.424006578726 -301.12670265732</t>
  </si>
  <si>
    <t>-562.829262523662 201.459020561851 -409.142201333389</t>
  </si>
  <si>
    <t>-567.946114161588 207.466908396542 -506.823964797747</t>
  </si>
  <si>
    <t>-570.648125541433 215.091807204674 -604.489563964791</t>
  </si>
  <si>
    <t>-572.003739658275 227.675887217853 -741.907892566385</t>
  </si>
  <si>
    <t>-537.554533566046 237.158857421965 -825.838263605626</t>
  </si>
  <si>
    <t>-572.646077532294 251.96166047617 -678.41934629312</t>
  </si>
  <si>
    <t>-593.851752896938 386.759078292276 -647.105462116122</t>
  </si>
  <si>
    <t>-530.240056957208 384.559254599144 -353.935280137419</t>
  </si>
  <si>
    <t>-343.452734805913 372.784108842742 -195.515424345497</t>
  </si>
  <si>
    <t>-570.162954601159 192.265098116307 -683.910603973792</t>
  </si>
  <si>
    <t>-617.708227244528 60.7424369724142 -677.433401952925</t>
  </si>
  <si>
    <t>-604.810269575195 10.4785776455465 -381.955470532986</t>
  </si>
  <si>
    <t>-364.618412292825 56.3163769477112 -400.170457326226</t>
  </si>
  <si>
    <t>-517.910710884154 271.072045317391 -205.194800140564</t>
  </si>
  <si>
    <t>-522.696273918332 291.600413718525 210.751923517323</t>
  </si>
  <si>
    <t>-528.150954428693 311.206081130684 616.59475791203</t>
  </si>
  <si>
    <t>-378.235607745683 312.554903862018 674.5392741295</t>
  </si>
  <si>
    <t>-563.506725968702 118.040087738447 -201.950980330922</t>
  </si>
  <si>
    <t>-564.72191351191 120.478012664583 214.520657183139</t>
  </si>
  <si>
    <t>-570.468751786403 120.023737336456 620.831045040623</t>
  </si>
  <si>
    <t>-428.881844174063 73.8719951745904 681.305555829292</t>
  </si>
  <si>
    <t>9763-20170724T150143.113903000.bin</t>
  </si>
  <si>
    <t>-540.712118797574 194.58587276136 -203.597629833188</t>
  </si>
  <si>
    <t>-554.387242597676 196.452354080567 -301.134787076298</t>
  </si>
  <si>
    <t>-562.794941641064 201.469733437572 -409.153925332385</t>
  </si>
  <si>
    <t>-567.849750331389 207.471332442493 -506.839413743112</t>
  </si>
  <si>
    <t>-570.461043171681 215.101486015362 -604.506967128429</t>
  </si>
  <si>
    <t>-571.659543031655 227.707009843081 -741.924833580983</t>
  </si>
  <si>
    <t>-537.046917544494 237.424817036376 -825.761083266851</t>
  </si>
  <si>
    <t>-572.433141289308 251.980227976163 -678.432982601335</t>
  </si>
  <si>
    <t>-593.880251849244 386.710279254671 -647.057579246428</t>
  </si>
  <si>
    <t>-531.227191858428 384.671624602095 -353.679816695173</t>
  </si>
  <si>
    <t>-342.806003434753 372.180371086573 -197.262410787622</t>
  </si>
  <si>
    <t>-569.826411459314 192.289639885877 -683.931271062854</t>
  </si>
  <si>
    <t>-617.256041701455 60.7262333586441 -677.405554740284</t>
  </si>
  <si>
    <t>-604.785392993051 10.6226280252665 -381.882149153068</t>
  </si>
  <si>
    <t>-364.569291351632 56.3798037757679 -399.979454079814</t>
  </si>
  <si>
    <t>-518.07554460507 271.177086186018 -205.208038087159</t>
  </si>
  <si>
    <t>-522.700713831596 291.675859366152 210.741989635877</t>
  </si>
  <si>
    <t>-528.177452269647 311.214223568792 616.589062890213</t>
  </si>
  <si>
    <t>-378.258174527713 312.533917464501 674.524105354673</t>
  </si>
  <si>
    <t>-563.29951227268 118.074044684266 -201.943166304372</t>
  </si>
  <si>
    <t>-564.612585863495 120.495848177572 214.528253172315</t>
  </si>
  <si>
    <t>-570.443979020609 120.057171150877 620.833036296669</t>
  </si>
  <si>
    <t>-428.878221885494 73.8396285184704 681.306717669109</t>
  </si>
  <si>
    <t>9763-20170724T150143.178579700.bin</t>
  </si>
  <si>
    <t>-540.771911229309 194.78474609898 -203.623976438253</t>
  </si>
  <si>
    <t>-554.514173757405 196.604398202678 -301.152635055771</t>
  </si>
  <si>
    <t>-562.885447989937 201.626317967633 -409.174378737996</t>
  </si>
  <si>
    <t>-567.86643717658 207.661029545628 -506.861544399915</t>
  </si>
  <si>
    <t>-570.365746976448 215.35717293181 -604.526924294201</t>
  </si>
  <si>
    <t>-571.36916015527 228.093535602233 -741.934275189161</t>
  </si>
  <si>
    <t>-536.268484116629 238.502664486288 -825.484218441764</t>
  </si>
  <si>
    <t>-572.435892343383 252.296799894942 -678.419966076137</t>
  </si>
  <si>
    <t>-594.753604189586 386.821229031884 -646.759383775304</t>
  </si>
  <si>
    <t>-531.254141643946 383.993621533482 -353.57032103872</t>
  </si>
  <si>
    <t>-339.184632641067 370.235365051521 -201.764426521751</t>
  </si>
  <si>
    <t>-569.415352493563 192.630611192167 -683.97252988029</t>
  </si>
  <si>
    <t>-616.116553511968 60.8211364810302 -677.303514308957</t>
  </si>
  <si>
    <t>-604.369298470293 11.1193594196845 -381.682535330389</t>
  </si>
  <si>
    <t>-364.109210665215 56.8279654994706 -399.31260425457</t>
  </si>
  <si>
    <t>-518.572352560784 271.431431282773 -205.227921525466</t>
  </si>
  <si>
    <t>-522.947283441125 291.931946008531 210.724743672935</t>
  </si>
  <si>
    <t>-528.185166061037 311.310473038945 616.595313994958</t>
  </si>
  <si>
    <t>-378.27910298673 313.042466394046 674.553671349712</t>
  </si>
  <si>
    <t>-562.89730732319 118.180828123941 -201.954206828315</t>
  </si>
  <si>
    <t>-564.448977742088 120.527829813333 214.516807219796</t>
  </si>
  <si>
    <t>-570.438188975678 120.037559183438 620.823186986017</t>
  </si>
  <si>
    <t>-428.837595885635 73.9402125335414 681.307170503895</t>
  </si>
  <si>
    <t>9763-20170724T150143.209167100.bin</t>
  </si>
  <si>
    <t>-540.920038732777 194.902526825683 -203.609579848935</t>
  </si>
  <si>
    <t>-554.677422324103 196.686945273201 -301.136788877129</t>
  </si>
  <si>
    <t>-563.040009561623 201.725064143691 -409.158437382879</t>
  </si>
  <si>
    <t>-568.005700831778 207.798388948485 -506.843903515881</t>
  </si>
  <si>
    <t>-570.484164282147 215.557883326331 -604.504838407085</t>
  </si>
  <si>
    <t>-571.454208220645 228.410035436662 -741.901642423904</t>
  </si>
  <si>
    <t>-536.164040179713 239.186177701488 -825.325069915606</t>
  </si>
  <si>
    <t>-572.648050975637 252.553818861996 -678.367022316613</t>
  </si>
  <si>
    <t>-595.399915796064 386.960836298006 -646.511729400213</t>
  </si>
  <si>
    <t>-530.836398299587 383.540350654291 -353.561390205651</t>
  </si>
  <si>
    <t>-337.697680604341 368.833077254112 -203.208066586286</t>
  </si>
  <si>
    <t>-569.402801689482 192.904117355795 -683.969626470626</t>
  </si>
  <si>
    <t>-615.622042714018 60.9266549487031 -677.28573788362</t>
  </si>
  <si>
    <t>-603.890049281557 11.3296665924854 -381.64662385897</t>
  </si>
  <si>
    <t>-363.648880728156 57.2901910398546 -398.875073959427</t>
  </si>
  <si>
    <t>-519.031125451724 271.575766996495 -205.227204898807</t>
  </si>
  <si>
    <t>-523.167201729697 292.098034247772 210.726785227403</t>
  </si>
  <si>
    <t>-528.178146161933 311.342122017809 616.604307299562</t>
  </si>
  <si>
    <t>-378.283683815901 313.213973556542 674.588311065474</t>
  </si>
  <si>
    <t>-562.774530808418 118.260536082748 -201.951218113754</t>
  </si>
  <si>
    <t>-564.364015630555 120.576942989524 214.519817615092</t>
  </si>
  <si>
    <t>-570.413827780929 120.074245121395 620.830871018977</t>
  </si>
  <si>
    <t>-428.806261407031 74.0063883390503 681.320914467832</t>
  </si>
  <si>
    <t>9763-20170724T150143.278858800.bin</t>
  </si>
  <si>
    <t>-541.284909846487 195.1421508728 -203.611049509204</t>
  </si>
  <si>
    <t>-555.034668402774 196.836063459375 -301.14083623006</t>
  </si>
  <si>
    <t>-563.38003331191 201.863037494472 -409.164463902263</t>
  </si>
  <si>
    <t>-568.331070330524 207.962754554093 -506.849009304628</t>
  </si>
  <si>
    <t>-570.798650026657 215.785935544691 -604.505159268232</t>
  </si>
  <si>
    <t>-571.760137538468 228.767101798835 -741.889894780646</t>
  </si>
  <si>
    <t>-536.248200948301 240.175393558472 -825.135026848529</t>
  </si>
  <si>
    <t>-573.16357722483 252.839246268468 -678.332273319936</t>
  </si>
  <si>
    <t>-596.316511755145 387.064828088727 -645.947208639796</t>
  </si>
  <si>
    <t>-529.9778929006 382.762871134531 -353.405386876578</t>
  </si>
  <si>
    <t>-337.579377692942 365.874038285735 -202.333934604936</t>
  </si>
  <si>
    <t>-569.506690887211 193.218720406224 -683.991270566348</t>
  </si>
  <si>
    <t>-614.847567621605 60.9365868160442 -677.321350740474</t>
  </si>
  <si>
    <t>-602.689544504835 11.2914999282305 -381.707434086509</t>
  </si>
  <si>
    <t>-362.626445865605 58.3166609906875 -398.540358353343</t>
  </si>
  <si>
    <t>-519.891883103514 271.851633994585 -205.228115375491</t>
  </si>
  <si>
    <t>-523.626611643703 292.403439733951 210.72823492859</t>
  </si>
  <si>
    <t>-528.149597614506 311.451644221574 616.626645378025</t>
  </si>
  <si>
    <t>-378.28678962151 313.611325854798 674.682458783602</t>
  </si>
  <si>
    <t>-562.652969248378 118.405591865446 -201.94135173032</t>
  </si>
  <si>
    <t>-564.240918370584 120.672626038099 214.529980366672</t>
  </si>
  <si>
    <t>-570.376153254814 120.172740476962 620.844705993895</t>
  </si>
  <si>
    <t>-428.78649753116 74.0591270658322 681.341812913225</t>
  </si>
  <si>
    <t>9763-20170724T150143.312450500.bin</t>
  </si>
  <si>
    <t>-541.393534734755 195.231143440413 -203.621522326129</t>
  </si>
  <si>
    <t>-555.143152635919 196.890718631843 -301.152002974703</t>
  </si>
  <si>
    <t>-563.494386404509 201.890829091273 -409.176419220878</t>
  </si>
  <si>
    <t>-568.454080948758 207.971384318234 -506.861782680275</t>
  </si>
  <si>
    <t>-570.934354140698 215.780394027695 -604.518609323329</t>
  </si>
  <si>
    <t>-571.918589303922 228.747464008391 -741.904527297293</t>
  </si>
  <si>
    <t>-536.348635485918 240.403299691107 -825.090530087062</t>
  </si>
  <si>
    <t>-573.402448209314 252.820505549956 -678.349004935617</t>
  </si>
  <si>
    <t>-596.705330791518 386.978366010905 -645.748362051567</t>
  </si>
  <si>
    <t>-530.325469508387 382.413276886217 -353.220007118925</t>
  </si>
  <si>
    <t>-339.17058777625 365.420406587985 -200.589467955221</t>
  </si>
  <si>
    <t>-569.564601196928 193.210778464729 -684.002737446077</t>
  </si>
  <si>
    <t>-614.512340575155 60.791456592757 -677.29115657132</t>
  </si>
  <si>
    <t>-602.069540316895 11.1266602160226 -381.692452098831</t>
  </si>
  <si>
    <t>-362.180851549672 58.9695923572485 -398.706511656169</t>
  </si>
  <si>
    <t>-520.273779889385 271.981546848872 -205.233215059673</t>
  </si>
  <si>
    <t>-523.75508541081 292.542037786336 210.724881023741</t>
  </si>
  <si>
    <t>-528.141774184989 311.510224716445 616.637175317361</t>
  </si>
  <si>
    <t>-378.288277658729 313.822726930471 674.711112102986</t>
  </si>
  <si>
    <t>-562.521577297979 118.454431019975 -201.952633314436</t>
  </si>
  <si>
    <t>-564.237571552013 120.716015311434 214.518143886483</t>
  </si>
  <si>
    <t>-570.371249011858 120.186788088763 620.826429608298</t>
  </si>
  <si>
    <t>-428.778389698192 74.0778265067522 681.319534863393</t>
  </si>
  <si>
    <t>9763-20170724T150143.379632300.bin</t>
  </si>
  <si>
    <t>-541.517893159402 195.415076870441 -203.625943496142</t>
  </si>
  <si>
    <t>-555.278170293947 197.041611728676 -301.155489459537</t>
  </si>
  <si>
    <t>-563.582897494565 201.96923353862 -409.186725478583</t>
  </si>
  <si>
    <t>-568.476131982937 207.973300579304 -506.880241384604</t>
  </si>
  <si>
    <t>-570.865169692548 215.697028435608 -604.546115878587</t>
  </si>
  <si>
    <t>-571.694668927419 228.536746019129 -741.945083698261</t>
  </si>
  <si>
    <t>-536.004641933511 240.501209846744 -825.035785741416</t>
  </si>
  <si>
    <t>-573.359054424233 252.661541516006 -678.413595834166</t>
  </si>
  <si>
    <t>-597.429244737303 386.678434472689 -645.793818473777</t>
  </si>
  <si>
    <t>-536.053948060141 382.061023332083 -352.175521466522</t>
  </si>
  <si>
    <t>-346.76826940169 365.11041705596 -197.228350898218</t>
  </si>
  <si>
    <t>-569.296944540455 193.061034072676 -684.007823536095</t>
  </si>
  <si>
    <t>-613.910528744226 60.5181140142904 -677.25248584959</t>
  </si>
  <si>
    <t>-600.893807813982 10.7384302235287 -381.697788606264</t>
  </si>
  <si>
    <t>-361.423719245122 60.3997781359915 -399.384652217484</t>
  </si>
  <si>
    <t>-520.755900344825 272.165568704021 -205.244686281712</t>
  </si>
  <si>
    <t>-523.753076201497 292.771826476797 210.714955372565</t>
  </si>
  <si>
    <t>-528.136831631383 311.548078097014 616.638300697542</t>
  </si>
  <si>
    <t>-378.28951113008 313.806687895315 674.730295832439</t>
  </si>
  <si>
    <t>-562.309513613414 118.629979582393 -201.954432199192</t>
  </si>
  <si>
    <t>-564.181334877903 120.740889944951 214.51648795169</t>
  </si>
  <si>
    <t>-570.365606302706 120.208590437016 620.811679906621</t>
  </si>
  <si>
    <t>-428.770964746428 74.0650774005942 681.27422307758</t>
  </si>
  <si>
    <t>9763-20170724T150143.412226100.bin</t>
  </si>
  <si>
    <t>-541.501975807357 195.544419187421 -203.624647791813</t>
  </si>
  <si>
    <t>-555.262595299356 197.177111233392 -301.154087740616</t>
  </si>
  <si>
    <t>-563.495548573747 202.091333455881 -409.191414402112</t>
  </si>
  <si>
    <t>-568.295010837807 208.080089225787 -506.890521145643</t>
  </si>
  <si>
    <t>-570.561902475924 215.787932540367 -604.56064249285</t>
  </si>
  <si>
    <t>-571.190149859207 228.607528934284 -741.962363732436</t>
  </si>
  <si>
    <t>-535.397284757397 240.681969512128 -824.992999599883</t>
  </si>
  <si>
    <t>-573.008681248191 252.737187444426 -678.43721555581</t>
  </si>
  <si>
    <t>-597.513053679096 386.693329046811 -645.912823844211</t>
  </si>
  <si>
    <t>-541.900944966397 381.561061501579 -351.157132785031</t>
  </si>
  <si>
    <t>-353.024358377126 364.225005027356 -195.754103076585</t>
  </si>
  <si>
    <t>-568.816214067453 193.144541111505 -684.01639682409</t>
  </si>
  <si>
    <t>-613.32454616539 60.5775314702896 -677.194627747699</t>
  </si>
  <si>
    <t>-600.301794380748 10.9896035080433 -381.608168072729</t>
  </si>
  <si>
    <t>-360.991139501412 61.3225581441029 -399.552173294682</t>
  </si>
  <si>
    <t>-520.778935570616 272.270336934725 -205.241673932399</t>
  </si>
  <si>
    <t>-523.663358365622 292.869833609187 210.71901905956</t>
  </si>
  <si>
    <t>-528.139731896673 311.567076709844 616.643329485563</t>
  </si>
  <si>
    <t>-378.288802523621 313.851573096833 674.724948620661</t>
  </si>
  <si>
    <t>-562.253987091963 118.732535520915 -201.967184369113</t>
  </si>
  <si>
    <t>-564.059076904045 120.760194067933 214.504474919862</t>
  </si>
  <si>
    <t>-570.366803102469 120.232695182574 620.806887480452</t>
  </si>
  <si>
    <t>-428.783205763423 74.0308917000559 681.250873490257</t>
  </si>
  <si>
    <t>9763-20170724T150143.480919800.bin</t>
  </si>
  <si>
    <t>-541.344375926948 195.932056538693 -203.646398859944</t>
  </si>
  <si>
    <t>-555.119557800484 197.593950394499 -301.173171586444</t>
  </si>
  <si>
    <t>-563.20384351983 202.457267773848 -409.224102672754</t>
  </si>
  <si>
    <t>-567.801999065331 208.379284550144 -506.936922644623</t>
  </si>
  <si>
    <t>-569.801343576736 216.007286884985 -604.619086541035</t>
  </si>
  <si>
    <t>-569.984371725045 228.706858201062 -742.033434767069</t>
  </si>
  <si>
    <t>-533.929085676318 240.903181658364 -824.932530660009</t>
  </si>
  <si>
    <t>-572.140988164758 252.88244980128 -678.536325816341</t>
  </si>
  <si>
    <t>-597.936841646723 386.666312366415 -646.312405502401</t>
  </si>
  <si>
    <t>-558.41617925565 377.357034844087 -349.072581030656</t>
  </si>
  <si>
    <t>-370.226434380594 359.867280358447 -192.855685686049</t>
  </si>
  <si>
    <t>-567.665959181666 193.304010087957 -684.048386635647</t>
  </si>
  <si>
    <t>-611.876274365963 60.652734769895 -676.99488792035</t>
  </si>
  <si>
    <t>-599.169632985778 11.998206324268 -381.23946297281</t>
  </si>
  <si>
    <t>-359.980708679046 62.9590630848973 -399.033997060839</t>
  </si>
  <si>
    <t>-520.520065352716 272.658742166639 -205.249938111106</t>
  </si>
  <si>
    <t>-523.329998560558 293.068616519143 210.720631268954</t>
  </si>
  <si>
    <t>-528.16796867865 311.596169413412 616.636847786245</t>
  </si>
  <si>
    <t>-378.293385394825 313.76813218 674.661710087564</t>
  </si>
  <si>
    <t>-562.149649566213 119.163625923333 -201.993327802711</t>
  </si>
  <si>
    <t>-563.785793049955 120.792778086128 214.480781965253</t>
  </si>
  <si>
    <t>-570.421658117003 120.216717393976 620.784002075995</t>
  </si>
  <si>
    <t>-428.837030506785 73.9226584436926 681.154927287704</t>
  </si>
  <si>
    <t>9763-20170724T150143.512681200.bin</t>
  </si>
  <si>
    <t>-541.190333197631 196.179257114076 -203.661726003477</t>
  </si>
  <si>
    <t>-555.006098886164 197.870619483109 -301.182362960776</t>
  </si>
  <si>
    <t>-563.034739463543 202.728646212082 -409.237613983566</t>
  </si>
  <si>
    <t>-567.54210949602 208.637942238322 -506.955372764383</t>
  </si>
  <si>
    <t>-569.410769791252 216.249859076949 -604.641466046419</t>
  </si>
  <si>
    <t>-569.368620922296 228.927122097934 -742.057884130972</t>
  </si>
  <si>
    <t>-533.177493728978 241.185362269427 -824.888707666889</t>
  </si>
  <si>
    <t>-571.703629232641 253.107434000781 -678.568829973588</t>
  </si>
  <si>
    <t>-598.293417520412 386.777639611201 -646.496076375996</t>
  </si>
  <si>
    <t>-567.344468987031 373.616147215082 -348.387164838628</t>
  </si>
  <si>
    <t>-379.797381595937 356.913807982057 -191.313478416746</t>
  </si>
  <si>
    <t>-567.070865447505 193.539472379818 -684.062832905187</t>
  </si>
  <si>
    <t>-611.113610218948 60.8358263503396 -676.903092719609</t>
  </si>
  <si>
    <t>-598.667472405554 12.6633459821683 -381.057597489761</t>
  </si>
  <si>
    <t>-359.461378205329 63.6769273028601 -398.466704385468</t>
  </si>
  <si>
    <t>-520.314497917616 272.934332117348 -205.264520902165</t>
  </si>
  <si>
    <t>-523.133033586276 293.162101349806 210.714918271255</t>
  </si>
  <si>
    <t>-528.197363335043 311.589964034783 616.630978069776</t>
  </si>
  <si>
    <t>-378.30174490938 313.6071887847 674.607135308674</t>
  </si>
  <si>
    <t>-562.065927834836 119.419450422623 -202.00708028168</t>
  </si>
  <si>
    <t>-563.660631077125 120.806803124177 214.468124338245</t>
  </si>
  <si>
    <t>-570.479945871739 120.165688431715 620.768438080449</t>
  </si>
  <si>
    <t>-428.860866284748 73.9151735055975 681.091895147389</t>
  </si>
  <si>
    <t>9763-20170724T150143.580363600.bin</t>
  </si>
  <si>
    <t>-541.126685455063 196.805161039589 -203.715822966842</t>
  </si>
  <si>
    <t>-555.035288486349 198.562725154801 -301.222003066354</t>
  </si>
  <si>
    <t>-562.933269377234 203.500917146811 -409.283226858231</t>
  </si>
  <si>
    <t>-567.233361729406 209.50388892404 -507.004650571154</t>
  </si>
  <si>
    <t>-568.810174828013 217.241003660663 -604.686159625409</t>
  </si>
  <si>
    <t>-568.273176318389 230.136700496628 -742.081216217232</t>
  </si>
  <si>
    <t>-531.901926882 242.647773748264 -824.795238218158</t>
  </si>
  <si>
    <t>-571.049035771342 254.199008119585 -678.565079839902</t>
  </si>
  <si>
    <t>-599.318109740767 387.517794254002 -646.61518279675</t>
  </si>
  <si>
    <t>-583.749180165788 364.592968495112 -347.897898947718</t>
  </si>
  <si>
    <t>-398.558418337716 351.855059234651 -187.688277064216</t>
  </si>
  <si>
    <t>-565.972054398366 194.673881297799 -684.132220403588</t>
  </si>
  <si>
    <t>-609.544082867972 61.8108965687113 -676.975263910168</t>
  </si>
  <si>
    <t>-597.931550533946 13.7501705920974 -381.07795492912</t>
  </si>
  <si>
    <t>-358.700964919107 65.0579343097602 -397.241031841838</t>
  </si>
  <si>
    <t>-520.012076218744 273.587098578401 -205.305380022217</t>
  </si>
  <si>
    <t>-522.746392665599 293.460232942707 210.691747496357</t>
  </si>
  <si>
    <t>-528.265420640325 311.59400692299 616.60616379288</t>
  </si>
  <si>
    <t>-378.323772824319 313.501880097713 674.466882429069</t>
  </si>
  <si>
    <t>-562.304613702674 120.018682456939 -202.065234484503</t>
  </si>
  <si>
    <t>-563.45809868154 120.736139836856 214.413044669503</t>
  </si>
  <si>
    <t>-570.713132137339 119.881196941657 620.706098942268</t>
  </si>
  <si>
    <t>-428.925906729327 73.997641215773 680.914759014586</t>
  </si>
  <si>
    <t>9763-20170724T150143.610970100.bin</t>
  </si>
  <si>
    <t>-541.219453266074 197.15275713206 -203.752223213004</t>
  </si>
  <si>
    <t>-555.144038832802 198.921623239861 -301.255921488841</t>
  </si>
  <si>
    <t>-562.930501127389 203.936438690796 -409.321812934202</t>
  </si>
  <si>
    <t>-567.083186662447 210.044470144314 -507.043010369924</t>
  </si>
  <si>
    <t>-568.470333501157 217.927648471606 -604.715652307243</t>
  </si>
  <si>
    <t>-567.626256872779 231.077254149827 -742.085118401603</t>
  </si>
  <si>
    <t>-531.189856369562 243.812479982348 -824.736146110525</t>
  </si>
  <si>
    <t>-570.676059113931 255.010696873762 -678.532927306306</t>
  </si>
  <si>
    <t>-599.539647946754 388.160604677316 -646.380726704733</t>
  </si>
  <si>
    <t>-589.418202190426 360.244508849956 -347.853899637882</t>
  </si>
  <si>
    <t>-405.982374175631 351.052685663346 -185.39829824221</t>
  </si>
  <si>
    <t>-565.32267258423 195.518777554793 -684.194841819343</t>
  </si>
  <si>
    <t>-608.56581846563 62.54824109129 -677.225747121292</t>
  </si>
  <si>
    <t>-597.599324569702 14.1744936374876 -381.354792287427</t>
  </si>
  <si>
    <t>-358.415424286745 65.9186638261003 -396.801135460067</t>
  </si>
  <si>
    <t>-520.070821089579 273.986715382603 -205.335808554666</t>
  </si>
  <si>
    <t>-522.502862834428 293.621021192015 210.67457824449</t>
  </si>
  <si>
    <t>-528.303899338084 311.605290213889 616.594274044741</t>
  </si>
  <si>
    <t>-378.338991433412 313.557355058077 674.393150241239</t>
  </si>
  <si>
    <t>-562.322434075683 120.325632885722 -202.122321590331</t>
  </si>
  <si>
    <t>-563.322046934647 120.714633391452 214.356766530361</t>
  </si>
  <si>
    <t>-570.847652638146 119.674583745823 620.650972747066</t>
  </si>
  <si>
    <t>-428.966381511222 73.9906890504751 680.789822522316</t>
  </si>
  <si>
    <t>9763-20170724T150143.680157500.bin</t>
  </si>
  <si>
    <t>-541.452626682252 197.558000149178 -203.848903192974</t>
  </si>
  <si>
    <t>-555.364943322619 199.321888305842 -301.354497007797</t>
  </si>
  <si>
    <t>-562.945498087529 204.524168777172 -409.426050749575</t>
  </si>
  <si>
    <t>-566.847015860752 210.892610588047 -507.141122279382</t>
  </si>
  <si>
    <t>-567.926946281131 219.134819213748 -604.787934631892</t>
  </si>
  <si>
    <t>-566.600421126594 232.899694603582 -742.093244374315</t>
  </si>
  <si>
    <t>-530.042412659268 246.232917406681 -824.596220329808</t>
  </si>
  <si>
    <t>-570.138198473232 256.523700428477 -678.450714718161</t>
  </si>
  <si>
    <t>-600.51284650589 389.254115610369 -645.999419223111</t>
  </si>
  <si>
    <t>-593.793753512696 356.130524131725 -347.909449551998</t>
  </si>
  <si>
    <t>-415.018294869829 357.666390981972 -180.094141164437</t>
  </si>
  <si>
    <t>-564.235365489164 197.106845651158 -684.350043575737</t>
  </si>
  <si>
    <t>-606.454094746634 63.7961001779652 -677.827765018125</t>
  </si>
  <si>
    <t>-596.588456622703 14.3247236975471 -382.09937815916</t>
  </si>
  <si>
    <t>-357.70922461508 67.8001235389843 -396.315573775947</t>
  </si>
  <si>
    <t>-520.626494365434 274.552425759955 -205.392209130363</t>
  </si>
  <si>
    <t>-522.263789874254 293.927220873811 210.634099383799</t>
  </si>
  <si>
    <t>-528.372930868131 311.647044433443 616.556584166613</t>
  </si>
  <si>
    <t>-378.369273176415 313.82001209588 674.246938627798</t>
  </si>
  <si>
    <t>-562.184534363951 120.579646452117 -202.259798679387</t>
  </si>
  <si>
    <t>-563.376384739736 120.689720502287 214.218978890806</t>
  </si>
  <si>
    <t>-571.037674929427 119.306614251143 620.496794278837</t>
  </si>
  <si>
    <t>-429.025101059039 73.9470210232732 680.571164376579</t>
  </si>
  <si>
    <t>9763-20170724T150143.712246700.bin</t>
  </si>
  <si>
    <t>-541.636203303402 197.701865884063 -203.874102317544</t>
  </si>
  <si>
    <t>-555.499779659976 199.424793133342 -301.387363618581</t>
  </si>
  <si>
    <t>-563.000714922411 204.721602774361 -409.459975150552</t>
  </si>
  <si>
    <t>-566.827092946959 211.233301556249 -507.168462627755</t>
  </si>
  <si>
    <t>-567.833429945008 219.67674999052 -604.798811717615</t>
  </si>
  <si>
    <t>-566.409407660828 233.786258806524 -742.068290862049</t>
  </si>
  <si>
    <t>-529.823635001604 247.455495364773 -824.503954399173</t>
  </si>
  <si>
    <t>-570.104555509742 257.239142490996 -678.371366517168</t>
  </si>
  <si>
    <t>-600.978140692122 389.790253489713 -645.637647298592</t>
  </si>
  <si>
    <t>-592.31615393751 356.124836753537 -347.658421152342</t>
  </si>
  <si>
    <t>-416.192732252977 363.716598237155 -177.224041659384</t>
  </si>
  <si>
    <t>-563.97319295744 197.85964214165 -684.411181776481</t>
  </si>
  <si>
    <t>-605.635717766491 64.357160132977 -678.157794479378</t>
  </si>
  <si>
    <t>-595.915297877951 14.291406400881 -382.524673564065</t>
  </si>
  <si>
    <t>-357.268217684707 68.8766746322287 -396.417255588628</t>
  </si>
  <si>
    <t>-521.070747408737 274.830179804021 -205.424641467832</t>
  </si>
  <si>
    <t>-522.498293220804 294.076228782414 210.608477153722</t>
  </si>
  <si>
    <t>-528.374325443036 311.701067790238 616.54753265457</t>
  </si>
  <si>
    <t>-378.37723538944 314.092653881758 674.246360846344</t>
  </si>
  <si>
    <t>-562.136703674436 120.615222530688 -202.303146999917</t>
  </si>
  <si>
    <t>-563.461362282441 120.682503817885 214.175237372214</t>
  </si>
  <si>
    <t>-571.091648987196 119.190311485093 620.432471845977</t>
  </si>
  <si>
    <t>-429.024227497613 73.9971552263657 680.502706510039</t>
  </si>
  <si>
    <t>9763-20170724T150143.780433800.bin</t>
  </si>
  <si>
    <t>-541.897692858035 197.996190748868 -203.971727988567</t>
  </si>
  <si>
    <t>-555.622816264491 199.63282465371 -301.506047741659</t>
  </si>
  <si>
    <t>-563.016629015701 205.165903004474 -409.574241588277</t>
  </si>
  <si>
    <t>-566.77917110838 212.018703803814 -507.261886146471</t>
  </si>
  <si>
    <t>-567.76331935436 220.926679678355 -604.851201902357</t>
  </si>
  <si>
    <t>-566.359800229977 235.815568113414 -742.038558079758</t>
  </si>
  <si>
    <t>-529.781553513214 250.129242593646 -824.368120540804</t>
  </si>
  <si>
    <t>-570.192777086134 258.891202939338 -678.212024794056</t>
  </si>
  <si>
    <t>-601.145067390758 391.215701265189 -644.634548543045</t>
  </si>
  <si>
    <t>-584.060379859433 360.65234640361 -346.684963906098</t>
  </si>
  <si>
    <t>-415.434229207734 381.598992815134 -169.904093444224</t>
  </si>
  <si>
    <t>-563.7676043507 199.577453419715 -684.583581906364</t>
  </si>
  <si>
    <t>-604.7905962709 65.835776134169 -679.059995794674</t>
  </si>
  <si>
    <t>-594.407804984552 14.8115646243389 -383.613436699718</t>
  </si>
  <si>
    <t>-356.208317445735 71.3077157243158 -397.548634806432</t>
  </si>
  <si>
    <t>-521.882024943474 275.124268924355 -205.444342382283</t>
  </si>
  <si>
    <t>-523.511736072116 294.516924609573 210.581265098867</t>
  </si>
  <si>
    <t>-528.311596637826 311.854572096882 616.569091772772</t>
  </si>
  <si>
    <t>-378.365264891692 314.742534690477 674.377002295161</t>
  </si>
  <si>
    <t>-561.855389284761 120.816280221842 -202.392476681494</t>
  </si>
  <si>
    <t>-563.42160019993 120.801638819392 214.0850768287</t>
  </si>
  <si>
    <t>-571.132814020992 119.108134820457 620.359576052686</t>
  </si>
  <si>
    <t>-429.010221684114 74.103111527852 680.440456622464</t>
  </si>
  <si>
    <t>9763-20170724T150143.812520500.bin</t>
  </si>
  <si>
    <t>-542.046044573994 198.135821013635 -203.978994300659</t>
  </si>
  <si>
    <t>-555.642711146312 199.729440037158 -301.53196412</t>
  </si>
  <si>
    <t>-562.958321749137 205.375096651245 -409.599590860039</t>
  </si>
  <si>
    <t>-566.682703710838 212.38922617262 -507.277234573129</t>
  </si>
  <si>
    <t>-567.665179590911 221.514599889986 -604.846624426932</t>
  </si>
  <si>
    <t>-566.30121527388 236.765704363648 -741.994401208162</t>
  </si>
  <si>
    <t>-529.737379780846 251.356902519045 -824.281729150727</t>
  </si>
  <si>
    <t>-570.164542647559 259.667452312314 -678.107214372658</t>
  </si>
  <si>
    <t>-600.991896553068 391.931187716393 -644.140541012995</t>
  </si>
  <si>
    <t>-578.038760096177 364.291229763009 -346.299748547585</t>
  </si>
  <si>
    <t>-412.712624442457 389.313297738576 -166.950387555615</t>
  </si>
  <si>
    <t>-563.643717514329 200.381055145528 -684.635019272166</t>
  </si>
  <si>
    <t>-604.436332721723 66.5537555055496 -679.478560368968</t>
  </si>
  <si>
    <t>-593.740600713978 15.2202066206012 -384.09659735093</t>
  </si>
  <si>
    <t>-355.707345078251 72.3740698937643 -398.189882311194</t>
  </si>
  <si>
    <t>-522.234864469152 275.298663511954 -205.451787658767</t>
  </si>
  <si>
    <t>-524.122081933864 294.717014855278 210.571499592847</t>
  </si>
  <si>
    <t>-528.263731791811 311.907383304573 616.587236813477</t>
  </si>
  <si>
    <t>-378.353608786276 314.940226487362 674.481579225418</t>
  </si>
  <si>
    <t>-561.802931871217 120.93830611666 -202.441823627413</t>
  </si>
  <si>
    <t>-563.454933268071 120.916840559891 214.03538149919</t>
  </si>
  <si>
    <t>-571.118274736448 119.133337770758 620.325532568389</t>
  </si>
  <si>
    <t>-428.994974007241 74.1542245823616 680.424121217802</t>
  </si>
  <si>
    <t>9763-20170724T150143.879208200.bin</t>
  </si>
  <si>
    <t>-542.22580441533 198.518802987221 -203.945224862189</t>
  </si>
  <si>
    <t>-555.644720944202 200.056357439892 -301.52374675511</t>
  </si>
  <si>
    <t>-562.841609668932 205.879785973824 -409.589965062906</t>
  </si>
  <si>
    <t>-566.499745323018 213.144135754924 -507.251840145556</t>
  </si>
  <si>
    <t>-567.462642777986 222.604490954501 -604.789405429519</t>
  </si>
  <si>
    <t>-566.125272609346 238.411946894934 -741.87457111873</t>
  </si>
  <si>
    <t>-529.584332857063 253.442111819465 -824.092886146462</t>
  </si>
  <si>
    <t>-570.013814538879 261.050199270946 -677.894910447822</t>
  </si>
  <si>
    <t>-600.560885998793 393.260782506138 -643.449108284377</t>
  </si>
  <si>
    <t>-565.181901230125 373.415881897652 -346.204209920778</t>
  </si>
  <si>
    <t>-408.723808946221 405.43823032995 -160.138552573322</t>
  </si>
  <si>
    <t>-563.419033406848 201.799095957207 -684.662948240113</t>
  </si>
  <si>
    <t>-603.923823549104 67.8557177188206 -680.067437935572</t>
  </si>
  <si>
    <t>-592.861402844523 16.2184221537498 -384.751963381973</t>
  </si>
  <si>
    <t>-355.199298522109 74.8154041551752 -399.177971433906</t>
  </si>
  <si>
    <t>-522.78339794831 275.716790138568 -205.403729962513</t>
  </si>
  <si>
    <t>-525.145487797798 295.100887814658 210.618720631545</t>
  </si>
  <si>
    <t>-528.162358705848 312.004304912882 616.640426015524</t>
  </si>
  <si>
    <t>-378.319812427301 315.104449592546 674.705870282924</t>
  </si>
  <si>
    <t>-561.735058376598 121.214191656144 -202.459482951648</t>
  </si>
  <si>
    <t>-563.412602814172 121.328859356875 214.017643386111</t>
  </si>
  <si>
    <t>-570.980495787286 119.37850951917 620.303752015215</t>
  </si>
  <si>
    <t>-428.940399148322 74.2247089282819 680.468002938526</t>
  </si>
  <si>
    <t>9763-20170724T150143.911433600.bin</t>
  </si>
  <si>
    <t>-542.423209120172 198.773210732883 -203.934702123875</t>
  </si>
  <si>
    <t>-555.77914377481 200.283790684444 -301.522341484321</t>
  </si>
  <si>
    <t>-562.903354407581 206.182356902086 -409.589207096144</t>
  </si>
  <si>
    <t>-566.498689627176 213.555175910104 -507.245294794052</t>
  </si>
  <si>
    <t>-567.404119371527 223.163622222268 -604.768934387767</t>
  </si>
  <si>
    <t>-565.993686843527 239.220014720519 -741.824487445005</t>
  </si>
  <si>
    <t>-529.424259924284 254.406543743565 -824.001308418504</t>
  </si>
  <si>
    <t>-569.893206665416 261.744456848159 -677.805377015746</t>
  </si>
  <si>
    <t>-600.316356483597 393.979721106185 -643.353633376699</t>
  </si>
  <si>
    <t>-559.335014205598 377.715726243788 -346.611228263485</t>
  </si>
  <si>
    <t>-408.014282456852 413.238719279329 -156.966482980849</t>
  </si>
  <si>
    <t>-563.341076823924 202.500720790986 -684.678524106668</t>
  </si>
  <si>
    <t>-603.89292285891 68.5611548815534 -680.331689633488</t>
  </si>
  <si>
    <t>-592.708181543777 16.6969794453892 -385.060646380185</t>
  </si>
  <si>
    <t>-355.224926368429 76.0122288155164 -399.497450766923</t>
  </si>
  <si>
    <t>-523.111596712179 275.996128377673 -205.388756839347</t>
  </si>
  <si>
    <t>-525.571298169019 295.33166439362 210.6353576957</t>
  </si>
  <si>
    <t>-528.11765966994 312.032207547864 616.661214103975</t>
  </si>
  <si>
    <t>-378.303438970911 315.112557981735 674.800783330195</t>
  </si>
  <si>
    <t>-561.848219218962 121.499986901752 -202.437641858291</t>
  </si>
  <si>
    <t>-563.395028033514 121.629438813236 214.039961853841</t>
  </si>
  <si>
    <t>-570.873290341759 119.593746814612 620.318973988525</t>
  </si>
  <si>
    <t>-428.903009940878 74.2808799861991 680.528441321436</t>
  </si>
  <si>
    <t>9763-20170724T150143.985138700.bin</t>
  </si>
  <si>
    <t>-542.849581998221 199.417881252499 -203.924056400197</t>
  </si>
  <si>
    <t>-556.104144658821 200.888149197953 -301.52610541673</t>
  </si>
  <si>
    <t>-563.080387433692 206.917262634741 -409.59546364239</t>
  </si>
  <si>
    <t>-566.533908683346 214.476832748919 -507.24237196129</t>
  </si>
  <si>
    <t>-567.29336107622 224.338873070493 -604.741870618904</t>
  </si>
  <si>
    <t>-565.676506732794 240.821493234229 -741.744543195406</t>
  </si>
  <si>
    <t>-529.005195501361 256.204930835273 -823.83943935586</t>
  </si>
  <si>
    <t>-569.592317111238 263.155350765064 -677.659731269361</t>
  </si>
  <si>
    <t>-599.583712251363 395.495798543595 -643.175425514439</t>
  </si>
  <si>
    <t>-548.718946655182 384.355904465612 -347.728918228166</t>
  </si>
  <si>
    <t>-405.840198040703 423.035100286135 -152.243400983255</t>
  </si>
  <si>
    <t>-563.190089958252 203.91609651783 -684.711143719264</t>
  </si>
  <si>
    <t>-604.143427987655 70.0866386765865 -680.812980165117</t>
  </si>
  <si>
    <t>-593.141769238693 18.1313542950197 -385.55115383193</t>
  </si>
  <si>
    <t>-355.842151758289 78.2693215208315 -399.597694909858</t>
  </si>
  <si>
    <t>-523.552100690556 276.697331538534 -205.382846133065</t>
  </si>
  <si>
    <t>-526.356742533606 295.712895567084 210.653832372243</t>
  </si>
  <si>
    <t>-528.020729619704 312.071089483047 616.702413324593</t>
  </si>
  <si>
    <t>-378.266344533483 314.885718086402 675.009355627771</t>
  </si>
  <si>
    <t>-562.228453285011 122.0883966149 -202.423935997296</t>
  </si>
  <si>
    <t>-563.328460536527 122.37167264741 214.055009880949</t>
  </si>
  <si>
    <t>-570.650064751216 120.041167070802 620.332346880273</t>
  </si>
  <si>
    <t>-428.830023724393 74.4562409034677 680.690359417295</t>
  </si>
  <si>
    <t>9763-20170724T150144.019747100.bin</t>
  </si>
  <si>
    <t>-542.968329624361 199.815891495936 -203.955586868678</t>
  </si>
  <si>
    <t>-556.159387796764 201.245171454327 -301.566857148095</t>
  </si>
  <si>
    <t>-563.046913927295 207.305623517811 -409.640202579402</t>
  </si>
  <si>
    <t>-566.4157203503 214.923600512086 -507.285510008385</t>
  </si>
  <si>
    <t>-567.087685352384 224.874142202879 -604.776786278557</t>
  </si>
  <si>
    <t>-565.346398463046 241.512041148706 -741.759007143242</t>
  </si>
  <si>
    <t>-528.599182641855 256.949642366715 -823.809738475013</t>
  </si>
  <si>
    <t>-569.281409640692 263.777273420982 -677.651444746103</t>
  </si>
  <si>
    <t>-599.141438250149 396.16203892883 -643.196025577144</t>
  </si>
  <si>
    <t>-543.946789601941 386.707201879622 -348.468918436225</t>
  </si>
  <si>
    <t>-404.619230799067 426.368424738973 -150.630938690929</t>
  </si>
  <si>
    <t>-562.950789656331 204.537871194462 -684.766207096226</t>
  </si>
  <si>
    <t>-604.091828032173 70.7714838411205 -681.00634301603</t>
  </si>
  <si>
    <t>-593.492748382271 18.8925993916489 -385.716308930502</t>
  </si>
  <si>
    <t>-356.204155170071 79.1410707902869 -399.473027292922</t>
  </si>
  <si>
    <t>-523.651157358522 277.129020579006 -205.405195974796</t>
  </si>
  <si>
    <t>-526.734585358172 295.930924980676 210.639231224515</t>
  </si>
  <si>
    <t>-527.958116778686 312.095717583838 616.719860504891</t>
  </si>
  <si>
    <t>-378.242761369558 314.892898303937 675.127838007576</t>
  </si>
  <si>
    <t>-562.269736014439 122.498934709856 -202.41925896175</t>
  </si>
  <si>
    <t>-563.344479603564 122.745223001982 214.059768184481</t>
  </si>
  <si>
    <t>-570.553913701511 120.209711956242 620.322955854673</t>
  </si>
  <si>
    <t>-428.799651696473 74.5301298177194 680.763882394257</t>
  </si>
  <si>
    <t>9763-20170724T150144.076241300.bin</t>
  </si>
  <si>
    <t>-543.058868935247 200.236630753703 -203.931538179212</t>
  </si>
  <si>
    <t>-556.164952820622 201.578102384583 -301.555485648147</t>
  </si>
  <si>
    <t>-562.907181665016 207.655340009312 -409.637005884843</t>
  </si>
  <si>
    <t>-566.12820045358 215.334715365009 -507.282500648165</t>
  </si>
  <si>
    <t>-566.638643826975 225.3923690494 -604.763708550721</t>
  </si>
  <si>
    <t>-564.657957798099 242.229369512143 -741.718468796265</t>
  </si>
  <si>
    <t>-527.809811626098 257.72147888293 -823.713577875295</t>
  </si>
  <si>
    <t>-568.670009600251 264.4049596308 -677.584644343109</t>
  </si>
  <si>
    <t>-598.365348887322 396.827770427245 -643.162177545897</t>
  </si>
  <si>
    <t>-538.002391386367 389.867014029467 -349.380313415205</t>
  </si>
  <si>
    <t>-403.214356450147 430.212116811509 -148.558350535245</t>
  </si>
  <si>
    <t>-562.396955122047 205.168790794058 -684.776280993472</t>
  </si>
  <si>
    <t>-603.748291622372 71.4673314651182 -681.181462872183</t>
  </si>
  <si>
    <t>-593.857017228219 19.7572234294014 -385.837216702839</t>
  </si>
  <si>
    <t>-356.51465270276 79.8997031647273 -399.122706834671</t>
  </si>
  <si>
    <t>-523.712309149952 277.640410702814 -205.419269866709</t>
  </si>
  <si>
    <t>-527.200051961789 296.14429856409 210.635380759745</t>
  </si>
  <si>
    <t>-527.876373725363 312.140895878134 616.739634988249</t>
  </si>
  <si>
    <t>-378.215083953608 314.841155757284 675.290493709269</t>
  </si>
  <si>
    <t>-562.344216778214 122.825997998727 -202.394339828661</t>
  </si>
  <si>
    <t>-563.464621953329 123.28982439264 214.084332243187</t>
  </si>
  <si>
    <t>-570.433876184103 120.428833237004 620.334954277759</t>
  </si>
  <si>
    <t>-428.768643792815 74.6531658621241 680.911727590973</t>
  </si>
  <si>
    <t>9763-20170724T150144.113338100.bin</t>
  </si>
  <si>
    <t>-543.066429854226 200.636511799913 -203.910796124126</t>
  </si>
  <si>
    <t>-556.068775684426 201.917497164827 -301.549476513927</t>
  </si>
  <si>
    <t>-562.659728083745 207.994089512711 -409.64036004074</t>
  </si>
  <si>
    <t>-565.731798387656 215.699658362309 -507.28852216415</t>
  </si>
  <si>
    <t>-566.082712434973 225.81053089715 -604.764996396259</t>
  </si>
  <si>
    <t>-563.867787148583 242.751184956851 -741.703347737827</t>
  </si>
  <si>
    <t>-526.878151634636 258.271809186463 -823.629444227674</t>
  </si>
  <si>
    <t>-567.994203787323 264.877723026007 -677.55980892215</t>
  </si>
  <si>
    <t>-597.488962683227 397.300720884916 -643.026450649166</t>
  </si>
  <si>
    <t>-533.690658410618 392.602322305237 -349.92629610096</t>
  </si>
  <si>
    <t>-402.833009046905 434.408669820787 -146.8167249025</t>
  </si>
  <si>
    <t>-561.69949938796 205.648044552676 -684.785349431428</t>
  </si>
  <si>
    <t>-602.977039458583 71.9153555442388 -681.27824090962</t>
  </si>
  <si>
    <t>-593.909992276268 20.2829546435812 -385.8938956362</t>
  </si>
  <si>
    <t>-356.51195835177 80.3147871660071 -398.675487839585</t>
  </si>
  <si>
    <t>-523.863457464841 278.126327961425 -205.420291440093</t>
  </si>
  <si>
    <t>-527.561334193293 296.380337519563 210.643525526594</t>
  </si>
  <si>
    <t>-527.818995332581 312.18459098446 616.748621104123</t>
  </si>
  <si>
    <t>-378.196108094773 314.859094766264 675.398767761144</t>
  </si>
  <si>
    <t>-562.191985305937 123.243213651704 -202.376488872227</t>
  </si>
  <si>
    <t>-563.63227279694 123.685200456051 214.101278628484</t>
  </si>
  <si>
    <t>-570.369113232414 120.52545489156 620.339022686782</t>
  </si>
  <si>
    <t>-428.724846001397 74.8272168246174 681.023270768203</t>
  </si>
  <si>
    <t>9763-20170724T150144.178692200.bin</t>
  </si>
  <si>
    <t>-543.016101570103 201.088638100409 -203.916444522292</t>
  </si>
  <si>
    <t>-555.893701571591 202.316172670019 -301.572229821909</t>
  </si>
  <si>
    <t>-562.29530977271 208.359241335176 -409.676425258472</t>
  </si>
  <si>
    <t>-565.176986193475 216.047169561144 -507.331909199914</t>
  </si>
  <si>
    <t>-565.319419920264 226.154166696902 -604.809220223823</t>
  </si>
  <si>
    <t>-562.793102036515 243.10513598734 -741.740987944025</t>
  </si>
  <si>
    <t>-525.569731008718 258.662743692601 -823.553973421364</t>
  </si>
  <si>
    <t>-567.10537673592 265.222762884648 -677.606620796352</t>
  </si>
  <si>
    <t>-596.80267387734 397.654555550138 -643.220103933676</t>
  </si>
  <si>
    <t>-531.090114828774 394.864093781945 -350.518830328032</t>
  </si>
  <si>
    <t>-404.316771789507 438.169866804942 -145.145611634935</t>
  </si>
  <si>
    <t>-560.714239992769 206.001819620628 -684.819616223487</t>
  </si>
  <si>
    <t>-601.790292388312 72.2075783555831 -681.252312090468</t>
  </si>
  <si>
    <t>-593.317509559501 20.4880627695304 -385.865601520613</t>
  </si>
  <si>
    <t>-355.904213474092 80.5651675318459 -398.140925139312</t>
  </si>
  <si>
    <t>-524.02387191318 278.581062767833 -205.424443249304</t>
  </si>
  <si>
    <t>-527.899544839119 296.713496680507 210.643086680184</t>
  </si>
  <si>
    <t>-527.757362740817 312.239056143632 616.760960353938</t>
  </si>
  <si>
    <t>-378.170554175614 315.051175873196 675.496621616518</t>
  </si>
  <si>
    <t>-562.011306712752 123.593606808005 -202.382681238167</t>
  </si>
  <si>
    <t>-563.669085018 124.013452123914 214.094276683351</t>
  </si>
  <si>
    <t>-570.302136541158 120.591512641336 620.32525706538</t>
  </si>
  <si>
    <t>-428.701324606346 74.9172402539341 681.128694616627</t>
  </si>
  <si>
    <t>9763-20170724T150144.214328400.bin</t>
  </si>
  <si>
    <t>-542.986759240885 201.152787933137 -203.920074394866</t>
  </si>
  <si>
    <t>-555.82708247683 202.349185535995 -301.58122827075</t>
  </si>
  <si>
    <t>-562.156122632981 208.349124249288 -409.692038126012</t>
  </si>
  <si>
    <t>-564.959854393179 215.9966972333 -507.353048102472</t>
  </si>
  <si>
    <t>-565.01236252887 226.063253573666 -604.834468998874</t>
  </si>
  <si>
    <t>-562.34728947946 242.958260209677 -741.770452083496</t>
  </si>
  <si>
    <t>-525.033562803539 258.534675933013 -823.538792398578</t>
  </si>
  <si>
    <t>-566.759726605201 265.098521555607 -677.650731656137</t>
  </si>
  <si>
    <t>-596.654705532322 397.516269166537 -643.375846698788</t>
  </si>
  <si>
    <t>-530.467952617765 395.180245340095 -350.77737784809</t>
  </si>
  <si>
    <t>-405.352187638919 439.71837170129 -144.652583639491</t>
  </si>
  <si>
    <t>-560.290921783414 205.882033917092 -684.83087287168</t>
  </si>
  <si>
    <t>-601.191777435695 72.0380500190729 -681.136887111441</t>
  </si>
  <si>
    <t>-592.933761426207 20.5457959703488 -385.704479157488</t>
  </si>
  <si>
    <t>-355.532610180348 80.6769236574387 -397.949296666384</t>
  </si>
  <si>
    <t>-524.022395035565 278.660767637987 -205.431144601502</t>
  </si>
  <si>
    <t>-527.916434850656 296.770836808225 210.637206541867</t>
  </si>
  <si>
    <t>-527.733255097537 312.262184635663 616.764959871873</t>
  </si>
  <si>
    <t>-378.157826987025 315.096337180928 675.528523411139</t>
  </si>
  <si>
    <t>-561.923471660229 123.601163581703 -202.376282578568</t>
  </si>
  <si>
    <t>-563.664573524918 124.093868316044 214.100311496207</t>
  </si>
  <si>
    <t>-570.303959364897 120.592776577899 620.334674944149</t>
  </si>
  <si>
    <t>-428.709737864104 74.9373736567293 681.167747793212</t>
  </si>
  <si>
    <t>9763-20170724T150144.277485400.bin</t>
  </si>
  <si>
    <t>-542.687394393048 201.222714121712 -203.911349019048</t>
  </si>
  <si>
    <t>-555.476943532526 202.349808711499 -301.579977188299</t>
  </si>
  <si>
    <t>-561.726474539474 208.196088465551 -409.703926059785</t>
  </si>
  <si>
    <t>-564.446520120557 215.67661915942 -507.380032461878</t>
  </si>
  <si>
    <t>-564.402272206294 225.550302739782 -604.881385326326</t>
  </si>
  <si>
    <t>-561.586212589671 242.147646963579 -741.850688014239</t>
  </si>
  <si>
    <t>-524.188541146393 257.653908569808 -823.593980001524</t>
  </si>
  <si>
    <t>-566.160746865528 264.41728156608 -677.787230934914</t>
  </si>
  <si>
    <t>-596.738921549689 396.792484708398 -643.971394390716</t>
  </si>
  <si>
    <t>-531.525336112956 394.869025182267 -351.151547508758</t>
  </si>
  <si>
    <t>-408.247187866361 442.112176281725 -144.52244259084</t>
  </si>
  <si>
    <t>-559.501248383177 205.204846661155 -684.825317744167</t>
  </si>
  <si>
    <t>-600.009711438575 71.2593931822862 -680.748165276287</t>
  </si>
  <si>
    <t>-591.817554920534 20.5473172470824 -385.178920181531</t>
  </si>
  <si>
    <t>-354.505964245853 80.997680646771 -397.587359158278</t>
  </si>
  <si>
    <t>-523.936444200675 278.815072834353 -205.44970534898</t>
  </si>
  <si>
    <t>-527.891385977269 296.803080764077 210.623356555409</t>
  </si>
  <si>
    <t>-527.70310858624 312.274579563294 616.757441378304</t>
  </si>
  <si>
    <t>-378.138391021434 315.149507351033 675.546286162606</t>
  </si>
  <si>
    <t>-561.444347791146 123.686521521491 -202.335300452467</t>
  </si>
  <si>
    <t>-563.595202637779 124.228434610485 214.139290204083</t>
  </si>
  <si>
    <t>-570.302042367559 120.609469236456 620.359476682126</t>
  </si>
  <si>
    <t>-428.730908654579 74.9421080122822 681.237284059757</t>
  </si>
  <si>
    <t>9763-20170724T150144.314627200.bin</t>
  </si>
  <si>
    <t>-542.491388566495 201.286338048138 -203.909671203292</t>
  </si>
  <si>
    <t>-555.258385717519 202.366279417484 -301.581723896647</t>
  </si>
  <si>
    <t>-561.497078647928 208.087844571546 -409.712964683173</t>
  </si>
  <si>
    <t>-564.210285474433 215.427102382314 -507.400034279828</t>
  </si>
  <si>
    <t>-564.160531520185 225.131523260785 -604.918340440969</t>
  </si>
  <si>
    <t>-561.336637116 241.461596544599 -741.919634924932</t>
  </si>
  <si>
    <t>-523.931281555105 256.86596116095 -823.678668514254</t>
  </si>
  <si>
    <t>-565.970779665253 263.850044068229 -677.901835955791</t>
  </si>
  <si>
    <t>-597.086596294258 396.194654657882 -644.44217310152</t>
  </si>
  <si>
    <t>-533.112437748911 394.092746797918 -351.350214465401</t>
  </si>
  <si>
    <t>-409.791754147999 442.337215900241 -144.977962611258</t>
  </si>
  <si>
    <t>-559.198979032549 204.636443968975 -684.820415465017</t>
  </si>
  <si>
    <t>-599.448802098322 70.6174710313344 -680.42452641508</t>
  </si>
  <si>
    <t>-591.162714211526 20.4883353706575 -384.758432809217</t>
  </si>
  <si>
    <t>-353.936536947826 81.227343923762 -397.388416157932</t>
  </si>
  <si>
    <t>-523.817231541728 278.899726558636 -205.460274950158</t>
  </si>
  <si>
    <t>-527.866679408937 296.857628542018 210.613128203813</t>
  </si>
  <si>
    <t>-527.675490900274 312.298293763453 616.757523968615</t>
  </si>
  <si>
    <t>-378.123766964242 315.374014518212 675.569295289817</t>
  </si>
  <si>
    <t>-561.162400576687 123.711802804386 -202.313208279998</t>
  </si>
  <si>
    <t>-563.505075697125 124.264384744102 214.160371551447</t>
  </si>
  <si>
    <t>-570.312384824549 120.601734882954 620.377254429259</t>
  </si>
  <si>
    <t>-428.739243889628 74.965221671484 681.273533679209</t>
  </si>
  <si>
    <t>9763-20170724T150144.378298300.bin</t>
  </si>
  <si>
    <t>-542.039151289076 201.257176921049 -203.876072415302</t>
  </si>
  <si>
    <t>-554.864799030412 202.246291765398 -301.541475903111</t>
  </si>
  <si>
    <t>-561.206398796947 207.628255942057 -409.684044880466</t>
  </si>
  <si>
    <t>-564.018158863468 214.566244853238 -507.397705980905</t>
  </si>
  <si>
    <t>-564.066470906925 223.776391486173 -604.963931169172</t>
  </si>
  <si>
    <t>-561.374505822109 239.315218972501 -742.059937564621</t>
  </si>
  <si>
    <t>-524.07304276668 254.393102687624 -823.927230489786</t>
  </si>
  <si>
    <t>-566.084302834888 262.057466477504 -678.172512499313</t>
  </si>
  <si>
    <t>-598.536868703825 394.308147234466 -645.659379362019</t>
  </si>
  <si>
    <t>-537.315355614368 392.3473986552 -351.979115700283</t>
  </si>
  <si>
    <t>-413.141391015729 441.677062487323 -146.376526294233</t>
  </si>
  <si>
    <t>-559.044562349886 202.83571712631 -684.746541094694</t>
  </si>
  <si>
    <t>-598.580717700079 68.6395624247989 -679.545441512301</t>
  </si>
  <si>
    <t>-589.858386962473 19.8987627719353 -383.659929471949</t>
  </si>
  <si>
    <t>-352.8739413205 81.4527876402021 -396.868649586893</t>
  </si>
  <si>
    <t>-523.647452815739 278.963330487989 -205.479733905521</t>
  </si>
  <si>
    <t>-527.660711908705 296.873001021257 210.596178508772</t>
  </si>
  <si>
    <t>-527.649327289709 312.336244688798 616.749620041346</t>
  </si>
  <si>
    <t>-378.10240109352 315.608929374549 675.562894104551</t>
  </si>
  <si>
    <t>-560.410406806949 123.596065058077 -202.235187939747</t>
  </si>
  <si>
    <t>-563.381096001439 124.283561052041 214.234194833375</t>
  </si>
  <si>
    <t>-570.371753504873 120.550048480391 620.437656934816</t>
  </si>
  <si>
    <t>-428.759981635778 75.04338646888 681.341275578507</t>
  </si>
  <si>
    <t>9763-20170724T150144.445104100.bin</t>
  </si>
  <si>
    <t>-541.680004882568 201.126109068696 -203.833434142165</t>
  </si>
  <si>
    <t>-554.605297803548 202.008301085986 -301.486758681421</t>
  </si>
  <si>
    <t>-561.143723387473 206.931949085217 -409.639424324487</t>
  </si>
  <si>
    <t>-564.152178788593 213.316794394758 -507.385002482182</t>
  </si>
  <si>
    <t>-564.405580903518 221.834583991912 -605.01378579324</t>
  </si>
  <si>
    <t>-562.001380081288 236.252190936057 -742.23755445071</t>
  </si>
  <si>
    <t>-524.898318832295 250.834794048124 -824.284490396705</t>
  </si>
  <si>
    <t>-566.68543888721 259.503209576523 -678.531570243279</t>
  </si>
  <si>
    <t>-600.616831316642 391.673164409273 -647.267121515903</t>
  </si>
  <si>
    <t>-543.358722499259 388.752055204996 -352.796422281458</t>
  </si>
  <si>
    <t>-417.545040324175 439.361388653494 -148.505951447709</t>
  </si>
  <si>
    <t>-559.442787001764 200.255019681824 -684.629794559528</t>
  </si>
  <si>
    <t>-598.032852689583 65.818906623155 -678.420899184232</t>
  </si>
  <si>
    <t>-588.440479122888 18.6845289992484 -382.302117811288</t>
  </si>
  <si>
    <t>-351.804490674095 81.4041799767774 -396.255072819468</t>
  </si>
  <si>
    <t>-523.629433690315 278.909351296317 -205.495479153083</t>
  </si>
  <si>
    <t>-527.440153716002 296.81191618636 210.582570914409</t>
  </si>
  <si>
    <t>-527.638667215451 312.366587870723 616.730660722355</t>
  </si>
  <si>
    <t>-378.08211661259 315.870374283136 675.506203043915</t>
  </si>
  <si>
    <t>-559.717119427982 123.352305763257 -202.130792533041</t>
  </si>
  <si>
    <t>-563.346760075459 124.234553256066 214.33294436121</t>
  </si>
  <si>
    <t>-570.459680977782 120.476542513905 620.51519866214</t>
  </si>
  <si>
    <t>-428.793578495686 75.1599261306637 681.434172762698</t>
  </si>
  <si>
    <t>9763-20170724T150144.478696200.bin</t>
  </si>
  <si>
    <t>-541.560965441127 201.021538824154 -203.823739127593</t>
  </si>
  <si>
    <t>-554.557323682436 201.83996077678 -301.468075363448</t>
  </si>
  <si>
    <t>-561.208835606047 206.546002392745 -409.623695353278</t>
  </si>
  <si>
    <t>-564.326581399196 212.674064128418 -507.382156037843</t>
  </si>
  <si>
    <t>-564.691933223351 220.875608310597 -605.037672183873</t>
  </si>
  <si>
    <t>-562.44401089136 234.785385833166 -742.316402817173</t>
  </si>
  <si>
    <t>-525.456198390346 249.157764379081 -824.45253547353</t>
  </si>
  <si>
    <t>-567.129335555535 258.263108579444 -678.693860304552</t>
  </si>
  <si>
    <t>-601.786585448244 390.397385374802 -648.043406611605</t>
  </si>
  <si>
    <t>-546.042858033897 386.815246105504 -353.289592544139</t>
  </si>
  <si>
    <t>-419.378385395685 438.173211965816 -149.712891342541</t>
  </si>
  <si>
    <t>-559.745995569065 199.010488532844 -684.576722013541</t>
  </si>
  <si>
    <t>-597.917632845142 64.4788956635557 -677.893469135016</t>
  </si>
  <si>
    <t>-587.766492957854 17.9574753204174 -381.696280691549</t>
  </si>
  <si>
    <t>-351.321878670362 81.2951650155503 -396.093089951989</t>
  </si>
  <si>
    <t>-523.701993268736 278.850837968539 -205.513874454175</t>
  </si>
  <si>
    <t>-527.353721542207 296.766007643701 210.565154481713</t>
  </si>
  <si>
    <t>-527.626409213172 312.381891289526 616.722123212517</t>
  </si>
  <si>
    <t>-378.070480339506 315.99439372685 675.492645000855</t>
  </si>
  <si>
    <t>-559.392929309736 123.1962660231 -202.080030851967</t>
  </si>
  <si>
    <t>-563.327475680735 124.155371802618 214.380785077567</t>
  </si>
  <si>
    <t>-570.513553250076 120.413752545826 620.557872268205</t>
  </si>
  <si>
    <t>-428.811184827684 75.2203152381828 681.484018921123</t>
  </si>
  <si>
    <t>9763-20170724T150144.511289000.bin</t>
  </si>
  <si>
    <t>-541.478502035053 200.894764587451 -203.799150623227</t>
  </si>
  <si>
    <t>-554.549841533978 201.648400693007 -301.434092563318</t>
  </si>
  <si>
    <t>-561.341955306053 206.12236082239 -409.590618983662</t>
  </si>
  <si>
    <t>-564.602445791723 211.974463333258 -507.361424729388</t>
  </si>
  <si>
    <t>-565.121234807365 219.833246556093 -605.044386898622</t>
  </si>
  <si>
    <t>-563.0959106653 233.189930301493 -742.381621456301</t>
  </si>
  <si>
    <t>-526.237734853649 247.351028258331 -824.612531350785</t>
  </si>
  <si>
    <t>-567.751963043772 256.914723198361 -678.848605599916</t>
  </si>
  <si>
    <t>-603.104378887844 388.997635034201 -648.791943448318</t>
  </si>
  <si>
    <t>-548.57444283644 385.036562762189 -353.816023194543</t>
  </si>
  <si>
    <t>-421.264026601649 437.502047005735 -150.92579912252</t>
  </si>
  <si>
    <t>-560.230374913713 197.656944569093 -684.500729016015</t>
  </si>
  <si>
    <t>-597.86442253022 62.9930637149375 -677.35530307942</t>
  </si>
  <si>
    <t>-587.320093153587 17.2977748986973 -381.043326874887</t>
  </si>
  <si>
    <t>-351.095215616925 81.3403260763157 -395.921528849115</t>
  </si>
  <si>
    <t>-523.851488566202 278.7785347582 -205.532299318061</t>
  </si>
  <si>
    <t>-527.288098599293 296.717143644636 210.547559875061</t>
  </si>
  <si>
    <t>-527.60443746057 312.400354323993 616.714864410554</t>
  </si>
  <si>
    <t>-378.053459079921 316.20796297893 675.48570254512</t>
  </si>
  <si>
    <t>-559.071252647564 123.023073232274 -202.014345223923</t>
  </si>
  <si>
    <t>-563.324528871154 124.07339067067 214.443102032222</t>
  </si>
  <si>
    <t>-570.568938572752 120.359183862194 620.609920538375</t>
  </si>
  <si>
    <t>-428.828596276033 75.2855376916157 681.536462626136</t>
  </si>
  <si>
    <t>9763-20170724T150144.580971900.bin</t>
  </si>
  <si>
    <t>-541.332384575509 200.565121804609 -203.721373061605</t>
  </si>
  <si>
    <t>-554.578491930668 201.166205395615 -301.333716104921</t>
  </si>
  <si>
    <t>-561.660888362032 205.184651052781 -409.489750012984</t>
  </si>
  <si>
    <t>-565.208787826944 210.505452946785 -507.280794886102</t>
  </si>
  <si>
    <t>-566.030750365017 217.712289346574 -605.011900648169</t>
  </si>
  <si>
    <t>-564.440004619717 230.02355043129 -742.452480471246</t>
  </si>
  <si>
    <t>-527.78848887184 243.778148416794 -824.844752262542</t>
  </si>
  <si>
    <t>-569.038841752711 254.213033212772 -679.090666020497</t>
  </si>
  <si>
    <t>-605.645912062088 386.22036704736 -650.197545036473</t>
  </si>
  <si>
    <t>-552.819935409993 381.779021089367 -354.918459837617</t>
  </si>
  <si>
    <t>-424.439626393558 437.070554298589 -153.457954696808</t>
  </si>
  <si>
    <t>-561.247479101742 194.950248264415 -684.308942748202</t>
  </si>
  <si>
    <t>-597.878709364247 60.0673187365915 -676.278806480251</t>
  </si>
  <si>
    <t>-586.429864634434 15.4217181503514 -379.840423208767</t>
  </si>
  <si>
    <t>-350.687949377523 81.0101730990918 -395.616871109642</t>
  </si>
  <si>
    <t>-524.227497044788 278.544357672286 -205.549181859316</t>
  </si>
  <si>
    <t>-527.146215564632 296.520596202666 210.532982910323</t>
  </si>
  <si>
    <t>-527.560741968867 312.435281225283 616.702672264694</t>
  </si>
  <si>
    <t>-378.016221363349 316.574438725094 675.467465382773</t>
  </si>
  <si>
    <t>-558.393419201798 122.608013711583 -201.857943893352</t>
  </si>
  <si>
    <t>-563.307719626694 123.848292534624 214.591694860838</t>
  </si>
  <si>
    <t>-570.658121232875 120.30825045743 620.756590703271</t>
  </si>
  <si>
    <t>-428.862821448806 75.3732506477443 681.65769270333</t>
  </si>
  <si>
    <t>9763-20170724T150144.614136900.bin</t>
  </si>
  <si>
    <t>-541.321494220762 200.369864731098 -203.655468727906</t>
  </si>
  <si>
    <t>-554.649315121327 200.905891445756 -301.257137076363</t>
  </si>
  <si>
    <t>-561.860809862226 204.711580627061 -409.412202067192</t>
  </si>
  <si>
    <t>-565.533920833637 209.781551642549 -507.211930846488</t>
  </si>
  <si>
    <t>-566.484957851965 216.678347461417 -604.964435288921</t>
  </si>
  <si>
    <t>-565.075538558084 228.490212950012 -742.450632875994</t>
  </si>
  <si>
    <t>-528.520545325668 242.026222947195 -824.921921788206</t>
  </si>
  <si>
    <t>-569.649236443615 252.902024865775 -679.172465071386</t>
  </si>
  <si>
    <t>-606.81707413863 384.870856593705 -650.846745300484</t>
  </si>
  <si>
    <t>-554.925667958984 380.100388660014 -355.407109582192</t>
  </si>
  <si>
    <t>-425.567568327149 436.711711730671 -154.941077935939</t>
  </si>
  <si>
    <t>-561.747850061312 193.636008511332 -684.18313401023</t>
  </si>
  <si>
    <t>-597.900708565788 58.6497383991496 -675.75079707569</t>
  </si>
  <si>
    <t>-586.027975473722 14.4192053479928 -379.266859700182</t>
  </si>
  <si>
    <t>-350.501759946746 80.6935452864893 -395.395232635285</t>
  </si>
  <si>
    <t>-524.457416746916 278.377863974872 -205.534089978023</t>
  </si>
  <si>
    <t>-527.098052404916 296.416934451704 210.547209419211</t>
  </si>
  <si>
    <t>-527.549342579816 312.44249116099 616.700288122925</t>
  </si>
  <si>
    <t>-378.001375353572 316.700969931993 675.447829079553</t>
  </si>
  <si>
    <t>-558.17472230804 122.377182314885 -201.76666528609</t>
  </si>
  <si>
    <t>-563.267763280743 123.643933520942 214.680753262368</t>
  </si>
  <si>
    <t>-570.736267900901 120.253863788545 620.841258059783</t>
  </si>
  <si>
    <t>-428.901700008949 75.3898054306119 681.703105746999</t>
  </si>
  <si>
    <t>9763-20170724T150144.679821800.bin</t>
  </si>
  <si>
    <t>-541.389591481395 199.998209375034 -203.614387382198</t>
  </si>
  <si>
    <t>-554.842710807932 200.47328906993 -301.199132246937</t>
  </si>
  <si>
    <t>-562.254352079981 203.924667290828 -409.352482761412</t>
  </si>
  <si>
    <t>-566.118526294604 208.554966718871 -507.166691245987</t>
  </si>
  <si>
    <t>-567.261109326587 214.891228924106 -604.955022066294</t>
  </si>
  <si>
    <t>-566.11262754615 225.785885078623 -742.519551607397</t>
  </si>
  <si>
    <t>-529.734625293404 238.856581399736 -825.143983761229</t>
  </si>
  <si>
    <t>-570.628995940316 250.610943595521 -679.398137791193</t>
  </si>
  <si>
    <t>-608.546098491675 382.560400218559 -651.92717874071</t>
  </si>
  <si>
    <t>-559.299822666223 375.262663527082 -356.086857824376</t>
  </si>
  <si>
    <t>-426.262069445142 435.814414153861 -159.212665306961</t>
  </si>
  <si>
    <t>-562.611592455749 191.32931609551 -684.026142728037</t>
  </si>
  <si>
    <t>-598.088217058905 56.2053268126706 -674.909698671788</t>
  </si>
  <si>
    <t>-585.594510405801 12.767413839272 -378.334120518615</t>
  </si>
  <si>
    <t>-350.364964547225 79.9856096930184 -394.880443590704</t>
  </si>
  <si>
    <t>-524.853333138713 278.003651442092 -205.507088345853</t>
  </si>
  <si>
    <t>-526.968363079113 296.206600348246 210.570018898112</t>
  </si>
  <si>
    <t>-527.542920345561 312.478118872541 616.691641640175</t>
  </si>
  <si>
    <t>-377.981531045617 317.165573694722 675.372314827563</t>
  </si>
  <si>
    <t>-557.952137186947 121.94035819137 -201.664751291506</t>
  </si>
  <si>
    <t>-563.260120643259 123.072976962544 214.780409510149</t>
  </si>
  <si>
    <t>-570.951767882244 120.031052385853 620.95068950638</t>
  </si>
  <si>
    <t>-429.007224801445 75.3550885358034 681.694450722898</t>
  </si>
  <si>
    <t>9763-20170724T150144.710275200.bin</t>
  </si>
  <si>
    <t>-541.485662557005 199.741077373345 -203.595834036372</t>
  </si>
  <si>
    <t>-554.949111414427 200.207728822497 -301.179218032085</t>
  </si>
  <si>
    <t>-562.416864824354 203.507214349087 -409.33355868661</t>
  </si>
  <si>
    <t>-566.342831301459 207.941089278738 -507.15437494945</t>
  </si>
  <si>
    <t>-567.553789491062 214.020943878933 -604.958126784985</t>
  </si>
  <si>
    <t>-566.504262412471 224.49039725888 -742.556469117254</t>
  </si>
  <si>
    <t>-530.193408791168 237.32007944186 -825.248179200598</t>
  </si>
  <si>
    <t>-570.965527864054 249.51171241513 -679.508604886142</t>
  </si>
  <si>
    <t>-608.886565624364 381.500454509055 -652.253261852185</t>
  </si>
  <si>
    <t>-561.641360600673 371.996062107615 -356.149251798798</t>
  </si>
  <si>
    <t>-425.928973355959 434.874988999403 -161.84695970283</t>
  </si>
  <si>
    <t>-562.9708278908 190.213619842733 -683.959473688395</t>
  </si>
  <si>
    <t>-598.320225215014 55.067188408367 -674.605253073758</t>
  </si>
  <si>
    <t>-585.647670182812 11.9827807677959 -377.985662853081</t>
  </si>
  <si>
    <t>-350.494507646741 79.4339539581731 -394.669525849605</t>
  </si>
  <si>
    <t>-524.941086496988 277.707939624897 -205.494420515235</t>
  </si>
  <si>
    <t>-526.852774970998 296.064621889896 210.576929566678</t>
  </si>
  <si>
    <t>-527.546414104645 312.47383239521 616.685705850946</t>
  </si>
  <si>
    <t>-377.969942103933 317.161695996849 675.327857055312</t>
  </si>
  <si>
    <t>-558.077780301407 121.64449775901 -201.641103559318</t>
  </si>
  <si>
    <t>-563.408866282449 122.785983181128 214.803670598017</t>
  </si>
  <si>
    <t>-571.059244212957 119.887366458739 620.970476255184</t>
  </si>
  <si>
    <t>-429.065495451733 75.2988584032721 681.663440731204</t>
  </si>
  <si>
    <t>9763-20170724T150144.777957300.bin</t>
  </si>
  <si>
    <t>-541.647349790134 199.115224324572 -203.578387992366</t>
  </si>
  <si>
    <t>-555.142141723711 199.623410262483 -301.157170028985</t>
  </si>
  <si>
    <t>-562.690188711097 202.722030150382 -409.311926500363</t>
  </si>
  <si>
    <t>-566.696249323475 206.874656949704 -507.14177190526</t>
  </si>
  <si>
    <t>-567.988039823693 212.57434145763 -604.967384830601</t>
  </si>
  <si>
    <t>-567.046750823175 222.405654612272 -742.613566282101</t>
  </si>
  <si>
    <t>-530.779045798513 234.816227770244 -825.38822766831</t>
  </si>
  <si>
    <t>-571.382542622417 247.729131519495 -679.677773578182</t>
  </si>
  <si>
    <t>-609.105313090927 379.833452751177 -652.786627578763</t>
  </si>
  <si>
    <t>-567.320064644043 365.286543523469 -356.067191043841</t>
  </si>
  <si>
    <t>-426.29682419535 432.414688963987 -167.040052678676</t>
  </si>
  <si>
    <t>-563.543103879116 188.390869620697 -683.862235040098</t>
  </si>
  <si>
    <t>-599.081082671967 53.3103495683768 -674.216885689634</t>
  </si>
  <si>
    <t>-586.319270300334 10.8197605872419 -377.515455302461</t>
  </si>
  <si>
    <t>-351.173561732106 78.2347288066353 -394.448523190288</t>
  </si>
  <si>
    <t>-524.781407906858 276.976064446649 -205.50107147199</t>
  </si>
  <si>
    <t>-526.457495488703 295.609886488827 210.559007062474</t>
  </si>
  <si>
    <t>-527.557591274537 312.416478391699 616.665145031024</t>
  </si>
  <si>
    <t>-377.94317745742 316.830474468493 675.231724510845</t>
  </si>
  <si>
    <t>-558.571687643492 121.100158275893 -201.632304930633</t>
  </si>
  <si>
    <t>-563.980211598275 122.306035873136 214.811342794863</t>
  </si>
  <si>
    <t>-571.231586371377 119.596490112952 620.978146916782</t>
  </si>
  <si>
    <t>-429.186492155703 75.0408517443584 681.575036701761</t>
  </si>
  <si>
    <t>9763-20170724T150144.812348800.bin</t>
  </si>
  <si>
    <t>-541.755791870588 198.791976925466 -203.577276245032</t>
  </si>
  <si>
    <t>-555.252397007087 199.354113966767 -301.155540362563</t>
  </si>
  <si>
    <t>-562.833544076621 202.418359214429 -409.308911979986</t>
  </si>
  <si>
    <t>-566.878177113153 206.502677399445 -507.14014052645</t>
  </si>
  <si>
    <t>-568.214898267654 212.096479452021 -604.971250950476</t>
  </si>
  <si>
    <t>-567.341437900908 221.739511424509 -742.63111455801</t>
  </si>
  <si>
    <t>-531.071490395175 233.968346613323 -825.431718604504</t>
  </si>
  <si>
    <t>-571.588353976289 247.156540244712 -679.726857968867</t>
  </si>
  <si>
    <t>-609.075460326112 379.349162860608 -653.00053927444</t>
  </si>
  <si>
    <t>-570.136742623908 362.41926496277 -356.020342988677</t>
  </si>
  <si>
    <t>-427.968164136994 431.658252278001 -168.619595601331</t>
  </si>
  <si>
    <t>-563.866708349013 187.797518244985 -683.835953756447</t>
  </si>
  <si>
    <t>-599.645606064129 52.7920093848397 -674.118406008152</t>
  </si>
  <si>
    <t>-586.915337552855 10.4980260090936 -377.3876840642</t>
  </si>
  <si>
    <t>-351.66985083597 77.562993643754 -394.324491204448</t>
  </si>
  <si>
    <t>-524.580408222743 276.595330453861 -205.496417809362</t>
  </si>
  <si>
    <t>-526.283387594191 295.343569344911 210.558447241176</t>
  </si>
  <si>
    <t>-527.564109564224 312.379918484806 616.652802467797</t>
  </si>
  <si>
    <t>-377.929459228933 316.547268257066 675.18570686097</t>
  </si>
  <si>
    <t>-558.948043084753 120.874275141457 -201.638137155192</t>
  </si>
  <si>
    <t>-564.291198162386 122.060729265916 214.806388575063</t>
  </si>
  <si>
    <t>-571.28790722122 119.4799500755 620.987915879679</t>
  </si>
  <si>
    <t>-429.248371247868 74.8348664861235 681.532091190495</t>
  </si>
  <si>
    <t>9763-20170724T150144.880032000.bin</t>
  </si>
  <si>
    <t>-542.142084879549 198.278198145488 -203.553190634337</t>
  </si>
  <si>
    <t>-555.587742182836 198.938904919234 -301.137901651617</t>
  </si>
  <si>
    <t>-563.174893767256 201.994581840125 -409.291037556376</t>
  </si>
  <si>
    <t>-567.244930072353 206.022131993242 -507.12365805148</t>
  </si>
  <si>
    <t>-568.623754969377 211.509579157007 -604.960108858034</t>
  </si>
  <si>
    <t>-567.824139382957 220.949972782216 -742.634560086347</t>
  </si>
  <si>
    <t>-531.47607514001 232.83921400081 -825.450374283865</t>
  </si>
  <si>
    <t>-571.864998051195 246.481181829236 -679.763016740647</t>
  </si>
  <si>
    <t>-608.484942977208 378.93915868337 -653.078363944633</t>
  </si>
  <si>
    <t>-572.762050787029 357.958504436419 -355.952766486058</t>
  </si>
  <si>
    <t>-431.378360165085 430.455627101005 -169.191395187449</t>
  </si>
  <si>
    <t>-564.490190787363 187.072830570022 -683.793910704673</t>
  </si>
  <si>
    <t>-600.934980493989 52.2484069257039 -674.046885968805</t>
  </si>
  <si>
    <t>-588.514281173868 10.0968600513095 -377.282677331444</t>
  </si>
  <si>
    <t>-352.971273974395 76.1565465992137 -394.034041459614</t>
  </si>
  <si>
    <t>-524.351896122462 275.990731984754 -205.463435146743</t>
  </si>
  <si>
    <t>-526.010826938154 294.933736230414 210.58272300798</t>
  </si>
  <si>
    <t>-527.579972183167 312.316420608293 616.639977859985</t>
  </si>
  <si>
    <t>-377.909324584645 316.158023858461 675.103074023968</t>
  </si>
  <si>
    <t>-559.933495244462 120.515249527216 -201.621757170982</t>
  </si>
  <si>
    <t>-564.860778948587 121.69912982742 214.82794043679</t>
  </si>
  <si>
    <t>-571.352533451805 119.355013185893 621.033230758831</t>
  </si>
  <si>
    <t>-429.34932569691 74.4624895655763 681.479441683897</t>
  </si>
  <si>
    <t>9763-20170724T150144.912484000.bin</t>
  </si>
  <si>
    <t>-542.367006489442 198.123488164542 -203.549251916712</t>
  </si>
  <si>
    <t>-555.790206638573 198.832638575569 -301.136663345687</t>
  </si>
  <si>
    <t>-563.379564762669 201.916210447574 -409.288936951903</t>
  </si>
  <si>
    <t>-567.460984622494 205.956729802601 -507.120498834966</t>
  </si>
  <si>
    <t>-568.859476721756 211.444201296618 -604.956751739319</t>
  </si>
  <si>
    <t>-568.09520298158 220.869936984863 -742.63242036999</t>
  </si>
  <si>
    <t>-531.690835530865 232.616477455142 -825.443785953068</t>
  </si>
  <si>
    <t>-572.013273228473 246.420850031651 -679.761127871306</t>
  </si>
  <si>
    <t>-608.046302464286 379.023762730116 -653.05189346678</t>
  </si>
  <si>
    <t>-572.749249785476 357.014591037201 -355.949597579464</t>
  </si>
  <si>
    <t>-432.69924283338 429.839939518233 -168.313123479918</t>
  </si>
  <si>
    <t>-564.852796329244 186.986118925037 -683.790486393461</t>
  </si>
  <si>
    <t>-601.756732501189 52.2831448143388 -674.092328640892</t>
  </si>
  <si>
    <t>-589.489395562378 10.0154838167823 -377.338253713618</t>
  </si>
  <si>
    <t>-353.736850629883 75.3568137531609 -393.958443591634</t>
  </si>
  <si>
    <t>-524.298936926417 275.80124422955 -205.454917343477</t>
  </si>
  <si>
    <t>-525.996179114258 294.788865035638 210.589077238931</t>
  </si>
  <si>
    <t>-527.583912110146 312.293821050615 616.635107993154</t>
  </si>
  <si>
    <t>-377.900100479935 315.978341063487 675.074630339929</t>
  </si>
  <si>
    <t>-560.434114164329 120.421997129119 -201.607974685067</t>
  </si>
  <si>
    <t>-565.099745108744 121.607795270236 214.844690333367</t>
  </si>
  <si>
    <t>-571.375187004684 119.322148342061 621.058466687751</t>
  </si>
  <si>
    <t>-429.390689853671 74.3249862406462 681.470836336616</t>
  </si>
  <si>
    <t>9763-20170724T150144.976655800.bin</t>
  </si>
  <si>
    <t>-542.855915112816 197.959544522191 -203.531525993353</t>
  </si>
  <si>
    <t>-556.165553131815 198.750260169412 -301.133938157832</t>
  </si>
  <si>
    <t>-563.697202521212 201.938490988321 -409.287178861988</t>
  </si>
  <si>
    <t>-567.753459161443 206.074437827293 -507.115718366725</t>
  </si>
  <si>
    <t>-569.153259404894 211.654543069531 -604.946733904849</t>
  </si>
  <si>
    <t>-568.417890734795 221.205525636273 -742.613942493825</t>
  </si>
  <si>
    <t>-531.900069328192 232.711760863155 -825.409110862297</t>
  </si>
  <si>
    <t>-572.082992556969 246.726895657424 -679.715335592315</t>
  </si>
  <si>
    <t>-606.858903659925 379.642867061468 -652.849351589104</t>
  </si>
  <si>
    <t>-571.047068243364 356.852705376776 -355.867548050075</t>
  </si>
  <si>
    <t>-435.125193047492 431.053433638757 -165.750577093033</t>
  </si>
  <si>
    <t>-565.402896374004 187.240521232733 -683.806676353356</t>
  </si>
  <si>
    <t>-603.327347880954 52.7994038935519 -674.290014266634</t>
  </si>
  <si>
    <t>-591.540658052523 10.2372463122169 -377.558628229114</t>
  </si>
  <si>
    <t>-355.314575267055 73.9507223473959 -393.770876716942</t>
  </si>
  <si>
    <t>-524.23567498309 275.502784408408 -205.421679052405</t>
  </si>
  <si>
    <t>-526.188611569679 294.640160724292 210.614337607729</t>
  </si>
  <si>
    <t>-527.578975631581 312.247749629641 616.640878724894</t>
  </si>
  <si>
    <t>-377.88173503261 315.524234247496 675.070315253231</t>
  </si>
  <si>
    <t>-561.453260560086 120.395176273143 -201.601520630563</t>
  </si>
  <si>
    <t>-565.550380274193 121.530509090016 214.85731394167</t>
  </si>
  <si>
    <t>-571.37732965802 119.337262634987 621.098553457147</t>
  </si>
  <si>
    <t>-429.45368029681 74.0900195730908 681.467068860608</t>
  </si>
  <si>
    <t>9763-20170724T150145.014345300.bin</t>
  </si>
  <si>
    <t>-543.107668576882 197.906321505491 -203.526011605498</t>
  </si>
  <si>
    <t>-556.342406851143 198.744177941645 -301.138117549616</t>
  </si>
  <si>
    <t>-563.79252919614 202.042061986416 -409.293707177916</t>
  </si>
  <si>
    <t>-567.777916397668 206.298827710279 -507.120097260299</t>
  </si>
  <si>
    <t>-569.110946472756 212.021182453329 -604.943722972732</t>
  </si>
  <si>
    <t>-568.28714390821 221.793741971119 -742.594872430678</t>
  </si>
  <si>
    <t>-531.704350320395 233.247818214551 -825.368678620189</t>
  </si>
  <si>
    <t>-571.881745762095 247.226010066272 -679.656111834493</t>
  </si>
  <si>
    <t>-606.0055078373 380.288075067483 -652.65288143</t>
  </si>
  <si>
    <t>-569.813667958539 357.820033084766 -355.69270856629</t>
  </si>
  <si>
    <t>-435.277913202634 432.109513732581 -164.626795364999</t>
  </si>
  <si>
    <t>-565.420828665203 187.721937286327 -683.841994052631</t>
  </si>
  <si>
    <t>-603.952954744201 53.4519725301695 -674.507553992834</t>
  </si>
  <si>
    <t>-592.537544553644 10.6341500919737 -377.798494775114</t>
  </si>
  <si>
    <t>-356.044395710827 73.4069639155252 -393.784760717737</t>
  </si>
  <si>
    <t>-524.208872294136 275.385435314222 -205.402950945017</t>
  </si>
  <si>
    <t>-526.339365031832 294.578192450014 210.629640225529</t>
  </si>
  <si>
    <t>-527.567684916243 312.233557962528 616.648627334441</t>
  </si>
  <si>
    <t>-377.869630960868 315.335704561521 675.085540673144</t>
  </si>
  <si>
    <t>-561.974915181162 120.390370025316 -201.606634176597</t>
  </si>
  <si>
    <t>-565.745315214696 121.519227133771 214.855237282165</t>
  </si>
  <si>
    <t>-571.372025304968 119.351368786525 621.11057786169</t>
  </si>
  <si>
    <t>-429.477564840786 74.0072870659533 681.475127282626</t>
  </si>
  <si>
    <t>9763-20170724T150145.077512900.bin</t>
  </si>
  <si>
    <t>-543.578540996842 197.824850667106 -203.525468812891</t>
  </si>
  <si>
    <t>-556.632061634121 198.763858019801 -301.161099097184</t>
  </si>
  <si>
    <t>-563.864790986732 202.228925358922 -409.326167027819</t>
  </si>
  <si>
    <t>-567.64868587448 206.657979048133 -507.152929557421</t>
  </si>
  <si>
    <t>-568.776345056289 212.572895759785 -604.967661503548</t>
  </si>
  <si>
    <t>-567.660264467244 222.637266658604 -742.595705676392</t>
  </si>
  <si>
    <t>-530.836272185195 233.9647247381 -825.280036337876</t>
  </si>
  <si>
    <t>-571.15722604464 247.960087543256 -679.607346387989</t>
  </si>
  <si>
    <t>-604.026534130075 381.276775454919 -652.270883326698</t>
  </si>
  <si>
    <t>-566.049004750608 359.340963884864 -355.493863581276</t>
  </si>
  <si>
    <t>-432.27334756905 432.111336528729 -163.312875944061</t>
  </si>
  <si>
    <t>-565.149975145895 188.417026931436 -683.91290096027</t>
  </si>
  <si>
    <t>-604.766380457542 54.4480461443302 -674.909577410251</t>
  </si>
  <si>
    <t>-594.200726540608 11.2199081470114 -378.228375074639</t>
  </si>
  <si>
    <t>-357.227216509204 72.2419694585544 -393.876269071059</t>
  </si>
  <si>
    <t>-524.221493657012 275.217106573025 -205.363762288629</t>
  </si>
  <si>
    <t>-526.732556003084 294.542399543051 210.66056426116</t>
  </si>
  <si>
    <t>-527.538035365684 312.213241349173 616.6756467667</t>
  </si>
  <si>
    <t>-377.848993838321 315.041086161448 675.149515263403</t>
  </si>
  <si>
    <t>-562.921270789488 120.422956229922 -201.651641250343</t>
  </si>
  <si>
    <t>-566.100518207791 121.653588236728 214.814916079921</t>
  </si>
  <si>
    <t>-571.295559234898 119.487085914121 621.10525715308</t>
  </si>
  <si>
    <t>-429.500294999944 73.8431766818121 681.476884752953</t>
  </si>
  <si>
    <t>9763-20170724T150145.109150700.bin</t>
  </si>
  <si>
    <t>-543.700301090031 197.862508226189 -203.530380745824</t>
  </si>
  <si>
    <t>-556.708676764247 198.840543900738 -301.171717984634</t>
  </si>
  <si>
    <t>-563.8569224798 202.367082588202 -409.340322275545</t>
  </si>
  <si>
    <t>-567.550971758866 206.8597005101 -507.167621817215</t>
  </si>
  <si>
    <t>-568.575606843027 212.846266989829 -604.979272309682</t>
  </si>
  <si>
    <t>-567.300815006016 223.020414933658 -742.597825878825</t>
  </si>
  <si>
    <t>-530.342688711614 234.293716066646 -825.229562453747</t>
  </si>
  <si>
    <t>-570.76138822393 248.303616985813 -679.591565914055</t>
  </si>
  <si>
    <t>-603.016446170352 381.741198734655 -652.090992032189</t>
  </si>
  <si>
    <t>-564.346757660355 359.638431504462 -355.415821481427</t>
  </si>
  <si>
    <t>-429.573359356261 431.221987352937 -163.486369794304</t>
  </si>
  <si>
    <t>-564.967236153403 188.742631057568 -683.941285862288</t>
  </si>
  <si>
    <t>-605.159946180533 54.9271109931972 -675.059147097104</t>
  </si>
  <si>
    <t>-594.790868200112 11.5373344479985 -378.394620718084</t>
  </si>
  <si>
    <t>-357.5804624064 71.625233389055 -394.068673800053</t>
  </si>
  <si>
    <t>-524.162365178813 275.214358303663 -205.349755561063</t>
  </si>
  <si>
    <t>-526.856423584881 294.563774977929 210.672281909963</t>
  </si>
  <si>
    <t>-527.526002131061 312.195782055837 616.691604793111</t>
  </si>
  <si>
    <t>-377.838519665791 314.89195182579 675.175698935476</t>
  </si>
  <si>
    <t>-563.246771790533 120.519301112547 -201.671332002222</t>
  </si>
  <si>
    <t>-566.17228892406 121.760801002286 214.797059813034</t>
  </si>
  <si>
    <t>-571.248932868582 119.571478730844 621.10062079336</t>
  </si>
  <si>
    <t>-429.519765430701 73.729867194789 681.47773297404</t>
  </si>
  <si>
    <t>9763-20170724T150145.180336400.bin</t>
  </si>
  <si>
    <t>-543.807667548115 198.112927758586 -203.494377505307</t>
  </si>
  <si>
    <t>-556.780696782609 199.181450885263 -301.139464287664</t>
  </si>
  <si>
    <t>-563.799794137955 202.803118994952 -409.31349857822</t>
  </si>
  <si>
    <t>-567.340553545901 207.383113844094 -507.142300634785</t>
  </si>
  <si>
    <t>-568.175404435058 213.460706384655 -604.950097963937</t>
  </si>
  <si>
    <t>-566.595140041338 223.768478840237 -742.555585534472</t>
  </si>
  <si>
    <t>-529.466572891245 234.911424715165 -825.128516171633</t>
  </si>
  <si>
    <t>-570.049369388408 249.004150208763 -679.52993755637</t>
  </si>
  <si>
    <t>-601.231440854923 382.60845211453 -651.623376903304</t>
  </si>
  <si>
    <t>-562.395082243869 361.144788273837 -354.923081121842</t>
  </si>
  <si>
    <t>-422.953461378048 429.051905419384 -165.002959180711</t>
  </si>
  <si>
    <t>-564.537953218251 189.420119327548 -683.929939469317</t>
  </si>
  <si>
    <t>-605.571918340974 55.8577956603017 -675.084577198047</t>
  </si>
  <si>
    <t>-595.633333710433 12.6342343694171 -378.381208691426</t>
  </si>
  <si>
    <t>-357.998559739879 70.9820118110474 -394.200618563544</t>
  </si>
  <si>
    <t>-523.925555789636 275.41037507237 -205.321884781794</t>
  </si>
  <si>
    <t>-526.807772915904 294.650708403733 210.703983870159</t>
  </si>
  <si>
    <t>-527.520771889728 312.144803448855 616.707015185691</t>
  </si>
  <si>
    <t>-377.82653094079 314.625543369871 675.183316629895</t>
  </si>
  <si>
    <t>-563.667065419358 120.913155964154 -201.68312176737</t>
  </si>
  <si>
    <t>-566.178686648459 122.043627754179 214.788271315088</t>
  </si>
  <si>
    <t>-571.184359090274 119.729417148347 621.092637901115</t>
  </si>
  <si>
    <t>-429.5528868755 73.5889291417504 681.471284987981</t>
  </si>
  <si>
    <t>9763-20170724T150145.211419700.bin</t>
  </si>
  <si>
    <t>-543.763481394091 198.326557228989 -203.51182749737</t>
  </si>
  <si>
    <t>-556.748159825743 199.439341221929 -301.154899747852</t>
  </si>
  <si>
    <t>-563.730444140338 203.094591578327 -409.330246016527</t>
  </si>
  <si>
    <t>-567.21735536298 207.701153242507 -507.15974549936</t>
  </si>
  <si>
    <t>-567.977594728443 213.80292098738 -604.966585950767</t>
  </si>
  <si>
    <t>-566.27031233065 224.143523224331 -742.568027524525</t>
  </si>
  <si>
    <t>-529.108332192995 235.168534255748 -825.141812448773</t>
  </si>
  <si>
    <t>-569.73539589679 249.368545007108 -679.538685764237</t>
  </si>
  <si>
    <t>-600.467663818815 383.031081063195 -651.375456008802</t>
  </si>
  <si>
    <t>-562.237927098832 361.481632899258 -354.602752344394</t>
  </si>
  <si>
    <t>-420.245532556728 427.760788950689 -166.001908509259</t>
  </si>
  <si>
    <t>-564.314557595766 189.776932264952 -683.949754948737</t>
  </si>
  <si>
    <t>-605.638331852665 56.3129360527785 -675.074429447326</t>
  </si>
  <si>
    <t>-595.842357667396 13.3435754478542 -378.32927561019</t>
  </si>
  <si>
    <t>-358.02550884634 70.9485053510002 -394.135446906832</t>
  </si>
  <si>
    <t>-523.761122121139 275.596748998966 -205.316968746361</t>
  </si>
  <si>
    <t>-526.714470427974 294.724557881914 210.713582560285</t>
  </si>
  <si>
    <t>-527.52177397596 312.141170814883 616.71456902341</t>
  </si>
  <si>
    <t>-377.822859800182 314.59929576609 675.179869679906</t>
  </si>
  <si>
    <t>-563.802083349614 121.121756700892 -201.704633651177</t>
  </si>
  <si>
    <t>-566.042922110697 122.193326970415 214.768479484278</t>
  </si>
  <si>
    <t>-571.163949778885 119.790544378265 621.077130024902</t>
  </si>
  <si>
    <t>-429.567151952077 73.5547396185145 681.46417422331</t>
  </si>
  <si>
    <t>9763-20170724T150145.277596800.bin</t>
  </si>
  <si>
    <t>-543.495856521723 198.818813731525 -203.598929505012</t>
  </si>
  <si>
    <t>-556.475309544179 199.988513207835 -301.241924331176</t>
  </si>
  <si>
    <t>-563.403396558237 203.618621293926 -409.421544047938</t>
  </si>
  <si>
    <t>-566.81792100118 208.169363898408 -507.256242216049</t>
  </si>
  <si>
    <t>-567.480082481664 214.184141728475 -605.069273382364</t>
  </si>
  <si>
    <t>-565.605608791634 224.371110476236 -742.68001519004</t>
  </si>
  <si>
    <t>-528.407529873098 234.988676210051 -825.29093279069</t>
  </si>
  <si>
    <t>-569.061182161726 249.67391160098 -679.681372715027</t>
  </si>
  <si>
    <t>-599.147001553661 383.416875439182 -651.200098923452</t>
  </si>
  <si>
    <t>-564.145836171567 360.270235655647 -354.149376864464</t>
  </si>
  <si>
    <t>-415.340719231026 424.184767507618 -170.038006943015</t>
  </si>
  <si>
    <t>-563.807168319588 190.062462510291 -684.02271636892</t>
  </si>
  <si>
    <t>-605.637051908311 56.7648393129421 -674.979575063024</t>
  </si>
  <si>
    <t>-595.907569827855 14.1630232095595 -378.179246733091</t>
  </si>
  <si>
    <t>-357.82944149964 70.6869262261616 -393.954717603337</t>
  </si>
  <si>
    <t>-523.196770295747 276.009447456128 -205.349512554238</t>
  </si>
  <si>
    <t>-526.386202651464 294.923046633294 210.689110929666</t>
  </si>
  <si>
    <t>-527.533687647563 312.127971972954 616.711458822982</t>
  </si>
  <si>
    <t>-377.82306771631 314.41187463591 675.153824928295</t>
  </si>
  <si>
    <t>-563.731578293521 121.643878924837 -201.778673656586</t>
  </si>
  <si>
    <t>-565.811696969291 122.417937848373 214.695903157666</t>
  </si>
  <si>
    <t>-571.16816967857 119.801758662717 620.994943792344</t>
  </si>
  <si>
    <t>-429.6059185507 73.5091577410867 681.419473923996</t>
  </si>
  <si>
    <t>9763-20170724T150145.315278500.bin</t>
  </si>
  <si>
    <t>-543.336953660746 199.028363243906 -203.62792470479</t>
  </si>
  <si>
    <t>-556.333532826801 200.219749689206 -301.268467995234</t>
  </si>
  <si>
    <t>-563.249238269974 203.816812668442 -409.449974002211</t>
  </si>
  <si>
    <t>-566.637719667158 208.317180843341 -507.287895681479</t>
  </si>
  <si>
    <t>-567.25778681014 214.262466829253 -605.105466344168</t>
  </si>
  <si>
    <t>-565.306111086112 224.332756469729 -742.723632619553</t>
  </si>
  <si>
    <t>-528.129211822041 234.727783042869 -825.372484876835</t>
  </si>
  <si>
    <t>-568.78563092639 249.689940024937 -679.748206686251</t>
  </si>
  <si>
    <t>-598.785984945448 383.445157181783 -651.243705085693</t>
  </si>
  <si>
    <t>-565.923864161505 359.305391511072 -354.027772923699</t>
  </si>
  <si>
    <t>-412.985244122312 421.174414246275 -172.624846167057</t>
  </si>
  <si>
    <t>-563.551992395186 190.072785168176 -684.036527731069</t>
  </si>
  <si>
    <t>-605.535138538436 56.830899431154 -674.820903907916</t>
  </si>
  <si>
    <t>-595.78739687286 14.5602915357272 -377.97382889042</t>
  </si>
  <si>
    <t>-357.602766658658 70.6090939580872 -393.836235525661</t>
  </si>
  <si>
    <t>-523.014960705445 276.238997303306 -205.376008808305</t>
  </si>
  <si>
    <t>-526.185335517364 295.033072195115 210.66816550071</t>
  </si>
  <si>
    <t>-527.544021778633 312.120174173664 616.699983076794</t>
  </si>
  <si>
    <t>-377.822211987244 314.280594054636 675.118386811379</t>
  </si>
  <si>
    <t>-563.691253995988 121.839617033741 -201.816811459841</t>
  </si>
  <si>
    <t>-565.740669181259 122.55933786347 214.657988465877</t>
  </si>
  <si>
    <t>-571.161343972518 119.811540264444 620.956307791566</t>
  </si>
  <si>
    <t>-429.61523389021 73.4915596919566 681.397646517752</t>
  </si>
  <si>
    <t>9763-20170724T150145.378447100.bin</t>
  </si>
  <si>
    <t>-542.998171355126 199.478643864535 -203.665599952881</t>
  </si>
  <si>
    <t>-556.051507830498 200.678324213002 -301.298375597961</t>
  </si>
  <si>
    <t>-562.942648333278 204.222314032165 -409.4831708572</t>
  </si>
  <si>
    <t>-566.271806213618 208.655681121595 -507.326294867989</t>
  </si>
  <si>
    <t>-566.794687775091 214.518479058947 -605.149401879829</t>
  </si>
  <si>
    <t>-564.665817291252 224.459993651604 -742.774281530897</t>
  </si>
  <si>
    <t>-527.660128751132 234.437210116197 -825.551247542867</t>
  </si>
  <si>
    <t>-568.259269394146 249.873384277488 -679.82789158079</t>
  </si>
  <si>
    <t>-598.040491899569 383.628608779344 -651.17233383227</t>
  </si>
  <si>
    <t>-570.760393060338 358.305290568426 -353.490417982823</t>
  </si>
  <si>
    <t>-407.155464501117 411.273311498096 -178.696758558236</t>
  </si>
  <si>
    <t>-562.954403802451 190.257772419403 -684.052272593174</t>
  </si>
  <si>
    <t>-604.974590924375 57.0532395530167 -674.472410841114</t>
  </si>
  <si>
    <t>-595.184505707693 15.6809238938026 -377.500294600425</t>
  </si>
  <si>
    <t>-356.857794356098 71.0380644285599 -393.654889813966</t>
  </si>
  <si>
    <t>-522.570359920766 276.670433174496 -205.422786270021</t>
  </si>
  <si>
    <t>-525.780812185157 295.232086831776 210.631547434138</t>
  </si>
  <si>
    <t>-527.570057504496 312.102253695982 616.678986428559</t>
  </si>
  <si>
    <t>-377.826577214229 314.051415660406 675.049275224882</t>
  </si>
  <si>
    <t>-563.369474312119 122.305594756523 -201.860140490729</t>
  </si>
  <si>
    <t>-565.506890714704 122.828398651124 214.614569272053</t>
  </si>
  <si>
    <t>-571.151787284873 119.843599823848 620.911610720473</t>
  </si>
  <si>
    <t>-429.64946422431 73.4019957442542 681.362242273401</t>
  </si>
  <si>
    <t>9763-20170724T150145.408329000.bin</t>
  </si>
  <si>
    <t>-542.780990784378 199.658111720153 -203.688016475885</t>
  </si>
  <si>
    <t>-555.864798933263 200.864076513055 -301.316704072198</t>
  </si>
  <si>
    <t>-562.74562600417 204.363543807853 -409.503644072448</t>
  </si>
  <si>
    <t>-566.045927226878 208.739191661811 -507.350277149518</t>
  </si>
  <si>
    <t>-566.519552947241 214.52909156482 -605.177968564638</t>
  </si>
  <si>
    <t>-564.299221523542 224.353507012222 -742.809783221601</t>
  </si>
  <si>
    <t>-527.362665476337 234.079016995126 -825.647709941551</t>
  </si>
  <si>
    <t>-567.960537369446 249.818100945756 -679.888052154413</t>
  </si>
  <si>
    <t>-597.431590378903 383.615997766426 -651.071976607054</t>
  </si>
  <si>
    <t>-573.274777860933 358.167422084617 -353.131005828182</t>
  </si>
  <si>
    <t>-405.263989567618 407.448252397549 -181.466261063385</t>
  </si>
  <si>
    <t>-562.600812443651 190.203546601017 -684.057072940589</t>
  </si>
  <si>
    <t>-604.587214902231 57.014878834761 -674.288176402565</t>
  </si>
  <si>
    <t>-594.629866781414 16.0282455075358 -377.268152440174</t>
  </si>
  <si>
    <t>-356.277163766532 71.2331096743658 -393.559469348099</t>
  </si>
  <si>
    <t>-522.352102114378 276.866563195687 -205.446502462661</t>
  </si>
  <si>
    <t>-525.624167544218 295.338402125488 210.611229829971</t>
  </si>
  <si>
    <t>-527.577380838253 312.11084583217 616.666531911157</t>
  </si>
  <si>
    <t>-377.827532176455 314.090746611637 675.01947168501</t>
  </si>
  <si>
    <t>-563.182457647744 122.49439840685 -201.873483691211</t>
  </si>
  <si>
    <t>-565.40111612355 122.94457665024 214.600858941192</t>
  </si>
  <si>
    <t>-571.164462237286 119.831007165064 620.88800879708</t>
  </si>
  <si>
    <t>-429.644139821383 73.4564269978996 681.347904144071</t>
  </si>
  <si>
    <t>9763-20170724T150145.479019600.bin</t>
  </si>
  <si>
    <t>-542.342903459785 199.949288927603 -203.712754053165</t>
  </si>
  <si>
    <t>-555.488105146319 201.173872948498 -301.332908798663</t>
  </si>
  <si>
    <t>-562.366337634525 204.529643536841 -409.524617643924</t>
  </si>
  <si>
    <t>-565.628760622457 208.714094670972 -507.380857949284</t>
  </si>
  <si>
    <t>-566.024887456595 214.254275968801 -605.223243996731</t>
  </si>
  <si>
    <t>-563.650009661411 223.668940831873 -742.881367803952</t>
  </si>
  <si>
    <t>-526.845433147873 232.818665445539 -825.843334233731</t>
  </si>
  <si>
    <t>-567.406062902106 249.31859499539 -680.040384040558</t>
  </si>
  <si>
    <t>-596.840553016339 383.175631419324 -651.452820601358</t>
  </si>
  <si>
    <t>-580.270132384195 357.116982380866 -353.046398250832</t>
  </si>
  <si>
    <t>-401.908346258884 396.306429879643 -189.411885551826</t>
  </si>
  <si>
    <t>-561.993485498821 189.696172976485 -684.024611107452</t>
  </si>
  <si>
    <t>-603.864754423739 56.5032718500736 -673.642741603285</t>
  </si>
  <si>
    <t>-593.420321181123 16.3929482567198 -376.519888837432</t>
  </si>
  <si>
    <t>-355.049376723978 71.3090473928135 -393.505624882456</t>
  </si>
  <si>
    <t>-521.902752125933 277.136767349751 -205.465134710014</t>
  </si>
  <si>
    <t>-525.212915069514 295.516875767717 210.59641251076</t>
  </si>
  <si>
    <t>-527.596796844997 312.113137161701 616.656265022352</t>
  </si>
  <si>
    <t>-377.828711640791 314.024899035394 674.96461732433</t>
  </si>
  <si>
    <t>-562.772631162387 122.766853434462 -201.896898896148</t>
  </si>
  <si>
    <t>-565.142177633664 123.073280996405 214.576725823117</t>
  </si>
  <si>
    <t>-571.216288385926 119.770332835283 620.861664358115</t>
  </si>
  <si>
    <t>-429.666054077502 73.5065531313069 681.336461343112</t>
  </si>
  <si>
    <t>9763-20170724T150145.509439200.bin</t>
  </si>
  <si>
    <t>-542.176736435801 200.086736874521 -203.708536911693</t>
  </si>
  <si>
    <t>-555.376053007389 201.315712586701 -301.321287626553</t>
  </si>
  <si>
    <t>-562.260225280839 204.588469864691 -409.515221995155</t>
  </si>
  <si>
    <t>-565.502431001916 208.665506762086 -507.376633030529</t>
  </si>
  <si>
    <t>-565.850515863647 214.068104008166 -605.226991364725</t>
  </si>
  <si>
    <t>-563.376724053103 223.259024812336 -742.898382031315</t>
  </si>
  <si>
    <t>-526.621191511709 232.113563757026 -825.914229725102</t>
  </si>
  <si>
    <t>-567.181149208095 249.010425105269 -680.102054917011</t>
  </si>
  <si>
    <t>-596.646579910231 382.885710947288 -651.724496163579</t>
  </si>
  <si>
    <t>-584.08275603847 356.99978276197 -353.107637201183</t>
  </si>
  <si>
    <t>-401.404901670364 391.26714485725 -193.171596955392</t>
  </si>
  <si>
    <t>-561.759278254908 189.382276743528 -683.9853009313</t>
  </si>
  <si>
    <t>-603.620042037403 56.2121742295215 -673.310998104679</t>
  </si>
  <si>
    <t>-592.893105209896 16.5968042846364 -376.131659321295</t>
  </si>
  <si>
    <t>-354.491340052372 71.2626915804051 -393.488071158407</t>
  </si>
  <si>
    <t>-521.719437614028 277.27061917726 -205.478351045571</t>
  </si>
  <si>
    <t>-524.994170673316 295.595090812453 210.585943278827</t>
  </si>
  <si>
    <t>-527.616041008477 312.110515483062 616.64607388468</t>
  </si>
  <si>
    <t>-377.832101939238 313.952661821015 674.915923896135</t>
  </si>
  <si>
    <t>-562.620296136344 122.906815876083 -201.891465637219</t>
  </si>
  <si>
    <t>-565.026970844934 123.124020634737 214.581999670771</t>
  </si>
  <si>
    <t>-571.246980461317 119.749131235179 620.863605663987</t>
  </si>
  <si>
    <t>-429.668898078307 73.5595367694493 681.329856937546</t>
  </si>
  <si>
    <t>9763-20170724T150145.579126600.bin</t>
  </si>
  <si>
    <t>-541.894675873419 200.295160100965 -203.723236515516</t>
  </si>
  <si>
    <t>-555.169780818352 201.521926173845 -301.325770913324</t>
  </si>
  <si>
    <t>-562.039048527765 204.622256396303 -409.525607980285</t>
  </si>
  <si>
    <t>-565.220620776236 208.48083225999 -507.397977597863</t>
  </si>
  <si>
    <t>-565.456687572066 213.606362359079 -605.263569111805</t>
  </si>
  <si>
    <t>-562.767358866869 222.349115823802 -742.960140808886</t>
  </si>
  <si>
    <t>-526.098405633745 230.624864016067 -826.073806117785</t>
  </si>
  <si>
    <t>-566.678590020925 248.303948282544 -680.254117921335</t>
  </si>
  <si>
    <t>-596.277150361556 382.247259582648 -652.275666134039</t>
  </si>
  <si>
    <t>-590.59796284222 355.927127708474 -353.486447891188</t>
  </si>
  <si>
    <t>-399.35808524236 377.566222717525 -201.55204867915</t>
  </si>
  <si>
    <t>-561.233668543517 188.66499029328 -683.934351680405</t>
  </si>
  <si>
    <t>-603.056040107316 55.5338534941795 -672.632497737824</t>
  </si>
  <si>
    <t>-592.015971779524 17.2078906152235 -375.295567260563</t>
  </si>
  <si>
    <t>-353.531740484564 71.3099311438993 -393.275216139644</t>
  </si>
  <si>
    <t>-521.420233237939 277.485846720178 -205.50652264565</t>
  </si>
  <si>
    <t>-524.578351548635 295.692003837132 210.563885513201</t>
  </si>
  <si>
    <t>-527.648744727433 312.101143982748 616.621993550012</t>
  </si>
  <si>
    <t>-377.837215568953 313.821449614671 674.824628723998</t>
  </si>
  <si>
    <t>-562.389359693403 123.103774227063 -201.882656161288</t>
  </si>
  <si>
    <t>-564.849911431524 123.225283294548 214.590507183818</t>
  </si>
  <si>
    <t>-571.26484517288 119.760065567875 620.855937195212</t>
  </si>
  <si>
    <t>-429.688881584928 73.5625304709472 681.321175359968</t>
  </si>
  <si>
    <t>9763-20170724T150145.614281200.bin</t>
  </si>
  <si>
    <t>-541.741398460965 200.391425006118 -203.744810008562</t>
  </si>
  <si>
    <t>-555.059183042641 201.600765062847 -301.341823322374</t>
  </si>
  <si>
    <t>-561.951765390644 204.616111375327 -409.542558689177</t>
  </si>
  <si>
    <t>-565.141677205802 208.372839092739 -507.418626164988</t>
  </si>
  <si>
    <t>-565.371500314885 213.371846241869 -605.290755093574</t>
  </si>
  <si>
    <t>-562.65624731892 221.911569343885 -742.999526324461</t>
  </si>
  <si>
    <t>-526.04987854169 229.904597615093 -826.168492430795</t>
  </si>
  <si>
    <t>-566.566965856692 247.960134633959 -680.332341740828</t>
  </si>
  <si>
    <t>-596.186202511692 381.934577810906 -652.568355403637</t>
  </si>
  <si>
    <t>-593.693109405681 355.395668103819 -353.754957412857</t>
  </si>
  <si>
    <t>-398.758379010128 371.339833140673 -205.865649097504</t>
  </si>
  <si>
    <t>-561.145959751593 188.31353979219 -683.924193876446</t>
  </si>
  <si>
    <t>-603.019233944409 55.2247768939319 -672.349253907017</t>
  </si>
  <si>
    <t>-591.794456473173 17.3747591691315 -374.95830961302</t>
  </si>
  <si>
    <t>-353.263841179938 71.1826269968685 -393.202540401422</t>
  </si>
  <si>
    <t>-521.211823985985 277.568993829472 -205.533428872806</t>
  </si>
  <si>
    <t>-524.343830317034 295.70925959161 210.540057954772</t>
  </si>
  <si>
    <t>-527.655082705202 312.095001672613 616.61134574874</t>
  </si>
  <si>
    <t>-377.837659142725 313.815267621357 674.7987915527</t>
  </si>
  <si>
    <t>-562.254407157678 123.202343302961 -201.874810834107</t>
  </si>
  <si>
    <t>-564.78697827541 123.275955800967 214.597975784069</t>
  </si>
  <si>
    <t>-571.269627587225 119.76356449868 620.857546152485</t>
  </si>
  <si>
    <t>-429.702409032291 73.5413029482081 681.32432542336</t>
  </si>
  <si>
    <t>9763-20170724T150145.676447600.bin</t>
  </si>
  <si>
    <t>-541.498970210981 200.544362099977 -203.738687410667</t>
  </si>
  <si>
    <t>-554.9312908032 201.721234873612 -301.320398374682</t>
  </si>
  <si>
    <t>-561.906946837359 204.535093770228 -409.521253963759</t>
  </si>
  <si>
    <t>-565.146633813824 208.044520349402 -507.40481765028</t>
  </si>
  <si>
    <t>-565.396050495883 212.733379731566 -605.292271502956</t>
  </si>
  <si>
    <t>-562.672186995251 220.771188875135 -743.030998916127</t>
  </si>
  <si>
    <t>-526.178429284525 228.170224576829 -826.30444368884</t>
  </si>
  <si>
    <t>-566.577949396762 247.04868747936 -680.459135069208</t>
  </si>
  <si>
    <t>-596.377430609728 381.081663907935 -653.148092268861</t>
  </si>
  <si>
    <t>-597.379116426143 355.656259756491 -354.229131408474</t>
  </si>
  <si>
    <t>-395.936352556761 358.505859033393 -214.451844209855</t>
  </si>
  <si>
    <t>-561.174475141325 187.387767437921 -683.833764237476</t>
  </si>
  <si>
    <t>-603.03527282727 54.3508095180273 -671.669656817347</t>
  </si>
  <si>
    <t>-591.554871035267 17.2149764799003 -374.19841534355</t>
  </si>
  <si>
    <t>-352.949837583932 70.5320263983626 -392.905739079913</t>
  </si>
  <si>
    <t>-521.022468774091 277.767757729726 -205.578864040946</t>
  </si>
  <si>
    <t>-523.959262673883 295.787447703028 210.501252681279</t>
  </si>
  <si>
    <t>-527.684311992878 312.100001789074 616.585556081709</t>
  </si>
  <si>
    <t>-377.844748366386 313.826083526022 674.715839038764</t>
  </si>
  <si>
    <t>-561.958764797962 123.332224987611 -201.844326792288</t>
  </si>
  <si>
    <t>-564.690870572225 123.382824721197 214.627196810259</t>
  </si>
  <si>
    <t>-571.300042187877 119.753202910787 620.884901722744</t>
  </si>
  <si>
    <t>-429.727324597888 73.5212370105119 681.331353949132</t>
  </si>
  <si>
    <t>9763-20170724T150145.712652900.bin</t>
  </si>
  <si>
    <t>-541.422833388414 200.612977521845 -203.716509562363</t>
  </si>
  <si>
    <t>-554.922953702712 201.774092286494 -301.289052237423</t>
  </si>
  <si>
    <t>-561.950766693074 204.496688345616 -409.488728663107</t>
  </si>
  <si>
    <t>-565.224887398625 207.894786561153 -507.375213523599</t>
  </si>
  <si>
    <t>-565.493817992242 212.443921611922 -605.269082112164</t>
  </si>
  <si>
    <t>-562.779649414773 220.256225736637 -743.021148127375</t>
  </si>
  <si>
    <t>-526.362434901598 227.382947060697 -826.351737046479</t>
  </si>
  <si>
    <t>-566.682148886747 246.636067757394 -680.492094325295</t>
  </si>
  <si>
    <t>-596.592165193689 380.684083908244 -653.437924357329</t>
  </si>
  <si>
    <t>-598.287683565284 356.837578286081 -354.391900065151</t>
  </si>
  <si>
    <t>-394.375054759589 352.185378089134 -218.29275076216</t>
  </si>
  <si>
    <t>-561.276618488595 186.970036858704 -683.76941437046</t>
  </si>
  <si>
    <t>-603.097215313092 53.935269453448 -671.350306890746</t>
  </si>
  <si>
    <t>-591.497188076104 17.0971966085901 -373.846651373991</t>
  </si>
  <si>
    <t>-352.848191731671 70.1791044658492 -392.660589257214</t>
  </si>
  <si>
    <t>-521.000264524392 277.849984240308 -205.58806175393</t>
  </si>
  <si>
    <t>-523.74313122661 295.825811922998 210.495299216593</t>
  </si>
  <si>
    <t>-527.699795955888 312.114563187854 616.574271897572</t>
  </si>
  <si>
    <t>-377.846427556054 313.912976791645 674.666723347642</t>
  </si>
  <si>
    <t>-561.818603513341 123.396437985626 -201.813648883659</t>
  </si>
  <si>
    <t>-564.622462457995 123.414555270961 214.657417850122</t>
  </si>
  <si>
    <t>-571.317920741853 119.754584276748 620.913273662554</t>
  </si>
  <si>
    <t>-429.739625153082 73.5115253796657 681.338137537632</t>
  </si>
  <si>
    <t>9763-20170724T150145.781341400.bin</t>
  </si>
  <si>
    <t>-541.418993648116 200.772330197858 -203.702389980866</t>
  </si>
  <si>
    <t>-555.014631237972 201.903397657912 -301.262003390529</t>
  </si>
  <si>
    <t>-562.143815778692 204.494710384557 -409.458475980678</t>
  </si>
  <si>
    <t>-565.502858220176 207.733561471042 -507.347269478232</t>
  </si>
  <si>
    <t>-565.846701084177 212.082748677544 -605.250133734633</t>
  </si>
  <si>
    <t>-563.224267146581 219.570114913497 -743.021851515114</t>
  </si>
  <si>
    <t>-526.974356317423 226.213568291717 -826.465408450469</t>
  </si>
  <si>
    <t>-567.096292369839 246.096277166601 -680.553026985979</t>
  </si>
  <si>
    <t>-597.237899460622 380.192344708327 -654.005220751267</t>
  </si>
  <si>
    <t>-597.788144007628 360.382966537969 -354.660483989495</t>
  </si>
  <si>
    <t>-391.436647616835 343.247757659764 -223.319538474636</t>
  </si>
  <si>
    <t>-561.670632038892 186.424634570827 -683.692604355052</t>
  </si>
  <si>
    <t>-603.349113850054 53.3949822312734 -670.807212684978</t>
  </si>
  <si>
    <t>-591.561823271277 17.2028263064692 -373.231789378886</t>
  </si>
  <si>
    <t>-352.809475592037 69.7860639998341 -392.134787720472</t>
  </si>
  <si>
    <t>-521.188869948152 278.079526871662 -205.59574991756</t>
  </si>
  <si>
    <t>-523.380433466459 295.908005457277 210.497205224646</t>
  </si>
  <si>
    <t>-527.726877762471 312.133652029848 616.554874854952</t>
  </si>
  <si>
    <t>-377.849936976135 314.084191154231 674.581545601748</t>
  </si>
  <si>
    <t>-561.634543349 123.4636199432 -201.771320733801</t>
  </si>
  <si>
    <t>-564.491387703645 123.43350729006 214.699414858914</t>
  </si>
  <si>
    <t>-571.399822630418 119.670129945529 620.939937844143</t>
  </si>
  <si>
    <t>-429.768795044484 73.548603154052 681.33411276886</t>
  </si>
  <si>
    <t>9763-20170724T150145.813739200.bin</t>
  </si>
  <si>
    <t>-541.444374726617 200.799160869129 -203.715842388787</t>
  </si>
  <si>
    <t>-555.106374376226 201.914718540643 -301.266343804589</t>
  </si>
  <si>
    <t>-562.306310573211 204.463288015025 -409.459117427638</t>
  </si>
  <si>
    <t>-565.726747152964 207.652413498 -507.347484097911</t>
  </si>
  <si>
    <t>-566.128375389867 211.939860748478 -605.252808858346</t>
  </si>
  <si>
    <t>-563.582378132788 219.327809688776 -743.031402509709</t>
  </si>
  <si>
    <t>-527.422870708463 225.781284319407 -826.528864210731</t>
  </si>
  <si>
    <t>-567.418938027979 245.899247323495 -680.579462056951</t>
  </si>
  <si>
    <t>-597.676967286029 380.032180603449 -654.346036549301</t>
  </si>
  <si>
    <t>-596.25441991814 362.664670767838 -354.852616372917</t>
  </si>
  <si>
    <t>-389.60340691095 340.083740793312 -224.812299687381</t>
  </si>
  <si>
    <t>-561.996612561506 186.225170978647 -683.679032426593</t>
  </si>
  <si>
    <t>-603.681085617552 53.2143118159106 -670.603287582552</t>
  </si>
  <si>
    <t>-591.766065208794 17.2475471672644 -373.005451764734</t>
  </si>
  <si>
    <t>-352.962739565252 69.571551302392 -391.983320692687</t>
  </si>
  <si>
    <t>-521.318315365474 278.108319755491 -205.602864885427</t>
  </si>
  <si>
    <t>-523.220614842314 295.966762063397 210.490216932654</t>
  </si>
  <si>
    <t>-527.735117035219 312.158079117346 616.549725008015</t>
  </si>
  <si>
    <t>-377.851111898156 314.230564426844 674.553947491609</t>
  </si>
  <si>
    <t>-561.538963029111 123.455773458966 -201.758341084091</t>
  </si>
  <si>
    <t>-564.45001624201 123.421147839535 214.711985794067</t>
  </si>
  <si>
    <t>-571.432329428416 119.638917048085 620.951213091904</t>
  </si>
  <si>
    <t>-429.782360308775 73.5557384028755 681.330348153027</t>
  </si>
  <si>
    <t>9763-20170724T150145.879421900.bin</t>
  </si>
  <si>
    <t>-541.610950997509 200.852063303048 -203.696284983663</t>
  </si>
  <si>
    <t>-555.418100840639 201.93301467937 -301.226696661463</t>
  </si>
  <si>
    <t>-562.772468483858 204.446103525124 -409.409909015274</t>
  </si>
  <si>
    <t>-566.329348246785 207.601424156748 -507.294515488901</t>
  </si>
  <si>
    <t>-566.863377172223 211.852156218757 -605.20079314376</t>
  </si>
  <si>
    <t>-564.498543308593 219.18371766874 -742.985608606163</t>
  </si>
  <si>
    <t>-528.531351918944 225.348188241215 -826.588055167794</t>
  </si>
  <si>
    <t>-568.2160949553 245.783858518091 -680.53877166771</t>
  </si>
  <si>
    <t>-598.403046055651 380.015975324041 -654.754379608608</t>
  </si>
  <si>
    <t>-590.513542107851 367.215006876963 -355.131556070036</t>
  </si>
  <si>
    <t>-384.624708314071 334.228796707304 -226.109437906602</t>
  </si>
  <si>
    <t>-562.871648572655 186.102010012197 -683.622724173005</t>
  </si>
  <si>
    <t>-604.609795030768 53.1235831402139 -670.341242149846</t>
  </si>
  <si>
    <t>-592.494575753488 17.509903596452 -372.709049269454</t>
  </si>
  <si>
    <t>-353.623948244409 69.4754520168412 -391.824204239088</t>
  </si>
  <si>
    <t>-521.639463797939 278.211513300696 -205.632405048208</t>
  </si>
  <si>
    <t>-523.146451571335 296.01500023963 210.464638546924</t>
  </si>
  <si>
    <t>-527.737796648551 312.188035787903 616.539404475048</t>
  </si>
  <si>
    <t>-377.850305125641 314.514945088404 674.524949969251</t>
  </si>
  <si>
    <t>-561.607447605915 123.448090635281 -201.720205791304</t>
  </si>
  <si>
    <t>-564.438683764092 123.423601924584 214.750658415719</t>
  </si>
  <si>
    <t>-571.462712891342 119.627446259718 620.982916810664</t>
  </si>
  <si>
    <t>-429.809574005884 73.5364103977029 681.348542179466</t>
  </si>
  <si>
    <t>9763-20170724T150145.910007600.bin</t>
  </si>
  <si>
    <t>-541.759356807512 200.837753465727 -203.692032884296</t>
  </si>
  <si>
    <t>-555.619024057199 201.904581042743 -301.215255253115</t>
  </si>
  <si>
    <t>-563.048850547667 204.454647314118 -409.392518338378</t>
  </si>
  <si>
    <t>-566.682576060213 207.661480271603 -507.272520450499</t>
  </si>
  <si>
    <t>-567.302790986734 211.979284153767 -605.175346844347</t>
  </si>
  <si>
    <t>-565.069524808251 219.420114457025 -742.956521963419</t>
  </si>
  <si>
    <t>-529.203064582649 225.501194519042 -826.608272322455</t>
  </si>
  <si>
    <t>-568.670746547813 245.975646659681 -680.483948312359</t>
  </si>
  <si>
    <t>-598.461111928034 380.318994541665 -654.762069453093</t>
  </si>
  <si>
    <t>-586.744611326881 368.972697335378 -355.20585022507</t>
  </si>
  <si>
    <t>-381.585656101192 332.18480834172 -226.049048648597</t>
  </si>
  <si>
    <t>-563.44265750906 186.286279416514 -683.622664954467</t>
  </si>
  <si>
    <t>-605.388387466308 53.3645523059072 -670.399947448768</t>
  </si>
  <si>
    <t>-593.087175678689 17.7433589461693 -372.776391620849</t>
  </si>
  <si>
    <t>-354.192890800331 69.584916922814 -391.932598487449</t>
  </si>
  <si>
    <t>-521.80108046585 278.186002131532 -205.638292002634</t>
  </si>
  <si>
    <t>-523.229779730729 295.993368084318 210.4588536505</t>
  </si>
  <si>
    <t>-527.728432602205 312.203280275915 616.537979669827</t>
  </si>
  <si>
    <t>-377.84808806852 314.543272472538 674.54148105428</t>
  </si>
  <si>
    <t>-561.713445139712 123.435719538623 -201.69713970819</t>
  </si>
  <si>
    <t>-564.524585861441 123.407627657608 214.773873908062</t>
  </si>
  <si>
    <t>-571.472530939005 119.610720786891 620.996061934603</t>
  </si>
  <si>
    <t>-429.81389981477 73.5333811735527 681.359248136539</t>
  </si>
  <si>
    <t>9763-20170724T150145.979195000.bin</t>
  </si>
  <si>
    <t>-542.284258287253 200.710054847552 -203.684441682042</t>
  </si>
  <si>
    <t>-556.156949337976 201.784619998602 -301.205687322009</t>
  </si>
  <si>
    <t>-563.666279355735 204.510311281802 -409.373035812819</t>
  </si>
  <si>
    <t>-567.403965055909 207.934138053678 -507.241873574616</t>
  </si>
  <si>
    <t>-568.162964151521 212.522327462094 -605.131422930595</t>
  </si>
  <si>
    <t>-566.163937795999 220.39483805597 -742.892225702881</t>
  </si>
  <si>
    <t>-530.469729768599 226.408617063784 -826.622574074116</t>
  </si>
  <si>
    <t>-569.479269798631 246.76968943993 -680.327241640724</t>
  </si>
  <si>
    <t>-597.805555041897 381.376163660476 -654.305320612622</t>
  </si>
  <si>
    <t>-577.944316581656 370.200561149857 -355.172265021002</t>
  </si>
  <si>
    <t>-374.62798248438 328.383616161306 -224.639362480223</t>
  </si>
  <si>
    <t>-564.615847684275 187.060444488046 -683.668746946941</t>
  </si>
  <si>
    <t>-607.251736274324 54.3238512147702 -670.839649793235</t>
  </si>
  <si>
    <t>-594.742861912189 18.2391124585779 -373.280699855364</t>
  </si>
  <si>
    <t>-355.739801509068 69.5857401235473 -392.412986078676</t>
  </si>
  <si>
    <t>-522.247752179289 278.033568194767 -205.633197042056</t>
  </si>
  <si>
    <t>-523.708030341578 295.908746919227 210.460983518691</t>
  </si>
  <si>
    <t>-527.683149284063 312.212145963812 616.545375059658</t>
  </si>
  <si>
    <t>-377.830971927854 314.6527439268 674.617450742883</t>
  </si>
  <si>
    <t>-562.327859971377 123.314791311098 -201.669847148969</t>
  </si>
  <si>
    <t>-564.92678146987 123.374839760512 214.80256506064</t>
  </si>
  <si>
    <t>-571.472493208872 119.614335954567 621.034383063839</t>
  </si>
  <si>
    <t>-429.822753418805 73.4956492397237 681.386760935935</t>
  </si>
  <si>
    <t>9763-20170724T150146.042983500.bin</t>
  </si>
  <si>
    <t>-542.938580531292 200.39102708302 -203.650429887321</t>
  </si>
  <si>
    <t>-556.671742367242 201.528134808145 -301.190662485527</t>
  </si>
  <si>
    <t>-564.109278106301 204.514728365871 -409.356197995381</t>
  </si>
  <si>
    <t>-567.822130628852 208.242741428175 -507.214879993736</t>
  </si>
  <si>
    <t>-568.599902086765 213.197474167376 -605.086330398298</t>
  </si>
  <si>
    <t>-566.67611756168 221.646302127881 -742.814099271722</t>
  </si>
  <si>
    <t>-531.065341234831 227.668538948701 -826.579370603396</t>
  </si>
  <si>
    <t>-569.67770000247 247.780044514511 -680.132255597421</t>
  </si>
  <si>
    <t>-596.084098203307 382.670392171074 -653.468002023255</t>
  </si>
  <si>
    <t>-569.284013741035 369.711231841893 -354.94867136004</t>
  </si>
  <si>
    <t>-367.841786109308 324.60557455824 -222.617620174569</t>
  </si>
  <si>
    <t>-565.375285433373 188.043194605006 -683.736699938047</t>
  </si>
  <si>
    <t>-609.075691719323 55.5933916867341 -671.551480537158</t>
  </si>
  <si>
    <t>-596.827101347616 18.4172798757756 -374.115872675229</t>
  </si>
  <si>
    <t>-357.587981866004 68.7672530007128 -392.944584583567</t>
  </si>
  <si>
    <t>-522.379223452856 277.53632810493 -205.584758371007</t>
  </si>
  <si>
    <t>-524.25359791812 295.59845391542 210.49962623799</t>
  </si>
  <si>
    <t>-527.641399409616 312.153421550539 616.566212241009</t>
  </si>
  <si>
    <t>-377.818094012697 314.212131354771 674.727523725581</t>
  </si>
  <si>
    <t>-563.485197015658 123.141163702988 -201.661639366998</t>
  </si>
  <si>
    <t>-565.60775033611 123.223753912064 214.813462047314</t>
  </si>
  <si>
    <t>-571.456157140268 119.616149342857 621.055615490786</t>
  </si>
  <si>
    <t>-429.867646343111 73.2870993312717 681.390665966258</t>
  </si>
  <si>
    <t>9763-20170724T150146.079086900.bin</t>
  </si>
  <si>
    <t>-543.282672383122 200.150232382698 -203.652321482801</t>
  </si>
  <si>
    <t>-556.874539869631 201.350346992817 -301.211675142859</t>
  </si>
  <si>
    <t>-564.177184814734 204.509313161896 -409.381428092681</t>
  </si>
  <si>
    <t>-567.780794346425 208.4319834768 -507.236583390362</t>
  </si>
  <si>
    <t>-568.464425977863 213.618230661417 -605.096815161197</t>
  </si>
  <si>
    <t>-566.42610075748 222.43069316003 -742.800076057494</t>
  </si>
  <si>
    <t>-530.780565122393 228.489890671773 -826.547793091007</t>
  </si>
  <si>
    <t>-569.330838142566 248.409151110654 -680.049037561138</t>
  </si>
  <si>
    <t>-594.748000155249 383.428109129621 -653.104819000757</t>
  </si>
  <si>
    <t>-565.863592876458 369.464063640782 -354.825246153897</t>
  </si>
  <si>
    <t>-365.327201585402 323.16843169876 -221.532834480398</t>
  </si>
  <si>
    <t>-565.323359690047 188.661479773076 -683.813354644639</t>
  </si>
  <si>
    <t>-609.724384266711 56.4158544970419 -672.0063380035</t>
  </si>
  <si>
    <t>-597.861002595894 18.4174750484931 -374.659133423423</t>
  </si>
  <si>
    <t>-358.450071896752 68.0672154571321 -393.160427594791</t>
  </si>
  <si>
    <t>-522.35702091243 277.205853951901 -205.550403452557</t>
  </si>
  <si>
    <t>-524.52565011706 295.409879270538 210.526412234659</t>
  </si>
  <si>
    <t>-527.629640845946 312.125266883359 616.580035521221</t>
  </si>
  <si>
    <t>-377.818130300827 314.004968016418 674.777783609508</t>
  </si>
  <si>
    <t>-564.186239899741 122.989737494534 -201.701073814597</t>
  </si>
  <si>
    <t>-565.989241930939 123.115897148562 214.77551289444</t>
  </si>
  <si>
    <t>-571.445640880783 119.600430337265 621.040977659488</t>
  </si>
  <si>
    <t>-429.893363732809 73.1521325262745 681.369336934563</t>
  </si>
  <si>
    <t>9763-20170724T150146.112995300.bin</t>
  </si>
  <si>
    <t>-543.685533571088 199.879038027233 -203.651600681075</t>
  </si>
  <si>
    <t>-557.111272121157 201.15903906942 -301.232882516495</t>
  </si>
  <si>
    <t>-564.284425839599 204.458099546585 -409.407098058979</t>
  </si>
  <si>
    <t>-567.794892293706 208.525132440108 -507.25986862892</t>
  </si>
  <si>
    <t>-568.410388085808 213.872041546725 -605.111863789087</t>
  </si>
  <si>
    <t>-566.30350355455 222.925614298707 -742.798481394694</t>
  </si>
  <si>
    <t>-530.648539014118 228.989425576719 -826.541875464549</t>
  </si>
  <si>
    <t>-569.080341473303 248.804080891141 -680.000476368186</t>
  </si>
  <si>
    <t>-593.545995091888 383.950047475934 -652.728262212851</t>
  </si>
  <si>
    <t>-562.778592526311 369.277079546485 -354.671043315841</t>
  </si>
  <si>
    <t>-362.950380679108 322.071942030563 -220.636105720894</t>
  </si>
  <si>
    <t>-565.389284409187 189.043107888072 -683.87351626036</t>
  </si>
  <si>
    <t>-610.388305539394 56.971976574386 -672.402600926174</t>
  </si>
  <si>
    <t>-599.158142668278 18.2919244237585 -375.118650244215</t>
  </si>
  <si>
    <t>-359.561886690662 67.1757511674591 -393.256696027324</t>
  </si>
  <si>
    <t>-522.347435194214 276.825456175127 -205.511090033924</t>
  </si>
  <si>
    <t>-524.818995701808 295.204145013998 210.556377168123</t>
  </si>
  <si>
    <t>-527.624332203879 312.077009460762 616.596621464725</t>
  </si>
  <si>
    <t>-377.818154673829 313.619623668499 674.817996491968</t>
  </si>
  <si>
    <t>-565.010892874171 122.840621897152 -201.744187201723</t>
  </si>
  <si>
    <t>-566.425151544158 122.989118975207 214.733848642724</t>
  </si>
  <si>
    <t>-571.41991405913 119.586320576293 621.014245837683</t>
  </si>
  <si>
    <t>-429.925465497842 72.9531490607292 681.335657034849</t>
  </si>
  <si>
    <t>9763-20170724T150146.178169600.bin</t>
  </si>
  <si>
    <t>-544.44743449182 199.321950868352 -203.680044058668</t>
  </si>
  <si>
    <t>-557.576479913108 200.757072261604 -301.299610696413</t>
  </si>
  <si>
    <t>-564.542085649728 204.286944192217 -409.480054223672</t>
  </si>
  <si>
    <t>-567.915541864523 208.580088996329 -507.327981698078</t>
  </si>
  <si>
    <t>-568.445608580106 214.166134345248 -605.167051559143</t>
  </si>
  <si>
    <t>-566.273463514927 223.56654583164 -742.829350636025</t>
  </si>
  <si>
    <t>-530.578427317091 229.629495848255 -826.555796709772</t>
  </si>
  <si>
    <t>-568.753679417653 249.304741883773 -679.96143405544</t>
  </si>
  <si>
    <t>-591.484584620704 384.628907079118 -652.151589054785</t>
  </si>
  <si>
    <t>-559.179434816752 369.931423967298 -354.258567061305</t>
  </si>
  <si>
    <t>-360.373773640022 321.916667394406 -218.996111656158</t>
  </si>
  <si>
    <t>-565.713550465704 189.517846143079 -683.995956168305</t>
  </si>
  <si>
    <t>-611.985889378121 57.8453725742777 -673.072962017441</t>
  </si>
  <si>
    <t>-601.865553802631 18.0341660234333 -375.898435931097</t>
  </si>
  <si>
    <t>-361.847810309262 65.0823283165007 -393.304588334561</t>
  </si>
  <si>
    <t>-522.324968282884 276.075654351615 -205.459726584903</t>
  </si>
  <si>
    <t>-525.298347407295 294.7787502663 210.589956785675</t>
  </si>
  <si>
    <t>-527.613708315853 311.983313958348 616.616383639303</t>
  </si>
  <si>
    <t>-377.822221827035 313.104858283825 674.885213237203</t>
  </si>
  <si>
    <t>-566.569586888481 122.543486337237 -201.841426522584</t>
  </si>
  <si>
    <t>-567.333784306761 122.889441155656 214.638275488266</t>
  </si>
  <si>
    <t>-571.3518973396 119.600886808105 620.948559728909</t>
  </si>
  <si>
    <t>-429.985527743187 72.536671164693 681.23546278282</t>
  </si>
  <si>
    <t>9763-20170724T150146.210063800.bin</t>
  </si>
  <si>
    <t>-544.67274137506 199.078658180738 -203.686147495132</t>
  </si>
  <si>
    <t>-557.730838903764 200.60833925049 -301.313739439223</t>
  </si>
  <si>
    <t>-564.648855188969 204.21185327423 -409.494772368673</t>
  </si>
  <si>
    <t>-567.990117002023 208.557040398774 -507.341429828416</t>
  </si>
  <si>
    <t>-568.497671196013 214.179638591094 -605.178757595923</t>
  </si>
  <si>
    <t>-566.302892441216 223.614167329624 -742.838404086886</t>
  </si>
  <si>
    <t>-530.564224710533 229.590074361158 -826.552398270716</t>
  </si>
  <si>
    <t>-568.628254425943 249.344460556472 -679.961166002673</t>
  </si>
  <si>
    <t>-590.610348291588 384.784088550832 -652.056046789195</t>
  </si>
  <si>
    <t>-559.011456727327 370.546104971445 -354.064770055922</t>
  </si>
  <si>
    <t>-360.422327697226 321.647965108195 -218.800796086803</t>
  </si>
  <si>
    <t>-565.917847950016 189.543096837513 -684.016435969172</t>
  </si>
  <si>
    <t>-612.797384498847 58.0710817664656 -673.264422179034</t>
  </si>
  <si>
    <t>-603.060580865535 17.763830262023 -376.144047099446</t>
  </si>
  <si>
    <t>-362.807095882544 63.7455330037158 -393.143010909626</t>
  </si>
  <si>
    <t>-522.157495550578 275.719885927258 -205.44009349536</t>
  </si>
  <si>
    <t>-525.349968905422 294.53252976037 210.603055689922</t>
  </si>
  <si>
    <t>-527.610839616605 311.905905293027 616.6259927104</t>
  </si>
  <si>
    <t>-377.827053437348 312.548642974545 674.921840840176</t>
  </si>
  <si>
    <t>-567.205469578754 122.486534605754 -201.891431036158</t>
  </si>
  <si>
    <t>-567.707507334664 122.836744195941 214.588597818941</t>
  </si>
  <si>
    <t>-571.34059742683 119.587125402998 620.922697694721</t>
  </si>
  <si>
    <t>-430.018650950021 72.3381087454566 681.16922983556</t>
  </si>
  <si>
    <t>9763-20170724T150146.280256600.bin</t>
  </si>
  <si>
    <t>-544.999443198072 198.932456333768 -203.671590247974</t>
  </si>
  <si>
    <t>-557.920722976853 200.651454229114 -301.314266008832</t>
  </si>
  <si>
    <t>-564.781407013298 204.280210253285 -409.498162844414</t>
  </si>
  <si>
    <t>-568.100655952879 208.570823114303 -507.347922645048</t>
  </si>
  <si>
    <t>-568.610844632068 214.060002460603 -605.19277543173</t>
  </si>
  <si>
    <t>-566.440892520442 223.2219664708 -742.871169460766</t>
  </si>
  <si>
    <t>-530.702310208327 228.820527526032 -826.611259166592</t>
  </si>
  <si>
    <t>-568.473875984202 249.087931780763 -680.039471325389</t>
  </si>
  <si>
    <t>-589.500352614884 384.697297314581 -652.253382247584</t>
  </si>
  <si>
    <t>-561.526916667785 370.729771955138 -353.887155694053</t>
  </si>
  <si>
    <t>-362.8214927241 321.645778243594 -218.861633511085</t>
  </si>
  <si>
    <t>-566.326258337942 189.256470935905 -683.987226151723</t>
  </si>
  <si>
    <t>-614.094508395528 58.1046302589177 -673.227491679811</t>
  </si>
  <si>
    <t>-605.46644125185 17.4291965662273 -376.123042843207</t>
  </si>
  <si>
    <t>-364.758722888185 61.2334745785549 -392.432397742018</t>
  </si>
  <si>
    <t>-521.651459990797 275.315622487441 -205.377102687503</t>
  </si>
  <si>
    <t>-525.169545467876 294.234265794897 210.658586417067</t>
  </si>
  <si>
    <t>-527.659363320543 311.79769280233 616.636576466387</t>
  </si>
  <si>
    <t>-377.858647242292 311.919424302851 674.892321398067</t>
  </si>
  <si>
    <t>-568.347157287731 122.588928623738 -201.962961805161</t>
  </si>
  <si>
    <t>-568.077464155212 122.751908548058 214.517427790257</t>
  </si>
  <si>
    <t>-571.298446378579 119.605517258718 620.86564923518</t>
  </si>
  <si>
    <t>-430.090456498894 71.9004203663908 681.019773989174</t>
  </si>
  <si>
    <t>9763-20170724T150146.312991500.bin</t>
  </si>
  <si>
    <t>-545.065289076278 198.943993245826 -203.693518578434</t>
  </si>
  <si>
    <t>-557.934483854891 200.746179569865 -301.341633486522</t>
  </si>
  <si>
    <t>-564.807179803192 204.358772064598 -409.525326914497</t>
  </si>
  <si>
    <t>-568.160788886667 208.58943078926 -507.376454451982</t>
  </si>
  <si>
    <t>-568.725979958866 213.972324362725 -605.226931684601</t>
  </si>
  <si>
    <t>-566.652490404632 222.935095672953 -742.919940216038</t>
  </si>
  <si>
    <t>-530.978812946645 228.289181271857 -826.703720792423</t>
  </si>
  <si>
    <t>-568.542945686061 248.895038914224 -680.12264079463</t>
  </si>
  <si>
    <t>-589.544203324323 384.551713206806 -652.642085840963</t>
  </si>
  <si>
    <t>-563.911680878276 370.977925676943 -354.04764863738</t>
  </si>
  <si>
    <t>-365.2643785517 321.375996757526 -219.125722961244</t>
  </si>
  <si>
    <t>-566.595129018159 189.051426379788 -683.988709104219</t>
  </si>
  <si>
    <t>-614.723697874766 58.0269141975682 -673.133721396464</t>
  </si>
  <si>
    <t>-606.588841017982 17.3856648728195 -376.010796006206</t>
  </si>
  <si>
    <t>-365.67777565498 60.1596665913985 -392.049312216838</t>
  </si>
  <si>
    <t>-521.378041423309 275.248488648571 -205.363819293641</t>
  </si>
  <si>
    <t>-525.039941137941 294.167856291326 210.670615569808</t>
  </si>
  <si>
    <t>-527.697321820522 311.769462658754 616.633017475196</t>
  </si>
  <si>
    <t>-377.879837724521 311.692727599986 674.845674389396</t>
  </si>
  <si>
    <t>-568.725230567048 122.699609796641 -202.010305738237</t>
  </si>
  <si>
    <t>-568.251429967646 122.727621725424 214.469912137871</t>
  </si>
  <si>
    <t>-571.313914244297 119.552361519775 620.810925129396</t>
  </si>
  <si>
    <t>-430.115814085369 71.7807392039606 680.935538747941</t>
  </si>
  <si>
    <t>9763-20170724T150146.379669600.bin</t>
  </si>
  <si>
    <t>-545.199685591596 199.138923406138 -203.751678247653</t>
  </si>
  <si>
    <t>-558.114798803722 201.021291886554 -301.392143209381</t>
  </si>
  <si>
    <t>-565.100023997869 204.549372520704 -409.57142982061</t>
  </si>
  <si>
    <t>-568.572801325893 208.632662234742 -507.424692395312</t>
  </si>
  <si>
    <t>-569.269929982341 213.796581029528 -605.28610672222</t>
  </si>
  <si>
    <t>-567.391252656729 222.375264207267 -743.006428085019</t>
  </si>
  <si>
    <t>-531.888174493968 227.269849694518 -826.890690543279</t>
  </si>
  <si>
    <t>-569.052059685194 248.514377546358 -680.276875145319</t>
  </si>
  <si>
    <t>-589.952343219789 384.300401217427 -653.419654490119</t>
  </si>
  <si>
    <t>-569.152918356571 370.628630284805 -354.453934329984</t>
  </si>
  <si>
    <t>-370.578661473725 319.601902403473 -219.956579648745</t>
  </si>
  <si>
    <t>-567.39130378663 188.652089072299 -683.983151543019</t>
  </si>
  <si>
    <t>-615.987370328635 57.822283086248 -672.897144154025</t>
  </si>
  <si>
    <t>-608.464886110713 17.3101910536927 -375.740334772267</t>
  </si>
  <si>
    <t>-367.330886820495 58.9511794142036 -391.406488846318</t>
  </si>
  <si>
    <t>-521.10665018324 275.351842750967 -205.403988235114</t>
  </si>
  <si>
    <t>-524.693545655324 294.162540425504 210.63603791073</t>
  </si>
  <si>
    <t>-527.764693591489 311.716667498006 616.615248210157</t>
  </si>
  <si>
    <t>-377.922151010135 311.290557794985 674.761869922612</t>
  </si>
  <si>
    <t>-569.275436728393 122.994763279729 -202.064568798035</t>
  </si>
  <si>
    <t>-568.502790852772 122.842418958889 214.415138275041</t>
  </si>
  <si>
    <t>-571.304870247681 119.490946932282 620.729200822717</t>
  </si>
  <si>
    <t>-430.137907758689 71.6208970929579 680.848630439447</t>
  </si>
  <si>
    <t>9763-20170724T150146.411234200.bin</t>
  </si>
  <si>
    <t>-545.360261333539 199.350509464246 -203.767482710103</t>
  </si>
  <si>
    <t>-558.314255465177 201.230201058564 -301.402797202091</t>
  </si>
  <si>
    <t>-565.387753395459 204.702892423229 -409.578074804866</t>
  </si>
  <si>
    <t>-568.956188653628 208.713532225388 -507.430986374891</t>
  </si>
  <si>
    <t>-569.763268303028 213.780853656918 -605.296585985248</t>
  </si>
  <si>
    <t>-568.052875139261 222.197911508515 -743.028951878827</t>
  </si>
  <si>
    <t>-532.646746140573 226.927649122577 -826.963838443051</t>
  </si>
  <si>
    <t>-569.618419361217 248.411138827943 -680.328117907221</t>
  </si>
  <si>
    <t>-590.487238164846 384.239967968 -653.689180153856</t>
  </si>
  <si>
    <t>-571.334494879185 370.2532631126 -354.628053879683</t>
  </si>
  <si>
    <t>-372.641406769075 318.410494605256 -220.61911065548</t>
  </si>
  <si>
    <t>-567.999416399608 188.543584496298 -683.966584614467</t>
  </si>
  <si>
    <t>-616.638633585374 57.7416600822573 -672.765144158661</t>
  </si>
  <si>
    <t>-609.284928313629 17.3415814847112 -375.588921623268</t>
  </si>
  <si>
    <t>-368.128688980446 58.9060244451307 -391.115186380807</t>
  </si>
  <si>
    <t>-521.20735752176 275.554295015255 -205.435529233432</t>
  </si>
  <si>
    <t>-524.59951313104 294.266250120317 210.610579777405</t>
  </si>
  <si>
    <t>-527.789272239165 311.732556926593 616.602867222344</t>
  </si>
  <si>
    <t>-377.934649633094 311.363921150236 674.71876219205</t>
  </si>
  <si>
    <t>-569.466168333831 123.217922633294 -202.074592642045</t>
  </si>
  <si>
    <t>-568.54244023067 122.934462027519 214.404807708283</t>
  </si>
  <si>
    <t>-571.307212355208 119.46740274971 620.716959678634</t>
  </si>
  <si>
    <t>-430.141841584835 71.5973388710975 680.840076328005</t>
  </si>
  <si>
    <t>9763-20170724T150146.489950400.bin</t>
  </si>
  <si>
    <t>-545.696170687744 199.845960533641 -203.803394976198</t>
  </si>
  <si>
    <t>-558.715205535794 201.662694835985 -301.431234423122</t>
  </si>
  <si>
    <t>-565.961149249836 204.989927276694 -409.599867717218</t>
  </si>
  <si>
    <t>-569.722570458767 208.834944275309 -507.452011516631</t>
  </si>
  <si>
    <t>-570.757434791438 213.700411707973 -605.325739223268</t>
  </si>
  <si>
    <t>-569.402094060005 221.793546324241 -743.081531878603</t>
  </si>
  <si>
    <t>-534.213654419778 226.337166946 -827.11801896948</t>
  </si>
  <si>
    <t>-570.872084679318 248.15233573863 -680.43939509013</t>
  </si>
  <si>
    <t>-591.890437889243 384.016668215003 -654.030686773967</t>
  </si>
  <si>
    <t>-572.547163521899 370.108829960446 -354.978021254664</t>
  </si>
  <si>
    <t>-373.890703188578 317.132430981 -221.358777484172</t>
  </si>
  <si>
    <t>-569.130309612549 188.279959023569 -683.939692983825</t>
  </si>
  <si>
    <t>-617.302734052625 57.3332141848946 -672.436167190662</t>
  </si>
  <si>
    <t>-610.012441045018 17.2526072175456 -375.215067062619</t>
  </si>
  <si>
    <t>-369.011075744818 59.7654024084607 -390.577388125506</t>
  </si>
  <si>
    <t>-521.73140986576 276.124211584684 -205.489777423422</t>
  </si>
  <si>
    <t>-524.61565342389 294.590085755489 210.571165662357</t>
  </si>
  <si>
    <t>-527.827609083982 311.800461672504 616.582969571263</t>
  </si>
  <si>
    <t>-377.961225070719 311.613600507159 674.669400363398</t>
  </si>
  <si>
    <t>-569.580893247233 123.619201655802 -202.068528403499</t>
  </si>
  <si>
    <t>-568.537221402413 123.147255713022 214.410335254359</t>
  </si>
  <si>
    <t>-571.32455678864 119.447323274096 620.732763477454</t>
  </si>
  <si>
    <t>-430.117088933801 71.6949672463818 680.850682282867</t>
  </si>
  <si>
    <t>9763-20170724T150146.511505200.bin</t>
  </si>
  <si>
    <t>-545.861598896743 200.059182154237 -203.814243653334</t>
  </si>
  <si>
    <t>-558.90683421138 201.824096330912 -301.439658185049</t>
  </si>
  <si>
    <t>-566.253909825718 205.077900396314 -409.603514946392</t>
  </si>
  <si>
    <t>-570.134923914447 208.846257418142 -507.454129137812</t>
  </si>
  <si>
    <t>-571.316667694616 213.623339592407 -605.330585688299</t>
  </si>
  <si>
    <t>-570.196035348318 221.577375026731 -743.096529579165</t>
  </si>
  <si>
    <t>-535.148924649861 226.088282678132 -827.193746241188</t>
  </si>
  <si>
    <t>-571.622910335476 247.9976291214 -680.47914809255</t>
  </si>
  <si>
    <t>-592.6624115352 383.854477372385 -654.089433635655</t>
  </si>
  <si>
    <t>-571.981081243346 370.605669465565 -355.096434782025</t>
  </si>
  <si>
    <t>-373.567566723813 316.014899740848 -221.766328256293</t>
  </si>
  <si>
    <t>-569.759856449804 188.125368265681 -683.920763300291</t>
  </si>
  <si>
    <t>-617.526950740584 57.0462917948892 -672.264203124604</t>
  </si>
  <si>
    <t>-609.949207306275 17.1795550185129 -375.021591741505</t>
  </si>
  <si>
    <t>-369.081950990724 60.4380165741181 -390.405738384773</t>
  </si>
  <si>
    <t>-522.12274065655 276.402867659981 -205.514306523419</t>
  </si>
  <si>
    <t>-524.75759575663 294.793305414521 210.551676543964</t>
  </si>
  <si>
    <t>-527.831592228386 311.863092031316 616.576234381193</t>
  </si>
  <si>
    <t>-377.96746521904 311.961082092868 674.668666940139</t>
  </si>
  <si>
    <t>-569.520948020851 123.761020191816 -202.043539852048</t>
  </si>
  <si>
    <t>-568.562096980126 123.224843832696 214.435518230028</t>
  </si>
  <si>
    <t>-571.367679889098 119.397695255584 620.751235568121</t>
  </si>
  <si>
    <t>-430.121157956198 71.7467132540551 680.857911548909</t>
  </si>
  <si>
    <t>9763-20170724T150146.574673100.bin</t>
  </si>
  <si>
    <t>-546.113946430698 200.406950652075 -203.798215522804</t>
  </si>
  <si>
    <t>-559.199460303073 202.062542425404 -301.419981454765</t>
  </si>
  <si>
    <t>-566.762955910898 205.114639394503 -409.574895103303</t>
  </si>
  <si>
    <t>-570.904474124327 208.65886634561 -507.423275422257</t>
  </si>
  <si>
    <t>-572.408201145435 213.16486123414 -605.308132190434</t>
  </si>
  <si>
    <t>-571.802185881847 220.682713215793 -743.101771398366</t>
  </si>
  <si>
    <t>-537.080060703517 225.093293951346 -827.339131319648</t>
  </si>
  <si>
    <t>-573.100682456259 247.297583617284 -680.564125314012</t>
  </si>
  <si>
    <t>-594.190162324399 383.18850976499 -654.337463510552</t>
  </si>
  <si>
    <t>-570.897479367394 372.012508543517 -355.451980672057</t>
  </si>
  <si>
    <t>-373.319333584357 312.972559149147 -222.778736253526</t>
  </si>
  <si>
    <t>-571.039446485476 187.421571259814 -683.821849123448</t>
  </si>
  <si>
    <t>-617.95631758552 56.0594344428082 -671.817390089213</t>
  </si>
  <si>
    <t>-609.292200363878 16.7616591718859 -374.528639615539</t>
  </si>
  <si>
    <t>-368.777862760067 61.8092391531204 -390.294424116922</t>
  </si>
  <si>
    <t>-522.868036174165 276.843479037849 -205.547526267243</t>
  </si>
  <si>
    <t>-525.170025286827 295.078593082032 210.527203524486</t>
  </si>
  <si>
    <t>-527.81044283822 311.935895534272 616.586745640948</t>
  </si>
  <si>
    <t>-377.973407992969 312.203037338301 674.748492835956</t>
  </si>
  <si>
    <t>-569.339545586935 123.976301169037 -201.992455051998</t>
  </si>
  <si>
    <t>-568.533626241825 123.359666667881 214.486793950894</t>
  </si>
  <si>
    <t>-571.400300653299 119.36576848401 620.78990080499</t>
  </si>
  <si>
    <t>-430.073705201019 71.9410089264234 680.887133689953</t>
  </si>
  <si>
    <t>9763-20170724T150146.611398900.bin</t>
  </si>
  <si>
    <t>-546.221406394189 200.545811568911 -203.782700043124</t>
  </si>
  <si>
    <t>-559.314307074741 202.161701528855 -301.404338283231</t>
  </si>
  <si>
    <t>-566.957013824383 205.146756036105 -409.555458349468</t>
  </si>
  <si>
    <t>-571.197401640298 208.617282257654 -507.402250156746</t>
  </si>
  <si>
    <t>-572.826127698295 213.034221064681 -605.28911777437</t>
  </si>
  <si>
    <t>-572.422448173888 220.408650875614 -743.091245879122</t>
  </si>
  <si>
    <t>-537.860208144001 224.774973002378 -827.396713435987</t>
  </si>
  <si>
    <t>-573.670715313492 247.087182805367 -680.57975693086</t>
  </si>
  <si>
    <t>-594.949536787845 383.011330249295 -654.642846291054</t>
  </si>
  <si>
    <t>-571.059335722233 372.119732931503 -355.793982186704</t>
  </si>
  <si>
    <t>-373.828704539454 311.364690806025 -223.378409683884</t>
  </si>
  <si>
    <t>-571.531058614915 187.210664008526 -683.777651838207</t>
  </si>
  <si>
    <t>-618.265965740014 55.7935032492226 -671.617661777512</t>
  </si>
  <si>
    <t>-608.895710568077 16.7653873354623 -374.314717102967</t>
  </si>
  <si>
    <t>-368.555874805836 62.6056682043613 -390.453334806682</t>
  </si>
  <si>
    <t>-523.163120332528 276.991668399921 -205.542604551626</t>
  </si>
  <si>
    <t>-525.346733156793 295.206708914333 210.53367161762</t>
  </si>
  <si>
    <t>-527.801212145185 311.965558265514 616.592449473942</t>
  </si>
  <si>
    <t>-377.973725922965 312.325666013471 674.778298768027</t>
  </si>
  <si>
    <t>-569.281713290368 124.061881045286 -201.978298966195</t>
  </si>
  <si>
    <t>-568.46840027387 123.385948693938 214.500856372737</t>
  </si>
  <si>
    <t>-571.420968983618 119.341652598094 620.809447267656</t>
  </si>
  <si>
    <t>-430.076543547726 71.965196698744 680.902913485936</t>
  </si>
  <si>
    <t>9763-20170724T150146.679079900.bin</t>
  </si>
  <si>
    <t>-546.282561101356 200.703536992323 -203.745010148062</t>
  </si>
  <si>
    <t>-559.361627727484 202.26345042803 -301.369369617992</t>
  </si>
  <si>
    <t>-567.134638653732 205.129960500855 -409.514508775942</t>
  </si>
  <si>
    <t>-571.548680263489 208.464343648883 -507.358140375439</t>
  </si>
  <si>
    <t>-573.404888604208 212.712000733492 -605.24844366498</t>
  </si>
  <si>
    <t>-573.376039854209 219.810176165959 -743.065796266927</t>
  </si>
  <si>
    <t>-539.146743070723 224.034110512864 -827.514134200084</t>
  </si>
  <si>
    <t>-574.489290796899 246.61263914456 -680.604691774146</t>
  </si>
  <si>
    <t>-596.065609407078 382.562934154274 -655.016259324891</t>
  </si>
  <si>
    <t>-571.562358877761 371.037588713898 -356.240911678569</t>
  </si>
  <si>
    <t>-374.627073439867 309.177562116293 -223.89721281892</t>
  </si>
  <si>
    <t>-572.288300908154 186.732372799029 -683.688321865922</t>
  </si>
  <si>
    <t>-618.792735563933 55.2529146967656 -671.287080878538</t>
  </si>
  <si>
    <t>-608.152064702836 17.046883656353 -373.920062004007</t>
  </si>
  <si>
    <t>-368.064118749784 63.8569085940198 -390.996630302541</t>
  </si>
  <si>
    <t>-523.358692816083 277.215029566513 -205.537313706349</t>
  </si>
  <si>
    <t>-525.438618856928 295.334584901564 210.543626725192</t>
  </si>
  <si>
    <t>-527.793329679318 312.015874595401 616.601140198821</t>
  </si>
  <si>
    <t>-377.980537956974 312.437387163669 674.824426084274</t>
  </si>
  <si>
    <t>-569.235409423433 124.149600875337 -201.924816499781</t>
  </si>
  <si>
    <t>-568.428955486532 123.461855870819 214.554347615405</t>
  </si>
  <si>
    <t>-571.452098249589 119.316122971838 620.849049667808</t>
  </si>
  <si>
    <t>-430.067442265257 72.0409703240273 680.927720972117</t>
  </si>
  <si>
    <t>9763-20170724T150146.743539100.bin</t>
  </si>
  <si>
    <t>-546.068871353807 200.659768765289 -203.714876351909</t>
  </si>
  <si>
    <t>-559.184565886948 202.215956556009 -301.33432174716</t>
  </si>
  <si>
    <t>-567.016614163652 205.0199873974 -409.476850187084</t>
  </si>
  <si>
    <t>-571.489210628604 208.274500250541 -507.320640084021</t>
  </si>
  <si>
    <t>-573.407787335869 212.419235526473 -605.214193295057</t>
  </si>
  <si>
    <t>-573.469494365779 219.348777749125 -743.04002631424</t>
  </si>
  <si>
    <t>-539.482325111827 223.325768202794 -827.598011323378</t>
  </si>
  <si>
    <t>-574.529129674126 246.228182159602 -680.611141804828</t>
  </si>
  <si>
    <t>-596.141290084893 382.196950205609 -655.158384276357</t>
  </si>
  <si>
    <t>-572.975658533435 370.262110463784 -356.292333885736</t>
  </si>
  <si>
    <t>-375.963426368144 310.205093221343 -223.234700368626</t>
  </si>
  <si>
    <t>-572.355310814592 186.343160171953 -683.622841305592</t>
  </si>
  <si>
    <t>-619.057715168405 54.9572126850624 -671.047378118214</t>
  </si>
  <si>
    <t>-607.746511795021 16.8938080809783 -373.686866884145</t>
  </si>
  <si>
    <t>-367.73664941303 63.7535780201097 -391.698806261235</t>
  </si>
  <si>
    <t>-523.070601046639 277.152228413201 -205.532224032804</t>
  </si>
  <si>
    <t>-525.273948623843 295.301695078291 210.546800699372</t>
  </si>
  <si>
    <t>-527.80762436805 312.000270020001 616.601501362878</t>
  </si>
  <si>
    <t>-377.99273621762 312.386550216472 674.819617762405</t>
  </si>
  <si>
    <t>-569.124664565055 124.143766051551 -201.87337896542</t>
  </si>
  <si>
    <t>-568.426780552296 123.519449121539 214.606044988866</t>
  </si>
  <si>
    <t>-571.422899247993 119.364916773925 620.901903738982</t>
  </si>
  <si>
    <t>-430.06482144994 72.004328376217 680.975766013898</t>
  </si>
  <si>
    <t>9763-20170724T150146.775625100.bin</t>
  </si>
  <si>
    <t>-545.951140570261 200.541240849804 -203.695264741633</t>
  </si>
  <si>
    <t>-559.075958453271 202.121993446975 -301.312975036452</t>
  </si>
  <si>
    <t>-566.889542458148 204.911475586398 -409.457259671776</t>
  </si>
  <si>
    <t>-571.332393270892 208.138614765475 -507.303375602262</t>
  </si>
  <si>
    <t>-573.207417180345 212.242710572312 -605.199413455396</t>
  </si>
  <si>
    <t>-573.192635070927 219.10242017712 -743.028780230677</t>
  </si>
  <si>
    <t>-539.337894808651 222.918426936012 -827.647240230096</t>
  </si>
  <si>
    <t>-574.273719614499 246.013951907146 -680.613981363888</t>
  </si>
  <si>
    <t>-595.912799613055 382.005233551427 -655.252224311818</t>
  </si>
  <si>
    <t>-574.231526965336 370.358339566378 -356.263628916587</t>
  </si>
  <si>
    <t>-377.046988822253 310.938281993851 -223.175150071721</t>
  </si>
  <si>
    <t>-572.124615511306 186.12654172205 -683.594335860064</t>
  </si>
  <si>
    <t>-619.005643272922 54.8174059119174 -670.936065966641</t>
  </si>
  <si>
    <t>-607.697238953564 16.7436597924902 -373.576792822537</t>
  </si>
  <si>
    <t>-367.638928333145 63.2547985820704 -391.84472591814</t>
  </si>
  <si>
    <t>-522.838433827451 277.011085670636 -205.52174046126</t>
  </si>
  <si>
    <t>-525.18116440227 295.233252696731 210.553354465385</t>
  </si>
  <si>
    <t>-527.825726466727 311.991056423611 616.600129013146</t>
  </si>
  <si>
    <t>-378.001142169006 312.404159789422 674.793115286351</t>
  </si>
  <si>
    <t>-569.095636030291 124.048908747708 -201.858882053038</t>
  </si>
  <si>
    <t>-568.392631369993 123.480047493989 214.6206891686</t>
  </si>
  <si>
    <t>-571.412415369534 119.386861925304 620.924903365917</t>
  </si>
  <si>
    <t>-430.060186412391 71.9967166234298 680.989134347339</t>
  </si>
  <si>
    <t>9763-20170724T150146.842531100.bin</t>
  </si>
  <si>
    <t>-545.848939293261 200.187568376363 -203.678106047076</t>
  </si>
  <si>
    <t>-558.971679557608 201.818029875596 -301.295391906838</t>
  </si>
  <si>
    <t>-566.633831492859 204.578736074926 -409.451229795839</t>
  </si>
  <si>
    <t>-570.876438302857 207.753034531336 -507.307817854601</t>
  </si>
  <si>
    <t>-572.48624068079 211.781880779019 -605.211774922188</t>
  </si>
  <si>
    <t>-572.028252120299 218.516289504963 -743.046605232251</t>
  </si>
  <si>
    <t>-538.932240337479 221.793033795693 -827.987289383731</t>
  </si>
  <si>
    <t>-573.270082997567 245.485927744694 -680.659986005439</t>
  </si>
  <si>
    <t>-594.827336786329 381.478560574298 -655.303809134855</t>
  </si>
  <si>
    <t>-577.794570834644 370.639220867387 -355.983849867538</t>
  </si>
  <si>
    <t>-380.092774306878 311.650150585555 -223.472498976801</t>
  </si>
  <si>
    <t>-571.191307386673 185.593079601383 -683.579347703249</t>
  </si>
  <si>
    <t>-618.406510730371 54.421691505888 -670.769567294231</t>
  </si>
  <si>
    <t>-607.843118527382 16.4145125799516 -373.374401603479</t>
  </si>
  <si>
    <t>-367.434954775014 61.1989291966286 -391.354115364952</t>
  </si>
  <si>
    <t>-522.661154614626 276.670276445293 -205.485709859267</t>
  </si>
  <si>
    <t>-525.167059412465 295.090441142622 210.579684548706</t>
  </si>
  <si>
    <t>-527.83475721863 311.979901132132 616.60423723993</t>
  </si>
  <si>
    <t>-378.006374419987 312.431381968706 674.787173590144</t>
  </si>
  <si>
    <t>-569.012815954883 123.712641388841 -201.84580845967</t>
  </si>
  <si>
    <t>-568.282624097264 123.337963262953 214.633906485478</t>
  </si>
  <si>
    <t>-571.396263190672 119.439336473244 620.943233113083</t>
  </si>
  <si>
    <t>-430.070404325265 71.9552090429384 680.995409106282</t>
  </si>
  <si>
    <t>9763-20170724T150146.910752000.bin</t>
  </si>
  <si>
    <t>-545.769397552607 199.799762111883 -203.704712591522</t>
  </si>
  <si>
    <t>-558.776184513518 201.405827292751 -301.337978147903</t>
  </si>
  <si>
    <t>-566.242538158842 204.09456186179 -409.509286126584</t>
  </si>
  <si>
    <t>-570.278989327236 207.187821009887 -507.377208483966</t>
  </si>
  <si>
    <t>-571.65236993563 211.121737309296 -605.288575438474</t>
  </si>
  <si>
    <t>-570.828748478606 217.708901089366 -743.12879967808</t>
  </si>
  <si>
    <t>-539.181603335006 220.40844096938 -828.639985849818</t>
  </si>
  <si>
    <t>-572.224866039045 244.745564654638 -680.774346789034</t>
  </si>
  <si>
    <t>-593.553449627594 380.744480411025 -655.264423566511</t>
  </si>
  <si>
    <t>-582.768037018212 369.932631701201 -355.653406528943</t>
  </si>
  <si>
    <t>-384.376990306853 312.093992580118 -223.665904675998</t>
  </si>
  <si>
    <t>-570.160761975851 184.848821110916 -683.624557101116</t>
  </si>
  <si>
    <t>-617.640933559816 53.7831587004218 -670.699479992109</t>
  </si>
  <si>
    <t>-608.18949642246 16.2108673919606 -373.211564750173</t>
  </si>
  <si>
    <t>-367.384977628093 59.3002004303664 -389.989708651167</t>
  </si>
  <si>
    <t>-522.645322401243 276.371444863293 -205.455875698471</t>
  </si>
  <si>
    <t>-525.222355262176 295.056613325183 210.597318090537</t>
  </si>
  <si>
    <t>-527.743448497361 312.156710523724 616.640723232922</t>
  </si>
  <si>
    <t>-377.98539391002 312.797232141686 675.002616599724</t>
  </si>
  <si>
    <t>-568.823412478649 123.269310195956 -201.848568319631</t>
  </si>
  <si>
    <t>-568.135693378916 123.154929355924 214.631316270446</t>
  </si>
  <si>
    <t>-571.395214860193 119.476667977432 620.953953438077</t>
  </si>
  <si>
    <t>-430.058005669248 72.0411868377682 681.01791646002</t>
  </si>
  <si>
    <t>9763-20170724T150146.975943900.bin</t>
  </si>
  <si>
    <t>-545.463158160029 199.504515871291 -203.60074741318</t>
  </si>
  <si>
    <t>-558.426606516011 201.016774879416 -301.241301268584</t>
  </si>
  <si>
    <t>-565.764348642371 203.481513946143 -409.426724400987</t>
  </si>
  <si>
    <t>-569.647110312581 206.328270191602 -507.308416747143</t>
  </si>
  <si>
    <t>-570.826604862805 209.974654129114 -605.233467913555</t>
  </si>
  <si>
    <t>-569.685293360861 216.116003784015 -743.091992535392</t>
  </si>
  <si>
    <t>-539.379944552178 218.336782079005 -829.101507112979</t>
  </si>
  <si>
    <t>-571.315932203461 243.350834721568 -680.829606079602</t>
  </si>
  <si>
    <t>-592.902969817059 379.352403958366 -655.630586884298</t>
  </si>
  <si>
    <t>-589.277825195084 371.686389473004 -355.750501246564</t>
  </si>
  <si>
    <t>-390.680987924212 312.805848196182 -224.53545046448</t>
  </si>
  <si>
    <t>-569.06364936368 183.451733825791 -683.479359393118</t>
  </si>
  <si>
    <t>-616.31252129421 52.3510591919853 -670.069364033399</t>
  </si>
  <si>
    <t>-607.39759493439 15.7829034880299 -372.439864464035</t>
  </si>
  <si>
    <t>-366.363571112862 57.784089018229 -388.672374237266</t>
  </si>
  <si>
    <t>-522.566278501307 276.200360178337 -205.408521017683</t>
  </si>
  <si>
    <t>-525.072092452397 295.19286308762 210.631107694958</t>
  </si>
  <si>
    <t>-527.625597184522 312.450512236717 616.6799013226</t>
  </si>
  <si>
    <t>-377.955971945805 313.653126625789 675.259379927933</t>
  </si>
  <si>
    <t>-568.302183002091 122.892272841692 -201.765941186128</t>
  </si>
  <si>
    <t>-567.771568844364 122.998821685578 214.714222930494</t>
  </si>
  <si>
    <t>-571.347960425172 119.610889320184 621.026137195691</t>
  </si>
  <si>
    <t>-430.020668226074 72.1713765573124 681.110145693337</t>
  </si>
  <si>
    <t>9763-20170724T150147.012410900.bin</t>
  </si>
  <si>
    <t>-545.316895203852 199.239820798998 -203.513197604764</t>
  </si>
  <si>
    <t>-558.32651479855 200.696831575916 -301.148345768201</t>
  </si>
  <si>
    <t>-565.644195985817 202.975621617105 -409.339277312034</t>
  </si>
  <si>
    <t>-569.475086168718 205.608392649539 -507.228921172917</t>
  </si>
  <si>
    <t>-570.566129505525 208.997665207266 -605.164226315127</t>
  </si>
  <si>
    <t>-569.25919581477 214.734765219912 -743.038707270723</t>
  </si>
  <si>
    <t>-539.484646479737 216.732003849773 -829.239011779904</t>
  </si>
  <si>
    <t>-571.049396815063 242.148877296487 -680.859426965678</t>
  </si>
  <si>
    <t>-593.087432720253 378.148658477666 -656.052323649285</t>
  </si>
  <si>
    <t>-592.917234140804 373.024026952061 -356.096204676959</t>
  </si>
  <si>
    <t>-394.22314835093 313.3659179531 -225.380502349084</t>
  </si>
  <si>
    <t>-568.624397983825 182.248746183038 -683.328986167892</t>
  </si>
  <si>
    <t>-615.504358525721 51.0649510192848 -669.499652470183</t>
  </si>
  <si>
    <t>-606.45278771037 15.2240275869349 -371.785772427669</t>
  </si>
  <si>
    <t>-365.41373926835 57.1614447536745 -388.10853691629</t>
  </si>
  <si>
    <t>-522.58857818465 276.030470223309 -205.370300056864</t>
  </si>
  <si>
    <t>-524.980313166075 295.207247818439 210.661607534246</t>
  </si>
  <si>
    <t>-527.577899658304 312.595443725604 616.701362593203</t>
  </si>
  <si>
    <t>-377.950305055072 314.067200457939 675.382018011904</t>
  </si>
  <si>
    <t>-567.982409769413 122.509312085647 -201.656764355158</t>
  </si>
  <si>
    <t>-567.512848746618 122.851699651552 214.823349564442</t>
  </si>
  <si>
    <t>-571.3164805154 119.735747002469 621.125392600074</t>
  </si>
  <si>
    <t>-429.965012106272 72.396557342671 681.231721347155</t>
  </si>
  <si>
    <t>9763-20170724T150147.076581200.bin</t>
  </si>
  <si>
    <t>-545.220945052684 198.17517045982 -203.293481666685</t>
  </si>
  <si>
    <t>-558.504759224135 199.419964215144 -300.894624573568</t>
  </si>
  <si>
    <t>-565.98924680405 201.222882819787 -409.083077608425</t>
  </si>
  <si>
    <t>-569.905811122215 203.335195828451 -506.98206941109</t>
  </si>
  <si>
    <t>-571.011381985941 206.118403793087 -604.936160094357</t>
  </si>
  <si>
    <t>-569.644568218498 210.916238070417 -742.846007191504</t>
  </si>
  <si>
    <t>-540.735455395295 212.489719440004 -829.349055410543</t>
  </si>
  <si>
    <t>-571.723672590962 238.741480892257 -680.85873727744</t>
  </si>
  <si>
    <t>-595.085262991162 374.694227975112 -656.95517344049</t>
  </si>
  <si>
    <t>-600.133538478254 374.270336996504 -356.99805223484</t>
  </si>
  <si>
    <t>-401.329445935583 312.823718186038 -227.282049643534</t>
  </si>
  <si>
    <t>-568.773817965509 178.849360269881 -682.913088681466</t>
  </si>
  <si>
    <t>-614.425828191198 47.3452859419235 -668.062587770834</t>
  </si>
  <si>
    <t>-604.474221994038 13.635924328358 -370.128695325479</t>
  </si>
  <si>
    <t>-363.642187740226 56.6003287151868 -386.831442205315</t>
  </si>
  <si>
    <t>-523.069082870348 275.381101812736 -205.286219248054</t>
  </si>
  <si>
    <t>-525.047413275737 294.952884278445 210.729450161231</t>
  </si>
  <si>
    <t>-527.516266243558 312.875556025863 616.73456912716</t>
  </si>
  <si>
    <t>-377.946757780708 315.14875863058 675.537590401934</t>
  </si>
  <si>
    <t>-567.351318719293 120.989176214978 -201.300332210485</t>
  </si>
  <si>
    <t>-566.500820253764 122.375302985406 215.177034274771</t>
  </si>
  <si>
    <t>-571.118988728717 120.304918015878 621.45981583745</t>
  </si>
  <si>
    <t>-429.716441921024 73.4290956349946 681.808666217766</t>
  </si>
  <si>
    <t>9763-20170724T150147.109291800.bin</t>
  </si>
  <si>
    <t>-545.2576565164 197.447738654237 -203.188241853477</t>
  </si>
  <si>
    <t>-558.770336697974 198.584559897014 -300.759324963097</t>
  </si>
  <si>
    <t>-566.438804234268 200.142685821408 -408.938611153342</t>
  </si>
  <si>
    <t>-570.488391326255 201.985930435414 -506.837626923788</t>
  </si>
  <si>
    <t>-571.690353668403 204.453612835512 -604.799218310561</t>
  </si>
  <si>
    <t>-570.417473007298 208.760373456229 -742.726050786211</t>
  </si>
  <si>
    <t>-541.864889950142 210.11910456711 -829.351173689571</t>
  </si>
  <si>
    <t>-572.635592971158 236.796937190716 -680.838781958464</t>
  </si>
  <si>
    <t>-596.912973899759 372.657210478014 -657.381132595868</t>
  </si>
  <si>
    <t>-603.144058003149 373.93000214093 -357.44853712579</t>
  </si>
  <si>
    <t>-404.137684407195 311.196354227731 -228.662112912998</t>
  </si>
  <si>
    <t>-569.324640509594 176.91650376561 -682.677924102392</t>
  </si>
  <si>
    <t>-614.047807135095 45.1498073190501 -667.284592627621</t>
  </si>
  <si>
    <t>-603.468485721475 12.5840490690516 -369.245137555923</t>
  </si>
  <si>
    <t>-362.89446954284 57.0027863864368 -385.861965455499</t>
  </si>
  <si>
    <t>-523.643192715122 274.946567239115 -205.248036337793</t>
  </si>
  <si>
    <t>-525.221327036423 294.742979153022 210.758703652741</t>
  </si>
  <si>
    <t>-527.511823583841 312.981390542971 616.737946929716</t>
  </si>
  <si>
    <t>-377.959361962156 315.897204279844 675.555980599304</t>
  </si>
  <si>
    <t>-566.861676049797 120.14049325645 -201.14815102532</t>
  </si>
  <si>
    <t>-565.814200642993 121.975643130389 215.326979595369</t>
  </si>
  <si>
    <t>-571.079743640909 120.529999739546 621.613801270861</t>
  </si>
  <si>
    <t>-429.60609742622 74.1038010282173 682.143277635504</t>
  </si>
  <si>
    <t>9763-20170724T150147.176466800.bin</t>
  </si>
  <si>
    <t>-545.052449961906 195.932233956407 -203.052178946521</t>
  </si>
  <si>
    <t>-559.03103100665 196.854480767438 -300.559897042812</t>
  </si>
  <si>
    <t>-567.126256607147 197.962588234848 -408.713651848197</t>
  </si>
  <si>
    <t>-571.516763501608 199.315799027111 -506.605897590791</t>
  </si>
  <si>
    <t>-573.008910120572 201.212654877826 -604.576280815411</t>
  </si>
  <si>
    <t>-572.085620162098 204.632542303191 -742.530704316105</t>
  </si>
  <si>
    <t>-544.101065350407 205.65674352451 -829.345539116946</t>
  </si>
  <si>
    <t>-574.638366752256 233.035297397332 -680.823587538998</t>
  </si>
  <si>
    <t>-601.229780489032 368.591359002979 -658.136831565868</t>
  </si>
  <si>
    <t>-606.565990375525 372.537775725859 -358.21036025047</t>
  </si>
  <si>
    <t>-407.092313252412 305.320713773168 -232.444112859111</t>
  </si>
  <si>
    <t>-570.349109552096 173.20648074073 -682.27811533</t>
  </si>
  <si>
    <t>-612.749210932028 40.795546654314 -665.861596123556</t>
  </si>
  <si>
    <t>-600.629861189908 10.2144080168339 -367.670509955704</t>
  </si>
  <si>
    <t>-360.937636833443 59.2072555728339 -384.173555404746</t>
  </si>
  <si>
    <t>-524.803937793781 273.903229901897 -205.19721841479</t>
  </si>
  <si>
    <t>-525.520070670454 294.159239263512 210.789807385785</t>
  </si>
  <si>
    <t>-527.539701299352 313.116371963854 616.74252908724</t>
  </si>
  <si>
    <t>-378.001447155219 317.405299578092 675.512597995826</t>
  </si>
  <si>
    <t>-565.155698756537 118.167214850322 -200.946383896266</t>
  </si>
  <si>
    <t>-564.399826673746 120.871693782152 215.524647606879</t>
  </si>
  <si>
    <t>-571.113462062148 120.648646201009 621.779081789361</t>
  </si>
  <si>
    <t>-429.429155651369 75.3520901742061 682.670657314619</t>
  </si>
  <si>
    <t>9763-20170724T150147.212088600.bin</t>
  </si>
  <si>
    <t>-544.761600146929 195.075962807006 -203.034290893305</t>
  </si>
  <si>
    <t>-558.98749081844 195.869452945639 -300.507315176406</t>
  </si>
  <si>
    <t>-567.352675205514 196.739082987369 -408.642760663376</t>
  </si>
  <si>
    <t>-571.981646805715 197.837961676146 -506.527185013829</t>
  </si>
  <si>
    <t>-573.703977843252 199.442306896783 -604.499000831832</t>
  </si>
  <si>
    <t>-573.093511004529 202.410262506136 -742.46567158872</t>
  </si>
  <si>
    <t>-545.396880265117 203.306145631591 -829.37422159498</t>
  </si>
  <si>
    <t>-575.789600094265 230.993366402502 -680.848118477055</t>
  </si>
  <si>
    <t>-603.759030834323 366.336521522575 -658.540290597532</t>
  </si>
  <si>
    <t>-607.443445967014 371.022297767988 -358.599538968556</t>
  </si>
  <si>
    <t>-407.611555227554 301.069979966866 -234.910912767744</t>
  </si>
  <si>
    <t>-570.937118436385 171.203213335425 -682.11275245325</t>
  </si>
  <si>
    <t>-611.903677227354 38.4040085119902 -665.153064654703</t>
  </si>
  <si>
    <t>-598.964676877558 8.85480877190957 -366.892285865169</t>
  </si>
  <si>
    <t>-359.806659976467 60.3204300748205 -383.617614399969</t>
  </si>
  <si>
    <t>-525.353853555815 273.230278328377 -205.189065522553</t>
  </si>
  <si>
    <t>-525.485239819201 293.767231530803 210.78478124665</t>
  </si>
  <si>
    <t>-527.566254894914 313.150220501299 616.731290679353</t>
  </si>
  <si>
    <t>-378.02746011522 318.146835453684 675.444006248374</t>
  </si>
  <si>
    <t>-564.005040940082 117.038115925258 -200.877409921033</t>
  </si>
  <si>
    <t>-563.819430331809 120.26427421959 215.590579914597</t>
  </si>
  <si>
    <t>-571.173281097232 120.622662320206 621.83711622198</t>
  </si>
  <si>
    <t>-429.374280860471 75.8580323068952 682.854866254647</t>
  </si>
  <si>
    <t>9763-20170724T150147.278265000.bin</t>
  </si>
  <si>
    <t>-544.116794712614 193.076519923424 -202.964209233644</t>
  </si>
  <si>
    <t>-558.82967808791 193.632490281406 -300.366584478826</t>
  </si>
  <si>
    <t>-567.760648588391 194.075234712439 -408.459376298472</t>
  </si>
  <si>
    <t>-572.905082200675 194.723295362011 -506.322114534769</t>
  </si>
  <si>
    <t>-575.142561065928 195.811974282864 -604.290465475565</t>
  </si>
  <si>
    <t>-575.25291433786 197.987258386389 -742.273322166119</t>
  </si>
  <si>
    <t>-548.095512294865 198.738624494728 -829.353281523966</t>
  </si>
  <si>
    <t>-578.193747200489 226.872606084564 -680.80805507442</t>
  </si>
  <si>
    <t>-608.852295988839 361.755284340289 -659.249800876679</t>
  </si>
  <si>
    <t>-608.951337654835 366.985673073996 -359.29551073295</t>
  </si>
  <si>
    <t>-408.7639979348 294.770525663684 -237.496236982463</t>
  </si>
  <si>
    <t>-572.214529297322 167.178800768816 -681.753855468847</t>
  </si>
  <si>
    <t>-610.377088892347 33.6755926326562 -663.798421885572</t>
  </si>
  <si>
    <t>-595.431333984758 5.19308707098412 -365.527873368585</t>
  </si>
  <si>
    <t>-357.595839989665 62.1399246641492 -383.313360288803</t>
  </si>
  <si>
    <t>-526.333717029822 271.505120505605 -205.177651039771</t>
  </si>
  <si>
    <t>-525.069611071167 292.856993290254 210.753258920683</t>
  </si>
  <si>
    <t>-527.66046034181 313.16814152397 616.678529623147</t>
  </si>
  <si>
    <t>-378.091898657589 319.515724388714 675.184556249283</t>
  </si>
  <si>
    <t>-561.802839761681 114.745861424273 -200.709142680997</t>
  </si>
  <si>
    <t>-563.182995416722 118.737099293514 215.74991896089</t>
  </si>
  <si>
    <t>-571.375292816356 120.444883032424 621.949047181797</t>
  </si>
  <si>
    <t>-429.309686342449 76.7392980464574 683.114305719346</t>
  </si>
  <si>
    <t>9763-20170724T150147.309378200.bin</t>
  </si>
  <si>
    <t>-543.775547748117 192.048737546172 -202.937786156141</t>
  </si>
  <si>
    <t>-558.805729537607 192.442589454783 -300.292433079106</t>
  </si>
  <si>
    <t>-568.07706835846 192.664161103999 -408.357302509415</t>
  </si>
  <si>
    <t>-573.523172279565 193.095862615783 -506.204828739111</t>
  </si>
  <si>
    <t>-576.055072618431 193.952602235021 -604.168348199054</t>
  </si>
  <si>
    <t>-576.571198515087 195.784510165997 -742.155279110744</t>
  </si>
  <si>
    <t>-549.653891270201 196.536000585145 -829.309690821741</t>
  </si>
  <si>
    <t>-579.589710584639 224.795807208855 -680.752929169921</t>
  </si>
  <si>
    <t>-611.604565317906 359.429403495939 -659.630781544128</t>
  </si>
  <si>
    <t>-609.980388959469 364.75488225924 -359.682456390039</t>
  </si>
  <si>
    <t>-409.485127141962 292.383672782934 -238.48405499492</t>
  </si>
  <si>
    <t>-573.096400026106 165.153706744917 -681.569138813859</t>
  </si>
  <si>
    <t>-610.058977652807 31.3694872664171 -663.190962664972</t>
  </si>
  <si>
    <t>-593.907632342141 3.33457528851704 -364.940844842607</t>
  </si>
  <si>
    <t>-356.723890328414 62.645934996744 -383.676906742431</t>
  </si>
  <si>
    <t>-526.790798204399 270.469952225285 -205.188274649978</t>
  </si>
  <si>
    <t>-524.7570611166 292.309707510039 210.714248146381</t>
  </si>
  <si>
    <t>-527.708331218924 313.11621019106 616.643212133311</t>
  </si>
  <si>
    <t>-378.107792351515 319.840191360811 675.025283206255</t>
  </si>
  <si>
    <t>-560.745182122532 113.615252199432 -200.6021216396</t>
  </si>
  <si>
    <t>-563.056451837376 117.801480504596 215.85090165259</t>
  </si>
  <si>
    <t>-571.516783458766 120.313008995254 622.034658133982</t>
  </si>
  <si>
    <t>-429.296704316097 77.1346635287525 683.21539284201</t>
  </si>
  <si>
    <t>9763-20170724T150147.376555300.bin</t>
  </si>
  <si>
    <t>-543.110431310365 189.748774124384 -202.823446046645</t>
  </si>
  <si>
    <t>-558.998029750884 189.772557368124 -300.042636488792</t>
  </si>
  <si>
    <t>-569.066809132256 189.52256685296 -408.035995851366</t>
  </si>
  <si>
    <t>-575.170428247099 189.508301575131 -505.845750039753</t>
  </si>
  <si>
    <t>-578.294741810454 189.902557825536 -603.795117322681</t>
  </si>
  <si>
    <t>-579.574617466393 191.069689807201 -741.784217124211</t>
  </si>
  <si>
    <t>-553.080915940955 191.852607368377 -829.068157069141</t>
  </si>
  <si>
    <t>-582.688460078765 220.325762359585 -680.503149513765</t>
  </si>
  <si>
    <t>-616.691557511403 354.588139167396 -660.030542999508</t>
  </si>
  <si>
    <t>-612.17733421925 358.783620686626 -360.093793854761</t>
  </si>
  <si>
    <t>-410.611690076777 288.150871867974 -239.647474669465</t>
  </si>
  <si>
    <t>-575.329307631688 160.781595648452 -681.074897729846</t>
  </si>
  <si>
    <t>-610.367951327601 26.5794917438236 -662.026402680484</t>
  </si>
  <si>
    <t>-355.507316852225 61.9618205368763 -385.423271171128</t>
  </si>
  <si>
    <t>-527.701626730781 268.266165895706 -205.254153392142</t>
  </si>
  <si>
    <t>-524.072032422863 291.028675587178 210.588009810863</t>
  </si>
  <si>
    <t>-527.78214604735 312.963618007271 616.540928013379</t>
  </si>
  <si>
    <t>-378.135271908115 320.48069568319 674.707105468794</t>
  </si>
  <si>
    <t>-558.610601023834 111.134358443024 -200.293831203687</t>
  </si>
  <si>
    <t>-563.133202250611 115.759591531767 216.13639944398</t>
  </si>
  <si>
    <t>-571.791133207424 120.037987373953 622.276688170148</t>
  </si>
  <si>
    <t>-429.240851584945 77.8813365485232 683.401428341767</t>
  </si>
  <si>
    <t>9763-20170724T150147.412720500.bin</t>
  </si>
  <si>
    <t>-542.889932526402 188.461450942358 -202.67589381567</t>
  </si>
  <si>
    <t>-559.219984408706 188.312997327386 -299.821720536696</t>
  </si>
  <si>
    <t>-569.69494840793 187.840679820396 -407.775665961643</t>
  </si>
  <si>
    <t>-576.130931044169 187.615809264318 -505.563777958769</t>
  </si>
  <si>
    <t>-579.55195428677 187.792033545109 -603.503930429899</t>
  </si>
  <si>
    <t>-581.211213094149 188.646498507196 -741.49132319368</t>
  </si>
  <si>
    <t>-554.904824052308 189.426070920357 -828.831803972911</t>
  </si>
  <si>
    <t>-584.343074209744 218.017817623266 -680.266199105013</t>
  </si>
  <si>
    <t>-619.194928662944 352.098155473114 -660.060545319693</t>
  </si>
  <si>
    <t>-613.269102120451 355.953922960678 -360.14381276242</t>
  </si>
  <si>
    <t>-411.164622355445 286.781453763864 -239.753009017977</t>
  </si>
  <si>
    <t>-576.612473049949 158.519736245764 -680.727549103497</t>
  </si>
  <si>
    <t>-610.835875159077 24.150436411481 -661.424397227007</t>
  </si>
  <si>
    <t>-355.540590213264 61.7765460146043 -386.134788960368</t>
  </si>
  <si>
    <t>-528.0421852552 267.053021520175 -205.240678477217</t>
  </si>
  <si>
    <t>-523.702584522434 290.307777266718 210.567407604907</t>
  </si>
  <si>
    <t>-527.785711055466 312.907996085861 616.494439059945</t>
  </si>
  <si>
    <t>-378.131566129104 320.754455080058 674.598384276579</t>
  </si>
  <si>
    <t>-557.81879758471 109.776039511567 -200.062365161494</t>
  </si>
  <si>
    <t>-563.334029219698 114.660119169939 216.352948761163</t>
  </si>
  <si>
    <t>-571.990385675509 119.797642803103 622.438983625712</t>
  </si>
  <si>
    <t>-429.250528841477 78.2216679908818 683.519035660713</t>
  </si>
  <si>
    <t>9763-20170724T150147.476890800.bin</t>
  </si>
  <si>
    <t>-542.689723928989 185.951767156461 -202.380131618753</t>
  </si>
  <si>
    <t>-559.620240551026 185.532619242556 -299.422310596755</t>
  </si>
  <si>
    <t>-570.693524913902 184.719306945095 -407.314524601481</t>
  </si>
  <si>
    <t>-577.642262046063 184.174408111802 -505.066277328197</t>
  </si>
  <si>
    <t>-581.54705024851 184.022461049319 -602.988356610669</t>
  </si>
  <si>
    <t>-583.85619440268 184.409529589827 -740.968510446339</t>
  </si>
  <si>
    <t>-557.933381489683 185.219257413863 -828.42327050923</t>
  </si>
  <si>
    <t>-587.069277058836 213.937871622098 -679.82318839924</t>
  </si>
  <si>
    <t>-623.578707957414 347.642119600705 -660.036103707557</t>
  </si>
  <si>
    <t>-615.198905143199 351.871280071662 -360.182956133551</t>
  </si>
  <si>
    <t>-412.219456351715 284.298746860335 -240.356862000475</t>
  </si>
  <si>
    <t>-578.60168019734 154.539175868516 -680.131400236747</t>
  </si>
  <si>
    <t>-611.29157592205 19.8272356127441 -660.553353628644</t>
  </si>
  <si>
    <t>-355.958124232274 62.5734345616161 -386.518292506876</t>
  </si>
  <si>
    <t>-528.740409877275 264.568654974649 -205.121421182738</t>
  </si>
  <si>
    <t>-523.225536447446 288.966719533645 210.607301868211</t>
  </si>
  <si>
    <t>-527.785660062759 312.85057107419 616.433137305919</t>
  </si>
  <si>
    <t>-378.132713519195 321.476882421442 674.429507048549</t>
  </si>
  <si>
    <t>-556.581465254623 107.310621017473 -199.640994676306</t>
  </si>
  <si>
    <t>-563.643367924065 112.493477248776 216.7473641859</t>
  </si>
  <si>
    <t>-572.332182839368 119.372610986015 622.74642783762</t>
  </si>
  <si>
    <t>-429.274764130696 78.8610605382487 683.798734884115</t>
  </si>
  <si>
    <t>9763-20170724T150147.516976400.bin</t>
  </si>
  <si>
    <t>-542.650150576228 184.937172418821 -202.304941101314</t>
  </si>
  <si>
    <t>-559.810226951842 184.35441766391 -299.305964482041</t>
  </si>
  <si>
    <t>-571.116135380829 183.379897422641 -407.172613565539</t>
  </si>
  <si>
    <t>-578.267495686457 182.698742477631 -504.909072577573</t>
  </si>
  <si>
    <t>-582.367800782738 182.420916379966 -602.822835385155</t>
  </si>
  <si>
    <t>-584.945295297105 182.642510486129 -740.798614203708</t>
  </si>
  <si>
    <t>-559.24529890628 183.459027265192 -828.319062933813</t>
  </si>
  <si>
    <t>-588.217781992754 212.21814144742 -679.679250714344</t>
  </si>
  <si>
    <t>-625.441470405782 345.737973128236 -660.012866730288</t>
  </si>
  <si>
    <t>-616.054604406907 350.231287109456 -360.193415234852</t>
  </si>
  <si>
    <t>-412.705125626745 283.383398534794 -240.588482559156</t>
  </si>
  <si>
    <t>-579.394148503264 152.871095817339 -679.939462762316</t>
  </si>
  <si>
    <t>-611.297461196986 17.9874609702472 -660.218543494718</t>
  </si>
  <si>
    <t>-355.88951982875 62.5069132953261 -386.536415508395</t>
  </si>
  <si>
    <t>-529.187179834597 263.408745752542 -205.065520235153</t>
  </si>
  <si>
    <t>-523.20773404951 288.466494926802 210.617486311782</t>
  </si>
  <si>
    <t>-527.793413650859 312.844153895287 616.408158848269</t>
  </si>
  <si>
    <t>-378.146952996734 321.988670055396 674.341861517175</t>
  </si>
  <si>
    <t>-556.033400089585 106.369465419977 -199.446811500343</t>
  </si>
  <si>
    <t>-563.686271639171 111.387329214042 216.933114014742</t>
  </si>
  <si>
    <t>-572.482898210268 119.175851692421 622.918563205902</t>
  </si>
  <si>
    <t>-429.28725085255 79.1386020051002 683.959705716744</t>
  </si>
  <si>
    <t>9763-20170724T150147.579142100.bin</t>
  </si>
  <si>
    <t>-542.586549408618 183.063298669645 -202.086149216798</t>
  </si>
  <si>
    <t>-559.736986804032 182.164149993219 -299.086444406541</t>
  </si>
  <si>
    <t>-571.211459561814 180.94987766765 -406.932920057056</t>
  </si>
  <si>
    <t>-578.592269190464 180.089785766736 -504.65088423705</t>
  </si>
  <si>
    <t>-583.001794871917 179.666515157482 -602.550658032901</t>
  </si>
  <si>
    <t>-586.101002175146 179.715023183788 -740.515710891556</t>
  </si>
  <si>
    <t>-560.873658296814 180.608815491643 -828.172912893579</t>
  </si>
  <si>
    <t>-589.44620306791 209.320491832914 -679.414817064131</t>
  </si>
  <si>
    <t>-627.739383892506 342.554991583731 -659.897143013412</t>
  </si>
  <si>
    <t>-616.699227741839 347.643837927744 -360.143646412743</t>
  </si>
  <si>
    <t>-412.790227855709 281.60803265316 -241.041156129512</t>
  </si>
  <si>
    <t>-580.015915420975 150.06673404356 -679.647432749606</t>
  </si>
  <si>
    <t>-610.705268337643 14.9276392463657 -659.733361868783</t>
  </si>
  <si>
    <t>-354.864258313202 62.5194619392887 -386.517687686559</t>
  </si>
  <si>
    <t>-529.934260547976 261.331185917221 -205.011301076411</t>
  </si>
  <si>
    <t>-523.508997347293 287.813979114079 210.576681821376</t>
  </si>
  <si>
    <t>-527.774313324853 312.909173191353 616.342744148153</t>
  </si>
  <si>
    <t>-378.161052147923 323.020716315425 674.201406364672</t>
  </si>
  <si>
    <t>-555.060490726671 104.741492426107 -199.065663339732</t>
  </si>
  <si>
    <t>-563.576207135454 109.264191364904 217.30319864978</t>
  </si>
  <si>
    <t>-572.7606443025 118.856979582799 623.272165446723</t>
  </si>
  <si>
    <t>-429.36384070869 79.4448379092273 684.247879299182</t>
  </si>
  <si>
    <t>9763-20170724T150147.612726500.bin</t>
  </si>
  <si>
    <t>-542.412330707994 182.347738802207 -202.070858657078</t>
  </si>
  <si>
    <t>-559.531195744235 181.266036178135 -299.074825935125</t>
  </si>
  <si>
    <t>-571.065049190366 179.922312406791 -406.913439586767</t>
  </si>
  <si>
    <t>-578.540599161264 178.969001484033 -504.623251817968</t>
  </si>
  <si>
    <t>-583.087445053712 178.473356570496 -602.516460488783</t>
  </si>
  <si>
    <t>-586.426125288707 178.438226108203 -740.476113197069</t>
  </si>
  <si>
    <t>-561.382214846339 179.38006036117 -828.185381353673</t>
  </si>
  <si>
    <t>-589.789055192299 208.060824778674 -679.384426004936</t>
  </si>
  <si>
    <t>-628.526481050148 341.173578081212 -659.892730774028</t>
  </si>
  <si>
    <t>-616.642460916502 346.712289170796 -360.179458701528</t>
  </si>
  <si>
    <t>-412.577406256813 280.572977252795 -241.402208430514</t>
  </si>
  <si>
    <t>-580.111604442529 148.846729891259 -679.603432020596</t>
  </si>
  <si>
    <t>-610.215382438922 13.5952368713347 -659.562171835596</t>
  </si>
  <si>
    <t>-354.183547263606 62.2240011036374 -386.662062058833</t>
  </si>
  <si>
    <t>-530.180919857711 260.434889733751 -205.061624457187</t>
  </si>
  <si>
    <t>-523.788707484923 287.691438405739 210.476887683338</t>
  </si>
  <si>
    <t>-527.747275087877 312.993662573739 616.242366045467</t>
  </si>
  <si>
    <t>-378.167856485755 323.622929537748 674.095755535806</t>
  </si>
  <si>
    <t>-554.637501573706 104.081792152224 -198.959202001981</t>
  </si>
  <si>
    <t>-563.371734383867 108.371290825789 217.407654689954</t>
  </si>
  <si>
    <t>-572.887343524758 118.695966354625 623.340124816472</t>
  </si>
  <si>
    <t>-429.401562085168 79.590110796282 684.303720405139</t>
  </si>
  <si>
    <t>9763-20170724T150147.679904700.bin</t>
  </si>
  <si>
    <t>-542.135444507937 181.039977977951 -202.071945020161</t>
  </si>
  <si>
    <t>-559.367511044218 179.672546461108 -299.052213553155</t>
  </si>
  <si>
    <t>-571.138689981661 178.146504197865 -406.862749931659</t>
  </si>
  <si>
    <t>-578.879683721509 177.076352665392 -504.550782250936</t>
  </si>
  <si>
    <t>-583.746007160345 176.507951361422 -602.428241273722</t>
  </si>
  <si>
    <t>-587.59406076362 176.413724140921 -740.374517227372</t>
  </si>
  <si>
    <t>-562.714128597825 177.546549696761 -828.128169486985</t>
  </si>
  <si>
    <t>-590.954266255367 206.025104625912 -679.277153220119</t>
  </si>
  <si>
    <t>-630.383928704407 338.931939230304 -659.797295466484</t>
  </si>
  <si>
    <t>-616.436823036173 345.387895989274 -360.191333728981</t>
  </si>
  <si>
    <t>-412.146756814286 279.001135807041 -241.94000124259</t>
  </si>
  <si>
    <t>-580.831957304129 146.885542825395 -679.519265715545</t>
  </si>
  <si>
    <t>-610.016179070417 11.4454619806945 -659.334846180197</t>
  </si>
  <si>
    <t>-353.414911537634 61.2708135196351 -387.409733941185</t>
  </si>
  <si>
    <t>-530.654489140833 258.805062116232 -205.208842893821</t>
  </si>
  <si>
    <t>-524.454192868756 288.010065532276 210.200166758955</t>
  </si>
  <si>
    <t>-527.697609733832 313.219754747749 615.961593408942</t>
  </si>
  <si>
    <t>-378.202937911827 325.011696427856 673.808777511019</t>
  </si>
  <si>
    <t>-553.866730431133 103.138011715301 -198.86144016811</t>
  </si>
  <si>
    <t>-562.735245868262 107.008119443517 217.506662660528</t>
  </si>
  <si>
    <t>-573.061367967106 118.46018455099 623.39961226806</t>
  </si>
  <si>
    <t>-429.464318562167 79.7500207991593 684.353800963671</t>
  </si>
  <si>
    <t>9763-20170724T150147.712008000.bin</t>
  </si>
  <si>
    <t>-542.256209873582 180.555658119254 -202.047715724527</t>
  </si>
  <si>
    <t>-559.600994553271 179.111659021721 -299.006903777701</t>
  </si>
  <si>
    <t>-571.549153598012 177.523608986871 -406.797035445511</t>
  </si>
  <si>
    <t>-579.472260507682 176.404717393669 -504.469817013792</t>
  </si>
  <si>
    <t>-584.543361139867 175.793963365524 -602.336643067247</t>
  </si>
  <si>
    <t>-588.704035916111 175.645839441988 -740.273856234936</t>
  </si>
  <si>
    <t>-563.759959491632 176.883603480679 -828.007875402137</t>
  </si>
  <si>
    <t>-592.013523367645 205.265887836063 -679.177987319869</t>
  </si>
  <si>
    <t>-631.541387534208 338.138629717219 -659.630453854715</t>
  </si>
  <si>
    <t>-616.433344542748 344.860303588488 -360.086573168415</t>
  </si>
  <si>
    <t>-411.944531331259 278.497743928571 -242.1656398951</t>
  </si>
  <si>
    <t>-581.716270538641 146.156696244483 -679.425121474429</t>
  </si>
  <si>
    <t>-610.471819008354 10.6460264412551 -659.188590694194</t>
  </si>
  <si>
    <t>-353.45677821122 60.639310615758 -387.684134518954</t>
  </si>
  <si>
    <t>-531.104674020219 258.290210727046 -205.272301709884</t>
  </si>
  <si>
    <t>-524.732393884173 288.215534509387 210.082843408187</t>
  </si>
  <si>
    <t>-527.664670182696 313.338599763131 615.817842267627</t>
  </si>
  <si>
    <t>-378.208650436508 325.56659809117 673.674339672431</t>
  </si>
  <si>
    <t>-553.763839886463 102.795769374945 -198.849899473466</t>
  </si>
  <si>
    <t>-562.493681506272 106.612579034292 217.521592652572</t>
  </si>
  <si>
    <t>-573.09983493848 118.413611311383 623.41379983725</t>
  </si>
  <si>
    <t>-429.499356205199 79.723759901862 684.372818486954</t>
  </si>
  <si>
    <t>9763-20170724T150147.776178000.bin</t>
  </si>
  <si>
    <t>-542.834786010295 180.323115473796 -202.114679641854</t>
  </si>
  <si>
    <t>-560.70573802608 178.754222002845 -298.976253204279</t>
  </si>
  <si>
    <t>-573.208645460108 177.012227970404 -406.701151066402</t>
  </si>
  <si>
    <t>-581.621790319956 175.750506261891 -504.331207906006</t>
  </si>
  <si>
    <t>-587.171174975528 174.994674914639 -602.170937727781</t>
  </si>
  <si>
    <t>-591.992574190682 174.641541996918 -740.086290063029</t>
  </si>
  <si>
    <t>-566.335957233507 176.15071577577 -827.610402903226</t>
  </si>
  <si>
    <t>-595.132768345397 204.330727052147 -679.015129816098</t>
  </si>
  <si>
    <t>-634.87181086701 337.154651975656 -659.430190772619</t>
  </si>
  <si>
    <t>-617.463735313027 343.915488802081 -360.011986739487</t>
  </si>
  <si>
    <t>-412.43700793296 278.073765094651 -242.73499733487</t>
  </si>
  <si>
    <t>-584.589973673232 145.264714260198 -679.232433386696</t>
  </si>
  <si>
    <t>-612.781364808052 9.66668347921291 -658.81921494497</t>
  </si>
  <si>
    <t>-355.002366064879 60.1960597997202 -388.35532641931</t>
  </si>
  <si>
    <t>-532.126012897485 257.988715184551 -205.514057707963</t>
  </si>
  <si>
    <t>-525.316470235102 288.275627822153 209.807909240549</t>
  </si>
  <si>
    <t>-527.558384711469 313.567580668899 615.548063502275</t>
  </si>
  <si>
    <t>-378.166288720586 326.173986492853 673.488383218312</t>
  </si>
  <si>
    <t>-553.862328114917 102.699801809854 -198.801046412043</t>
  </si>
  <si>
    <t>-562.522048579178 106.390249489052 217.573065725717</t>
  </si>
  <si>
    <t>-573.178884802532 118.314469578097 623.413667423555</t>
  </si>
  <si>
    <t>-429.571221396795 79.7146889809139 684.412794375117</t>
  </si>
  <si>
    <t>9763-20170724T150147.811823800.bin</t>
  </si>
  <si>
    <t>-543.229005774145 180.342327586093 -202.177003773697</t>
  </si>
  <si>
    <t>-561.432836197989 178.786103350401 -298.976794204871</t>
  </si>
  <si>
    <t>-574.278072622695 176.98507121629 -406.660431688992</t>
  </si>
  <si>
    <t>-582.987248449768 175.64309968438 -504.26340147734</t>
  </si>
  <si>
    <t>-588.817428407939 174.781970723125 -602.086106184078</t>
  </si>
  <si>
    <t>-594.016481985569 174.255685150478 -739.987089830361</t>
  </si>
  <si>
    <t>-567.900410864094 175.920539341556 -827.372344314833</t>
  </si>
  <si>
    <t>-597.021790400496 204.015642287227 -678.94363004987</t>
  </si>
  <si>
    <t>-636.728131062477 336.826581498022 -659.404112803521</t>
  </si>
  <si>
    <t>-618.189534739911 343.966851546712 -360.062532074724</t>
  </si>
  <si>
    <t>-412.951485379654 278.081856408996 -243.180039974682</t>
  </si>
  <si>
    <t>-586.414920446006 144.96086187717 -679.118117566909</t>
  </si>
  <si>
    <t>-614.379558800034 9.32893930088835 -658.569898367961</t>
  </si>
  <si>
    <t>-355.948799099452 59.8990666586367 -388.737019168233</t>
  </si>
  <si>
    <t>-532.475858374438 258.052264600524 -205.659287780244</t>
  </si>
  <si>
    <t>-525.80567939734 288.145204417106 209.67909578517</t>
  </si>
  <si>
    <t>-527.502135155157 313.673938951747 615.420839315659</t>
  </si>
  <si>
    <t>-378.142897228564 326.497120546305 673.398276158039</t>
  </si>
  <si>
    <t>-554.177116500567 102.646555075494 -198.846538743517</t>
  </si>
  <si>
    <t>-562.621889672503 106.5829979216 217.52975759702</t>
  </si>
  <si>
    <t>-573.154864360362 118.363609422637 623.405252148467</t>
  </si>
  <si>
    <t>-429.603010253087 79.5898446631206 684.425402472684</t>
  </si>
  <si>
    <t>9763-20170724T150147.876997300.bin</t>
  </si>
  <si>
    <t>-544.195158868191 180.907230266186 -202.422717441469</t>
  </si>
  <si>
    <t>-563.059678243195 179.553466471764 -299.098983019871</t>
  </si>
  <si>
    <t>-576.575664045535 177.730747248283 -406.700128653451</t>
  </si>
  <si>
    <t>-585.856463862698 176.275004503378 -504.24870215623</t>
  </si>
  <si>
    <t>-592.21706493638 175.209332248594 -602.036272071174</t>
  </si>
  <si>
    <t>-598.113572123056 174.302383448676 -739.907257564889</t>
  </si>
  <si>
    <t>-570.760869618721 176.280623308111 -826.906820169835</t>
  </si>
  <si>
    <t>-600.797123497923 204.233204821111 -678.932360750125</t>
  </si>
  <si>
    <t>-640.490746924491 337.081842541954 -659.54473536716</t>
  </si>
  <si>
    <t>-619.816822766466 345.500805897276 -360.376428011104</t>
  </si>
  <si>
    <t>-414.481053816236 278.706317378263 -244.18379845662</t>
  </si>
  <si>
    <t>-590.217174312885 145.173350225894 -678.996431579444</t>
  </si>
  <si>
    <t>-618.077746137088 9.56867147744492 -658.147427451069</t>
  </si>
  <si>
    <t>-358.228573818348 60.366517369413 -389.56215832705</t>
  </si>
  <si>
    <t>-533.489962802564 258.733076984068 -205.806455695571</t>
  </si>
  <si>
    <t>-526.189344995213 288.342006739038 209.55604743422</t>
  </si>
  <si>
    <t>-527.373697834821 313.875023065206 615.245993928442</t>
  </si>
  <si>
    <t>-378.083641809458 327.125514244736 673.305469829122</t>
  </si>
  <si>
    <t>-555.079815354131 103.296297465371 -199.047912683045</t>
  </si>
  <si>
    <t>-562.726917113992 107.1665816627 217.344400800994</t>
  </si>
  <si>
    <t>-573.090326193374 118.427354876725 623.308369359893</t>
  </si>
  <si>
    <t>-429.688554571252 79.2327270031326 684.412495857246</t>
  </si>
  <si>
    <t>9763-20170724T150147.911592600.bin</t>
  </si>
  <si>
    <t>-544.903183685912 181.583406632682 -202.543446470423</t>
  </si>
  <si>
    <t>-564.090924790292 180.391606592141 -299.158184429252</t>
  </si>
  <si>
    <t>-577.929379622636 178.611605939705 -406.719048485208</t>
  </si>
  <si>
    <t>-587.481639669146 177.142804768927 -504.241323253311</t>
  </si>
  <si>
    <t>-594.0901045013 176.013984054096 -602.011726274854</t>
  </si>
  <si>
    <t>-600.307456074244 174.96747480939 -739.867604967363</t>
  </si>
  <si>
    <t>-572.451306646542 177.069036664216 -826.704375898134</t>
  </si>
  <si>
    <t>-602.823828265972 204.964526932154 -678.91800509562</t>
  </si>
  <si>
    <t>-642.398550635073 337.858531998588 -659.576206072109</t>
  </si>
  <si>
    <t>-620.93042025372 346.712400902793 -360.476446000591</t>
  </si>
  <si>
    <t>-415.653351905714 279.410803639774 -244.472878378006</t>
  </si>
  <si>
    <t>-592.294587810857 145.895516796643 -678.944525812036</t>
  </si>
  <si>
    <t>-620.174249368773 10.2997681390518 -658.045589274909</t>
  </si>
  <si>
    <t>-359.968022084362 61.2894684415867 -389.731372574266</t>
  </si>
  <si>
    <t>-534.280141371707 259.632863289468 -205.846017696567</t>
  </si>
  <si>
    <t>-526.15915515128 288.660540983192 209.542329155886</t>
  </si>
  <si>
    <t>-527.298426196638 313.943131724208 615.211056506215</t>
  </si>
  <si>
    <t>-378.038821190792 327.366622253488 673.309103738018</t>
  </si>
  <si>
    <t>-555.733864956418 103.803676613491 -199.175631704614</t>
  </si>
  <si>
    <t>-562.862148997806 107.732516406552 217.225316833552</t>
  </si>
  <si>
    <t>-573.043266213946 118.495577881194 623.224305383708</t>
  </si>
  <si>
    <t>-429.754091417198 78.9705905873523 684.379744792833</t>
  </si>
  <si>
    <t>9763-20170724T150147.979774000.bin</t>
  </si>
  <si>
    <t>-545.675426969032 182.671646274076 -202.712921609372</t>
  </si>
  <si>
    <t>-565.219703330079 181.819802840334 -299.259721868867</t>
  </si>
  <si>
    <t>-579.534381483968 180.22772427546 -406.761187895533</t>
  </si>
  <si>
    <t>-589.541925017306 178.84951733415 -504.239098064418</t>
  </si>
  <si>
    <t>-596.625013882119 177.730231667798 -601.976410498725</t>
  </si>
  <si>
    <t>-603.52573051987 176.610258941006 -739.79928644688</t>
  </si>
  <si>
    <t>-575.197368199801 178.844999725611 -826.479745808083</t>
  </si>
  <si>
    <t>-605.639510535143 206.657500297344 -678.85911467794</t>
  </si>
  <si>
    <t>-644.839598069854 339.659861204251 -659.490654667151</t>
  </si>
  <si>
    <t>-622.124739024862 348.898585544877 -360.494558736778</t>
  </si>
  <si>
    <t>-417.209466207251 280.014402363546 -244.780477918423</t>
  </si>
  <si>
    <t>-595.311316681591 147.553101896663 -678.895951414825</t>
  </si>
  <si>
    <t>-623.491936214759 12.0144512091301 -658.020759279366</t>
  </si>
  <si>
    <t>-362.519502019102 62.456060591903 -390.01121552098</t>
  </si>
  <si>
    <t>-534.724225758984 260.816416312534 -205.847480766195</t>
  </si>
  <si>
    <t>-527.464104863858 289.010815872849 209.614136889616</t>
  </si>
  <si>
    <t>-527.090458890085 314.259704733718 615.255288683942</t>
  </si>
  <si>
    <t>-377.974438891228 328.153613597673 673.61088930276</t>
  </si>
  <si>
    <t>-556.46378165554 104.435962434987 -199.399050293365</t>
  </si>
  <si>
    <t>-563.0766427077 108.720291562012 217.006885274235</t>
  </si>
  <si>
    <t>-572.982326050279 118.589686895614 623.034926845233</t>
  </si>
  <si>
    <t>-429.893437334271 78.4668628759525 684.269988629227</t>
  </si>
  <si>
    <t>9763-20170724T150148.041944000.bin</t>
  </si>
  <si>
    <t>-545.654612014387 183.229757633721 -202.609552119052</t>
  </si>
  <si>
    <t>-564.982754509905 182.667841199063 -299.202016403867</t>
  </si>
  <si>
    <t>-579.40519375439 181.317694101982 -406.692366416348</t>
  </si>
  <si>
    <t>-589.646588606668 180.108731920184 -504.148276248348</t>
  </si>
  <si>
    <t>-597.096862733267 179.098667262447 -601.859418913635</t>
  </si>
  <si>
    <t>-604.651584760959 178.059308532401 -739.648581236445</t>
  </si>
  <si>
    <t>-576.36147916905 180.314745887287 -826.341038083402</t>
  </si>
  <si>
    <t>-606.345859817541 208.093409616541 -678.688903046416</t>
  </si>
  <si>
    <t>-645.009057929149 341.23291572824 -659.152315235432</t>
  </si>
  <si>
    <t>-621.386479492779 350.035222289977 -360.213448972101</t>
  </si>
  <si>
    <t>-416.980165578058 280.227628241446 -244.153221929883</t>
  </si>
  <si>
    <t>-596.278489134527 148.944179444398 -678.794704923776</t>
  </si>
  <si>
    <t>-624.978019725377 13.4956734821867 -658.060339808502</t>
  </si>
  <si>
    <t>-363.320063399863 62.1957254750557 -390.124481407329</t>
  </si>
  <si>
    <t>-534.064035893038 261.465796658381 -205.561950176428</t>
  </si>
  <si>
    <t>-529.252620115444 288.919141551159 209.984872730401</t>
  </si>
  <si>
    <t>-526.817289274298 314.656476619612 615.466460503465</t>
  </si>
  <si>
    <t>-377.864936456627 328.668491538822 674.210473840224</t>
  </si>
  <si>
    <t>-556.823710504203 104.824518041798 -199.567501334502</t>
  </si>
  <si>
    <t>-563.40486175038 109.009986293029 216.839983988399</t>
  </si>
  <si>
    <t>-573.023976368626 118.509632858849 622.867695245219</t>
  </si>
  <si>
    <t>-430.000241573631 78.2471339619174 684.163171054558</t>
  </si>
  <si>
    <t>9763-20170724T150148.076035000.bin</t>
  </si>
  <si>
    <t>-545.759292150182 183.414134145606 -202.489191663622</t>
  </si>
  <si>
    <t>-564.808818534059 182.913879136715 -299.137309628704</t>
  </si>
  <si>
    <t>-579.099744025138 181.656098501657 -406.646422589898</t>
  </si>
  <si>
    <t>-589.294476370807 180.531002233055 -504.108209538451</t>
  </si>
  <si>
    <t>-596.7705073308 179.599658494265 -601.818174686673</t>
  </si>
  <si>
    <t>-604.437739493 178.660216621118 -739.601812839311</t>
  </si>
  <si>
    <t>-576.129272737623 180.922652069366 -826.287995602514</t>
  </si>
  <si>
    <t>-606.030669057772 208.658875234647 -678.621840625126</t>
  </si>
  <si>
    <t>-644.461736706614 341.838801217415 -658.967771085448</t>
  </si>
  <si>
    <t>-620.667044798243 350.233284911043 -360.030583370314</t>
  </si>
  <si>
    <t>-416.520375000416 280.01139614299 -243.763621791574</t>
  </si>
  <si>
    <t>-596.066526109921 149.492118401115 -678.772968793294</t>
  </si>
  <si>
    <t>-625.002906804736 14.0701553048643 -658.163419894602</t>
  </si>
  <si>
    <t>-363.327573830239 62.0565768828037 -390.14110412238</t>
  </si>
  <si>
    <t>-534.080295357794 261.66275524864 -205.392937340989</t>
  </si>
  <si>
    <t>-529.713634827633 288.950569134123 210.169710323126</t>
  </si>
  <si>
    <t>-526.725453277656 314.76363481575 615.574309853781</t>
  </si>
  <si>
    <t>-377.815556653703 328.783603984452 674.423987698494</t>
  </si>
  <si>
    <t>-557.098186203981 104.950007884849 -199.618643464357</t>
  </si>
  <si>
    <t>-563.663528342061 109.231321315173 216.788057281734</t>
  </si>
  <si>
    <t>-573.050226801188 118.462998102732 622.808522924453</t>
  </si>
  <si>
    <t>-430.035622753147 78.2214424269255 684.139141687448</t>
  </si>
  <si>
    <t>9763-20170724T150148.156862700.bin</t>
  </si>
  <si>
    <t>-545.857798406193 183.564959095046 -202.407936747812</t>
  </si>
  <si>
    <t>-564.633915306229 183.100013442371 -299.109722427485</t>
  </si>
  <si>
    <t>-578.741237953758 181.919009838137 -406.643864042656</t>
  </si>
  <si>
    <t>-588.819432677084 180.873326482051 -504.11874825627</t>
  </si>
  <si>
    <t>-596.229168466096 180.027918714146 -601.834471801562</t>
  </si>
  <si>
    <t>-603.856673009914 179.213052831102 -739.621195317798</t>
  </si>
  <si>
    <t>-575.452594859484 181.513989171024 -826.27512670534</t>
  </si>
  <si>
    <t>-605.433088219106 209.162266907834 -678.616523417532</t>
  </si>
  <si>
    <t>-643.755513740058 342.346276479756 -658.872636843586</t>
  </si>
  <si>
    <t>-620.011260775888 350.538205609797 -359.926053877235</t>
  </si>
  <si>
    <t>-416.086024693432 280.008553920087 -243.456721238497</t>
  </si>
  <si>
    <t>-595.537096813523 149.984260618987 -678.81435676608</t>
  </si>
  <si>
    <t>-624.613116203316 14.5643107172466 -658.325946466686</t>
  </si>
  <si>
    <t>-363.076182224817 61.9769935134084 -390.106892693023</t>
  </si>
  <si>
    <t>-534.061092300456 261.743922814792 -205.270293044364</t>
  </si>
  <si>
    <t>-529.901920686594 289.086193163011 210.290883434168</t>
  </si>
  <si>
    <t>-526.66602494125 314.83809654645 615.657309218184</t>
  </si>
  <si>
    <t>-377.781217205626 328.857080315076 674.570669811518</t>
  </si>
  <si>
    <t>-557.360759986754 105.082218718251 -199.652649282854</t>
  </si>
  <si>
    <t>-564.003664507983 109.512310524821 216.751327504481</t>
  </si>
  <si>
    <t>-573.070903191413 118.432065612052 622.757813911635</t>
  </si>
  <si>
    <t>-430.07326786767 78.1956429904162 684.131306702287</t>
  </si>
  <si>
    <t>9763-20170724T150148.175913600.bin</t>
  </si>
  <si>
    <t>-545.734405823959 183.569072475258 -202.313137706089</t>
  </si>
  <si>
    <t>-564.069675315548 183.134915023181 -299.099622924942</t>
  </si>
  <si>
    <t>-577.780123203923 182.082417912314 -406.686446353407</t>
  </si>
  <si>
    <t>-587.540033605749 181.188367653414 -504.195214169471</t>
  </si>
  <si>
    <t>-594.674593531288 180.528469480967 -601.932901334323</t>
  </si>
  <si>
    <t>-601.962597938392 180.009077126561 -739.739311893608</t>
  </si>
  <si>
    <t>-573.206893203951 182.431850755274 -826.273860665488</t>
  </si>
  <si>
    <t>-603.619326679963 209.838979578115 -678.678460160694</t>
  </si>
  <si>
    <t>-641.684864697834 343.076065936873 -658.732372558916</t>
  </si>
  <si>
    <t>-618.375144768127 350.958143370157 -359.743248419759</t>
  </si>
  <si>
    <t>-414.645812238546 280.088032710895 -243.137921904203</t>
  </si>
  <si>
    <t>-593.862862131863 150.638205067778 -678.971295185136</t>
  </si>
  <si>
    <t>-623.254873847074 15.2673199934225 -658.675617472978</t>
  </si>
  <si>
    <t>-361.740991837255 61.707598419581 -390.298475662599</t>
  </si>
  <si>
    <t>-533.483957363391 261.592924652755 -205.150663559978</t>
  </si>
  <si>
    <t>-529.278128731709 289.428528485267 210.377290261989</t>
  </si>
  <si>
    <t>-526.518014000134 314.768270725499 615.770089687889</t>
  </si>
  <si>
    <t>-377.666198985364 328.622857134683 674.805566709156</t>
  </si>
  <si>
    <t>-557.853604204633 105.291926988607 -199.617088743638</t>
  </si>
  <si>
    <t>-564.274384563924 109.771407741167 216.78986399005</t>
  </si>
  <si>
    <t>-573.064825382037 118.454583379954 622.748140241214</t>
  </si>
  <si>
    <t>-430.152383554555 77.9963543425947 684.174278131022</t>
  </si>
  <si>
    <t>9763-20170724T150148.214048400.bin</t>
  </si>
  <si>
    <t>-545.622132543574 183.697661543866 -202.368889147611</t>
  </si>
  <si>
    <t>-563.846055726921 183.281862372657 -299.176452067376</t>
  </si>
  <si>
    <t>-577.396195832438 182.29113425343 -406.784130344902</t>
  </si>
  <si>
    <t>-586.997985217183 181.472018919585 -504.309294033888</t>
  </si>
  <si>
    <t>-593.96252662967 180.90749832354 -602.05977114702</t>
  </si>
  <si>
    <t>-600.999984846512 180.54510935886 -739.879746659734</t>
  </si>
  <si>
    <t>-571.999047766061 183.036571652622 -826.330583988289</t>
  </si>
  <si>
    <t>-602.727328594001 210.312109622093 -678.790211288128</t>
  </si>
  <si>
    <t>-640.66969156071 343.58177090732 -658.825031084311</t>
  </si>
  <si>
    <t>-617.635322208599 351.299771579634 -359.810306284044</t>
  </si>
  <si>
    <t>-413.958484899409 280.462743843166 -243.09313477139</t>
  </si>
  <si>
    <t>-593.051129194498 151.098415490879 -679.128554354139</t>
  </si>
  <si>
    <t>-622.696878014598 15.7683933216742 -658.910168260152</t>
  </si>
  <si>
    <t>-361.126814639252 61.7906107340555 -390.553129802665</t>
  </si>
  <si>
    <t>-533.198615037603 261.696677369499 -205.206174728831</t>
  </si>
  <si>
    <t>-528.953240768959 289.570864648458 210.31887500297</t>
  </si>
  <si>
    <t>-526.47317578397 314.693638991445 615.787496035036</t>
  </si>
  <si>
    <t>-377.613487026911 328.318761064528 674.85651587057</t>
  </si>
  <si>
    <t>-558.063264798541 105.662257842673 -199.6203916315</t>
  </si>
  <si>
    <t>-564.245035612524 109.866617544129 216.792989784924</t>
  </si>
  <si>
    <t>-573.054328117014 118.507292578925 622.767066581823</t>
  </si>
  <si>
    <t>-430.194546885018 77.8687053773299 684.196636383056</t>
  </si>
  <si>
    <t>9763-20170724T150148.278222000.bin</t>
  </si>
  <si>
    <t>-545.327567503541 184.152306998084 -202.559074150341</t>
  </si>
  <si>
    <t>-563.224892069192 183.757208630026 -299.427732504044</t>
  </si>
  <si>
    <t>-576.408171430931 182.862333209861 -407.081725976702</t>
  </si>
  <si>
    <t>-585.679105836032 182.15978692891 -504.639745621576</t>
  </si>
  <si>
    <t>-592.315678979032 181.741727359324 -602.413933058129</t>
  </si>
  <si>
    <t>-598.896414957942 181.617330630735 -740.256899305203</t>
  </si>
  <si>
    <t>-569.505502417651 184.15570029704 -826.574424890733</t>
  </si>
  <si>
    <t>-600.733271930897 211.293953002956 -679.126387134806</t>
  </si>
  <si>
    <t>-638.389646370229 344.628391285889 -659.053532617318</t>
  </si>
  <si>
    <t>-615.739573624046 352.403522925938 -360.01076850238</t>
  </si>
  <si>
    <t>-412.230274549087 281.514541517656 -243.033437304608</t>
  </si>
  <si>
    <t>-591.241798918045 152.050717403581 -679.526097860749</t>
  </si>
  <si>
    <t>-621.448890001616 16.8368613940702 -659.430586013852</t>
  </si>
  <si>
    <t>-360.024076928409 61.968141849215 -391.035970471119</t>
  </si>
  <si>
    <t>-532.227820834599 261.888199480274 -205.4826588783</t>
  </si>
  <si>
    <t>-528.209007469731 289.89936669477 210.035386805609</t>
  </si>
  <si>
    <t>-525.87989284222 314.369526969822 615.17452369576</t>
  </si>
  <si>
    <t>-377.415963023122 327.219869805329 675.401803964361</t>
  </si>
  <si>
    <t>-558.350936277913 106.389228169716 -199.724426471186</t>
  </si>
  <si>
    <t>-563.951585056757 110.042753362502 216.702378259643</t>
  </si>
  <si>
    <t>-573.04588166602 118.565871360754 622.765929401353</t>
  </si>
  <si>
    <t>-430.242274807036 77.7597830495804 684.215031164393</t>
  </si>
  <si>
    <t>9763-20170724T150148.312347200.bin</t>
  </si>
  <si>
    <t>-544.830265013407 184.440747394913 -203.027315658516</t>
  </si>
  <si>
    <t>-562.584564223549 184.051100036812 -299.922242084307</t>
  </si>
  <si>
    <t>-575.610581375292 183.188383098336 -407.595772403618</t>
  </si>
  <si>
    <t>-584.740779317543 182.525148367517 -505.16736682404</t>
  </si>
  <si>
    <t>-591.238751441479 182.155877075441 -602.951009425713</t>
  </si>
  <si>
    <t>-597.62720786253 182.109947210028 -740.802854308747</t>
  </si>
  <si>
    <t>-568.095140682019 184.637928597706 -827.072642869255</t>
  </si>
  <si>
    <t>-599.494312517097 211.760445402387 -679.660872967775</t>
  </si>
  <si>
    <t>-637.021746338843 345.147273215784 -659.570832841239</t>
  </si>
  <si>
    <t>-614.555347659221 352.909659997902 -360.514008699535</t>
  </si>
  <si>
    <t>-411.154583960302 281.896791840541 -243.423074324805</t>
  </si>
  <si>
    <t>-590.112341404361 152.500036016134 -680.075887161317</t>
  </si>
  <si>
    <t>-620.680826929734 17.3662660423386 -660.012221417137</t>
  </si>
  <si>
    <t>-359.450923995933 61.922836216919 -391.617291719243</t>
  </si>
  <si>
    <t>-531.183454903959 262.022514423376 -206.220451497616</t>
  </si>
  <si>
    <t>-527.225397322641 290.121220373349 209.292295795069</t>
  </si>
  <si>
    <t>-524.970236983858 314.28002962868 613.993044744592</t>
  </si>
  <si>
    <t>-377.135740489716 326.511416715452 675.874854640864</t>
  </si>
  <si>
    <t>-558.252276917541 106.831846319167 -200.032280484724</t>
  </si>
  <si>
    <t>-563.714492328423 110.149218683596 216.399206721119</t>
  </si>
  <si>
    <t>-573.056433261454 118.548917078781 622.647195909283</t>
  </si>
  <si>
    <t>-430.261851819181 77.7325600319718 684.110464970051</t>
  </si>
  <si>
    <t>9763-20170724T150148.378543000.bin</t>
  </si>
  <si>
    <t>-543.274312655447 185.096693760707 -203.713307358278</t>
  </si>
  <si>
    <t>-560.3380090631 184.706123846082 -300.732286823999</t>
  </si>
  <si>
    <t>-572.777093761484 183.912252741495 -408.475596258101</t>
  </si>
  <si>
    <t>-581.450799626088 183.332981803063 -506.089383254094</t>
  </si>
  <si>
    <t>-587.56817761826 183.06551769808 -603.89785150194</t>
  </si>
  <si>
    <t>-593.502545426659 183.177607919684 -741.77027625378</t>
  </si>
  <si>
    <t>-563.702058461242 185.669912646802 -827.948628932795</t>
  </si>
  <si>
    <t>-595.449681441413 212.776956549779 -680.605800390011</t>
  </si>
  <si>
    <t>-632.683626599698 346.227188930944 -660.503249279602</t>
  </si>
  <si>
    <t>-610.256246971103 353.889512929571 -361.440908425907</t>
  </si>
  <si>
    <t>-407.220221032697 282.624680964568 -243.87106615371</t>
  </si>
  <si>
    <t>-586.3090826964 153.47911922614 -681.047387996953</t>
  </si>
  <si>
    <t>-617.535855825679 18.4830042102601 -661.018817672924</t>
  </si>
  <si>
    <t>-356.20822233403 61.3378092708026 -392.106320212493</t>
  </si>
  <si>
    <t>-528.56906398162 262.699907894955 -207.252397571066</t>
  </si>
  <si>
    <t>-524.607961918363 290.360525126083 208.289662315108</t>
  </si>
  <si>
    <t>-523.897474218584 314.513904927126 613.338654367531</t>
  </si>
  <si>
    <t>-376.79835909558 325.362518719205 677.199107004698</t>
  </si>
  <si>
    <t>-557.572982522836 107.700436612116 -200.618727817217</t>
  </si>
  <si>
    <t>-562.985650080694 110.310120135293 215.81840763667</t>
  </si>
  <si>
    <t>-573.013107101629 118.612165746121 622.24825571868</t>
  </si>
  <si>
    <t>-430.254553458767 77.6546393293945 683.701340061772</t>
  </si>
  <si>
    <t>9763-20170724T150148.440692500.bin</t>
  </si>
  <si>
    <t>-541.303680279705 186.522657488312 -204.237830061751</t>
  </si>
  <si>
    <t>-557.962447655167 186.351207158838 -301.327746212114</t>
  </si>
  <si>
    <t>-569.951259212111 185.791861462895 -409.123731874772</t>
  </si>
  <si>
    <t>-578.216554555218 185.425017569932 -506.773836559625</t>
  </si>
  <si>
    <t>-583.92452883094 185.372898370655 -604.607487765811</t>
  </si>
  <si>
    <t>-589.282089281328 185.793643598526 -742.502715299983</t>
  </si>
  <si>
    <t>-559.206595826422 188.352940528099 -828.583571583411</t>
  </si>
  <si>
    <t>-591.39309806607 215.270171658442 -681.284430146605</t>
  </si>
  <si>
    <t>-628.226041943205 348.806773606614 -660.997133661303</t>
  </si>
  <si>
    <t>-606.081972955722 356.136572868768 -361.905290539887</t>
  </si>
  <si>
    <t>-403.405560585227 284.401855922573 -244.00101031447</t>
  </si>
  <si>
    <t>-582.434687955938 155.945060101875 -681.81343184273</t>
  </si>
  <si>
    <t>-614.209242856248 21.0554104427006 -661.8677751837</t>
  </si>
  <si>
    <t>-353.162807589649 61.792790186578 -391.938670815094</t>
  </si>
  <si>
    <t>-526.118249955493 264.58698734992 -207.280004514856</t>
  </si>
  <si>
    <t>-522.364704411512 290.404666709755 208.382566814462</t>
  </si>
  <si>
    <t>-524.231029594905 315.428455117835 613.945555734427</t>
  </si>
  <si>
    <t>-376.802219695929 323.870543997514 677.407972188333</t>
  </si>
  <si>
    <t>-556.306182433876 108.669079185647 -201.21171318592</t>
  </si>
  <si>
    <t>-562.375359361473 110.90427575546 215.218559141212</t>
  </si>
  <si>
    <t>-573.045375918558 118.626923991512 621.605296281244</t>
  </si>
  <si>
    <t>-430.267360229341 77.7186795855437 683.045973682682</t>
  </si>
  <si>
    <t>9763-20170724T150148.478793900.bin</t>
  </si>
  <si>
    <t>-540.108626346605 186.914545389511 -204.19849663683</t>
  </si>
  <si>
    <t>-556.349691827527 186.965212036577 -301.359319145027</t>
  </si>
  <si>
    <t>-567.9956659156 186.581464046512 -409.193624825347</t>
  </si>
  <si>
    <t>-575.995793748459 186.345309748188 -506.866204396729</t>
  </si>
  <si>
    <t>-581.481907567752 186.395594452255 -604.712551485634</t>
  </si>
  <si>
    <t>-586.571667709254 186.930862563262 -742.617610940678</t>
  </si>
  <si>
    <t>-556.338087249609 189.530577393655 -828.641810206866</t>
  </si>
  <si>
    <t>-588.761046609668 216.362741226426 -681.3805912495</t>
  </si>
  <si>
    <t>-625.565564349775 349.919021577832 -661.054570835846</t>
  </si>
  <si>
    <t>-603.732149207134 357.2466002796 -361.93984473679</t>
  </si>
  <si>
    <t>-401.137350058935 285.403210963442 -243.961577271098</t>
  </si>
  <si>
    <t>-579.882640799249 157.025872697374 -681.938644028256</t>
  </si>
  <si>
    <t>-611.944756809297 22.2036804258169 -662.059360924345</t>
  </si>
  <si>
    <t>-351.328448158827 61.9145712134723 -392.217847315606</t>
  </si>
  <si>
    <t>-524.742993488845 264.976896938545 -206.803218639408</t>
  </si>
  <si>
    <t>-521.563337151784 290.397640272638 208.888607161081</t>
  </si>
  <si>
    <t>-524.752198163469 315.758717461711 614.740145445125</t>
  </si>
  <si>
    <t>-376.88114935906 323.579638101517 677.246014586667</t>
  </si>
  <si>
    <t>-555.482028149944 108.823012900399 -201.370787631082</t>
  </si>
  <si>
    <t>-562.402953089274 111.300493741665 215.044814578391</t>
  </si>
  <si>
    <t>-573.057537902244 118.636420730852 621.377881188263</t>
  </si>
  <si>
    <t>-430.267974871556 77.7708896246795 682.820054264259</t>
  </si>
  <si>
    <t>9763-20170724T150148.512918500.bin</t>
  </si>
  <si>
    <t>-538.9288225641 187.266640428276 -203.983856203647</t>
  </si>
  <si>
    <t>-554.802723918862 187.484550021372 -301.20508759847</t>
  </si>
  <si>
    <t>-566.150309150286 187.250802463787 -409.071625468747</t>
  </si>
  <si>
    <t>-573.922345235258 187.135612865889 -506.762947740634</t>
  </si>
  <si>
    <t>-579.221352606442 187.292567659115 -604.619414294176</t>
  </si>
  <si>
    <t>-584.090615086169 187.962228572115 -742.531916055353</t>
  </si>
  <si>
    <t>-553.702227047675 190.594882442144 -828.500505130272</t>
  </si>
  <si>
    <t>-586.319796367344 217.343106427077 -681.271856274496</t>
  </si>
  <si>
    <t>-622.922176617401 350.939533010921 -660.915025495342</t>
  </si>
  <si>
    <t>-601.534801786504 358.108976890541 -361.764236584618</t>
  </si>
  <si>
    <t>-399.030017470121 286.080888056535 -243.743981949021</t>
  </si>
  <si>
    <t>-577.55672302517 157.989370868652 -681.869452506765</t>
  </si>
  <si>
    <t>-610.0217853874 23.2467606370558 -662.088972724196</t>
  </si>
  <si>
    <t>-349.93114339964 62.2908596170653 -392.461696180336</t>
  </si>
  <si>
    <t>-523.310173439208 265.525194596225 -206.141341629171</t>
  </si>
  <si>
    <t>-521.106093666001 290.473886773593 209.585436738977</t>
  </si>
  <si>
    <t>-525.45169620708 315.923515977186 615.720129549323</t>
  </si>
  <si>
    <t>-377.056086418187 323.78492556889 676.965122640579</t>
  </si>
  <si>
    <t>-554.701929426922 108.930912303745 -201.328532302162</t>
  </si>
  <si>
    <t>-562.55794799228 111.485785597237 215.070021151889</t>
  </si>
  <si>
    <t>-573.060325695349 118.698344106606 621.36229389994</t>
  </si>
  <si>
    <t>-430.27839513802 77.794511720009 682.796806740085</t>
  </si>
  <si>
    <t>9763-20170724T150148.545004500.bin</t>
  </si>
  <si>
    <t>-538.097978968614 187.749856774711 -203.693939918463</t>
  </si>
  <si>
    <t>-553.742265931404 188.051593959098 -300.952243061897</t>
  </si>
  <si>
    <t>-564.904524640285 187.92967590824 -408.83824992265</t>
  </si>
  <si>
    <t>-572.537390386286 187.921510411063 -506.540468918096</t>
  </si>
  <si>
    <t>-577.726155997643 188.190206559379 -604.402660176969</t>
  </si>
  <si>
    <t>-582.471234576703 189.021132698667 -742.318550825201</t>
  </si>
  <si>
    <t>-551.935474620896 191.666787051749 -828.234692941316</t>
  </si>
  <si>
    <t>-584.690654464926 218.339789951504 -681.028356254699</t>
  </si>
  <si>
    <t>-620.955526460168 352.008807703225 -660.621190214984</t>
  </si>
  <si>
    <t>-600.038927403716 358.916861544113 -361.431075667626</t>
  </si>
  <si>
    <t>-397.622951990646 286.871490279155 -243.269109035786</t>
  </si>
  <si>
    <t>-576.056899396467 158.96777164781 -681.683055492548</t>
  </si>
  <si>
    <t>-608.94405193524 24.3203873794871 -662.019907899827</t>
  </si>
  <si>
    <t>-349.075010490368 63.1871139956909 -392.522288177225</t>
  </si>
  <si>
    <t>-522.324372749643 266.192692287198 -205.569875488641</t>
  </si>
  <si>
    <t>-521.076719591645 290.72603561912 210.185525731357</t>
  </si>
  <si>
    <t>-526.004275765599 316.003530640594 616.337577476241</t>
  </si>
  <si>
    <t>-377.185282715946 324.110590046467 676.513822307185</t>
  </si>
  <si>
    <t>-554.227277771069 109.210407919155 -201.173067695642</t>
  </si>
  <si>
    <t>-562.702210160498 111.774501840494 215.213317772083</t>
  </si>
  <si>
    <t>-573.045109595171 118.775578279213 621.472497238309</t>
  </si>
  <si>
    <t>-430.294700955462 77.77844754794 682.918021655187</t>
  </si>
  <si>
    <t>9763-20170724T150148.625226400.bin</t>
  </si>
  <si>
    <t>-537.689827849234 188.154683695702 -203.379337185718</t>
  </si>
  <si>
    <t>-553.323009324763 188.490018140716 -300.63927619975</t>
  </si>
  <si>
    <t>-564.4578837002 188.446521424036 -408.528154374852</t>
  </si>
  <si>
    <t>-572.061763228939 188.525361330009 -506.232654946397</t>
  </si>
  <si>
    <t>-577.218340124448 188.896262041307 -604.0962667369</t>
  </si>
  <si>
    <t>-581.915573601687 189.886577655585 -742.012710832961</t>
  </si>
  <si>
    <t>-551.27092944802 192.525832655474 -827.890226729485</t>
  </si>
  <si>
    <t>-584.088834973075 219.144096073599 -680.691602607159</t>
  </si>
  <si>
    <t>-620.080639573393 352.874684246089 -660.184907340045</t>
  </si>
  <si>
    <t>-599.466393805477 359.642650087088 -360.970422563607</t>
  </si>
  <si>
    <t>-397.19408510705 287.599992119171 -242.561155769493</t>
  </si>
  <si>
    <t>-575.589687230455 159.753501109322 -681.407611384598</t>
  </si>
  <si>
    <t>-608.866525987209 25.1818854104235 -661.889333113385</t>
  </si>
  <si>
    <t>-349.264610318493 64.7467054927181 -391.942952546712</t>
  </si>
  <si>
    <t>-521.818336187184 266.532357202497 -205.153553835288</t>
  </si>
  <si>
    <t>-521.198029008629 291.008441550038 210.606655780706</t>
  </si>
  <si>
    <t>-526.271463938612 316.142131237779 616.640766361127</t>
  </si>
  <si>
    <t>-377.157869646506 324.218504358126 676.087481281029</t>
  </si>
  <si>
    <t>-554.006288781025 109.699765582006 -200.980995950938</t>
  </si>
  <si>
    <t>-562.766966629365 111.905383172714 215.401491310138</t>
  </si>
  <si>
    <t>-573.021976033535 118.869704699617 621.646324651433</t>
  </si>
  <si>
    <t>-430.318979286892 77.7239665393724 683.102683290057</t>
  </si>
  <si>
    <t>9763-20170724T150148.648286500.bin</t>
  </si>
  <si>
    <t>-537.648146695612 188.404615951204 -202.778616126774</t>
  </si>
  <si>
    <t>-553.346573545853 188.857583788469 -300.027600876943</t>
  </si>
  <si>
    <t>-564.495157868202 188.972940619703 -407.914990711908</t>
  </si>
  <si>
    <t>-572.089267450962 189.209509249451 -505.620139922274</t>
  </si>
  <si>
    <t>-577.21484747843 189.753307191711 -603.484412739177</t>
  </si>
  <si>
    <t>-581.846976377484 191.004531263058 -741.400948420778</t>
  </si>
  <si>
    <t>-551.046056796185 193.663277359389 -827.221844035376</t>
  </si>
  <si>
    <t>-583.964124257198 220.15813779282 -680.028436858772</t>
  </si>
  <si>
    <t>-619.587387799466 353.945094776735 -659.245204258472</t>
  </si>
  <si>
    <t>-598.81021555656 360.569119457038 -360.038885492211</t>
  </si>
  <si>
    <t>-396.89367933553 288.476353179695 -241.054297083872</t>
  </si>
  <si>
    <t>-575.634759208764 160.744715073609 -680.847185688284</t>
  </si>
  <si>
    <t>-609.320741769406 26.2298206472481 -661.565733898854</t>
  </si>
  <si>
    <t>-349.797606937375 67.13311402006 -389.663465245659</t>
  </si>
  <si>
    <t>-521.518844766121 266.686139401052 -204.891093736308</t>
  </si>
  <si>
    <t>-521.155460669244 291.094441830654 210.873364149614</t>
  </si>
  <si>
    <t>-526.668399165017 315.988847461579 616.517075746735</t>
  </si>
  <si>
    <t>-377.166122656662 323.700323802029 675.028656966524</t>
  </si>
  <si>
    <t>-554.085315682552 109.95738074113 -200.555606551339</t>
  </si>
  <si>
    <t>-562.610595860757 112.032607061456 215.83246823127</t>
  </si>
  <si>
    <t>-573.003478204422 118.958616618967 621.920507715196</t>
  </si>
  <si>
    <t>-430.339070457278 77.7001472628899 683.390886349269</t>
  </si>
  <si>
    <t>9763-20170724T150148.861378500.bin</t>
  </si>
  <si>
    <t>-537.66627430757 188.381613910425 -202.683647133008</t>
  </si>
  <si>
    <t>-553.496727500802 188.948799443667 -299.910646970377</t>
  </si>
  <si>
    <t>-564.734589634733 189.146223180859 -407.788673423425</t>
  </si>
  <si>
    <t>-572.384590619412 189.440920867796 -505.489134548875</t>
  </si>
  <si>
    <t>-577.540021740809 190.02850195577 -603.351722601576</t>
  </si>
  <si>
    <t>-582.185639389949 191.327047963935 -741.267353830683</t>
  </si>
  <si>
    <t>-551.369481373907 194.003700102647 -827.082254713918</t>
  </si>
  <si>
    <t>-584.242569433797 220.467129324185 -679.886353032518</t>
  </si>
  <si>
    <t>-619.681059455338 354.296808141941 -659.003100391383</t>
  </si>
  <si>
    <t>-598.391342427709 360.851917976053 -359.831091658237</t>
  </si>
  <si>
    <t>-396.737691622057 288.739079385142 -240.413714019035</t>
  </si>
  <si>
    <t>-576.02172231806 161.038836885208 -680.722817401272</t>
  </si>
  <si>
    <t>-609.851324720643 26.5749939131149 -661.434172384842</t>
  </si>
  <si>
    <t>-350.209233715661 68.0887839120437 -388.794296008032</t>
  </si>
  <si>
    <t>-521.203000245233 266.695004307397 -204.928798759521</t>
  </si>
  <si>
    <t>-521.154842103932 291.067205266419 210.837963998173</t>
  </si>
  <si>
    <t>-526.835307728416 315.905518064085 616.432893969527</t>
  </si>
  <si>
    <t>-377.191162731058 323.552548996849 674.589201833271</t>
  </si>
  <si>
    <t>-554.212096570077 110.019300781943 -200.494652067282</t>
  </si>
  <si>
    <t>-562.302918338383 112.122499264602 215.901903395387</t>
  </si>
  <si>
    <t>-572.995313148102 119.002216525204 621.989267114207</t>
  </si>
  <si>
    <t>-430.340558701201 77.7311983592615 683.473682557673</t>
  </si>
  <si>
    <t>9763-20170724T150148.875422200.bin</t>
  </si>
  <si>
    <t>-537.389225873142 188.887492450008 -202.795541746148</t>
  </si>
  <si>
    <t>-553.303647007106 189.525661512977 -300.008267016193</t>
  </si>
  <si>
    <t>-564.694343185608 189.845715488586 -407.869957001034</t>
  </si>
  <si>
    <t>-572.508489924752 190.261804130327 -505.557138308478</t>
  </si>
  <si>
    <t>-577.854434707609 190.976676548068 -603.408601572143</t>
  </si>
  <si>
    <t>-582.795991621672 192.456634808672 -741.312211565426</t>
  </si>
  <si>
    <t>-552.073342357712 195.176215679549 -827.159348093036</t>
  </si>
  <si>
    <t>-584.542917751853 221.540204644818 -679.894723385535</t>
  </si>
  <si>
    <t>-619.263025345997 355.50491852355 -658.770704217655</t>
  </si>
  <si>
    <t>-597.19407807804 361.743386843325 -359.648616910688</t>
  </si>
  <si>
    <t>-395.887727655623 288.848104350197 -240.120279346361</t>
  </si>
  <si>
    <t>-576.680443880034 162.064629148441 -680.814767223648</t>
  </si>
  <si>
    <t>-611.02790607078 27.6943884156653 -661.703235989961</t>
  </si>
  <si>
    <t>-350.387636357631 65.3557928770579 -389.445389381715</t>
  </si>
  <si>
    <t>-520.57985856834 267.197222705359 -204.984031564872</t>
  </si>
  <si>
    <t>-521.040534597867 291.401989159885 210.792288813952</t>
  </si>
  <si>
    <t>-526.976964984332 315.851159107956 616.417598236372</t>
  </si>
  <si>
    <t>-377.224279169066 323.292472360635 674.320597720051</t>
  </si>
  <si>
    <t>-554.215835836384 110.5668275572 -200.556638027614</t>
  </si>
  <si>
    <t>-561.742375059709 112.495566990268 215.851399880409</t>
  </si>
  <si>
    <t>-572.98553966878 119.096761008868 621.981058322349</t>
  </si>
  <si>
    <t>-430.352579484459 77.784905939046 683.48850797917</t>
  </si>
  <si>
    <t>9763-20170724T150148.912021100.bin</t>
  </si>
  <si>
    <t>-537.190524013632 189.257505032789 -202.796428332345</t>
  </si>
  <si>
    <t>-553.132652854724 189.923804302882 -300.004412534577</t>
  </si>
  <si>
    <t>-564.732441867048 190.2774096035 -407.843731808814</t>
  </si>
  <si>
    <t>-572.807398262566 190.714472957177 -505.509604978942</t>
  </si>
  <si>
    <t>-578.485190617717 191.434998752286 -603.342279807841</t>
  </si>
  <si>
    <t>-583.967761294037 192.901036837915 -741.225545986758</t>
  </si>
  <si>
    <t>-553.40276536268 195.588112699218 -827.129914399805</t>
  </si>
  <si>
    <t>-585.321632991615 222.010525980037 -679.810573277968</t>
  </si>
  <si>
    <t>-619.340806468283 356.146641238301 -658.611376786306</t>
  </si>
  <si>
    <t>-596.528178364857 362.026334186031 -359.537673227689</t>
  </si>
  <si>
    <t>-395.755912011557 288.32034801149 -239.60898178315</t>
  </si>
  <si>
    <t>-577.766988521026 162.495372717402 -680.743697388487</t>
  </si>
  <si>
    <t>-612.549174239762 28.1970869064749 -661.908423943605</t>
  </si>
  <si>
    <t>-351.630281169478 63.8306467505959 -389.691570708881</t>
  </si>
  <si>
    <t>-520.005349052835 267.569441292926 -205.01472029306</t>
  </si>
  <si>
    <t>-520.762035617767 291.514361320639 210.776179227373</t>
  </si>
  <si>
    <t>-527.028034388064 315.786034262853 616.414535149321</t>
  </si>
  <si>
    <t>-377.239727337056 322.851459915572 674.272506379593</t>
  </si>
  <si>
    <t>-554.337568381069 110.940870213913 -200.563959220851</t>
  </si>
  <si>
    <t>-561.739850377623 112.9619057161 215.845853090315</t>
  </si>
  <si>
    <t>-572.958034091911 119.237322060311 621.992747898839</t>
  </si>
  <si>
    <t>-430.394314860448 77.7377504918293 683.534419251562</t>
  </si>
  <si>
    <t>9763-20170724T150148.976191400.bin</t>
  </si>
  <si>
    <t>-537.170470089537 189.393576736537 -202.756099116102</t>
  </si>
  <si>
    <t>-553.094333408077 190.092730977067 -299.96692870664</t>
  </si>
  <si>
    <t>-564.770981995895 190.473323578524 -407.797928806712</t>
  </si>
  <si>
    <t>-572.953986112409 190.926232848076 -505.45454865983</t>
  </si>
  <si>
    <t>-578.777814235212 191.651240260908 -603.278686789634</t>
  </si>
  <si>
    <t>-584.505337707171 193.108702550086 -741.152206907371</t>
  </si>
  <si>
    <t>-553.950994558571 195.789316941492 -827.060443868765</t>
  </si>
  <si>
    <t>-585.675297225367 222.231481424722 -679.739586455932</t>
  </si>
  <si>
    <t>-619.356707491909 356.461403323405 -658.542508521545</t>
  </si>
  <si>
    <t>-596.185370541757 362.342068443563 -359.496391154505</t>
  </si>
  <si>
    <t>-395.857054327288 288.221098904468 -239.081983177876</t>
  </si>
  <si>
    <t>-578.271918291503 162.697377607333 -680.676492479218</t>
  </si>
  <si>
    <t>-613.291424726489 28.4393526412116 -661.994577540417</t>
  </si>
  <si>
    <t>-352.133428043612 64.2672337906943 -389.441262694786</t>
  </si>
  <si>
    <t>-519.73031205103 267.701021895589 -204.992843491384</t>
  </si>
  <si>
    <t>-520.638105266278 291.527157704328 210.804616954547</t>
  </si>
  <si>
    <t>-527.068304552963 315.727474692378 616.419586390571</t>
  </si>
  <si>
    <t>-377.26408438547 322.70499490155 674.246981443853</t>
  </si>
  <si>
    <t>-554.560942038685 111.101182198939 -200.532515709702</t>
  </si>
  <si>
    <t>-561.786481642138 113.189164284184 215.880024595294</t>
  </si>
  <si>
    <t>-572.938700592059 119.331606217101 622.012702530324</t>
  </si>
  <si>
    <t>-430.420766239668 77.6901382913361 683.564585559349</t>
  </si>
  <si>
    <t>9763-20170724T150149.013874600.bin</t>
  </si>
  <si>
    <t>-537.164640908744 189.445587190483 -202.776816024643</t>
  </si>
  <si>
    <t>-553.094637682998 190.16500291261 -299.986459750619</t>
  </si>
  <si>
    <t>-564.817978990697 190.555565269541 -407.812345149722</t>
  </si>
  <si>
    <t>-573.058672521961 191.010636914004 -505.464191813396</t>
  </si>
  <si>
    <t>-578.955214059211 191.729593325497 -603.283930901757</t>
  </si>
  <si>
    <t>-584.800402332718 193.169505876162 -741.152666729528</t>
  </si>
  <si>
    <t>-554.252886655289 195.840800538163 -827.063736498282</t>
  </si>
  <si>
    <t>-585.883812130761 222.304314445364 -679.744219479332</t>
  </si>
  <si>
    <t>-619.395048359825 356.577387910419 -658.574056801476</t>
  </si>
  <si>
    <t>-596.219055393231 362.44933448053 -359.528133650457</t>
  </si>
  <si>
    <t>-396.149030134009 288.109691335029 -238.819445007137</t>
  </si>
  <si>
    <t>-578.549509260106 162.761647635212 -680.677036598304</t>
  </si>
  <si>
    <t>-613.665204594785 28.5201664738468 -662.086366125282</t>
  </si>
  <si>
    <t>-352.502936233367 64.2854889963166 -389.226342632319</t>
  </si>
  <si>
    <t>-519.633219492132 267.750090469051 -204.990958416797</t>
  </si>
  <si>
    <t>-520.569924951643 291.53516010865 210.808728627469</t>
  </si>
  <si>
    <t>-527.086692002199 315.700133785962 616.417589817882</t>
  </si>
  <si>
    <t>-377.275024567736 322.569784245505 674.238650667234</t>
  </si>
  <si>
    <t>-554.663094619327 111.171341104629 -200.535729497199</t>
  </si>
  <si>
    <t>-561.840880740326 113.283978552768 215.877564274618</t>
  </si>
  <si>
    <t>-572.923157436797 119.380271580185 622.01083393122</t>
  </si>
  <si>
    <t>-430.437185322765 77.6575191914208 683.581626275211</t>
  </si>
  <si>
    <t>9763-20170724T150149.076037500.bin</t>
  </si>
  <si>
    <t>-537.183226535588 189.500476040562 -202.814771808242</t>
  </si>
  <si>
    <t>-553.056672444099 190.245520089495 -300.033431716498</t>
  </si>
  <si>
    <t>-564.875568407891 190.653635362574 -407.848770382082</t>
  </si>
  <si>
    <t>-573.26568312974 191.113579006927 -505.487939603438</t>
  </si>
  <si>
    <t>-579.373996300597 191.822306694691 -603.294775370494</t>
  </si>
  <si>
    <t>-585.582300439645 193.227583945718 -741.148022607292</t>
  </si>
  <si>
    <t>-555.071380351133 195.858119343853 -827.073190887168</t>
  </si>
  <si>
    <t>-586.449949918945 222.384585840679 -679.746556715027</t>
  </si>
  <si>
    <t>-619.713970673094 356.731870651271 -658.675058818089</t>
  </si>
  <si>
    <t>-596.760539074841 362.670268916324 -359.613450923405</t>
  </si>
  <si>
    <t>-397.264071094892 287.950710565372 -238.192086976484</t>
  </si>
  <si>
    <t>-579.226145592191 162.828196070867 -680.6789653492</t>
  </si>
  <si>
    <t>-614.517585552947 28.6059916674644 -662.250990148599</t>
  </si>
  <si>
    <t>-353.323366419244 64.1551400816008 -388.730448621824</t>
  </si>
  <si>
    <t>-519.451159740069 267.769828444215 -205.009531274564</t>
  </si>
  <si>
    <t>-520.473338311557 291.481758322943 210.79416428284</t>
  </si>
  <si>
    <t>-527.118554336503 315.653503025929 616.42256005738</t>
  </si>
  <si>
    <t>-377.297872603252 322.33064053238 674.242780437286</t>
  </si>
  <si>
    <t>-554.866217375844 111.21218807771 -200.560357610902</t>
  </si>
  <si>
    <t>-562.112615785019 113.504620156833 215.850791734063</t>
  </si>
  <si>
    <t>-572.895380789785 119.444273458526 622.015043791916</t>
  </si>
  <si>
    <t>-430.455833044816 77.6325078999128 683.632812820663</t>
  </si>
  <si>
    <t>9763-20170724T150149.112697000.bin</t>
  </si>
  <si>
    <t>-537.201458922072 189.547172462902 -202.828592432538</t>
  </si>
  <si>
    <t>-553.054583264315 190.306880334089 -300.050519663815</t>
  </si>
  <si>
    <t>-564.926548158369 190.727835035833 -407.860041067678</t>
  </si>
  <si>
    <t>-573.394847357429 191.19462098985 -505.492246843782</t>
  </si>
  <si>
    <t>-579.611278260432 191.903692614425 -603.292380757752</t>
  </si>
  <si>
    <t>-586.003032440149 193.300464537768 -741.137177444248</t>
  </si>
  <si>
    <t>-555.531908330348 195.917195122064 -827.077112604474</t>
  </si>
  <si>
    <t>-586.769868416367 222.463496581305 -679.737304355179</t>
  </si>
  <si>
    <t>-619.944000545252 356.836277715505 -658.709767412423</t>
  </si>
  <si>
    <t>-597.165536821689 362.906808176311 -359.637451750928</t>
  </si>
  <si>
    <t>-397.96193279426 288.044164055274 -237.823905232347</t>
  </si>
  <si>
    <t>-579.585507900083 162.902623364095 -680.674089969635</t>
  </si>
  <si>
    <t>-614.926739622554 28.6788027159701 -662.320209965075</t>
  </si>
  <si>
    <t>-353.782022157482 63.9480733446326 -388.59915969209</t>
  </si>
  <si>
    <t>-519.361312411114 267.810944777513 -205.02448753594</t>
  </si>
  <si>
    <t>-520.444607678291 291.471963246072 210.781914453812</t>
  </si>
  <si>
    <t>-527.140310427624 315.644779389765 616.419188164875</t>
  </si>
  <si>
    <t>-377.314845557036 322.310685923609 674.228341734138</t>
  </si>
  <si>
    <t>-554.984749397119 111.268859285867 -200.568229038411</t>
  </si>
  <si>
    <t>-562.220728343355 113.574041801374 215.843069681221</t>
  </si>
  <si>
    <t>-572.872516683406 119.4740752309 622.021886745713</t>
  </si>
  <si>
    <t>-430.449349237737 77.6241576906111 683.651614596754</t>
  </si>
  <si>
    <t>9763-20170724T150149.178874500.bin</t>
  </si>
  <si>
    <t>-537.384807912259 189.65668729926 -202.814290593037</t>
  </si>
  <si>
    <t>-553.207828419718 190.422739535324 -300.041090041631</t>
  </si>
  <si>
    <t>-565.137091638836 190.881407688722 -407.843970725873</t>
  </si>
  <si>
    <t>-573.694970225788 191.390545645791 -505.468337767553</t>
  </si>
  <si>
    <t>-580.039370654042 192.147833630296 -603.259801205923</t>
  </si>
  <si>
    <t>-586.652221342019 193.616938155523 -741.093506422237</t>
  </si>
  <si>
    <t>-556.210979331176 196.260482455595 -827.043070864886</t>
  </si>
  <si>
    <t>-587.288021417389 222.751624353063 -679.678826350325</t>
  </si>
  <si>
    <t>-620.196222928374 357.192245682239 -658.64879788388</t>
  </si>
  <si>
    <t>-597.874569386874 363.313869526308 -359.542951546221</t>
  </si>
  <si>
    <t>-399.114908059378 288.355886960929 -237.064799182679</t>
  </si>
  <si>
    <t>-580.170285049997 163.183370700282 -680.655134097846</t>
  </si>
  <si>
    <t>-615.630804982723 28.971090748968 -662.528534354168</t>
  </si>
  <si>
    <t>-354.563490558961 63.8994521732625 -388.471210835804</t>
  </si>
  <si>
    <t>-519.446840394283 267.896417813945 -205.031710608784</t>
  </si>
  <si>
    <t>-520.45098931759 291.538977869309 210.77598076635</t>
  </si>
  <si>
    <t>-527.175373914733 315.612398549444 616.411406456123</t>
  </si>
  <si>
    <t>-377.343208978603 322.201922745991 674.211927352592</t>
  </si>
  <si>
    <t>-555.329869027746 111.434235534158 -200.564177790072</t>
  </si>
  <si>
    <t>-562.371312634854 113.701393475049 215.850598505118</t>
  </si>
  <si>
    <t>-572.838210674896 119.507939648381 622.027879442125</t>
  </si>
  <si>
    <t>-430.437463581667 77.6151438576183 683.680284628832</t>
  </si>
  <si>
    <t>9763-20170724T150149.208994000.bin</t>
  </si>
  <si>
    <t>-537.503984601949 189.730097295989 -202.803365683056</t>
  </si>
  <si>
    <t>-553.293420720751 190.490062005468 -300.035649655769</t>
  </si>
  <si>
    <t>-565.248907030418 190.966147299651 -407.835778879645</t>
  </si>
  <si>
    <t>-573.856990639692 191.498394220219 -505.455534701771</t>
  </si>
  <si>
    <t>-580.278661477177 192.283968824624 -603.241689768068</t>
  </si>
  <si>
    <t>-587.029213460708 193.79690340781 -741.068110094679</t>
  </si>
  <si>
    <t>-556.598627819477 196.474571869961 -827.020456665501</t>
  </si>
  <si>
    <t>-587.594026013334 222.913283963801 -679.644100773854</t>
  </si>
  <si>
    <t>-620.400960049203 357.375601892974 -658.587961759616</t>
  </si>
  <si>
    <t>-598.157976134778 363.502234958088 -359.476434267376</t>
  </si>
  <si>
    <t>-399.596597710262 288.492435016615 -236.708705222195</t>
  </si>
  <si>
    <t>-580.496528259886 163.34293661584 -680.645674809177</t>
  </si>
  <si>
    <t>-615.995704577361 29.1164503155539 -662.625996557571</t>
  </si>
  <si>
    <t>-355.013190058136 64.0604716583584 -388.563770771525</t>
  </si>
  <si>
    <t>-519.527199924688 267.962167348823 -205.032279365704</t>
  </si>
  <si>
    <t>-520.528992315624 291.5633079209 210.777776435978</t>
  </si>
  <si>
    <t>-527.189251845872 315.606960743815 616.412917583996</t>
  </si>
  <si>
    <t>-377.356322422344 322.127843022954 674.21919962773</t>
  </si>
  <si>
    <t>-555.47947533278 111.51144687189 -200.554726016216</t>
  </si>
  <si>
    <t>-562.43913609738 113.783947660947 215.861430129476</t>
  </si>
  <si>
    <t>-572.818737270158 119.539683205582 622.037328731236</t>
  </si>
  <si>
    <t>-430.435174730969 77.6006130413393 683.697965422463</t>
  </si>
  <si>
    <t>9763-20170724T150149.278176800.bin</t>
  </si>
  <si>
    <t>-537.712217088327 189.853478534035 -202.813641090161</t>
  </si>
  <si>
    <t>-553.491342983818 190.600787870663 -300.047686918269</t>
  </si>
  <si>
    <t>-565.501797398864 191.101766917136 -407.841493704231</t>
  </si>
  <si>
    <t>-574.188004548176 191.669033030407 -505.454242983358</t>
  </si>
  <si>
    <t>-580.717106905353 192.5008642272 -603.232886105257</t>
  </si>
  <si>
    <t>-587.65065543708 194.088365690691 -741.049478631229</t>
  </si>
  <si>
    <t>-557.226836790609 196.848198620026 -827.001517482787</t>
  </si>
  <si>
    <t>-588.133448643292 223.171519700059 -679.608952600147</t>
  </si>
  <si>
    <t>-620.826144622011 357.653595861937 -658.527353304892</t>
  </si>
  <si>
    <t>-598.631936812782 363.666886873294 -359.409888351027</t>
  </si>
  <si>
    <t>-400.332862084486 288.601226834762 -236.252929594177</t>
  </si>
  <si>
    <t>-581.038208743849 163.601693076564 -680.652124227687</t>
  </si>
  <si>
    <t>-616.50052606122 29.3346692698206 -662.822002926088</t>
  </si>
  <si>
    <t>-355.652138258857 64.6230129595574 -388.501417502712</t>
  </si>
  <si>
    <t>-519.696047558218 268.099699164721 -205.04329897475</t>
  </si>
  <si>
    <t>-520.64097276945 291.617160702468 210.771608147153</t>
  </si>
  <si>
    <t>-527.209965292333 315.599093741105 616.417132305345</t>
  </si>
  <si>
    <t>-377.383654645872 322.16495801434 674.235536900249</t>
  </si>
  <si>
    <t>-555.687010241688 111.621302909995 -200.537693582295</t>
  </si>
  <si>
    <t>-562.633118348836 113.945867037477 215.87839800988</t>
  </si>
  <si>
    <t>-572.789545714226 119.568912410173 622.06465136338</t>
  </si>
  <si>
    <t>-430.414658178441 77.6095257792419 683.731498439509</t>
  </si>
  <si>
    <t>9763-20170724T150149.311272400.bin</t>
  </si>
  <si>
    <t>-537.844548202505 189.902565795245 -202.786145753138</t>
  </si>
  <si>
    <t>-553.598597568754 190.64672809272 -300.024289882449</t>
  </si>
  <si>
    <t>-565.61983500954 191.164799649586 -407.816793155925</t>
  </si>
  <si>
    <t>-574.332157015252 191.754492444924 -505.426978141196</t>
  </si>
  <si>
    <t>-580.904285188768 192.614192012635 -603.202598902021</t>
  </si>
  <si>
    <t>-587.916608743815 194.246253940882 -741.014716486085</t>
  </si>
  <si>
    <t>-557.503361298999 197.044989254377 -826.969290545267</t>
  </si>
  <si>
    <t>-588.376403703312 223.308198051941 -679.563968710639</t>
  </si>
  <si>
    <t>-621.020427335569 357.809027324462 -658.439198742661</t>
  </si>
  <si>
    <t>-598.81813473313 363.717303547595 -359.320307916839</t>
  </si>
  <si>
    <t>-400.580359394121 288.549220738123 -236.127123011895</t>
  </si>
  <si>
    <t>-581.257505640013 163.741526767991 -680.631502824381</t>
  </si>
  <si>
    <t>-616.643639054101 29.4684382507933 -662.848736009545</t>
  </si>
  <si>
    <t>-355.738935354977 64.7243886052295 -388.275312980921</t>
  </si>
  <si>
    <t>-519.814802238309 268.161312204262 -205.036865886265</t>
  </si>
  <si>
    <t>-520.724600592015 291.632961688425 210.78071181089</t>
  </si>
  <si>
    <t>-527.225189598475 315.585642515551 616.417282476455</t>
  </si>
  <si>
    <t>-377.39815648528 322.052944271503 674.244913918248</t>
  </si>
  <si>
    <t>-555.841333991272 111.661875599982 -200.529076346934</t>
  </si>
  <si>
    <t>-562.721008911556 114.01361226249 215.887940360568</t>
  </si>
  <si>
    <t>-572.775502427203 119.577244244158 622.070913947404</t>
  </si>
  <si>
    <t>-430.403923262648 77.6170981227394 683.744896720194</t>
  </si>
  <si>
    <t>9763-20170724T150149.380457400.bin</t>
  </si>
  <si>
    <t>-538.090536747108 190.003232232183 -202.808292731938</t>
  </si>
  <si>
    <t>-553.758325429982 190.708081272737 -300.060648325257</t>
  </si>
  <si>
    <t>-565.756858320695 191.206576667108 -407.855788496668</t>
  </si>
  <si>
    <t>-574.478878620257 191.784587077398 -505.46522722555</t>
  </si>
  <si>
    <t>-581.091361145162 192.63651761201 -603.238148615644</t>
  </si>
  <si>
    <t>-588.193138975162 194.259739115357 -741.045702819756</t>
  </si>
  <si>
    <t>-557.744733143235 197.114304162893 -826.98600732723</t>
  </si>
  <si>
    <t>-588.622552898444 223.324431238706 -679.59608371806</t>
  </si>
  <si>
    <t>-621.221060127439 357.820489354642 -658.419638927419</t>
  </si>
  <si>
    <t>-598.869614697322 363.571252381003 -359.308834589995</t>
  </si>
  <si>
    <t>-400.791630701461 288.305116717881 -235.918658240009</t>
  </si>
  <si>
    <t>-581.485340737622 163.760008412129 -680.665412291998</t>
  </si>
  <si>
    <t>-616.646383045675 29.4225158775473 -662.896513705918</t>
  </si>
  <si>
    <t>-355.421000563918 64.0178886795086 -387.886870341529</t>
  </si>
  <si>
    <t>-520.103908770218 268.271655458625 -205.044913426506</t>
  </si>
  <si>
    <t>-520.933161160643 291.685827752235 210.776109641221</t>
  </si>
  <si>
    <t>-527.244458361591 315.578050575007 616.426938154266</t>
  </si>
  <si>
    <t>-377.428861600766 322.118183903959 674.27601428977</t>
  </si>
  <si>
    <t>-556.033168628024 111.735644663597 -200.525640208852</t>
  </si>
  <si>
    <t>-562.900119281443 114.138777803974 215.891326625402</t>
  </si>
  <si>
    <t>-572.743656868339 119.569853679018 622.070829236448</t>
  </si>
  <si>
    <t>-430.371536445252 77.662558591689 683.779453737401</t>
  </si>
  <si>
    <t>9763-20170724T150149.413410200.bin</t>
  </si>
  <si>
    <t>-538.098679327053 190.022471589379 -202.810188421415</t>
  </si>
  <si>
    <t>-553.722896706351 190.698802394966 -300.069784821851</t>
  </si>
  <si>
    <t>-565.692507578969 191.176460198075 -407.868175984735</t>
  </si>
  <si>
    <t>-574.396578374423 191.738376122558 -505.479193004603</t>
  </si>
  <si>
    <t>-580.999459793968 192.576628027149 -603.253093404833</t>
  </si>
  <si>
    <t>-588.096683123105 194.181942825087 -741.061102699243</t>
  </si>
  <si>
    <t>-557.592176840845 197.056974750434 -826.980897079278</t>
  </si>
  <si>
    <t>-588.530929276474 223.254162866856 -679.615041774166</t>
  </si>
  <si>
    <t>-621.144531590087 357.748604669164 -658.444383486337</t>
  </si>
  <si>
    <t>-598.70623907015 363.459505986793 -359.33918394279</t>
  </si>
  <si>
    <t>-400.675376420168 288.175346230112 -235.884425385484</t>
  </si>
  <si>
    <t>-581.388090275571 163.690344106982 -680.676762116271</t>
  </si>
  <si>
    <t>-616.520331149256 29.3413649911868 -662.869613721187</t>
  </si>
  <si>
    <t>-354.97506024304 63.4921693347205 -388.176377811993</t>
  </si>
  <si>
    <t>-520.155357845431 268.294541114756 -205.052227038811</t>
  </si>
  <si>
    <t>-521.015373960182 291.70584468493 210.768841391132</t>
  </si>
  <si>
    <t>-527.248533498236 315.579001193992 616.431578045813</t>
  </si>
  <si>
    <t>-377.439199522864 322.098466491241 674.299191201996</t>
  </si>
  <si>
    <t>-556.00384233178 111.73368312588 -200.527411234394</t>
  </si>
  <si>
    <t>-562.966689111973 114.232833750359 215.887385739344</t>
  </si>
  <si>
    <t>-572.719302754353 119.573749451711 622.071211859037</t>
  </si>
  <si>
    <t>-430.354739252392 77.6750602842585 683.803121929968</t>
  </si>
  <si>
    <t>9763-20170724T150149.476575200.bin</t>
  </si>
  <si>
    <t>-538.093526824875 190.093451918853 -202.766344405106</t>
  </si>
  <si>
    <t>-553.659539263091 190.749316160741 -300.035416771778</t>
  </si>
  <si>
    <t>-565.524347382166 191.236078808729 -407.845450775575</t>
  </si>
  <si>
    <t>-574.118804573729 191.821220909914 -505.465996577352</t>
  </si>
  <si>
    <t>-580.598250148407 192.698520935541 -603.247729187098</t>
  </si>
  <si>
    <t>-587.508096284088 194.376953921009 -741.064315243726</t>
  </si>
  <si>
    <t>-556.880875579979 197.32196879432 -826.938056834328</t>
  </si>
  <si>
    <t>-588.047554116624 223.414114168261 -679.602603589378</t>
  </si>
  <si>
    <t>-620.768870801763 357.870495487433 -658.385588578838</t>
  </si>
  <si>
    <t>-598.170596189676 363.702673456246 -359.294682351323</t>
  </si>
  <si>
    <t>-400.278995545063 288.441664206228 -235.602745500417</t>
  </si>
  <si>
    <t>-580.85993188104 163.856019368182 -680.688265474118</t>
  </si>
  <si>
    <t>-616.000902555043 29.4947731815159 -662.9078811515</t>
  </si>
  <si>
    <t>-354.500874259582 63.5494205286948 -388.430520853761</t>
  </si>
  <si>
    <t>-520.186738567459 268.37307235358 -205.043456418513</t>
  </si>
  <si>
    <t>-521.156976492159 291.758522308375 210.778826232467</t>
  </si>
  <si>
    <t>-527.26855227454 315.570182641161 616.438930251625</t>
  </si>
  <si>
    <t>-377.464267135728 322.070015457613 674.321773020227</t>
  </si>
  <si>
    <t>-556.015676892314 111.812304084517 -200.510528752238</t>
  </si>
  <si>
    <t>-563.036396543555 114.3852633066 215.902869711909</t>
  </si>
  <si>
    <t>-572.685871013003 119.594937787932 622.099476073664</t>
  </si>
  <si>
    <t>-430.315254677603 77.741418924647 683.848056430635</t>
  </si>
  <si>
    <t>9763-20170724T150149.511674400.bin</t>
  </si>
  <si>
    <t>-538.085860407229 190.14793787512 -202.767148233667</t>
  </si>
  <si>
    <t>-553.615501542505 190.784729615413 -300.0422186012</t>
  </si>
  <si>
    <t>-565.388755972724 191.279644887243 -407.862248523925</t>
  </si>
  <si>
    <t>-573.881132223152 191.886320810231 -505.49165204011</t>
  </si>
  <si>
    <t>-580.240146885661 192.800843038835 -603.280822922567</t>
  </si>
  <si>
    <t>-586.962102702954 194.549413061588 -741.105930894812</t>
  </si>
  <si>
    <t>-556.250448260908 197.524625018167 -826.948538356644</t>
  </si>
  <si>
    <t>-587.593335473891 223.554301822067 -679.629716998761</t>
  </si>
  <si>
    <t>-620.344654120988 358.000783955838 -658.362661701927</t>
  </si>
  <si>
    <t>-597.804634262733 363.672410743471 -359.264212145145</t>
  </si>
  <si>
    <t>-399.888793041872 288.57862146817 -235.50939398553</t>
  </si>
  <si>
    <t>-580.388258662592 163.998847603336 -680.736824049077</t>
  </si>
  <si>
    <t>-615.573965091636 29.6632211840367 -662.978105497778</t>
  </si>
  <si>
    <t>-354.334750713336 64.3320624450059 -388.314923306128</t>
  </si>
  <si>
    <t>-520.176357686397 268.427971392944 -205.03892811985</t>
  </si>
  <si>
    <t>-521.168507054386 291.792459751819 210.784540254221</t>
  </si>
  <si>
    <t>-527.277413405691 315.555116135415 616.443899301379</t>
  </si>
  <si>
    <t>-377.475487414534 322.031735158976 674.335546796731</t>
  </si>
  <si>
    <t>-555.996356305556 111.853106845326 -200.492834233189</t>
  </si>
  <si>
    <t>-563.046475136763 114.477952193639 215.919713950506</t>
  </si>
  <si>
    <t>-572.666057810919 119.609258548991 622.109056274394</t>
  </si>
  <si>
    <t>-430.294363890482 77.780049347901 683.871682537078</t>
  </si>
  <si>
    <t>9763-20170724T150149.576848300.bin</t>
  </si>
  <si>
    <t>-538.009826894138 190.189608676461 -202.75835983109</t>
  </si>
  <si>
    <t>-553.460754099611 190.804288868203 -300.046087355803</t>
  </si>
  <si>
    <t>-565.026771636488 191.32032879726 -407.888474997216</t>
  </si>
  <si>
    <t>-573.285506136305 191.969684869593 -505.537592031565</t>
  </si>
  <si>
    <t>-579.366170654149 192.953434114039 -603.343921656691</t>
  </si>
  <si>
    <t>-585.650706926228 194.830559534517 -741.187941197632</t>
  </si>
  <si>
    <t>-554.96032547678 197.846800815218 -827.036671640373</t>
  </si>
  <si>
    <t>-586.452982793351 223.78088492577 -679.688046344296</t>
  </si>
  <si>
    <t>-619.2112581289 358.205190822719 -658.293626911971</t>
  </si>
  <si>
    <t>-596.937535961111 363.506676011854 -359.168527961628</t>
  </si>
  <si>
    <t>-398.977827614774 288.633277743954 -235.350429783251</t>
  </si>
  <si>
    <t>-579.292540611402 164.220661285775 -680.825610962738</t>
  </si>
  <si>
    <t>-614.754675013591 29.9459247419122 -663.111502049865</t>
  </si>
  <si>
    <t>-353.35468574525 64.4617260257257 -388.194598703192</t>
  </si>
  <si>
    <t>-520.039472213604 268.483840999257 -205.040982069123</t>
  </si>
  <si>
    <t>-521.114189772987 291.813239530169 210.784212073231</t>
  </si>
  <si>
    <t>-527.301676197979 315.544729080089 616.44837592894</t>
  </si>
  <si>
    <t>-377.504722538992 321.985090773419 674.356895206044</t>
  </si>
  <si>
    <t>-555.934594693418 111.87788076732 -200.468106362349</t>
  </si>
  <si>
    <t>-563.145994312939 114.705745283293 215.940356160611</t>
  </si>
  <si>
    <t>-572.616405199495 119.677250101145 622.132106049811</t>
  </si>
  <si>
    <t>-430.285571848139 77.76144104184 683.930110003969</t>
  </si>
  <si>
    <t>9763-20170724T150149.611477500.bin</t>
  </si>
  <si>
    <t>-537.91654858851 190.200320286009 -202.75021239963</t>
  </si>
  <si>
    <t>-553.340562635767 190.812187717821 -300.042232743566</t>
  </si>
  <si>
    <t>-564.804708930437 191.337721121292 -407.895315010812</t>
  </si>
  <si>
    <t>-572.942959687873 192.004127735659 -505.554556439254</t>
  </si>
  <si>
    <t>-578.875284550989 193.015671932616 -603.36955812237</t>
  </si>
  <si>
    <t>-584.922293680439 194.944615265512 -741.223508983476</t>
  </si>
  <si>
    <t>-554.34857516364 197.957515217389 -827.114021480755</t>
  </si>
  <si>
    <t>-585.81583921406 223.873619778411 -679.714895024565</t>
  </si>
  <si>
    <t>-618.611139735821 358.284162415564 -658.298441595373</t>
  </si>
  <si>
    <t>-596.564103364757 363.329120865872 -359.152194971469</t>
  </si>
  <si>
    <t>-398.668868703056 288.392445287793 -235.269269695048</t>
  </si>
  <si>
    <t>-578.682858425153 164.310136475716 -680.861317172183</t>
  </si>
  <si>
    <t>-614.22372328233 30.0609893425089 -663.114903169822</t>
  </si>
  <si>
    <t>-352.622441608863 63.9095121865544 -388.002295290528</t>
  </si>
  <si>
    <t>-519.90216684107 268.484316373431 -205.033267895288</t>
  </si>
  <si>
    <t>-521.080029522217 291.810156892891 210.791799090959</t>
  </si>
  <si>
    <t>-527.317096763273 315.537930403754 616.449264004145</t>
  </si>
  <si>
    <t>-377.519351497749 321.961556641378 674.357518900723</t>
  </si>
  <si>
    <t>-555.896155915 111.899160386873 -200.448404016467</t>
  </si>
  <si>
    <t>-563.186035326604 114.802509131077 215.958178426944</t>
  </si>
  <si>
    <t>-572.593852116787 119.721864811279 622.151030187961</t>
  </si>
  <si>
    <t>-430.283659670113 77.7455603942503 683.955567733762</t>
  </si>
  <si>
    <t>9763-20170724T150149.677659900.bin</t>
  </si>
  <si>
    <t>-537.788833309421 190.215289944394 -202.765487019513</t>
  </si>
  <si>
    <t>-553.113756358123 190.831600364663 -300.073052065265</t>
  </si>
  <si>
    <t>-564.419168541491 191.399174797372 -407.942787155711</t>
  </si>
  <si>
    <t>-572.395768526081 192.120352237491 -505.614878835185</t>
  </si>
  <si>
    <t>-578.149423270263 193.204587382565 -603.439853140123</t>
  </si>
  <si>
    <t>-583.928050290962 195.255848426156 -741.303602178258</t>
  </si>
  <si>
    <t>-553.44805397973 198.292209664743 -827.226478523799</t>
  </si>
  <si>
    <t>-584.905975513199 224.134669188343 -679.772609695086</t>
  </si>
  <si>
    <t>-617.635606725894 358.550917562073 -658.277584095557</t>
  </si>
  <si>
    <t>-595.966468864444 363.042168966676 -359.094963238372</t>
  </si>
  <si>
    <t>-398.317431011919 287.807252671766 -234.999992670358</t>
  </si>
  <si>
    <t>-577.841475808823 164.563685216502 -680.955065082218</t>
  </si>
  <si>
    <t>-613.675068429882 30.3856675678599 -663.25025314916</t>
  </si>
  <si>
    <t>-351.427272279842 61.90724968524 -387.662234163679</t>
  </si>
  <si>
    <t>-519.753064537473 268.50514791943 -205.03440464988</t>
  </si>
  <si>
    <t>-521.026675884893 291.826092967782 210.790675923591</t>
  </si>
  <si>
    <t>-527.350882838783 315.504219558031 616.454955873251</t>
  </si>
  <si>
    <t>-377.54895206442 321.857458727521 674.360189573532</t>
  </si>
  <si>
    <t>-555.825562008158 111.952485128042 -200.450950705583</t>
  </si>
  <si>
    <t>-563.192513851963 114.862355919383 215.954194734397</t>
  </si>
  <si>
    <t>-572.567442570606 119.762108720854 622.174026977755</t>
  </si>
  <si>
    <t>-430.27656358521 77.733347741439 683.987332518388</t>
  </si>
  <si>
    <t>9763-20170724T150149.712352500.bin</t>
  </si>
  <si>
    <t>-537.657352015546 190.251028385563 -202.758185824919</t>
  </si>
  <si>
    <t>-552.943788112382 190.8640169737 -300.07190185326</t>
  </si>
  <si>
    <t>-564.199660951028 191.440381166933 -407.946698168202</t>
  </si>
  <si>
    <t>-572.129234256758 192.174999466391 -505.622593914818</t>
  </si>
  <si>
    <t>-577.834026638033 193.278314852868 -603.450230107264</t>
  </si>
  <si>
    <t>-583.542308348764 195.362952991486 -741.316396725329</t>
  </si>
  <si>
    <t>-552.864833293697 198.445866501538 -827.167281252219</t>
  </si>
  <si>
    <t>-584.554045926373 224.226593357227 -679.778720558997</t>
  </si>
  <si>
    <t>-617.230297812139 358.639091608279 -658.224866761843</t>
  </si>
  <si>
    <t>-595.48558215144 363.044764075643 -359.046340863131</t>
  </si>
  <si>
    <t>-397.964622345544 287.584101994652 -234.884508648314</t>
  </si>
  <si>
    <t>-577.484094612849 164.656578856372 -680.972142047778</t>
  </si>
  <si>
    <t>-613.309608857931 30.4837738789315 -663.240615428723</t>
  </si>
  <si>
    <t>-351.095283282178 60.6582042647615 -387.663013892922</t>
  </si>
  <si>
    <t>-519.565262825455 268.519468058698 -205.032213997026</t>
  </si>
  <si>
    <t>-520.967749030391 291.836022337824 210.792711906549</t>
  </si>
  <si>
    <t>-527.365776485778 315.497938811023 616.458447424067</t>
  </si>
  <si>
    <t>-377.563965253637 321.85632862802 674.363490835873</t>
  </si>
  <si>
    <t>-555.717860801323 111.999026299414 -200.442471388504</t>
  </si>
  <si>
    <t>-563.158588781306 114.90130828867 215.961405253691</t>
  </si>
  <si>
    <t>-572.557934710123 119.782116060444 622.181445918129</t>
  </si>
  <si>
    <t>-430.271655334967 77.7366811054223 683.994019145199</t>
  </si>
  <si>
    <t>9763-20170724T150149.777532800.bin</t>
  </si>
  <si>
    <t>-537.366575321519 190.373293648346 -202.734065794754</t>
  </si>
  <si>
    <t>-552.691056308033 190.980372543398 -300.041848559403</t>
  </si>
  <si>
    <t>-563.94964885402 191.547406492795 -407.916505340921</t>
  </si>
  <si>
    <t>-571.865735837797 192.274149768014 -505.59353535444</t>
  </si>
  <si>
    <t>-577.541118299243 193.371087066133 -603.422898767273</t>
  </si>
  <si>
    <t>-583.191229466419 195.449423174903 -741.291432886481</t>
  </si>
  <si>
    <t>-551.914296112096 198.65685174971 -826.921330435981</t>
  </si>
  <si>
    <t>-584.227436882021 224.315993797332 -679.755783384051</t>
  </si>
  <si>
    <t>-616.953107745395 358.713685985479 -658.129587150267</t>
  </si>
  <si>
    <t>-594.714027927454 363.241005580308 -358.989265865735</t>
  </si>
  <si>
    <t>-397.093663882185 288.048615453715 -234.822855543484</t>
  </si>
  <si>
    <t>-577.160008599667 164.745365309201 -680.943359208615</t>
  </si>
  <si>
    <t>-613.166252976334 30.6208560598675 -663.16112286387</t>
  </si>
  <si>
    <t>-351.164825831877 59.4408499201331 -387.326512330318</t>
  </si>
  <si>
    <t>-519.336229091493 268.633326066795 -205.030167506952</t>
  </si>
  <si>
    <t>-520.801772607301 291.932400976943 210.795494677366</t>
  </si>
  <si>
    <t>-527.399627854428 315.480426118523 616.460363251164</t>
  </si>
  <si>
    <t>-377.590648748177 321.813048570786 674.349643961389</t>
  </si>
  <si>
    <t>-555.400092624436 112.120893754885 -200.428204020896</t>
  </si>
  <si>
    <t>-562.927580258357 115.018971554982 215.974133422846</t>
  </si>
  <si>
    <t>-572.531730318901 119.827892273742 622.191035256088</t>
  </si>
  <si>
    <t>-430.256559529243 77.7411509948968 684.001109544227</t>
  </si>
  <si>
    <t>9763-20170724T150149.813628100.bin</t>
  </si>
  <si>
    <t>-537.266841386263 190.430243738136 -202.727272722358</t>
  </si>
  <si>
    <t>-552.658474342873 191.035641888663 -300.024420771826</t>
  </si>
  <si>
    <t>-563.885917797921 191.607878240047 -407.902247880442</t>
  </si>
  <si>
    <t>-571.731809328927 192.346728431054 -505.584836420252</t>
  </si>
  <si>
    <t>-577.29539274186 193.465579661088 -603.420351872605</t>
  </si>
  <si>
    <t>-582.744755145033 195.587294391794 -741.296470894452</t>
  </si>
  <si>
    <t>-551.413922377831 198.83131646539 -826.905197643952</t>
  </si>
  <si>
    <t>-583.864531899121 224.435185494036 -679.753413285647</t>
  </si>
  <si>
    <t>-616.696004077865 358.792382237315 -658.079035015901</t>
  </si>
  <si>
    <t>-594.338291828664 363.350156268888 -358.948123205447</t>
  </si>
  <si>
    <t>-396.453260497599 288.405440853456 -235.053709915464</t>
  </si>
  <si>
    <t>-576.807426207463 164.863709780377 -680.949160411789</t>
  </si>
  <si>
    <t>-612.841723323318 30.746796193318 -663.147924269009</t>
  </si>
  <si>
    <t>-351.032946404018 59.4541794272743 -387.205232789891</t>
  </si>
  <si>
    <t>-519.267514945682 268.705533598351 -205.024373530289</t>
  </si>
  <si>
    <t>-520.695248871894 291.965428517109 210.803611948828</t>
  </si>
  <si>
    <t>-527.419661564218 315.485121376748 616.460009389361</t>
  </si>
  <si>
    <t>-377.608991166719 321.896155350267 674.336244135835</t>
  </si>
  <si>
    <t>-555.252856869923 112.176307937588 -200.411364984236</t>
  </si>
  <si>
    <t>-562.788292112745 115.061802835235 215.990915893998</t>
  </si>
  <si>
    <t>-572.520342939284 119.838749546763 622.196557723993</t>
  </si>
  <si>
    <t>-430.242506581233 77.7578543009881 684.004367757848</t>
  </si>
  <si>
    <t>9763-20170724T150149.877798800.bin</t>
  </si>
  <si>
    <t>-537.269497996409 190.486464689366 -202.74040394375</t>
  </si>
  <si>
    <t>-552.633408152363 191.091554310072 -300.041934237138</t>
  </si>
  <si>
    <t>-563.691802287838 191.751904489294 -407.9367386256</t>
  </si>
  <si>
    <t>-571.333252571491 192.612160314113 -505.63456623747</t>
  </si>
  <si>
    <t>-576.643621556722 193.898129061503 -603.482154068878</t>
  </si>
  <si>
    <t>-581.687963789295 196.306151467568 -741.368907321972</t>
  </si>
  <si>
    <t>-550.636967432625 199.618673042351 -827.076925356456</t>
  </si>
  <si>
    <t>-583.017951002195 225.022740901165 -679.768503691306</t>
  </si>
  <si>
    <t>-615.851082997174 359.35138429937 -657.879186801662</t>
  </si>
  <si>
    <t>-593.973269807992 363.522000299791 -358.707026463968</t>
  </si>
  <si>
    <t>-395.505519252227 289.106393689158 -235.427412767765</t>
  </si>
  <si>
    <t>-575.898475455519 165.460809763075 -681.069295352432</t>
  </si>
  <si>
    <t>-612.049968709507 31.3647443371242 -663.439802998832</t>
  </si>
  <si>
    <t>-351.125727193393 60.8470702569796 -386.813614072393</t>
  </si>
  <si>
    <t>-519.309937340538 268.749755938166 -205.012913356713</t>
  </si>
  <si>
    <t>-520.660436450647 292.013860389794 210.815141839751</t>
  </si>
  <si>
    <t>-527.463165153053 315.453109461458 616.458363015391</t>
  </si>
  <si>
    <t>-377.637482946268 321.766943230991 674.306433427328</t>
  </si>
  <si>
    <t>-555.207836531752 112.177590661845 -200.40875417058</t>
  </si>
  <si>
    <t>-562.675272587315 115.117452348708 215.994435772938</t>
  </si>
  <si>
    <t>-572.496496271288 119.865789120689 622.181448803726</t>
  </si>
  <si>
    <t>-430.228901129375 77.7749215007684 684.006146505391</t>
  </si>
  <si>
    <t>9763-20170724T150149.913984800.bin</t>
  </si>
  <si>
    <t>-537.22997470201 190.410632825676 -202.796442548446</t>
  </si>
  <si>
    <t>-552.554742919605 191.019454718796 -300.104074555221</t>
  </si>
  <si>
    <t>-563.569227822466 191.696179470268 -408.003317694308</t>
  </si>
  <si>
    <t>-571.171293892249 192.576777246129 -505.703995529421</t>
  </si>
  <si>
    <t>-576.443028123812 193.888693287149 -603.553322423271</t>
  </si>
  <si>
    <t>-581.434184269721 196.339499872768 -741.44114586893</t>
  </si>
  <si>
    <t>-550.485889269426 199.677953397345 -827.185306290477</t>
  </si>
  <si>
    <t>-582.794402613802 225.036131762971 -679.832234353867</t>
  </si>
  <si>
    <t>-615.652845327339 359.354808431293 -657.930671249645</t>
  </si>
  <si>
    <t>-593.842443346913 363.512828635237 -358.753526464025</t>
  </si>
  <si>
    <t>-395.375757416497 289.177337537687 -235.423782189979</t>
  </si>
  <si>
    <t>-575.661495353352 165.476212383785 -681.149183652183</t>
  </si>
  <si>
    <t>-611.834932573598 31.3942385189719 -663.522689600576</t>
  </si>
  <si>
    <t>-350.992233260523 61.4750538194403 -387.012848906352</t>
  </si>
  <si>
    <t>-519.259013427487 268.678456547282 -205.030240822927</t>
  </si>
  <si>
    <t>-520.702777411919 291.979177929565 210.795444859388</t>
  </si>
  <si>
    <t>-527.480594357152 315.449415889807 616.454755317364</t>
  </si>
  <si>
    <t>-377.654470866655 321.75597380427 674.302432386979</t>
  </si>
  <si>
    <t>-555.157884878283 112.108125315911 -200.438127280876</t>
  </si>
  <si>
    <t>-562.74070350871 115.121575086976 215.962471812434</t>
  </si>
  <si>
    <t>-572.490957950549 119.876451848494 622.175741190517</t>
  </si>
  <si>
    <t>-430.226508688163 77.7825530485006 684.005634151403</t>
  </si>
  <si>
    <t>9763-20170724T150149.976151900.bin</t>
  </si>
  <si>
    <t>-537.046681045301 190.283769974068 -202.755154157852</t>
  </si>
  <si>
    <t>-552.353069049215 190.876178511616 -300.065776804685</t>
  </si>
  <si>
    <t>-563.367306374988 191.516733682138 -407.965184155271</t>
  </si>
  <si>
    <t>-570.976370668008 192.356373018039 -505.665717199622</t>
  </si>
  <si>
    <t>-576.261738063719 193.618313093357 -603.515058229517</t>
  </si>
  <si>
    <t>-581.278477540885 195.988745007396 -741.403324498321</t>
  </si>
  <si>
    <t>-550.219604522855 199.381282361782 -827.105384987026</t>
  </si>
  <si>
    <t>-582.614058425319 224.722835907054 -679.811460979133</t>
  </si>
  <si>
    <t>-615.449886096058 359.047193419431 -657.952612738858</t>
  </si>
  <si>
    <t>-593.313375387333 363.451460889755 -358.802893294806</t>
  </si>
  <si>
    <t>-394.907550390174 289.234744897051 -235.303845778146</t>
  </si>
  <si>
    <t>-575.507815346165 165.158936449311 -681.093903764815</t>
  </si>
  <si>
    <t>-611.682080123094 31.0781124743585 -663.337896839198</t>
  </si>
  <si>
    <t>-349.756608331436 60.9209237000384 -388.07810466767</t>
  </si>
  <si>
    <t>-519.087489559725 268.497137613193 -205.039810762485</t>
  </si>
  <si>
    <t>-520.675860748553 291.886506670725 210.780424904432</t>
  </si>
  <si>
    <t>-527.505785809041 315.421010658015 616.456183913411</t>
  </si>
  <si>
    <t>-377.675106572371 321.67129237637 674.298212475342</t>
  </si>
  <si>
    <t>-555.001030858829 112.080743272045 -200.431699026319</t>
  </si>
  <si>
    <t>-562.761162998407 115.079475419491 215.96568063743</t>
  </si>
  <si>
    <t>-572.476517222155 119.910914375872 622.188896665615</t>
  </si>
  <si>
    <t>-430.211019537773 77.7958849445783 684.001904794716</t>
  </si>
  <si>
    <t>9763-20170724T150150.013754300.bin</t>
  </si>
  <si>
    <t>-537.028912869462 190.276480717914 -202.694995220286</t>
  </si>
  <si>
    <t>-552.375292589528 190.866455149504 -299.99939597034</t>
  </si>
  <si>
    <t>-563.406683411095 191.500009533415 -407.897055581343</t>
  </si>
  <si>
    <t>-571.020217031636 192.332305224731 -505.59725318174</t>
  </si>
  <si>
    <t>-576.298910422681 193.587070436321 -603.447018807115</t>
  </si>
  <si>
    <t>-581.294489252716 195.947899515378 -741.336278779613</t>
  </si>
  <si>
    <t>-550.174367871218 199.372202606446 -827.014863779358</t>
  </si>
  <si>
    <t>-582.645670345287 224.685665139242 -679.746403481796</t>
  </si>
  <si>
    <t>-615.488306305298 359.005243076964 -657.863130974741</t>
  </si>
  <si>
    <t>-593.16664827325 363.50113256114 -358.728593334068</t>
  </si>
  <si>
    <t>-394.639330930841 289.438163702093 -235.332479128465</t>
  </si>
  <si>
    <t>-575.526911989884 165.123198427357 -681.024064768904</t>
  </si>
  <si>
    <t>-611.700028836489 31.0407559617033 -663.27453404531</t>
  </si>
  <si>
    <t>-349.666466442584 61.2206589885873 -388.376308277992</t>
  </si>
  <si>
    <t>-519.103606119334 268.511670764083 -205.027078827449</t>
  </si>
  <si>
    <t>-520.598392583171 291.890210271657 210.794091472825</t>
  </si>
  <si>
    <t>-527.523949490305 315.418469467057 616.456682089149</t>
  </si>
  <si>
    <t>-377.688465894229 321.721771712352 674.280501971662</t>
  </si>
  <si>
    <t>-554.984231678223 112.060284198807 -200.408083435354</t>
  </si>
  <si>
    <t>-562.674582522183 115.075017373163 215.990499254835</t>
  </si>
  <si>
    <t>-572.474654023444 119.923006470164 622.202090838441</t>
  </si>
  <si>
    <t>-430.198207299943 77.8232166877942 684.00029065061</t>
  </si>
  <si>
    <t>9763-20170724T150150.076922900.bin</t>
  </si>
  <si>
    <t>-536.969633799351 190.301500022291 -202.718142698485</t>
  </si>
  <si>
    <t>-552.375229184746 190.885922693949 -300.013191177916</t>
  </si>
  <si>
    <t>-563.417130253336 191.541692935947 -407.909559699065</t>
  </si>
  <si>
    <t>-571.019465689184 192.408582731814 -505.610504385605</t>
  </si>
  <si>
    <t>-576.267295667515 193.714457712253 -603.461252164639</t>
  </si>
  <si>
    <t>-581.199822934433 196.166158438604 -741.351268257748</t>
  </si>
  <si>
    <t>-550.106633414154 199.682194726768 -827.035794485377</t>
  </si>
  <si>
    <t>-582.631458228467 224.856912656429 -679.741183944399</t>
  </si>
  <si>
    <t>-615.631837450474 359.122613906377 -657.710698096313</t>
  </si>
  <si>
    <t>-593.017671819797 363.538340401427 -358.596886918809</t>
  </si>
  <si>
    <t>-394.104489602849 289.787941383957 -235.635774983964</t>
  </si>
  <si>
    <t>-575.407545612503 165.307906624914 -681.058402904164</t>
  </si>
  <si>
    <t>-611.403126976536 31.1782837562787 -663.377702497537</t>
  </si>
  <si>
    <t>-349.953745037179 62.5321921166426 -387.670698669006</t>
  </si>
  <si>
    <t>-519.11139518931 268.562743399499 -205.015285522693</t>
  </si>
  <si>
    <t>-520.488912735236 291.892182939287 210.809033716902</t>
  </si>
  <si>
    <t>-527.565959283336 315.395594311306 616.453103387816</t>
  </si>
  <si>
    <t>-377.722074323948 321.711910824592 674.253729484347</t>
  </si>
  <si>
    <t>-554.800080863911 112.050533734674 -200.387461326478</t>
  </si>
  <si>
    <t>-562.498629531098 115.165404987674 216.010246126605</t>
  </si>
  <si>
    <t>-572.457309408768 119.956564107546 622.199779745213</t>
  </si>
  <si>
    <t>-430.18211722679 77.846223904432 683.993723023278</t>
  </si>
  <si>
    <t>9763-20170724T150150.114039400.bin</t>
  </si>
  <si>
    <t>-536.940598291591 190.281617900786 -202.748911741456</t>
  </si>
  <si>
    <t>-552.315472538326 190.85910326148 -300.048774135626</t>
  </si>
  <si>
    <t>-563.356686187096 191.516403318024 -407.945387294815</t>
  </si>
  <si>
    <t>-570.972164774618 192.387095748815 -505.645232470819</t>
  </si>
  <si>
    <t>-576.247138603981 193.698059086056 -603.494300726332</t>
  </si>
  <si>
    <t>-581.232750758425 196.158089364341 -741.382176520014</t>
  </si>
  <si>
    <t>-550.175050351379 199.722434172633 -827.07776047314</t>
  </si>
  <si>
    <t>-582.66352912851 224.842233918806 -679.769272807743</t>
  </si>
  <si>
    <t>-615.73688649503 359.080737101152 -657.692931733077</t>
  </si>
  <si>
    <t>-593.078020315544 363.318430179683 -358.579757387316</t>
  </si>
  <si>
    <t>-394.025197579455 289.739453572384 -235.742254474228</t>
  </si>
  <si>
    <t>-575.394417489421 165.298989678407 -681.094320849386</t>
  </si>
  <si>
    <t>-611.279243545393 31.1393491755323 -663.377293196678</t>
  </si>
  <si>
    <t>-349.892917324117 63.2554947691704 -387.306832715287</t>
  </si>
  <si>
    <t>-519.158775996561 268.543795394162 -205.021292404292</t>
  </si>
  <si>
    <t>-520.501548713137 291.90000093889 210.801648072227</t>
  </si>
  <si>
    <t>-527.579078459736 315.377532411762 616.452254017353</t>
  </si>
  <si>
    <t>-377.735641406789 321.730444062663 674.250076134425</t>
  </si>
  <si>
    <t>-554.707829309652 112.026450161241 -200.400299018011</t>
  </si>
  <si>
    <t>-562.477249255946 115.171346895809 215.995852973645</t>
  </si>
  <si>
    <t>-572.449966307307 119.94908054547 622.185555743848</t>
  </si>
  <si>
    <t>-430.16959094225 77.8743050998969 683.991774122522</t>
  </si>
  <si>
    <t>9763-20170724T150150.178208700.bin</t>
  </si>
  <si>
    <t>-536.888611039816 190.191444660861 -202.740768473461</t>
  </si>
  <si>
    <t>-552.28066550989 190.76648682764 -300.038077096327</t>
  </si>
  <si>
    <t>-563.366792192239 191.399412555913 -407.930082228474</t>
  </si>
  <si>
    <t>-571.032316498876 192.238041339122 -505.626174127015</t>
  </si>
  <si>
    <t>-576.36607195022 193.506350056965 -603.47275801935</t>
  </si>
  <si>
    <t>-581.442956560527 195.894274148225 -741.358616603837</t>
  </si>
  <si>
    <t>-550.406576110075 199.534247777835 -827.058722923754</t>
  </si>
  <si>
    <t>-582.855872528686 224.607838800013 -679.758906830093</t>
  </si>
  <si>
    <t>-616.166606489869 358.789070081359 -657.755345377645</t>
  </si>
  <si>
    <t>-593.512927431596 363.053038427914 -358.642264674825</t>
  </si>
  <si>
    <t>-394.546264139651 289.655877055023 -235.556451359533</t>
  </si>
  <si>
    <t>-575.541805531618 165.069422437475 -681.059374633347</t>
  </si>
  <si>
    <t>-611.305394716892 30.8875380197046 -663.259047289154</t>
  </si>
  <si>
    <t>-350.160081867791 63.4626823402725 -386.851828934573</t>
  </si>
  <si>
    <t>-519.178802140149 268.453675492761 -205.025418032123</t>
  </si>
  <si>
    <t>-520.540278532735 291.876369730578 210.793681604196</t>
  </si>
  <si>
    <t>-527.591521935258 315.389053032424 616.455416290488</t>
  </si>
  <si>
    <t>-377.7569911773 321.839578389231 674.265494299522</t>
  </si>
  <si>
    <t>-554.550964236269 111.899418008246 -200.431147347239</t>
  </si>
  <si>
    <t>-562.453239417563 115.188165201189 215.961370163194</t>
  </si>
  <si>
    <t>-572.432064062581 119.945400039427 622.167296139954</t>
  </si>
  <si>
    <t>-430.15067173772 77.9061780658506 683.995318604101</t>
  </si>
  <si>
    <t>9763-20170724T150150.215319300.bin</t>
  </si>
  <si>
    <t>-536.885312577444 190.138438201335 -202.729143236143</t>
  </si>
  <si>
    <t>-552.304234605047 190.708449651154 -300.022091337762</t>
  </si>
  <si>
    <t>-563.421647635171 191.339981755268 -407.910953236811</t>
  </si>
  <si>
    <t>-571.116274723098 192.178973452072 -505.604815259975</t>
  </si>
  <si>
    <t>-576.480029703458 193.449175376058 -603.449664024801</t>
  </si>
  <si>
    <t>-581.600193543052 195.841178224909 -741.333987716068</t>
  </si>
  <si>
    <t>-550.554076821974 199.521176213004 -827.028813545765</t>
  </si>
  <si>
    <t>-583.00256183547 224.551963202854 -679.732623747739</t>
  </si>
  <si>
    <t>-616.346559090631 358.725682523675 -657.722585001144</t>
  </si>
  <si>
    <t>-593.773179740439 362.995046689615 -358.603531260074</t>
  </si>
  <si>
    <t>-394.923776728333 289.535931756008 -235.365307494342</t>
  </si>
  <si>
    <t>-575.671296107359 165.015811106515 -681.037657590104</t>
  </si>
  <si>
    <t>-611.390791810196 30.8244342842079 -663.21029322205</t>
  </si>
  <si>
    <t>-350.047063264131 63.35673039884 -386.722213361553</t>
  </si>
  <si>
    <t>-519.227237207111 268.427786391274 -205.028530642299</t>
  </si>
  <si>
    <t>-520.550903554196 291.851672738887 210.790654343906</t>
  </si>
  <si>
    <t>-527.603497172084 315.377118068158 616.45353738046</t>
  </si>
  <si>
    <t>-377.767955959559 321.832008099693 674.260464819324</t>
  </si>
  <si>
    <t>-554.523606929784 111.831072079279 -200.428968630438</t>
  </si>
  <si>
    <t>-562.415121534934 115.183255436567 215.963273707646</t>
  </si>
  <si>
    <t>-572.426187341815 119.942703194382 622.162445017764</t>
  </si>
  <si>
    <t>-430.139464560871 77.9296619502868 683.99604801315</t>
  </si>
  <si>
    <t>9763-20170724T150150.281495000.bin</t>
  </si>
  <si>
    <t>-537.023726318802 190.143979441079 -202.739714635727</t>
  </si>
  <si>
    <t>-552.497481205632 190.710021789167 -300.023990973647</t>
  </si>
  <si>
    <t>-563.668430992234 191.343397201106 -407.9073006396</t>
  </si>
  <si>
    <t>-571.408917494202 192.187224480981 -505.597601188731</t>
  </si>
  <si>
    <t>-576.81625695275 193.465111280043 -603.43989279704</t>
  </si>
  <si>
    <t>-581.995541785504 195.871953478769 -741.32165764745</t>
  </si>
  <si>
    <t>-550.906626453161 199.61350938276 -826.998344390807</t>
  </si>
  <si>
    <t>-583.394947699447 224.573184788148 -679.715765444107</t>
  </si>
  <si>
    <t>-616.819858732462 358.726299945719 -657.662076594016</t>
  </si>
  <si>
    <t>-594.270133481022 362.839165609217 -358.538986752019</t>
  </si>
  <si>
    <t>-395.540239442801 289.592248616728 -234.982080264298</t>
  </si>
  <si>
    <t>-576.017346042066 165.042974370443 -681.032093558572</t>
  </si>
  <si>
    <t>-611.601489774626 30.8189580850167 -663.159178553112</t>
  </si>
  <si>
    <t>-349.733156600954 62.6532428218857 -386.823894317147</t>
  </si>
  <si>
    <t>-519.4427478427 268.447572966978 -205.026981352696</t>
  </si>
  <si>
    <t>-520.529989074984 291.88626312212 210.792011460374</t>
  </si>
  <si>
    <t>-527.629637471344 315.364747683004 616.447040090052</t>
  </si>
  <si>
    <t>-377.793536516097 321.932907190289 674.239755055672</t>
  </si>
  <si>
    <t>-554.625061055971 111.846902238308 -200.413958448524</t>
  </si>
  <si>
    <t>-562.38281513484 115.176557187188 215.980971533037</t>
  </si>
  <si>
    <t>-572.405271463267 119.994335450291 622.173191093613</t>
  </si>
  <si>
    <t>-430.131240205395 77.9375981431165 684.006258699749</t>
  </si>
  <si>
    <t>9763-20170724T150150.342662400.bin</t>
  </si>
  <si>
    <t>-537.204750834963 190.090784160414 -202.76324677178</t>
  </si>
  <si>
    <t>-552.695293616375 190.650186074451 -300.044941674017</t>
  </si>
  <si>
    <t>-563.897813218862 191.269448922574 -407.9250931573</t>
  </si>
  <si>
    <t>-571.67178674213 192.097346733789 -505.612735082989</t>
  </si>
  <si>
    <t>-577.11735294367 193.356360805544 -603.453230229222</t>
  </si>
  <si>
    <t>-582.35529849381 195.732650259475 -741.333176918109</t>
  </si>
  <si>
    <t>-551.232809623716 199.500121977699 -826.996519002607</t>
  </si>
  <si>
    <t>-583.739150953747 224.446180066818 -679.73277130852</t>
  </si>
  <si>
    <t>-617.305013985048 358.568895241975 -657.69430809377</t>
  </si>
  <si>
    <t>-594.739662632079 362.585648586635 -358.571128488861</t>
  </si>
  <si>
    <t>-396.004627905964 289.457877854356 -234.951943332687</t>
  </si>
  <si>
    <t>-576.340790867703 164.918444432671 -681.039744152668</t>
  </si>
  <si>
    <t>-611.874946325747 30.6934307854231 -663.147536354273</t>
  </si>
  <si>
    <t>-349.82744487477 61.8518434961507 -387.06995645552</t>
  </si>
  <si>
    <t>-519.642247377821 268.354318261595 -205.033922794845</t>
  </si>
  <si>
    <t>-520.64942562275 291.884576412035 210.780098132709</t>
  </si>
  <si>
    <t>-527.652623113172 315.357237686553 616.444040440627</t>
  </si>
  <si>
    <t>-377.814212292949 321.883028205587 674.235612843856</t>
  </si>
  <si>
    <t>-554.743902997739 111.826426462404 -200.412177214882</t>
  </si>
  <si>
    <t>-562.492195959351 115.163396303764 215.982885050207</t>
  </si>
  <si>
    <t>-572.393851196055 120.018810132866 622.179441430136</t>
  </si>
  <si>
    <t>-430.119769656512 77.9584466967881 684.009987042465</t>
  </si>
  <si>
    <t>9763-20170724T150150.375751000.bin</t>
  </si>
  <si>
    <t>-537.35919290615 190.05354181177 -202.746433435428</t>
  </si>
  <si>
    <t>-552.860356913437 190.597805267582 -300.026593464995</t>
  </si>
  <si>
    <t>-564.052655244054 191.231889031918 -407.907647187868</t>
  </si>
  <si>
    <t>-571.809998997912 192.086329471522 -505.596395981904</t>
  </si>
  <si>
    <t>-577.232425712556 193.385696019897 -603.437707322913</t>
  </si>
  <si>
    <t>-582.431808847764 195.833680033811 -741.317941533959</t>
  </si>
  <si>
    <t>-551.271048337162 199.632863771661 -826.965923179101</t>
  </si>
  <si>
    <t>-583.843953532219 224.513670307895 -679.70253298472</t>
  </si>
  <si>
    <t>-617.445497320328 358.615071200938 -657.663280116491</t>
  </si>
  <si>
    <t>-594.916722301362 362.556875165837 -358.536381858227</t>
  </si>
  <si>
    <t>-396.174805416892 289.471567462437 -234.902956790802</t>
  </si>
  <si>
    <t>-576.42312970738 164.989287320804 -681.039207366602</t>
  </si>
  <si>
    <t>-611.953853724183 30.7454522629437 -663.157411941078</t>
  </si>
  <si>
    <t>-350.001886642014 61.7471672710194 -386.876812100113</t>
  </si>
  <si>
    <t>-519.835683533628 268.313651523702 -205.035212297061</t>
  </si>
  <si>
    <t>-520.727304401008 291.90370448444 210.7757241239</t>
  </si>
  <si>
    <t>-527.657655102361 315.361929273713 616.443704650036</t>
  </si>
  <si>
    <t>-377.823453161675 321.968242290718 674.236976825595</t>
  </si>
  <si>
    <t>-554.873938162403 111.785472894909 -200.404190073782</t>
  </si>
  <si>
    <t>-562.531481050198 115.10108801513 215.992712632277</t>
  </si>
  <si>
    <t>-572.403803659932 119.995600059192 622.192520464658</t>
  </si>
  <si>
    <t>-430.1104998606 77.9877081567579 684.014572947467</t>
  </si>
  <si>
    <t>9763-20170724T150150.440977800.bin</t>
  </si>
  <si>
    <t>-537.694201555942 189.89871973349 -202.709016336194</t>
  </si>
  <si>
    <t>-553.199056752042 190.44379376144 -299.988517359116</t>
  </si>
  <si>
    <t>-564.366877571092 191.081438675957 -407.872101677512</t>
  </si>
  <si>
    <t>-572.090740810764 191.941884558664 -505.563510962564</t>
  </si>
  <si>
    <t>-577.468567731988 193.250399265672 -603.407092782276</t>
  </si>
  <si>
    <t>-582.593618796194 195.716114675817 -741.289868477997</t>
  </si>
  <si>
    <t>-551.363803793463 199.544300028972 -826.911403211225</t>
  </si>
  <si>
    <t>-584.052994114781 224.386470068381 -679.67098600955</t>
  </si>
  <si>
    <t>-617.633886560213 358.493798273831 -657.572486318998</t>
  </si>
  <si>
    <t>-595.223143309663 362.548519057451 -358.438233410208</t>
  </si>
  <si>
    <t>-396.511173684346 289.449726913034 -234.76476238955</t>
  </si>
  <si>
    <t>-576.60340946307 164.86584896176 -681.01242263658</t>
  </si>
  <si>
    <t>-612.071844024965 30.6176995969331 -663.137585683595</t>
  </si>
  <si>
    <t>-350.354772179398 61.3209286664999 -386.696340103449</t>
  </si>
  <si>
    <t>-520.18770451237 268.132552731088 -205.01054901499</t>
  </si>
  <si>
    <t>-520.927868217941 291.88772856682 210.791277920527</t>
  </si>
  <si>
    <t>-527.67717497488 315.363132630529 616.451634761444</t>
  </si>
  <si>
    <t>-377.84465465755 322.034927206599 674.24180933792</t>
  </si>
  <si>
    <t>-555.160144779136 111.658056526186 -200.383320286838</t>
  </si>
  <si>
    <t>-562.681453580846 115.004962425175 216.015847234505</t>
  </si>
  <si>
    <t>-572.412700434075 119.99511474707 622.21537797504</t>
  </si>
  <si>
    <t>-430.106989628686 78.005613195447 684.021229514447</t>
  </si>
  <si>
    <t>9763-20170724T150150.480081700.bin</t>
  </si>
  <si>
    <t>-537.851001081571 189.814459973343 -202.725061369089</t>
  </si>
  <si>
    <t>-553.350882113422 190.349179013525 -300.005399772221</t>
  </si>
  <si>
    <t>-564.500254067837 190.964792477125 -407.891106892449</t>
  </si>
  <si>
    <t>-572.201720819169 191.801541301106 -505.584430805027</t>
  </si>
  <si>
    <t>-577.551134371766 193.082802703934 -603.429928500015</t>
  </si>
  <si>
    <t>-582.629572920493 195.506281604021 -741.315134583499</t>
  </si>
  <si>
    <t>-551.342639675748 199.324830931135 -826.916192962076</t>
  </si>
  <si>
    <t>-584.107881353474 224.195700095583 -679.705586047832</t>
  </si>
  <si>
    <t>-617.720605167815 358.302762151497 -657.631625636438</t>
  </si>
  <si>
    <t>-595.310177228559 362.348570700581 -358.497144142572</t>
  </si>
  <si>
    <t>-396.602796395501 289.345507114139 -234.759749716555</t>
  </si>
  <si>
    <t>-576.661631567564 164.674329680879 -681.026117057102</t>
  </si>
  <si>
    <t>-612.109300213839 30.4331117663821 -663.086319284008</t>
  </si>
  <si>
    <t>-350.28778717263 61.3217559449017 -386.833100196133</t>
  </si>
  <si>
    <t>-520.402157651077 268.067049607435 -205.015262885935</t>
  </si>
  <si>
    <t>-521.006071277413 291.844479125721 210.785475122594</t>
  </si>
  <si>
    <t>-527.687884101323 315.354981761271 616.45304030472</t>
  </si>
  <si>
    <t>-377.853867959005 321.986852938463 674.24393868727</t>
  </si>
  <si>
    <t>-555.282504638315 111.574787286294 -200.380860650653</t>
  </si>
  <si>
    <t>-562.773087049086 114.943811905916 216.018648146186</t>
  </si>
  <si>
    <t>-572.412324791732 119.997915171118 622.220351730084</t>
  </si>
  <si>
    <t>-430.106414450105 77.9981499456894 684.018860169796</t>
  </si>
  <si>
    <t>9763-20170724T150150.510137000.bin</t>
  </si>
  <si>
    <t>-537.974750412195 189.732031975225 -202.704918540429</t>
  </si>
  <si>
    <t>-553.474630096891 190.264177930186 -299.985255266524</t>
  </si>
  <si>
    <t>-564.613747474634 190.863482320138 -407.872083287599</t>
  </si>
  <si>
    <t>-572.301208472919 191.680055438057 -505.566748055131</t>
  </si>
  <si>
    <t>-577.631448983388 192.936182627942 -603.413646114862</t>
  </si>
  <si>
    <t>-582.677084331631 195.319062213563 -741.300717840816</t>
  </si>
  <si>
    <t>-551.344216646569 199.122769150393 -826.885669222506</t>
  </si>
  <si>
    <t>-584.167835222341 224.026900266304 -679.700103421587</t>
  </si>
  <si>
    <t>-617.839118859263 358.120460641062 -657.681681048352</t>
  </si>
  <si>
    <t>-595.438153827538 362.181025038417 -358.546740395235</t>
  </si>
  <si>
    <t>-396.70940160517 289.282943518951 -234.781865930458</t>
  </si>
  <si>
    <t>-576.725698593278 164.504563503801 -681.001040312008</t>
  </si>
  <si>
    <t>-612.203878768383 30.2727944829435 -662.99516231995</t>
  </si>
  <si>
    <t>-350.166413276782 61.1941813237954 -387.120741740496</t>
  </si>
  <si>
    <t>-520.526770329001 267.962410337808 -205.012447203401</t>
  </si>
  <si>
    <t>-521.083933725205 291.792291363321 210.785407324439</t>
  </si>
  <si>
    <t>-527.694634830377 315.353439953183 616.452596016554</t>
  </si>
  <si>
    <t>-377.860438739587 321.995056089104 674.24194440417</t>
  </si>
  <si>
    <t>-555.395447123272 111.512145307157 -200.370986409601</t>
  </si>
  <si>
    <t>-562.838019905987 114.901636834441 216.029216426686</t>
  </si>
  <si>
    <t>-572.408233187761 120.023483418883 622.231199428357</t>
  </si>
  <si>
    <t>-430.100731705895 78.010247521079 684.016778871584</t>
  </si>
  <si>
    <t>9763-20170724T150150.576313100.bin</t>
  </si>
  <si>
    <t>-538.277282181058 189.566791182642 -202.673391347611</t>
  </si>
  <si>
    <t>-553.795654941225 190.105064618884 -299.950848932559</t>
  </si>
  <si>
    <t>-564.939821598025 190.697202516833 -407.837081207102</t>
  </si>
  <si>
    <t>-572.625029657953 191.502555765637 -505.53203952075</t>
  </si>
  <si>
    <t>-577.945873187717 192.742823919177 -603.379611867147</t>
  </si>
  <si>
    <t>-582.970428495589 195.099190196157 -741.267994745161</t>
  </si>
  <si>
    <t>-551.581527365852 198.872730558698 -826.833763388075</t>
  </si>
  <si>
    <t>-584.484122376012 223.817340230023 -679.672695074857</t>
  </si>
  <si>
    <t>-618.196171619785 357.906525886854 -657.663126852271</t>
  </si>
  <si>
    <t>-595.800657623176 362.092351543392 -358.529587456398</t>
  </si>
  <si>
    <t>-397.029406035147 289.27164754919 -234.787391604091</t>
  </si>
  <si>
    <t>-577.01472506166 164.297989027461 -680.961950564765</t>
  </si>
  <si>
    <t>-612.394191106504 30.0472557770063 -662.887582952393</t>
  </si>
  <si>
    <t>-349.915097628025 60.376337435099 -387.088542798243</t>
  </si>
  <si>
    <t>-520.867424880671 267.777456184156 -204.987170615898</t>
  </si>
  <si>
    <t>-521.23709140713 291.733418400817 210.803650736059</t>
  </si>
  <si>
    <t>-527.721587724758 315.331056475046 616.453885703211</t>
  </si>
  <si>
    <t>-377.879347871644 321.968392996415 674.222802151417</t>
  </si>
  <si>
    <t>-555.700762342738 111.364192357553 -200.351879925262</t>
  </si>
  <si>
    <t>-562.958271672363 114.773153595073 216.05139989173</t>
  </si>
  <si>
    <t>-572.416176646727 120.023808179031 622.246191894042</t>
  </si>
  <si>
    <t>-430.096064802849 78.0167016146404 684.006884200503</t>
  </si>
  <si>
    <t>9763-20170724T150150.613427100.bin</t>
  </si>
  <si>
    <t>-538.402612138187 189.479779995565 -202.682282699172</t>
  </si>
  <si>
    <t>-553.933734194007 190.021974187438 -299.957618879626</t>
  </si>
  <si>
    <t>-565.079822080483 190.61132762418 -407.843899318537</t>
  </si>
  <si>
    <t>-572.761565546587 191.411860102855 -505.538983189198</t>
  </si>
  <si>
    <t>-578.073609232527 192.645875927318 -603.387199115431</t>
  </si>
  <si>
    <t>-583.080079171755 194.991917938314 -741.276328446404</t>
  </si>
  <si>
    <t>-551.684364738773 198.766317297756 -826.839545966376</t>
  </si>
  <si>
    <t>-584.618129848069 223.712505751116 -679.682803005188</t>
  </si>
  <si>
    <t>-618.436427671185 357.774567627102 -657.693174093174</t>
  </si>
  <si>
    <t>-596.021992472023 362.069646815019 -358.562596427394</t>
  </si>
  <si>
    <t>-397.217618554835 289.36238544605 -234.806794339938</t>
  </si>
  <si>
    <t>-577.116013974574 164.19732808445 -680.967805495715</t>
  </si>
  <si>
    <t>-612.469338460506 29.9489084798995 -662.882800605306</t>
  </si>
  <si>
    <t>-350.500644690359 60.9977512481232 -386.836568655552</t>
  </si>
  <si>
    <t>-520.999032060908 267.689400617416 -204.981338662779</t>
  </si>
  <si>
    <t>-521.295112346643 291.703200795457 210.806201992907</t>
  </si>
  <si>
    <t>-527.734138342344 315.3414198734 616.454727983196</t>
  </si>
  <si>
    <t>-377.891574278329 322.024265521151 674.217556605779</t>
  </si>
  <si>
    <t>-555.799497088602 111.27589560555 -200.354949232201</t>
  </si>
  <si>
    <t>-562.977335485549 114.700662392983 216.049620448882</t>
  </si>
  <si>
    <t>-572.419797072823 120.017167994953 622.24791613087</t>
  </si>
  <si>
    <t>-430.086218226295 78.0402837838164 683.998144849739</t>
  </si>
  <si>
    <t>9763-20170724T150150.676584400.bin</t>
  </si>
  <si>
    <t>-538.568578129127 189.337757673532 -202.700873661977</t>
  </si>
  <si>
    <t>-554.099128330077 189.872183901609 -299.976284553633</t>
  </si>
  <si>
    <t>-565.23472216339 190.477561752592 -407.863445053252</t>
  </si>
  <si>
    <t>-572.904160187561 191.302913591803 -505.559442620769</t>
  </si>
  <si>
    <t>-578.201768556858 192.572499741481 -603.407809491306</t>
  </si>
  <si>
    <t>-583.186399893402 194.980102211332 -741.296761120689</t>
  </si>
  <si>
    <t>-551.753222180122 198.80074884919 -826.844211705992</t>
  </si>
  <si>
    <t>-584.747744011195 223.671465007051 -679.690223272779</t>
  </si>
  <si>
    <t>-618.576347007722 357.728990189031 -657.6598037393</t>
  </si>
  <si>
    <t>-596.216832698104 361.956295533391 -358.524186318493</t>
  </si>
  <si>
    <t>-397.410696699126 289.504933574319 -234.621355517516</t>
  </si>
  <si>
    <t>-577.218354030711 164.160317578572 -681.001568675113</t>
  </si>
  <si>
    <t>-612.54988258367 29.8960923478787 -662.945407748435</t>
  </si>
  <si>
    <t>-350.932924403666 61.2138877416678 -385.907204697669</t>
  </si>
  <si>
    <t>-521.213102324764 267.532804622712 -204.982498141518</t>
  </si>
  <si>
    <t>-521.365287676473 291.620710807989 210.800862817529</t>
  </si>
  <si>
    <t>-527.758282590744 315.325643923652 616.450657161063</t>
  </si>
  <si>
    <t>-377.91373296405 322.044095880942 674.204200674134</t>
  </si>
  <si>
    <t>-555.922784786275 111.146938859303 -200.372723544977</t>
  </si>
  <si>
    <t>-563.02212432186 114.620802081253 216.032791885353</t>
  </si>
  <si>
    <t>-572.416001665017 120.021299908901 622.240107408921</t>
  </si>
  <si>
    <t>-430.083242306043 78.0360489009165 683.986586672545</t>
  </si>
  <si>
    <t>9763-20170724T150150.712690300.bin</t>
  </si>
  <si>
    <t>-538.672012967472 189.236395560146 -202.689470039026</t>
  </si>
  <si>
    <t>-554.21528757733 189.768120220127 -299.962904183149</t>
  </si>
  <si>
    <t>-565.337418374455 190.370150381083 -407.851491929969</t>
  </si>
  <si>
    <t>-572.983596398735 191.193790058588 -505.549360092315</t>
  </si>
  <si>
    <t>-578.246975902239 192.463214139891 -603.399652134765</t>
  </si>
  <si>
    <t>-583.171887059463 194.873586089872 -741.290635963192</t>
  </si>
  <si>
    <t>-551.724747989984 198.711261698747 -826.832147962753</t>
  </si>
  <si>
    <t>-584.769045557019 223.562498605462 -679.683886485772</t>
  </si>
  <si>
    <t>-618.660374668194 357.602182640117 -657.624570655423</t>
  </si>
  <si>
    <t>-596.304447604004 361.835794896048 -358.488615309526</t>
  </si>
  <si>
    <t>-397.497336127249 289.632699462605 -234.442451770666</t>
  </si>
  <si>
    <t>-577.220823188418 164.053769057597 -680.993749703364</t>
  </si>
  <si>
    <t>-612.466584203756 29.7829279734656 -662.882021605463</t>
  </si>
  <si>
    <t>-351.126937806305 61.6762437660566 -385.607114890402</t>
  </si>
  <si>
    <t>-521.338243567703 267.412155756006 -204.979761884645</t>
  </si>
  <si>
    <t>-521.387569719007 291.582659559347 210.798782706363</t>
  </si>
  <si>
    <t>-527.763594042106 315.316086140908 616.448143735097</t>
  </si>
  <si>
    <t>-377.91622418717 321.966932239929 674.202196752619</t>
  </si>
  <si>
    <t>-556.020392577781 111.065149800008 -200.371898028813</t>
  </si>
  <si>
    <t>-563.035509568417 114.55199593915 216.034939308848</t>
  </si>
  <si>
    <t>-572.414599962945 120.014416512239 622.239019929938</t>
  </si>
  <si>
    <t>-430.082839950963 78.0259425136153 683.985619475321</t>
  </si>
  <si>
    <t>9763-20170724T150150.775856400.bin</t>
  </si>
  <si>
    <t>-538.788544621338 189.052478315711 -202.693981692327</t>
  </si>
  <si>
    <t>-554.384123087411 189.608816830561 -299.958858219072</t>
  </si>
  <si>
    <t>-565.537506240839 190.231631097985 -407.844173331523</t>
  </si>
  <si>
    <t>-573.200986493612 191.072539397913 -505.540392302407</t>
  </si>
  <si>
    <t>-578.470568045959 192.35890469351 -603.39014811538</t>
  </si>
  <si>
    <t>-583.39248946606 194.79280958092 -741.280833454308</t>
  </si>
  <si>
    <t>-551.914994300552 198.674180283164 -826.809200219911</t>
  </si>
  <si>
    <t>-585.003740931504 223.469663267316 -679.668898629301</t>
  </si>
  <si>
    <t>-619.005750662246 357.476022851898 -657.623106813085</t>
  </si>
  <si>
    <t>-596.723589331374 361.79286326838 -358.48294025798</t>
  </si>
  <si>
    <t>-397.997584562985 289.728602126902 -234.226263949156</t>
  </si>
  <si>
    <t>-577.429985307834 163.964184267203 -680.98950788787</t>
  </si>
  <si>
    <t>-612.688353623383 29.696146541886 -662.848817304636</t>
  </si>
  <si>
    <t>-351.726400069147 62.6426865247042 -385.042107529726</t>
  </si>
  <si>
    <t>-521.482057823817 267.267846391406 -204.970725023336</t>
  </si>
  <si>
    <t>-521.458433700526 291.485961439927 210.805024567378</t>
  </si>
  <si>
    <t>-527.788309038387 315.32290197128 616.448581313896</t>
  </si>
  <si>
    <t>-377.94331550355 322.172213729965 674.185612265435</t>
  </si>
  <si>
    <t>-556.085501023012 110.837661231666 -200.3773872266</t>
  </si>
  <si>
    <t>-563.064948287274 114.430745682592 216.029153464332</t>
  </si>
  <si>
    <t>-572.420645444675 119.98661029539 622.239077626038</t>
  </si>
  <si>
    <t>-430.072725825753 78.037695198215 683.975223751836</t>
  </si>
  <si>
    <t>9763-20170724T150150.812961000.bin</t>
  </si>
  <si>
    <t>-538.891501592278 188.969504244396 -202.71224495693</t>
  </si>
  <si>
    <t>-554.488223693687 189.524838849687 -299.976934833414</t>
  </si>
  <si>
    <t>-565.649240359981 190.152099606413 -407.861419764251</t>
  </si>
  <si>
    <t>-573.322399579311 190.998846627464 -505.556832158329</t>
  </si>
  <si>
    <t>-578.604554532068 192.292633991497 -603.405841089968</t>
  </si>
  <si>
    <t>-583.547299981345 194.738195360717 -741.295594621519</t>
  </si>
  <si>
    <t>-552.046084143093 198.616017280912 -826.815417844536</t>
  </si>
  <si>
    <t>-585.148749873816 223.409786521906 -679.680941470094</t>
  </si>
  <si>
    <t>-619.133761635516 357.42430641481 -657.608329874262</t>
  </si>
  <si>
    <t>-596.885968119504 361.666259363765 -358.46452334835</t>
  </si>
  <si>
    <t>-398.188115241715 289.685139544527 -234.114691332345</t>
  </si>
  <si>
    <t>-577.576198075893 163.904359852295 -681.007741180616</t>
  </si>
  <si>
    <t>-612.844911758193 29.6435253116226 -662.854158109734</t>
  </si>
  <si>
    <t>-351.922308180414 63.6010394638756 -385.016627206721</t>
  </si>
  <si>
    <t>-521.610204772474 267.171253042939 -204.971036792292</t>
  </si>
  <si>
    <t>-521.472609632808 291.4525844794 210.801019834452</t>
  </si>
  <si>
    <t>-527.797728332803 315.320837433916 616.447907034806</t>
  </si>
  <si>
    <t>-377.95307314524 322.207571489271 674.181344444516</t>
  </si>
  <si>
    <t>-556.178712642038 110.763161254991 -200.392593545119</t>
  </si>
  <si>
    <t>-563.065343543383 114.371589368993 216.015338766884</t>
  </si>
  <si>
    <t>-572.42685213701 119.974802082016 622.241209304483</t>
  </si>
  <si>
    <t>-430.067276348486 78.0535047812682 683.969279052104</t>
  </si>
  <si>
    <t>9763-20170724T150150.879137000.bin</t>
  </si>
  <si>
    <t>-539.09988200548 188.810902847131 -202.666514550657</t>
  </si>
  <si>
    <t>-554.725558367898 189.383808381086 -299.926528569829</t>
  </si>
  <si>
    <t>-565.906389222257 190.030397509889 -407.808777002929</t>
  </si>
  <si>
    <t>-573.592552373337 190.89502992778 -505.502949817829</t>
  </si>
  <si>
    <t>-578.882807844328 192.207262668823 -603.351392902697</t>
  </si>
  <si>
    <t>-583.831766441936 194.679819840586 -741.240366546985</t>
  </si>
  <si>
    <t>-552.308816079178 198.553747774484 -826.75230148623</t>
  </si>
  <si>
    <t>-585.431816984419 223.339323050685 -679.619969046596</t>
  </si>
  <si>
    <t>-619.47312319514 357.330437420228 -657.545918633134</t>
  </si>
  <si>
    <t>-597.150140725931 361.657202184372 -358.408886918917</t>
  </si>
  <si>
    <t>-398.442090196938 289.649262406624 -234.090829053954</t>
  </si>
  <si>
    <t>-577.856538213209 163.834565179148 -680.958976305897</t>
  </si>
  <si>
    <t>-613.103260862089 29.5692166604319 -662.738607460323</t>
  </si>
  <si>
    <t>-351.585892238201 63.5185567378842 -384.707476003293</t>
  </si>
  <si>
    <t>-521.836228897958 266.994849287174 -204.948202783269</t>
  </si>
  <si>
    <t>-521.563631581929 291.359817756882 210.818958030913</t>
  </si>
  <si>
    <t>-527.835112479873 315.292254820267 616.446627475604</t>
  </si>
  <si>
    <t>-377.975782656657 322.144390991551 674.146107731083</t>
  </si>
  <si>
    <t>-556.357849681201 110.599475264161 -200.373541073199</t>
  </si>
  <si>
    <t>-563.095116920294 114.247793552117 216.036506613864</t>
  </si>
  <si>
    <t>-572.435945366896 119.972784214874 622.243225750709</t>
  </si>
  <si>
    <t>-430.062267740718 78.0653844417736 683.94819882325</t>
  </si>
  <si>
    <t>9763-20170724T150150.912820800.bin</t>
  </si>
  <si>
    <t>-539.174932966308 188.733545620655 -202.686989670428</t>
  </si>
  <si>
    <t>-554.800089079921 189.315106519254 -299.9470498932</t>
  </si>
  <si>
    <t>-565.985793553529 189.955739035346 -407.828738253583</t>
  </si>
  <si>
    <t>-573.677857224 190.808241990834 -505.522653145077</t>
  </si>
  <si>
    <t>-578.975036764783 192.101321700191 -603.370875442642</t>
  </si>
  <si>
    <t>-583.934351381226 194.539919680763 -741.260246558215</t>
  </si>
  <si>
    <t>-552.412354980518 198.389993598083 -826.773642914166</t>
  </si>
  <si>
    <t>-585.520880839778 223.215638885104 -679.647070806489</t>
  </si>
  <si>
    <t>-619.54924638278 357.216754308461 -657.571761821285</t>
  </si>
  <si>
    <t>-597.173360763783 361.503928260715 -358.438055798312</t>
  </si>
  <si>
    <t>-398.453118181693 289.444259968941 -234.169560874758</t>
  </si>
  <si>
    <t>-577.963510479432 163.708220635407 -680.971214341388</t>
  </si>
  <si>
    <t>-613.169388026032 29.4431333767934 -662.703895363916</t>
  </si>
  <si>
    <t>-351.462582967597 63.1860174887274 -384.701100913398</t>
  </si>
  <si>
    <t>-521.873574646858 266.915256742719 -204.950819496176</t>
  </si>
  <si>
    <t>-521.638653717602 291.307159833332 210.814678848771</t>
  </si>
  <si>
    <t>-527.850688028907 315.292100746401 616.443594049952</t>
  </si>
  <si>
    <t>-377.989360115207 322.200965498738 674.131094855922</t>
  </si>
  <si>
    <t>-556.438502477251 110.553697511544 -200.376080930046</t>
  </si>
  <si>
    <t>-563.090577371317 114.188703855843 216.035469058667</t>
  </si>
  <si>
    <t>-572.442196097504 119.974166419422 622.248167852941</t>
  </si>
  <si>
    <t>-430.055301352112 78.0784243978701 683.93061952171</t>
  </si>
  <si>
    <t>9763-20170724T150150.975988300.bin</t>
  </si>
  <si>
    <t>-539.303183115951 188.677816801863 -202.680781285381</t>
  </si>
  <si>
    <t>-554.919754258832 189.249936336164 -299.942254996514</t>
  </si>
  <si>
    <t>-566.082951729766 189.908142667407 -407.826258453402</t>
  </si>
  <si>
    <t>-573.750618302969 190.788007391908 -505.521815982279</t>
  </si>
  <si>
    <t>-579.020083049583 192.119713641002 -603.370972213266</t>
  </si>
  <si>
    <t>-583.937549187111 194.624101543546 -741.260601528972</t>
  </si>
  <si>
    <t>-552.456625409784 198.475904266707 -826.789099366089</t>
  </si>
  <si>
    <t>-585.534901389103 223.27153162535 -679.634505431424</t>
  </si>
  <si>
    <t>-619.568410446209 357.270839441904 -657.578032852213</t>
  </si>
  <si>
    <t>-597.09755314947 361.400617744925 -358.449178970818</t>
  </si>
  <si>
    <t>-398.330582123383 289.114747672968 -234.38694636354</t>
  </si>
  <si>
    <t>-577.992870537088 163.76270912155 -680.984347634114</t>
  </si>
  <si>
    <t>-613.243286377695 29.4992201486107 -662.774280533395</t>
  </si>
  <si>
    <t>-351.439947262596 62.3550189880204 -384.549038795904</t>
  </si>
  <si>
    <t>-522.04451970086 266.851646305654 -204.944087558664</t>
  </si>
  <si>
    <t>-521.67812793285 291.290774329035 210.818565807007</t>
  </si>
  <si>
    <t>-527.879638461916 315.292652421602 616.444218002425</t>
  </si>
  <si>
    <t>-378.00774754873 322.164492707761 674.108745141344</t>
  </si>
  <si>
    <t>-556.560636427358 110.500778917981 -200.383228247977</t>
  </si>
  <si>
    <t>-563.090972735738 114.147544940711 216.030134233384</t>
  </si>
  <si>
    <t>-572.445515897399 119.977798791413 622.236603243305</t>
  </si>
  <si>
    <t>-430.055673147508 78.0555273243949 683.894118090391</t>
  </si>
  <si>
    <t>9763-20170724T150151.016101000.bin</t>
  </si>
  <si>
    <t>-539.390825059881 188.689952293991 -202.678870380905</t>
  </si>
  <si>
    <t>-554.990712892991 189.255238847223 -299.943081682099</t>
  </si>
  <si>
    <t>-566.146514423674 189.914288427555 -407.827852881678</t>
  </si>
  <si>
    <t>-573.812300882249 190.797793126869 -505.52356496624</t>
  </si>
  <si>
    <t>-579.084905915447 192.135521040416 -603.372514107633</t>
  </si>
  <si>
    <t>-584.012233220238 194.650902045766 -741.261578490984</t>
  </si>
  <si>
    <t>-552.562141396012 198.515353797048 -826.80079280288</t>
  </si>
  <si>
    <t>-585.606597933068 223.293253493232 -679.633019179858</t>
  </si>
  <si>
    <t>-619.559896476347 357.298014648874 -657.521935156982</t>
  </si>
  <si>
    <t>-597.059155666946 361.444633185042 -358.395636217279</t>
  </si>
  <si>
    <t>-398.263170588996 289.039638945953 -234.449475257977</t>
  </si>
  <si>
    <t>-578.061814230154 163.784920144896 -680.988101124021</t>
  </si>
  <si>
    <t>-613.291877587218 29.506281950014 -662.841054298111</t>
  </si>
  <si>
    <t>-351.851414585791 62.3914133332244 -384.374636987797</t>
  </si>
  <si>
    <t>-522.168127059879 266.888897979066 -204.946970136442</t>
  </si>
  <si>
    <t>-521.693908421139 291.320791787648 210.816032436647</t>
  </si>
  <si>
    <t>-527.891749489316 315.314686078941 616.443003671098</t>
  </si>
  <si>
    <t>-378.021791445194 322.32091142463 674.096328210973</t>
  </si>
  <si>
    <t>-556.647962050131 110.506374617393 -200.386544716764</t>
  </si>
  <si>
    <t>-563.151939034456 114.168262084834 216.027024275838</t>
  </si>
  <si>
    <t>-572.437633432942 119.991661479622 622.220495293423</t>
  </si>
  <si>
    <t>-430.050033732158 78.0668509517079 683.881499984214</t>
  </si>
  <si>
    <t>9763-20170724T150151.075256800.bin</t>
  </si>
  <si>
    <t>-539.411697099219 188.565051210137 -202.689448235143</t>
  </si>
  <si>
    <t>-555.047927426147 189.11423668967 -299.947903507956</t>
  </si>
  <si>
    <t>-566.258974827837 189.73716301529 -407.827174445997</t>
  </si>
  <si>
    <t>-573.979847090063 190.5792228435 -505.518850304834</t>
  </si>
  <si>
    <t>-579.311957037457 191.865778373083 -603.365326234312</t>
  </si>
  <si>
    <t>-584.326954524181 194.297843974033 -741.252714363743</t>
  </si>
  <si>
    <t>-552.902554710593 198.150040252204 -826.801850235424</t>
  </si>
  <si>
    <t>-585.849755075433 222.981517145532 -679.641593088406</t>
  </si>
  <si>
    <t>-619.749094219613 357.011969797348 -657.544995480378</t>
  </si>
  <si>
    <t>-596.946424580375 361.101507915803 -358.440804426167</t>
  </si>
  <si>
    <t>-398.18612556373 288.503848275077 -234.550028061499</t>
  </si>
  <si>
    <t>-578.370595226553 163.464157864471 -680.963249796309</t>
  </si>
  <si>
    <t>-613.664310954913 29.2115509730713 -662.803251432581</t>
  </si>
  <si>
    <t>-352.047189569962 61.7612559136398 -383.984036396851</t>
  </si>
  <si>
    <t>-522.182706889847 266.760453692563 -204.960735887646</t>
  </si>
  <si>
    <t>-521.676216312816 291.241940412859 210.799317445697</t>
  </si>
  <si>
    <t>-527.906973869805 315.311028082734 616.438340613323</t>
  </si>
  <si>
    <t>-378.03773420706 322.324446709622 674.092690645007</t>
  </si>
  <si>
    <t>-556.631469807864 110.342040484792 -200.387446668813</t>
  </si>
  <si>
    <t>-563.196478095831 114.157977816677 216.023761124621</t>
  </si>
  <si>
    <t>-572.431865469262 119.981610085228 622.224189285324</t>
  </si>
  <si>
    <t>-430.030662377487 78.0922422370893 683.877863665462</t>
  </si>
  <si>
    <t>9763-20170724T150151.112892000.bin</t>
  </si>
  <si>
    <t>-539.420396349317 188.488715943487 -202.684226220455</t>
  </si>
  <si>
    <t>-555.077844230288 189.045618153157 -299.939135043365</t>
  </si>
  <si>
    <t>-566.347913649359 189.655291942862 -407.812293556832</t>
  </si>
  <si>
    <t>-574.135449372115 190.474279686473 -505.498999708922</t>
  </si>
  <si>
    <t>-579.546708833817 191.725894425059 -603.341490432889</t>
  </si>
  <si>
    <t>-584.685534420143 194.094931422447 -741.225456657458</t>
  </si>
  <si>
    <t>-553.293237541139 197.925514657082 -826.787482708854</t>
  </si>
  <si>
    <t>-586.134489961371 222.809095559342 -679.626701467324</t>
  </si>
  <si>
    <t>-619.994121615053 356.850492281553 -657.566580136641</t>
  </si>
  <si>
    <t>-597.028874081704 360.862071740433 -358.47374204589</t>
  </si>
  <si>
    <t>-398.30016554567 288.013681293005 -234.679533833621</t>
  </si>
  <si>
    <t>-578.69354933439 163.286513867601 -680.926735319092</t>
  </si>
  <si>
    <t>-613.986001750387 29.0310199922533 -662.743007476143</t>
  </si>
  <si>
    <t>-352.192990512427 61.5152522937658 -383.738348434022</t>
  </si>
  <si>
    <t>-522.167711676061 266.698137141345 -204.958822214322</t>
  </si>
  <si>
    <t>-521.650443262712 291.172502138446 210.801608732196</t>
  </si>
  <si>
    <t>-527.920456923473 315.293772879647 616.434529007611</t>
  </si>
  <si>
    <t>-378.047161781501 322.288499483805 674.080593236192</t>
  </si>
  <si>
    <t>-556.673298041964 110.275813178886 -200.380702897154</t>
  </si>
  <si>
    <t>-563.215357464741 114.135326450168 216.03050248386</t>
  </si>
  <si>
    <t>-572.42702901618 119.997950082384 622.231356986893</t>
  </si>
  <si>
    <t>-430.029280232014 78.0901184973636 683.880519882553</t>
  </si>
  <si>
    <t>9763-20170724T150151.181077600.bin</t>
  </si>
  <si>
    <t>-539.441743454732 188.319510348631 -202.671957657508</t>
  </si>
  <si>
    <t>-555.16741453979 188.907916878598 -299.915660461599</t>
  </si>
  <si>
    <t>-566.570695609692 189.497763030034 -407.775005331125</t>
  </si>
  <si>
    <t>-574.499356772261 190.273850657715 -505.450601315373</t>
  </si>
  <si>
    <t>-580.070693926912 191.455118959124 -603.285048129239</t>
  </si>
  <si>
    <t>-585.452982226533 193.695067561411 -741.161876533409</t>
  </si>
  <si>
    <t>-554.158465923868 197.452223477583 -826.762922945738</t>
  </si>
  <si>
    <t>-586.756503237412 222.471469180481 -679.589027163651</t>
  </si>
  <si>
    <t>-620.566621749054 356.537155000221 -657.621642952969</t>
  </si>
  <si>
    <t>-597.356782517209 360.708351113297 -358.549800778355</t>
  </si>
  <si>
    <t>-398.799541625977 287.64825471549 -234.605329602594</t>
  </si>
  <si>
    <t>-579.391196249573 162.938558379795 -680.84364698895</t>
  </si>
  <si>
    <t>-614.696980593074 28.683797032978 -662.686595395335</t>
  </si>
  <si>
    <t>-352.072235917336 60.8157614483832 -384.004309188034</t>
  </si>
  <si>
    <t>-522.143679730862 266.556984638579 -204.945158711005</t>
  </si>
  <si>
    <t>-521.58761452328 290.991963746626 210.817504970772</t>
  </si>
  <si>
    <t>-527.950016890551 315.273283227519 616.43003704536</t>
  </si>
  <si>
    <t>-378.069899089827 322.3075144872 674.053574047097</t>
  </si>
  <si>
    <t>-556.729030701294 110.088918667825 -200.388060513895</t>
  </si>
  <si>
    <t>-563.180611506874 114.084988182041 216.023308553835</t>
  </si>
  <si>
    <t>-572.413524778971 120.013569566148 622.229167452874</t>
  </si>
  <si>
    <t>-430.020999725086 78.0850373850751 683.876335013064</t>
  </si>
  <si>
    <t>9763-20170724T150151.211178500.bin</t>
  </si>
  <si>
    <t>-539.472030055308 188.24851953337 -202.67490884059</t>
  </si>
  <si>
    <t>-555.2028529252 188.850970729783 -299.917797040588</t>
  </si>
  <si>
    <t>-566.669166824521 189.443349466633 -407.770358328789</t>
  </si>
  <si>
    <t>-574.677278777097 190.213623575286 -505.439615112236</t>
  </si>
  <si>
    <t>-580.349954580504 191.379461233772 -603.268311489113</t>
  </si>
  <si>
    <t>-585.897414098986 193.585814407634 -741.139159168755</t>
  </si>
  <si>
    <t>-554.714065802988 197.3129575654 -826.782017258122</t>
  </si>
  <si>
    <t>-587.106743108828 222.379691431691 -679.572471337353</t>
  </si>
  <si>
    <t>-620.856245735169 356.470384464715 -657.660597937876</t>
  </si>
  <si>
    <t>-597.531712063048 360.698809018163 -358.598681246703</t>
  </si>
  <si>
    <t>-399.112577409251 287.748490762006 -234.368542844142</t>
  </si>
  <si>
    <t>-579.783818159085 162.841258575811 -680.81997727149</t>
  </si>
  <si>
    <t>-615.124178147885 28.5816173807675 -662.761542579282</t>
  </si>
  <si>
    <t>-352.485860026331 60.3947392130278 -384.192417633296</t>
  </si>
  <si>
    <t>-522.132115494586 266.468521249521 -204.941875943002</t>
  </si>
  <si>
    <t>-521.608324066804 290.941862707099 210.818596422401</t>
  </si>
  <si>
    <t>-527.965876040759 315.255160776022 616.427719448481</t>
  </si>
  <si>
    <t>-378.077635829884 322.215248305531 674.039128900677</t>
  </si>
  <si>
    <t>-556.786419609631 110.029408125117 -200.388451126002</t>
  </si>
  <si>
    <t>-563.17875558925 114.029835750147 216.023795918542</t>
  </si>
  <si>
    <t>-572.40780939912 120.014022363175 622.222511633427</t>
  </si>
  <si>
    <t>-430.016792717924 78.0877072745513 683.874558340352</t>
  </si>
  <si>
    <t>9763-20170724T150151.281361700.bin</t>
  </si>
  <si>
    <t>-539.572898320537 188.095522464537 -202.70711377158</t>
  </si>
  <si>
    <t>-555.330235539392 188.703083132089 -299.945656974369</t>
  </si>
  <si>
    <t>-566.921831560808 189.310505801845 -407.784799901087</t>
  </si>
  <si>
    <t>-575.082127944749 190.092985882328 -505.441339545019</t>
  </si>
  <si>
    <t>-580.945773554795 191.266574773603 -603.258664941883</t>
  </si>
  <si>
    <t>-586.802657524387 193.476457935581 -741.116709659405</t>
  </si>
  <si>
    <t>-555.851178529917 197.2211872814 -826.842919941776</t>
  </si>
  <si>
    <t>-587.851123873833 222.271553265245 -679.547608553089</t>
  </si>
  <si>
    <t>-621.338581769215 356.432404579691 -657.667741704989</t>
  </si>
  <si>
    <t>-597.462238041556 360.938514098792 -358.653267230564</t>
  </si>
  <si>
    <t>-399.337713763345 287.4142109969 -234.291486026119</t>
  </si>
  <si>
    <t>-580.57637622848 162.727561500131 -680.811255977925</t>
  </si>
  <si>
    <t>-615.872526970277 28.4268608425871 -662.975366880065</t>
  </si>
  <si>
    <t>-353.379271353462 60.1950693007361 -383.991136317052</t>
  </si>
  <si>
    <t>-522.256877952823 266.368637361502 -204.953832855207</t>
  </si>
  <si>
    <t>-521.625868455 290.807880838754 210.808521062545</t>
  </si>
  <si>
    <t>-527.972041898168 315.245145447637 616.42832448522</t>
  </si>
  <si>
    <t>-378.092149172897 322.232026985794 674.058147326142</t>
  </si>
  <si>
    <t>-556.875528531581 109.832276620633 -200.404228169095</t>
  </si>
  <si>
    <t>-563.234219807095 113.956128276867 216.007312356093</t>
  </si>
  <si>
    <t>-572.397582706074 119.988083327593 622.209645405631</t>
  </si>
  <si>
    <t>-430.00128639431 78.0929494938075 683.870769099116</t>
  </si>
  <si>
    <t>9763-20170724T150151.311087700.bin</t>
  </si>
  <si>
    <t>-539.674783557824 187.985935726058 -202.696113329492</t>
  </si>
  <si>
    <t>-555.423995800186 188.587892210895 -299.936025440217</t>
  </si>
  <si>
    <t>-567.063686495711 189.207242431492 -407.769869200578</t>
  </si>
  <si>
    <t>-575.29119072866 190.005066894631 -505.420647410017</t>
  </si>
  <si>
    <t>-581.246069697738 191.19707267254 -603.232179955079</t>
  </si>
  <si>
    <t>-587.256971737047 193.434105263241 -741.083184234978</t>
  </si>
  <si>
    <t>-556.435200277901 197.21347528204 -826.854458152297</t>
  </si>
  <si>
    <t>-588.232960308159 222.217561699772 -679.507412326196</t>
  </si>
  <si>
    <t>-621.60394428172 356.397804189005 -657.581872290655</t>
  </si>
  <si>
    <t>-597.203169618571 361.104867800678 -358.612865436797</t>
  </si>
  <si>
    <t>-399.076976488645 286.699911688536 -234.778603809436</t>
  </si>
  <si>
    <t>-580.967002829828 162.672898240743 -680.790651732186</t>
  </si>
  <si>
    <t>-616.241382129235 28.344485718352 -663.087779975622</t>
  </si>
  <si>
    <t>-354.107899857169 60.3265966901497 -383.882749388094</t>
  </si>
  <si>
    <t>-522.36605073547 266.256844076467 -204.946800242114</t>
  </si>
  <si>
    <t>-521.681988788365 290.744835899512 210.812632018007</t>
  </si>
  <si>
    <t>-527.974780365598 315.253257402969 616.430009042773</t>
  </si>
  <si>
    <t>-378.10212184933 322.292410229647 674.072317261741</t>
  </si>
  <si>
    <t>-556.973407384774 109.69005890262 -200.405094694552</t>
  </si>
  <si>
    <t>-563.291856920701 113.935569425799 216.005765703093</t>
  </si>
  <si>
    <t>-572.390802781022 119.978899643266 622.203271635664</t>
  </si>
  <si>
    <t>-429.988913670401 78.1140240252714 683.872016777805</t>
  </si>
  <si>
    <t>9763-20170724T150151.377265500.bin</t>
  </si>
  <si>
    <t>-539.81229796068 187.67280244379 -202.685557768791</t>
  </si>
  <si>
    <t>-555.577175132673 188.291797766862 -299.922833749943</t>
  </si>
  <si>
    <t>-567.321624501584 188.975924396092 -407.744946006176</t>
  </si>
  <si>
    <t>-575.680982818115 189.846263398617 -505.383845741345</t>
  </si>
  <si>
    <t>-581.805823141457 191.122223723661 -603.184035880559</t>
  </si>
  <si>
    <t>-588.096918239487 193.486889132612 -741.020301362866</t>
  </si>
  <si>
    <t>-557.528605170354 197.340762639645 -826.878983646311</t>
  </si>
  <si>
    <t>-588.938118013322 222.214485423659 -679.41647508143</t>
  </si>
  <si>
    <t>-622.052989382581 356.447914017802 -657.372403703745</t>
  </si>
  <si>
    <t>-596.399249993846 361.223146376327 -358.509322366089</t>
  </si>
  <si>
    <t>-397.996084397986 284.371482264612 -236.628352672825</t>
  </si>
  <si>
    <t>-581.694022280364 162.668752007587 -680.768689905596</t>
  </si>
  <si>
    <t>-616.972235110795 28.3115796597754 -663.345632227226</t>
  </si>
  <si>
    <t>-355.008229748814 60.3061495345669 -383.887566998881</t>
  </si>
  <si>
    <t>-522.501906215618 265.997863122675 -204.931393387048</t>
  </si>
  <si>
    <t>-521.832700470852 290.537103452612 210.825046544989</t>
  </si>
  <si>
    <t>-527.98288103434 315.226693420784 616.433498753672</t>
  </si>
  <si>
    <t>-378.119036727678 322.277080183468 674.097331238204</t>
  </si>
  <si>
    <t>-557.07316289859 109.341936421441 -200.409421736196</t>
  </si>
  <si>
    <t>-563.474521085675 113.85682505635 215.997423582711</t>
  </si>
  <si>
    <t>-572.371195677962 119.966658134357 622.195203216773</t>
  </si>
  <si>
    <t>-429.972219804686 78.1294267859037 683.889433292773</t>
  </si>
  <si>
    <t>9763-20170724T150151.412366100.bin</t>
  </si>
  <si>
    <t>-539.883583788515 187.516227886642 -202.679183444159</t>
  </si>
  <si>
    <t>-555.651676802575 188.152656673949 -299.915856286469</t>
  </si>
  <si>
    <t>-567.441963595833 188.867026095931 -407.732706641093</t>
  </si>
  <si>
    <t>-575.86022421775 189.767207666977 -505.366366909607</t>
  </si>
  <si>
    <t>-582.061585172334 191.074089575388 -603.161217019965</t>
  </si>
  <si>
    <t>-588.479051575423 193.482496802495 -740.990835718708</t>
  </si>
  <si>
    <t>-558.01790988415 197.339457553533 -826.887634491389</t>
  </si>
  <si>
    <t>-589.247915920556 222.192522890615 -679.378111784691</t>
  </si>
  <si>
    <t>-622.20052436586 356.454285929807 -657.31254467784</t>
  </si>
  <si>
    <t>-596.071315989254 361.003041351891 -358.48718409578</t>
  </si>
  <si>
    <t>-397.436215826722 282.999618803409 -237.720592775582</t>
  </si>
  <si>
    <t>-582.036774676508 162.643323728227 -680.754259809563</t>
  </si>
  <si>
    <t>-617.318705807137 28.2678328720785 -663.456960327691</t>
  </si>
  <si>
    <t>-355.315776419574 60.0156791769837 -383.929842663572</t>
  </si>
  <si>
    <t>-522.550453227537 265.855037338694 -204.918635109626</t>
  </si>
  <si>
    <t>-521.875699800225 290.410703560328 210.836782346302</t>
  </si>
  <si>
    <t>-527.988120363742 315.220600900386 616.436961452896</t>
  </si>
  <si>
    <t>-378.127032391585 322.263227082015 674.108958479172</t>
  </si>
  <si>
    <t>-557.172030585079 109.17362774363 -200.408517141017</t>
  </si>
  <si>
    <t>-563.551163175739 113.793390521276 215.99746551962</t>
  </si>
  <si>
    <t>-572.360842639051 119.976638259724 622.196903988419</t>
  </si>
  <si>
    <t>-429.971133545856 78.1136849197824 683.895037237892</t>
  </si>
  <si>
    <t>9763-20170724T150151.475534000.bin</t>
  </si>
  <si>
    <t>-540.107800809779 187.112082473912 -202.658733588045</t>
  </si>
  <si>
    <t>-555.862276598499 187.78311986311 -299.897338028117</t>
  </si>
  <si>
    <t>-567.687088761359 188.57615450172 -407.709954035396</t>
  </si>
  <si>
    <t>-576.15823610596 189.561438562155 -505.338223517045</t>
  </si>
  <si>
    <t>-582.435129275229 190.965716791363 -603.126825127004</t>
  </si>
  <si>
    <t>-588.983609250973 193.523062654869 -740.947682213502</t>
  </si>
  <si>
    <t>-558.758730187709 197.425229249518 -826.925665936732</t>
  </si>
  <si>
    <t>-589.67094399954 222.169294298545 -679.304116117652</t>
  </si>
  <si>
    <t>-622.359530904658 356.505382992068 -657.255575907855</t>
  </si>
  <si>
    <t>-595.102428202748 360.920295930825 -358.528916111899</t>
  </si>
  <si>
    <t>-395.668990215478 278.741566703898 -241.918692688928</t>
  </si>
  <si>
    <t>-582.50703797959 162.615951433709 -680.749499723145</t>
  </si>
  <si>
    <t>-617.84916570692 28.2181302888237 -663.791414574071</t>
  </si>
  <si>
    <t>-355.886651119814 59.4421896285539 -383.927295298751</t>
  </si>
  <si>
    <t>-522.752029873062 265.438997278131 -204.879931181848</t>
  </si>
  <si>
    <t>-522.009035516378 290.146266946313 210.866376808426</t>
  </si>
  <si>
    <t>-528.019554668475 315.174504276472 616.435848092848</t>
  </si>
  <si>
    <t>-378.150642259769 322.219113620713 674.087267955286</t>
  </si>
  <si>
    <t>-557.48602468202 108.770689327676 -200.411411937735</t>
  </si>
  <si>
    <t>-563.750745310772 113.613729357367 215.993797057106</t>
  </si>
  <si>
    <t>-572.357398830103 119.962595170195 622.195507575656</t>
  </si>
  <si>
    <t>-429.960648915721 78.1376772261897 683.903251624313</t>
  </si>
  <si>
    <t>9763-20170724T150151.508628500.bin</t>
  </si>
  <si>
    <t>-540.253706257083 186.895945616334 -202.652513071723</t>
  </si>
  <si>
    <t>-555.968452833395 187.578627099676 -299.897371800445</t>
  </si>
  <si>
    <t>-567.788701736095 188.407303640701 -407.710223179321</t>
  </si>
  <si>
    <t>-576.272523360048 189.432263999081 -505.336941296546</t>
  </si>
  <si>
    <t>-582.579437389499 190.882321843746 -603.12304568037</t>
  </si>
  <si>
    <t>-589.188880980573 193.509719999354 -740.939572881043</t>
  </si>
  <si>
    <t>-559.091972491408 197.428642409968 -826.961755599478</t>
  </si>
  <si>
    <t>-589.840701012482 222.125620958873 -679.281601217075</t>
  </si>
  <si>
    <t>-622.40390590369 356.481476756437 -657.214221579406</t>
  </si>
  <si>
    <t>-594.660673866348 360.721722671796 -358.529852180164</t>
  </si>
  <si>
    <t>-394.740674046652 276.95042892945 -243.902684146094</t>
  </si>
  <si>
    <t>-582.693926235249 162.571074008926 -680.759712276504</t>
  </si>
  <si>
    <t>-617.99772471524 28.1339752890485 -663.981002991876</t>
  </si>
  <si>
    <t>-356.267163502289 59.1166770900977 -383.847405817155</t>
  </si>
  <si>
    <t>-522.82602440518 265.260349140758 -204.873412068193</t>
  </si>
  <si>
    <t>-522.065902743474 289.983954928627 210.871929196143</t>
  </si>
  <si>
    <t>-528.028488787197 315.175509955207 616.436891718182</t>
  </si>
  <si>
    <t>-378.162095200058 322.270571659843 674.088706659977</t>
  </si>
  <si>
    <t>-557.625043091999 108.550609412741 -200.416759751194</t>
  </si>
  <si>
    <t>-563.822942756217 113.501379994335 215.988218932874</t>
  </si>
  <si>
    <t>-572.348801654423 119.958480715574 622.196269788576</t>
  </si>
  <si>
    <t>-429.952575071645 78.1330136089557 683.904768117018</t>
  </si>
  <si>
    <t>9763-20170724T150151.576807800.bin</t>
  </si>
  <si>
    <t>-540.504966992721 186.423573803674 -202.66317468405</t>
  </si>
  <si>
    <t>-556.162527737002 187.121411674049 -299.91724377324</t>
  </si>
  <si>
    <t>-567.963632149338 188.051650951566 -407.731349670674</t>
  </si>
  <si>
    <t>-576.45158610599 189.200258142816 -505.356299002029</t>
  </si>
  <si>
    <t>-582.786232975406 190.8046364359 -603.138115127251</t>
  </si>
  <si>
    <t>-589.461616264107 193.679887687108 -740.946659481354</t>
  </si>
  <si>
    <t>-559.596258734407 197.708230558964 -827.044428538737</t>
  </si>
  <si>
    <t>-590.065782236129 222.186918583596 -679.23784529695</t>
  </si>
  <si>
    <t>-622.322282081767 356.58734583512 -656.968698115476</t>
  </si>
  <si>
    <t>-592.85472184201 360.570497374458 -358.445946377141</t>
  </si>
  <si>
    <t>-392.501952168182 273.491172378535 -247.086368246715</t>
  </si>
  <si>
    <t>-582.956038675012 162.630843887893 -680.824832503627</t>
  </si>
  <si>
    <t>-618.276744093665 28.1490001484906 -664.434686745626</t>
  </si>
  <si>
    <t>-357.047823320534 58.6835593955416 -383.407578256396</t>
  </si>
  <si>
    <t>-523.042477654621 264.77478037336 -204.845564349803</t>
  </si>
  <si>
    <t>-522.291661106867 289.692176053299 210.888162530878</t>
  </si>
  <si>
    <t>-528.044965122521 315.133167292063 616.44315927673</t>
  </si>
  <si>
    <t>-378.176095286766 322.133329878145 674.100033646679</t>
  </si>
  <si>
    <t>-557.953063054598 108.090890830187 -200.427736084659</t>
  </si>
  <si>
    <t>-564.063173834011 113.248973642137 215.975986779236</t>
  </si>
  <si>
    <t>-572.349865255586 119.922343322766 622.179869967681</t>
  </si>
  <si>
    <t>-429.943268200631 78.1520203797284 683.901852198852</t>
  </si>
  <si>
    <t>9763-20170724T150151.612913000.bin</t>
  </si>
  <si>
    <t>-540.55898124724 186.205358853086 -202.668178299406</t>
  </si>
  <si>
    <t>-556.203620418692 186.889828568337 -299.924327452745</t>
  </si>
  <si>
    <t>-568.026873025791 187.859327931141 -407.735685514887</t>
  </si>
  <si>
    <t>-576.551858364425 189.063392989917 -505.356784929848</t>
  </si>
  <si>
    <t>-582.941892782923 190.742156871171 -603.133838709188</t>
  </si>
  <si>
    <t>-589.715829410516 193.740621466462 -740.934738586691</t>
  </si>
  <si>
    <t>-559.975352266792 197.851392673693 -827.071942227846</t>
  </si>
  <si>
    <t>-590.271740750848 222.192934370118 -679.200372346036</t>
  </si>
  <si>
    <t>-622.343394087868 356.619472739577 -656.842531561123</t>
  </si>
  <si>
    <t>-592.075312358253 360.624269798834 -358.400207435179</t>
  </si>
  <si>
    <t>-391.824764167087 271.717646447935 -248.307729222542</t>
  </si>
  <si>
    <t>-583.171391810512 162.637273858189 -680.845321805333</t>
  </si>
  <si>
    <t>-618.480799605879 28.1383219337999 -664.626206788252</t>
  </si>
  <si>
    <t>-357.560523227581 58.5762776607248 -383.275126325391</t>
  </si>
  <si>
    <t>-523.071991199273 264.529514616846 -204.84783136299</t>
  </si>
  <si>
    <t>-522.345594449706 289.528176780459 210.881099476949</t>
  </si>
  <si>
    <t>-528.048155569082 315.111372474073 616.443092640469</t>
  </si>
  <si>
    <t>-378.180551327185 322.018913992937 674.114414070768</t>
  </si>
  <si>
    <t>-558.017731438123 107.916424374487 -200.419567854129</t>
  </si>
  <si>
    <t>-564.194155343474 113.095345774311 215.982908909841</t>
  </si>
  <si>
    <t>-572.340617336437 119.922012116988 622.182036712721</t>
  </si>
  <si>
    <t>-429.938631182571 78.1425079126138 683.908430446062</t>
  </si>
  <si>
    <t>9763-20170724T150151.681094700.bin</t>
  </si>
  <si>
    <t>-540.736177411536 185.656713750325 -202.642789383211</t>
  </si>
  <si>
    <t>-556.330127061759 186.327367577016 -299.907275713198</t>
  </si>
  <si>
    <t>-568.172250011954 187.340508301182 -407.716107432929</t>
  </si>
  <si>
    <t>-576.746883179548 188.603674442771 -505.332027571224</t>
  </si>
  <si>
    <t>-583.220474704777 190.358330611072 -603.102271841936</t>
  </si>
  <si>
    <t>-590.148832251887 193.479388732568 -740.892949054189</t>
  </si>
  <si>
    <t>-560.573854970981 197.699232100322 -827.081769571351</t>
  </si>
  <si>
    <t>-590.608077010801 221.880223542075 -679.133824034599</t>
  </si>
  <si>
    <t>-622.390561231881 356.365697130112 -656.738165085855</t>
  </si>
  <si>
    <t>-590.42720826487 360.572184929454 -358.475462849983</t>
  </si>
  <si>
    <t>-390.684787436747 268.753769972917 -249.859897699414</t>
  </si>
  <si>
    <t>-583.564515129291 162.319415567047 -680.837143226057</t>
  </si>
  <si>
    <t>-618.851570022084 27.7832000724666 -664.785043414223</t>
  </si>
  <si>
    <t>-358.224815324933 57.6250879544089 -383.115920463074</t>
  </si>
  <si>
    <t>-523.228340413249 263.9395748692 -204.822834793849</t>
  </si>
  <si>
    <t>-522.471060399474 289.169469285414 210.89210223965</t>
  </si>
  <si>
    <t>-528.056380184216 315.095410961275 616.444113319175</t>
  </si>
  <si>
    <t>-378.204006909487 322.25903657217 674.123844484856</t>
  </si>
  <si>
    <t>-558.242186693639 107.373811263299 -200.400372255398</t>
  </si>
  <si>
    <t>-564.419178600062 112.737483269275 215.99978290141</t>
  </si>
  <si>
    <t>-572.338084044232 119.912868091836 622.213770521281</t>
  </si>
  <si>
    <t>-429.928495248765 78.1468475379686 683.931779430388</t>
  </si>
  <si>
    <t>9763-20170724T150151.711181100.bin</t>
  </si>
  <si>
    <t>-540.825008092572 185.357933213481 -202.606611302108</t>
  </si>
  <si>
    <t>-556.419372760835 186.034627804529 -299.87098623641</t>
  </si>
  <si>
    <t>-568.30420212462 187.083751639033 -407.674805593631</t>
  </si>
  <si>
    <t>-576.935659988711 188.388726755112 -505.285240082665</t>
  </si>
  <si>
    <t>-583.484850104251 190.193362568332 -603.049419980676</t>
  </si>
  <si>
    <t>-590.539932681985 193.391807874095 -740.83181578379</t>
  </si>
  <si>
    <t>-561.076025146119 197.642422925783 -827.057215330162</t>
  </si>
  <si>
    <t>-590.920141179614 221.76060286514 -679.057564962117</t>
  </si>
  <si>
    <t>-622.380170575416 356.330474672223 -656.59227272406</t>
  </si>
  <si>
    <t>-589.743089590334 360.33550099704 -358.399754544744</t>
  </si>
  <si>
    <t>-390.154314416926 267.23988388889 -250.591852028197</t>
  </si>
  <si>
    <t>-583.922627112481 162.195432501063 -680.798633147604</t>
  </si>
  <si>
    <t>-619.296562361504 27.6932761647199 -664.841463001384</t>
  </si>
  <si>
    <t>-358.673059061388 57.1187551122935 -383.184664491536</t>
  </si>
  <si>
    <t>-523.265203454334 263.627831335946 -204.800313160845</t>
  </si>
  <si>
    <t>-522.538169533428 288.928089382475 210.910358670383</t>
  </si>
  <si>
    <t>-528.069664700575 315.065430604715 616.441537056499</t>
  </si>
  <si>
    <t>-378.214610744344 322.21631426095 674.115869096613</t>
  </si>
  <si>
    <t>-558.396036593089 107.095846363285 -200.375870324781</t>
  </si>
  <si>
    <t>-564.532492274462 112.546238192624 216.023775357233</t>
  </si>
  <si>
    <t>-572.336539485555 119.906643409075 622.228278249252</t>
  </si>
  <si>
    <t>-429.927103295712 78.1366490936566 683.94388669439</t>
  </si>
  <si>
    <t>9763-20170724T150151.779362200.bin</t>
  </si>
  <si>
    <t>-540.883475204267 184.670432254533 -202.594138320643</t>
  </si>
  <si>
    <t>-556.437881337041 185.341346680744 -299.865022188464</t>
  </si>
  <si>
    <t>-568.36201205939 186.409621697035 -407.664270346662</t>
  </si>
  <si>
    <t>-577.063482907559 187.737424394475 -505.268050614956</t>
  </si>
  <si>
    <t>-583.717451124322 189.567513177316 -603.02479214787</t>
  </si>
  <si>
    <t>-590.956790765661 192.801676188208 -740.79697861649</t>
  </si>
  <si>
    <t>-561.644772616356 197.014146872753 -827.075886169766</t>
  </si>
  <si>
    <t>-591.189398744127 221.16205986253 -679.017905491256</t>
  </si>
  <si>
    <t>-622.206497963727 355.814168305915 -656.487747808031</t>
  </si>
  <si>
    <t>-588.287578370172 359.401627345775 -358.432947405711</t>
  </si>
  <si>
    <t>-388.940706920488 264.820874689925 -251.473603189653</t>
  </si>
  <si>
    <t>-584.324182790481 161.582113336886 -680.777326735399</t>
  </si>
  <si>
    <t>-619.805787470738 27.0854448702898 -664.89753443179</t>
  </si>
  <si>
    <t>-359.09273897893 55.6943558336163 -383.364805502217</t>
  </si>
  <si>
    <t>-523.219676611656 262.913501049551 -204.767238059113</t>
  </si>
  <si>
    <t>-522.576664400412 288.421365709438 210.930885619411</t>
  </si>
  <si>
    <t>-528.089680194691 315.022508132511 616.438374124436</t>
  </si>
  <si>
    <t>-378.237401559922 322.258557743316 674.109271241878</t>
  </si>
  <si>
    <t>-558.540920485659 106.393307463267 -200.334352574099</t>
  </si>
  <si>
    <t>-564.781593658034 112.156187851251 216.05947347249</t>
  </si>
  <si>
    <t>-572.340056407431 119.882089572829 622.269824332291</t>
  </si>
  <si>
    <t>-429.936092586683 78.0710854653641 683.970311086774</t>
  </si>
  <si>
    <t>9763-20170724T150151.810448900.bin</t>
  </si>
  <si>
    <t>-540.839631200574 184.281738657079 -202.549404941274</t>
  </si>
  <si>
    <t>-556.373032918465 184.96542534832 -299.823472724873</t>
  </si>
  <si>
    <t>-568.281958993233 186.053975696886 -407.624296951971</t>
  </si>
  <si>
    <t>-576.973102316439 187.402112110466 -505.228690118161</t>
  </si>
  <si>
    <t>-583.620259688927 189.254063718072 -602.985470271711</t>
  </si>
  <si>
    <t>-590.853779433258 192.520109539173 -740.757172257821</t>
  </si>
  <si>
    <t>-561.583096996992 196.703812481694 -827.05152724164</t>
  </si>
  <si>
    <t>-591.06104443981 220.869489292102 -678.972973534358</t>
  </si>
  <si>
    <t>-621.886286650944 355.561413989093 -656.432531182793</t>
  </si>
  <si>
    <t>-587.390627638934 359.071156652347 -358.443026003079</t>
  </si>
  <si>
    <t>-388.12823842158 263.892648086114 -251.857239117003</t>
  </si>
  <si>
    <t>-584.251654432859 161.283410541655 -680.743123402107</t>
  </si>
  <si>
    <t>-619.820655054516 26.7952360305321 -664.904347659959</t>
  </si>
  <si>
    <t>-359.045534679404 54.927780697735 -383.472243747261</t>
  </si>
  <si>
    <t>-523.132680210939 262.524480096669 -204.735123025443</t>
  </si>
  <si>
    <t>-522.554713616682 288.144822521136 210.95623534796</t>
  </si>
  <si>
    <t>-528.111732755764 314.989362244786 616.437143693204</t>
  </si>
  <si>
    <t>-378.253228162888 322.215793712935 674.093058413991</t>
  </si>
  <si>
    <t>-558.534561490613 106.028700877719 -200.314249983231</t>
  </si>
  <si>
    <t>-564.925493777483 111.978728402986 216.074729117075</t>
  </si>
  <si>
    <t>-572.332412782546 119.873819861332 622.286077948046</t>
  </si>
  <si>
    <t>-429.924235810016 78.0649410867165 683.978317871192</t>
  </si>
  <si>
    <t>9763-20170724T150151.875624200.bin</t>
  </si>
  <si>
    <t>-540.711085165468 183.612890625436 -202.486069243035</t>
  </si>
  <si>
    <t>-556.195613177231 184.3135593158 -299.767818605872</t>
  </si>
  <si>
    <t>-568.035789502798 185.454117093176 -407.575613627027</t>
  </si>
  <si>
    <t>-576.66027597331 186.863181087859 -505.185167318346</t>
  </si>
  <si>
    <t>-583.23717933198 188.789906506007 -602.945250265755</t>
  </si>
  <si>
    <t>-590.368816373755 192.176434956095 -740.719299373518</t>
  </si>
  <si>
    <t>-561.163836478739 196.316456897201 -827.03814950228</t>
  </si>
  <si>
    <t>-590.583379212876 220.476181531252 -678.912496649774</t>
  </si>
  <si>
    <t>-621.07486467132 355.23265266242 -656.300009858345</t>
  </si>
  <si>
    <t>-585.722675620338 358.929395322062 -358.413298311603</t>
  </si>
  <si>
    <t>-386.581077980489 262.860612597903 -252.401894235583</t>
  </si>
  <si>
    <t>-583.849468879049 160.882856344033 -680.725894466075</t>
  </si>
  <si>
    <t>-619.587875867091 26.4399304900596 -664.918591669422</t>
  </si>
  <si>
    <t>-358.6373321807 53.7630649602058 -383.557285173297</t>
  </si>
  <si>
    <t>-522.862040769263 261.805233481978 -204.677599162047</t>
  </si>
  <si>
    <t>-522.467077696567 287.686412292289 210.99778048422</t>
  </si>
  <si>
    <t>-528.149871737038 314.92946094516 616.430851462984</t>
  </si>
  <si>
    <t>-378.282072039182 322.222735248949 674.054254773466</t>
  </si>
  <si>
    <t>-558.562356019661 105.404063085813 -200.276709373991</t>
  </si>
  <si>
    <t>-565.13839451572 111.684550571505 216.104530935744</t>
  </si>
  <si>
    <t>-572.29559819219 119.866867016701 622.28552637716</t>
  </si>
  <si>
    <t>-429.917226370954 77.9607730507607 683.980604461224</t>
  </si>
  <si>
    <t>9763-20170724T150151.912526400.bin</t>
  </si>
  <si>
    <t>-540.586882791967 183.360421101243 -202.483757118796</t>
  </si>
  <si>
    <t>-556.048544216312 184.0610761391 -299.769176420819</t>
  </si>
  <si>
    <t>-567.842495855608 185.232394063477 -407.581597921605</t>
  </si>
  <si>
    <t>-576.41812452193 186.682316925384 -505.194955911262</t>
  </si>
  <si>
    <t>-582.939929286696 188.663759982427 -602.957566831493</t>
  </si>
  <si>
    <t>-589.98829655676 192.14179811565 -740.733582834684</t>
  </si>
  <si>
    <t>-560.816872560699 196.267945515292 -827.06448383763</t>
  </si>
  <si>
    <t>-590.219556149669 220.402835565299 -678.909245977963</t>
  </si>
  <si>
    <t>-620.548289786385 355.186715901862 -656.262795475314</t>
  </si>
  <si>
    <t>-584.816393957249 358.915910035533 -358.421788956769</t>
  </si>
  <si>
    <t>-385.655142538806 262.542153312225 -252.724535357953</t>
  </si>
  <si>
    <t>-583.52587741621 160.806010445642 -680.756218553974</t>
  </si>
  <si>
    <t>-619.364338092925 26.3865589126312 -664.972872548416</t>
  </si>
  <si>
    <t>-358.366620363617 53.3749656315329 -383.514384567078</t>
  </si>
  <si>
    <t>-522.666750974893 261.549242361413 -204.667177458871</t>
  </si>
  <si>
    <t>-522.363992118315 287.490684237478 211.004485269915</t>
  </si>
  <si>
    <t>-528.167526047783 314.912621681907 616.429756534306</t>
  </si>
  <si>
    <t>-378.295134433276 322.217283579311 674.039739647405</t>
  </si>
  <si>
    <t>-558.482392665478 105.159829098749 -200.271586302505</t>
  </si>
  <si>
    <t>-565.220452015232 111.610407376179 216.1044737073</t>
  </si>
  <si>
    <t>-572.261625622799 119.86888025755 622.277234181803</t>
  </si>
  <si>
    <t>-429.908212945397 77.9057987355577 683.991158820952</t>
  </si>
  <si>
    <t>9763-20170724T150151.975696300.bin</t>
  </si>
  <si>
    <t>-540.449053307201 182.981054047918 -202.4660553797</t>
  </si>
  <si>
    <t>-555.863897411462 183.68428904213 -299.758793910664</t>
  </si>
  <si>
    <t>-567.572899769141 184.892510339965 -407.580155160793</t>
  </si>
  <si>
    <t>-576.059931767561 186.391098773441 -505.200484957129</t>
  </si>
  <si>
    <t>-582.482406267907 188.437652568214 -602.968278400973</t>
  </si>
  <si>
    <t>-589.38069251875 192.025538223971 -740.749165698466</t>
  </si>
  <si>
    <t>-560.299838762943 196.103692953155 -827.11275123688</t>
  </si>
  <si>
    <t>-589.642536306007 220.241369795079 -678.904207223913</t>
  </si>
  <si>
    <t>-619.626398811647 355.097312208246 -656.218173401232</t>
  </si>
  <si>
    <t>-583.196164034001 358.817086863543 -358.461573937458</t>
  </si>
  <si>
    <t>-383.899959885439 261.914252266864 -253.504907195355</t>
  </si>
  <si>
    <t>-583.020369286436 160.637764882632 -680.787857826873</t>
  </si>
  <si>
    <t>-619.063745278597 26.2837642332863 -664.963516836766</t>
  </si>
  <si>
    <t>-358.137184191047 52.7320800818477 -383.346039156272</t>
  </si>
  <si>
    <t>-522.404633200945 261.145204062068 -204.663968323059</t>
  </si>
  <si>
    <t>-522.20370978184 287.2572912145 210.997037560121</t>
  </si>
  <si>
    <t>-528.206965786566 314.875273460828 616.415376317172</t>
  </si>
  <si>
    <t>-378.323680272423 322.11636761681 674.005015260842</t>
  </si>
  <si>
    <t>-558.503199793263 104.799034111957 -200.247267527643</t>
  </si>
  <si>
    <t>-565.341617302464 111.45925456822 216.123821434786</t>
  </si>
  <si>
    <t>-572.205111759341 119.862608702054 622.288974658502</t>
  </si>
  <si>
    <t>-429.885703288648 77.841123633588 684.041481281599</t>
  </si>
  <si>
    <t>9763-20170724T150152.011766600.bin</t>
  </si>
  <si>
    <t>-540.389149636962 182.825432576616 -202.466304397331</t>
  </si>
  <si>
    <t>-555.768438498771 183.537240720556 -299.764648765501</t>
  </si>
  <si>
    <t>-567.416925249597 184.757480496203 -407.592449956736</t>
  </si>
  <si>
    <t>-575.84080446973 186.269619759351 -505.218005258828</t>
  </si>
  <si>
    <t>-582.191918345099 188.332135424173 -602.99027023932</t>
  </si>
  <si>
    <t>-588.981178288571 191.946496870755 -740.775613518706</t>
  </si>
  <si>
    <t>-559.945442594998 195.981318311631 -827.156480187892</t>
  </si>
  <si>
    <t>-589.266771780648 220.153356124103 -678.926673788707</t>
  </si>
  <si>
    <t>-619.080361809911 355.056632442238 -656.262162610222</t>
  </si>
  <si>
    <t>-582.460409058322 358.669594849481 -358.527423289131</t>
  </si>
  <si>
    <t>-383.036734100972 261.747114080379 -253.83167806384</t>
  </si>
  <si>
    <t>-582.69347299183 160.544460138966 -680.814230162274</t>
  </si>
  <si>
    <t>-618.875726941006 26.2346896796682 -664.935533188911</t>
  </si>
  <si>
    <t>-358.044587274753 52.5109777143455 -383.299403183338</t>
  </si>
  <si>
    <t>-522.261942350736 260.95904545187 -204.659094872021</t>
  </si>
  <si>
    <t>-522.163538593922 287.148753494545 210.997153348853</t>
  </si>
  <si>
    <t>-528.228478525646 314.85819436303 616.411863898418</t>
  </si>
  <si>
    <t>-378.338953751391 322.027637427572 673.994246490134</t>
  </si>
  <si>
    <t>-558.509454814169 104.66946675545 -200.241259041624</t>
  </si>
  <si>
    <t>-565.37318364877 111.384779688365 216.128544709463</t>
  </si>
  <si>
    <t>-572.188612157091 119.847931051302 622.30354035559</t>
  </si>
  <si>
    <t>-429.874981127259 77.819060431239 684.064391929626</t>
  </si>
  <si>
    <t>9763-20170724T150152.077943000.bin</t>
  </si>
  <si>
    <t>-540.266659490997 182.573960034016 -202.437076927173</t>
  </si>
  <si>
    <t>-555.613713636239 183.299532478325 -299.740365836216</t>
  </si>
  <si>
    <t>-567.158661748697 184.554734878613 -407.578930768619</t>
  </si>
  <si>
    <t>-575.462578438835 186.109098707174 -505.214107175399</t>
  </si>
  <si>
    <t>-581.668047405008 188.227212288769 -602.99452915409</t>
  </si>
  <si>
    <t>-588.226055067192 191.934735076272 -740.788761061396</t>
  </si>
  <si>
    <t>-559.284719895685 195.856826398189 -827.206462738127</t>
  </si>
  <si>
    <t>-588.581139734481 220.103645053853 -678.922782422116</t>
  </si>
  <si>
    <t>-618.040165878372 355.088555826854 -656.310285258751</t>
  </si>
  <si>
    <t>-581.141217289459 358.774729260502 -358.610907312445</t>
  </si>
  <si>
    <t>-381.576540434191 261.784339792353 -254.247281830989</t>
  </si>
  <si>
    <t>-582.073292946562 160.488369191409 -680.836608566014</t>
  </si>
  <si>
    <t>-618.526025575117 26.2693546635128 -664.833015493771</t>
  </si>
  <si>
    <t>-357.682332606972 52.0060702633559 -383.30193461476</t>
  </si>
  <si>
    <t>-522.00576485517 260.682132063969 -204.639843488216</t>
  </si>
  <si>
    <t>-522.142872787333 287.035681206567 211.006003178098</t>
  </si>
  <si>
    <t>-528.264112980271 314.841052272932 616.408533375967</t>
  </si>
  <si>
    <t>-378.372044631602 322.075679815869 673.976145226157</t>
  </si>
  <si>
    <t>-558.533568275443 104.44514157478 -200.205250163084</t>
  </si>
  <si>
    <t>-565.368995083732 111.275107125755 216.163117708887</t>
  </si>
  <si>
    <t>-572.164404026943 119.854961662764 622.355526544793</t>
  </si>
  <si>
    <t>-429.860115226984 77.7862713793581 684.1108020461</t>
  </si>
  <si>
    <t>9763-20170724T150152.141676900.bin</t>
  </si>
  <si>
    <t>-540.215860974053 182.421280921305 -202.42418950538</t>
  </si>
  <si>
    <t>-555.518725963675 183.175761450936 -299.734248906094</t>
  </si>
  <si>
    <t>-566.965534825214 184.467247566038 -407.582810256619</t>
  </si>
  <si>
    <t>-575.161096988897 186.05832150386 -505.22657881099</t>
  </si>
  <si>
    <t>-581.23883016054 188.2180922398 -603.014069493086</t>
  </si>
  <si>
    <t>-587.59683088426 191.991230660213 -740.815914511695</t>
  </si>
  <si>
    <t>-558.787125223124 195.749828076971 -827.284894247868</t>
  </si>
  <si>
    <t>-587.996214169365 220.135640367972 -678.939115000964</t>
  </si>
  <si>
    <t>-617.172964683328 355.186676130734 -656.364853178487</t>
  </si>
  <si>
    <t>-579.904666641439 358.752409587151 -358.710140460936</t>
  </si>
  <si>
    <t>-380.214414797088 261.720469788618 -254.625590330705</t>
  </si>
  <si>
    <t>-581.576594229393 160.511260190046 -680.867841016373</t>
  </si>
  <si>
    <t>-618.292078218116 26.3725128525084 -664.759281332523</t>
  </si>
  <si>
    <t>-357.399453519336 51.9598579665769 -383.10860333013</t>
  </si>
  <si>
    <t>-521.819061887308 260.488092093648 -204.612001477625</t>
  </si>
  <si>
    <t>-522.080210796892 286.894843127856 211.03046620142</t>
  </si>
  <si>
    <t>-528.314619137491 314.809185433364 616.413626657866</t>
  </si>
  <si>
    <t>-378.407517091555 321.962882226531 673.952174147207</t>
  </si>
  <si>
    <t>-558.629313737208 104.342634103198 -200.176798631296</t>
  </si>
  <si>
    <t>-565.366921732811 111.147974699747 216.193578514189</t>
  </si>
  <si>
    <t>-572.165038301525 119.846793600617 622.395556257193</t>
  </si>
  <si>
    <t>-429.849436047361 77.7783053579528 684.124849825956</t>
  </si>
  <si>
    <t>9763-20170724T150152.193315600.bin</t>
  </si>
  <si>
    <t>-540.210832679639 182.336284138627 -202.403291077154</t>
  </si>
  <si>
    <t>-555.472666199071 183.099724567265 -299.719768015243</t>
  </si>
  <si>
    <t>-566.863487097623 184.412686720863 -407.574047802175</t>
  </si>
  <si>
    <t>-575.00466581186 186.028475671474 -505.22190835214</t>
  </si>
  <si>
    <t>-581.024606824349 188.218596251808 -603.012281523364</t>
  </si>
  <si>
    <t>-587.2980227766 192.04036274693 -740.816558725945</t>
  </si>
  <si>
    <t>-558.573530002684 195.734275320953 -827.316658711261</t>
  </si>
  <si>
    <t>-587.709643308604 220.165667204197 -678.931289982287</t>
  </si>
  <si>
    <t>-616.711142261435 355.259491052152 -656.359553551278</t>
  </si>
  <si>
    <t>-579.260465661833 358.64038511125 -358.725517153343</t>
  </si>
  <si>
    <t>-379.479431431367 261.647982129816 -254.778404010065</t>
  </si>
  <si>
    <t>-581.340348089775 160.536306662507 -680.874874764314</t>
  </si>
  <si>
    <t>-618.244029351127 26.4539823404987 -664.754518629087</t>
  </si>
  <si>
    <t>-357.274887294125 51.8576131906095 -383.068918368064</t>
  </si>
  <si>
    <t>-521.727755046612 260.340856937547 -204.596752618974</t>
  </si>
  <si>
    <t>-522.059114444306 286.82318843076 211.040764059974</t>
  </si>
  <si>
    <t>-528.340107797913 314.7814995202 616.413581905052</t>
  </si>
  <si>
    <t>-378.423434458587 321.824444453234 673.940844902538</t>
  </si>
  <si>
    <t>-558.678098895599 104.296349971137 -200.165044834519</t>
  </si>
  <si>
    <t>-565.353763923835 111.094929354544 216.206448545852</t>
  </si>
  <si>
    <t>-572.159382291793 119.844247735546 622.404561450334</t>
  </si>
  <si>
    <t>-429.841025180643 77.7658659392971 684.120806624962</t>
  </si>
  <si>
    <t>9763-20170724T150152.210013400.bin</t>
  </si>
  <si>
    <t>-540.188777150231 182.269914945613 -202.389490330669</t>
  </si>
  <si>
    <t>-555.420452745397 183.040191691626 -299.710609023424</t>
  </si>
  <si>
    <t>-566.767188042036 184.36314176041 -407.569361083105</t>
  </si>
  <si>
    <t>-574.864273688391 185.989434423654 -505.22072930918</t>
  </si>
  <si>
    <t>-580.835994005457 188.191454263744 -603.013933186325</t>
  </si>
  <si>
    <t>-587.037203343244 192.032223576284 -740.820953005377</t>
  </si>
  <si>
    <t>-558.38553101142 195.66091848592 -827.347950371191</t>
  </si>
  <si>
    <t>-587.454139424032 220.151906206836 -678.93316202121</t>
  </si>
  <si>
    <t>-616.32061996438 355.272156276644 -656.352493394982</t>
  </si>
  <si>
    <t>-578.624209864427 358.482148202324 -358.747552030387</t>
  </si>
  <si>
    <t>-378.766240696512 261.460523816876 -254.97578889007</t>
  </si>
  <si>
    <t>-581.138034600649 160.517152881108 -680.879399433267</t>
  </si>
  <si>
    <t>-618.214386434556 26.4824887183333 -664.75234053258</t>
  </si>
  <si>
    <t>-357.23668050066 51.6796854009303 -383.062733087901</t>
  </si>
  <si>
    <t>-521.617420624732 260.267716177916 -204.588437051237</t>
  </si>
  <si>
    <t>-522.035769613004 286.756550064424 211.048569994673</t>
  </si>
  <si>
    <t>-528.362760359075 314.759924612497 616.417007757794</t>
  </si>
  <si>
    <t>-378.43955411307 321.745088079166 673.934296385389</t>
  </si>
  <si>
    <t>-558.741962206634 104.250601260998 -200.156503765898</t>
  </si>
  <si>
    <t>-565.36216397775 111.046131469563 216.215936194551</t>
  </si>
  <si>
    <t>-572.158061500096 119.842496434506 622.416195807112</t>
  </si>
  <si>
    <t>-429.840130514527 77.7329641706694 684.112122891654</t>
  </si>
  <si>
    <t>9763-20170724T150152.276190200.bin</t>
  </si>
  <si>
    <t>-540.128475861101 182.16995301263 -202.38732439835</t>
  </si>
  <si>
    <t>-555.307242977454 182.964343188031 -299.716561930416</t>
  </si>
  <si>
    <t>-566.60888116671 184.250746414562 -407.580335036852</t>
  </si>
  <si>
    <t>-574.667799091641 185.81792621974 -505.235870202929</t>
  </si>
  <si>
    <t>-580.602142304702 187.935046524509 -603.033194790026</t>
  </si>
  <si>
    <t>-586.750009243637 191.628159595671 -740.846660047575</t>
  </si>
  <si>
    <t>-558.153959087402 195.112983584132 -827.398013832744</t>
  </si>
  <si>
    <t>-587.130808924605 219.820562776624 -678.991719230715</t>
  </si>
  <si>
    <t>-615.867302181171 354.986073381109 -656.490372830749</t>
  </si>
  <si>
    <t>-577.711940916961 358.036586655672 -358.94217125445</t>
  </si>
  <si>
    <t>-377.865131836674 260.800740389715 -255.349465345794</t>
  </si>
  <si>
    <t>-580.93415092465 160.170712176513 -680.866581222983</t>
  </si>
  <si>
    <t>-618.4249672119 26.2593961120665 -664.764216729454</t>
  </si>
  <si>
    <t>-357.570679869002 50.9951964816828 -383.05793340044</t>
  </si>
  <si>
    <t>-521.395959954502 260.126714930118 -204.573489751712</t>
  </si>
  <si>
    <t>-521.916752491837 286.680802459996 211.059272701129</t>
  </si>
  <si>
    <t>-528.413516961115 314.744695055913 616.415900033003</t>
  </si>
  <si>
    <t>-378.47894509821 321.718599757359 673.904943702643</t>
  </si>
  <si>
    <t>-558.799861405742 104.221691304632 -200.1550577707</t>
  </si>
  <si>
    <t>-565.396064909692 110.95929585394 216.218660265681</t>
  </si>
  <si>
    <t>-572.169694085585 119.790783358407 622.416902532188</t>
  </si>
  <si>
    <t>-429.84533925611 77.6233704539754 684.058462945653</t>
  </si>
  <si>
    <t>9763-20170724T150152.311855700.bin</t>
  </si>
  <si>
    <t>-540.066445661095 182.15725723607 -202.378918737998</t>
  </si>
  <si>
    <t>-555.237333669704 182.966041832144 -299.709271709833</t>
  </si>
  <si>
    <t>-566.551010630888 184.231647562611 -407.572116438956</t>
  </si>
  <si>
    <t>-574.627443061011 185.763528803065 -505.226788794726</t>
  </si>
  <si>
    <t>-580.584758719341 187.828018483874 -603.023736374171</t>
  </si>
  <si>
    <t>-586.769513899032 191.428806971924 -740.838057340021</t>
  </si>
  <si>
    <t>-558.216090434012 194.827944139881 -827.406722816703</t>
  </si>
  <si>
    <t>-587.081485107331 219.668052779841 -679.004014817075</t>
  </si>
  <si>
    <t>-615.780159219746 354.842349450194 -656.56553934079</t>
  </si>
  <si>
    <t>-577.581707502216 357.922619808946 -359.023235322604</t>
  </si>
  <si>
    <t>-377.738395139729 260.562134957197 -255.540993004783</t>
  </si>
  <si>
    <t>-580.989856406104 160.006287055087 -680.836184523456</t>
  </si>
  <si>
    <t>-618.7063250478 26.1466000381274 -664.727317737561</t>
  </si>
  <si>
    <t>-357.859729280949 50.5659083120418 -383.116404635628</t>
  </si>
  <si>
    <t>-521.299803502424 260.08927036314 -204.570315258625</t>
  </si>
  <si>
    <t>-521.838863872404 286.660018532861 211.061365347112</t>
  </si>
  <si>
    <t>-528.434537324328 314.729694947616 616.418214897613</t>
  </si>
  <si>
    <t>-378.496085724972 321.681269495416 673.899823715765</t>
  </si>
  <si>
    <t>-558.845911015772 104.236606305084 -200.150880443462</t>
  </si>
  <si>
    <t>-565.39747744798 110.937262256146 216.224165303674</t>
  </si>
  <si>
    <t>-572.155389728786 119.788972454278 622.420440707308</t>
  </si>
  <si>
    <t>-429.838582901199 77.5643690951272 684.040372137561</t>
  </si>
  <si>
    <t>9763-20170724T150152.380038500.bin</t>
  </si>
  <si>
    <t>-539.980649152571 182.162038487529 -202.377085064614</t>
  </si>
  <si>
    <t>-555.119423879278 182.997099978582 -299.712195069513</t>
  </si>
  <si>
    <t>-566.449304101868 184.258316617489 -407.573511200997</t>
  </si>
  <si>
    <t>-574.559543383182 185.769880268928 -505.22565099629</t>
  </si>
  <si>
    <t>-580.568611690073 187.796163149459 -603.020101859916</t>
  </si>
  <si>
    <t>-586.843993228316 191.322098170086 -740.832361125632</t>
  </si>
  <si>
    <t>-558.398901414652 194.590673257275 -827.441704569324</t>
  </si>
  <si>
    <t>-587.020986397964 219.604530267052 -679.017407088863</t>
  </si>
  <si>
    <t>-615.492672275995 354.840236753093 -656.614753423553</t>
  </si>
  <si>
    <t>-577.282931307161 358.067877234007 -359.07546406049</t>
  </si>
  <si>
    <t>-377.500054777747 260.414298721987 -255.752870353913</t>
  </si>
  <si>
    <t>-581.119206069832 159.922433886334 -680.813245409379</t>
  </si>
  <si>
    <t>-619.240824603561 26.1826188941563 -664.675798298255</t>
  </si>
  <si>
    <t>-358.387074053336 49.764908993307 -383.000349980283</t>
  </si>
  <si>
    <t>-521.050417402067 260.051454195853 -204.565093957524</t>
  </si>
  <si>
    <t>-521.71579928524 286.608436791384 211.067304704774</t>
  </si>
  <si>
    <t>-528.475882027984 314.692451681479 616.41992732328</t>
  </si>
  <si>
    <t>-378.525477036407 321.423591509725 673.896559175626</t>
  </si>
  <si>
    <t>-558.904993111328 104.252658643278 -200.157638341585</t>
  </si>
  <si>
    <t>-565.424294307575 110.959871311435 216.217830450526</t>
  </si>
  <si>
    <t>-572.124616431771 119.798996264273 622.417715625384</t>
  </si>
  <si>
    <t>-429.828154158286 77.4601494682413 684.006120022783</t>
  </si>
  <si>
    <t>9763-20170724T150152.410123400.bin</t>
  </si>
  <si>
    <t>-539.911711386316 182.165325554437 -202.395335535089</t>
  </si>
  <si>
    <t>-555.047754161645 183.015350329985 -299.730661925626</t>
  </si>
  <si>
    <t>-566.371786483858 184.265039268552 -407.592756248744</t>
  </si>
  <si>
    <t>-574.474317819281 185.755241438016 -505.245743528275</t>
  </si>
  <si>
    <t>-580.472552216473 187.748493317017 -603.041721494443</t>
  </si>
  <si>
    <t>-586.728545815615 191.216540675843 -740.856177405018</t>
  </si>
  <si>
    <t>-558.304754277451 194.427797987668 -827.474740158659</t>
  </si>
  <si>
    <t>-586.880979280322 219.528324445876 -679.054771837914</t>
  </si>
  <si>
    <t>-615.275502815013 354.786576845278 -656.69873912306</t>
  </si>
  <si>
    <t>-577.094128226215 358.078617000233 -359.156609634117</t>
  </si>
  <si>
    <t>-377.381284735006 260.380141464265 -255.74091397465</t>
  </si>
  <si>
    <t>-581.045449840523 159.838845063706 -680.821723822497</t>
  </si>
  <si>
    <t>-619.286682960442 26.1399242365021 -664.626969144693</t>
  </si>
  <si>
    <t>-358.523406717243 49.4012262874928 -382.854019142888</t>
  </si>
  <si>
    <t>-520.925334221378 260.040331503591 -204.570109503095</t>
  </si>
  <si>
    <t>-521.653408712923 286.608188870732 211.061495786356</t>
  </si>
  <si>
    <t>-528.496415784291 314.681958362697 616.418235912161</t>
  </si>
  <si>
    <t>-378.54309757263 321.411801000425 673.887506857817</t>
  </si>
  <si>
    <t>-558.890928049998 104.28947085929 -200.167275705365</t>
  </si>
  <si>
    <t>-565.423545690652 110.978294994979 216.208252032872</t>
  </si>
  <si>
    <t>-572.10977517448 119.79553464988 622.4117604796</t>
  </si>
  <si>
    <t>-429.822042435995 77.4161506260166 683.992582286967</t>
  </si>
  <si>
    <t>9763-20170724T150152.478304800.bin</t>
  </si>
  <si>
    <t>-539.835240790754 182.305873429577 -202.385249687534</t>
  </si>
  <si>
    <t>-554.931329509595 183.190809537584 -299.726612050442</t>
  </si>
  <si>
    <t>-566.219368122878 184.410364877004 -407.592588437161</t>
  </si>
  <si>
    <t>-574.28958858799 185.844643167258 -505.249249310335</t>
  </si>
  <si>
    <t>-580.25369933291 187.753390830789 -603.049121772259</t>
  </si>
  <si>
    <t>-586.457906381206 191.071594418371 -740.869548810236</t>
  </si>
  <si>
    <t>-557.964648006055 194.12729152099 -827.470857788593</t>
  </si>
  <si>
    <t>-586.563526088657 219.457282341042 -679.10188412275</t>
  </si>
  <si>
    <t>-614.817201683375 354.762076977724 -656.898282211164</t>
  </si>
  <si>
    <t>-576.737597223938 358.142307464702 -359.343997600348</t>
  </si>
  <si>
    <t>-377.049799539563 260.206938986182 -256.104304531309</t>
  </si>
  <si>
    <t>-580.86740290517 159.752426860517 -680.795778999511</t>
  </si>
  <si>
    <t>-619.356293652811 26.132479214976 -664.480181257613</t>
  </si>
  <si>
    <t>-358.640980151297 48.8429722388885 -382.494175377095</t>
  </si>
  <si>
    <t>-520.727973902153 260.128162690164 -204.561800190365</t>
  </si>
  <si>
    <t>-521.559944618558 286.631738247418 211.073691304096</t>
  </si>
  <si>
    <t>-528.533101977648 314.668623903654 616.421072790173</t>
  </si>
  <si>
    <t>-378.575326906559 321.321938003383 673.887579438623</t>
  </si>
  <si>
    <t>-558.92734839409 104.469862124342 -200.190078003825</t>
  </si>
  <si>
    <t>-565.485948235364 111.052907242693 216.186771200627</t>
  </si>
  <si>
    <t>-572.096063985542 119.785798414694 622.401462023022</t>
  </si>
  <si>
    <t>-429.825634650649 77.2884684699859 683.940945425402</t>
  </si>
  <si>
    <t>9763-20170724T150152.509053800.bin</t>
  </si>
  <si>
    <t>-539.779053864565 182.397764709217 -202.409677248766</t>
  </si>
  <si>
    <t>-554.85477056299 183.302638840978 -299.753948727953</t>
  </si>
  <si>
    <t>-566.121356529467 184.512892853591 -407.622463646526</t>
  </si>
  <si>
    <t>-574.171214417657 185.926336344956 -505.281037951401</t>
  </si>
  <si>
    <t>-580.113171260845 187.801730700116 -603.082703015065</t>
  </si>
  <si>
    <t>-586.283514159412 191.059976857576 -740.906270729601</t>
  </si>
  <si>
    <t>-557.744355418725 194.043642619783 -827.494962658265</t>
  </si>
  <si>
    <t>-586.377944942204 219.475131345657 -679.152178832989</t>
  </si>
  <si>
    <t>-614.588290814466 354.809071063125 -657.030098037205</t>
  </si>
  <si>
    <t>-576.510627006093 358.311588215825 -359.476898185282</t>
  </si>
  <si>
    <t>-376.84007125888 260.232569196979 -256.340309780426</t>
  </si>
  <si>
    <t>-580.734142557516 159.764346707905 -680.816365624469</t>
  </si>
  <si>
    <t>-619.33202490066 26.1862940526426 -664.455707514287</t>
  </si>
  <si>
    <t>-358.675764426647 48.766538855866 -382.463114535312</t>
  </si>
  <si>
    <t>-520.625328029903 260.191805833716 -204.556921706128</t>
  </si>
  <si>
    <t>-521.558858119762 286.676287463409 211.079621756368</t>
  </si>
  <si>
    <t>-528.556331973739 314.67030506327 616.421896917251</t>
  </si>
  <si>
    <t>-378.597309864015 321.362633631903 673.880565416876</t>
  </si>
  <si>
    <t>-558.931968720883 104.590465982175 -200.202513076092</t>
  </si>
  <si>
    <t>-565.475648020457 111.114241835074 216.175444932987</t>
  </si>
  <si>
    <t>-572.096667631577 119.78072599987 622.402347668029</t>
  </si>
  <si>
    <t>-429.825423999732 77.2398145840946 683.909710579294</t>
  </si>
  <si>
    <t>9763-20170724T150152.577235200.bin</t>
  </si>
  <si>
    <t>-539.755236317715 182.708712906865 -202.40172814945</t>
  </si>
  <si>
    <t>-554.771740960089 183.619392310026 -299.755052509021</t>
  </si>
  <si>
    <t>-565.922717179207 184.798145900598 -407.636001710789</t>
  </si>
  <si>
    <t>-573.846202019145 186.169815732186 -505.305425066634</t>
  </si>
  <si>
    <t>-579.638978079035 187.991539779027 -603.117223905019</t>
  </si>
  <si>
    <t>-585.574469347755 191.162206114628 -740.952968958754</t>
  </si>
  <si>
    <t>-556.848301176168 194.018409455608 -827.484237604226</t>
  </si>
  <si>
    <t>-585.722613720993 219.621518414428 -679.219215506316</t>
  </si>
  <si>
    <t>-613.841805369829 354.994735127422 -657.23848814467</t>
  </si>
  <si>
    <t>-575.860942012492 358.796907670227 -359.676636435206</t>
  </si>
  <si>
    <t>-376.134020494236 260.406781412084 -256.946295462461</t>
  </si>
  <si>
    <t>-580.178990028271 159.900010105864 -680.831867184387</t>
  </si>
  <si>
    <t>-619.015641485349 26.3995185770727 -664.411366161424</t>
  </si>
  <si>
    <t>-358.539681456859 48.8078289118703 -382.795467830813</t>
  </si>
  <si>
    <t>-520.522147599466 260.4510607947 -204.566122984997</t>
  </si>
  <si>
    <t>-521.551178794647 286.838769801939 211.076272682585</t>
  </si>
  <si>
    <t>-528.586464736759 314.661668519835 616.427994459864</t>
  </si>
  <si>
    <t>-378.625554317861 321.229250282733 673.896221013946</t>
  </si>
  <si>
    <t>-559.001166893233 104.950508162875 -200.210411809289</t>
  </si>
  <si>
    <t>-565.448825877523 111.300388158581 216.171826720869</t>
  </si>
  <si>
    <t>-572.075790864952 119.795647981197 622.387752885496</t>
  </si>
  <si>
    <t>-429.819615340991 77.1468189524091 683.855314870925</t>
  </si>
  <si>
    <t>9763-20170724T150152.613337500.bin</t>
  </si>
  <si>
    <t>-539.784496268329 182.895086135852 -202.417290360316</t>
  </si>
  <si>
    <t>-554.778543591787 183.814613365015 -299.77405905241</t>
  </si>
  <si>
    <t>-565.876451338822 184.983477859378 -407.660469889961</t>
  </si>
  <si>
    <t>-573.739720568415 186.339290612229 -505.335031294631</t>
  </si>
  <si>
    <t>-579.45955677656 188.138616751707 -603.151397854195</t>
  </si>
  <si>
    <t>-585.278467351628 191.272120569154 -740.993119473866</t>
  </si>
  <si>
    <t>-556.463021577947 194.067120248624 -827.496567924248</t>
  </si>
  <si>
    <t>-585.453600962321 219.750309639732 -679.268291723459</t>
  </si>
  <si>
    <t>-613.519089863782 355.137702231226 -657.325219469485</t>
  </si>
  <si>
    <t>-575.495981838291 359.061805904173 -359.770508486952</t>
  </si>
  <si>
    <t>-375.687420648812 260.612675052087 -257.255641164748</t>
  </si>
  <si>
    <t>-579.959087703038 160.023650789979 -680.857964284692</t>
  </si>
  <si>
    <t>-618.917429702412 26.5626371942969 -664.397887031856</t>
  </si>
  <si>
    <t>-358.544051903014 48.9830897273771 -383.067292539197</t>
  </si>
  <si>
    <t>-520.515082918321 260.643785087537 -204.572113207708</t>
  </si>
  <si>
    <t>-521.568803225679 286.929792611995 211.076743535879</t>
  </si>
  <si>
    <t>-528.599896661148 314.676236105816 616.432086701652</t>
  </si>
  <si>
    <t>-378.640857950685 321.189991644825 673.911270532215</t>
  </si>
  <si>
    <t>-559.085473315945 105.146465457933 -200.224162347037</t>
  </si>
  <si>
    <t>-565.441647491368 111.398992560037 216.160921510946</t>
  </si>
  <si>
    <t>-572.066331619225 119.790117674905 622.375133066389</t>
  </si>
  <si>
    <t>-429.814928998847 77.1074004081909 683.830229142759</t>
  </si>
  <si>
    <t>9763-20170724T150152.679518900.bin</t>
  </si>
  <si>
    <t>-539.80242648932 183.204798270474 -202.449821543591</t>
  </si>
  <si>
    <t>-554.730600956341 184.137524418645 -299.816545080837</t>
  </si>
  <si>
    <t>-565.68389275818 185.28187184882 -407.718101493692</t>
  </si>
  <si>
    <t>-573.385834239508 186.602535570012 -505.405994705411</t>
  </si>
  <si>
    <t>-578.91279651432 188.355836233705 -603.234208413887</t>
  </si>
  <si>
    <t>-584.42616978635 191.414412884431 -741.090153097656</t>
  </si>
  <si>
    <t>-555.400386811544 194.094381509246 -827.526911473543</t>
  </si>
  <si>
    <t>-584.694819515903 219.930169448061 -679.383012477775</t>
  </si>
  <si>
    <t>-612.745740629675 355.341654500269 -657.537071799482</t>
  </si>
  <si>
    <t>-574.590730275059 359.289400108892 -359.999520716656</t>
  </si>
  <si>
    <t>-374.521168838634 260.761599564058 -258.070869401338</t>
  </si>
  <si>
    <t>-579.283390782212 160.194596726734 -680.924723767148</t>
  </si>
  <si>
    <t>-618.477427820127 26.8151969929017 -664.354793497236</t>
  </si>
  <si>
    <t>-358.371165139489 49.2643819425462 -383.532515245484</t>
  </si>
  <si>
    <t>-520.45921097628 260.92095479386 -204.587735071652</t>
  </si>
  <si>
    <t>-521.651907357272 287.097597418275 211.067639684448</t>
  </si>
  <si>
    <t>-528.627810933998 314.666794595344 616.437798013877</t>
  </si>
  <si>
    <t>-378.670209452467 321.00633691059 673.940240255478</t>
  </si>
  <si>
    <t>-559.120145232147 105.465836809912 -200.27180025341</t>
  </si>
  <si>
    <t>-565.417065689233 111.595712658311 216.115978947433</t>
  </si>
  <si>
    <t>-572.056502884347 119.742946135826 622.337301395908</t>
  </si>
  <si>
    <t>-429.806259067583 77.0229325364012 683.769158489165</t>
  </si>
  <si>
    <t>9763-20170724T150152.709599600.bin</t>
  </si>
  <si>
    <t>-539.833065424732 183.360524181405 -202.465625940479</t>
  </si>
  <si>
    <t>-554.726106015047 184.283850904262 -299.837807294036</t>
  </si>
  <si>
    <t>-565.590738424704 185.422283204565 -407.748243070627</t>
  </si>
  <si>
    <t>-573.192693566701 186.741274282264 -505.444109922815</t>
  </si>
  <si>
    <t>-578.60002698366 188.497821042389 -603.279026627639</t>
  </si>
  <si>
    <t>-583.924509484829 191.567311749826 -741.142082421635</t>
  </si>
  <si>
    <t>-554.778442197637 194.203567551751 -827.539824203188</t>
  </si>
  <si>
    <t>-584.261508633613 220.079759353963 -679.433694536228</t>
  </si>
  <si>
    <t>-612.29298372135 355.491437650588 -657.603099806877</t>
  </si>
  <si>
    <t>-574.121753269317 359.492793145773 -360.068279498234</t>
  </si>
  <si>
    <t>-373.913013177151 260.987895314654 -258.391123390001</t>
  </si>
  <si>
    <t>-578.88036146757 160.341258761074 -680.971588251272</t>
  </si>
  <si>
    <t>-618.180250990778 27.0003284238369 -664.329010733141</t>
  </si>
  <si>
    <t>-358.078113184586 49.396723906267 -383.720582842691</t>
  </si>
  <si>
    <t>-520.462008060705 261.07911845571 -204.601211860828</t>
  </si>
  <si>
    <t>-521.682018761411 287.193654700197 211.057946926581</t>
  </si>
  <si>
    <t>-528.634586731204 314.683369597481 616.436660331687</t>
  </si>
  <si>
    <t>-378.68273739797 321.056527354129 673.950372694511</t>
  </si>
  <si>
    <t>-559.214636748408 105.635916109712 -200.281142087311</t>
  </si>
  <si>
    <t>-565.427141492255 111.687386227384 216.109083639273</t>
  </si>
  <si>
    <t>-572.045818013049 119.746463707382 622.332161102685</t>
  </si>
  <si>
    <t>-429.803249776284 76.9808733997222 683.750032837963</t>
  </si>
  <si>
    <t>9763-20170724T150152.776776800.bin</t>
  </si>
  <si>
    <t>-539.869918653263 183.705006075036 -202.4886313114</t>
  </si>
  <si>
    <t>-554.699002986599 184.640103739038 -299.870482407543</t>
  </si>
  <si>
    <t>-565.390339516552 185.801239042802 -407.797974291196</t>
  </si>
  <si>
    <t>-572.794791002965 187.149341922868 -505.508661782349</t>
  </si>
  <si>
    <t>-577.964335091996 188.945863713333 -603.355673481027</t>
  </si>
  <si>
    <t>-582.912154444666 192.085842651486 -741.231167969102</t>
  </si>
  <si>
    <t>-553.577997177339 194.655438223342 -827.567143844597</t>
  </si>
  <si>
    <t>-583.387323951498 220.569395356367 -679.510404535762</t>
  </si>
  <si>
    <t>-611.335999148994 355.995254932708 -657.620859026232</t>
  </si>
  <si>
    <t>-573.111669915693 359.864326402541 -360.091140376983</t>
  </si>
  <si>
    <t>-372.665321861463 261.481465350247 -258.764624235955</t>
  </si>
  <si>
    <t>-578.062826559052 160.826342625636 -681.061969009083</t>
  </si>
  <si>
    <t>-617.587484806112 27.574688193158 -664.2743082342</t>
  </si>
  <si>
    <t>-357.269524159213 49.7510000698398 -383.894450689624</t>
  </si>
  <si>
    <t>-520.404436191195 261.411420854473 -204.616345227205</t>
  </si>
  <si>
    <t>-521.743609520059 287.406286338072 211.049959915777</t>
  </si>
  <si>
    <t>-528.669921813656 314.690932391826 616.441559109048</t>
  </si>
  <si>
    <t>-378.715845900254 321.008168757339 673.955632930141</t>
  </si>
  <si>
    <t>-559.321198800052 106.015026749537 -200.313125693561</t>
  </si>
  <si>
    <t>-565.414108808362 111.8975255229 216.081200219443</t>
  </si>
  <si>
    <t>-572.026829486074 119.741358192209 622.314333599395</t>
  </si>
  <si>
    <t>-429.789149557194 76.9191614394083 683.704042238329</t>
  </si>
  <si>
    <t>9763-20170724T150152.841970100.bin</t>
  </si>
  <si>
    <t>-539.884332546588 184.008155530907 -202.513122288494</t>
  </si>
  <si>
    <t>-554.70308635303 184.973737796488 -299.896261827003</t>
  </si>
  <si>
    <t>-565.273667786443 186.163498301437 -407.835453051683</t>
  </si>
  <si>
    <t>-572.524762053917 187.540025805321 -505.557080378324</t>
  </si>
  <si>
    <t>-577.496879309474 189.370339369295 -603.413770490204</t>
  </si>
  <si>
    <t>-582.120543818199 192.565575884623 -741.299130544707</t>
  </si>
  <si>
    <t>-552.653720617026 195.059306374685 -827.592194309191</t>
  </si>
  <si>
    <t>-582.703400602594 221.027814362279 -679.569318858458</t>
  </si>
  <si>
    <t>-610.570583421691 356.464092194302 -657.636935111461</t>
  </si>
  <si>
    <t>-572.220383218046 359.90070028142 -360.118040501221</t>
  </si>
  <si>
    <t>-371.711115547821 261.554866134501 -258.88009255669</t>
  </si>
  <si>
    <t>-577.450096762843 161.278579039015 -681.130218475441</t>
  </si>
  <si>
    <t>-617.194922480767 28.1035354275894 -664.234713474979</t>
  </si>
  <si>
    <t>-356.632639061169 50.0744885573574 -383.853248304648</t>
  </si>
  <si>
    <t>-520.334510023067 261.692702113856 -204.636651621551</t>
  </si>
  <si>
    <t>-521.740116130775 287.569578712857 211.036779569739</t>
  </si>
  <si>
    <t>-528.711812694109 314.676060522708 616.439773954877</t>
  </si>
  <si>
    <t>-378.747389377721 320.860759408441 673.941275373294</t>
  </si>
  <si>
    <t>-559.43929132979 106.317196445634 -200.357123293655</t>
  </si>
  <si>
    <t>-565.379621958487 112.121731815352 216.040555430755</t>
  </si>
  <si>
    <t>-572.013278884852 119.72122134065 622.286097299793</t>
  </si>
  <si>
    <t>-429.776729642595 76.8678425465264 683.656705459374</t>
  </si>
  <si>
    <t>9763-20170724T150152.878067900.bin</t>
  </si>
  <si>
    <t>-539.890312047403 184.160311500315 -202.51833834921</t>
  </si>
  <si>
    <t>-554.680729172267 185.136567591199 -299.905660961056</t>
  </si>
  <si>
    <t>-565.18618621896 186.339937153351 -407.851003273951</t>
  </si>
  <si>
    <t>-572.364933706952 187.731100410261 -505.577837309433</t>
  </si>
  <si>
    <t>-577.251413052866 189.579161592663 -603.438441805303</t>
  </si>
  <si>
    <t>-581.74067449874 192.804321363262 -741.32776255474</t>
  </si>
  <si>
    <t>-552.195882813666 195.272032622691 -827.594813877885</t>
  </si>
  <si>
    <t>-582.364542488572 221.254864546862 -679.592933436093</t>
  </si>
  <si>
    <t>-610.152928719513 356.703093648847 -657.641480004293</t>
  </si>
  <si>
    <t>-571.783338393845 359.93643045084 -360.122821335101</t>
  </si>
  <si>
    <t>-371.298303955326 261.59687557716 -258.830786745856</t>
  </si>
  <si>
    <t>-577.148035424453 161.502584060517 -681.160414718716</t>
  </si>
  <si>
    <t>-617.009903071743 28.3709097598098 -664.239397390515</t>
  </si>
  <si>
    <t>-356.420541104077 50.2892196080111 -383.797480142865</t>
  </si>
  <si>
    <t>-520.292696789641 261.826050330796 -204.63977964881</t>
  </si>
  <si>
    <t>-521.684615847722 287.645910498886 211.037283710761</t>
  </si>
  <si>
    <t>-528.733086013236 314.672404693179 616.439476368521</t>
  </si>
  <si>
    <t>-378.761803419532 320.756488847359 673.93383220317</t>
  </si>
  <si>
    <t>-559.479364074717 106.495904470171 -200.371754010651</t>
  </si>
  <si>
    <t>-565.388754938981 112.213285694752 216.027612677851</t>
  </si>
  <si>
    <t>-571.994174850237 119.732634378291 622.272291573055</t>
  </si>
  <si>
    <t>-429.767929830602 76.8338163637825 683.635041291529</t>
  </si>
  <si>
    <t>9763-20170724T150152.914200200.bin</t>
  </si>
  <si>
    <t>-539.87625200214 184.301922343866 -202.540002943356</t>
  </si>
  <si>
    <t>-554.667352359657 185.293191434657 -299.926996185451</t>
  </si>
  <si>
    <t>-565.144061944959 186.509204841421 -407.874934572223</t>
  </si>
  <si>
    <t>-572.284802023823 187.911637541946 -505.604471423204</t>
  </si>
  <si>
    <t>-577.121201325643 189.77195036324 -603.467369291803</t>
  </si>
  <si>
    <t>-581.527327581291 193.015234169282 -741.358815626955</t>
  </si>
  <si>
    <t>-551.909718938662 195.456071949591 -827.601730727273</t>
  </si>
  <si>
    <t>-582.166809409866 221.459529422151 -679.62145567892</t>
  </si>
  <si>
    <t>-609.886662058524 356.919524903707 -657.666086441057</t>
  </si>
  <si>
    <t>-571.527386723046 359.956900023783 -360.144116200723</t>
  </si>
  <si>
    <t>-371.090874348361 261.592404449107 -258.780256193305</t>
  </si>
  <si>
    <t>-576.992582244107 161.70363931558 -681.192258724664</t>
  </si>
  <si>
    <t>-616.993586029819 28.6145927266484 -664.249459641116</t>
  </si>
  <si>
    <t>-356.416609593656 50.4769508045549 -383.721927431047</t>
  </si>
  <si>
    <t>-520.213518861325 261.953682529391 -204.650366080177</t>
  </si>
  <si>
    <t>-521.640312993579 287.707894654488 211.030648690279</t>
  </si>
  <si>
    <t>-528.759624208558 314.671178335577 616.436065640503</t>
  </si>
  <si>
    <t>-378.781924023172 320.750371494507 673.914133352265</t>
  </si>
  <si>
    <t>-559.532159755224 106.637046218738 -200.391376501292</t>
  </si>
  <si>
    <t>-565.380025319559 112.308133344153 216.009414105067</t>
  </si>
  <si>
    <t>-571.980457527935 119.741954395558 622.264391317889</t>
  </si>
  <si>
    <t>-429.763520531057 76.790306017956 683.611837715172</t>
  </si>
  <si>
    <t>9763-20170724T150152.981377700.bin</t>
  </si>
  <si>
    <t>-539.88213472418 184.541581684203 -202.571122771608</t>
  </si>
  <si>
    <t>-554.660947203232 185.562673447205 -299.959823235104</t>
  </si>
  <si>
    <t>-565.04829096284 186.803117423898 -407.916001392334</t>
  </si>
  <si>
    <t>-572.077418948414 188.227313807377 -505.653268437314</t>
  </si>
  <si>
    <t>-576.771330868385 190.110936219901 -603.52269165603</t>
  </si>
  <si>
    <t>-580.944324579121 193.390809219559 -741.420611638755</t>
  </si>
  <si>
    <t>-551.228376076571 195.767486007993 -827.631552485048</t>
  </si>
  <si>
    <t>-581.627354803263 221.823857608596 -679.6784009121</t>
  </si>
  <si>
    <t>-609.233281956496 357.294000054601 -657.7005025494</t>
  </si>
  <si>
    <t>-570.824161317916 360.065351156815 -360.182332475148</t>
  </si>
  <si>
    <t>-370.478502130711 261.53896853761 -258.796134257802</t>
  </si>
  <si>
    <t>-576.572138019222 162.058013373621 -681.252988575547</t>
  </si>
  <si>
    <t>-616.850177895105 29.0437763801499 -664.277532656471</t>
  </si>
  <si>
    <t>-356.331499001837 50.716935563416 -383.566548486137</t>
  </si>
  <si>
    <t>-520.121925409192 262.148597896592 -204.672436820616</t>
  </si>
  <si>
    <t>-521.521503413355 287.843339161632 211.012286021257</t>
  </si>
  <si>
    <t>-528.814838949786 314.649109019312 616.431340325401</t>
  </si>
  <si>
    <t>-378.819941734293 320.574788423829 673.880579548795</t>
  </si>
  <si>
    <t>-559.631920253983 106.945595775287 -200.420409044957</t>
  </si>
  <si>
    <t>-565.396963274522 112.436253186243 215.983969303746</t>
  </si>
  <si>
    <t>-571.968644034433 119.729670391892 622.235840740047</t>
  </si>
  <si>
    <t>-429.762555195443 76.6880635088703 683.54527332172</t>
  </si>
  <si>
    <t>9763-20170724T150153.013845000.bin</t>
  </si>
  <si>
    <t>-539.891001153671 184.654463514839 -202.578455897595</t>
  </si>
  <si>
    <t>-554.650269934335 185.69152296516 -299.969878518491</t>
  </si>
  <si>
    <t>-564.990962092711 186.96319148339 -407.930342866237</t>
  </si>
  <si>
    <t>-571.968401258722 188.42202911862 -505.670750440736</t>
  </si>
  <si>
    <t>-576.601552411872 190.347053511919 -603.542207874546</t>
  </si>
  <si>
    <t>-580.679792482244 193.693254320472 -741.441392557763</t>
  </si>
  <si>
    <t>-550.941346445541 196.04782566259 -827.645004649066</t>
  </si>
  <si>
    <t>-581.375703410922 222.099266094725 -679.686953238458</t>
  </si>
  <si>
    <t>-608.820255926114 357.602200598569 -657.634610304867</t>
  </si>
  <si>
    <t>-570.476897384334 360.268067233362 -360.107046528396</t>
  </si>
  <si>
    <t>-370.158530617865 261.702448174999 -258.705069236599</t>
  </si>
  <si>
    <t>-576.378474275317 162.329081464063 -681.284944573328</t>
  </si>
  <si>
    <t>-616.83440777852 29.3807753052099 -664.335916141583</t>
  </si>
  <si>
    <t>-356.328464742129 50.7673944706373 -383.535752679193</t>
  </si>
  <si>
    <t>-520.063498160488 262.232296256303 -204.68055365345</t>
  </si>
  <si>
    <t>-521.458560448034 287.886181304019 211.006719324764</t>
  </si>
  <si>
    <t>-528.837570729865 314.650532167709 616.428694088138</t>
  </si>
  <si>
    <t>-378.837480757039 320.574687068368 673.86459542414</t>
  </si>
  <si>
    <t>-559.693766860152 107.056611599156 -200.430732605275</t>
  </si>
  <si>
    <t>-565.411579580482 112.49295601518 215.975031835997</t>
  </si>
  <si>
    <t>-571.9565249385 119.733583994039 622.22257670699</t>
  </si>
  <si>
    <t>-429.760955539244 76.6350724899762 683.516423943118</t>
  </si>
  <si>
    <t>9763-20170724T150153.080026300.bin</t>
  </si>
  <si>
    <t>-539.836883406771 184.748403046468 -202.619355615384</t>
  </si>
  <si>
    <t>-554.558462601839 185.806485459941 -300.016212764936</t>
  </si>
  <si>
    <t>-564.833736655015 187.103506575284 -407.982636425245</t>
  </si>
  <si>
    <t>-571.742513433886 188.586736656379 -505.727504881081</t>
  </si>
  <si>
    <t>-576.297517706786 190.537863202205 -603.602085809412</t>
  </si>
  <si>
    <t>-580.255790545403 193.922804719991 -741.503842386929</t>
  </si>
  <si>
    <t>-550.512841096183 196.2174555695 -827.707615221047</t>
  </si>
  <si>
    <t>-580.932592215666 222.317471928891 -679.744051332124</t>
  </si>
  <si>
    <t>-608.097302328706 357.866026310447 -657.617562380933</t>
  </si>
  <si>
    <t>-569.872122465729 360.507689596853 -360.074648530536</t>
  </si>
  <si>
    <t>-369.722072768629 262.026701302675 -258.258754786939</t>
  </si>
  <si>
    <t>-576.079644913894 162.535719510243 -681.350647359002</t>
  </si>
  <si>
    <t>-616.846645764556 29.6869519517711 -664.413583673659</t>
  </si>
  <si>
    <t>-356.401079866136 50.4005311058895 -383.543686186542</t>
  </si>
  <si>
    <t>-519.874159425752 262.288913796511 -204.699731353284</t>
  </si>
  <si>
    <t>-521.324519510786 287.937288260546 210.987714584576</t>
  </si>
  <si>
    <t>-528.879928227686 314.628854936385 616.418576873133</t>
  </si>
  <si>
    <t>-378.865071713282 320.428322214078 673.828534101481</t>
  </si>
  <si>
    <t>-559.77930327427 107.209580190479 -200.465505504696</t>
  </si>
  <si>
    <t>-565.457489494625 112.57006103436 215.941764825556</t>
  </si>
  <si>
    <t>-571.932481256996 119.744785942838 622.197905042162</t>
  </si>
  <si>
    <t>-429.758640808562 76.5341869828355 683.463236380255</t>
  </si>
  <si>
    <t>9763-20170724T150153.112049600.bin</t>
  </si>
  <si>
    <t>-539.802923798173 184.748077252674 -202.596647878358</t>
  </si>
  <si>
    <t>-554.503972955712 185.820935320701 -299.996538003189</t>
  </si>
  <si>
    <t>-564.74756245858 187.130965830794 -407.965791471584</t>
  </si>
  <si>
    <t>-571.623880641119 188.624339969185 -505.712897018167</t>
  </si>
  <si>
    <t>-576.142411086262 190.58419923643 -603.588965617444</t>
  </si>
  <si>
    <t>-580.044939622262 193.979606210701 -741.492070255836</t>
  </si>
  <si>
    <t>-550.342155578319 196.228865849492 -827.710803417227</t>
  </si>
  <si>
    <t>-580.707608235701 222.372775140295 -679.731270294852</t>
  </si>
  <si>
    <t>-607.737694981268 357.947757719133 -657.601455726127</t>
  </si>
  <si>
    <t>-569.550153982771 360.52784014389 -360.05303537026</t>
  </si>
  <si>
    <t>-369.500294018788 262.078283342174 -258.010205634522</t>
  </si>
  <si>
    <t>-575.932204049701 162.584742209134 -681.338424524354</t>
  </si>
  <si>
    <t>-616.888642326516 29.7857570307726 -664.403165411987</t>
  </si>
  <si>
    <t>-356.418389984561 50.0440420499688 -383.544153136079</t>
  </si>
  <si>
    <t>-519.805688488993 262.2792086209 -204.692601204679</t>
  </si>
  <si>
    <t>-521.250827697528 287.940367750091 210.994105838603</t>
  </si>
  <si>
    <t>-528.906500315484 314.594754096922 616.41816912893</t>
  </si>
  <si>
    <t>-378.875937355539 320.154031436673 673.810912041442</t>
  </si>
  <si>
    <t>-559.787108115192 107.214185953899 -200.477318974638</t>
  </si>
  <si>
    <t>-565.447326893942 112.586063890546 215.930114385622</t>
  </si>
  <si>
    <t>-571.931065934581 119.74255951741 622.192404150773</t>
  </si>
  <si>
    <t>-429.75861430084 76.4875673659735 683.429664547218</t>
  </si>
  <si>
    <t>9763-20170724T150153.180232100.bin</t>
  </si>
  <si>
    <t>-539.667121919411 184.800231890924 -202.612379744559</t>
  </si>
  <si>
    <t>-554.335268478387 185.918550028928 -300.016606428088</t>
  </si>
  <si>
    <t>-564.526079477661 187.282088568842 -407.990293259494</t>
  </si>
  <si>
    <t>-571.348159820295 188.825463050446 -505.740270267056</t>
  </si>
  <si>
    <t>-575.806000456841 190.837028732488 -603.618133431315</t>
  </si>
  <si>
    <t>-579.616328794558 194.307198747094 -741.521886382268</t>
  </si>
  <si>
    <t>-550.181839784695 196.455053308098 -827.835311099023</t>
  </si>
  <si>
    <t>-580.260158140885 222.671616803315 -679.747847274522</t>
  </si>
  <si>
    <t>-607.043247834216 358.277801748572 -657.542264845831</t>
  </si>
  <si>
    <t>-568.909680848814 360.812025823474 -359.986562660067</t>
  </si>
  <si>
    <t>-368.954941547742 262.415578508947 -257.706384780303</t>
  </si>
  <si>
    <t>-575.603961545367 162.874873273468 -681.381168740155</t>
  </si>
  <si>
    <t>-616.860083566632 30.1594258096075 -664.480240680635</t>
  </si>
  <si>
    <t>-356.43293926387 49.7788843403262 -383.476081083751</t>
  </si>
  <si>
    <t>-519.564987084146 262.293225764463 -204.6863258152</t>
  </si>
  <si>
    <t>-521.100905597209 287.971466513606 210.999012667814</t>
  </si>
  <si>
    <t>-528.966587379907 314.569639639509 616.412940043895</t>
  </si>
  <si>
    <t>-378.917999476577 320.167709279707 673.754760198962</t>
  </si>
  <si>
    <t>-559.739874141993 107.33529908358 -200.499459081867</t>
  </si>
  <si>
    <t>-565.376793209145 112.603248090678 215.909575082136</t>
  </si>
  <si>
    <t>-571.931900749968 119.744672386315 622.168533506537</t>
  </si>
  <si>
    <t>-429.763883074572 76.3850160409147 683.342031642771</t>
  </si>
  <si>
    <t>9763-20170724T150153.212320600.bin</t>
  </si>
  <si>
    <t>-539.553017037335 184.828000350524 -202.621565444218</t>
  </si>
  <si>
    <t>-554.224266443238 185.964477250744 -300.02521064336</t>
  </si>
  <si>
    <t>-564.372303764521 187.35749340154 -408.002516789964</t>
  </si>
  <si>
    <t>-571.137539537646 188.933119562079 -505.755878328139</t>
  </si>
  <si>
    <t>-575.520700809283 190.983706315724 -603.636326115716</t>
  </si>
  <si>
    <t>-579.207471450493 194.516725744898 -741.541898793512</t>
  </si>
  <si>
    <t>-550.147705738175 196.585302834354 -827.984101635515</t>
  </si>
  <si>
    <t>-579.879097304389 222.855193864071 -679.756113875464</t>
  </si>
  <si>
    <t>-606.591566800245 358.476194814396 -657.531856898916</t>
  </si>
  <si>
    <t>-568.589269274682 360.960015238669 -359.958974520728</t>
  </si>
  <si>
    <t>-368.653155527283 262.582009247414 -257.62465302969</t>
  </si>
  <si>
    <t>-575.276530906866 163.054897541293 -681.411299963534</t>
  </si>
  <si>
    <t>-616.670275749881 30.3780468226892 -664.568939825495</t>
  </si>
  <si>
    <t>-356.389543116593 49.6461000186112 -383.501724473906</t>
  </si>
  <si>
    <t>-519.393602621476 262.306435548901 -204.684328574285</t>
  </si>
  <si>
    <t>-520.997736465635 287.957712191694 211.002371783886</t>
  </si>
  <si>
    <t>-528.991457218458 314.556994824824 616.413674838829</t>
  </si>
  <si>
    <t>-378.934313599129 320.086421841756 673.739718664657</t>
  </si>
  <si>
    <t>-559.699260685903 107.350576624498 -200.513591472232</t>
  </si>
  <si>
    <t>-565.324382561228 112.613644212228 215.895668904798</t>
  </si>
  <si>
    <t>-571.927827583851 119.741573319793 622.148009127272</t>
  </si>
  <si>
    <t>-429.764729273009 76.335169784403 683.299842666186</t>
  </si>
  <si>
    <t>9763-20170724T150153.278498400.bin</t>
  </si>
  <si>
    <t>-539.424951913287 184.816036135219 -202.648473979716</t>
  </si>
  <si>
    <t>-553.996260985468 185.987425649134 -300.066543581393</t>
  </si>
  <si>
    <t>-563.976095036418 187.463299830845 -408.05840878774</t>
  </si>
  <si>
    <t>-570.567968617474 189.133603380667 -505.822216394335</t>
  </si>
  <si>
    <t>-574.757749413469 191.300136665745 -603.708708632173</t>
  </si>
  <si>
    <t>-578.152433746489 195.020263048005 -741.616714926178</t>
  </si>
  <si>
    <t>-550.232855360311 196.874309496076 -828.438663520237</t>
  </si>
  <si>
    <t>-578.902394150244 223.278884114155 -679.795331728784</t>
  </si>
  <si>
    <t>-605.416595150879 358.916501785501 -657.444253483182</t>
  </si>
  <si>
    <t>-567.826673645105 360.989643061609 -359.815779884767</t>
  </si>
  <si>
    <t>-367.952339917112 262.768931806757 -257.209881396472</t>
  </si>
  <si>
    <t>-574.401376237328 163.472781777604 -681.519281150759</t>
  </si>
  <si>
    <t>-616.05710642083 30.8578872078924 -664.841187972583</t>
  </si>
  <si>
    <t>-356.3306660879 49.5878403219219 -383.443834760286</t>
  </si>
  <si>
    <t>-519.14520446545 262.233440019342 -204.673632152615</t>
  </si>
  <si>
    <t>-520.833139302438 287.989296020543 211.006265263877</t>
  </si>
  <si>
    <t>-529.034316063167 314.544021690861 616.411212795361</t>
  </si>
  <si>
    <t>-378.96782303142 320.054910997252 673.714597598917</t>
  </si>
  <si>
    <t>-559.686187224752 107.407573857169 -200.567794346233</t>
  </si>
  <si>
    <t>-565.334176154747 112.574029140397 215.842332685238</t>
  </si>
  <si>
    <t>-571.921595848891 119.70976848082 622.087767402111</t>
  </si>
  <si>
    <t>-429.768643804759 76.2274028284833 683.209235237256</t>
  </si>
  <si>
    <t>9763-20170724T150153.311109200.bin</t>
  </si>
  <si>
    <t>-539.289433422798 184.790328891986 -202.680683427657</t>
  </si>
  <si>
    <t>-553.810773455347 185.976657226009 -300.106178641414</t>
  </si>
  <si>
    <t>-563.716424525766 187.494923769736 -408.104297771008</t>
  </si>
  <si>
    <t>-570.234711632483 189.214835752903 -505.872132085075</t>
  </si>
  <si>
    <t>-574.34513671805 191.442323984689 -603.760563810891</t>
  </si>
  <si>
    <t>-577.622718379648 195.260668407912 -741.668828442543</t>
  </si>
  <si>
    <t>-550.320940665137 196.966195201899 -828.690132827485</t>
  </si>
  <si>
    <t>-578.402120265963 223.477010039656 -679.828401171368</t>
  </si>
  <si>
    <t>-604.828663573205 359.118887485158 -657.408158647226</t>
  </si>
  <si>
    <t>-567.440103979448 360.978547114892 -359.752897848413</t>
  </si>
  <si>
    <t>-367.641037066459 262.760843955691 -256.99782539458</t>
  </si>
  <si>
    <t>-573.94574917298 163.668629890916 -681.590321611872</t>
  </si>
  <si>
    <t>-615.703742003547 31.0718184940877 -665.001221167361</t>
  </si>
  <si>
    <t>-356.264213094596 49.5817894378408 -383.32676026601</t>
  </si>
  <si>
    <t>-518.966264561522 262.165075629754 -204.679376551713</t>
  </si>
  <si>
    <t>-520.776496649437 287.982296047971 210.996179140457</t>
  </si>
  <si>
    <t>-529.052177210441 314.539098051339 616.406130591006</t>
  </si>
  <si>
    <t>-378.981973205399 319.999193163281 673.704661754542</t>
  </si>
  <si>
    <t>-559.602530566867 107.414018781919 -200.601236870036</t>
  </si>
  <si>
    <t>-565.301187081832 112.536350099405 215.808835973306</t>
  </si>
  <si>
    <t>-571.925568264489 119.678577951169 622.059817611678</t>
  </si>
  <si>
    <t>-429.772372021623 76.1688082807907 683.161081564514</t>
  </si>
  <si>
    <t>9763-20170724T150153.377286700.bin</t>
  </si>
  <si>
    <t>-538.979991078912 184.743724141789 -202.700438330885</t>
  </si>
  <si>
    <t>-553.374474298151 185.943039249805 -300.144611924047</t>
  </si>
  <si>
    <t>-563.147155768042 187.515899843166 -408.153902801557</t>
  </si>
  <si>
    <t>-569.549894857897 189.301028271378 -505.928221995205</t>
  </si>
  <si>
    <t>-573.550502151598 191.609742115785 -603.81941939437</t>
  </si>
  <si>
    <t>-576.680563185806 195.55874740941 -741.727353620339</t>
  </si>
  <si>
    <t>-550.359079919539 196.939130790836 -829.055782552652</t>
  </si>
  <si>
    <t>-577.485895529105 223.719573819471 -679.861939330066</t>
  </si>
  <si>
    <t>-603.712215086611 359.379626080425 -657.319258235395</t>
  </si>
  <si>
    <t>-566.739921628429 360.850938668563 -359.609915092514</t>
  </si>
  <si>
    <t>-367.083418857887 262.726696459829 -256.489020277926</t>
  </si>
  <si>
    <t>-573.108057493683 163.906949011839 -681.674038632385</t>
  </si>
  <si>
    <t>-615.051563087922 31.3580950292217 -665.186779534853</t>
  </si>
  <si>
    <t>-355.948169439396 49.4614702427593 -383.00607685878</t>
  </si>
  <si>
    <t>-518.506647367438 262.06370250089 -204.679155502823</t>
  </si>
  <si>
    <t>-520.70904624489 287.98035370299 210.988371520925</t>
  </si>
  <si>
    <t>-529.092079340463 314.525213620801 616.401602035526</t>
  </si>
  <si>
    <t>-379.01462337246 319.872620190362 673.691733741448</t>
  </si>
  <si>
    <t>-559.450543711751 107.422499298707 -200.66020895262</t>
  </si>
  <si>
    <t>-565.226955595214 112.497644164828 215.749303714433</t>
  </si>
  <si>
    <t>-571.924631138691 119.630505469097 622.007160530032</t>
  </si>
  <si>
    <t>-429.77335862626 76.0570460939059 683.067558011032</t>
  </si>
  <si>
    <t>9763-20170724T150153.415425000.bin</t>
  </si>
  <si>
    <t>-538.781619344739 184.731800379711 -202.703291229656</t>
  </si>
  <si>
    <t>-553.133504843105 185.937872414483 -300.153577856561</t>
  </si>
  <si>
    <t>-562.855077218747 187.518059161346 -408.167460354992</t>
  </si>
  <si>
    <t>-569.209996150257 189.310334755348 -505.944846793176</t>
  </si>
  <si>
    <t>-573.161237484317 191.626594104084 -603.837831182579</t>
  </si>
  <si>
    <t>-576.22024619204 195.586898112627 -741.746935624441</t>
  </si>
  <si>
    <t>-550.257130980293 196.796877902754 -829.185262041591</t>
  </si>
  <si>
    <t>-577.040312334429 223.743948346743 -679.880059045807</t>
  </si>
  <si>
    <t>-603.214402616607 359.416059093303 -657.331311208067</t>
  </si>
  <si>
    <t>-566.407309887294 360.814605857299 -359.601223602724</t>
  </si>
  <si>
    <t>-366.830728461802 262.625064881041 -256.387788345031</t>
  </si>
  <si>
    <t>-572.695827250155 163.928854271177 -681.69423152436</t>
  </si>
  <si>
    <t>-614.727108848156 31.4101460464285 -665.20549650831</t>
  </si>
  <si>
    <t>-355.665020166377 49.4258228229135 -382.999583556766</t>
  </si>
  <si>
    <t>-518.276667920056 262.048609457212 -204.680775132832</t>
  </si>
  <si>
    <t>-520.592394688726 287.976716397525 210.985392215652</t>
  </si>
  <si>
    <t>-529.111249045434 314.523737874205 616.397710832656</t>
  </si>
  <si>
    <t>-379.02980293402 319.889355925307 673.675731501901</t>
  </si>
  <si>
    <t>-559.296822565321 107.441880480194 -200.673689810323</t>
  </si>
  <si>
    <t>-565.185670944337 112.499368198565 215.734409656746</t>
  </si>
  <si>
    <t>-571.920603782858 119.613039740847 621.989844458006</t>
  </si>
  <si>
    <t>-429.77116670055 76.0043651140411 683.029394600248</t>
  </si>
  <si>
    <t>9763-20170724T150153.480599000.bin</t>
  </si>
  <si>
    <t>-538.280677484144 184.759193074733 -202.704969639526</t>
  </si>
  <si>
    <t>-552.585934867294 185.981109591032 -300.16197634173</t>
  </si>
  <si>
    <t>-562.244348526309 187.545421994319 -408.181771303315</t>
  </si>
  <si>
    <t>-568.536102278333 189.310956897828 -505.963644437957</t>
  </si>
  <si>
    <t>-572.417350396094 191.588668390771 -603.860210605269</t>
  </si>
  <si>
    <t>-575.369968248054 195.483036155136 -741.773744400076</t>
  </si>
  <si>
    <t>-549.882673608586 196.349117780472 -829.355903515489</t>
  </si>
  <si>
    <t>-576.202490853701 223.67207088905 -679.921630750738</t>
  </si>
  <si>
    <t>-602.287360706452 359.371271640565 -657.477216916557</t>
  </si>
  <si>
    <t>-565.881304294135 360.792880778177 -359.697757851061</t>
  </si>
  <si>
    <t>-366.442391242526 262.592676181563 -256.228780420835</t>
  </si>
  <si>
    <t>-571.927169619702 163.85106036194 -681.702330206087</t>
  </si>
  <si>
    <t>-614.108686001131 31.3895894338195 -665.098313686149</t>
  </si>
  <si>
    <t>-354.907847770169 49.3633174534107 -382.962324932978</t>
  </si>
  <si>
    <t>-517.659173620078 262.028109378263 -204.682119204767</t>
  </si>
  <si>
    <t>-520.270346294291 287.943523666579 210.983135492042</t>
  </si>
  <si>
    <t>-529.145838116106 314.499052416752 616.39497847517</t>
  </si>
  <si>
    <t>-379.057070529559 319.740232333264 673.665277361959</t>
  </si>
  <si>
    <t>-558.906019457366 107.48940144033 -200.681602295559</t>
  </si>
  <si>
    <t>-565.029260340277 112.57579914718 215.722802093856</t>
  </si>
  <si>
    <t>-571.897676128325 119.609502698189 621.964991240737</t>
  </si>
  <si>
    <t>-429.761529795687 75.910449777524 682.970750597818</t>
  </si>
  <si>
    <t>9763-20170724T150153.511719200.bin</t>
  </si>
  <si>
    <t>-538.029119156918 184.783714708969 -202.707699465015</t>
  </si>
  <si>
    <t>-552.327153444844 186.010157096642 -300.165741042952</t>
  </si>
  <si>
    <t>-561.972263492637 187.557045717516 -408.186919505446</t>
  </si>
  <si>
    <t>-568.248931626265 189.297778387567 -505.970302646786</t>
  </si>
  <si>
    <t>-572.111434114269 191.542299832224 -603.868424126747</t>
  </si>
  <si>
    <t>-575.033283935911 195.381282165193 -741.784002394177</t>
  </si>
  <si>
    <t>-549.732339676279 196.084315438373 -829.421769602268</t>
  </si>
  <si>
    <t>-575.86259863767 223.596440693112 -679.943757061891</t>
  </si>
  <si>
    <t>-601.911241183127 359.317893167197 -657.558455276824</t>
  </si>
  <si>
    <t>-565.597827304518 360.810611504046 -359.768209216022</t>
  </si>
  <si>
    <t>-366.228948027588 262.657183933123 -256.119847523423</t>
  </si>
  <si>
    <t>-571.620881133651 163.772265019509 -681.698891000787</t>
  </si>
  <si>
    <t>-613.879783324518 31.3467616290732 -665.01045401241</t>
  </si>
  <si>
    <t>-354.580916423847 49.3942493313145 -382.957276296512</t>
  </si>
  <si>
    <t>-517.365165543934 262.057358523382 -204.680460861881</t>
  </si>
  <si>
    <t>-520.096298443359 287.944401732271 210.985737800811</t>
  </si>
  <si>
    <t>-529.162203425396 314.494110795494 616.393731329622</t>
  </si>
  <si>
    <t>-379.071029502587 319.765356012823 673.655005035166</t>
  </si>
  <si>
    <t>-558.712087733545 107.522922966144 -200.684737472779</t>
  </si>
  <si>
    <t>-564.932293921666 112.646743945931 215.717773563596</t>
  </si>
  <si>
    <t>-571.874898203298 119.624771044816 621.955330998992</t>
  </si>
  <si>
    <t>-429.75164349921 75.8805190267774 682.958753524982</t>
  </si>
  <si>
    <t>9763-20170724T150153.578897800.bin</t>
  </si>
  <si>
    <t>-537.501375037294 184.841346755585 -202.706104284627</t>
  </si>
  <si>
    <t>-551.754487242685 186.057064021055 -300.170829698553</t>
  </si>
  <si>
    <t>-561.340512274161 187.565992033475 -408.197850010333</t>
  </si>
  <si>
    <t>-567.55882965686 189.262370404648 -505.985610357642</t>
  </si>
  <si>
    <t>-571.35738404507 191.452662334907 -603.887452647211</t>
  </si>
  <si>
    <t>-574.182716387707 195.205072212956 -741.807588941147</t>
  </si>
  <si>
    <t>-549.250670082006 195.630691788002 -829.552639883856</t>
  </si>
  <si>
    <t>-575.028298191796 223.460872962457 -679.986094536168</t>
  </si>
  <si>
    <t>-601.024349142959 359.213994108616 -657.750631830465</t>
  </si>
  <si>
    <t>-564.946972322912 360.8738492846 -359.932392903</t>
  </si>
  <si>
    <t>-365.691537755371 263.001658912926 -255.801262685104</t>
  </si>
  <si>
    <t>-570.839390087506 163.631743874087 -681.699675564466</t>
  </si>
  <si>
    <t>-613.239737982455 31.2716918712147 -664.873861194103</t>
  </si>
  <si>
    <t>-353.970177945022 49.3950379367629 -382.83629521409</t>
  </si>
  <si>
    <t>-516.755885821996 262.110561823696 -204.681606622049</t>
  </si>
  <si>
    <t>-519.783646265416 287.967874883087 210.984380963583</t>
  </si>
  <si>
    <t>-529.201837524733 314.479921857766 616.383336146549</t>
  </si>
  <si>
    <t>-379.102930337558 319.649518549291 673.633633168711</t>
  </si>
  <si>
    <t>-558.21264732238 107.595994723315 -200.6827745704</t>
  </si>
  <si>
    <t>-564.698672538463 112.757036732711 215.715195536586</t>
  </si>
  <si>
    <t>-571.831321420315 119.650121561408 621.946561128252</t>
  </si>
  <si>
    <t>-429.737624395907 75.8127774581244 682.951998517621</t>
  </si>
  <si>
    <t>9763-20170724T150153.608981300.bin</t>
  </si>
  <si>
    <t>-537.23373163693 184.862772371918 -202.70663259631</t>
  </si>
  <si>
    <t>-551.459678362867 186.069535475086 -300.175448630422</t>
  </si>
  <si>
    <t>-561.018012967113 187.553818074353 -408.205278488602</t>
  </si>
  <si>
    <t>-567.211564495806 189.22152446905 -505.995036987382</t>
  </si>
  <si>
    <t>-570.985177867612 191.376762861315 -603.898727761027</t>
  </si>
  <si>
    <t>-573.774767975824 195.072888755938 -741.82093822181</t>
  </si>
  <si>
    <t>-548.985837303243 195.34786791268 -829.607282978475</t>
  </si>
  <si>
    <t>-574.618873057066 223.355191622 -680.01162742129</t>
  </si>
  <si>
    <t>-600.582956752587 359.129639714551 -657.837060230653</t>
  </si>
  <si>
    <t>-564.622653426891 360.879347068491 -360.00519456387</t>
  </si>
  <si>
    <t>-365.426679588472 263.228340659503 -255.553117433646</t>
  </si>
  <si>
    <t>-570.464502981335 163.522991444981 -681.699001676792</t>
  </si>
  <si>
    <t>-612.887903763348 31.1774795894382 -664.822642463344</t>
  </si>
  <si>
    <t>-353.629318879527 49.302640173797 -382.697622114347</t>
  </si>
  <si>
    <t>-516.500130928072 262.118487455999 -204.682733948191</t>
  </si>
  <si>
    <t>-519.647646679599 287.96086456529 210.983251556056</t>
  </si>
  <si>
    <t>-529.218075665934 314.468526208768 616.383929741754</t>
  </si>
  <si>
    <t>-379.116559480339 319.582599184104 673.632348708834</t>
  </si>
  <si>
    <t>-557.96870729489 107.610728975598 -200.680906193193</t>
  </si>
  <si>
    <t>-564.613984859087 112.796019065642 215.714308678064</t>
  </si>
  <si>
    <t>-571.808771942438 119.654765429766 621.93750423417</t>
  </si>
  <si>
    <t>-429.726400985852 75.7918578208166 682.950960135531</t>
  </si>
  <si>
    <t>9763-20170724T150153.680171600.bin</t>
  </si>
  <si>
    <t>-536.758934061251 184.836676921338 -202.708474228968</t>
  </si>
  <si>
    <t>-550.927904760631 186.032414266861 -300.185731947321</t>
  </si>
  <si>
    <t>-560.417534185155 187.501097661476 -408.221674792571</t>
  </si>
  <si>
    <t>-566.546538678709 189.153832536695 -506.016011222395</t>
  </si>
  <si>
    <t>-570.253096937371 191.29320691296 -603.922513060353</t>
  </si>
  <si>
    <t>-572.945621353545 194.966237122153 -741.847307058011</t>
  </si>
  <si>
    <t>-548.358094616791 195.012342060379 -829.690670197711</t>
  </si>
  <si>
    <t>-573.81595374725 223.260093628163 -680.043593099151</t>
  </si>
  <si>
    <t>-599.726342427383 359.057064000345 -657.946593376742</t>
  </si>
  <si>
    <t>-563.80807171868 360.938247677365 -360.110481736611</t>
  </si>
  <si>
    <t>-364.610711590606 263.525547474725 -255.43878529847</t>
  </si>
  <si>
    <t>-569.694947255504 163.425113361612 -681.717515564321</t>
  </si>
  <si>
    <t>-612.211592422899 31.1239185892159 -664.736347865255</t>
  </si>
  <si>
    <t>-352.878516772254 49.0688873825532 -382.601589753583</t>
  </si>
  <si>
    <t>-515.996491746445 262.074853722742 -204.688393030563</t>
  </si>
  <si>
    <t>-519.430314261188 287.947321685428 210.973513865827</t>
  </si>
  <si>
    <t>-529.245391957563 314.455078828889 616.374842395046</t>
  </si>
  <si>
    <t>-379.141223311093 319.485629889004 673.623712822762</t>
  </si>
  <si>
    <t>-557.503455459806 107.603907434731 -200.678608452132</t>
  </si>
  <si>
    <t>-564.500823955447 112.869572817896 215.709841848345</t>
  </si>
  <si>
    <t>-571.774312016563 119.655081953035 621.931359327629</t>
  </si>
  <si>
    <t>-429.709023334373 75.7512192875643 682.95521470001</t>
  </si>
  <si>
    <t>9763-20170724T150153.907298400.bin</t>
  </si>
  <si>
    <t>-535.939484277196 184.731793377937 -202.676694617838</t>
  </si>
  <si>
    <t>-549.97876711196 185.897510285208 -300.173145912472</t>
  </si>
  <si>
    <t>-559.307424207286 187.301990099938 -408.224081392493</t>
  </si>
  <si>
    <t>-565.282508327613 188.885098379802 -506.028816406506</t>
  </si>
  <si>
    <t>-568.826082817996 190.944002412041 -603.943203001961</t>
  </si>
  <si>
    <t>-571.278981048625 194.493281267155 -741.875792711915</t>
  </si>
  <si>
    <t>-546.829698244229 194.281955630392 -829.757402005633</t>
  </si>
  <si>
    <t>-572.222019416433 222.845032707226 -680.099541960445</t>
  </si>
  <si>
    <t>-598.037909635811 358.678206794468 -658.143204415602</t>
  </si>
  <si>
    <t>-562.245605517815 360.835465101304 -360.293791593341</t>
  </si>
  <si>
    <t>-362.790478216322 264.405496851742 -255.203938905886</t>
  </si>
  <si>
    <t>-568.167431212798 163.00383072505 -681.711489495797</t>
  </si>
  <si>
    <t>-610.786945659299 30.7559574263132 -664.548911405021</t>
  </si>
  <si>
    <t>-351.311003603549 48.4992738561054 -382.505125402582</t>
  </si>
  <si>
    <t>-515.073853326531 261.934283057092 -204.680179772293</t>
  </si>
  <si>
    <t>-519.049958952016 287.875814588984 210.972568170227</t>
  </si>
  <si>
    <t>-529.296200803918 314.438419771093 616.366089252713</t>
  </si>
  <si>
    <t>-379.190614969443 319.45225259977 673.61271430335</t>
  </si>
  <si>
    <t>-556.796044924056 107.527743989798 -200.64923536629</t>
  </si>
  <si>
    <t>-564.455941843208 113.046031467429 215.724247883354</t>
  </si>
  <si>
    <t>-571.677700567474 119.686460206687 621.939069044133</t>
  </si>
  <si>
    <t>-429.66507104542 75.6656759228554 683.001149864678</t>
  </si>
  <si>
    <t>9763-20170724T150153.914462900.bin</t>
  </si>
  <si>
    <t>-535.679496683125 184.701826544022 -202.675273179469</t>
  </si>
  <si>
    <t>-549.647183938104 185.864830404971 -300.181857382672</t>
  </si>
  <si>
    <t>-558.898223033335 187.267664119866 -408.239619002463</t>
  </si>
  <si>
    <t>-564.803772584775 188.849243736949 -506.048701307163</t>
  </si>
  <si>
    <t>-568.278382658653 190.906719629062 -603.965462826203</t>
  </si>
  <si>
    <t>-570.634816418158 194.453314824441 -741.899769374739</t>
  </si>
  <si>
    <t>-546.33666354319 194.053164931678 -829.822682102865</t>
  </si>
  <si>
    <t>-571.585908526293 222.808615533228 -680.125400930807</t>
  </si>
  <si>
    <t>-597.28047163671 358.670744856007 -658.189404543095</t>
  </si>
  <si>
    <t>-561.950380968941 360.406521594514 -360.282150984029</t>
  </si>
  <si>
    <t>-362.098842398455 265.302901090685 -254.737341850964</t>
  </si>
  <si>
    <t>-567.600492669828 162.962684249691 -681.732250155884</t>
  </si>
  <si>
    <t>-610.304676365014 30.7334028476794 -664.636566279225</t>
  </si>
  <si>
    <t>-351.430287452446 48.6758560295464 -382.018131809185</t>
  </si>
  <si>
    <t>-514.785899435007 261.895649513354 -204.665412048295</t>
  </si>
  <si>
    <t>-518.964363326457 287.868851165616 210.983431529261</t>
  </si>
  <si>
    <t>-529.341341394794 314.420611133517 616.363664621656</t>
  </si>
  <si>
    <t>-379.227227998806 319.358330469787 673.594543980798</t>
  </si>
  <si>
    <t>-556.57952685325 107.500265606316 -200.633282359601</t>
  </si>
  <si>
    <t>-564.441445356771 113.100526982995 215.735331641923</t>
  </si>
  <si>
    <t>-571.637558743161 119.689423061464 621.952683432606</t>
  </si>
  <si>
    <t>-429.65748809242 75.5772303134684 683.024567024838</t>
  </si>
  <si>
    <t>9763-20170724T150154.026768400.bin</t>
  </si>
  <si>
    <t>-535.669050024642 184.688585170136 -202.680141116222</t>
  </si>
  <si>
    <t>-549.573652092203 185.840038816656 -300.196039666115</t>
  </si>
  <si>
    <t>-558.77703501647 187.245724456948 -408.25761321213</t>
  </si>
  <si>
    <t>-564.648962209867 188.835028622937 -506.068792025594</t>
  </si>
  <si>
    <t>-568.099687733192 190.903888663581 -603.986055136428</t>
  </si>
  <si>
    <t>-570.432915735494 194.470025482324 -741.920305613047</t>
  </si>
  <si>
    <t>-546.209933088049 193.96607217452 -829.86334913653</t>
  </si>
  <si>
    <t>-571.364628906799 222.818565501721 -680.142417295602</t>
  </si>
  <si>
    <t>-596.977424307892 358.692327451424 -658.18561454526</t>
  </si>
  <si>
    <t>-561.825755573636 360.300460512526 -360.256425758338</t>
  </si>
  <si>
    <t>-361.839301981973 265.772945316709 -254.450233495254</t>
  </si>
  <si>
    <t>-567.438477237848 162.968971626124 -681.756147676888</t>
  </si>
  <si>
    <t>-610.192803204906 30.7464801050774 -664.746359170758</t>
  </si>
  <si>
    <t>-351.639380406124 48.8258574020672 -381.76926986176</t>
  </si>
  <si>
    <t>-514.716800260908 261.861925152895 -204.665537084712</t>
  </si>
  <si>
    <t>-519.026429358064 287.83297651916 210.982046982529</t>
  </si>
  <si>
    <t>-529.356397660913 314.433120348288 616.368268596444</t>
  </si>
  <si>
    <t>-379.244888536661 319.404730725007 673.603027757101</t>
  </si>
  <si>
    <t>-556.598965333699 107.500083497348 -200.626489627287</t>
  </si>
  <si>
    <t>-564.497296643718 113.09338796221 215.741520027105</t>
  </si>
  <si>
    <t>-571.632187154467 119.675484448863 621.956417443505</t>
  </si>
  <si>
    <t>-429.649790108053 75.5640722623307 683.023479534134</t>
  </si>
  <si>
    <t>9763-20170724T150154.078904300.bin</t>
  </si>
  <si>
    <t>-535.598045136233 184.626618247808 -202.663332095025</t>
  </si>
  <si>
    <t>-549.386459425308 185.787218924135 -300.19554867721</t>
  </si>
  <si>
    <t>-558.612164040469 187.242464257449 -408.254619761708</t>
  </si>
  <si>
    <t>-564.566458075175 188.885485677243 -506.059833308607</t>
  </si>
  <si>
    <t>-568.162319166996 191.013097579216 -603.970649118927</t>
  </si>
  <si>
    <t>-570.766430076696 194.663255827161 -741.897851967412</t>
  </si>
  <si>
    <t>-546.815069296867 193.965026842932 -829.914021180189</t>
  </si>
  <si>
    <t>-571.527070960834 222.977314268799 -680.102007329213</t>
  </si>
  <si>
    <t>-596.908892205907 358.887062322616 -658.099416729373</t>
  </si>
  <si>
    <t>-561.560934890998 360.341144589204 -360.192752836293</t>
  </si>
  <si>
    <t>-361.098003945618 267.049756297901 -254.191223402118</t>
  </si>
  <si>
    <t>-567.703609008377 163.122235186284 -681.758200049364</t>
  </si>
  <si>
    <t>-610.577857414961 30.8991218285078 -665.055157025073</t>
  </si>
  <si>
    <t>-352.560385621922 49.3346913659971 -381.441857258838</t>
  </si>
  <si>
    <t>-514.548683439334 261.752455871607 -204.652061388145</t>
  </si>
  <si>
    <t>-519.033118408757 287.800139442183 210.988885945119</t>
  </si>
  <si>
    <t>-529.397711360588 314.423239046471 616.375993754939</t>
  </si>
  <si>
    <t>-379.283931831256 319.287055136875 673.61409161969</t>
  </si>
  <si>
    <t>-556.659425520402 107.479954403786 -200.638730613722</t>
  </si>
  <si>
    <t>-564.557801741631 113.042398562482 215.729728525274</t>
  </si>
  <si>
    <t>-571.614330497137 119.662495891025 621.965113791157</t>
  </si>
  <si>
    <t>-429.630381320088 75.5056056264866 682.995626796937</t>
  </si>
  <si>
    <t>9763-20170724T150154.145124800.bin</t>
  </si>
  <si>
    <t>-535.520253388174 184.580122549257 -202.656362587749</t>
  </si>
  <si>
    <t>-549.2875191621 185.757415057755 -300.191375081582</t>
  </si>
  <si>
    <t>-558.60289129069 187.24730743517 -408.242355166696</t>
  </si>
  <si>
    <t>-564.684289472537 188.923396346288 -506.039169564926</t>
  </si>
  <si>
    <t>-568.453428594671 191.08243711196 -603.942742960795</t>
  </si>
  <si>
    <t>-571.35008923439 194.772687249075 -741.863023570169</t>
  </si>
  <si>
    <t>-547.567903483647 193.997155566558 -829.924420881619</t>
  </si>
  <si>
    <t>-571.953340879037 223.070548230375 -680.057865709567</t>
  </si>
  <si>
    <t>-597.180383818404 359.012697085406 -658.064406770232</t>
  </si>
  <si>
    <t>-561.819896068964 360.710727641966 -360.160470603051</t>
  </si>
  <si>
    <t>-361.181544999638 267.748338715823 -254.201631684101</t>
  </si>
  <si>
    <t>-568.186026100705 163.212415615916 -681.738657457489</t>
  </si>
  <si>
    <t>-611.0974555616 30.9774417999556 -665.222795585609</t>
  </si>
  <si>
    <t>-353.268077548727 49.3414199603467 -381.439285617373</t>
  </si>
  <si>
    <t>-514.401227681168 261.709907211595 -204.632472006256</t>
  </si>
  <si>
    <t>-518.961023340172 287.752602939221 211.007962034535</t>
  </si>
  <si>
    <t>-529.426085101426 314.408576422793 616.377572240449</t>
  </si>
  <si>
    <t>-379.30330029681 319.149867219658 673.602279729029</t>
  </si>
  <si>
    <t>-556.633651341748 107.45596251909 -200.641305883982</t>
  </si>
  <si>
    <t>-564.577321620464 113.028218144976 215.726174980052</t>
  </si>
  <si>
    <t>-571.609640605658 119.651624726471 621.962466227772</t>
  </si>
  <si>
    <t>-429.6278076957 75.4596759525766 682.972542606598</t>
  </si>
  <si>
    <t>9763-20170724T150154.182223600.bin</t>
  </si>
  <si>
    <t>-535.444619639007 184.582472437877 -202.666393653905</t>
  </si>
  <si>
    <t>-549.201396201804 185.762909907056 -300.202826891476</t>
  </si>
  <si>
    <t>-558.5552270211 187.264381309348 -408.250302180995</t>
  </si>
  <si>
    <t>-564.691859111374 188.951956419937 -506.043512074509</t>
  </si>
  <si>
    <t>-568.536746603442 191.122683701583 -603.943868660131</t>
  </si>
  <si>
    <t>-571.561751701973 194.827825959346 -741.861005594824</t>
  </si>
  <si>
    <t>-547.846558469026 194.020419646469 -829.940176869758</t>
  </si>
  <si>
    <t>-572.097677826278 223.119650048632 -680.052432547596</t>
  </si>
  <si>
    <t>-597.270171247704 359.071587162352 -658.070770968174</t>
  </si>
  <si>
    <t>-561.866761309487 360.893121113371 -360.172693591868</t>
  </si>
  <si>
    <t>-361.172051119949 267.98840876483 -254.270319726392</t>
  </si>
  <si>
    <t>-568.351535697609 163.260539626899 -681.742845998739</t>
  </si>
  <si>
    <t>-611.26663662095 31.0140198985096 -665.319920381086</t>
  </si>
  <si>
    <t>-353.553704664444 49.3364012843383 -381.41684228402</t>
  </si>
  <si>
    <t>-514.311452452391 261.694813752241 -204.633102340314</t>
  </si>
  <si>
    <t>-518.92854589461 287.738755714755 211.006645963482</t>
  </si>
  <si>
    <t>-529.439743053415 314.393980910927 616.376412711649</t>
  </si>
  <si>
    <t>-379.316128153583 319.137711538775 673.598731190851</t>
  </si>
  <si>
    <t>-556.585520676922 107.481562900532 -200.645201005587</t>
  </si>
  <si>
    <t>-564.605040936115 113.047989140294 215.720887848246</t>
  </si>
  <si>
    <t>-571.591495859983 119.653726992606 621.950311128134</t>
  </si>
  <si>
    <t>-429.621327465295 75.4275115030644 682.962752250518</t>
  </si>
  <si>
    <t>9763-20170724T150154.213829400.bin</t>
  </si>
  <si>
    <t>-535.379638387107 184.611448925147 -202.689042806505</t>
  </si>
  <si>
    <t>-549.133151900095 185.790259185956 -300.225916882852</t>
  </si>
  <si>
    <t>-558.541520178471 187.298413773629 -408.268595120715</t>
  </si>
  <si>
    <t>-564.751161970556 188.993206284206 -506.056986443781</t>
  </si>
  <si>
    <t>-568.692886282794 191.170503762121 -603.953508798098</t>
  </si>
  <si>
    <t>-571.879333266348 194.883104127459 -741.866652795975</t>
  </si>
  <si>
    <t>-548.227068799783 194.056015682027 -829.962571503817</t>
  </si>
  <si>
    <t>-572.338766894797 223.171775171574 -680.056154910464</t>
  </si>
  <si>
    <t>-597.471893743069 359.13032540107 -658.077618692496</t>
  </si>
  <si>
    <t>-561.934966665059 361.08185728295 -360.196177315855</t>
  </si>
  <si>
    <t>-361.234414201092 268.134295279681 -254.342383818065</t>
  </si>
  <si>
    <t>-568.602899974454 163.312204241083 -681.753895491339</t>
  </si>
  <si>
    <t>-611.436269911505 31.0327841937105 -665.384216493104</t>
  </si>
  <si>
    <t>-353.894721489408 49.3676156172244 -381.350951162516</t>
  </si>
  <si>
    <t>-514.249438960196 261.725247123152 -204.647191767233</t>
  </si>
  <si>
    <t>-518.910166490645 287.761737621235 210.992552590221</t>
  </si>
  <si>
    <t>-529.449283353346 314.409979520282 616.372789349429</t>
  </si>
  <si>
    <t>-379.328063020571 319.213490112684 673.596452579719</t>
  </si>
  <si>
    <t>-556.523023397834 107.514295933423 -200.658874752408</t>
  </si>
  <si>
    <t>-564.634024716765 113.083514424437 215.705424719721</t>
  </si>
  <si>
    <t>-571.573008127205 119.655376427982 621.94055290352</t>
  </si>
  <si>
    <t>-429.618717450025 75.3863921919315 682.958915070709</t>
  </si>
  <si>
    <t>9763-20170724T150154.277998800.bin</t>
  </si>
  <si>
    <t>-535.234191882037 184.730465366197 -202.681635695882</t>
  </si>
  <si>
    <t>-548.973043100903 185.903235623457 -300.220707376692</t>
  </si>
  <si>
    <t>-558.479667471692 187.41931319726 -408.254647568588</t>
  </si>
  <si>
    <t>-564.824708796077 189.122256503605 -506.034230334766</t>
  </si>
  <si>
    <t>-568.948500446225 191.30561729776 -603.923072650074</t>
  </si>
  <si>
    <t>-572.440400279018 195.022010060376 -741.828812659264</t>
  </si>
  <si>
    <t>-548.933736602279 194.181167850612 -829.963537534433</t>
  </si>
  <si>
    <t>-572.752961578588 223.309586793332 -680.016944540968</t>
  </si>
  <si>
    <t>-597.810993106406 359.285804403927 -658.045495617633</t>
  </si>
  <si>
    <t>-562.065122471233 361.449958233093 -360.190596651074</t>
  </si>
  <si>
    <t>-361.353809131717 268.316635885947 -254.520558967374</t>
  </si>
  <si>
    <t>-569.040802600767 163.448884103419 -681.724092296177</t>
  </si>
  <si>
    <t>-611.746833745071 31.1186113539875 -665.448157643037</t>
  </si>
  <si>
    <t>-354.488625053972 49.4639524953197 -381.26547303958</t>
  </si>
  <si>
    <t>-514.070220550267 261.832511668891 -204.663708989425</t>
  </si>
  <si>
    <t>-518.852620097006 287.802349870318 210.978859490549</t>
  </si>
  <si>
    <t>-529.464815737692 314.421796956236 616.368568714792</t>
  </si>
  <si>
    <t>-379.349612925423 319.267912058248 673.604345708566</t>
  </si>
  <si>
    <t>-556.410945070547 107.632777806267 -200.668004893008</t>
  </si>
  <si>
    <t>-564.649725869066 113.203207998044 215.693704513905</t>
  </si>
  <si>
    <t>-571.53990092215 119.655764486496 621.928474277597</t>
  </si>
  <si>
    <t>-429.601449769392 75.355755502984 682.961182501989</t>
  </si>
  <si>
    <t>9763-20170724T150154.309704400.bin</t>
  </si>
  <si>
    <t>-535.176609042255 184.780335114779 -202.679244880351</t>
  </si>
  <si>
    <t>-548.89959088079 185.947208583565 -300.220620930982</t>
  </si>
  <si>
    <t>-558.413584712033 187.483151942145 -408.253627862312</t>
  </si>
  <si>
    <t>-564.776431404789 189.213697450145 -506.031551759232</t>
  </si>
  <si>
    <t>-568.929813477073 191.433724745293 -603.918300323533</t>
  </si>
  <si>
    <t>-572.476399249335 195.210429820463 -741.821036022801</t>
  </si>
  <si>
    <t>-549.016678740002 194.385219039984 -829.968430837165</t>
  </si>
  <si>
    <t>-572.772861302127 223.470571356677 -679.996353857847</t>
  </si>
  <si>
    <t>-597.79277329612 359.448035208614 -658.008428899799</t>
  </si>
  <si>
    <t>-561.995180372246 361.625425808946 -360.159692355246</t>
  </si>
  <si>
    <t>-361.3186419882 268.296118845344 -254.596611612768</t>
  </si>
  <si>
    <t>-569.044536955533 163.611575784841 -681.73159890639</t>
  </si>
  <si>
    <t>-611.724456878941 31.2571932566473 -665.528930222994</t>
  </si>
  <si>
    <t>-354.78470086574 49.6823569924138 -381.159904058954</t>
  </si>
  <si>
    <t>-514.030218274308 261.888039325058 -204.659436904106</t>
  </si>
  <si>
    <t>-518.827666324775 287.844914205894 210.983729508837</t>
  </si>
  <si>
    <t>-529.475419671633 314.435172606804 616.368902893623</t>
  </si>
  <si>
    <t>-379.359625442289 319.276798333946 673.60357946015</t>
  </si>
  <si>
    <t>-556.317310051001 107.673177044317 -200.670918974489</t>
  </si>
  <si>
    <t>-564.660124645355 113.271304251923 215.688404060099</t>
  </si>
  <si>
    <t>-571.53811948122 119.628359610813 621.921841809475</t>
  </si>
  <si>
    <t>-429.594894559516 75.3603919714171 682.966687774184</t>
  </si>
  <si>
    <t>9763-20170724T150154.377885700.bin</t>
  </si>
  <si>
    <t>-535.053440517797 184.953055348355 -202.710429780998</t>
  </si>
  <si>
    <t>-548.711476451391 186.095238797428 -300.261108787068</t>
  </si>
  <si>
    <t>-558.231910785904 187.633317500714 -408.293576256252</t>
  </si>
  <si>
    <t>-564.633226481884 189.374443359687 -506.068703704351</t>
  </si>
  <si>
    <t>-568.858342049336 191.611589365466 -603.952141816465</t>
  </si>
  <si>
    <t>-572.541457149983 195.417370064554 -741.850450099298</t>
  </si>
  <si>
    <t>-549.167785995926 194.606792734139 -830.020853414113</t>
  </si>
  <si>
    <t>-572.785871680511 223.663739625868 -680.019430805292</t>
  </si>
  <si>
    <t>-597.745165280417 359.646665715944 -657.972544588834</t>
  </si>
  <si>
    <t>-561.995857746401 361.986803917324 -360.11937389752</t>
  </si>
  <si>
    <t>-361.384655979054 268.513405267863 -254.559533941374</t>
  </si>
  <si>
    <t>-569.040955715522 163.806484025915 -681.771303814479</t>
  </si>
  <si>
    <t>-611.444805569934 31.3621081084325 -665.666743186183</t>
  </si>
  <si>
    <t>-355.277128959183 50.38798461738 -380.662646011875</t>
  </si>
  <si>
    <t>-513.924004819218 262.081809157798 -204.675087303179</t>
  </si>
  <si>
    <t>-518.801350460909 287.947586285267 210.972819919258</t>
  </si>
  <si>
    <t>-529.48704637342 314.456716329511 616.369149773052</t>
  </si>
  <si>
    <t>-379.378267846034 319.376916223488 673.615503517438</t>
  </si>
  <si>
    <t>-556.194755569171 107.802824498473 -200.67494523991</t>
  </si>
  <si>
    <t>-564.720134964916 113.476923151268 215.679616662571</t>
  </si>
  <si>
    <t>-571.495388112665 119.627533705308 621.90315656096</t>
  </si>
  <si>
    <t>-429.583063703558 75.3071460580213 682.981693785211</t>
  </si>
  <si>
    <t>9763-20170724T150154.442062500.bin</t>
  </si>
  <si>
    <t>-534.952382441459 185.052413413652 -202.694638304051</t>
  </si>
  <si>
    <t>-548.530156988555 186.184522285849 -300.256734033254</t>
  </si>
  <si>
    <t>-558.034666402143 187.723219065186 -408.290567224779</t>
  </si>
  <si>
    <t>-564.451348868445 189.466855804508 -506.064730291333</t>
  </si>
  <si>
    <t>-568.721792096765 191.70667183814 -603.946038818112</t>
  </si>
  <si>
    <t>-572.500439431627 195.514963161484 -741.841681163582</t>
  </si>
  <si>
    <t>-549.177935435008 194.710416007374 -830.025594244722</t>
  </si>
  <si>
    <t>-572.716773984569 223.759304488534 -680.009638641369</t>
  </si>
  <si>
    <t>-597.704018436725 359.733651387304 -657.965964837584</t>
  </si>
  <si>
    <t>-562.066136532979 362.084137996713 -360.099623155668</t>
  </si>
  <si>
    <t>-361.383430085271 268.653041488464 -254.638249199415</t>
  </si>
  <si>
    <t>-568.943558756755 163.903896577918 -681.765966675564</t>
  </si>
  <si>
    <t>-611.089293695459 31.3674165291002 -665.688703191706</t>
  </si>
  <si>
    <t>-356.039676881504 51.6290264410729 -379.9714530169</t>
  </si>
  <si>
    <t>-513.837303534331 262.169605246466 -204.672623834843</t>
  </si>
  <si>
    <t>-518.792668419598 288.001251720932 210.976429700021</t>
  </si>
  <si>
    <t>-529.505647455228 314.441896020385 616.371849164669</t>
  </si>
  <si>
    <t>-379.396459024674 319.204462806009 673.630482530755</t>
  </si>
  <si>
    <t>-556.060848037269 107.950826554812 -200.677189390474</t>
  </si>
  <si>
    <t>-564.764488716815 113.581616899565 215.674242710671</t>
  </si>
  <si>
    <t>-571.47176255823 119.624417582408 621.913800490043</t>
  </si>
  <si>
    <t>-429.574798971965 75.2735588023761 683.005958624178</t>
  </si>
  <si>
    <t>9763-20170724T150154.477157400.bin</t>
  </si>
  <si>
    <t>-534.895874207584 185.116247360484 -202.68662504982</t>
  </si>
  <si>
    <t>-548.438966693057 186.247711023868 -300.253521249433</t>
  </si>
  <si>
    <t>-557.942206725803 187.796475417435 -408.287278025478</t>
  </si>
  <si>
    <t>-564.373114775238 189.55196661254 -506.06037814022</t>
  </si>
  <si>
    <t>-568.673368760093 191.805543869445 -603.940003497844</t>
  </si>
  <si>
    <t>-572.51060831422 195.634501349774 -741.833492086668</t>
  </si>
  <si>
    <t>-549.210664586735 194.835313425729 -830.023467650468</t>
  </si>
  <si>
    <t>-572.71639220149 223.868551202138 -679.996679746892</t>
  </si>
  <si>
    <t>-597.71324001536 359.835931204237 -657.927330981779</t>
  </si>
  <si>
    <t>-562.136784996 362.247633406446 -360.054106060915</t>
  </si>
  <si>
    <t>-361.349792070871 268.857970460293 -254.754818040658</t>
  </si>
  <si>
    <t>-568.912484204566 164.015459952223 -681.764522215822</t>
  </si>
  <si>
    <t>-610.883144289699 31.4298204551455 -665.633895777808</t>
  </si>
  <si>
    <t>-356.396532204914 52.1804319131772 -379.721362350518</t>
  </si>
  <si>
    <t>-513.778137994271 262.237634540104 -204.669021101136</t>
  </si>
  <si>
    <t>-518.8373520084 288.037745986421 210.980765584554</t>
  </si>
  <si>
    <t>-529.514277410684 314.449234754466 616.376896989974</t>
  </si>
  <si>
    <t>-379.405575735677 319.228378472141 673.635390865483</t>
  </si>
  <si>
    <t>-556.022177892164 107.986657181693 -200.680331684571</t>
  </si>
  <si>
    <t>-564.778523822146 113.65639728948 215.669486505205</t>
  </si>
  <si>
    <t>-571.469869556109 119.61809882928 621.912430060983</t>
  </si>
  <si>
    <t>-429.565703117141 75.2949213939712 683.007921814785</t>
  </si>
  <si>
    <t>9763-20170724T150154.512257300.bin</t>
  </si>
  <si>
    <t>-534.858378153563 185.178345594025 -202.687068677232</t>
  </si>
  <si>
    <t>-548.350933603674 186.302042355929 -300.261100401637</t>
  </si>
  <si>
    <t>-557.834718827059 187.869513852153 -408.296238020927</t>
  </si>
  <si>
    <t>-564.263847501742 189.651457787685 -506.068946450785</t>
  </si>
  <si>
    <t>-568.578782630643 191.940462991844 -603.947090969858</t>
  </si>
  <si>
    <t>-572.454688372521 195.827429343689 -741.83795660535</t>
  </si>
  <si>
    <t>-549.15863290949 195.042988551555 -830.029011581706</t>
  </si>
  <si>
    <t>-572.658772043167 224.034478976851 -679.988692967991</t>
  </si>
  <si>
    <t>-597.642756436931 359.996879543292 -657.874587275992</t>
  </si>
  <si>
    <t>-562.117165631157 362.452114198239 -359.995638329185</t>
  </si>
  <si>
    <t>-361.252821345097 269.15040060247 -254.765772937467</t>
  </si>
  <si>
    <t>-568.824078952295 164.184008441107 -681.783577527516</t>
  </si>
  <si>
    <t>-610.655453179222 31.558551629807 -665.598199097782</t>
  </si>
  <si>
    <t>-356.823926143088 53.0636332188308 -379.431699729975</t>
  </si>
  <si>
    <t>-513.776620970181 262.302623587071 -204.662596679315</t>
  </si>
  <si>
    <t>-518.883184388441 288.093629790397 210.987264618894</t>
  </si>
  <si>
    <t>-529.518926232756 314.453986181678 616.379906331617</t>
  </si>
  <si>
    <t>-379.41330115722 319.289957481511 673.641755672137</t>
  </si>
  <si>
    <t>-555.94376481498 108.051209440886 -200.683486773956</t>
  </si>
  <si>
    <t>-564.759098042267 113.73873233155 215.66490393223</t>
  </si>
  <si>
    <t>-571.455232952327 119.620564386245 621.903053752317</t>
  </si>
  <si>
    <t>-429.558493456863 75.2863651627415 683.007874949715</t>
  </si>
  <si>
    <t>9763-20170724T150154.576427700.bin</t>
  </si>
  <si>
    <t>-534.684173043578 185.385315210117 -202.69729206202</t>
  </si>
  <si>
    <t>-548.086196787075 186.49695953913 -300.28396745486</t>
  </si>
  <si>
    <t>-557.462057242381 188.104232835701 -408.32794095166</t>
  </si>
  <si>
    <t>-563.792816503472 189.944377857952 -506.105996194265</t>
  </si>
  <si>
    <t>-568.01014099299 192.313905823249 -603.986462680368</t>
  </si>
  <si>
    <t>-571.750906066943 196.338181115341 -741.877094161246</t>
  </si>
  <si>
    <t>-548.356825968178 195.61293167111 -830.042718425365</t>
  </si>
  <si>
    <t>-572.026916560702 224.48290703414 -679.999848255831</t>
  </si>
  <si>
    <t>-596.876062663341 360.447809133652 -657.743775643972</t>
  </si>
  <si>
    <t>-561.474447753575 362.790247870533 -359.849188393625</t>
  </si>
  <si>
    <t>-360.546552028893 269.890362572286 -254.385402489436</t>
  </si>
  <si>
    <t>-568.167846207628 164.635761693444 -681.851136038827</t>
  </si>
  <si>
    <t>-609.810246525539 31.9658813289243 -665.554226798582</t>
  </si>
  <si>
    <t>-357.687238644129 57.2190447563062 -377.929405073408</t>
  </si>
  <si>
    <t>-513.57727647109 262.488192591208 -204.663157205457</t>
  </si>
  <si>
    <t>-518.883205217338 288.234403744338 210.986944363312</t>
  </si>
  <si>
    <t>-529.527625130766 314.480832617531 616.385709787797</t>
  </si>
  <si>
    <t>-379.426231055565 319.326863167403 673.657755164099</t>
  </si>
  <si>
    <t>-555.791782412638 108.271080154917 -200.700762727813</t>
  </si>
  <si>
    <t>-564.70753666844 113.907367196503 215.646125933773</t>
  </si>
  <si>
    <t>-571.419942877371 119.620244928544 621.876086385375</t>
  </si>
  <si>
    <t>-429.546842610529 75.2547993868222 683.013108495166</t>
  </si>
  <si>
    <t>9763-20170724T150154.610179900.bin</t>
  </si>
  <si>
    <t>-534.620543238548 185.46595440832 -202.689632453519</t>
  </si>
  <si>
    <t>-547.984137523958 186.569524698481 -300.281668811744</t>
  </si>
  <si>
    <t>-557.27461048387 188.190434147419 -408.332807554348</t>
  </si>
  <si>
    <t>-563.511975626527 190.054140380561 -506.116411936316</t>
  </si>
  <si>
    <t>-567.620501489499 192.459614443366 -604.000702371556</t>
  </si>
  <si>
    <t>-571.192646201661 196.548787215506 -741.893800729016</t>
  </si>
  <si>
    <t>-547.727294114676 195.866719933347 -830.040976976331</t>
  </si>
  <si>
    <t>-571.547625599558 224.664194661021 -680.003549595323</t>
  </si>
  <si>
    <t>-596.359763384231 360.62846889527 -657.695239470623</t>
  </si>
  <si>
    <t>-560.95844239641 362.868893454365 -359.799739913725</t>
  </si>
  <si>
    <t>-359.962714622924 270.10594978936 -254.344782896534</t>
  </si>
  <si>
    <t>-567.679673204294 164.818374430603 -681.878394507952</t>
  </si>
  <si>
    <t>-609.29094328466 32.144262040789 -665.553268425297</t>
  </si>
  <si>
    <t>-358.01879129678 59.2940020112887 -377.438696583484</t>
  </si>
  <si>
    <t>-513.518077118832 262.562224683484 -204.663978535359</t>
  </si>
  <si>
    <t>-518.841123089741 288.286223270561 210.987293954721</t>
  </si>
  <si>
    <t>-529.533762200398 314.488611430632 616.387429597803</t>
  </si>
  <si>
    <t>-379.435835314559 319.367322215203 673.665783655577</t>
  </si>
  <si>
    <t>-555.753495614749 108.342411902769 -200.701703758559</t>
  </si>
  <si>
    <t>-564.70232951295 113.956527804682 215.644835499765</t>
  </si>
  <si>
    <t>-571.404051039955 119.626574577944 621.872894759684</t>
  </si>
  <si>
    <t>-429.530961326595 75.27350578592 683.01893331691</t>
  </si>
  <si>
    <t>9763-20170724T150154.677355600.bin</t>
  </si>
  <si>
    <t>-534.443633275482 185.561277344556 -202.692704107803</t>
  </si>
  <si>
    <t>-547.74597732119 186.677739834772 -300.29287685216</t>
  </si>
  <si>
    <t>-556.840410359887 188.336787409613 -408.360227251294</t>
  </si>
  <si>
    <t>-562.850231380907 190.250960525421 -506.15692439392</t>
  </si>
  <si>
    <t>-566.682090249608 192.726987080939 -604.050771884345</t>
  </si>
  <si>
    <t>-569.814302925598 196.939809964994 -741.950898281891</t>
  </si>
  <si>
    <t>-546.15404351158 196.323923395152 -830.046387561354</t>
  </si>
  <si>
    <t>-570.36349910613 224.999979344148 -680.03699524214</t>
  </si>
  <si>
    <t>-595.062429687167 360.968496496094 -657.592358285078</t>
  </si>
  <si>
    <t>-559.403312530818 363.047923648797 -359.726372694974</t>
  </si>
  <si>
    <t>-358.128544191963 270.542671574616 -254.577698210335</t>
  </si>
  <si>
    <t>-566.496051594357 165.155279256462 -681.953147089767</t>
  </si>
  <si>
    <t>-608.216918910074 32.5223497422157 -665.570459613766</t>
  </si>
  <si>
    <t>-358.077217908272 63.3422527480914 -376.579902905028</t>
  </si>
  <si>
    <t>-513.215643772505 262.653344305815 -204.664124987212</t>
  </si>
  <si>
    <t>-518.757642840493 288.32092931946 210.987714401342</t>
  </si>
  <si>
    <t>-529.545974761415 314.47238574054 616.393735319371</t>
  </si>
  <si>
    <t>-379.444771480942 319.175782579206 673.678138954749</t>
  </si>
  <si>
    <t>-555.663017001412 108.456596987675 -200.713150967674</t>
  </si>
  <si>
    <t>-564.671852511554 114.077920483513 215.632010051115</t>
  </si>
  <si>
    <t>-571.371804995818 119.65124033323 621.872357123749</t>
  </si>
  <si>
    <t>-429.530952289441 75.2113207217335 683.030053751269</t>
  </si>
  <si>
    <t>9763-20170724T150154.709445500.bin</t>
  </si>
  <si>
    <t>-534.36084542401 185.599787376178 -202.694154502796</t>
  </si>
  <si>
    <t>-547.626540284676 186.72156551087 -300.299280880737</t>
  </si>
  <si>
    <t>-556.61519508465 188.393393669326 -408.375343410576</t>
  </si>
  <si>
    <t>-562.50355380944 190.324619513917 -506.179144664802</t>
  </si>
  <si>
    <t>-566.188508051215 192.825353856139 -604.077873270489</t>
  </si>
  <si>
    <t>-569.087582800288 197.082685115707 -741.981612299406</t>
  </si>
  <si>
    <t>-545.32043956171 196.483321155531 -830.048617348542</t>
  </si>
  <si>
    <t>-569.737102606712 225.123107529879 -680.059934020586</t>
  </si>
  <si>
    <t>-594.377938695388 361.089695539387 -657.569873644778</t>
  </si>
  <si>
    <t>-558.477833966777 363.115997656282 -359.732637923474</t>
  </si>
  <si>
    <t>-357.09172356242 270.525631133847 -254.872352083304</t>
  </si>
  <si>
    <t>-565.875117144736 165.278516941097 -681.988482343137</t>
  </si>
  <si>
    <t>-607.6619532024 32.6688627911697 -665.588540951624</t>
  </si>
  <si>
    <t>-358.181751274114 65.0818735181924 -376.466724871305</t>
  </si>
  <si>
    <t>-513.123609060336 262.691695357867 -204.65709756595</t>
  </si>
  <si>
    <t>-518.72527548714 288.355455366212 210.994171048751</t>
  </si>
  <si>
    <t>-529.557252222981 314.476053162108 616.395483116914</t>
  </si>
  <si>
    <t>-379.451625608155 319.125348476876 673.672712154465</t>
  </si>
  <si>
    <t>-555.626557335249 108.512339882909 -200.711631606485</t>
  </si>
  <si>
    <t>-564.629709594802 114.106130900091 215.63394186344</t>
  </si>
  <si>
    <t>-571.367156067963 119.663308323348 621.875069146221</t>
  </si>
  <si>
    <t>-429.535976947368 75.1911970374661 683.031839310059</t>
  </si>
  <si>
    <t>9763-20170724T150154.746544100.bin</t>
  </si>
  <si>
    <t>-534.266710821243 185.647517682125 -202.700808262112</t>
  </si>
  <si>
    <t>-547.506020172752 186.779906391108 -300.309314903538</t>
  </si>
  <si>
    <t>-556.400871561613 188.465161556988 -408.392892737025</t>
  </si>
  <si>
    <t>-562.178537965124 190.412505757568 -506.203032419654</t>
  </si>
  <si>
    <t>-565.727228169562 192.934540607564 -604.10630933399</t>
  </si>
  <si>
    <t>-568.407804877487 197.22913124074 -742.013461200882</t>
  </si>
  <si>
    <t>-544.537827593871 196.637663741207 -830.052485195132</t>
  </si>
  <si>
    <t>-569.142495627756 225.253554822453 -680.085239561244</t>
  </si>
  <si>
    <t>-593.72664714723 361.222253784801 -657.558602171567</t>
  </si>
  <si>
    <t>-557.673275611786 363.261955907765 -359.739878117775</t>
  </si>
  <si>
    <t>-356.20881005036 270.53674534014 -255.149730717844</t>
  </si>
  <si>
    <t>-565.30333751279 165.407871969668 -682.023593335966</t>
  </si>
  <si>
    <t>-607.25559971577 32.8537896450539 -665.615074016448</t>
  </si>
  <si>
    <t>-358.059256283779 65.8120991032069 -376.472337111777</t>
  </si>
  <si>
    <t>-512.967272423002 262.758515929161 -204.657410538852</t>
  </si>
  <si>
    <t>-518.692041092961 288.367595817622 210.995584638666</t>
  </si>
  <si>
    <t>-529.567469436361 314.474393909404 616.39828607926</t>
  </si>
  <si>
    <t>-379.4613447319 319.160412938184 673.671283223307</t>
  </si>
  <si>
    <t>-555.572554313728 108.551553920152 -200.719851878102</t>
  </si>
  <si>
    <t>-564.602493730568 114.138705025358 215.625231341331</t>
  </si>
  <si>
    <t>-571.362855459886 119.675706310184 621.875356933368</t>
  </si>
  <si>
    <t>-429.5290399269 75.2042050819111 683.026478020563</t>
  </si>
  <si>
    <t>9763-20170724T150154.841808900.bin</t>
  </si>
  <si>
    <t>-534.122900162072 185.684631992639 -202.704845597252</t>
  </si>
  <si>
    <t>-547.34312181863 186.81832631677 -300.31594489096</t>
  </si>
  <si>
    <t>-556.155062031993 188.511431402674 -408.406154733895</t>
  </si>
  <si>
    <t>-561.833204372391 190.470805728849 -506.221898433262</t>
  </si>
  <si>
    <t>-565.258089753611 193.011132696359 -604.129214858978</t>
  </si>
  <si>
    <t>-567.739051349714 197.339775184061 -742.038919263714</t>
  </si>
  <si>
    <t>-543.77467038253 196.745068113095 -830.052328118045</t>
  </si>
  <si>
    <t>-568.53577449059 225.350803329644 -680.105392879783</t>
  </si>
  <si>
    <t>-593.018943312017 361.335629071091 -657.537592918484</t>
  </si>
  <si>
    <t>-556.896264646234 363.279261094812 -359.726642757436</t>
  </si>
  <si>
    <t>-355.361937344252 270.421738270028 -255.388743645787</t>
  </si>
  <si>
    <t>-564.749001279619 165.502079069802 -682.052105166017</t>
  </si>
  <si>
    <t>-606.886874679463 33.0062670593006 -665.632657942608</t>
  </si>
  <si>
    <t>-357.706845071572 66.0577090877534 -376.578861911589</t>
  </si>
  <si>
    <t>-512.773789388278 262.761711146115 -204.655207912164</t>
  </si>
  <si>
    <t>-518.623876804146 288.374391821088 210.995847070682</t>
  </si>
  <si>
    <t>-529.578889046108 314.468362415626 616.398893441384</t>
  </si>
  <si>
    <t>-379.469226640739 319.135013895258 673.664234999027</t>
  </si>
  <si>
    <t>-555.452807804725 108.579064007753 -200.726051692625</t>
  </si>
  <si>
    <t>-564.541727813148 114.194896455448 215.617398841587</t>
  </si>
  <si>
    <t>-571.354562112829 119.688666457798 621.8723147706</t>
  </si>
  <si>
    <t>-429.524993160783 75.1980405641482 683.019265054069</t>
  </si>
  <si>
    <t>9763-20170724T150154.878907800.bin</t>
  </si>
  <si>
    <t>-533.709791533226 185.821283418532 -202.697630552555</t>
  </si>
  <si>
    <t>-546.924411840202 186.955723120645 -300.309493582837</t>
  </si>
  <si>
    <t>-555.580855356915 188.644683948511 -408.412366564798</t>
  </si>
  <si>
    <t>-561.058119462402 190.603458268747 -506.239513321814</t>
  </si>
  <si>
    <t>-564.221853875609 193.1499636612 -604.155372751644</t>
  </si>
  <si>
    <t>-566.271825460996 197.497017075561 -742.071667242305</t>
  </si>
  <si>
    <t>-542.11085404482 196.859125224239 -830.031022450475</t>
  </si>
  <si>
    <t>-567.181604374136 225.504683595045 -680.138384685337</t>
  </si>
  <si>
    <t>-591.571146470135 361.499819754371 -657.562622944993</t>
  </si>
  <si>
    <t>-555.410916605264 363.091604074738 -359.754047848389</t>
  </si>
  <si>
    <t>-353.620979582854 270.531044223243 -255.646757829504</t>
  </si>
  <si>
    <t>-563.54976776843 165.646157044386 -682.078955082386</t>
  </si>
  <si>
    <t>-606.139092044737 33.3066677716481 -665.543206519793</t>
  </si>
  <si>
    <t>-357.225935053305 66.2340231316166 -376.724106372023</t>
  </si>
  <si>
    <t>-512.269844364104 262.874223844699 -204.662612480795</t>
  </si>
  <si>
    <t>-518.327764428588 288.465051526741 210.986799675165</t>
  </si>
  <si>
    <t>-529.625277287805 314.445667881689 616.388781542391</t>
  </si>
  <si>
    <t>-379.499364880324 319.051756004237 673.616273706321</t>
  </si>
  <si>
    <t>-555.161861660981 108.754759867204 -200.72352401464</t>
  </si>
  <si>
    <t>-564.338353351152 114.311942341346 215.618797933178</t>
  </si>
  <si>
    <t>-571.309212463381 119.751996155863 621.86425105944</t>
  </si>
  <si>
    <t>-429.518663886475 75.123641118081 683.001358889824</t>
  </si>
  <si>
    <t>9763-20170724T150154.911033000.bin</t>
  </si>
  <si>
    <t>-533.625898688843 185.853726484231 -202.711556110081</t>
  </si>
  <si>
    <t>-546.829122337332 186.990741197051 -300.325040950562</t>
  </si>
  <si>
    <t>-555.426664349332 188.69926410251 -408.432160186801</t>
  </si>
  <si>
    <t>-560.832809858278 190.684702881491 -506.262931666777</t>
  </si>
  <si>
    <t>-563.908142578218 193.267411558229 -604.180564612091</t>
  </si>
  <si>
    <t>-565.816014601381 197.676824359892 -742.096871142512</t>
  </si>
  <si>
    <t>-541.610649794853 197.043467247288 -830.04408179779</t>
  </si>
  <si>
    <t>-566.770306737706 225.657698619403 -680.152093356916</t>
  </si>
  <si>
    <t>-591.138755426449 361.653796047188 -657.585522639153</t>
  </si>
  <si>
    <t>-555.117069770395 363.025235167747 -359.759152119964</t>
  </si>
  <si>
    <t>-353.205162141834 271.070087860459 -255.352132869217</t>
  </si>
  <si>
    <t>-563.175064850437 165.797622987875 -682.115661277951</t>
  </si>
  <si>
    <t>-605.992795385111 33.5290754181081 -665.574396565106</t>
  </si>
  <si>
    <t>-356.980779494427 65.9617987738216 -377.001789993135</t>
  </si>
  <si>
    <t>-512.161746316395 262.888648778321 -204.662465498407</t>
  </si>
  <si>
    <t>-518.229212906837 288.495541984798 210.985757866198</t>
  </si>
  <si>
    <t>-529.642226702269 314.444248909115 616.38465864464</t>
  </si>
  <si>
    <t>-379.509601165785 318.988669907625 673.599514013588</t>
  </si>
  <si>
    <t>-555.11076447018 108.816663292117 -200.721689067696</t>
  </si>
  <si>
    <t>-564.298456633286 114.35050497476 215.620677693955</t>
  </si>
  <si>
    <t>-571.305228076306 119.757507266775 621.867146370508</t>
  </si>
  <si>
    <t>-429.523269934593 75.0935448142077 682.998146212301</t>
  </si>
  <si>
    <t>9763-20170724T150154.975199500.bin</t>
  </si>
  <si>
    <t>-533.454210842792 185.972332437672 -202.725704531904</t>
  </si>
  <si>
    <t>-546.666150026635 187.088277656948 -300.338248295975</t>
  </si>
  <si>
    <t>-555.201022440456 188.789688521446 -408.450438271654</t>
  </si>
  <si>
    <t>-560.522224859433 190.778090206964 -506.285716378718</t>
  </si>
  <si>
    <t>-563.484954316281 193.37550196364 -604.206421084174</t>
  </si>
  <si>
    <t>-565.205883950675 197.819176095205 -742.124231544049</t>
  </si>
  <si>
    <t>-540.945963879856 197.180044502206 -830.056346527727</t>
  </si>
  <si>
    <t>-566.225480834187 225.78570159848 -680.174011397263</t>
  </si>
  <si>
    <t>-590.465298614878 361.810648494051 -657.591746663244</t>
  </si>
  <si>
    <t>-554.395215039588 363.252079453285 -359.771586109237</t>
  </si>
  <si>
    <t>-352.248763974775 272.585214452317 -254.693728762954</t>
  </si>
  <si>
    <t>-562.664894910063 165.924041046138 -682.147081603623</t>
  </si>
  <si>
    <t>-605.632098685875 33.7213429923011 -665.576787776243</t>
  </si>
  <si>
    <t>-356.405226241439 65.4548482510033 -377.440091873135</t>
  </si>
  <si>
    <t>-511.91809828611 263.002019318234 -204.688286347497</t>
  </si>
  <si>
    <t>-518.083695345242 288.504735455249 210.964931681843</t>
  </si>
  <si>
    <t>-529.669781817448 314.409540125687 616.37697685789</t>
  </si>
  <si>
    <t>-379.527761504795 318.743080810104 673.583567165529</t>
  </si>
  <si>
    <t>-554.976144757645 108.946222215139 -200.710678844334</t>
  </si>
  <si>
    <t>-564.220809997232 114.445870486318 215.630878544986</t>
  </si>
  <si>
    <t>-571.283139592113 119.79234658702 621.876665433848</t>
  </si>
  <si>
    <t>-429.525692556314 75.0363767753547 682.997230566561</t>
  </si>
  <si>
    <t>9763-20170724T150155.011302200.bin</t>
  </si>
  <si>
    <t>-533.442085509607 185.989416056444 -202.718786766348</t>
  </si>
  <si>
    <t>-546.659084616955 187.101260077432 -300.330687061371</t>
  </si>
  <si>
    <t>-555.173603938921 188.778155305196 -408.445005732841</t>
  </si>
  <si>
    <t>-560.46508672437 190.737229710517 -506.282439091299</t>
  </si>
  <si>
    <t>-563.386288894172 193.298710201933 -604.205306056658</t>
  </si>
  <si>
    <t>-565.035807525501 197.685858951186 -742.125698058526</t>
  </si>
  <si>
    <t>-540.740056993771 197.017600827718 -830.047724243585</t>
  </si>
  <si>
    <t>-566.085390664519 225.677915759545 -680.187515871377</t>
  </si>
  <si>
    <t>-590.332280835599 361.71123974735 -657.656280238259</t>
  </si>
  <si>
    <t>-554.062096344236 363.440901368449 -359.861877444134</t>
  </si>
  <si>
    <t>-351.879802310585 272.993068290999 -254.664406455556</t>
  </si>
  <si>
    <t>-562.527955887881 165.815273215074 -682.134183047066</t>
  </si>
  <si>
    <t>-605.51106162622 33.6286300487325 -665.499213849023</t>
  </si>
  <si>
    <t>-356.115599111944 65.0318862447855 -377.670686935931</t>
  </si>
  <si>
    <t>-511.95041216449 263.03109173901 -204.685301138122</t>
  </si>
  <si>
    <t>-518.069631075639 288.548625144207 210.967706228362</t>
  </si>
  <si>
    <t>-529.684562336933 314.421661142896 616.372669085886</t>
  </si>
  <si>
    <t>-379.538490523735 318.856309544619 673.560895828317</t>
  </si>
  <si>
    <t>-554.93203850416 108.951750402203 -200.707895369094</t>
  </si>
  <si>
    <t>-564.172952488213 114.463218925552 215.633578381801</t>
  </si>
  <si>
    <t>-571.275954204431 119.808810963828 621.886466552225</t>
  </si>
  <si>
    <t>-429.517420741589 75.0356784520841 682.991989239641</t>
  </si>
  <si>
    <t>9763-20170724T150155.076475800.bin</t>
  </si>
  <si>
    <t>-533.477275746976 186.033030786793 -202.698889606906</t>
  </si>
  <si>
    <t>-546.693925910465 187.150973056496 -300.310767694866</t>
  </si>
  <si>
    <t>-555.196940398218 188.775051680654 -408.426764808219</t>
  </si>
  <si>
    <t>-560.470850100412 190.662294487533 -506.266479718338</t>
  </si>
  <si>
    <t>-563.365578433248 193.127779332435 -604.192815525909</t>
  </si>
  <si>
    <t>-564.966788421976 197.354233446596 -742.118670053748</t>
  </si>
  <si>
    <t>-540.644744516886 196.585409952375 -830.032562189177</t>
  </si>
  <si>
    <t>-566.037119800206 225.418521094804 -680.213537649577</t>
  </si>
  <si>
    <t>-590.358767775072 361.45960238131 -657.842624470005</t>
  </si>
  <si>
    <t>-553.254416262609 363.602734311448 -360.153685450102</t>
  </si>
  <si>
    <t>-351.037925340636 273.134263090963 -255.039622207535</t>
  </si>
  <si>
    <t>-562.480895357628 165.553380039894 -682.089236466852</t>
  </si>
  <si>
    <t>-605.438435209195 33.3692131076718 -665.295652461021</t>
  </si>
  <si>
    <t>-355.479421320076 64.3402291774773 -378.068355390371</t>
  </si>
  <si>
    <t>-512.049380305156 263.098790174286 -204.67482075195</t>
  </si>
  <si>
    <t>-518.12813153189 288.575230808568 210.981257901615</t>
  </si>
  <si>
    <t>-529.717740473414 314.41720305259 616.374571058792</t>
  </si>
  <si>
    <t>-379.562608925012 318.890932179677 673.535941686537</t>
  </si>
  <si>
    <t>-554.869247538125 109.011496218383 -200.691632439416</t>
  </si>
  <si>
    <t>-564.071934715266 114.417583366892 215.652025068053</t>
  </si>
  <si>
    <t>-571.313071471687 119.800686213581 621.912802821502</t>
  </si>
  <si>
    <t>-429.514562190466 75.0790141474517 682.963245220009</t>
  </si>
  <si>
    <t>9763-20170724T150155.107587200.bin</t>
  </si>
  <si>
    <t>-533.524106500466 186.079202781542 -202.701068370115</t>
  </si>
  <si>
    <t>-546.743196753473 187.18975406377 -300.312741855561</t>
  </si>
  <si>
    <t>-555.242376531422 188.810938680895 -408.428985585817</t>
  </si>
  <si>
    <t>-560.510376807048 190.697195462099 -506.269127277201</t>
  </si>
  <si>
    <t>-563.396783586051 193.163344408609 -604.195525710356</t>
  </si>
  <si>
    <t>-564.983792242676 197.392424353985 -742.121696207954</t>
  </si>
  <si>
    <t>-540.66508060336 196.59445058923 -830.036226457219</t>
  </si>
  <si>
    <t>-566.062850325625 225.455482572246 -680.215984495675</t>
  </si>
  <si>
    <t>-590.432846655045 361.489704976922 -657.88243461634</t>
  </si>
  <si>
    <t>-552.857700828214 363.675706136152 -360.252900986655</t>
  </si>
  <si>
    <t>-350.498892785614 273.460150234924 -255.195497359924</t>
  </si>
  <si>
    <t>-562.501720529097 165.590649789484 -682.092595330733</t>
  </si>
  <si>
    <t>-605.475703329956 33.4030373338937 -665.295053763377</t>
  </si>
  <si>
    <t>-355.267956392267 64.5121603462214 -378.11024264581</t>
  </si>
  <si>
    <t>-512.166841754269 263.160974998533 -204.674983502691</t>
  </si>
  <si>
    <t>-518.159053564539 288.633673428557 210.982622216946</t>
  </si>
  <si>
    <t>-529.737090504511 314.441939431025 616.374330238019</t>
  </si>
  <si>
    <t>-379.579803800572 319.115350914888 673.514012053422</t>
  </si>
  <si>
    <t>-554.870859227934 109.019935800815 -200.683534923587</t>
  </si>
  <si>
    <t>-564.018503482889 114.369617510154 215.662172578661</t>
  </si>
  <si>
    <t>-571.340007760915 119.792890996792 621.918920859206</t>
  </si>
  <si>
    <t>-429.516800260461 75.1039354505283 682.935848548301</t>
  </si>
  <si>
    <t>9763-20170724T150155.194925600.bin</t>
  </si>
  <si>
    <t>-533.630069396911 186.155648676471 -202.696360719688</t>
  </si>
  <si>
    <t>-546.868854156541 187.269481678778 -300.30528797401</t>
  </si>
  <si>
    <t>-555.353247697259 188.920919174889 -408.422420368118</t>
  </si>
  <si>
    <t>-560.594385832254 190.847107561281 -506.263131515149</t>
  </si>
  <si>
    <t>-563.441306776801 193.366878734499 -604.189286370325</t>
  </si>
  <si>
    <t>-564.960290007682 197.686501505351 -742.113324231382</t>
  </si>
  <si>
    <t>-540.651207814126 196.906026991758 -830.030633184789</t>
  </si>
  <si>
    <t>-566.093763735014 225.707459446424 -680.189655058376</t>
  </si>
  <si>
    <t>-590.480674859172 361.73207972619 -657.760344964628</t>
  </si>
  <si>
    <t>-551.740338825411 363.969580834279 -360.280546978275</t>
  </si>
  <si>
    <t>-348.83522136627 274.388160119274 -255.735380637082</t>
  </si>
  <si>
    <t>-562.483946476513 165.846790395905 -682.104234422967</t>
  </si>
  <si>
    <t>-605.361121563716 33.6327357894406 -665.360868313706</t>
  </si>
  <si>
    <t>-355.05450381619 65.251459092593 -378.044479796387</t>
  </si>
  <si>
    <t>-512.340298909715 263.200877278562 -204.667575140484</t>
  </si>
  <si>
    <t>-518.082307208182 288.674607960664 210.993511309961</t>
  </si>
  <si>
    <t>-529.765534773451 314.453473591243 616.379326553849</t>
  </si>
  <si>
    <t>-379.600556797784 319.20040153628 673.492762593997</t>
  </si>
  <si>
    <t>-554.909946038612 109.089930669597 -200.682961504102</t>
  </si>
  <si>
    <t>-563.93105549573 114.267643833065 215.667654299166</t>
  </si>
  <si>
    <t>-571.403685553623 119.755275507789 621.920743112441</t>
  </si>
  <si>
    <t>-429.527230970987 75.1205575515073 682.853583139197</t>
  </si>
  <si>
    <t>9763-20170724T150155.213077700.bin</t>
  </si>
  <si>
    <t>-533.719059316447 186.121661575201 -202.70494505997</t>
  </si>
  <si>
    <t>-546.96750269929 187.241593151567 -300.312461886123</t>
  </si>
  <si>
    <t>-555.448201195958 188.912826857612 -408.429412485876</t>
  </si>
  <si>
    <t>-560.680797390673 190.862571297539 -506.27026407778</t>
  </si>
  <si>
    <t>-563.514332347213 193.412010003576 -604.196022567449</t>
  </si>
  <si>
    <t>-565.009722751564 197.780088893888 -742.118891031041</t>
  </si>
  <si>
    <t>-540.698168165577 197.032747414267 -830.035873414872</t>
  </si>
  <si>
    <t>-566.160819115888 225.778863548782 -680.185511855314</t>
  </si>
  <si>
    <t>-590.554908641394 361.79117320014 -657.712520451712</t>
  </si>
  <si>
    <t>-551.214543787439 364.139062127246 -360.312342740607</t>
  </si>
  <si>
    <t>-347.969950883893 274.848556986769 -256.178647377238</t>
  </si>
  <si>
    <t>-562.536618809409 165.919643547051 -682.120544702636</t>
  </si>
  <si>
    <t>-605.391515339608 33.6880816292421 -665.408563683631</t>
  </si>
  <si>
    <t>-355.1841569825 65.3230771820231 -378.009441923101</t>
  </si>
  <si>
    <t>-512.481845797735 263.171075313008 -204.66715539947</t>
  </si>
  <si>
    <t>-518.043485394249 288.659105592641 210.99549611969</t>
  </si>
  <si>
    <t>-529.784647829158 314.452466012179 616.379293557984</t>
  </si>
  <si>
    <t>-379.614889130881 319.281054739345 673.473330029998</t>
  </si>
  <si>
    <t>-554.985442937768 109.03087098185 -200.694276504014</t>
  </si>
  <si>
    <t>-563.937240708761 114.167916198584 215.65833124395</t>
  </si>
  <si>
    <t>-571.44684248334 119.716140136235 621.910530208092</t>
  </si>
  <si>
    <t>-429.535557971517 75.1398899844266 682.805132963769</t>
  </si>
  <si>
    <t>9763-20170724T150155.289300900.bin</t>
  </si>
  <si>
    <t>-533.798736299565 185.910102488327 -202.722715458373</t>
  </si>
  <si>
    <t>-547.050760937287 187.050194885181 -300.329560776882</t>
  </si>
  <si>
    <t>-555.544407453027 188.785891079835 -408.444455902261</t>
  </si>
  <si>
    <t>-560.794124323398 190.810742265263 -506.282877341998</t>
  </si>
  <si>
    <t>-563.651331044165 193.451400745986 -604.205637035884</t>
  </si>
  <si>
    <t>-565.187947597818 197.964516979837 -742.123274767803</t>
  </si>
  <si>
    <t>-540.881985629253 197.329436200307 -830.042557900887</t>
  </si>
  <si>
    <t>-566.321062410431 225.898063576235 -680.159974616504</t>
  </si>
  <si>
    <t>-590.660054158044 361.902496875861 -657.567634658178</t>
  </si>
  <si>
    <t>-550.192680077196 364.503526210998 -360.320903122182</t>
  </si>
  <si>
    <t>-346.32800550935 275.759208267098 -256.935074555938</t>
  </si>
  <si>
    <t>-562.696361099976 166.041097580154 -682.159102922686</t>
  </si>
  <si>
    <t>-605.552565676145 33.8020351726843 -665.528387926819</t>
  </si>
  <si>
    <t>-355.329136676301 65.0647740539634 -377.938201455879</t>
  </si>
  <si>
    <t>-512.570583406287 262.996310846776 -204.670356971362</t>
  </si>
  <si>
    <t>-517.982285737732 288.550658216681 210.990232032074</t>
  </si>
  <si>
    <t>-529.811781926367 314.45633480045 616.376718536158</t>
  </si>
  <si>
    <t>-379.635511403409 319.350424082962 673.448050750207</t>
  </si>
  <si>
    <t>-555.010100441281 108.824720752513 -200.725769762229</t>
  </si>
  <si>
    <t>-563.94327270421 113.990137313091 215.626899640522</t>
  </si>
  <si>
    <t>-571.490228887671 119.676381223172 621.876767216826</t>
  </si>
  <si>
    <t>-429.546312556031 75.1169121067755 682.70752104623</t>
  </si>
  <si>
    <t>9763-20170724T150155.310341900.bin</t>
  </si>
  <si>
    <t>-533.776341659599 185.807587093253 -202.721422989576</t>
  </si>
  <si>
    <t>-547.035803845704 186.951012750117 -300.327234525833</t>
  </si>
  <si>
    <t>-555.54255150622 188.720783222782 -408.440609885119</t>
  </si>
  <si>
    <t>-560.807355144329 190.788214321942 -506.277100002302</t>
  </si>
  <si>
    <t>-563.683698281218 193.482811450583 -604.197941979496</t>
  </si>
  <si>
    <t>-565.252167461353 198.084274383403 -742.112224917909</t>
  </si>
  <si>
    <t>-540.950617370379 197.522283759593 -830.033382543407</t>
  </si>
  <si>
    <t>-566.370317936367 225.978242924848 -680.131009564244</t>
  </si>
  <si>
    <t>-590.642900933972 361.975195749048 -657.442696006687</t>
  </si>
  <si>
    <t>-549.584671781191 364.661450824756 -360.277826640695</t>
  </si>
  <si>
    <t>-345.467159213087 276.159114300933 -257.183663758166</t>
  </si>
  <si>
    <t>-562.747390337097 166.122439696404 -682.169202249146</t>
  </si>
  <si>
    <t>-605.629395990765 33.8806052447667 -665.587367940816</t>
  </si>
  <si>
    <t>-355.46945748375 64.9475202252643 -377.870078381794</t>
  </si>
  <si>
    <t>-512.538078768374 262.872120844044 -204.669682823469</t>
  </si>
  <si>
    <t>-517.940607081931 288.472935449158 210.988137801807</t>
  </si>
  <si>
    <t>-529.822639235828 314.434251466529 616.37448321922</t>
  </si>
  <si>
    <t>-379.63950885182 319.211278920286 673.437616619628</t>
  </si>
  <si>
    <t>-555.01873799322 108.737475587335 -200.734028949104</t>
  </si>
  <si>
    <t>-563.923160242 113.905452086883 215.619192263491</t>
  </si>
  <si>
    <t>-571.500807395418 119.668063941733 621.863479974086</t>
  </si>
  <si>
    <t>-429.54738556271 75.1061824438018 682.670286040657</t>
  </si>
  <si>
    <t>9763-20170724T150155.376519700.bin</t>
  </si>
  <si>
    <t>-533.686144749216 185.586326851708 -202.72821464805</t>
  </si>
  <si>
    <t>-546.964415233382 186.741416052452 -300.331271176009</t>
  </si>
  <si>
    <t>-555.485008762252 188.574987075183 -408.44260461904</t>
  </si>
  <si>
    <t>-560.761734921694 190.720645110849 -506.2769223912</t>
  </si>
  <si>
    <t>-563.650714900693 193.514267892822 -604.194364269597</t>
  </si>
  <si>
    <t>-565.239044229519 198.276669804466 -742.103085077464</t>
  </si>
  <si>
    <t>-540.933808467246 197.858351225745 -830.023969044115</t>
  </si>
  <si>
    <t>-566.342776558511 226.098547968274 -680.089213086463</t>
  </si>
  <si>
    <t>-590.495069846195 362.088669895426 -657.245000855175</t>
  </si>
  <si>
    <t>-548.511352888757 364.966039276454 -360.211215341298</t>
  </si>
  <si>
    <t>-344.09783266691 276.627080845404 -257.564394146997</t>
  </si>
  <si>
    <t>-562.731157352869 166.244447099687 -682.197795077454</t>
  </si>
  <si>
    <t>-605.673681068863 34.017485527871 -665.706211610542</t>
  </si>
  <si>
    <t>-355.682118067942 64.6014799802438 -377.849801365987</t>
  </si>
  <si>
    <t>-512.425965726145 262.629603707177 -204.662242890838</t>
  </si>
  <si>
    <t>-517.826557184253 288.366645533029 210.987175021237</t>
  </si>
  <si>
    <t>-529.844667883456 314.430868029223 616.363934522545</t>
  </si>
  <si>
    <t>-379.65590548215 319.331964492247 673.401779083342</t>
  </si>
  <si>
    <t>-554.922270395123 108.531944247239 -200.751748006082</t>
  </si>
  <si>
    <t>-563.892923408899 113.774999037524 215.59905284427</t>
  </si>
  <si>
    <t>-571.511265542223 119.664884041032 621.836760637154</t>
  </si>
  <si>
    <t>-429.558969377943 75.0707857709756 682.622482001746</t>
  </si>
  <si>
    <t>9763-20170724T150155.413251900.bin</t>
  </si>
  <si>
    <t>-533.633763668759 185.507428486086 -202.741253364154</t>
  </si>
  <si>
    <t>-546.901510484981 186.665171684941 -300.345658763798</t>
  </si>
  <si>
    <t>-555.417611384812 188.512709679173 -408.45700143039</t>
  </si>
  <si>
    <t>-560.693539713931 190.674484107472 -506.291007430484</t>
  </si>
  <si>
    <t>-563.585143608439 193.487326296665 -604.20797154281</t>
  </si>
  <si>
    <t>-565.18088506051 198.279404644631 -742.11556946497</t>
  </si>
  <si>
    <t>-540.878630390327 197.898185137718 -830.037377116266</t>
  </si>
  <si>
    <t>-566.265970252911 226.088768748826 -680.095690135055</t>
  </si>
  <si>
    <t>-590.377938275708 362.084052561541 -657.18813478609</t>
  </si>
  <si>
    <t>-548.12195304425 365.016459074337 -360.193430426101</t>
  </si>
  <si>
    <t>-343.635506223486 276.595293195607 -257.762983619928</t>
  </si>
  <si>
    <t>-562.685083600048 166.233405977516 -682.217096100771</t>
  </si>
  <si>
    <t>-605.665824749109 34.0130577347404 -665.750607617159</t>
  </si>
  <si>
    <t>-355.689564098881 64.3218838438197 -377.880958327114</t>
  </si>
  <si>
    <t>-512.382644500873 262.559687066001 -204.669686144714</t>
  </si>
  <si>
    <t>-517.79039509964 288.311744515815 210.978668456973</t>
  </si>
  <si>
    <t>-529.852169421245 314.417749498836 616.359056926611</t>
  </si>
  <si>
    <t>-379.660012767248 319.255005719592 673.393446482355</t>
  </si>
  <si>
    <t>-554.881984878038 108.44908365293 -200.766710969654</t>
  </si>
  <si>
    <t>-563.851491537828 113.730015865334 215.583674967982</t>
  </si>
  <si>
    <t>-571.495681011041 119.673898350081 621.814278314825</t>
  </si>
  <si>
    <t>-429.548465248274 75.0691770012629 682.604044696389</t>
  </si>
  <si>
    <t>9763-20170724T150155.478426500.bin</t>
  </si>
  <si>
    <t>-533.509815674591 185.389929263891 -202.750596683652</t>
  </si>
  <si>
    <t>-546.776684226676 186.554092522233 -300.355067318685</t>
  </si>
  <si>
    <t>-555.27179915034 188.43259251877 -408.467593685219</t>
  </si>
  <si>
    <t>-560.521663143923 190.632405557724 -506.302095051498</t>
  </si>
  <si>
    <t>-563.38072417115 193.493319700361 -604.218559668101</t>
  </si>
  <si>
    <t>-564.924357384471 198.364012417233 -742.124032835914</t>
  </si>
  <si>
    <t>-540.606081293013 198.022273235833 -830.041621602799</t>
  </si>
  <si>
    <t>-566.012176816046 226.139341262466 -680.088931893511</t>
  </si>
  <si>
    <t>-589.996879139823 362.135793965039 -657.102035783641</t>
  </si>
  <si>
    <t>-547.423586701801 364.910510614189 -360.151223713925</t>
  </si>
  <si>
    <t>-342.946732221481 276.65066568409 -257.562550983027</t>
  </si>
  <si>
    <t>-562.471887256977 166.282623678689 -682.242730403215</t>
  </si>
  <si>
    <t>-605.534693205193 34.0888395373488 -665.781109367697</t>
  </si>
  <si>
    <t>-355.62419401521 63.9708986012477 -377.844495449091</t>
  </si>
  <si>
    <t>-512.258957984567 262.45336927587 -204.674161682289</t>
  </si>
  <si>
    <t>-517.694258552705 288.273112290718 210.969685068346</t>
  </si>
  <si>
    <t>-529.864142153414 314.406781696687 616.347723460296</t>
  </si>
  <si>
    <t>-379.67092173646 319.268078028349 673.377250814404</t>
  </si>
  <si>
    <t>-554.769001909791 108.323509661983 -200.786103781869</t>
  </si>
  <si>
    <t>-563.815884012296 113.714845053997 215.561205585937</t>
  </si>
  <si>
    <t>-571.471068392532 119.694782224253 621.786914425902</t>
  </si>
  <si>
    <t>-429.54536585542 75.0422494963207 682.591921278674</t>
  </si>
  <si>
    <t>9763-20170724T150155.542608500.bin</t>
  </si>
  <si>
    <t>-533.373901161446 185.317664883098 -202.777040523073</t>
  </si>
  <si>
    <t>-546.624319181863 186.486423316308 -300.383725423303</t>
  </si>
  <si>
    <t>-555.076732826506 188.373958897789 -408.499369540261</t>
  </si>
  <si>
    <t>-560.278324832232 190.585064721775 -506.33632205588</t>
  </si>
  <si>
    <t>-563.079674593954 193.460576864536 -604.253937804952</t>
  </si>
  <si>
    <t>-564.532312849484 198.356400529973 -742.159538629276</t>
  </si>
  <si>
    <t>-540.152336282307 198.034822565046 -830.059982195752</t>
  </si>
  <si>
    <t>-565.645283974021 226.121407222464 -680.120252308877</t>
  </si>
  <si>
    <t>-589.508814019693 362.141774665557 -657.096388113971</t>
  </si>
  <si>
    <t>-546.559087273614 364.771109914322 -360.198432641339</t>
  </si>
  <si>
    <t>-342.141159612493 276.918552546073 -257.143886205928</t>
  </si>
  <si>
    <t>-562.13512140693 166.263259233224 -682.282248955538</t>
  </si>
  <si>
    <t>-605.16674930793 34.0722765484986 -665.781465965551</t>
  </si>
  <si>
    <t>-355.384274167809 63.8750910256867 -377.729824983762</t>
  </si>
  <si>
    <t>-512.081156812343 262.400361341895 -204.681829531324</t>
  </si>
  <si>
    <t>-517.573238985978 288.216900701957 210.961452622706</t>
  </si>
  <si>
    <t>-529.847736949103 314.384322956431 616.34625522428</t>
  </si>
  <si>
    <t>-379.670233853734 319.297047426292 673.412725284868</t>
  </si>
  <si>
    <t>-554.666006359759 108.225735816044 -200.822504000036</t>
  </si>
  <si>
    <t>-563.789916095364 113.768108389949 215.521152312977</t>
  </si>
  <si>
    <t>-571.427262777211 119.703013200605 621.739647422158</t>
  </si>
  <si>
    <t>-429.532542651699 75.0327029242733 682.60387664593</t>
  </si>
  <si>
    <t>9763-20170724T150155.574692800.bin</t>
  </si>
  <si>
    <t>-533.280175922873 185.309944876259 -202.787457922333</t>
  </si>
  <si>
    <t>-546.526127521894 186.47967015428 -300.394689036689</t>
  </si>
  <si>
    <t>-554.964563886658 188.354382314552 -408.51173031802</t>
  </si>
  <si>
    <t>-560.149294934721 190.548266066208 -506.349951198921</t>
  </si>
  <si>
    <t>-562.929158364337 193.401520083751 -604.268873994152</t>
  </si>
  <si>
    <t>-564.346342534893 198.260582090155 -742.175915869266</t>
  </si>
  <si>
    <t>-539.924177825859 197.92262802312 -830.064849157811</t>
  </si>
  <si>
    <t>-565.464611003149 226.042715020228 -680.144559948825</t>
  </si>
  <si>
    <t>-589.315360082964 362.066124560533 -657.154938616718</t>
  </si>
  <si>
    <t>-546.235018651219 364.7391167209 -360.276419377465</t>
  </si>
  <si>
    <t>-341.917106436621 276.7470723678 -257.142519542023</t>
  </si>
  <si>
    <t>-561.975209193038 166.182689357058 -682.289535230877</t>
  </si>
  <si>
    <t>-605.038637074418 34.0016900069265 -665.756362046987</t>
  </si>
  <si>
    <t>-355.289468064343 63.7783319831794 -377.677260294569</t>
  </si>
  <si>
    <t>-511.973975769726 262.400598103677 -204.688024105654</t>
  </si>
  <si>
    <t>-517.495744409564 288.196316095977 210.956192756834</t>
  </si>
  <si>
    <t>-529.844327691617 314.357236460083 616.347202062627</t>
  </si>
  <si>
    <t>-379.672479768271 319.138074642717 673.43978260552</t>
  </si>
  <si>
    <t>-554.581219191639 108.244784230701 -200.830696752879</t>
  </si>
  <si>
    <t>-563.76781117042 113.802664411653 215.511350185698</t>
  </si>
  <si>
    <t>-571.388598440632 119.721738002331 621.724758260338</t>
  </si>
  <si>
    <t>-429.514498174538 75.0357350734948 682.625512167</t>
  </si>
  <si>
    <t>9763-20170724T150155.610503900.bin</t>
  </si>
  <si>
    <t>-533.18269847954 185.328972088165 -202.780759851791</t>
  </si>
  <si>
    <t>-546.403958733234 186.505650894584 -300.391283845367</t>
  </si>
  <si>
    <t>-554.812110709135 188.373650978975 -408.510685655623</t>
  </si>
  <si>
    <t>-559.967656150519 190.555903505612 -506.35074204051</t>
  </si>
  <si>
    <t>-562.716168875242 193.392336738767 -604.271082761551</t>
  </si>
  <si>
    <t>-564.086656410087 198.22204511164 -742.17965065166</t>
  </si>
  <si>
    <t>-539.627341388574 197.862704855361 -830.058241494649</t>
  </si>
  <si>
    <t>-565.216756066841 226.017964053618 -680.154571287415</t>
  </si>
  <si>
    <t>-589.060473870791 362.050774425227 -657.207944183868</t>
  </si>
  <si>
    <t>-545.882270958729 364.731412484688 -360.343538700227</t>
  </si>
  <si>
    <t>-341.644712945864 276.678795379976 -257.102353658263</t>
  </si>
  <si>
    <t>-561.744971970659 166.156332604982 -682.285574015785</t>
  </si>
  <si>
    <t>-604.86484769333 33.9933050813927 -665.721299295908</t>
  </si>
  <si>
    <t>-355.092636255326 63.8097517669394 -377.622959264509</t>
  </si>
  <si>
    <t>-511.83817708721 262.391223785854 -204.682093911314</t>
  </si>
  <si>
    <t>-517.435740469724 288.204978422846 210.959932571306</t>
  </si>
  <si>
    <t>-529.850039803968 314.355349146432 616.346195374603</t>
  </si>
  <si>
    <t>-379.676793167481 319.090251389327 673.438884354968</t>
  </si>
  <si>
    <t>-554.523769085776 108.271867321851 -200.837580609985</t>
  </si>
  <si>
    <t>-563.730465951727 113.821340360493 215.50418281378</t>
  </si>
  <si>
    <t>-571.366102245647 119.738965833786 621.718710189713</t>
  </si>
  <si>
    <t>-429.513101440509 75.0239626834614 682.647309998988</t>
  </si>
  <si>
    <t>9763-20170724T150155.678685300.bin</t>
  </si>
  <si>
    <t>-533.017855447482 185.407092345417 -202.781462637745</t>
  </si>
  <si>
    <t>-546.223984215355 186.593384995371 -300.39384968851</t>
  </si>
  <si>
    <t>-554.572324655109 188.458557115528 -408.518082591887</t>
  </si>
  <si>
    <t>-559.655933484402 190.634809779206 -506.361972324302</t>
  </si>
  <si>
    <t>-562.314470037267 193.462815663481 -604.285006943284</t>
  </si>
  <si>
    <t>-563.539089174136 198.279784209892 -742.19542848165</t>
  </si>
  <si>
    <t>-539.012925120255 197.882521162534 -830.055147344091</t>
  </si>
  <si>
    <t>-564.720729849046 226.082146514422 -680.174325776501</t>
  </si>
  <si>
    <t>-588.545912034283 362.127135493579 -657.282525551198</t>
  </si>
  <si>
    <t>-545.179344397061 364.881382384698 -360.446170118558</t>
  </si>
  <si>
    <t>-341.039254436555 276.485173882721 -257.305842505396</t>
  </si>
  <si>
    <t>-561.274825213789 166.218851659605 -682.295830923823</t>
  </si>
  <si>
    <t>-604.494014056134 34.0946527741107 -665.711439763275</t>
  </si>
  <si>
    <t>-354.88436463271 63.9956465706746 -377.557800763551</t>
  </si>
  <si>
    <t>-511.66136775047 262.493474273673 -204.678550111969</t>
  </si>
  <si>
    <t>-517.23955147967 288.220395266512 210.96913424844</t>
  </si>
  <si>
    <t>-529.878190202098 314.358861744757 616.340984211058</t>
  </si>
  <si>
    <t>-379.696890457245 319.247534949239 673.399558433198</t>
  </si>
  <si>
    <t>-554.382612263958 108.301249454201 -200.850072406799</t>
  </si>
  <si>
    <t>-563.625705460882 113.877687659343 215.490502343648</t>
  </si>
  <si>
    <t>-571.321385220553 119.766294102983 621.705018402681</t>
  </si>
  <si>
    <t>-429.490885285899 75.0289996230761 682.669630896111</t>
  </si>
  <si>
    <t>9763-20170724T150155.708770600.bin</t>
  </si>
  <si>
    <t>-532.952910977919 185.401582532773 -202.774861498921</t>
  </si>
  <si>
    <t>-546.130191906335 186.59238949159 -300.391115845016</t>
  </si>
  <si>
    <t>-554.42744294283 188.455840251813 -408.519291177431</t>
  </si>
  <si>
    <t>-559.456908922389 190.628679233862 -506.366089090134</t>
  </si>
  <si>
    <t>-562.053221405786 193.452148774086 -604.290942867835</t>
  </si>
  <si>
    <t>-563.181687436044 198.26194570839 -742.202349898315</t>
  </si>
  <si>
    <t>-538.597815759145 197.847408873093 -830.045825067633</t>
  </si>
  <si>
    <t>-564.397393363577 226.068135704104 -680.18369356481</t>
  </si>
  <si>
    <t>-588.189214269115 362.119021881013 -657.307864767992</t>
  </si>
  <si>
    <t>-544.780616297289 364.904566353672 -360.478018363025</t>
  </si>
  <si>
    <t>-340.581104793236 276.332712080337 -257.60635481426</t>
  </si>
  <si>
    <t>-560.968355662676 166.203684386993 -682.299449499168</t>
  </si>
  <si>
    <t>-604.243699856986 34.0933486013184 -665.707936408158</t>
  </si>
  <si>
    <t>-354.659512016591 63.9511842922991 -377.533049509884</t>
  </si>
  <si>
    <t>-511.554904891552 262.477687070521 -204.676936450711</t>
  </si>
  <si>
    <t>-517.141793624234 288.211433112754 210.970213473199</t>
  </si>
  <si>
    <t>-529.892845741508 314.362776879072 616.332680054638</t>
  </si>
  <si>
    <t>-379.701643407214 319.201400758803 673.369423465494</t>
  </si>
  <si>
    <t>-554.347196005646 108.314191235672 -200.853153140582</t>
  </si>
  <si>
    <t>-563.587374739234 113.866141716614 215.487825934824</t>
  </si>
  <si>
    <t>-571.30517239089 119.763931319058 621.689565283997</t>
  </si>
  <si>
    <t>-429.487359747056 75.0260189342691 682.683245669235</t>
  </si>
  <si>
    <t>9763-20170724T150155.778963700.bin</t>
  </si>
  <si>
    <t>-532.761822964706 185.422534945253 -202.793657292445</t>
  </si>
  <si>
    <t>-545.927112640384 186.609126613106 -300.411632821401</t>
  </si>
  <si>
    <t>-554.15091940114 188.463095012765 -408.545502975359</t>
  </si>
  <si>
    <t>-559.089592577493 190.627753032442 -506.396984234509</t>
  </si>
  <si>
    <t>-561.570725301486 193.445002629158 -604.325099930128</t>
  </si>
  <si>
    <t>-562.511419546869 198.249164815805 -742.23828773149</t>
  </si>
  <si>
    <t>-537.804306798836 197.83319385648 -830.047058449447</t>
  </si>
  <si>
    <t>-563.791136730574 226.059178009129 -680.222375265095</t>
  </si>
  <si>
    <t>-587.397245193136 362.144139234766 -657.349591227907</t>
  </si>
  <si>
    <t>-543.412724280158 365.366599152299 -360.608937662304</t>
  </si>
  <si>
    <t>-339.38897764008 275.893749001766 -258.169149218838</t>
  </si>
  <si>
    <t>-560.400053787403 166.192153798796 -682.330877460516</t>
  </si>
  <si>
    <t>-603.736819349266 34.1076317476302 -665.705225955494</t>
  </si>
  <si>
    <t>-354.354699490492 63.9873941254796 -377.486303964153</t>
  </si>
  <si>
    <t>-511.359636810896 262.517890645085 -204.687123592011</t>
  </si>
  <si>
    <t>-516.899466854597 288.158999796765 210.96635542483</t>
  </si>
  <si>
    <t>-529.918835639679 314.379978676627 616.323745050364</t>
  </si>
  <si>
    <t>-379.717175077569 319.32627957703 673.323713209701</t>
  </si>
  <si>
    <t>-554.175353492711 108.3221264233 -200.858984915859</t>
  </si>
  <si>
    <t>-563.498769863705 113.867983327944 215.48016420019</t>
  </si>
  <si>
    <t>-571.280762213535 119.754550388967 621.679518119227</t>
  </si>
  <si>
    <t>-429.484815294556 75.0033754608921 682.714216645048</t>
  </si>
  <si>
    <t>9763-20170724T150155.842142500.bin</t>
  </si>
  <si>
    <t>-532.580927530904 185.391416127458 -202.793598214903</t>
  </si>
  <si>
    <t>-545.721921094125 186.570903102659 -300.414876163933</t>
  </si>
  <si>
    <t>-553.869670982303 188.432086511418 -408.554329143897</t>
  </si>
  <si>
    <t>-558.720394889229 190.61098469588 -506.410086470468</t>
  </si>
  <si>
    <t>-561.094785853128 193.451166892608 -604.340170381106</t>
  </si>
  <si>
    <t>-561.865857422911 198.297190793136 -742.2528541053</t>
  </si>
  <si>
    <t>-537.044131152615 197.885328288791 -830.029320014882</t>
  </si>
  <si>
    <t>-563.200249910533 226.089446574595 -680.230199128934</t>
  </si>
  <si>
    <t>-586.635536267822 362.195698960107 -657.298903427134</t>
  </si>
  <si>
    <t>-541.471219983184 365.779056799955 -360.739629896662</t>
  </si>
  <si>
    <t>-336.866831794601 275.847939127176 -259.871334756215</t>
  </si>
  <si>
    <t>-559.849796371889 166.220716011826 -682.35263480246</t>
  </si>
  <si>
    <t>-603.317660591221 34.1778223724248 -665.758118075979</t>
  </si>
  <si>
    <t>-353.902910752458 63.697525135166 -377.516029399857</t>
  </si>
  <si>
    <t>-511.16760861689 262.485766226555 -204.690483500743</t>
  </si>
  <si>
    <t>-516.732793472973 288.114508552776 210.963480835928</t>
  </si>
  <si>
    <t>-529.94344052972 314.351373368893 616.315108634458</t>
  </si>
  <si>
    <t>-379.729141765156 319.152346635018 673.29416671796</t>
  </si>
  <si>
    <t>-554.01448156124 108.284088849988 -200.858301627742</t>
  </si>
  <si>
    <t>-563.433435091985 113.872868109923 215.478220172371</t>
  </si>
  <si>
    <t>-571.257304247128 119.740828735298 621.669182559656</t>
  </si>
  <si>
    <t>-429.474951591272 75.0073001903388 682.748488984203</t>
  </si>
  <si>
    <t>9763-20170724T150155.875230000.bin</t>
  </si>
  <si>
    <t>-532.484387360408 185.362810843984 -202.806597557552</t>
  </si>
  <si>
    <t>-545.589060127085 186.535631239991 -300.432891696406</t>
  </si>
  <si>
    <t>-553.691589759828 188.39374789033 -408.575865906952</t>
  </si>
  <si>
    <t>-558.499569840464 190.571659434946 -506.433703628491</t>
  </si>
  <si>
    <t>-560.829501210698 193.412582794268 -604.364748255144</t>
  </si>
  <si>
    <t>-561.536251518305 198.262027810386 -742.277685960938</t>
  </si>
  <si>
    <t>-536.675922318477 197.839579531067 -830.043268576843</t>
  </si>
  <si>
    <t>-562.887013563863 226.053541611146 -680.255051784054</t>
  </si>
  <si>
    <t>-586.224987692236 362.185087048122 -657.321420451668</t>
  </si>
  <si>
    <t>-540.485729438536 365.892617501967 -360.851979058949</t>
  </si>
  <si>
    <t>-335.747391323987 275.554912075317 -260.620745108924</t>
  </si>
  <si>
    <t>-559.560670764131 166.183482656209 -682.377345626573</t>
  </si>
  <si>
    <t>-603.043370737671 34.1490869481186 -665.753927564139</t>
  </si>
  <si>
    <t>-353.630981360672 63.4677186847464 -377.447345595653</t>
  </si>
  <si>
    <t>-511.070780975523 262.431180716436 -204.693817247896</t>
  </si>
  <si>
    <t>-516.675706713661 288.128599466738 210.955338487707</t>
  </si>
  <si>
    <t>-529.953753011891 314.354690197848 616.311394210395</t>
  </si>
  <si>
    <t>-379.734926785306 319.225135507362 673.272628667937</t>
  </si>
  <si>
    <t>-553.919867520626 108.265581811632 -200.866226397257</t>
  </si>
  <si>
    <t>-563.410857423923 113.87038212339 215.468389444769</t>
  </si>
  <si>
    <t>-571.236963491118 119.739448038928 621.661709182107</t>
  </si>
  <si>
    <t>-429.468704778486 74.9908805293385 682.762716651286</t>
  </si>
  <si>
    <t>9763-20170724T150155.912334900.bin</t>
  </si>
  <si>
    <t>-532.377243450461 185.357827251703 -202.811136129522</t>
  </si>
  <si>
    <t>-545.458313574261 186.52789091813 -300.440631328542</t>
  </si>
  <si>
    <t>-553.53141083834 188.374711572869 -408.585885483297</t>
  </si>
  <si>
    <t>-558.31109291121 190.539354554175 -506.445365541716</t>
  </si>
  <si>
    <t>-560.610851034178 193.363928671173 -604.377554099954</t>
  </si>
  <si>
    <t>-561.272966220011 198.187381034221 -742.291783472971</t>
  </si>
  <si>
    <t>-536.376453303746 197.744728636796 -830.047018725026</t>
  </si>
  <si>
    <t>-562.629263510568 225.991325442109 -680.274757491618</t>
  </si>
  <si>
    <t>-585.87658674721 362.126401379971 -657.357086753914</t>
  </si>
  <si>
    <t>-539.931796767299 365.914457073926 -360.920496092803</t>
  </si>
  <si>
    <t>-335.27731027423 275.155194859336 -260.898899461509</t>
  </si>
  <si>
    <t>-559.33132670487 166.119154341478 -682.384644348383</t>
  </si>
  <si>
    <t>-602.796221031666 34.0821816132047 -665.703382954651</t>
  </si>
  <si>
    <t>-353.417642260684 63.2587025990144 -377.327027764966</t>
  </si>
  <si>
    <t>-510.919943302682 262.441223470301 -204.698966512344</t>
  </si>
  <si>
    <t>-516.612129218993 288.136208691812 210.949174103851</t>
  </si>
  <si>
    <t>-529.965148788223 314.35065417303 616.308866951655</t>
  </si>
  <si>
    <t>-379.745532116961 319.274396931612 673.263461618472</t>
  </si>
  <si>
    <t>-553.837730346854 108.269111992898 -200.867349935816</t>
  </si>
  <si>
    <t>-563.420016603107 113.911341527783 215.464655050745</t>
  </si>
  <si>
    <t>-571.203440502501 119.779875095534 621.672364641156</t>
  </si>
  <si>
    <t>-429.460318763743 74.9545148008629 682.775321416957</t>
  </si>
  <si>
    <t>9763-20170724T150155.978510600.bin</t>
  </si>
  <si>
    <t>-532.150171748617 185.391601320948 -202.777314943263</t>
  </si>
  <si>
    <t>-545.195608841687 186.57025833536 -300.411441741417</t>
  </si>
  <si>
    <t>-553.237629463896 188.3990181798 -408.559479057098</t>
  </si>
  <si>
    <t>-557.991355533718 190.535876788414 -506.420776159794</t>
  </si>
  <si>
    <t>-560.266518640533 193.321385405774 -604.354703171163</t>
  </si>
  <si>
    <t>-560.894782574885 198.077303246776 -742.271399071868</t>
  </si>
  <si>
    <t>-535.960825756459 197.55738955875 -830.015549008355</t>
  </si>
  <si>
    <t>-562.213329094138 225.914404187348 -680.268475373755</t>
  </si>
  <si>
    <t>-585.302831772205 362.100807250492 -657.411576358196</t>
  </si>
  <si>
    <t>-539.653429354147 365.547103285753 -360.925042639236</t>
  </si>
  <si>
    <t>-335.184764669301 274.755269527602 -260.553622911042</t>
  </si>
  <si>
    <t>-559.020827649546 166.035528513655 -682.348001072766</t>
  </si>
  <si>
    <t>-602.640454159758 34.063710962515 -665.589126114738</t>
  </si>
  <si>
    <t>-353.247153119839 63.026055443775 -377.024907279133</t>
  </si>
  <si>
    <t>-510.58790152523 262.442748649627 -204.687574959536</t>
  </si>
  <si>
    <t>-516.461425709199 288.127058795206 210.958701622081</t>
  </si>
  <si>
    <t>-529.980236872185 314.32065578539 616.309194862225</t>
  </si>
  <si>
    <t>-379.749212487605 319.103168886541 673.245678393477</t>
  </si>
  <si>
    <t>-553.739188464943 108.360455414476 -200.829526635364</t>
  </si>
  <si>
    <t>-563.417808574878 114.035623804491 215.499786594811</t>
  </si>
  <si>
    <t>-571.178950988041 119.847958163973 621.713007353239</t>
  </si>
  <si>
    <t>-429.461218396314 74.9069582304837 682.789965195171</t>
  </si>
  <si>
    <t>9763-20170724T150156.010604100.bin</t>
  </si>
  <si>
    <t>-532.056565806479 185.425399253717 -202.770781088195</t>
  </si>
  <si>
    <t>-545.093929463008 186.602136313955 -300.406120571183</t>
  </si>
  <si>
    <t>-553.121298907097 188.433468068328 -408.555099164815</t>
  </si>
  <si>
    <t>-557.859687164561 190.574688339688 -506.417038686505</t>
  </si>
  <si>
    <t>-560.117570550307 193.366492590877 -604.351234459838</t>
  </si>
  <si>
    <t>-560.719581432124 198.133621664252 -742.267655224287</t>
  </si>
  <si>
    <t>-535.758398184922 197.585598336603 -830.003761982517</t>
  </si>
  <si>
    <t>-562.033091051533 225.966562846075 -680.262851080502</t>
  </si>
  <si>
    <t>-585.036306775934 362.155052844696 -657.411583896003</t>
  </si>
  <si>
    <t>-539.596322485306 365.328601546344 -360.889692521368</t>
  </si>
  <si>
    <t>-335.165551286422 274.531550287982 -260.446078439132</t>
  </si>
  <si>
    <t>-558.873872115168 166.086138328443 -682.346429785321</t>
  </si>
  <si>
    <t>-602.542116977681 34.1234704197236 -665.573372504002</t>
  </si>
  <si>
    <t>-353.335913800176 63.0025520434108 -376.895507578538</t>
  </si>
  <si>
    <t>-510.445455652739 262.458273497415 -204.683156874456</t>
  </si>
  <si>
    <t>-516.390262103522 288.139459386414 210.962326774364</t>
  </si>
  <si>
    <t>-529.985171996108 314.303947838897 616.306209022964</t>
  </si>
  <si>
    <t>-379.747027150177 318.909205635595 673.238529439901</t>
  </si>
  <si>
    <t>-553.684104767716 108.397011731833 -200.819636976136</t>
  </si>
  <si>
    <t>-563.393877454871 114.09185985266 215.508696021563</t>
  </si>
  <si>
    <t>-571.15334323431 119.884717647455 621.718148955494</t>
  </si>
  <si>
    <t>-429.455690163216 74.8849246042832 682.79835478014</t>
  </si>
  <si>
    <t>9763-20170724T150156.080792900.bin</t>
  </si>
  <si>
    <t>-531.875174145561 185.506837061673 -202.766339507942</t>
  </si>
  <si>
    <t>-544.851763355883 186.683031987154 -300.409654061631</t>
  </si>
  <si>
    <t>-552.873742735608 188.491352650002 -408.559542148104</t>
  </si>
  <si>
    <t>-557.631074275768 190.600437159472 -506.421257051254</t>
  </si>
  <si>
    <t>-559.930979781964 193.347158785429 -604.35569406781</t>
  </si>
  <si>
    <t>-560.61571507847 198.035727850012 -742.274392920177</t>
  </si>
  <si>
    <t>-535.484437927387 197.423760676379 -829.961611185258</t>
  </si>
  <si>
    <t>-561.849843822205 225.906226229205 -680.28476442396</t>
  </si>
  <si>
    <t>-584.651562113525 362.128922846819 -657.43819640812</t>
  </si>
  <si>
    <t>-539.533956413198 365.501087759106 -360.869569204194</t>
  </si>
  <si>
    <t>-335.089299057037 274.390140522285 -260.738647719119</t>
  </si>
  <si>
    <t>-558.77625323904 166.020104048559 -682.335888491214</t>
  </si>
  <si>
    <t>-602.432773476259 34.0696310293154 -665.552175753751</t>
  </si>
  <si>
    <t>-353.649804701102 62.8223540763011 -376.664857220305</t>
  </si>
  <si>
    <t>-510.121895258699 262.517935671875 -204.681563075754</t>
  </si>
  <si>
    <t>-516.266732265418 288.143361731101 210.964451762811</t>
  </si>
  <si>
    <t>-529.994126122597 314.284092779862 616.306036795204</t>
  </si>
  <si>
    <t>-379.753461178306 318.850943238331 673.234852148694</t>
  </si>
  <si>
    <t>-553.60752161695 108.50559514135 -200.813173260099</t>
  </si>
  <si>
    <t>-563.369823383717 114.218676360402 215.513709411714</t>
  </si>
  <si>
    <t>-571.110634050606 119.952858326387 621.730296316539</t>
  </si>
  <si>
    <t>-429.449171516908 74.8408903307884 682.811693090717</t>
  </si>
  <si>
    <t>9763-20170724T150156.111615200.bin</t>
  </si>
  <si>
    <t>-531.776082805555 185.515297128177 -202.764876925178</t>
  </si>
  <si>
    <t>-544.732040988548 186.689602062586 -300.411004409524</t>
  </si>
  <si>
    <t>-552.795038110506 188.469255869964 -408.558209597987</t>
  </si>
  <si>
    <t>-557.613889963 190.538593088839 -506.41790414028</t>
  </si>
  <si>
    <t>-559.998766727046 193.230294994488 -604.351816513597</t>
  </si>
  <si>
    <t>-560.826894944331 197.823584669136 -742.272953374414</t>
  </si>
  <si>
    <t>-535.530972160957 197.197707893937 -829.912558578898</t>
  </si>
  <si>
    <t>-561.979300917273 225.737862445856 -680.301422240521</t>
  </si>
  <si>
    <t>-584.691634738551 361.989583535805 -657.4698045765</t>
  </si>
  <si>
    <t>-539.377311574934 365.619673694168 -360.934141040627</t>
  </si>
  <si>
    <t>-334.968036364759 274.181372806185 -261.0296181555</t>
  </si>
  <si>
    <t>-558.942366489367 165.848684595518 -682.314169964058</t>
  </si>
  <si>
    <t>-602.558431680715 33.893560796761 -665.485084087655</t>
  </si>
  <si>
    <t>-353.849373346256 62.6243223388892 -376.62775790549</t>
  </si>
  <si>
    <t>-510.030932636374 262.512510886008 -204.674529158616</t>
  </si>
  <si>
    <t>-516.26137067037 288.173527456506 210.967987615751</t>
  </si>
  <si>
    <t>-529.994137290516 314.279362545448 616.307771561258</t>
  </si>
  <si>
    <t>-379.756534133217 318.907563358873 673.239596634393</t>
  </si>
  <si>
    <t>-553.488902038006 108.530754620416 -200.810112726429</t>
  </si>
  <si>
    <t>-563.337998336582 114.279059603917 215.514208351694</t>
  </si>
  <si>
    <t>-571.084693541497 119.985069467722 621.731398439809</t>
  </si>
  <si>
    <t>-429.442037966342 74.8221195932331 682.81875375222</t>
  </si>
  <si>
    <t>9763-20170724T150156.178793400.bin</t>
  </si>
  <si>
    <t>-531.649274550398 185.562213292615 -202.734654167466</t>
  </si>
  <si>
    <t>-544.566164350806 186.722634755393 -300.386084212304</t>
  </si>
  <si>
    <t>-552.689885106926 188.456641286353 -408.529564491077</t>
  </si>
  <si>
    <t>-557.603805269788 190.467338186319 -506.385605201791</t>
  </si>
  <si>
    <t>-560.122636205094 193.07938022449 -604.318390363316</t>
  </si>
  <si>
    <t>-561.178852923131 197.535922499 -742.242391955162</t>
  </si>
  <si>
    <t>-535.760604284355 196.876484847819 -829.84647644345</t>
  </si>
  <si>
    <t>-562.194019175829 225.513348257274 -680.296991246604</t>
  </si>
  <si>
    <t>-584.855975576125 361.785806912167 -657.568928325029</t>
  </si>
  <si>
    <t>-539.319393631571 365.896852745252 -361.073543048482</t>
  </si>
  <si>
    <t>-335.026734012177 273.914769753418 -261.430182355942</t>
  </si>
  <si>
    <t>-559.229924123385 165.618648181509 -682.254887617252</t>
  </si>
  <si>
    <t>-602.843253965593 33.6448143460095 -665.470158871604</t>
  </si>
  <si>
    <t>-354.250283066727 62.4419475316738 -376.554193251929</t>
  </si>
  <si>
    <t>-509.895939840553 262.547916667743 -204.659889492956</t>
  </si>
  <si>
    <t>-516.272123286387 288.141778250206 210.984533233037</t>
  </si>
  <si>
    <t>-529.9898407816 314.257410828298 616.319955438618</t>
  </si>
  <si>
    <t>-379.757865000532 318.886846349234 673.2666641067</t>
  </si>
  <si>
    <t>-553.393712773973 108.5748988865 -200.792340653865</t>
  </si>
  <si>
    <t>-563.307322021748 114.323426973298 215.530502694804</t>
  </si>
  <si>
    <t>-571.073570102079 120.018075712429 621.748576995754</t>
  </si>
  <si>
    <t>-429.433329269128 74.8319750891719 682.824421002645</t>
  </si>
  <si>
    <t>9763-20170724T150156.214424300.bin</t>
  </si>
  <si>
    <t>-531.680342612844 185.548308260503 -202.735856014754</t>
  </si>
  <si>
    <t>-544.556564392456 186.702553421635 -300.392710483281</t>
  </si>
  <si>
    <t>-552.670917788993 188.435037557492 -408.536908549846</t>
  </si>
  <si>
    <t>-557.590849378235 190.445011397759 -506.39259937378</t>
  </si>
  <si>
    <t>-560.130207114331 193.055805437856 -604.3250033551</t>
  </si>
  <si>
    <t>-561.230593012709 197.509236085099 -742.248729597371</t>
  </si>
  <si>
    <t>-535.817314399025 196.862417888817 -829.854292482162</t>
  </si>
  <si>
    <t>-562.229055825634 225.487981717745 -680.303578225968</t>
  </si>
  <si>
    <t>-584.85943363825 361.763959592906 -657.576215925812</t>
  </si>
  <si>
    <t>-539.229487169464 365.927470797564 -361.09588141234</t>
  </si>
  <si>
    <t>-335.045751474177 273.659253628106 -261.493717564192</t>
  </si>
  <si>
    <t>-559.25932410067 165.593436854966 -682.261308801539</t>
  </si>
  <si>
    <t>-602.754073639122 33.5715194472386 -665.52206876278</t>
  </si>
  <si>
    <t>-354.409441662375 62.5724545902165 -376.357916322256</t>
  </si>
  <si>
    <t>-509.959444024573 262.556027339776 -204.647666372009</t>
  </si>
  <si>
    <t>-516.324356190734 288.142855421603 210.997358933636</t>
  </si>
  <si>
    <t>-529.996975179363 314.266399236447 616.322596927547</t>
  </si>
  <si>
    <t>-379.763457000674 319.01674673724 673.25523875907</t>
  </si>
  <si>
    <t>-553.383478456839 108.544441359297 -200.791160553269</t>
  </si>
  <si>
    <t>-563.313798645393 114.304859911004 215.531090631191</t>
  </si>
  <si>
    <t>-571.093671903032 119.989877050279 621.750410700788</t>
  </si>
  <si>
    <t>-429.438510108301 74.8434569427704 682.821030481647</t>
  </si>
  <si>
    <t>9763-20170724T150156.276591100.bin</t>
  </si>
  <si>
    <t>-531.719029019721 185.510632653809 -202.759975601425</t>
  </si>
  <si>
    <t>-544.498431322103 186.654630866515 -300.429737524536</t>
  </si>
  <si>
    <t>-552.616300072747 188.412907748466 -408.573220602191</t>
  </si>
  <si>
    <t>-557.585299129181 190.455532689913 -506.425916892959</t>
  </si>
  <si>
    <t>-560.220110307743 193.105865306739 -604.354484544445</t>
  </si>
  <si>
    <t>-561.504224945698 197.618921360839 -742.274834792049</t>
  </si>
  <si>
    <t>-536.156923396167 197.01913029731 -829.899766745513</t>
  </si>
  <si>
    <t>-562.422022558832 225.570836427148 -680.31633006212</t>
  </si>
  <si>
    <t>-585.061471072415 361.842089160684 -657.587313646464</t>
  </si>
  <si>
    <t>-539.446308283231 366.176988788802 -361.107347633019</t>
  </si>
  <si>
    <t>-335.332905273843 273.576040895228 -261.669872367594</t>
  </si>
  <si>
    <t>-559.451183521879 165.677349636486 -682.303815181415</t>
  </si>
  <si>
    <t>-602.760213206649 33.576884264409 -665.743621820424</t>
  </si>
  <si>
    <t>-354.821832368723 62.8190565364839 -375.985793156545</t>
  </si>
  <si>
    <t>-510.049559237435 262.517403141203 -204.654448744326</t>
  </si>
  <si>
    <t>-516.44521153598 288.136702519274 210.98813947093</t>
  </si>
  <si>
    <t>-530.002881629401 314.250568815494 616.326404660813</t>
  </si>
  <si>
    <t>-379.772304040525 319.17910819179 673.251708385321</t>
  </si>
  <si>
    <t>-553.374811859111 108.488216785799 -200.809517624002</t>
  </si>
  <si>
    <t>-563.375299478652 114.276138653911 215.510665261237</t>
  </si>
  <si>
    <t>-571.101351205313 119.987725180665 621.733794203372</t>
  </si>
  <si>
    <t>-429.447795110931 74.8349149957005 682.803392821203</t>
  </si>
  <si>
    <t>9763-20170724T150156.312718900.bin</t>
  </si>
  <si>
    <t>-531.678516326013 185.465584665934 -202.758031143093</t>
  </si>
  <si>
    <t>-544.41877036862 186.598143319591 -300.433096988525</t>
  </si>
  <si>
    <t>-552.553341035735 188.374128861563 -408.574962593396</t>
  </si>
  <si>
    <t>-557.562790576759 190.442807056007 -506.425048744006</t>
  </si>
  <si>
    <t>-560.264111778125 193.127086791451 -604.351021464119</t>
  </si>
  <si>
    <t>-561.669843804725 197.695039655308 -742.268217888722</t>
  </si>
  <si>
    <t>-536.342038454638 197.128294341285 -829.899140011973</t>
  </si>
  <si>
    <t>-562.534616824637 225.622105996848 -680.297763792113</t>
  </si>
  <si>
    <t>-585.162511264031 361.893186878883 -657.562793488906</t>
  </si>
  <si>
    <t>-539.499097379996 366.159758820936 -361.089076697773</t>
  </si>
  <si>
    <t>-335.25135995276 273.746213818895 -261.75330037483</t>
  </si>
  <si>
    <t>-559.562318404228 165.729615586166 -682.31171536005</t>
  </si>
  <si>
    <t>-602.780362837156 33.5864243625747 -665.83173197748</t>
  </si>
  <si>
    <t>-355.055450958362 62.8734967916648 -375.88219147292</t>
  </si>
  <si>
    <t>-510.006222649841 262.477713621115 -204.65419994578</t>
  </si>
  <si>
    <t>-516.411638200922 288.105024382735 210.987739668629</t>
  </si>
  <si>
    <t>-529.998799714583 314.260936897374 616.327979092016</t>
  </si>
  <si>
    <t>-379.772058837937 319.308628993401 673.252888723381</t>
  </si>
  <si>
    <t>-553.361520308141 108.432131125821 -200.813377954175</t>
  </si>
  <si>
    <t>-563.39699879614 114.2533945419 215.505533667015</t>
  </si>
  <si>
    <t>-571.116377959173 119.977151058094 621.732210153113</t>
  </si>
  <si>
    <t>-429.44879139265 74.8521467225305 682.789792313296</t>
  </si>
  <si>
    <t>9763-20170724T150156.377893200.bin</t>
  </si>
  <si>
    <t>-531.517516318234 185.346967724257 -202.732964967368</t>
  </si>
  <si>
    <t>-544.226372577521 186.473780752584 -300.412042194744</t>
  </si>
  <si>
    <t>-552.454300540839 188.298674235687 -408.54615819121</t>
  </si>
  <si>
    <t>-557.601996424994 190.428783656031 -506.38765955394</t>
  </si>
  <si>
    <t>-560.496637526906 193.189027832891 -604.306043671786</t>
  </si>
  <si>
    <t>-562.23365593968 197.876114232425 -742.215427709657</t>
  </si>
  <si>
    <t>-536.904394843201 197.408732183263 -829.846627116055</t>
  </si>
  <si>
    <t>-562.965695158168 225.748784273382 -680.218838067974</t>
  </si>
  <si>
    <t>-585.471854374088 362.021837974064 -657.337764649393</t>
  </si>
  <si>
    <t>-539.422150421457 366.310494854499 -360.924147229679</t>
  </si>
  <si>
    <t>-334.951423262958 273.9590000508 -261.990062294868</t>
  </si>
  <si>
    <t>-559.96599232687 165.85978143509 -682.292112766104</t>
  </si>
  <si>
    <t>-602.915916736692 33.6224269050083 -665.911812745988</t>
  </si>
  <si>
    <t>-355.4768774833 62.941301464452 -375.798989062143</t>
  </si>
  <si>
    <t>-509.80054759846 262.340808972447 -204.644299216788</t>
  </si>
  <si>
    <t>-516.254041267222 288.006771951541 210.99452807376</t>
  </si>
  <si>
    <t>-530.015711576133 314.225832874263 616.328800822625</t>
  </si>
  <si>
    <t>-379.779191159428 319.274468340493 673.227838476862</t>
  </si>
  <si>
    <t>-553.246296402852 108.343674621762 -200.799361193827</t>
  </si>
  <si>
    <t>-563.374395746435 114.180915325328 215.517081908347</t>
  </si>
  <si>
    <t>-571.150025891962 119.959771585887 621.73962140793</t>
  </si>
  <si>
    <t>-429.465559328684 74.8308872629 682.75508286466</t>
  </si>
  <si>
    <t>9763-20170724T150156.409481300.bin</t>
  </si>
  <si>
    <t>-531.396089985924 185.29332449745 -202.735653992478</t>
  </si>
  <si>
    <t>-544.10846610421 186.412103002091 -300.414412086799</t>
  </si>
  <si>
    <t>-552.377099308 188.256846220584 -408.545024512794</t>
  </si>
  <si>
    <t>-557.577621169662 190.415146175381 -506.383168937253</t>
  </si>
  <si>
    <t>-560.541825522635 193.212542388389 -604.298440950839</t>
  </si>
  <si>
    <t>-562.394994634193 197.960952821269 -742.204163820003</t>
  </si>
  <si>
    <t>-537.043290893278 197.546425129695 -829.829129400748</t>
  </si>
  <si>
    <t>-563.079919942402 225.805858734806 -680.194491838203</t>
  </si>
  <si>
    <t>-585.564167886188 362.069629987134 -657.264474079352</t>
  </si>
  <si>
    <t>-539.536891941544 366.441421473527 -360.848559215078</t>
  </si>
  <si>
    <t>-334.866421066894 274.081154265276 -262.336716697991</t>
  </si>
  <si>
    <t>-560.071753373632 165.918181578902 -682.2970515778</t>
  </si>
  <si>
    <t>-602.911165623298 33.6354924630552 -665.948585524982</t>
  </si>
  <si>
    <t>-355.563099594595 63.0088650603054 -375.782108617199</t>
  </si>
  <si>
    <t>-509.685747127076 262.300262187463 -204.644938260667</t>
  </si>
  <si>
    <t>-516.145357760738 287.948864395664 210.994862584721</t>
  </si>
  <si>
    <t>-530.028171274156 314.206311648515 616.321350978499</t>
  </si>
  <si>
    <t>-379.78282449207 319.218633367385 673.200285646152</t>
  </si>
  <si>
    <t>-553.142112631506 108.297152161445 -200.790441978707</t>
  </si>
  <si>
    <t>-563.36498751181 114.173323944985 215.523078086898</t>
  </si>
  <si>
    <t>-571.148154466443 119.991322110004 621.75199663556</t>
  </si>
  <si>
    <t>-429.472659308174 74.7974928822109 682.740254999101</t>
  </si>
  <si>
    <t>9763-20170724T150156.480261900.bin</t>
  </si>
  <si>
    <t>-531.10157915264 185.205859227096 -202.717113127388</t>
  </si>
  <si>
    <t>-543.784549664641 186.318691492306 -300.399747004037</t>
  </si>
  <si>
    <t>-552.104556801823 188.195456432373 -408.525924945926</t>
  </si>
  <si>
    <t>-557.386927927181 190.395040678342 -506.358673941316</t>
  </si>
  <si>
    <t>-560.469281611738 193.244286796333 -604.268761853037</t>
  </si>
  <si>
    <t>-562.527853513003 198.074745399817 -742.168821691959</t>
  </si>
  <si>
    <t>-537.139661783111 197.742172666235 -829.783500846256</t>
  </si>
  <si>
    <t>-563.138019853079 225.881781206159 -680.141532857773</t>
  </si>
  <si>
    <t>-585.61498784753 362.13833342761 -657.157833535981</t>
  </si>
  <si>
    <t>-539.285563995685 366.534056568099 -360.789470678315</t>
  </si>
  <si>
    <t>-334.312534931292 274.304721070838 -262.785313961354</t>
  </si>
  <si>
    <t>-560.097792530231 165.997235612571 -682.284509479947</t>
  </si>
  <si>
    <t>-602.663908248348 33.6301068568782 -665.942187734557</t>
  </si>
  <si>
    <t>-355.627046449084 63.1542488648395 -375.491043781841</t>
  </si>
  <si>
    <t>-509.358505972874 262.18027656979 -204.628763169772</t>
  </si>
  <si>
    <t>-515.962334807911 287.855416325222 211.007120858099</t>
  </si>
  <si>
    <t>-530.054591122396 314.195044349423 616.314027077283</t>
  </si>
  <si>
    <t>-379.79557099111 319.255134883163 673.152605485435</t>
  </si>
  <si>
    <t>-552.836495509445 108.250560534438 -200.758319818757</t>
  </si>
  <si>
    <t>-563.317845161953 114.160347128807 215.54832201115</t>
  </si>
  <si>
    <t>-571.16479751507 120.032878442456 621.783598075735</t>
  </si>
  <si>
    <t>-429.47912122637 74.7581289710479 682.688168860119</t>
  </si>
  <si>
    <t>9763-20170724T150156.510853200.bin</t>
  </si>
  <si>
    <t>-530.945776110108 185.192710953314 -202.704092391358</t>
  </si>
  <si>
    <t>-543.602611571596 186.299874603115 -300.39025018411</t>
  </si>
  <si>
    <t>-551.931779727887 188.178272281933 -408.515536970248</t>
  </si>
  <si>
    <t>-557.23800929516 190.38070360759 -506.347033071408</t>
  </si>
  <si>
    <t>-560.359871984392 193.232981463122 -604.255692270831</t>
  </si>
  <si>
    <t>-562.490585721968 198.067176355083 -742.154666498988</t>
  </si>
  <si>
    <t>-537.102857562139 197.758161124673 -829.769538002172</t>
  </si>
  <si>
    <t>-563.066129229867 225.872753836623 -680.126230429422</t>
  </si>
  <si>
    <t>-585.564049745707 362.125699884146 -657.108599845864</t>
  </si>
  <si>
    <t>-538.92314691237 366.552384670515 -360.789508474874</t>
  </si>
  <si>
    <t>-333.824431965938 274.339563196356 -263.033103912452</t>
  </si>
  <si>
    <t>-560.031367745937 165.987955617345 -682.272430966938</t>
  </si>
  <si>
    <t>-602.452706367433 33.5767925820194 -665.910145611013</t>
  </si>
  <si>
    <t>-355.560203488517 63.2067722809784 -375.341079936284</t>
  </si>
  <si>
    <t>-509.203129677108 262.165776811397 -204.617160703338</t>
  </si>
  <si>
    <t>-515.895133513298 287.806015566731 211.01951022322</t>
  </si>
  <si>
    <t>-530.061458221505 314.186783423304 616.313957064583</t>
  </si>
  <si>
    <t>-379.800177003536 319.273905353007 673.144144973642</t>
  </si>
  <si>
    <t>-552.676539984014 108.248232994682 -200.74039345836</t>
  </si>
  <si>
    <t>-563.320561039057 114.224632285011 215.561142763663</t>
  </si>
  <si>
    <t>-571.164741619883 120.070033336779 621.793845756712</t>
  </si>
  <si>
    <t>-429.486921843947 74.7150325106691 682.656930324817</t>
  </si>
  <si>
    <t>9763-20170724T150156.576050700.bin</t>
  </si>
  <si>
    <t>-530.59976603012 185.113271517925 -202.676795023947</t>
  </si>
  <si>
    <t>-543.192423757664 186.21225282114 -300.371287926329</t>
  </si>
  <si>
    <t>-551.48789804529 188.117354490043 -408.498892687725</t>
  </si>
  <si>
    <t>-556.780051898231 190.356004810749 -506.330298640939</t>
  </si>
  <si>
    <t>-559.904943591971 193.25562176619 -604.23744184702</t>
  </si>
  <si>
    <t>-562.058622445968 198.166648695958 -742.133212916164</t>
  </si>
  <si>
    <t>-536.611514848461 197.907998898192 -829.731106743069</t>
  </si>
  <si>
    <t>-562.61846881662 225.937785863305 -680.089456296838</t>
  </si>
  <si>
    <t>-584.963896251391 362.196903799707 -656.96685310123</t>
  </si>
  <si>
    <t>-537.842756618922 366.638887289827 -360.72380718799</t>
  </si>
  <si>
    <t>-332.612668475808 274.321252836888 -263.342820036224</t>
  </si>
  <si>
    <t>-559.594821470521 166.053717259257 -682.269252652536</t>
  </si>
  <si>
    <t>-601.95703160352 33.6239970886613 -665.933505328338</t>
  </si>
  <si>
    <t>-355.275272540227 63.2105187192851 -375.246051791948</t>
  </si>
  <si>
    <t>-508.839493558172 262.061592869575 -204.590608252345</t>
  </si>
  <si>
    <t>-515.7671103811 287.766258024098 211.038122136821</t>
  </si>
  <si>
    <t>-530.072996568641 314.179413381808 616.319037955924</t>
  </si>
  <si>
    <t>-379.807968538636 319.260336426589 673.139851684874</t>
  </si>
  <si>
    <t>-552.355227951513 108.171497160319 -200.728610265544</t>
  </si>
  <si>
    <t>-563.312261099403 114.40100003795 215.561129010513</t>
  </si>
  <si>
    <t>-571.135425878459 120.16621430153 621.787556327227</t>
  </si>
  <si>
    <t>-429.478479641838 74.6727328675081 682.595897748842</t>
  </si>
  <si>
    <t>9763-20170724T150156.611645000.bin</t>
  </si>
  <si>
    <t>-530.410878533642 185.0716560229 -202.682684748031</t>
  </si>
  <si>
    <t>-542.966101871683 186.170012305729 -300.381952605664</t>
  </si>
  <si>
    <t>-551.223691092712 188.083329142413 -408.512303527153</t>
  </si>
  <si>
    <t>-556.483334240895 190.333118731558 -506.345239600258</t>
  </si>
  <si>
    <t>-559.577704146703 193.247127460239 -604.252945380095</t>
  </si>
  <si>
    <t>-561.690691775231 198.181780613646 -742.148515808917</t>
  </si>
  <si>
    <t>-536.179378652049 197.945821537196 -829.727825363799</t>
  </si>
  <si>
    <t>-562.258049322504 225.942874972263 -680.100219585091</t>
  </si>
  <si>
    <t>-584.54512668499 362.197995920804 -656.92188820331</t>
  </si>
  <si>
    <t>-537.204532349611 366.769482940197 -360.715940997478</t>
  </si>
  <si>
    <t>-331.937673184415 274.424449513449 -263.43838529218</t>
  </si>
  <si>
    <t>-559.255342427443 166.058064201072 -682.289284966624</t>
  </si>
  <si>
    <t>-601.638401194482 33.6211631494466 -665.969494838258</t>
  </si>
  <si>
    <t>-354.995980019621 63.1990990069007 -375.247834771436</t>
  </si>
  <si>
    <t>-508.612502936115 261.995423636238 -204.582629334631</t>
  </si>
  <si>
    <t>-515.705483561898 287.736417029267 211.041126294582</t>
  </si>
  <si>
    <t>-530.07735134396 314.163634349975 616.320407682709</t>
  </si>
  <si>
    <t>-379.808386858541 319.135411988926 673.140458996536</t>
  </si>
  <si>
    <t>-552.221905060206 108.118997357152 -200.734491975482</t>
  </si>
  <si>
    <t>-563.309650298546 114.47730088456 215.549828251915</t>
  </si>
  <si>
    <t>-571.108819390113 120.217743517471 621.775685831833</t>
  </si>
  <si>
    <t>-429.475909334072 74.6333960465513 682.571942550314</t>
  </si>
  <si>
    <t>9763-20170724T150156.675820300.bin</t>
  </si>
  <si>
    <t>-529.982044507703 184.939193676825 -202.665967363461</t>
  </si>
  <si>
    <t>-542.433053601084 186.046532828458 -300.378626147148</t>
  </si>
  <si>
    <t>-550.539982001896 187.97489316057 -408.519984747026</t>
  </si>
  <si>
    <t>-555.64938707223 190.242061828446 -506.360427489988</t>
  </si>
  <si>
    <t>-558.579739778702 193.1776730164 -604.272559083612</t>
  </si>
  <si>
    <t>-560.447559582216 198.148412132645 -742.170368533509</t>
  </si>
  <si>
    <t>-534.770176527679 197.944030960837 -829.701148167063</t>
  </si>
  <si>
    <t>-561.08718466568 225.895244824241 -680.116388777427</t>
  </si>
  <si>
    <t>-583.246046693088 362.164871875639 -656.896951567459</t>
  </si>
  <si>
    <t>-535.815308474581 366.670410273452 -360.704273652159</t>
  </si>
  <si>
    <t>-330.297796851642 274.57635358688 -263.718587948502</t>
  </si>
  <si>
    <t>-558.156683617068 166.007151523296 -682.314824727505</t>
  </si>
  <si>
    <t>-600.723435692545 33.6389717305615 -665.963535863475</t>
  </si>
  <si>
    <t>-354.030579433388 62.9058766968674 -375.272332977111</t>
  </si>
  <si>
    <t>-508.104700443695 261.788146100922 -204.551511164644</t>
  </si>
  <si>
    <t>-515.530233479756 287.635449149765 211.059796077963</t>
  </si>
  <si>
    <t>-530.078333810281 314.169525947179 616.322329447392</t>
  </si>
  <si>
    <t>-379.815484753806 319.216803332213 673.151856455909</t>
  </si>
  <si>
    <t>-551.86457069875 108.07335228152 -200.736883511482</t>
  </si>
  <si>
    <t>-563.292210007487 114.572537123948 215.536111430824</t>
  </si>
  <si>
    <t>-571.056376575405 120.329775858153 621.764192248735</t>
  </si>
  <si>
    <t>-429.458528265709 74.5785156185216 682.516746539588</t>
  </si>
  <si>
    <t>9763-20170724T150156.708929300.bin</t>
  </si>
  <si>
    <t>-529.746147162533 184.839207541813 -202.644706192404</t>
  </si>
  <si>
    <t>-542.161169422712 185.966516269204 -300.361614660416</t>
  </si>
  <si>
    <t>-550.185450959054 187.920294439343 -408.508680912968</t>
  </si>
  <si>
    <t>-555.203185338621 190.213775045396 -506.353335733035</t>
  </si>
  <si>
    <t>-558.025227529232 193.180634117489 -604.267815533492</t>
  </si>
  <si>
    <t>-559.723370001066 198.20166235237 -742.165939453387</t>
  </si>
  <si>
    <t>-533.964923324658 198.014813563416 -829.672855437683</t>
  </si>
  <si>
    <t>-560.429414931184 225.926257329008 -680.102620350112</t>
  </si>
  <si>
    <t>-582.549608140278 362.192221259123 -656.842903305579</t>
  </si>
  <si>
    <t>-534.976508359638 366.724908925552 -360.673578897719</t>
  </si>
  <si>
    <t>-329.264038734566 274.690404078106 -264.045291963373</t>
  </si>
  <si>
    <t>-557.516067628461 166.038096111311 -682.319148965114</t>
  </si>
  <si>
    <t>-600.205241298714 33.7056128698805 -665.965797811503</t>
  </si>
  <si>
    <t>-353.573590170565 62.9004980901329 -375.161101605625</t>
  </si>
  <si>
    <t>-507.771454432886 261.630516833016 -204.531816767072</t>
  </si>
  <si>
    <t>-515.43962755623 287.574856151818 211.069075050274</t>
  </si>
  <si>
    <t>-530.080943402271 314.151628457463 616.323147730486</t>
  </si>
  <si>
    <t>-379.814359981958 319.095169574664 673.15196679004</t>
  </si>
  <si>
    <t>-551.71738042217 108.018573381909 -200.75321299949</t>
  </si>
  <si>
    <t>-563.251183748929 114.575853565003 215.515933737993</t>
  </si>
  <si>
    <t>-571.038258004465 120.351614836851 621.738857042781</t>
  </si>
  <si>
    <t>-429.453292184054 74.5608635749538 682.491739275895</t>
  </si>
  <si>
    <t>9763-20170724T150156.778634400.bin</t>
  </si>
  <si>
    <t>-529.352946420145 184.708161566407 -202.638202207687</t>
  </si>
  <si>
    <t>-541.674017726324 185.843500123956 -300.366897899573</t>
  </si>
  <si>
    <t>-549.477240627325 187.841105852496 -408.529417289335</t>
  </si>
  <si>
    <t>-554.249633867914 190.193338477685 -506.384812290292</t>
  </si>
  <si>
    <t>-556.782135216907 193.24108144773 -604.304663956117</t>
  </si>
  <si>
    <t>-558.027476746536 198.401688145403 -742.202590477283</t>
  </si>
  <si>
    <t>-532.059080467396 198.261319759217 -829.64760096273</t>
  </si>
  <si>
    <t>-558.912162730409 226.064784399286 -680.114178168695</t>
  </si>
  <si>
    <t>-580.872907777225 362.339428960513 -656.726456182464</t>
  </si>
  <si>
    <t>-533.028039519958 366.833472007576 -360.600384087427</t>
  </si>
  <si>
    <t>-326.942448141921 275.132329959189 -264.451208057375</t>
  </si>
  <si>
    <t>-556.041836237462 166.17631649261 -682.381367397891</t>
  </si>
  <si>
    <t>-598.979938879972 33.928641621819 -666.051933698288</t>
  </si>
  <si>
    <t>-352.723762221302 63.084984039735 -374.985393178629</t>
  </si>
  <si>
    <t>-507.312987700237 261.46078204892 -204.498852644937</t>
  </si>
  <si>
    <t>-515.280029060573 287.484583933425 211.091451706633</t>
  </si>
  <si>
    <t>-530.09920369199 314.115288442257 616.324016206522</t>
  </si>
  <si>
    <t>-379.822828731704 318.922250047243 673.13863988005</t>
  </si>
  <si>
    <t>-551.403441082859 107.93834134374 -200.761491089991</t>
  </si>
  <si>
    <t>-563.096228868269 114.544775049581 215.50241979155</t>
  </si>
  <si>
    <t>-571.021371026614 120.38269543715 621.725213744745</t>
  </si>
  <si>
    <t>-429.45517327844 74.4878959766606 682.443262941293</t>
  </si>
  <si>
    <t>9763-20170724T150156.809720800.bin</t>
  </si>
  <si>
    <t>-529.137277613942 184.66315288568 -202.652092499754</t>
  </si>
  <si>
    <t>-541.414036259325 185.809658336366 -300.386274629115</t>
  </si>
  <si>
    <t>-549.117078762241 187.822026035211 -408.555587290374</t>
  </si>
  <si>
    <t>-553.778493422013 190.190509046946 -506.41611213392</t>
  </si>
  <si>
    <t>-556.179772516378 193.259285528977 -604.338496700668</t>
  </si>
  <si>
    <t>-557.219360047758 198.455216291708 -742.236777701874</t>
  </si>
  <si>
    <t>-531.15195104843 198.325917119669 -829.652284885883</t>
  </si>
  <si>
    <t>-558.173755921371 226.103471649557 -680.142757091279</t>
  </si>
  <si>
    <t>-580.092188540271 362.377747346357 -656.740254507215</t>
  </si>
  <si>
    <t>-532.18010954998 366.852516816004 -360.624735273486</t>
  </si>
  <si>
    <t>-326.04203823868 275.090084382097 -264.646828230135</t>
  </si>
  <si>
    <t>-555.345911469569 166.213411696107 -682.420763324344</t>
  </si>
  <si>
    <t>-598.469890250165 34.0232844389634 -666.080741363911</t>
  </si>
  <si>
    <t>-352.282108767253 62.964855103186 -374.972112807898</t>
  </si>
  <si>
    <t>-507.025525600506 261.397340033387 -204.492198059823</t>
  </si>
  <si>
    <t>-515.182484197242 287.448198814565 211.092719104338</t>
  </si>
  <si>
    <t>-530.104867649296 314.11649339749 616.324222885223</t>
  </si>
  <si>
    <t>-379.829571747574 318.944646479943 673.1399018338</t>
  </si>
  <si>
    <t>-551.237275270153 107.928068078935 -200.773644324837</t>
  </si>
  <si>
    <t>-563.060273617288 114.59148498867 215.485697392364</t>
  </si>
  <si>
    <t>-570.998617406464 120.420867734435 621.710688330429</t>
  </si>
  <si>
    <t>-429.470053391498 74.3974192522346 682.419056407572</t>
  </si>
  <si>
    <t>9763-20170724T150156.877406700.bin</t>
  </si>
  <si>
    <t>-528.740695065081 184.631578905797 -202.654060800922</t>
  </si>
  <si>
    <t>-540.954617034755 185.79232942718 -300.395917961766</t>
  </si>
  <si>
    <t>-548.507033797304 187.810441170532 -408.575887874354</t>
  </si>
  <si>
    <t>-552.999267170969 190.183598153537 -506.444026788369</t>
  </si>
  <si>
    <t>-555.198356864 193.258586880345 -604.371184385348</t>
  </si>
  <si>
    <t>-555.918568589774 198.466774521778 -742.271027712354</t>
  </si>
  <si>
    <t>-529.681003260371 198.320022246699 -829.635484634903</t>
  </si>
  <si>
    <t>-556.96735048208 226.111858995579 -680.177052684504</t>
  </si>
  <si>
    <t>-578.680333032345 362.421232390537 -656.775132796628</t>
  </si>
  <si>
    <t>-530.690018685742 366.529779480724 -360.666969112146</t>
  </si>
  <si>
    <t>-324.488335327439 274.76684535839 -264.826282764686</t>
  </si>
  <si>
    <t>-554.233073800275 166.217379228971 -682.45351424777</t>
  </si>
  <si>
    <t>-597.694109146747 34.1527768475789 -666.050408419102</t>
  </si>
  <si>
    <t>-351.506478515462 62.4771841097024 -374.690898634283</t>
  </si>
  <si>
    <t>-506.492678607278 261.299960871905 -204.480399238155</t>
  </si>
  <si>
    <t>-514.96116096051 287.451114074336 211.091939770617</t>
  </si>
  <si>
    <t>-530.11575550971 314.111951589823 616.318154608631</t>
  </si>
  <si>
    <t>-379.83641527147 318.91136776164 673.125592907881</t>
  </si>
  <si>
    <t>-550.995151175147 107.92960844289 -200.798270257477</t>
  </si>
  <si>
    <t>-562.961972847477 114.644986726078 215.456092558482</t>
  </si>
  <si>
    <t>-570.973963003248 120.447507247176 621.674354884869</t>
  </si>
  <si>
    <t>-429.482782418773 74.2947418727147 682.371768407516</t>
  </si>
  <si>
    <t>9763-20170724T150156.944589100.bin</t>
  </si>
  <si>
    <t>-528.383490937759 184.58066212757 -202.661450700997</t>
  </si>
  <si>
    <t>-540.59152369307 185.760151653549 -300.403848924893</t>
  </si>
  <si>
    <t>-548.08882505205 187.767390905842 -408.587739636218</t>
  </si>
  <si>
    <t>-552.51039046407 190.120194837104 -506.459683718427</t>
  </si>
  <si>
    <t>-554.617300290931 193.16525186168 -604.389698152952</t>
  </si>
  <si>
    <t>-555.184405349334 198.323204605837 -742.292198887752</t>
  </si>
  <si>
    <t>-528.860407905451 198.088602734944 -829.630529323928</t>
  </si>
  <si>
    <t>-556.252743154893 225.993105324307 -680.209631376075</t>
  </si>
  <si>
    <t>-577.813607357746 362.326001054755 -656.768516264758</t>
  </si>
  <si>
    <t>-529.619960032718 366.217595208305 -360.690385086145</t>
  </si>
  <si>
    <t>-323.453826586293 274.353983834269 -264.86976301813</t>
  </si>
  <si>
    <t>-553.614718226612 166.093353336202 -682.460974892818</t>
  </si>
  <si>
    <t>-597.349335153262 34.1269961786145 -665.98216419828</t>
  </si>
  <si>
    <t>-350.914929230052 62.826781410887 -373.985916690162</t>
  </si>
  <si>
    <t>-506.046123433009 261.264749789115 -204.483536192365</t>
  </si>
  <si>
    <t>-514.679992169507 287.411117143795 211.085748889759</t>
  </si>
  <si>
    <t>-530.129189910636 314.076444615879 616.310159257491</t>
  </si>
  <si>
    <t>-379.840569106747 318.648148966214 673.111809187536</t>
  </si>
  <si>
    <t>-550.742164679726 107.921756776252 -200.806674193815</t>
  </si>
  <si>
    <t>-562.842803382802 114.722943838212 215.442450144991</t>
  </si>
  <si>
    <t>-570.934793197143 120.49363104275 621.654785394141</t>
  </si>
  <si>
    <t>-429.482852246648 74.213189364634 682.346402690009</t>
  </si>
  <si>
    <t>9763-20170724T150156.977677400.bin</t>
  </si>
  <si>
    <t>-528.210769581017 184.589204888182 -202.655842988512</t>
  </si>
  <si>
    <t>-540.412383838344 185.773293606601 -300.399005401131</t>
  </si>
  <si>
    <t>-547.892587075753 187.764877904501 -408.584394293378</t>
  </si>
  <si>
    <t>-552.293758046136 190.095265956028 -506.45772559841</t>
  </si>
  <si>
    <t>-554.374761621708 193.110342081528 -604.389379535547</t>
  </si>
  <si>
    <t>-554.899108869972 198.217690864696 -742.293727334887</t>
  </si>
  <si>
    <t>-528.536203944704 197.93084727908 -829.620168205746</t>
  </si>
  <si>
    <t>-555.965307868809 225.911265946408 -680.221709175755</t>
  </si>
  <si>
    <t>-577.416063436492 362.25574038494 -656.775438426795</t>
  </si>
  <si>
    <t>-529.292112468423 365.98579628711 -360.683964053388</t>
  </si>
  <si>
    <t>-323.129985416638 274.206930822847 -264.773573866946</t>
  </si>
  <si>
    <t>-553.369356196552 166.008848134036 -682.450135767186</t>
  </si>
  <si>
    <t>-597.204390887793 34.0775358269616 -665.913568046545</t>
  </si>
  <si>
    <t>-350.616043557971 63.2474952392204 -373.596835442428</t>
  </si>
  <si>
    <t>-505.797030797644 261.241957624567 -204.476411054499</t>
  </si>
  <si>
    <t>-514.571018472489 287.412307270428 211.088448717083</t>
  </si>
  <si>
    <t>-530.136890240189 314.07192565593 616.305521580038</t>
  </si>
  <si>
    <t>-379.843460537865 318.588609254361 673.098898613325</t>
  </si>
  <si>
    <t>-550.627993464852 107.937382766685 -200.807135286864</t>
  </si>
  <si>
    <t>-562.776670531093 114.781535905045 215.439930749151</t>
  </si>
  <si>
    <t>-570.928027806095 120.505994569059 621.65223118452</t>
  </si>
  <si>
    <t>-429.488108671164 74.1915516614872 682.345888956854</t>
  </si>
  <si>
    <t>9763-20170724T150157.015693400.bin</t>
  </si>
  <si>
    <t>-528.01493643399 184.654114387352 -202.670440616712</t>
  </si>
  <si>
    <t>-540.218983296603 185.847602876477 -300.413197682009</t>
  </si>
  <si>
    <t>-547.729850147347 187.812218808255 -408.596856754263</t>
  </si>
  <si>
    <t>-552.168301236599 190.102059066669 -506.469606074638</t>
  </si>
  <si>
    <t>-554.295040684892 193.059238837878 -604.401791762832</t>
  </si>
  <si>
    <t>-554.891567500614 198.066791764 -742.309611692006</t>
  </si>
  <si>
    <t>-528.486167778594 197.702569927475 -829.623063803113</t>
  </si>
  <si>
    <t>-555.905845815249 225.806178057931 -680.257264941849</t>
  </si>
  <si>
    <t>-577.305773960573 362.166989623555 -656.82746424993</t>
  </si>
  <si>
    <t>-529.210426204764 365.808513209259 -360.730141154635</t>
  </si>
  <si>
    <t>-323.072231453627 274.18708276839 -264.617982428336</t>
  </si>
  <si>
    <t>-553.349926146588 165.900471957383 -682.443526115557</t>
  </si>
  <si>
    <t>-597.273606432329 34.0249535210946 -665.79880316024</t>
  </si>
  <si>
    <t>-350.672981197343 64.4341155149077 -373.328868602677</t>
  </si>
  <si>
    <t>-505.590632944709 261.300306845501 -204.479671569315</t>
  </si>
  <si>
    <t>-514.507899573885 287.457586199809 211.082908021566</t>
  </si>
  <si>
    <t>-530.147816650032 314.071402223359 616.302915079307</t>
  </si>
  <si>
    <t>-379.852303132246 318.637400081828 673.086758655345</t>
  </si>
  <si>
    <t>-550.442209284064 108.039157217851 -200.816539219658</t>
  </si>
  <si>
    <t>-562.722688748322 114.839378115988 215.427316122455</t>
  </si>
  <si>
    <t>-570.902626709756 120.532358033452 621.64395714419</t>
  </si>
  <si>
    <t>-429.487617954601 74.1470401662566 682.341588190099</t>
  </si>
  <si>
    <t>9763-20170724T150157.074850200.bin</t>
  </si>
  <si>
    <t>-527.6320106281 184.820217381849 -202.671381477719</t>
  </si>
  <si>
    <t>-539.873568054474 186.035908863221 -300.409093514436</t>
  </si>
  <si>
    <t>-547.431460851531 187.962297050857 -408.590298341117</t>
  </si>
  <si>
    <t>-551.911955070746 190.192131668626 -506.46243514221</t>
  </si>
  <si>
    <t>-554.078552961606 193.064066445763 -604.396400849</t>
  </si>
  <si>
    <t>-554.727317400641 197.924810716689 -742.309319122489</t>
  </si>
  <si>
    <t>-528.305888783458 197.439353093745 -829.617194979635</t>
  </si>
  <si>
    <t>-555.699528171188 225.731019464676 -680.286098187042</t>
  </si>
  <si>
    <t>-577.21368538011 362.073873682122 -656.950467865287</t>
  </si>
  <si>
    <t>-529.259860815404 365.810784206796 -360.831345762709</t>
  </si>
  <si>
    <t>-323.126659945425 274.615840945181 -264.303744873507</t>
  </si>
  <si>
    <t>-553.181559513741 165.82143928406 -682.409481560563</t>
  </si>
  <si>
    <t>-597.350987005694 34.0151677458887 -665.648876464641</t>
  </si>
  <si>
    <t>-350.376611569384 65.3309738526013 -372.803117430803</t>
  </si>
  <si>
    <t>-505.169848986654 261.447213269233 -204.482199744278</t>
  </si>
  <si>
    <t>-514.330444883713 287.535088085915 211.079458206804</t>
  </si>
  <si>
    <t>-530.15531707433 314.06129410218 616.29610832738</t>
  </si>
  <si>
    <t>-379.859551582197 318.595100978915 673.081920218029</t>
  </si>
  <si>
    <t>-550.086191595624 108.20377392773 -200.831531843412</t>
  </si>
  <si>
    <t>-562.507109834559 115.033388620854 215.40768562141</t>
  </si>
  <si>
    <t>-570.852286317222 120.588784291219 621.622394190573</t>
  </si>
  <si>
    <t>-429.486767997108 74.0914397786496 682.349582328151</t>
  </si>
  <si>
    <t>9763-20170724T150157.111450900.bin</t>
  </si>
  <si>
    <t>-527.585423597789 185.020748884816 -202.685663264239</t>
  </si>
  <si>
    <t>-539.836025411609 186.24088962814 -300.422190434676</t>
  </si>
  <si>
    <t>-547.421903081166 188.144126480169 -408.601913315927</t>
  </si>
  <si>
    <t>-551.933705887776 190.341013144109 -506.473373596688</t>
  </si>
  <si>
    <t>-554.136817870733 193.167531402937 -604.407764859797</t>
  </si>
  <si>
    <t>-554.84171199909 197.950964034309 -742.323065714159</t>
  </si>
  <si>
    <t>-528.410949125689 197.390089312292 -829.62771609927</t>
  </si>
  <si>
    <t>-555.789904650637 225.791910203566 -680.315216338249</t>
  </si>
  <si>
    <t>-577.292533540119 362.14917742021 -657.000500588898</t>
  </si>
  <si>
    <t>-529.466012778214 365.98783501347 -360.862186503053</t>
  </si>
  <si>
    <t>-323.355063559879 275.0306302558 -264.063054754372</t>
  </si>
  <si>
    <t>-553.270346851844 165.881254254057 -682.405884427818</t>
  </si>
  <si>
    <t>-597.466727949529 34.1201561272751 -665.592902390447</t>
  </si>
  <si>
    <t>-350.044156417932 65.5176435803517 -372.54756036038</t>
  </si>
  <si>
    <t>-505.228105346719 261.686583654588 -204.492605464725</t>
  </si>
  <si>
    <t>-514.397969575076 287.69876508445 211.073637265364</t>
  </si>
  <si>
    <t>-530.147211884963 314.06686022584 616.304417547152</t>
  </si>
  <si>
    <t>-379.857686934539 318.698940316143 673.098737374059</t>
  </si>
  <si>
    <t>-549.962664260095 108.390460275725 -200.848225214676</t>
  </si>
  <si>
    <t>-562.459197290412 115.163013176966 215.389681996955</t>
  </si>
  <si>
    <t>-570.823412037044 120.620804877583 621.602864381453</t>
  </si>
  <si>
    <t>-429.487527878611 74.0595350527672 682.3500212016</t>
  </si>
  <si>
    <t>9763-20170724T150157.177130100.bin</t>
  </si>
  <si>
    <t>-527.499265452053 185.373525181479 -202.731252253666</t>
  </si>
  <si>
    <t>-539.754435638734 186.578978895 -300.467444522755</t>
  </si>
  <si>
    <t>-547.427035016597 188.382605081478 -408.642621775055</t>
  </si>
  <si>
    <t>-552.046502178017 190.4531077514 -506.511877568194</t>
  </si>
  <si>
    <t>-554.384203506899 193.115283920944 -604.447695029019</t>
  </si>
  <si>
    <t>-555.304722088988 197.626154899518 -742.370922388743</t>
  </si>
  <si>
    <t>-528.678588763818 196.940517609087 -829.615330844687</t>
  </si>
  <si>
    <t>-556.190055665812 225.588037843243 -680.416605537249</t>
  </si>
  <si>
    <t>-577.901530938629 361.950341713882 -657.29765803849</t>
  </si>
  <si>
    <t>-529.893221466999 366.349686629938 -361.196611259293</t>
  </si>
  <si>
    <t>-323.883349901984 275.643750767782 -263.947583713115</t>
  </si>
  <si>
    <t>-553.605610300074 165.676278505589 -682.393197559776</t>
  </si>
  <si>
    <t>-597.645117985746 33.8739877469993 -665.397265567342</t>
  </si>
  <si>
    <t>-349.693218530065 65.6642358382674 -371.082443813026</t>
  </si>
  <si>
    <t>-505.294977025775 262.095162486276 -204.528833504855</t>
  </si>
  <si>
    <t>-514.387534207526 287.928966145233 211.050242096589</t>
  </si>
  <si>
    <t>-530.135778565335 314.110961434589 616.307042135923</t>
  </si>
  <si>
    <t>-379.860704814696 319.034863203763 673.11515289303</t>
  </si>
  <si>
    <t>-549.702336638059 108.653926220247 -200.87774323496</t>
  </si>
  <si>
    <t>-562.385687024741 115.411500233781 215.354747754072</t>
  </si>
  <si>
    <t>-570.827818998539 120.608180183104 621.566992946128</t>
  </si>
  <si>
    <t>-429.492264134387 74.0915081300441 682.349051075731</t>
  </si>
  <si>
    <t>9763-20170724T150157.242073700.bin</t>
  </si>
  <si>
    <t>-527.192318840471 185.714667554821 -202.755620647788</t>
  </si>
  <si>
    <t>-539.504619200618 186.925859767953 -300.48451967489</t>
  </si>
  <si>
    <t>-547.318523872393 188.627592299435 -408.651294471698</t>
  </si>
  <si>
    <t>-552.092486323796 190.55956414054 -506.515924132585</t>
  </si>
  <si>
    <t>-554.608362767732 193.035262883646 -604.452326235477</t>
  </si>
  <si>
    <t>-555.801795881144 197.231468729488 -742.383260571037</t>
  </si>
  <si>
    <t>-529.025000500277 196.373416908178 -829.580096412088</t>
  </si>
  <si>
    <t>-556.611885374723 225.332524353413 -680.490929417418</t>
  </si>
  <si>
    <t>-578.669807585949 361.672517500493 -657.595752092517</t>
  </si>
  <si>
    <t>-530.260817880915 366.7251845602 -361.570350862805</t>
  </si>
  <si>
    <t>-324.198131902334 276.297555252061 -264.174181882779</t>
  </si>
  <si>
    <t>-553.936653362565 165.420689231817 -682.336781350129</t>
  </si>
  <si>
    <t>-597.80270015743 33.5978646520971 -665.082864475401</t>
  </si>
  <si>
    <t>-349.75642414231 67.0721506905816 -370.397035615069</t>
  </si>
  <si>
    <t>-505.10676451942 262.463688802804 -204.552837157112</t>
  </si>
  <si>
    <t>-514.382600398385 288.123762066144 211.032943456322</t>
  </si>
  <si>
    <t>-530.107365769141 314.145583912775 616.318628766128</t>
  </si>
  <si>
    <t>-379.8539230088 319.029047722079 673.187350953149</t>
  </si>
  <si>
    <t>-549.225240350866 108.990269848599 -200.894744367335</t>
  </si>
  <si>
    <t>-562.132226498941 115.624522014185 215.332871289069</t>
  </si>
  <si>
    <t>-570.828119158096 120.634457239961 621.550203495218</t>
  </si>
  <si>
    <t>-429.50788464409 74.0990366332269 682.353529085467</t>
  </si>
  <si>
    <t>9763-20170724T150157.275161600.bin</t>
  </si>
  <si>
    <t>-527.088694271682 185.935771364563 -202.73372734588</t>
  </si>
  <si>
    <t>-539.418001356526 187.13934507565 -300.46062431983</t>
  </si>
  <si>
    <t>-547.260136220951 188.802874419057 -408.625968784228</t>
  </si>
  <si>
    <t>-552.062011399245 190.687281109303 -506.490050289999</t>
  </si>
  <si>
    <t>-554.607238206205 193.102015094736 -604.42735960661</t>
  </si>
  <si>
    <t>-555.84256861583 197.197316380089 -742.360842245174</t>
  </si>
  <si>
    <t>-529.046918635705 196.227269420809 -829.550715617769</t>
  </si>
  <si>
    <t>-556.643671312111 225.343275685447 -680.488737208984</t>
  </si>
  <si>
    <t>-578.766141224359 361.685004256779 -657.678950683927</t>
  </si>
  <si>
    <t>-530.356981879111 366.980505538023 -361.657895146158</t>
  </si>
  <si>
    <t>-324.278289970398 276.744165828171 -264.118260783898</t>
  </si>
  <si>
    <t>-553.949362668336 165.430923246699 -682.291746605047</t>
  </si>
  <si>
    <t>-597.861934608345 33.6224933004282 -664.959825663397</t>
  </si>
  <si>
    <t>-349.709302073219 68.3613762158436 -370.757844886032</t>
  </si>
  <si>
    <t>-505.117933553825 262.725701371323 -204.548457789999</t>
  </si>
  <si>
    <t>-514.370469207193 288.25838229737 211.045666551319</t>
  </si>
  <si>
    <t>-530.08774776015 314.184541671188 616.332463408647</t>
  </si>
  <si>
    <t>-379.847212423571 319.184890197965 673.225149511375</t>
  </si>
  <si>
    <t>-549.032782065809 109.152977852758 -200.905135945448</t>
  </si>
  <si>
    <t>-561.985263159558 115.764464077076 215.321417928571</t>
  </si>
  <si>
    <t>-570.821797922367 120.657409124157 621.53022459482</t>
  </si>
  <si>
    <t>-429.511868569329 74.1176364504645 682.354157316915</t>
  </si>
  <si>
    <t>9763-20170724T150157.312766500.bin</t>
  </si>
  <si>
    <t>-527.066419046676 186.148900489913 -202.745512254893</t>
  </si>
  <si>
    <t>-539.42274669712 187.357724742502 -300.468905255122</t>
  </si>
  <si>
    <t>-547.311570904469 188.980802801686 -408.631447501285</t>
  </si>
  <si>
    <t>-552.160337794376 190.809047285635 -506.494352168393</t>
  </si>
  <si>
    <t>-554.755802777888 193.146898573233 -604.432061140489</t>
  </si>
  <si>
    <t>-556.063997684572 197.112445497338 -742.368871528328</t>
  </si>
  <si>
    <t>-529.256611469623 196.046367716281 -829.553878321912</t>
  </si>
  <si>
    <t>-556.836263285274 225.316472093733 -680.522772646152</t>
  </si>
  <si>
    <t>-578.959845991252 361.669482863939 -657.801315276299</t>
  </si>
  <si>
    <t>-530.59400765185 367.156339502681 -361.776697438132</t>
  </si>
  <si>
    <t>-324.559131140002 277.110781649762 -263.968519656646</t>
  </si>
  <si>
    <t>-554.135202270968 165.402739131233 -682.270758401304</t>
  </si>
  <si>
    <t>-598.068881301195 33.624217810165 -664.835586981861</t>
  </si>
  <si>
    <t>-349.815910696289 69.7513603594118 -371.295959375313</t>
  </si>
  <si>
    <t>-505.211847751681 262.953616654774 -204.542431791504</t>
  </si>
  <si>
    <t>-514.388839465564 288.444201190142 211.05597576407</t>
  </si>
  <si>
    <t>-530.076775324751 314.209787075128 616.338672396902</t>
  </si>
  <si>
    <t>-379.844854112754 319.34419602046 673.242084441128</t>
  </si>
  <si>
    <t>-548.934312557441 109.319128186038 -200.91898623077</t>
  </si>
  <si>
    <t>-561.913008342265 115.88656688949 215.307420776457</t>
  </si>
  <si>
    <t>-570.818706236675 120.663709861579 621.500990541437</t>
  </si>
  <si>
    <t>-429.516987679739 74.1400468054978 682.356316727812</t>
  </si>
  <si>
    <t>9763-20170724T150157.380082200.bin</t>
  </si>
  <si>
    <t>-527.072367558468 186.507646944 -202.795053970783</t>
  </si>
  <si>
    <t>-539.461210802937 187.710915547996 -300.514365003267</t>
  </si>
  <si>
    <t>-547.409095394667 189.217973611305 -408.674271580469</t>
  </si>
  <si>
    <t>-552.315953088907 190.896602506003 -506.536992116268</t>
  </si>
  <si>
    <t>-554.971311580127 193.040794751482 -604.477532927632</t>
  </si>
  <si>
    <t>-556.363155264413 196.687063305053 -742.422319847407</t>
  </si>
  <si>
    <t>-529.6505985824 195.479021909692 -829.63463596024</t>
  </si>
  <si>
    <t>-557.099879625182 225.034047588065 -680.641188088283</t>
  </si>
  <si>
    <t>-579.248627139442 361.434751310738 -658.209829396912</t>
  </si>
  <si>
    <t>-530.824131051184 367.648236761982 -362.209031797327</t>
  </si>
  <si>
    <t>-324.890147049559 278.140956420714 -263.696808974302</t>
  </si>
  <si>
    <t>-554.395959759928 165.116583634247 -682.252339759024</t>
  </si>
  <si>
    <t>-598.226684330385 33.3384808952817 -664.456554007282</t>
  </si>
  <si>
    <t>-349.833323685461 71.9977358172641 -372.623806306505</t>
  </si>
  <si>
    <t>-505.241591325039 263.306289007521 -204.585190161697</t>
  </si>
  <si>
    <t>-514.396501921453 288.659548521417 211.022090561485</t>
  </si>
  <si>
    <t>-530.063715544642 314.249837898413 616.336940510241</t>
  </si>
  <si>
    <t>-379.840711708946 319.512970433312 673.252156734686</t>
  </si>
  <si>
    <t>-548.905015299827 109.66195027647 -200.943346185477</t>
  </si>
  <si>
    <t>-561.885799127237 116.075243502846 215.285430640569</t>
  </si>
  <si>
    <t>-570.838749462656 120.632775545379 621.465593184304</t>
  </si>
  <si>
    <t>-429.54478868986 74.1603153302087 682.378008977385</t>
  </si>
  <si>
    <t>9763-20170724T150157.412671800.bin</t>
  </si>
  <si>
    <t>-527.093239630232 186.613989348509 -202.795210165464</t>
  </si>
  <si>
    <t>-539.476483272428 187.796921587407 -300.515564399118</t>
  </si>
  <si>
    <t>-547.426108914137 189.234751073502 -408.676285921678</t>
  </si>
  <si>
    <t>-552.335714736671 190.832341178816 -506.540108805469</t>
  </si>
  <si>
    <t>-554.993825790138 192.876843662549 -604.482762672394</t>
  </si>
  <si>
    <t>-556.388457475091 196.362841840061 -742.431725756519</t>
  </si>
  <si>
    <t>-529.76260823356 195.133380196493 -829.670179202562</t>
  </si>
  <si>
    <t>-557.124426237523 224.781400686785 -680.683523888491</t>
  </si>
  <si>
    <t>-579.320451591558 361.206004214994 -658.434368377643</t>
  </si>
  <si>
    <t>-530.894015626686 367.940718985798 -362.44538547109</t>
  </si>
  <si>
    <t>-324.959141221247 278.495876918559 -263.878392502798</t>
  </si>
  <si>
    <t>-554.419565089563 164.862325317819 -682.225148032344</t>
  </si>
  <si>
    <t>-598.223304805027 33.1191958062609 -664.242999987224</t>
  </si>
  <si>
    <t>-349.659811198102 72.1107970225632 -373.19063068933</t>
  </si>
  <si>
    <t>-505.224772769706 263.398897263972 -204.607282148193</t>
  </si>
  <si>
    <t>-514.426600000899 288.731869180764 211.000178324973</t>
  </si>
  <si>
    <t>-530.056397433986 314.26333952813 616.328359963145</t>
  </si>
  <si>
    <t>-379.834287863012 319.424312535929 673.25532414339</t>
  </si>
  <si>
    <t>-548.936817628006 109.790280913441 -200.938342350785</t>
  </si>
  <si>
    <t>-561.914969649483 116.123261553708 215.291692215146</t>
  </si>
  <si>
    <t>-570.862144784521 120.608147183058 621.467141725003</t>
  </si>
  <si>
    <t>-429.563375744218 74.1693847082165 682.394129694197</t>
  </si>
  <si>
    <t>9763-20170724T150157.477295600.bin</t>
  </si>
  <si>
    <t>-527.127592908207 186.781423689306 -202.752279284024</t>
  </si>
  <si>
    <t>-539.375028982136 187.935475190208 -300.490052765048</t>
  </si>
  <si>
    <t>-547.255992732361 189.28259805476 -408.657007122791</t>
  </si>
  <si>
    <t>-552.133598803032 190.770633266695 -506.52416092681</t>
  </si>
  <si>
    <t>-554.78792266727 192.675682367685 -604.469651820571</t>
  </si>
  <si>
    <t>-556.205102011383 195.93242334562 -742.423959750576</t>
  </si>
  <si>
    <t>-529.746879023963 194.689213724208 -829.713278902584</t>
  </si>
  <si>
    <t>-556.926640403252 224.453882254257 -680.723003712642</t>
  </si>
  <si>
    <t>-579.071655150867 360.927354488858 -658.721063768526</t>
  </si>
  <si>
    <t>-530.577652631635 368.361885450064 -362.759834181574</t>
  </si>
  <si>
    <t>-324.670954833637 279.039520958151 -264.02318207243</t>
  </si>
  <si>
    <t>-554.230692893585 164.53187592457 -682.165278101917</t>
  </si>
  <si>
    <t>-597.960670685742 32.80628951719 -663.843906320913</t>
  </si>
  <si>
    <t>-349.027392895623 72.0412780302911 -373.583195650332</t>
  </si>
  <si>
    <t>-505.313953685804 263.509714540808 -204.603694530156</t>
  </si>
  <si>
    <t>-514.528121091379 288.926988617366 210.998320976269</t>
  </si>
  <si>
    <t>-530.016144361964 314.289922893788 616.336834951045</t>
  </si>
  <si>
    <t>-379.812170587611 319.27339362777 673.327428292217</t>
  </si>
  <si>
    <t>-548.865726147323 110.059347647124 -200.935787766102</t>
  </si>
  <si>
    <t>-561.864979153831 116.129739031222 215.297545797397</t>
  </si>
  <si>
    <t>-570.888417167197 120.607675091792 621.4831988267</t>
  </si>
  <si>
    <t>-429.611805490593 74.1255259793795 682.428491740179</t>
  </si>
  <si>
    <t>9763-20170724T150157.508887000.bin</t>
  </si>
  <si>
    <t>-527.105799341925 186.868826269731 -202.784070339247</t>
  </si>
  <si>
    <t>-539.422479348883 188.024995351169 -300.513000359024</t>
  </si>
  <si>
    <t>-547.363297485356 189.33620603968 -408.676070201985</t>
  </si>
  <si>
    <t>-552.286628868256 190.776325203355 -506.541678325352</t>
  </si>
  <si>
    <t>-554.977206890657 192.618175317489 -604.487414111177</t>
  </si>
  <si>
    <t>-556.434376403914 195.769826424734 -742.443746086635</t>
  </si>
  <si>
    <t>-530.060012489091 194.525081228619 -829.758321355753</t>
  </si>
  <si>
    <t>-557.14335968716 224.338067387997 -680.764286337438</t>
  </si>
  <si>
    <t>-579.311682826507 360.825643587839 -658.849846683707</t>
  </si>
  <si>
    <t>-530.618034877379 368.43026287977 -362.925770021336</t>
  </si>
  <si>
    <t>-324.706463571303 279.086985297989 -264.217978966945</t>
  </si>
  <si>
    <t>-554.437153650482 164.415460507027 -682.16181967664</t>
  </si>
  <si>
    <t>-598.100981965347 32.6958054412542 -663.662320366547</t>
  </si>
  <si>
    <t>-349.186033073672 72.252716316061 -373.391967074326</t>
  </si>
  <si>
    <t>-505.419672603393 263.538909439199 -204.583180164759</t>
  </si>
  <si>
    <t>-514.648061141073 289.090179410457 211.010349158528</t>
  </si>
  <si>
    <t>-530.000355172581 314.322582444935 616.34633716008</t>
  </si>
  <si>
    <t>-379.80548969371 319.416115435812 673.351275905766</t>
  </si>
  <si>
    <t>-548.788577617296 110.172540389549 -200.929334148649</t>
  </si>
  <si>
    <t>-561.789419999435 116.083718980619 215.306261696349</t>
  </si>
  <si>
    <t>-570.939309398954 120.57369381232 621.499452793641</t>
  </si>
  <si>
    <t>-429.627794420044 74.1819648957774 682.432706880039</t>
  </si>
  <si>
    <t>9763-20170724T150157.579147800.bin</t>
  </si>
  <si>
    <t>-527.103579274329 186.95777567194 -202.826944600507</t>
  </si>
  <si>
    <t>-539.516946862586 187.966302343498 -300.545409676408</t>
  </si>
  <si>
    <t>-547.561886882813 189.124600166171 -408.702452294854</t>
  </si>
  <si>
    <t>-552.578401782159 190.427975676612 -506.56525375672</t>
  </si>
  <si>
    <t>-555.361008868564 192.132423450745 -604.510895125972</t>
  </si>
  <si>
    <t>-556.946063165885 195.088757786403 -742.470086311332</t>
  </si>
  <si>
    <t>-530.741107043006 193.861641903238 -829.835986661678</t>
  </si>
  <si>
    <t>-557.607279636876 223.743891286854 -680.830460333463</t>
  </si>
  <si>
    <t>-579.89666464588 360.247487841032 -659.119156453418</t>
  </si>
  <si>
    <t>-530.818776637546 367.943065122173 -363.260820851498</t>
  </si>
  <si>
    <t>-324.882534973453 278.404425077005 -264.781999900546</t>
  </si>
  <si>
    <t>-554.883553666191 163.820250903303 -682.145863987899</t>
  </si>
  <si>
    <t>-598.363481105815 32.0650786816902 -663.394243513799</t>
  </si>
  <si>
    <t>-349.789651387804 72.9672222894328 -371.986899929265</t>
  </si>
  <si>
    <t>-505.729772221008 263.543569879962 -204.6432622688</t>
  </si>
  <si>
    <t>-514.948824866368 289.460545035827 210.927756508743</t>
  </si>
  <si>
    <t>-529.971106802872 314.391180542704 616.339303087425</t>
  </si>
  <si>
    <t>-379.795245183817 319.626717969669 673.38141156312</t>
  </si>
  <si>
    <t>-548.491323085332 110.323294159417 -200.860989999309</t>
  </si>
  <si>
    <t>-561.639153396675 115.950969435848 215.373894978822</t>
  </si>
  <si>
    <t>-571.025292031738 120.548959164363 621.583074453751</t>
  </si>
  <si>
    <t>-429.671546809308 74.2199104965641 682.466097820536</t>
  </si>
  <si>
    <t>9763-20170724T150157.642322300.bin</t>
  </si>
  <si>
    <t>-527.031174059205 186.74707934974 -202.82781321891</t>
  </si>
  <si>
    <t>-539.56251261799 187.650731210805 -300.532142820401</t>
  </si>
  <si>
    <t>-547.688333747593 188.736405063031 -408.683914344629</t>
  </si>
  <si>
    <t>-552.759897795614 189.992402103203 -506.544490907877</t>
  </si>
  <si>
    <t>-555.580512932437 191.668980709198 -604.489590007642</t>
  </si>
  <si>
    <t>-557.20217136405 194.606506146873 -742.448753523336</t>
  </si>
  <si>
    <t>-531.199595641465 193.494510864398 -829.876614737019</t>
  </si>
  <si>
    <t>-557.900962068171 223.26745227851 -680.812232848355</t>
  </si>
  <si>
    <t>-580.341686577526 359.746283745664 -659.102489271335</t>
  </si>
  <si>
    <t>-530.899546168699 367.446372449992 -363.305008880338</t>
  </si>
  <si>
    <t>-324.698992611112 277.790837649053 -265.487705357269</t>
  </si>
  <si>
    <t>-555.069748398422 163.348529349393 -682.121366516685</t>
  </si>
  <si>
    <t>-598.163428766402 31.504080070076 -663.168956530605</t>
  </si>
  <si>
    <t>-349.591979339864 73.3120780020665 -370.36169934858</t>
  </si>
  <si>
    <t>-505.887551620869 263.18849051086 -204.681679783271</t>
  </si>
  <si>
    <t>-515.303146834421 289.812010489452 210.840318568525</t>
  </si>
  <si>
    <t>-529.924925466337 314.501541089647 616.319577517522</t>
  </si>
  <si>
    <t>-379.786002516992 320.083704805945 673.426027059565</t>
  </si>
  <si>
    <t>-548.201184289025 110.392819191068 -200.759930036575</t>
  </si>
  <si>
    <t>-561.537268026685 115.638056617422 215.473947044418</t>
  </si>
  <si>
    <t>-571.065621548314 120.530739493624 621.665384742559</t>
  </si>
  <si>
    <t>-429.711014502478 74.1660260597387 682.519184449339</t>
  </si>
  <si>
    <t>9763-20170724T150157.675410600.bin</t>
  </si>
  <si>
    <t>-527.015668177054 186.669819877349 -202.752304995128</t>
  </si>
  <si>
    <t>-539.561380690258 187.507906057013 -300.455448090712</t>
  </si>
  <si>
    <t>-547.696526213029 188.553921175727 -408.606841999</t>
  </si>
  <si>
    <t>-552.775230197007 189.787225553343 -506.46734818416</t>
  </si>
  <si>
    <t>-555.602536748832 191.45381509674 -604.412458338869</t>
  </si>
  <si>
    <t>-557.233864170039 194.39066562367 -742.37151188236</t>
  </si>
  <si>
    <t>-531.329269291019 193.363435333251 -829.829541442092</t>
  </si>
  <si>
    <t>-557.961166517535 223.05040308851 -680.734698520624</t>
  </si>
  <si>
    <t>-580.597112556411 359.493595669538 -659.071878373682</t>
  </si>
  <si>
    <t>-531.055484308667 367.247773143559 -363.292390325779</t>
  </si>
  <si>
    <t>-324.69818338771 277.659777660731 -265.744291313846</t>
  </si>
  <si>
    <t>-555.064372430269 163.134542077209 -682.044487943228</t>
  </si>
  <si>
    <t>-598.007039701213 31.2368950237822 -663.070398010571</t>
  </si>
  <si>
    <t>-349.968869295124 73.7209424310877 -370.159966779358</t>
  </si>
  <si>
    <t>-505.985032555078 263.012500333043 -204.670739448409</t>
  </si>
  <si>
    <t>-515.528630670038 289.980074318111 210.826195183784</t>
  </si>
  <si>
    <t>-529.899958674426 314.562532603602 616.312787111439</t>
  </si>
  <si>
    <t>-379.779785572915 320.297867372152 673.453295648472</t>
  </si>
  <si>
    <t>-548.041156909294 110.393537827973 -200.688504112646</t>
  </si>
  <si>
    <t>-561.603940558354 115.460684453496 215.540261744811</t>
  </si>
  <si>
    <t>-571.084117650421 120.515637395287 621.711973290049</t>
  </si>
  <si>
    <t>-429.738161541005 74.1096649721094 682.554425300555</t>
  </si>
  <si>
    <t>9763-20170724T150157.711008000.bin</t>
  </si>
  <si>
    <t>-526.940551717685 186.552562869272 -202.670389143249</t>
  </si>
  <si>
    <t>-539.558473180279 187.333952998874 -300.364676666509</t>
  </si>
  <si>
    <t>-547.751339822281 188.350870123872 -408.511999316827</t>
  </si>
  <si>
    <t>-552.874776838532 189.571724752886 -506.370394130809</t>
  </si>
  <si>
    <t>-555.740201661393 191.240489492214 -604.314347621146</t>
  </si>
  <si>
    <t>-557.419028598984 194.195839408198 -742.272437387047</t>
  </si>
  <si>
    <t>-531.606387186288 193.268617420649 -829.758652222854</t>
  </si>
  <si>
    <t>-558.160717474329 222.845481474995 -680.631209438653</t>
  </si>
  <si>
    <t>-580.982116288523 359.258409869091 -658.964102644312</t>
  </si>
  <si>
    <t>-531.252321977561 367.125979269332 -363.219127050974</t>
  </si>
  <si>
    <t>-324.810948279889 277.559365412317 -265.829413432451</t>
  </si>
  <si>
    <t>-555.193157989889 162.933479011601 -681.950774463673</t>
  </si>
  <si>
    <t>-598.06551174225 31.0197581408033 -662.99536569988</t>
  </si>
  <si>
    <t>-350.172907320768 73.8257565178058 -370.047754327226</t>
  </si>
  <si>
    <t>-506.065726748403 262.821618884129 -204.652202560908</t>
  </si>
  <si>
    <t>-515.853333875986 290.166377935288 210.814329864012</t>
  </si>
  <si>
    <t>-529.864642035571 314.63904937074 616.313335279487</t>
  </si>
  <si>
    <t>-379.773020085201 320.626789486256 673.502979672594</t>
  </si>
  <si>
    <t>-547.839233367559 110.336996744216 -200.596006967787</t>
  </si>
  <si>
    <t>-561.673322889016 115.279880772637 215.625356984649</t>
  </si>
  <si>
    <t>-571.104775444462 120.483834966272 621.773172260851</t>
  </si>
  <si>
    <t>-429.750763816836 74.0858027074066 682.60301292922</t>
  </si>
  <si>
    <t>9763-20170724T150157.776200200.bin</t>
  </si>
  <si>
    <t>-526.889914408692 186.257439867922 -202.51680927722</t>
  </si>
  <si>
    <t>-539.511365823558 186.994890462032 -300.211000424579</t>
  </si>
  <si>
    <t>-547.774256299425 188.01658861794 -408.352999545714</t>
  </si>
  <si>
    <t>-552.989649715112 189.259699126142 -506.206280867146</t>
  </si>
  <si>
    <t>-555.976755596909 190.966369649949 -604.14580825314</t>
  </si>
  <si>
    <t>-557.859110585182 193.989478155072 -742.099906555144</t>
  </si>
  <si>
    <t>-532.234047236683 193.259737416435 -829.643157039122</t>
  </si>
  <si>
    <t>-558.597030752007 222.604334615378 -680.442444094144</t>
  </si>
  <si>
    <t>-581.764174428216 358.953217922845 -658.667368780771</t>
  </si>
  <si>
    <t>-531.565092554406 366.808476425326 -363.00141401866</t>
  </si>
  <si>
    <t>-324.955235199153 277.548096994943 -265.687803520141</t>
  </si>
  <si>
    <t>-555.457077135686 162.701973675694 -681.797958389904</t>
  </si>
  <si>
    <t>-597.909667244768 30.6481468434429 -662.841334434189</t>
  </si>
  <si>
    <t>-349.110071509689 74.1893457215053 -369.839509467929</t>
  </si>
  <si>
    <t>-506.200276176279 262.346890336767 -204.546841833837</t>
  </si>
  <si>
    <t>-516.964812324167 290.497503253687 210.841724193965</t>
  </si>
  <si>
    <t>-529.781975817104 314.869552233982 616.338343088729</t>
  </si>
  <si>
    <t>-379.767903078404 321.496190167829 673.660809005863</t>
  </si>
  <si>
    <t>-547.536830172454 110.297787717637 -200.460098745735</t>
  </si>
  <si>
    <t>-561.677251303434 114.955351210332 215.754223357043</t>
  </si>
  <si>
    <t>-571.090341345899 120.483246224936 621.889288913713</t>
  </si>
  <si>
    <t>-429.778974476358 73.9487691727334 682.714040576766</t>
  </si>
  <si>
    <t>9763-20170724T150157.812297000.bin</t>
  </si>
  <si>
    <t>-526.915588575139 186.095297327603 -202.447258977243</t>
  </si>
  <si>
    <t>-539.495159042479 186.80539423764 -300.147010850102</t>
  </si>
  <si>
    <t>-547.755882523519 187.826907863973 -408.289264458371</t>
  </si>
  <si>
    <t>-552.988115456294 189.07878009223 -506.141438171312</t>
  </si>
  <si>
    <t>-556.011282518116 190.80118568019 -604.079600893312</t>
  </si>
  <si>
    <t>-557.964916034877 193.852358461447 -742.032015838956</t>
  </si>
  <si>
    <t>-532.43056940865 193.213850073169 -829.602547486586</t>
  </si>
  <si>
    <t>-558.727863416269 222.451687333729 -680.36767946904</t>
  </si>
  <si>
    <t>-582.171633256305 358.743589887379 -658.561509415852</t>
  </si>
  <si>
    <t>-531.874161257313 366.486879263543 -362.909210437896</t>
  </si>
  <si>
    <t>-325.157838150368 277.841886667603 -265.259773344343</t>
  </si>
  <si>
    <t>-555.474838805876 162.555692213232 -681.738540815896</t>
  </si>
  <si>
    <t>-597.656250807551 30.413889186553 -662.82076754127</t>
  </si>
  <si>
    <t>-348.658531428544 74.7139509581025 -369.692886387363</t>
  </si>
  <si>
    <t>-506.396147546931 262.096044470361 -204.467407350927</t>
  </si>
  <si>
    <t>-517.723704617244 290.710927887641 210.874516634106</t>
  </si>
  <si>
    <t>-529.73687676677 315.012124677999 616.368826152681</t>
  </si>
  <si>
    <t>-379.771099638487 322.008132677057 673.773735106067</t>
  </si>
  <si>
    <t>-547.427878420263 110.086166410042 -200.434486686707</t>
  </si>
  <si>
    <t>-561.583957638915 114.802322283441 215.77864672622</t>
  </si>
  <si>
    <t>-571.096790894118 120.459063574009 621.935632383152</t>
  </si>
  <si>
    <t>-429.783581354447 73.9139249170553 682.747880727841</t>
  </si>
  <si>
    <t>9763-20170724T150157.875968000.bin</t>
  </si>
  <si>
    <t>-527.084439065957 185.671626600387 -202.342923569381</t>
  </si>
  <si>
    <t>-539.507421315163 186.369689190425 -300.062820430336</t>
  </si>
  <si>
    <t>-547.701914821486 187.430372529606 -408.20962739939</t>
  </si>
  <si>
    <t>-552.919153440674 188.733451498748 -506.061986765319</t>
  </si>
  <si>
    <t>-555.973098071942 190.519453667463 -603.998060771337</t>
  </si>
  <si>
    <t>-558.019045977508 193.670057900577 -741.946989379157</t>
  </si>
  <si>
    <t>-532.685325285963 193.257230894565 -829.577110619546</t>
  </si>
  <si>
    <t>-558.893274086481 222.216163364125 -680.259382472403</t>
  </si>
  <si>
    <t>-583.070639260339 358.348944794151 -658.275121992927</t>
  </si>
  <si>
    <t>-532.788110809497 365.654576428804 -362.609295216823</t>
  </si>
  <si>
    <t>-325.367648258428 278.534041905169 -265.081119020962</t>
  </si>
  <si>
    <t>-555.336084513077 162.338614440012 -681.679687293207</t>
  </si>
  <si>
    <t>-596.741913583411 29.9344033627401 -662.851396841213</t>
  </si>
  <si>
    <t>-347.869193468662 75.6037123677393 -368.894007246646</t>
  </si>
  <si>
    <t>-506.877438772866 261.497714875843 -204.29333679346</t>
  </si>
  <si>
    <t>-519.091694084838 291.244087414851 210.943940334273</t>
  </si>
  <si>
    <t>-529.646868271516 315.371692632526 616.431074785125</t>
  </si>
  <si>
    <t>-379.796266591098 323.466476672228 673.992082740361</t>
  </si>
  <si>
    <t>-547.339039841991 109.869234853483 -200.421421025539</t>
  </si>
  <si>
    <t>-561.488737013323 114.333406040411 215.79470853743</t>
  </si>
  <si>
    <t>-571.1010556131 120.350297791837 621.94660748083</t>
  </si>
  <si>
    <t>-429.80778874787 73.7546838992287 682.766500671251</t>
  </si>
  <si>
    <t>9763-20170724T150157.909063300.bin</t>
  </si>
  <si>
    <t>-527.443173682468 185.424137643332 -202.324285650461</t>
  </si>
  <si>
    <t>-539.769850433944 186.0971835639 -300.056589263632</t>
  </si>
  <si>
    <t>-547.920986932931 187.169909242846 -408.206610297403</t>
  </si>
  <si>
    <t>-553.125835582434 188.4969601185 -506.059254719779</t>
  </si>
  <si>
    <t>-556.19498039909 190.317688586024 -603.994179165346</t>
  </si>
  <si>
    <t>-558.291984945827 193.526811815148 -741.941041769218</t>
  </si>
  <si>
    <t>-533.057019089023 193.231930221874 -829.600037238092</t>
  </si>
  <si>
    <t>-559.217457217996 222.042195566698 -680.240020156446</t>
  </si>
  <si>
    <t>-583.842973789934 358.086526026605 -658.177827742774</t>
  </si>
  <si>
    <t>-533.830239370812 365.100085196513 -362.45915575676</t>
  </si>
  <si>
    <t>-326.089293661171 278.511960305657 -265.139057975305</t>
  </si>
  <si>
    <t>-555.51265474341 162.17430714434 -681.689177554561</t>
  </si>
  <si>
    <t>-596.507974607481 29.6405133145802 -662.874511533828</t>
  </si>
  <si>
    <t>-347.650805705616 75.6880398195126 -368.317593856145</t>
  </si>
  <si>
    <t>-507.507405721987 261.21118387602 -204.239037832835</t>
  </si>
  <si>
    <t>-519.659630877701 291.463433184006 210.963470711845</t>
  </si>
  <si>
    <t>-529.61671534612 315.552363196671 616.456820249698</t>
  </si>
  <si>
    <t>-379.820319132205 324.24094992507 674.072328518248</t>
  </si>
  <si>
    <t>-547.566802473217 109.677095339843 -200.428198689333</t>
  </si>
  <si>
    <t>-561.513733637958 114.078784355377 215.795413893255</t>
  </si>
  <si>
    <t>-571.118489036061 120.261959383829 621.948204826034</t>
  </si>
  <si>
    <t>-429.808630967964 73.7208200339069 682.771230316764</t>
  </si>
  <si>
    <t>9763-20170724T150157.977031000.bin</t>
  </si>
  <si>
    <t>-528.902457290917 185.086092902257 -202.360404640648</t>
  </si>
  <si>
    <t>-541.259468006606 185.758545044563 -300.088823647833</t>
  </si>
  <si>
    <t>-549.472754546955 186.880617612564 -408.233540240467</t>
  </si>
  <si>
    <t>-554.747357254755 188.270973362935 -506.08162726012</t>
  </si>
  <si>
    <t>-557.901002958607 190.172989874655 -604.012406745709</t>
  </si>
  <si>
    <t>-560.133576855103 193.51479277143 -741.953861426963</t>
  </si>
  <si>
    <t>-535.092007262991 193.470336791819 -829.668904650769</t>
  </si>
  <si>
    <t>-561.143243743358 221.961569216458 -680.222564946464</t>
  </si>
  <si>
    <t>-586.588403362124 357.820531118018 -658.030683802037</t>
  </si>
  <si>
    <t>-537.219328267075 363.790630982275 -362.180964430978</t>
  </si>
  <si>
    <t>-329.301052355679 276.938625375516 -265.476658498922</t>
  </si>
  <si>
    <t>-557.150187909706 162.113730315415 -681.737143424807</t>
  </si>
  <si>
    <t>-597.471938103874 29.3503099460909 -663.02850052267</t>
  </si>
  <si>
    <t>-349.214970580731 76.4660722094143 -367.671636657759</t>
  </si>
  <si>
    <t>-509.631868806986 260.876152803989 -204.240624526017</t>
  </si>
  <si>
    <t>-520.743409334705 291.679323904686 210.950557766507</t>
  </si>
  <si>
    <t>-529.573896082256 315.820157559225 616.489495821892</t>
  </si>
  <si>
    <t>-379.845787318043 325.211501452739 674.17219692734</t>
  </si>
  <si>
    <t>-548.487210422307 109.42541087532 -200.467600398151</t>
  </si>
  <si>
    <t>-561.960369606457 113.689861599981 215.773078088941</t>
  </si>
  <si>
    <t>-571.194627064519 120.062768135431 621.94529675906</t>
  </si>
  <si>
    <t>-429.834597200986 73.6445736534872 682.74579995408</t>
  </si>
  <si>
    <t>9763-20170724T150158.008620200.bin</t>
  </si>
  <si>
    <t>-529.929546013168 185.188746876403 -202.414992059622</t>
  </si>
  <si>
    <t>-542.369401181292 185.854672909974 -300.132964999477</t>
  </si>
  <si>
    <t>-550.659418387016 187.004274368326 -408.271579404642</t>
  </si>
  <si>
    <t>-555.998967153302 188.43437156554 -506.115557057828</t>
  </si>
  <si>
    <t>-559.214113067584 190.39162589682 -604.043214608721</t>
  </si>
  <si>
    <t>-561.530604426391 193.827766599715 -741.980985470963</t>
  </si>
  <si>
    <t>-536.585172902653 193.917135918698 -829.723304942921</t>
  </si>
  <si>
    <t>-562.570858301287 222.227514070148 -680.228534044628</t>
  </si>
  <si>
    <t>-588.325898266069 358.01178479348 -657.932732210625</t>
  </si>
  <si>
    <t>-539.204754002739 363.38293062799 -362.030282072566</t>
  </si>
  <si>
    <t>-331.351167979579 276.280621607629 -265.411990201943</t>
  </si>
  <si>
    <t>-558.442457245964 162.390134004659 -681.788539107336</t>
  </si>
  <si>
    <t>-598.445576421826 29.5256772392756 -663.14953183956</t>
  </si>
  <si>
    <t>-350.311516686923 77.0886017087917 -367.746140684246</t>
  </si>
  <si>
    <t>-510.936523231519 261.021043252141 -204.294913606363</t>
  </si>
  <si>
    <t>-521.337584962167 291.573408311805 210.933219043059</t>
  </si>
  <si>
    <t>-529.544266425671 315.917393898531 616.500381930177</t>
  </si>
  <si>
    <t>-379.837936136803 325.445372496671 674.217191458688</t>
  </si>
  <si>
    <t>-549.118905877585 109.525052644398 -200.504774107739</t>
  </si>
  <si>
    <t>-562.307655363052 113.612234592728 215.746818923447</t>
  </si>
  <si>
    <t>-571.228195162543 119.971668658417 621.922966880642</t>
  </si>
  <si>
    <t>-429.85394548138 73.588775579414 682.717304349851</t>
  </si>
  <si>
    <t>9763-20170724T150158.080314000.bin</t>
  </si>
  <si>
    <t>-532.208169251485 185.877613680465 -202.526418408064</t>
  </si>
  <si>
    <t>-544.904430564696 186.51423260885 -300.211563100968</t>
  </si>
  <si>
    <t>-553.459996211162 187.670231668107 -408.329508645499</t>
  </si>
  <si>
    <t>-559.034120508003 189.122246234961 -506.160082185161</t>
  </si>
  <si>
    <t>-562.479374651999 191.118199089935 -604.079055545509</t>
  </si>
  <si>
    <t>-565.116066495956 194.626486230811 -742.009353961537</t>
  </si>
  <si>
    <t>-540.392208688762 194.917575228443 -829.813855897847</t>
  </si>
  <si>
    <t>-566.118819800411 222.986556026542 -680.237817474184</t>
  </si>
  <si>
    <t>-592.309979378062 358.671128376969 -657.836005704737</t>
  </si>
  <si>
    <t>-543.367145400313 363.550552412763 -361.895405419965</t>
  </si>
  <si>
    <t>-335.893074048672 275.923169334662 -264.93702857087</t>
  </si>
  <si>
    <t>-561.782321188953 163.164846233307 -681.842375237203</t>
  </si>
  <si>
    <t>-601.19820584431 30.1196484874013 -663.272379554551</t>
  </si>
  <si>
    <t>-352.995884839484 78.6700989016481 -367.889372247334</t>
  </si>
  <si>
    <t>-513.735196557535 261.802553935686 -204.409551108779</t>
  </si>
  <si>
    <t>-522.315507129218 291.568328969428 210.917297608959</t>
  </si>
  <si>
    <t>-529.494434448385 316.080421215713 616.513392719649</t>
  </si>
  <si>
    <t>-379.8104889609 325.694377371697 674.273970374284</t>
  </si>
  <si>
    <t>-550.792346936895 110.053459770281 -200.543565604109</t>
  </si>
  <si>
    <t>-562.853660703759 113.663223301208 215.746600690152</t>
  </si>
  <si>
    <t>-571.324127467714 119.824176246287 621.918740032449</t>
  </si>
  <si>
    <t>-429.912314914618 73.504027370273 682.673628525736</t>
  </si>
  <si>
    <t>9763-20170724T150158.112905400.bin</t>
  </si>
  <si>
    <t>-533.359083139495 186.267663346389 -202.537021829343</t>
  </si>
  <si>
    <t>-546.161539760285 186.880277241256 -300.208461829905</t>
  </si>
  <si>
    <t>-554.856902923558 187.994483938925 -408.315615012562</t>
  </si>
  <si>
    <t>-560.565764981685 189.401493284154 -506.139159992512</t>
  </si>
  <si>
    <t>-564.153655417925 191.344305253245 -604.054173442987</t>
  </si>
  <si>
    <t>-566.998931512325 194.768906161417 -741.98234913105</t>
  </si>
  <si>
    <t>-542.402175949877 195.098478825771 -829.822447242021</t>
  </si>
  <si>
    <t>-567.943499804441 223.163735503972 -680.226034626555</t>
  </si>
  <si>
    <t>-594.302425460636 358.823898289421 -657.821674600245</t>
  </si>
  <si>
    <t>-545.301696835437 363.771312144615 -361.891721405572</t>
  </si>
  <si>
    <t>-337.789384816891 276.326603699133 -264.850253478029</t>
  </si>
  <si>
    <t>-563.538979831442 163.346419346453 -681.802042468509</t>
  </si>
  <si>
    <t>-602.579590287613 30.2033021824357 -663.169949396617</t>
  </si>
  <si>
    <t>-353.967453662862 79.1299495452786 -367.59161940511</t>
  </si>
  <si>
    <t>-515.073847642911 262.281041314801 -204.423634171622</t>
  </si>
  <si>
    <t>-522.743329302792 291.647516580915 210.949404437744</t>
  </si>
  <si>
    <t>-529.464280474588 316.153299007885 616.517745736708</t>
  </si>
  <si>
    <t>-379.789954131442 325.803357338864 674.297271796399</t>
  </si>
  <si>
    <t>-551.669310072106 110.262914184332 -200.548397601215</t>
  </si>
  <si>
    <t>-563.146908575108 113.715423206219 215.759605160924</t>
  </si>
  <si>
    <t>-571.410978491878 119.715080775723 621.916557398983</t>
  </si>
  <si>
    <t>-429.953776064851 73.4977941686543 682.64396061601</t>
  </si>
  <si>
    <t>9763-20170724T150158.175584600.bin</t>
  </si>
  <si>
    <t>-535.18940662777 186.761577312371 -202.546397171606</t>
  </si>
  <si>
    <t>-548.134228461457 187.351932530236 -300.199367992497</t>
  </si>
  <si>
    <t>-557.068811850038 188.393629476145 -408.287656151626</t>
  </si>
  <si>
    <t>-563.024940452569 189.7133321017 -506.097497328116</t>
  </si>
  <si>
    <t>-566.889820108606 191.54515205232 -604.004154506822</t>
  </si>
  <si>
    <t>-570.155094059771 194.787435271594 -741.927498847196</t>
  </si>
  <si>
    <t>-545.870032322374 195.159305039717 -829.854139103469</t>
  </si>
  <si>
    <t>-570.987041195053 223.258258976191 -680.204587737091</t>
  </si>
  <si>
    <t>-597.76537642068 358.865705991578 -657.933957512329</t>
  </si>
  <si>
    <t>-549.062885495599 364.402842137695 -361.965338351593</t>
  </si>
  <si>
    <t>-341.11844614101 279.240471065971 -263.82516886392</t>
  </si>
  <si>
    <t>-566.436453852185 163.450277184678 -681.718239045396</t>
  </si>
  <si>
    <t>-604.89588464091 30.1583649148831 -662.909530821105</t>
  </si>
  <si>
    <t>-355.807680496396 79.2791299089408 -367.157206975364</t>
  </si>
  <si>
    <t>-517.017361050831 262.979429590269 -204.463858249571</t>
  </si>
  <si>
    <t>-523.651221679962 291.908263223848 210.957779865388</t>
  </si>
  <si>
    <t>-529.400283529051 316.3058941211 616.532242049078</t>
  </si>
  <si>
    <t>-379.746570779907 325.96286356487 674.363958404694</t>
  </si>
  <si>
    <t>-553.199222869157 110.444634942941 -200.55808290795</t>
  </si>
  <si>
    <t>-563.858971053243 113.698918046042 215.773190470158</t>
  </si>
  <si>
    <t>-571.575533265264 119.538863228872 621.928762652821</t>
  </si>
  <si>
    <t>-430.017321400248 73.5257715354805 682.575850979486</t>
  </si>
  <si>
    <t>9763-20170724T150158.213186600.bin</t>
  </si>
  <si>
    <t>-535.893219351735 186.875360022433 -202.569300201933</t>
  </si>
  <si>
    <t>-548.885456991089 187.442815992359 -300.216023197622</t>
  </si>
  <si>
    <t>-557.925586482576 188.40969855216 -408.296231125681</t>
  </si>
  <si>
    <t>-563.996473098269 189.639961325442 -506.100367673188</t>
  </si>
  <si>
    <t>-567.994101608204 191.3594916066 -604.00367701748</t>
  </si>
  <si>
    <t>-571.46394304114 194.418728403554 -741.926034456645</t>
  </si>
  <si>
    <t>-547.323470235796 194.782978538844 -829.892643434025</t>
  </si>
  <si>
    <t>-572.234886935168 222.969090869145 -680.23920813135</t>
  </si>
  <si>
    <t>-599.21287297406 358.545490230535 -658.12102316995</t>
  </si>
  <si>
    <t>-550.890680926637 364.784218577356 -362.104071483256</t>
  </si>
  <si>
    <t>-343.123929140144 281.26972177159 -262.187440986565</t>
  </si>
  <si>
    <t>-567.625460047556 163.16386487415 -681.68167401889</t>
  </si>
  <si>
    <t>-605.832803640296 29.8161341294219 -662.78743183188</t>
  </si>
  <si>
    <t>-357.081747516015 79.5062930163715 -366.879369303105</t>
  </si>
  <si>
    <t>-517.78694613264 263.195088813641 -204.516029177091</t>
  </si>
  <si>
    <t>-524.078904364648 291.967082009023 210.921835437929</t>
  </si>
  <si>
    <t>-529.365903720923 316.380088345515 616.534666550158</t>
  </si>
  <si>
    <t>-379.727654050468 326.132831473492 674.390304310991</t>
  </si>
  <si>
    <t>-553.916216761378 110.44007403226 -200.561630594763</t>
  </si>
  <si>
    <t>-564.137261608686 113.641687302076 215.781135050553</t>
  </si>
  <si>
    <t>-571.665789274704 119.436108952561 621.942198656421</t>
  </si>
  <si>
    <t>-430.05645322097 73.5300163870359 682.551015675095</t>
  </si>
  <si>
    <t>9763-20170724T150158.276493100.bin</t>
  </si>
  <si>
    <t>-537.223612005951 187.221427884643 -202.60689140304</t>
  </si>
  <si>
    <t>-550.349200632219 187.746381568959 -300.236004547136</t>
  </si>
  <si>
    <t>-559.643241487925 188.569706692673 -408.295954944176</t>
  </si>
  <si>
    <t>-565.982511894834 189.627070287917 -506.085026472351</t>
  </si>
  <si>
    <t>-570.284657781959 191.128596584799 -603.979093230029</t>
  </si>
  <si>
    <t>-574.21872159746 193.830871526278 -741.896430890677</t>
  </si>
  <si>
    <t>-550.313729386037 194.139024463094 -829.927483918353</t>
  </si>
  <si>
    <t>-574.842757840236 222.53612108913 -680.27973177938</t>
  </si>
  <si>
    <t>-602.153693827131 358.095647664695 -658.459840963359</t>
  </si>
  <si>
    <t>-554.659862220044 365.573776311956 -362.337536655136</t>
  </si>
  <si>
    <t>-347.670016933697 286.601136353401 -257.249440952902</t>
  </si>
  <si>
    <t>-570.116732209859 162.736812786926 -681.586152409457</t>
  </si>
  <si>
    <t>-607.861392421242 29.2674879379599 -662.588303958108</t>
  </si>
  <si>
    <t>-359.961158366729 80.1630590398606 -366.877749666697</t>
  </si>
  <si>
    <t>-519.447941487761 263.939386715057 -204.625159760661</t>
  </si>
  <si>
    <t>-524.999681009176 291.867315179898 210.880845592425</t>
  </si>
  <si>
    <t>-529.2857286916 316.500556520217 616.533948842028</t>
  </si>
  <si>
    <t>-379.675574911986 326.263296961224 674.460570816513</t>
  </si>
  <si>
    <t>-554.985909308053 110.560143121722 -200.559439863448</t>
  </si>
  <si>
    <t>-564.652951285882 113.62068389163 215.797559640613</t>
  </si>
  <si>
    <t>-571.78552720513 119.303520711309 621.959172407474</t>
  </si>
  <si>
    <t>-430.120357923363 73.5121000711299 682.524202199683</t>
  </si>
  <si>
    <t>9763-20170724T150158.309080600.bin</t>
  </si>
  <si>
    <t>-537.778297375611 187.446458712884 -202.60864200903</t>
  </si>
  <si>
    <t>-550.954128500325 187.940790192194 -300.231158931264</t>
  </si>
  <si>
    <t>-560.366842601226 188.698021616097 -408.281256029062</t>
  </si>
  <si>
    <t>-566.837370405772 189.679606603041 -506.062547182603</t>
  </si>
  <si>
    <t>-571.293697213635 191.087569317939 -603.95101946292</t>
  </si>
  <si>
    <t>-575.467927757783 193.637859984367 -741.864196606523</t>
  </si>
  <si>
    <t>-551.685113706689 193.899493660885 -829.928454034862</t>
  </si>
  <si>
    <t>-576.012962809569 222.408722044553 -680.277395600747</t>
  </si>
  <si>
    <t>-603.603996653728 357.945524526391 -658.622859232651</t>
  </si>
  <si>
    <t>-556.59040269965 366.251104844871 -362.44606028298</t>
  </si>
  <si>
    <t>-350.384998764644 289.404377589854 -254.284488101812</t>
  </si>
  <si>
    <t>-571.232624236453 162.612495598196 -681.527753244063</t>
  </si>
  <si>
    <t>-608.806650442234 29.0973656831745 -662.50615857382</t>
  </si>
  <si>
    <t>-360.886902277541 80.4670573933151 -367.120644251255</t>
  </si>
  <si>
    <t>-520.144371983289 264.29421652072 -204.642353663599</t>
  </si>
  <si>
    <t>-525.702072429258 291.730851506665 210.896288336056</t>
  </si>
  <si>
    <t>-529.232934026586 316.565782430392 616.541408789255</t>
  </si>
  <si>
    <t>-379.641185444122 326.267891772839 674.525717817002</t>
  </si>
  <si>
    <t>-555.374273961823 110.619793768545 -200.559055035111</t>
  </si>
  <si>
    <t>-564.957981490861 113.666211128221 215.800050769716</t>
  </si>
  <si>
    <t>-571.873674837535 119.218997378022 621.973525310212</t>
  </si>
  <si>
    <t>-430.154129184927 73.563724861152 682.514110757476</t>
  </si>
  <si>
    <t>9763-20170724T150158.376761600.bin</t>
  </si>
  <si>
    <t>-538.750737631629 187.5556931396 -202.509335374842</t>
  </si>
  <si>
    <t>-551.818150401036 187.934133605878 -300.146862380965</t>
  </si>
  <si>
    <t>-561.301359754225 188.562999375562 -408.191667963862</t>
  </si>
  <si>
    <t>-567.911704272054 189.418670962036 -505.964755388555</t>
  </si>
  <si>
    <t>-572.583103486554 190.685073668951 -603.845189061487</t>
  </si>
  <si>
    <t>-577.138442839977 193.013926308972 -741.750273288548</t>
  </si>
  <si>
    <t>-553.567876854191 193.201214631187 -829.871765859698</t>
  </si>
  <si>
    <t>-577.568494918953 221.879067766765 -680.206690351025</t>
  </si>
  <si>
    <t>-605.483925112337 357.381510275132 -658.738157807489</t>
  </si>
  <si>
    <t>-559.754343105448 365.900677775539 -362.366414179549</t>
  </si>
  <si>
    <t>-355.107960502203 295.421551774866 -247.138177622804</t>
  </si>
  <si>
    <t>-572.681214089838 162.089840412384 -681.377750315863</t>
  </si>
  <si>
    <t>-609.909538438198 28.4876074419037 -662.309783433209</t>
  </si>
  <si>
    <t>-361.792058662716 80.65843309756 -367.57202698438</t>
  </si>
  <si>
    <t>-521.380054473347 264.480597608788 -204.567438024352</t>
  </si>
  <si>
    <t>-527.114253139591 291.617156141788 210.988453859781</t>
  </si>
  <si>
    <t>-529.108876032141 316.74341755742 616.576295013071</t>
  </si>
  <si>
    <t>-379.572615723439 326.397461907917 674.711530695449</t>
  </si>
  <si>
    <t>-555.912684559643 110.509633474715 -200.483609396787</t>
  </si>
  <si>
    <t>-565.444847110852 113.609800936521 215.876231846633</t>
  </si>
  <si>
    <t>-572.053642663496 119.050640158514 622.025457761159</t>
  </si>
  <si>
    <t>-430.213782333069 73.6963053077479 682.510387073393</t>
  </si>
  <si>
    <t>9763-20170724T150158.412861200.bin</t>
  </si>
  <si>
    <t>-539.013509666776 187.387240237921 -202.435683668986</t>
  </si>
  <si>
    <t>-551.981195808353 187.699429597071 -300.086746335571</t>
  </si>
  <si>
    <t>-561.454304386845 188.264947520587 -408.132740936417</t>
  </si>
  <si>
    <t>-568.095947953439 189.062457042853 -505.904170098516</t>
  </si>
  <si>
    <t>-572.83894694243 190.266673325438 -603.782049963894</t>
  </si>
  <si>
    <t>-577.537297066765 192.501228544887 -741.683867010237</t>
  </si>
  <si>
    <t>-554.049996514988 192.675128381941 -829.827659100495</t>
  </si>
  <si>
    <t>-577.938521191407 221.40553672498 -680.158497633171</t>
  </si>
  <si>
    <t>-606.077433751673 356.869107162085 -658.765145564973</t>
  </si>
  <si>
    <t>-561.086570951251 364.827325146895 -362.264702995173</t>
  </si>
  <si>
    <t>-357.052345756489 297.963024739747 -243.840962888244</t>
  </si>
  <si>
    <t>-572.982462494863 161.621389091802 -681.29604143248</t>
  </si>
  <si>
    <t>-610.004159224987 27.9553878456404 -662.2246965008</t>
  </si>
  <si>
    <t>-361.783178189886 80.3786780543558 -367.685734112398</t>
  </si>
  <si>
    <t>-521.689841032454 264.263841481003 -204.487848706583</t>
  </si>
  <si>
    <t>-527.510206554785 291.630135882947 211.051791956893</t>
  </si>
  <si>
    <t>-529.053302658432 316.828443991867 616.599310040128</t>
  </si>
  <si>
    <t>-379.547203013542 326.603290631174 674.791902695178</t>
  </si>
  <si>
    <t>-556.014349814802 110.299987736493 -200.429915288503</t>
  </si>
  <si>
    <t>-565.633126862077 113.486577800009 215.927299460001</t>
  </si>
  <si>
    <t>-572.159601325287 118.936092536174 622.053468100017</t>
  </si>
  <si>
    <t>-430.246514601043 73.777230607684 682.513027872389</t>
  </si>
  <si>
    <t>9763-20170724T150158.480598300.bin</t>
  </si>
  <si>
    <t>-539.173054071456 186.734353364088 -202.1676088036</t>
  </si>
  <si>
    <t>-551.8802077504 186.923040351012 -299.853350545829</t>
  </si>
  <si>
    <t>-561.246117036057 187.415181032992 -407.909119249396</t>
  </si>
  <si>
    <t>-567.865982000338 188.165522260879 -505.682357188518</t>
  </si>
  <si>
    <t>-572.663728562682 189.337534703774 -603.5577822335</t>
  </si>
  <si>
    <t>-577.521084481586 191.538814153509 -741.454819243367</t>
  </si>
  <si>
    <t>-554.109577928098 191.77915583367 -829.618477873699</t>
  </si>
  <si>
    <t>-577.971967456385 220.447619736145 -679.931734251608</t>
  </si>
  <si>
    <t>-606.654528392838 355.795216881825 -658.619919858162</t>
  </si>
  <si>
    <t>-562.853493179476 362.618700364652 -361.913235310439</t>
  </si>
  <si>
    <t>-358.782412440149 303.306163087089 -239.593859891964</t>
  </si>
  <si>
    <t>-572.776021200531 160.683889638357 -681.06887298582</t>
  </si>
  <si>
    <t>-609.168129763304 26.8394618060333 -662.016149087581</t>
  </si>
  <si>
    <t>-361.330705164582 79.9276344144853 -367.342561729832</t>
  </si>
  <si>
    <t>-522.043240191583 263.328203106974 -204.288814131976</t>
  </si>
  <si>
    <t>-527.298346375581 292.00843757313 211.16973640443</t>
  </si>
  <si>
    <t>-529.017491156093 316.938895031648 616.619126579211</t>
  </si>
  <si>
    <t>-379.525090994337 327.079363705304 674.784330389458</t>
  </si>
  <si>
    <t>-556.039783693222 109.873348835897 -200.223610238794</t>
  </si>
  <si>
    <t>-565.794531983746 112.9956558041 216.130914113728</t>
  </si>
  <si>
    <t>-572.268978349762 118.843174461301 622.154454918532</t>
  </si>
  <si>
    <t>-430.322060311817 73.7390539573603 682.575412649369</t>
  </si>
  <si>
    <t>9763-20170724T150158.512709000.bin</t>
  </si>
  <si>
    <t>-538.943175159285 186.157383348931 -201.95311517376</t>
  </si>
  <si>
    <t>-551.466136890371 186.272983847433 -299.662691278608</t>
  </si>
  <si>
    <t>-560.718641886941 186.741226691711 -407.72831481156</t>
  </si>
  <si>
    <t>-567.274610392728 187.489887493328 -505.505943689253</t>
  </si>
  <si>
    <t>-572.048523506634 188.678665830786 -603.38236646417</t>
  </si>
  <si>
    <t>-576.915919235916 190.921478189185 -741.278233850772</t>
  </si>
  <si>
    <t>-553.482628090281 191.242043583833 -829.435937264411</t>
  </si>
  <si>
    <t>-577.438142065397 219.805068559703 -679.743976552201</t>
  </si>
  <si>
    <t>-606.45997616267 355.089869265924 -658.452129570332</t>
  </si>
  <si>
    <t>-562.876023061199 361.782983819367 -361.710485172786</t>
  </si>
  <si>
    <t>-358.547608892484 303.984297938044 -239.096478095702</t>
  </si>
  <si>
    <t>-572.090639273597 160.055110947335 -680.904585713381</t>
  </si>
  <si>
    <t>-608.146915719277 26.1089619510747 -661.908397492032</t>
  </si>
  <si>
    <t>-360.820588737725 79.7920730740568 -366.91673621372</t>
  </si>
  <si>
    <t>-521.798962571338 262.5480873188 -204.161316989425</t>
  </si>
  <si>
    <t>-526.657989679778 292.120087035934 211.23956990504</t>
  </si>
  <si>
    <t>-529.033510344665 316.943271219199 616.619136590264</t>
  </si>
  <si>
    <t>-379.510296348569 327.080417725742 674.705710118176</t>
  </si>
  <si>
    <t>-555.778724173733 109.496099736693 -200.054485188817</t>
  </si>
  <si>
    <t>-565.737835414428 112.627547614359 216.295166480076</t>
  </si>
  <si>
    <t>-572.319727956721 118.821628477941 622.24522101599</t>
  </si>
  <si>
    <t>-430.355042240902 73.7344966627979 682.637156047012</t>
  </si>
  <si>
    <t>9763-20170724T150158.582791000.bin</t>
  </si>
  <si>
    <t>-536.937684339452 185.113058023599 -201.674589632384</t>
  </si>
  <si>
    <t>-549.044081152668 185.155470625981 -299.436765927627</t>
  </si>
  <si>
    <t>-557.976848723735 185.610866476901 -407.52931507762</t>
  </si>
  <si>
    <t>-564.303240125662 186.371672608522 -505.321860225219</t>
  </si>
  <si>
    <t>-568.908914638391 187.594361165382 -603.205966946412</t>
  </si>
  <si>
    <t>-573.606006755442 189.90554489878 -741.106644092843</t>
  </si>
  <si>
    <t>-550.045212949011 190.37208958032 -829.229725217606</t>
  </si>
  <si>
    <t>-574.296081239781 218.750045274956 -679.555792875675</t>
  </si>
  <si>
    <t>-603.751694802816 353.962883440541 -658.31545324871</t>
  </si>
  <si>
    <t>-560.486704774821 361.001388134619 -361.535173965825</t>
  </si>
  <si>
    <t>-355.99164638816 301.388249999065 -240.072922825982</t>
  </si>
  <si>
    <t>-568.763446445746 159.017696260117 -680.745415662359</t>
  </si>
  <si>
    <t>-604.364846341356 24.9571934180478 -661.84834586117</t>
  </si>
  <si>
    <t>-357.87356056841 79.5142983203116 -366.130417076159</t>
  </si>
  <si>
    <t>-519.618103740654 261.724544311069 -204.00750986846</t>
  </si>
  <si>
    <t>-524.525662196808 291.340119036917 211.389702183579</t>
  </si>
  <si>
    <t>-529.179552077245 316.715015652858 616.6073916299</t>
  </si>
  <si>
    <t>-379.494962571937 326.570606406579 674.325559689392</t>
  </si>
  <si>
    <t>-553.822434693779 108.69130113143 -199.739951295916</t>
  </si>
  <si>
    <t>-565.445628322455 111.860039861871 216.566229363701</t>
  </si>
  <si>
    <t>-572.431136253168 118.825602880692 622.411074908737</t>
  </si>
  <si>
    <t>-430.445237195737 73.7231742877407 682.741658450181</t>
  </si>
  <si>
    <t>9763-20170724T150158.614891900.bin</t>
  </si>
  <si>
    <t>-535.299162395969 184.690651665617 -201.969192987707</t>
  </si>
  <si>
    <t>-547.574939033555 184.759162326882 -299.710204292645</t>
  </si>
  <si>
    <t>-556.588366644781 185.223802904052 -407.796006505693</t>
  </si>
  <si>
    <t>-562.944403087242 185.990890821102 -505.586569503918</t>
  </si>
  <si>
    <t>-567.536503463505 187.220784242089 -603.471204244561</t>
  </si>
  <si>
    <t>-572.169054917204 189.546592398797 -741.374004891548</t>
  </si>
  <si>
    <t>-548.550101887232 190.058553459952 -829.481044515848</t>
  </si>
  <si>
    <t>-572.911529473275 218.382620837331 -679.819527512238</t>
  </si>
  <si>
    <t>-602.3790470481 353.575886535246 -658.586846803585</t>
  </si>
  <si>
    <t>-559.118754593039 360.530800996616 -361.803751847974</t>
  </si>
  <si>
    <t>-355.003993425198 299.579807285081 -240.365867430046</t>
  </si>
  <si>
    <t>-567.331123988935 158.654546945068 -681.014344962869</t>
  </si>
  <si>
    <t>-602.854315911271 24.5571115370071 -662.144764380022</t>
  </si>
  <si>
    <t>-356.749956656794 79.4126976412031 -366.182959654309</t>
  </si>
  <si>
    <t>-518.19771961911 261.723549694475 -204.183086104126</t>
  </si>
  <si>
    <t>-523.108692498957 290.576436300058 211.267807968304</t>
  </si>
  <si>
    <t>-529.264211950717 316.53226462724 616.566206019339</t>
  </si>
  <si>
    <t>-379.461487189259 325.771602860987 674.079537388576</t>
  </si>
  <si>
    <t>-552.481245784702 107.972332461938 -199.802314151776</t>
  </si>
  <si>
    <t>-564.950290571659 111.519626978956 216.47634733766</t>
  </si>
  <si>
    <t>-572.504024659299 118.823269751326 622.461413418671</t>
  </si>
  <si>
    <t>-430.489790159062 73.7428781132367 682.741728141789</t>
  </si>
  <si>
    <t>9763-20170724T150158.680070000.bin</t>
  </si>
  <si>
    <t>-532.974428274454 184.541065209172 -202.570930395967</t>
  </si>
  <si>
    <t>-545.234365998379 184.779520896642 -300.313650446623</t>
  </si>
  <si>
    <t>-554.265530259187 185.33866362196 -408.397535559017</t>
  </si>
  <si>
    <t>-560.648100631619 186.154664015206 -506.186044015455</t>
  </si>
  <si>
    <t>-565.275157337569 187.397520534057 -604.068796303861</t>
  </si>
  <si>
    <t>-569.963995453259 189.704095584148 -741.969893719742</t>
  </si>
  <si>
    <t>-546.285362006303 190.239902773033 -830.061029326182</t>
  </si>
  <si>
    <t>-570.664784340114 218.550188327373 -680.41980661842</t>
  </si>
  <si>
    <t>-600.227240007607 353.740590889697 -659.298833293772</t>
  </si>
  <si>
    <t>-555.840416208222 359.839994378885 -362.663362709193</t>
  </si>
  <si>
    <t>-352.427389573665 295.466514129871 -241.81561172934</t>
  </si>
  <si>
    <t>-565.118009140062 158.818815932482 -681.607503724207</t>
  </si>
  <si>
    <t>-600.659330308563 24.7008787956431 -662.75792650861</t>
  </si>
  <si>
    <t>-354.954260878013 80.3775808602991 -366.609412991066</t>
  </si>
  <si>
    <t>-515.536149011451 261.520910110969 -204.599319691171</t>
  </si>
  <si>
    <t>-521.292698312993 289.606406129792 210.893287377968</t>
  </si>
  <si>
    <t>-529.332668563543 316.299948980922 616.468017610433</t>
  </si>
  <si>
    <t>-379.388199911873 324.321338698999 673.794392778215</t>
  </si>
  <si>
    <t>-550.900468493402 107.831139788029 -200.260722500372</t>
  </si>
  <si>
    <t>-564.728745443133 111.426401746973 215.974643058424</t>
  </si>
  <si>
    <t>-572.676147426582 118.685146432335 622.311223479958</t>
  </si>
  <si>
    <t>-430.559354476211 73.8560940972375 682.537323867728</t>
  </si>
  <si>
    <t>9763-20170724T150158.711159300.bin</t>
  </si>
  <si>
    <t>-532.555424379566 184.931905306052 -202.723036373426</t>
  </si>
  <si>
    <t>-544.680481317503 185.188625205555 -300.482461482292</t>
  </si>
  <si>
    <t>-553.606789963993 185.772389497192 -408.574949007656</t>
  </si>
  <si>
    <t>-559.912569978461 186.611000289481 -506.368403215498</t>
  </si>
  <si>
    <t>-564.480949735383 187.876548527221 -604.253637595719</t>
  </si>
  <si>
    <t>-569.106497865133 190.214163214702 -742.156238092726</t>
  </si>
  <si>
    <t>-545.430116628515 190.743157749707 -830.247861776389</t>
  </si>
  <si>
    <t>-569.799933449747 219.049620496666 -680.601138871407</t>
  </si>
  <si>
    <t>-599.182953631292 354.292572661138 -659.512032369775</t>
  </si>
  <si>
    <t>-554.525740648789 360.051676458578 -362.910446937378</t>
  </si>
  <si>
    <t>-351.300844704724 294.406501461071 -242.430657686191</t>
  </si>
  <si>
    <t>-564.323818032736 159.312041269018 -681.797456093382</t>
  </si>
  <si>
    <t>-600.042628391254 25.2634435554094 -662.933473020085</t>
  </si>
  <si>
    <t>-354.367296239274 81.156786630942 -366.707469898263</t>
  </si>
  <si>
    <t>-514.769278762299 261.72799487019 -204.688840941434</t>
  </si>
  <si>
    <t>-521.040915587505 289.70964034615 210.803284624054</t>
  </si>
  <si>
    <t>-529.334768036833 316.25335547734 616.429015547566</t>
  </si>
  <si>
    <t>-379.362955980102 324.114570941875 673.70601566753</t>
  </si>
  <si>
    <t>-550.811931656387 108.167925967768 -200.418227647607</t>
  </si>
  <si>
    <t>-564.560218242167 111.46271194707 215.822227946741</t>
  </si>
  <si>
    <t>-572.690108570489 118.67982370841 622.213386151228</t>
  </si>
  <si>
    <t>-430.566507538383 73.85175236189 682.424034145251</t>
  </si>
  <si>
    <t>9763-20170724T150158.776334600.bin</t>
  </si>
  <si>
    <t>-532.079507901507 185.041049842163 -202.69107553758</t>
  </si>
  <si>
    <t>-544.128094684432 185.260855170489 -300.460091131199</t>
  </si>
  <si>
    <t>-552.849031114617 185.796080086779 -408.569627312399</t>
  </si>
  <si>
    <t>-558.920231323381 186.592513401312 -506.378068268892</t>
  </si>
  <si>
    <t>-563.205154656728 187.820009272759 -604.276676898558</t>
  </si>
  <si>
    <t>-567.380136622829 190.111584742282 -742.194508280898</t>
  </si>
  <si>
    <t>-543.6193730099 190.572152285311 -830.263829076339</t>
  </si>
  <si>
    <t>-568.1606535314 218.977895069855 -680.654835681284</t>
  </si>
  <si>
    <t>-596.933742417857 354.384005502607 -659.778695004402</t>
  </si>
  <si>
    <t>-552.005320624045 360.287309622606 -363.22065181796</t>
  </si>
  <si>
    <t>-349.556533603382 292.100439620568 -242.846146326506</t>
  </si>
  <si>
    <t>-562.908690526196 159.219343785461 -681.806642865192</t>
  </si>
  <si>
    <t>-599.136462295193 25.3419269420592 -662.804796083015</t>
  </si>
  <si>
    <t>-353.351685175763 80.974141555123 -366.691214988015</t>
  </si>
  <si>
    <t>-513.843474369324 261.924648933864 -204.696729213706</t>
  </si>
  <si>
    <t>-520.449580070388 289.849371811815 210.794086298073</t>
  </si>
  <si>
    <t>-529.338055395251 316.227905071142 616.366507694212</t>
  </si>
  <si>
    <t>-379.333811737493 324.064876615574 673.561853404366</t>
  </si>
  <si>
    <t>-550.376838928842 107.975406605967 -200.522688354525</t>
  </si>
  <si>
    <t>-564.257187508759 111.419928753475 215.712189730826</t>
  </si>
  <si>
    <t>-572.745080533385 118.65648211284 622.086380071895</t>
  </si>
  <si>
    <t>-430.638814792454 73.7194411002906 682.25676504708</t>
  </si>
  <si>
    <t>9763-20170724T150158.808924200.bin</t>
  </si>
  <si>
    <t>-531.701450362825 184.857009705462 -202.633570790867</t>
  </si>
  <si>
    <t>-543.81057750471 185.121068334843 -300.395014583053</t>
  </si>
  <si>
    <t>-552.463463627107 185.661226299643 -408.510042475665</t>
  </si>
  <si>
    <t>-558.417139196355 186.44978862091 -506.325818958475</t>
  </si>
  <si>
    <t>-562.527645989369 187.660702711781 -604.231950053864</t>
  </si>
  <si>
    <t>-566.396418593519 189.922759198331 -742.159271802073</t>
  </si>
  <si>
    <t>-542.557009739796 190.32084504927 -830.207700551359</t>
  </si>
  <si>
    <t>-567.241587195375 218.808551132503 -680.629667273496</t>
  </si>
  <si>
    <t>-595.747800658028 354.295026608399 -659.877464802002</t>
  </si>
  <si>
    <t>-550.936974836531 360.411477379333 -363.306098524305</t>
  </si>
  <si>
    <t>-348.753973697452 291.021552683424 -243.172548177049</t>
  </si>
  <si>
    <t>-562.131040173539 159.037122193208 -681.753126421428</t>
  </si>
  <si>
    <t>-598.753873375574 25.2620026260338 -662.649436277173</t>
  </si>
  <si>
    <t>-352.654208603647 80.2830817045083 -366.667193512772</t>
  </si>
  <si>
    <t>-513.375788711916 261.840114537662 -204.652360682222</t>
  </si>
  <si>
    <t>-519.953528221988 289.745406852008 210.840198338926</t>
  </si>
  <si>
    <t>-529.354063333425 316.210681867218 616.342806913565</t>
  </si>
  <si>
    <t>-379.328865556049 324.110243852697 673.474609067411</t>
  </si>
  <si>
    <t>-550.164781778078 107.817325513071 -200.461421943719</t>
  </si>
  <si>
    <t>-564.236569082897 111.447871988705 215.76543263921</t>
  </si>
  <si>
    <t>-572.762886255327 118.664005107357 622.052646052157</t>
  </si>
  <si>
    <t>-430.672699458354 73.6471907575378 682.201317893983</t>
  </si>
  <si>
    <t>9763-20170724T150158.879619700.bin</t>
  </si>
  <si>
    <t>-531.06123372661 184.89116570011 -202.620182113012</t>
  </si>
  <si>
    <t>-543.289556115762 185.26024032628 -300.366462491479</t>
  </si>
  <si>
    <t>-551.811110065392 185.85760683897 -408.491569111466</t>
  </si>
  <si>
    <t>-557.538193624912 186.686542143163 -506.320525214889</t>
  </si>
  <si>
    <t>-561.313573171478 187.933467459396 -604.239856506165</t>
  </si>
  <si>
    <t>-564.595750851104 190.248269576858 -742.181387740317</t>
  </si>
  <si>
    <t>-540.58010781876 190.536902911454 -830.182353027795</t>
  </si>
  <si>
    <t>-565.587069052408 219.120181960074 -680.647437182462</t>
  </si>
  <si>
    <t>-593.549669452753 354.73746178167 -660.02921888193</t>
  </si>
  <si>
    <t>-548.382520923291 360.774635841956 -363.510398401964</t>
  </si>
  <si>
    <t>-346.298722483804 289.712527871468 -244.190210626942</t>
  </si>
  <si>
    <t>-560.702801883148 159.329909289173 -681.767050237316</t>
  </si>
  <si>
    <t>-598.06831618734 25.7779698405577 -662.520676135021</t>
  </si>
  <si>
    <t>-351.743175513303 79.5058673999627 -366.662581844457</t>
  </si>
  <si>
    <t>-512.257188892059 261.88225959441 -204.642687363936</t>
  </si>
  <si>
    <t>-519.299001975551 289.561622764751 210.857307771564</t>
  </si>
  <si>
    <t>-529.384287693472 316.128248197096 616.311328692769</t>
  </si>
  <si>
    <t>-379.309515053781 323.715647047988 673.355101948679</t>
  </si>
  <si>
    <t>-549.973261681206 107.850097163475 -200.45437460099</t>
  </si>
  <si>
    <t>-564.085362387997 111.619512444286 215.769918177553</t>
  </si>
  <si>
    <t>-572.7750905404 118.720830733006 622.001552804393</t>
  </si>
  <si>
    <t>-430.731007678851 73.5232805609326 682.123573877738</t>
  </si>
  <si>
    <t>9763-20170724T150158.911203000.bin</t>
  </si>
  <si>
    <t>-530.766433216794 184.881593428779 -202.584003924547</t>
  </si>
  <si>
    <t>-542.992965056179 185.266443993466 -300.330487632424</t>
  </si>
  <si>
    <t>-551.409605497793 185.873125199101 -408.463702832605</t>
  </si>
  <si>
    <t>-557.000239199679 186.711739368961 -506.300473281371</t>
  </si>
  <si>
    <t>-560.597646837028 187.972452445277 -604.226237760752</t>
  </si>
  <si>
    <t>-563.585690270124 190.313458920532 -742.174043596654</t>
  </si>
  <si>
    <t>-539.483902520879 190.550214832402 -830.151583232907</t>
  </si>
  <si>
    <t>-564.65031194174 219.178445477914 -680.638095646124</t>
  </si>
  <si>
    <t>-592.334490160522 354.86558619544 -660.049516558033</t>
  </si>
  <si>
    <t>-547.170995915359 360.633300530295 -363.524723368591</t>
  </si>
  <si>
    <t>-345.107747295231 288.398798159533 -244.875539199851</t>
  </si>
  <si>
    <t>-559.879475081574 159.378882455816 -681.756328533521</t>
  </si>
  <si>
    <t>-597.580613707371 25.9432376853908 -662.453048699925</t>
  </si>
  <si>
    <t>-351.312978701967 79.0762557295197 -366.575368167746</t>
  </si>
  <si>
    <t>-511.756312469732 261.846144420156 -204.623569587427</t>
  </si>
  <si>
    <t>-519.055032726207 289.538820195116 210.871118333961</t>
  </si>
  <si>
    <t>-529.383435146769 316.09462759126 616.303116431724</t>
  </si>
  <si>
    <t>-379.289928614978 323.451461436284 673.327788264182</t>
  </si>
  <si>
    <t>-549.818364693215 107.830890345069 -200.459562567142</t>
  </si>
  <si>
    <t>-563.948933460088 111.694772622735 215.76316101915</t>
  </si>
  <si>
    <t>-572.789718943219 118.719960995113 621.979619128664</t>
  </si>
  <si>
    <t>-430.735325060585 73.558898165207 682.104749512925</t>
  </si>
  <si>
    <t>9763-20170724T150158.980452100.bin</t>
  </si>
  <si>
    <t>-530.031518026906 184.778529947653 -202.537341143342</t>
  </si>
  <si>
    <t>-542.220689869096 185.231755491235 -300.288143479026</t>
  </si>
  <si>
    <t>-550.437901630413 185.886131156723 -408.436394774095</t>
  </si>
  <si>
    <t>-555.783624865763 186.763365742638 -506.286575608254</t>
  </si>
  <si>
    <t>-559.071222847752 188.062237544766 -604.222875331982</t>
  </si>
  <si>
    <t>-561.554552517363 190.460636077201 -742.179699329463</t>
  </si>
  <si>
    <t>-537.307279834882 190.60960992643 -830.117416210321</t>
  </si>
  <si>
    <t>-562.703969882738 219.310909615424 -680.638352150254</t>
  </si>
  <si>
    <t>-589.850705124917 355.111522608613 -660.123494115386</t>
  </si>
  <si>
    <t>-545.05717516553 360.144323384967 -363.529223348481</t>
  </si>
  <si>
    <t>-343.301954921061 284.969035085278 -246.189861316399</t>
  </si>
  <si>
    <t>-558.20972438989 159.489958508386 -681.75910495992</t>
  </si>
  <si>
    <t>-596.62450502615 26.270753507318 -662.329263964185</t>
  </si>
  <si>
    <t>-350.233514890825 77.9009454497038 -366.455982992467</t>
  </si>
  <si>
    <t>-510.557218598619 261.865134627261 -204.592073981491</t>
  </si>
  <si>
    <t>-518.429613990166 289.36070344877 210.905234415834</t>
  </si>
  <si>
    <t>-529.382422000671 316.035404495918 616.295577026477</t>
  </si>
  <si>
    <t>-379.262735455226 323.023131566017 673.297805212988</t>
  </si>
  <si>
    <t>-549.503480618974 107.701067010854 -200.454872554186</t>
  </si>
  <si>
    <t>-563.794575380907 111.929382769469 215.758851613363</t>
  </si>
  <si>
    <t>-572.784637872363 118.734093244408 621.929040490502</t>
  </si>
  <si>
    <t>-430.774507360244 73.4885802429419 682.095248686832</t>
  </si>
  <si>
    <t>9763-20170724T150159.013538900.bin</t>
  </si>
  <si>
    <t>-529.64089632282 184.778425518367 -202.544451192474</t>
  </si>
  <si>
    <t>-541.841055144505 185.289570708871 -300.293595576794</t>
  </si>
  <si>
    <t>-549.993096062233 185.990917760765 -408.446553680054</t>
  </si>
  <si>
    <t>-555.248202798092 186.907040836225 -506.301216776641</t>
  </si>
  <si>
    <t>-558.413260108132 188.243559724448 -604.241006887406</t>
  </si>
  <si>
    <t>-560.69027530593 190.695919750066 -742.200492647405</t>
  </si>
  <si>
    <t>-536.383647213754 190.816827399523 -830.121882127455</t>
  </si>
  <si>
    <t>-561.862469060672 219.527338991053 -680.65068064131</t>
  </si>
  <si>
    <t>-588.702065857605 355.384560192049 -660.142805107581</t>
  </si>
  <si>
    <t>-543.906306673941 360.035801382601 -363.542474233718</t>
  </si>
  <si>
    <t>-342.376456123252 283.333435318508 -246.805762391706</t>
  </si>
  <si>
    <t>-557.505062889794 159.696495826835 -681.786081625554</t>
  </si>
  <si>
    <t>-596.260965352666 26.5818360352062 -662.319871130937</t>
  </si>
  <si>
    <t>-349.760027841757 77.400900271912 -366.404239444983</t>
  </si>
  <si>
    <t>-509.928289460392 261.836009680078 -204.574302439831</t>
  </si>
  <si>
    <t>-518.14034239278 289.304638785698 210.91827400303</t>
  </si>
  <si>
    <t>-529.388385606081 316.012932217857 616.289293318258</t>
  </si>
  <si>
    <t>-379.256968361846 322.888342410926 673.274268250004</t>
  </si>
  <si>
    <t>-549.369102179968 107.74351326136 -200.46695769683</t>
  </si>
  <si>
    <t>-563.711296326825 112.028149295959 215.744458576837</t>
  </si>
  <si>
    <t>-572.750431327239 118.781599671008 621.909312858763</t>
  </si>
  <si>
    <t>-430.799336791895 73.3810297090592 682.097974384238</t>
  </si>
  <si>
    <t>9763-20170724T150159.076316400.bin</t>
  </si>
  <si>
    <t>-529.069016025394 184.812151463289 -202.57246612059</t>
  </si>
  <si>
    <t>-541.2634552175 185.410552106083 -300.321741200273</t>
  </si>
  <si>
    <t>-549.295700397198 186.199259938095 -408.483095012707</t>
  </si>
  <si>
    <t>-554.396661797795 187.196277941496 -506.345241334263</t>
  </si>
  <si>
    <t>-557.361871403763 188.618837825602 -604.289960910349</t>
  </si>
  <si>
    <t>-559.309733980027 191.20000531565 -742.251996618528</t>
  </si>
  <si>
    <t>-534.926587968735 191.281521061309 -830.152372485434</t>
  </si>
  <si>
    <t>-560.495725286196 219.983289439916 -680.680123153798</t>
  </si>
  <si>
    <t>-586.698926161632 355.958973633005 -660.107084937517</t>
  </si>
  <si>
    <t>-541.759124418669 359.776732006632 -363.516731612263</t>
  </si>
  <si>
    <t>-340.566332024075 279.791544427866 -248.413176986602</t>
  </si>
  <si>
    <t>-556.401733359083 160.134778033096 -681.857693282091</t>
  </si>
  <si>
    <t>-595.810842176798 27.2079543822167 -662.408798350547</t>
  </si>
  <si>
    <t>-349.137322905313 76.9605818026785 -366.090735994913</t>
  </si>
  <si>
    <t>-508.912038010885 261.868947552448 -204.571824352429</t>
  </si>
  <si>
    <t>-517.613712658962 289.192065453012 210.920336686478</t>
  </si>
  <si>
    <t>-529.394030336204 315.934718976727 616.279762161586</t>
  </si>
  <si>
    <t>-379.239709122803 322.438872110942 673.247949020426</t>
  </si>
  <si>
    <t>-549.228601973462 107.762090071254 -200.500239018023</t>
  </si>
  <si>
    <t>-563.637788887654 112.180398735816 215.707475283653</t>
  </si>
  <si>
    <t>-572.733196540827 118.797739293208 621.870020471801</t>
  </si>
  <si>
    <t>-430.823846086697 73.3069509006282 682.089009107906</t>
  </si>
  <si>
    <t>9763-20170724T150159.107908500.bin</t>
  </si>
  <si>
    <t>-528.839209894477 184.778733713414 -202.568134195813</t>
  </si>
  <si>
    <t>-541.002983923055 185.409316033266 -300.321160226048</t>
  </si>
  <si>
    <t>-548.954601791456 186.239539966954 -408.488055392478</t>
  </si>
  <si>
    <t>-553.964148495339 187.278084072608 -506.354409713922</t>
  </si>
  <si>
    <t>-556.819678759474 188.747332058749 -604.301780075654</t>
  </si>
  <si>
    <t>-558.594126478152 191.400637915389 -742.26491642178</t>
  </si>
  <si>
    <t>-534.194730861842 191.471638250069 -830.16059395825</t>
  </si>
  <si>
    <t>-559.790097542115 220.156301066259 -680.680046197073</t>
  </si>
  <si>
    <t>-585.702520052869 356.184761570604 -660.065552441969</t>
  </si>
  <si>
    <t>-540.752909435411 359.648553505297 -363.472398913164</t>
  </si>
  <si>
    <t>-339.612621340128 277.813569766489 -249.583677968781</t>
  </si>
  <si>
    <t>-555.829433156578 160.299299316194 -681.882195921901</t>
  </si>
  <si>
    <t>-595.518852046344 27.458192836727 -662.437328198317</t>
  </si>
  <si>
    <t>-348.769127427154 76.5599622092352 -366.04775935199</t>
  </si>
  <si>
    <t>-508.513301695095 261.795151043515 -204.552066369399</t>
  </si>
  <si>
    <t>-517.444550485324 289.142297676583 210.933631857798</t>
  </si>
  <si>
    <t>-529.39851060298 315.904588470919 616.28016554073</t>
  </si>
  <si>
    <t>-379.233375403067 322.253053562664 673.237424661914</t>
  </si>
  <si>
    <t>-549.178564681187 107.748957296152 -200.525919805052</t>
  </si>
  <si>
    <t>-563.63522885231 112.285025023662 215.678868174769</t>
  </si>
  <si>
    <t>-572.728310434109 118.796676266067 621.850219796017</t>
  </si>
  <si>
    <t>-430.843009950858 73.262314175927 682.092937137365</t>
  </si>
  <si>
    <t>9763-20170724T150159.175109600.bin</t>
  </si>
  <si>
    <t>-528.449265023602 184.740523131429 -202.58180448069</t>
  </si>
  <si>
    <t>-540.539723844035 185.452226808388 -300.343282474481</t>
  </si>
  <si>
    <t>-548.362442124252 186.370036820578 -408.518896961203</t>
  </si>
  <si>
    <t>-553.236127254929 187.488687541886 -506.391221115098</t>
  </si>
  <si>
    <t>-555.936492037147 189.040086933068 -604.341864681069</t>
  </si>
  <si>
    <t>-557.472194314983 191.812270180087 -742.305371320973</t>
  </si>
  <si>
    <t>-533.072946997534 191.862569908343 -830.201271414971</t>
  </si>
  <si>
    <t>-558.633643159695 220.523899522329 -680.699372904047</t>
  </si>
  <si>
    <t>-584.054140880708 356.63760022674 -660.036705122016</t>
  </si>
  <si>
    <t>-539.151760967216 359.508810813018 -363.430123002125</t>
  </si>
  <si>
    <t>-338.203534694586 273.328631961607 -252.444473774478</t>
  </si>
  <si>
    <t>-554.953088975214 160.649868127503 -681.943490507856</t>
  </si>
  <si>
    <t>-595.280976696349 27.9931514820075 -662.544104304065</t>
  </si>
  <si>
    <t>-348.25675454995 75.5341015526906 -365.827535466002</t>
  </si>
  <si>
    <t>-507.698139147528 261.734892411699 -204.541202963681</t>
  </si>
  <si>
    <t>-517.138393503662 289.035189704672 210.93633120335</t>
  </si>
  <si>
    <t>-529.400578356312 315.880064179777 616.277736138328</t>
  </si>
  <si>
    <t>-379.226332174525 322.065760979453 673.228895030604</t>
  </si>
  <si>
    <t>-549.18416779005 107.737734970685 -200.572367621839</t>
  </si>
  <si>
    <t>-563.654118499452 112.431417601376 215.630197615877</t>
  </si>
  <si>
    <t>-572.690644775542 118.81510076329 621.807843919204</t>
  </si>
  <si>
    <t>-430.854044065316 73.1955527119528 682.100746551018</t>
  </si>
  <si>
    <t>9763-20170724T150159.212212000.bin</t>
  </si>
  <si>
    <t>-528.301703473216 184.704927644335 -202.5765004616</t>
  </si>
  <si>
    <t>-540.37038980579 185.43866728705 -300.340621179391</t>
  </si>
  <si>
    <t>-548.138161211736 186.389734977793 -408.51988389812</t>
  </si>
  <si>
    <t>-552.950123791829 187.543195191473 -506.394970205137</t>
  </si>
  <si>
    <t>-555.576998672306 189.134363050823 -604.346831084486</t>
  </si>
  <si>
    <t>-556.997080283018 191.968627265515 -742.310272997203</t>
  </si>
  <si>
    <t>-532.605096542428 192.00978915127 -830.208139832097</t>
  </si>
  <si>
    <t>-558.144143087995 220.656593351969 -680.693081106392</t>
  </si>
  <si>
    <t>-583.331062620965 356.802961811455 -659.99514303764</t>
  </si>
  <si>
    <t>-538.384926626599 359.236530169745 -363.39125762328</t>
  </si>
  <si>
    <t>-337.456399631996 270.735518792068 -254.211037358494</t>
  </si>
  <si>
    <t>-554.594580910703 160.775036722112 -681.959806396816</t>
  </si>
  <si>
    <t>-595.171813965189 28.188406474447 -662.586285144511</t>
  </si>
  <si>
    <t>-348.252443949133 75.3187942627601 -365.627062289732</t>
  </si>
  <si>
    <t>-507.417473801474 261.695331787956 -204.528418279211</t>
  </si>
  <si>
    <t>-516.98714249498 288.994883036839 210.946203107404</t>
  </si>
  <si>
    <t>-529.40481429425 315.848918742762 616.273108147599</t>
  </si>
  <si>
    <t>-379.221494589862 321.887965041909 673.21602020394</t>
  </si>
  <si>
    <t>-549.202264069084 107.727553939263 -200.582238693536</t>
  </si>
  <si>
    <t>-563.652405006417 112.48246951484 215.620369316452</t>
  </si>
  <si>
    <t>-572.681322150827 118.828964548696 621.80508736564</t>
  </si>
  <si>
    <t>-430.871851074035 73.1362721649741 682.106427921551</t>
  </si>
  <si>
    <t>9763-20170724T150159.277901100.bin</t>
  </si>
  <si>
    <t>-528.046215077448 184.64909573971 -202.575573288791</t>
  </si>
  <si>
    <t>-540.064659571171 185.441542108238 -300.345326364895</t>
  </si>
  <si>
    <t>-547.730360267138 186.516893459657 -408.530762091643</t>
  </si>
  <si>
    <t>-552.433915297198 187.808159117466 -506.409335127445</t>
  </si>
  <si>
    <t>-554.937891073603 189.564087874847 -604.361570807961</t>
  </si>
  <si>
    <t>-556.17135315971 192.65920505215 -742.321407209543</t>
  </si>
  <si>
    <t>-531.836588807089 192.717242937245 -830.235158543327</t>
  </si>
  <si>
    <t>-557.287110639684 221.237094239627 -680.652405527973</t>
  </si>
  <si>
    <t>-582.011450736849 357.446379160848 -659.77973173557</t>
  </si>
  <si>
    <t>-537.24223811218 358.760059587504 -363.141836519183</t>
  </si>
  <si>
    <t>-336.030692566285 266.809245470118 -257.387534165729</t>
  </si>
  <si>
    <t>-553.96514756109 161.344934858541 -682.025891575794</t>
  </si>
  <si>
    <t>-595.145053884918 28.9062313960592 -662.875986071692</t>
  </si>
  <si>
    <t>-348.825936049793 75.8286069520927 -365.275284382677</t>
  </si>
  <si>
    <t>-506.838816609416 261.589700931244 -204.510810048957</t>
  </si>
  <si>
    <t>-516.761411134216 288.852465159962 210.957981232487</t>
  </si>
  <si>
    <t>-529.415410631477 315.800521582484 616.272720265496</t>
  </si>
  <si>
    <t>-379.216150710807 321.53521584494 673.205111602765</t>
  </si>
  <si>
    <t>-549.262519046407 107.722656530945 -200.587955454072</t>
  </si>
  <si>
    <t>-563.715079939939 112.605766600224 215.613104323824</t>
  </si>
  <si>
    <t>-572.652139390284 118.882773939287 621.794712994137</t>
  </si>
  <si>
    <t>-430.887452652963 73.0716502554055 682.111574626524</t>
  </si>
  <si>
    <t>9763-20170724T150159.308471300.bin</t>
  </si>
  <si>
    <t>-527.946208008 184.575112259871 -202.57078608219</t>
  </si>
  <si>
    <t>-539.902129704587 185.380727714393 -300.34817695492</t>
  </si>
  <si>
    <t>-547.500192043988 186.518550396062 -408.53762337771</t>
  </si>
  <si>
    <t>-552.145225038458 187.885962484164 -506.417900960062</t>
  </si>
  <si>
    <t>-554.594655015909 189.737160865483 -604.369969826072</t>
  </si>
  <si>
    <t>-555.756687032632 192.986769001043 -742.326787868536</t>
  </si>
  <si>
    <t>-531.405071658742 193.085340451412 -830.235641931144</t>
  </si>
  <si>
    <t>-556.860391799959 221.498111324323 -680.626648398833</t>
  </si>
  <si>
    <t>-581.391852777143 357.725079338645 -659.640186616909</t>
  </si>
  <si>
    <t>-536.562822787231 358.571984810193 -363.009603198163</t>
  </si>
  <si>
    <t>-335.012274927054 265.08689455669 -259.265168376059</t>
  </si>
  <si>
    <t>-553.6256670884 161.602637754692 -682.064815758448</t>
  </si>
  <si>
    <t>-595.037972872968 29.2350066977162 -663.033393819929</t>
  </si>
  <si>
    <t>-349.195779563142 76.2473734246419 -365.062188191921</t>
  </si>
  <si>
    <t>-506.583183530107 261.491637323852 -204.499021379372</t>
  </si>
  <si>
    <t>-516.644867719862 288.780486728554 210.964676929602</t>
  </si>
  <si>
    <t>-529.424052772049 315.764321846273 616.267201267675</t>
  </si>
  <si>
    <t>-379.217008907282 321.374406339908 673.1914598548</t>
  </si>
  <si>
    <t>-549.297866964306 107.653041380094 -200.600598948483</t>
  </si>
  <si>
    <t>-563.788416281061 112.623495598276 215.598037075247</t>
  </si>
  <si>
    <t>-572.645131606597 118.883571603771 621.782123627647</t>
  </si>
  <si>
    <t>-430.893547267294 73.0490008211941 682.11187851263</t>
  </si>
  <si>
    <t>9763-20170724T150159.377164300.bin</t>
  </si>
  <si>
    <t>-527.660902700494 184.385120732539 -202.538485447248</t>
  </si>
  <si>
    <t>-539.61766270948 185.266300625579 -300.315125917665</t>
  </si>
  <si>
    <t>-547.171284280504 186.510941855673 -408.506655807894</t>
  </si>
  <si>
    <t>-551.759093463067 187.986850472391 -506.387916137043</t>
  </si>
  <si>
    <t>-554.135172343461 189.960584592984 -604.339308200946</t>
  </si>
  <si>
    <t>-555.177942405254 193.398639074279 -742.29255364591</t>
  </si>
  <si>
    <t>-530.759469230816 193.578375122388 -830.182755234879</t>
  </si>
  <si>
    <t>-556.279784244176 221.828636766641 -680.554938752296</t>
  </si>
  <si>
    <t>-580.63210402226 358.06921739889 -659.434071864496</t>
  </si>
  <si>
    <t>-535.81950197811 358.320865530683 -362.800112258285</t>
  </si>
  <si>
    <t>-333.469580112521 263.457333929406 -261.902033542384</t>
  </si>
  <si>
    <t>-553.154219150772 161.929313093117 -682.071425734737</t>
  </si>
  <si>
    <t>-594.841461502786 29.6298341830975 -663.164260589446</t>
  </si>
  <si>
    <t>-349.615472050349 76.3273830367114 -364.777867591132</t>
  </si>
  <si>
    <t>-506.041356832651 261.285830635856 -204.473465437209</t>
  </si>
  <si>
    <t>-516.394882836117 288.575609076388 210.982966507802</t>
  </si>
  <si>
    <t>-529.45144815259 315.721429642483 616.260943122667</t>
  </si>
  <si>
    <t>-379.22040621315 321.174344512564 673.137107290694</t>
  </si>
  <si>
    <t>-549.301718320358 107.542342934815 -200.614317526198</t>
  </si>
  <si>
    <t>-563.84159040764 112.609144115333 215.58142956392</t>
  </si>
  <si>
    <t>-572.610807864353 118.92583937404 621.772828823201</t>
  </si>
  <si>
    <t>-430.911859188144 72.9369620024549 682.108888616651</t>
  </si>
  <si>
    <t>9763-20170724T150159.413763200.bin</t>
  </si>
  <si>
    <t>-527.584924053927 184.320614670554 -202.545919014376</t>
  </si>
  <si>
    <t>-539.562017774178 185.241647305655 -300.319584067215</t>
  </si>
  <si>
    <t>-547.123549291535 186.528626197905 -408.509977312137</t>
  </si>
  <si>
    <t>-551.712632344807 188.042879284606 -506.390785209488</t>
  </si>
  <si>
    <t>-554.08410148248 190.05546328943 -604.341454043271</t>
  </si>
  <si>
    <t>-555.114210159181 193.549369045235 -742.293328651169</t>
  </si>
  <si>
    <t>-530.661090961969 193.760709418228 -830.174027360434</t>
  </si>
  <si>
    <t>-556.197952324619 221.955644026711 -680.544526414648</t>
  </si>
  <si>
    <t>-580.504602348847 358.191333445091 -659.380417631739</t>
  </si>
  <si>
    <t>-535.666996413357 358.293315159492 -362.750031456118</t>
  </si>
  <si>
    <t>-333.122595787533 263.168666242458 -262.490098419162</t>
  </si>
  <si>
    <t>-553.119795493377 162.054290317756 -682.084720958324</t>
  </si>
  <si>
    <t>-594.950543512171 29.7874066217853 -663.213290329458</t>
  </si>
  <si>
    <t>-349.726473556772 76.084335550936 -364.772942844132</t>
  </si>
  <si>
    <t>-505.883501058821 261.207759012821 -204.462719122365</t>
  </si>
  <si>
    <t>-516.286592660275 288.484681816963 210.993376069348</t>
  </si>
  <si>
    <t>-529.471518040082 315.691349693674 616.256788944204</t>
  </si>
  <si>
    <t>-379.228423308805 321.172842628714 673.098385302824</t>
  </si>
  <si>
    <t>-549.320777266304 107.477958551346 -200.628818613248</t>
  </si>
  <si>
    <t>-563.827362412614 112.572073798288 215.567786537497</t>
  </si>
  <si>
    <t>-572.607534183435 118.949842566921 621.768760843562</t>
  </si>
  <si>
    <t>-430.921577212518 72.9127254845707 682.098516189125</t>
  </si>
  <si>
    <t>9763-20170724T150159.477435600.bin</t>
  </si>
  <si>
    <t>-527.482553205374 184.221848559958 -202.553194064727</t>
  </si>
  <si>
    <t>-539.524086135798 185.204631207926 -300.318417492954</t>
  </si>
  <si>
    <t>-547.119917468424 186.576238032404 -408.505401831383</t>
  </si>
  <si>
    <t>-551.72589853848 188.175129991623 -506.384020057081</t>
  </si>
  <si>
    <t>-554.100673194808 190.281406182199 -604.332584280348</t>
  </si>
  <si>
    <t>-555.121665376479 193.917035531117 -742.280906357378</t>
  </si>
  <si>
    <t>-530.602971732577 194.179988915347 -830.143163779255</t>
  </si>
  <si>
    <t>-556.180997160612 222.261203145544 -680.503217054444</t>
  </si>
  <si>
    <t>-580.2955535693 358.511855866205 -659.197124771888</t>
  </si>
  <si>
    <t>-535.287173403072 358.374915182897 -362.59265347258</t>
  </si>
  <si>
    <t>-332.464845817513 262.442423761375 -263.67317902352</t>
  </si>
  <si>
    <t>-553.159733751088 162.358562362444 -682.104315477491</t>
  </si>
  <si>
    <t>-595.149478444102 30.1255191587522 -663.354857093695</t>
  </si>
  <si>
    <t>-349.85121760385 75.8538142653624 -364.803764951626</t>
  </si>
  <si>
    <t>-505.685787427758 261.103294154076 -204.446367802432</t>
  </si>
  <si>
    <t>-516.162929716414 288.371180750804 211.008472974058</t>
  </si>
  <si>
    <t>-529.506302321676 315.661059259426 616.254612599138</t>
  </si>
  <si>
    <t>-379.243433686903 321.095274712975 673.048437325587</t>
  </si>
  <si>
    <t>-549.314461794612 107.376553938906 -200.644096777368</t>
  </si>
  <si>
    <t>-563.770394433006 112.483470573984 215.554121919126</t>
  </si>
  <si>
    <t>-572.637422582036 118.927190925436 621.74690704866</t>
  </si>
  <si>
    <t>-430.93958482132 72.9143290228367 682.067264718231</t>
  </si>
  <si>
    <t>9763-20170724T150159.510029500.bin</t>
  </si>
  <si>
    <t>-527.502721916694 184.195552609571 -202.56266041034</t>
  </si>
  <si>
    <t>-539.559236110224 185.196771786909 -300.325855533938</t>
  </si>
  <si>
    <t>-547.161425540566 186.600534035294 -408.51199760622</t>
  </si>
  <si>
    <t>-551.769563666993 188.233806338662 -506.389913585204</t>
  </si>
  <si>
    <t>-554.143297863394 190.379350569337 -604.337640066872</t>
  </si>
  <si>
    <t>-555.159698426337 194.076642384172 -742.28445119321</t>
  </si>
  <si>
    <t>-530.643867197082 194.377062328751 -830.147278874344</t>
  </si>
  <si>
    <t>-556.214356328756 222.393447630784 -680.494161296756</t>
  </si>
  <si>
    <t>-580.290380291807 358.640333317872 -659.125056182144</t>
  </si>
  <si>
    <t>-535.059030430431 358.423792568502 -362.55441226869</t>
  </si>
  <si>
    <t>-332.01322607238 262.289167276638 -264.291970042968</t>
  </si>
  <si>
    <t>-553.206492273951 162.49105851985 -682.121799693138</t>
  </si>
  <si>
    <t>-595.239790529028 30.2621758136033 -663.431522861699</t>
  </si>
  <si>
    <t>-349.936083214285 75.7393779704933 -364.914933263414</t>
  </si>
  <si>
    <t>-505.694026504245 261.05864943768 -204.445845300719</t>
  </si>
  <si>
    <t>-516.081042671942 288.34882197471 211.009761809036</t>
  </si>
  <si>
    <t>-529.516225447834 315.644805362502 616.253286687882</t>
  </si>
  <si>
    <t>-379.246069663812 321.054437300186 673.030189287057</t>
  </si>
  <si>
    <t>-549.342355023208 107.352433105492 -200.655423388311</t>
  </si>
  <si>
    <t>-563.763449268934 112.443299478618 215.544169051581</t>
  </si>
  <si>
    <t>-572.641224591524 118.930578865642 621.729424196888</t>
  </si>
  <si>
    <t>-430.947523043661 72.9024404545694 682.047771706553</t>
  </si>
  <si>
    <t>9763-20170724T150159.580719700.bin</t>
  </si>
  <si>
    <t>-527.546462195026 184.184612115401 -202.610042851469</t>
  </si>
  <si>
    <t>-539.636318976048 185.193212358405 -300.369015289814</t>
  </si>
  <si>
    <t>-547.253107723334 186.637667495574 -408.553563549314</t>
  </si>
  <si>
    <t>-551.866856824566 188.321418130021 -506.430438674713</t>
  </si>
  <si>
    <t>-554.239469064741 190.531476933435 -604.376846955622</t>
  </si>
  <si>
    <t>-555.24799185667 194.334308469526 -742.320767293888</t>
  </si>
  <si>
    <t>-530.748474607918 194.717186628232 -830.187725896625</t>
  </si>
  <si>
    <t>-556.304369842231 222.604059524922 -680.508864343252</t>
  </si>
  <si>
    <t>-580.319829701319 358.84788832559 -659.074356863457</t>
  </si>
  <si>
    <t>-534.748182789964 358.679962395001 -362.555888538241</t>
  </si>
  <si>
    <t>-330.916854767554 263.114701697833 -265.370034862485</t>
  </si>
  <si>
    <t>-553.300018543312 162.70267497702 -682.182100272282</t>
  </si>
  <si>
    <t>-595.406411834361 30.4884343169026 -663.574420488094</t>
  </si>
  <si>
    <t>-350.051282396299 75.3078005617394 -365.100993624285</t>
  </si>
  <si>
    <t>-505.750798451436 261.054435671908 -204.465445836566</t>
  </si>
  <si>
    <t>-516.060368544045 288.319612066328 210.993716204995</t>
  </si>
  <si>
    <t>-529.531314036826 315.640763166289 616.24842208368</t>
  </si>
  <si>
    <t>-379.260042603779 321.137599044612 673.013964635506</t>
  </si>
  <si>
    <t>-549.354968927012 107.318639852594 -200.701441767864</t>
  </si>
  <si>
    <t>-563.774125455057 112.400777156844 215.498387695078</t>
  </si>
  <si>
    <t>-572.655918840541 118.910402893136 621.691255856306</t>
  </si>
  <si>
    <t>-430.955282234222 72.9036292721808 682.009647017252</t>
  </si>
  <si>
    <t>9763-20170724T150159.610302900.bin</t>
  </si>
  <si>
    <t>-527.602616630583 184.174000017707 -202.619795365161</t>
  </si>
  <si>
    <t>-539.700041932954 185.18790512906 -300.377716485465</t>
  </si>
  <si>
    <t>-547.330379499428 186.648571605444 -408.561148530366</t>
  </si>
  <si>
    <t>-551.958949239986 188.350963705247 -506.436983415939</t>
  </si>
  <si>
    <t>-554.349231138676 190.584063084069 -604.382359297218</t>
  </si>
  <si>
    <t>-555.385960254479 194.423545580236 -742.325089137025</t>
  </si>
  <si>
    <t>-530.896764052462 194.840639232643 -830.194965995713</t>
  </si>
  <si>
    <t>-556.440413019783 222.676317341776 -680.505508086778</t>
  </si>
  <si>
    <t>-580.468745403952 358.913886580803 -659.047183579137</t>
  </si>
  <si>
    <t>-534.621020212025 358.948845128914 -362.571294456648</t>
  </si>
  <si>
    <t>-330.485172014212 263.344234483794 -266.065895414068</t>
  </si>
  <si>
    <t>-553.414985611905 162.776427002446 -682.195400494883</t>
  </si>
  <si>
    <t>-595.492168191716 30.547795228252 -663.596331861815</t>
  </si>
  <si>
    <t>-350.114149104329 75.286365515826 -365.024598390067</t>
  </si>
  <si>
    <t>-505.798861732812 261.020763543709 -204.469786520317</t>
  </si>
  <si>
    <t>-516.068522945739 288.310831265972 210.988686801277</t>
  </si>
  <si>
    <t>-529.536718985746 315.633359399217 616.24823423675</t>
  </si>
  <si>
    <t>-379.263824444211 321.076908825744 673.014595188075</t>
  </si>
  <si>
    <t>-549.414372368011 107.318447286455 -200.716283453955</t>
  </si>
  <si>
    <t>-563.80616045633 112.376320642731 215.484770379465</t>
  </si>
  <si>
    <t>-572.66035942972 118.91006251644 621.678911034697</t>
  </si>
  <si>
    <t>-430.961805779843 72.8974686682507 681.997770971619</t>
  </si>
  <si>
    <t>9763-20170724T150159.678987500.bin</t>
  </si>
  <si>
    <t>-527.736844246746 184.15444414554 -202.621530953048</t>
  </si>
  <si>
    <t>-539.869994068003 185.172500917877 -300.375006230038</t>
  </si>
  <si>
    <t>-547.529158970546 186.623203936672 -408.55663793116</t>
  </si>
  <si>
    <t>-552.178956725246 188.311308035169 -506.431626617975</t>
  </si>
  <si>
    <t>-554.58535340991 190.525264515376 -604.377071718713</t>
  </si>
  <si>
    <t>-555.639090354828 194.333652018656 -742.320525245106</t>
  </si>
  <si>
    <t>-531.154195564685 194.772023185384 -830.191382138688</t>
  </si>
  <si>
    <t>-556.715282657016 222.598826713257 -680.506840764798</t>
  </si>
  <si>
    <t>-580.785659250688 358.830989322746 -659.054123828888</t>
  </si>
  <si>
    <t>-534.254732052637 359.43816529172 -362.685231104055</t>
  </si>
  <si>
    <t>-329.832332868561 263.642465872042 -266.979113135168</t>
  </si>
  <si>
    <t>-553.631324447726 162.701710934226 -682.18418437824</t>
  </si>
  <si>
    <t>-595.53364223423 30.4293710350739 -663.512207363233</t>
  </si>
  <si>
    <t>-350.30533702137 75.420727610765 -364.711346466632</t>
  </si>
  <si>
    <t>-505.974388722361 261.047867637642 -204.475127875591</t>
  </si>
  <si>
    <t>-516.078959248599 288.273296181097 210.991708867353</t>
  </si>
  <si>
    <t>-529.553330379469 315.623914894511 616.242875092698</t>
  </si>
  <si>
    <t>-379.276055564469 321.105530805205 672.994024593925</t>
  </si>
  <si>
    <t>-549.505973670446 107.266127657774 -200.726528269448</t>
  </si>
  <si>
    <t>-563.845027682231 112.329282517575 215.476219406248</t>
  </si>
  <si>
    <t>-572.69237106 118.884858426354 621.678384536431</t>
  </si>
  <si>
    <t>-430.961025736296 72.9416952505997 681.9729838106</t>
  </si>
  <si>
    <t>9763-20170724T150159.712082800.bin</t>
  </si>
  <si>
    <t>-527.835837136558 184.163727749337 -202.628011931523</t>
  </si>
  <si>
    <t>-540.009821839162 185.179752632255 -300.376528570616</t>
  </si>
  <si>
    <t>-547.704348131858 186.610753297175 -408.555710592223</t>
  </si>
  <si>
    <t>-552.381432209996 188.274650322655 -506.429887966137</t>
  </si>
  <si>
    <t>-554.809989065594 190.458071112298 -604.375523828196</t>
  </si>
  <si>
    <t>-555.889087973116 194.21704707849 -742.320061610202</t>
  </si>
  <si>
    <t>-531.405803572164 194.646100221363 -830.191490027377</t>
  </si>
  <si>
    <t>-556.966326895034 222.503846946282 -680.516276425856</t>
  </si>
  <si>
    <t>-581.057707970827 358.738803774427 -659.091606326679</t>
  </si>
  <si>
    <t>-534.267996229522 359.559996656639 -362.763982836557</t>
  </si>
  <si>
    <t>-329.838420820979 263.957492430083 -266.880048930069</t>
  </si>
  <si>
    <t>-553.857851631582 162.607248513963 -682.172863290378</t>
  </si>
  <si>
    <t>-595.745449459353 30.3434173038879 -663.45017007518</t>
  </si>
  <si>
    <t>-350.490024844558 75.4876071916199 -364.611102209407</t>
  </si>
  <si>
    <t>-506.114821389331 261.072543192722 -204.48652347384</t>
  </si>
  <si>
    <t>-516.093590538188 288.283970744798 210.98423157291</t>
  </si>
  <si>
    <t>-529.563327047021 315.626187713119 616.237770036559</t>
  </si>
  <si>
    <t>-379.281729534601 321.103351265876 672.977926697539</t>
  </si>
  <si>
    <t>-549.584859394307 107.250771804665 -200.72694019008</t>
  </si>
  <si>
    <t>-563.858142678663 112.326115210426 215.477915718697</t>
  </si>
  <si>
    <t>-572.715042916143 118.86329932345 621.677839789892</t>
  </si>
  <si>
    <t>-430.97496441947 72.9369807983799 681.964895817992</t>
  </si>
  <si>
    <t>9763-20170724T150159.777257400.bin</t>
  </si>
  <si>
    <t>-528.078792783355 184.316763331949 -202.634682333797</t>
  </si>
  <si>
    <t>-540.319283806575 185.320574698808 -300.374956585015</t>
  </si>
  <si>
    <t>-548.035664266379 186.728035216312 -408.552983572639</t>
  </si>
  <si>
    <t>-552.711377102464 188.368772659806 -506.427620933904</t>
  </si>
  <si>
    <t>-555.117300091358 190.528622479941 -604.37432752808</t>
  </si>
  <si>
    <t>-556.142084950543 194.254933285037 -742.320087930026</t>
  </si>
  <si>
    <t>-531.668194037816 194.6496359978 -830.194381523865</t>
  </si>
  <si>
    <t>-557.269873284146 222.554871255049 -680.523409835151</t>
  </si>
  <si>
    <t>-581.441215069316 358.784592690953 -659.189530852037</t>
  </si>
  <si>
    <t>-533.846787588161 360.224375555258 -362.992486799856</t>
  </si>
  <si>
    <t>-329.252123613498 264.832473950234 -267.251051880072</t>
  </si>
  <si>
    <t>-554.108334618082 162.660709857833 -682.164804997631</t>
  </si>
  <si>
    <t>-595.863943622946 30.3560071008988 -663.353601440518</t>
  </si>
  <si>
    <t>-350.647872165192 75.9939835386629 -364.609884440676</t>
  </si>
  <si>
    <t>-506.444528542492 261.264674021056 -204.510910312462</t>
  </si>
  <si>
    <t>-516.138883206514 288.374253232299 210.973255362975</t>
  </si>
  <si>
    <t>-529.580521867419 315.649820366587 616.234983774309</t>
  </si>
  <si>
    <t>-379.29812901727 321.283641286257 672.957661274717</t>
  </si>
  <si>
    <t>-549.725169752872 107.377581234104 -200.712914980583</t>
  </si>
  <si>
    <t>-563.869705161197 112.355289846032 215.497584142729</t>
  </si>
  <si>
    <t>-572.755102549888 118.853492766397 621.687581110588</t>
  </si>
  <si>
    <t>-430.982653189238 72.9964178914195 681.951239559331</t>
  </si>
  <si>
    <t>9763-20170724T150159.812855200.bin</t>
  </si>
  <si>
    <t>-528.24111312844 184.407628227009 -202.643507877763</t>
  </si>
  <si>
    <t>-540.522768365105 185.400981409004 -300.378789550671</t>
  </si>
  <si>
    <t>-548.260076566236 186.787892767557 -408.555522530236</t>
  </si>
  <si>
    <t>-552.94445207725 188.406917478804 -506.43018240856</t>
  </si>
  <si>
    <t>-555.348507446603 190.542709489612 -604.377344407036</t>
  </si>
  <si>
    <t>-556.359351136114 194.233170541526 -742.324305131462</t>
  </si>
  <si>
    <t>-531.918773505163 194.602906213426 -830.207821480396</t>
  </si>
  <si>
    <t>-557.501291741001 222.54877105583 -680.534967929127</t>
  </si>
  <si>
    <t>-581.63116413 358.793018525428 -659.208757297669</t>
  </si>
  <si>
    <t>-533.63834079339 360.728242656805 -363.078781868417</t>
  </si>
  <si>
    <t>-328.975362187678 265.450920824479 -267.36947212187</t>
  </si>
  <si>
    <t>-554.32376179558 162.654958824764 -682.160435933999</t>
  </si>
  <si>
    <t>-596.002865713511 30.3421062621865 -663.30136806201</t>
  </si>
  <si>
    <t>-350.570557868029 75.8872573182318 -364.629407375493</t>
  </si>
  <si>
    <t>-506.659667996172 261.336520839172 -204.522191017825</t>
  </si>
  <si>
    <t>-516.19195227028 288.456915459062 210.964997258397</t>
  </si>
  <si>
    <t>-529.585564221009 315.661537714749 616.231659028563</t>
  </si>
  <si>
    <t>-379.306474875638 321.419034369137 672.950671040777</t>
  </si>
  <si>
    <t>-549.853034750289 107.448388535586 -200.711214163038</t>
  </si>
  <si>
    <t>-563.885099875623 112.362969751416 215.503799284393</t>
  </si>
  <si>
    <t>-572.778245558217 118.839353117475 621.697096737764</t>
  </si>
  <si>
    <t>-430.986998868975 73.0223883951946 681.946992703869</t>
  </si>
  <si>
    <t>9763-20170724T150159.875277600.bin</t>
  </si>
  <si>
    <t>-528.594372553246 184.528044254623 -202.645710949048</t>
  </si>
  <si>
    <t>-540.920040861952 185.508122522183 -300.375526281982</t>
  </si>
  <si>
    <t>-548.67038248676 186.827735401599 -408.552176926118</t>
  </si>
  <si>
    <t>-553.349824237166 188.365448883688 -506.428323106975</t>
  </si>
  <si>
    <t>-555.730750546834 190.399291075772 -604.378202993731</t>
  </si>
  <si>
    <t>-556.688368734311 193.924996818664 -742.329965834416</t>
  </si>
  <si>
    <t>-532.26958410131 194.220502531411 -830.21982778944</t>
  </si>
  <si>
    <t>-557.839043260841 222.315115450307 -680.575009330697</t>
  </si>
  <si>
    <t>-581.81673274874 358.609860463465 -659.401844313058</t>
  </si>
  <si>
    <t>-532.7048437224 361.39542277187 -363.462219922188</t>
  </si>
  <si>
    <t>-328.113685030619 266.399830791214 -267.320175161275</t>
  </si>
  <si>
    <t>-554.691114363466 162.417874204419 -682.127638951466</t>
  </si>
  <si>
    <t>-596.339039079977 30.1089972173143 -663.136946690854</t>
  </si>
  <si>
    <t>-350.801892780676 75.6379966781376 -364.890390927805</t>
  </si>
  <si>
    <t>-507.08556282629 261.505292708116 -204.537514968181</t>
  </si>
  <si>
    <t>-516.321381653394 288.535450563724 210.962318291449</t>
  </si>
  <si>
    <t>-529.600825241746 315.664338422556 616.234582810816</t>
  </si>
  <si>
    <t>-379.319201984072 321.445393186407 672.944462494823</t>
  </si>
  <si>
    <t>-550.108584568977 107.54538800697 -200.703369688037</t>
  </si>
  <si>
    <t>-563.911505507136 112.355543379923 215.520542445068</t>
  </si>
  <si>
    <t>-572.832705664894 118.825166197377 621.72308736935</t>
  </si>
  <si>
    <t>-431.013187351214 73.035259571672 681.926927782931</t>
  </si>
  <si>
    <t>9763-20170724T150159.911877200.bin</t>
  </si>
  <si>
    <t>-528.7710812488 184.547298783687 -202.623450807777</t>
  </si>
  <si>
    <t>-541.137787496268 185.529164386745 -300.348149280876</t>
  </si>
  <si>
    <t>-548.914630826433 186.823300737718 -408.52325195145</t>
  </si>
  <si>
    <t>-553.609248914222 188.32685549386 -506.399133573995</t>
  </si>
  <si>
    <t>-555.995751107612 190.316040578314 -604.349927707847</t>
  </si>
  <si>
    <t>-556.950377079696 193.767694326339 -742.303408403753</t>
  </si>
  <si>
    <t>-532.565837557797 194.015631553882 -830.202886251574</t>
  </si>
  <si>
    <t>-558.087727406145 222.191834609563 -680.563798857498</t>
  </si>
  <si>
    <t>-581.970150552042 358.509862342834 -659.459164897634</t>
  </si>
  <si>
    <t>-532.442541675845 361.718203734198 -363.593138041705</t>
  </si>
  <si>
    <t>-327.901211890881 266.76201202471 -267.306262396483</t>
  </si>
  <si>
    <t>-554.969061488941 162.292237966241 -682.084070080073</t>
  </si>
  <si>
    <t>-596.648040819972 30.0095232301894 -663.049557061134</t>
  </si>
  <si>
    <t>-351.065985688288 75.6389388494922 -364.957549091889</t>
  </si>
  <si>
    <t>-507.315730341274 261.497788409973 -204.529411329422</t>
  </si>
  <si>
    <t>-516.347783266667 288.583559032244 210.971229982266</t>
  </si>
  <si>
    <t>-529.613465077632 315.682739679487 616.233368723766</t>
  </si>
  <si>
    <t>-379.329568343911 321.533822951271 672.930069841521</t>
  </si>
  <si>
    <t>-550.253687180224 107.580818643762 -200.684869187623</t>
  </si>
  <si>
    <t>-563.941058417524 112.299177996303 215.543905169192</t>
  </si>
  <si>
    <t>-572.875866318959 118.807589525027 621.744100128385</t>
  </si>
  <si>
    <t>-431.018950454739 73.0782904707196 681.906025698112</t>
  </si>
  <si>
    <t>9763-20170724T150159.978280300.bin</t>
  </si>
  <si>
    <t>-529.102939638953 184.540804636067 -202.614323211563</t>
  </si>
  <si>
    <t>-541.549579412275 185.539796049365 -300.328643822076</t>
  </si>
  <si>
    <t>-549.472823428239 186.79989460712 -408.493523611612</t>
  </si>
  <si>
    <t>-554.320746307579 188.248684323773 -506.362711449281</t>
  </si>
  <si>
    <t>-556.879862232227 190.157133605233 -604.310756882219</t>
  </si>
  <si>
    <t>-558.096164925467 193.466377459474 -742.265668238359</t>
  </si>
  <si>
    <t>-533.85519566738 193.586288119271 -830.205265531996</t>
  </si>
  <si>
    <t>-559.089857026025 221.955549516966 -680.553681195062</t>
  </si>
  <si>
    <t>-582.804375213485 358.320854611478 -659.5156928009</t>
  </si>
  <si>
    <t>-532.616900446316 361.910727896504 -363.765242699582</t>
  </si>
  <si>
    <t>-328.083590357437 267.022294365056 -267.39458068521</t>
  </si>
  <si>
    <t>-556.027193757447 162.051663661774 -682.017642402594</t>
  </si>
  <si>
    <t>-597.712670321113 29.7803301294293 -662.877371310904</t>
  </si>
  <si>
    <t>-351.935420833273 76.1449583055974 -365.023093837639</t>
  </si>
  <si>
    <t>-507.647799847072 261.512229776691 -204.539481155739</t>
  </si>
  <si>
    <t>-516.28204551647 288.550520457647 210.972671834692</t>
  </si>
  <si>
    <t>-529.645081497974 315.651837569241 616.231760978189</t>
  </si>
  <si>
    <t>-379.342313481509 321.390416752264 672.889862833764</t>
  </si>
  <si>
    <t>-550.562920479597 107.55629994967 -200.671143812254</t>
  </si>
  <si>
    <t>-563.96941026627 112.201676296974 215.567558157138</t>
  </si>
  <si>
    <t>-572.964511801863 118.786541528057 621.761724100994</t>
  </si>
  <si>
    <t>-431.051523629237 73.0979068620957 681.822089826225</t>
  </si>
  <si>
    <t>9763-20170724T150200.012397800.bin</t>
  </si>
  <si>
    <t>-529.231035564031 184.5161462995 -202.622990638416</t>
  </si>
  <si>
    <t>-541.713078076437 185.526498523086 -300.332625006589</t>
  </si>
  <si>
    <t>-549.730327211261 186.779540512717 -408.490626685429</t>
  </si>
  <si>
    <t>-554.684399309401 188.211309073378 -506.354956795363</t>
  </si>
  <si>
    <t>-557.370092987265 190.090881001477 -604.300073588809</t>
  </si>
  <si>
    <t>-558.785389031307 193.345629300431 -742.254398680293</t>
  </si>
  <si>
    <t>-534.627596405456 193.415126289438 -830.216860903393</t>
  </si>
  <si>
    <t>-559.67455716513 221.859905205161 -680.552297137088</t>
  </si>
  <si>
    <t>-583.282129595795 358.239385693576 -659.499820209226</t>
  </si>
  <si>
    <t>-532.796556417938 361.811540634107 -363.799795824915</t>
  </si>
  <si>
    <t>-328.199050574722 267.064465456937 -267.426214067051</t>
  </si>
  <si>
    <t>-556.645029700398 161.953754237301 -681.996718027266</t>
  </si>
  <si>
    <t>-598.320481978885 29.6800489649097 -662.832425258905</t>
  </si>
  <si>
    <t>-352.48164473985 76.2937920256254 -364.859679396695</t>
  </si>
  <si>
    <t>-507.760688247456 261.478115250104 -204.543684059526</t>
  </si>
  <si>
    <t>-516.233349937331 288.563332444128 210.968794258922</t>
  </si>
  <si>
    <t>-529.659210003482 315.654606165095 616.227926007735</t>
  </si>
  <si>
    <t>-379.351614178656 321.47711833132 672.864725099491</t>
  </si>
  <si>
    <t>-550.700449709263 107.55865676692 -200.674520782289</t>
  </si>
  <si>
    <t>-563.99322270903 112.135288336551 215.568636361522</t>
  </si>
  <si>
    <t>-572.989762393038 118.782490752923 621.743981044987</t>
  </si>
  <si>
    <t>-431.078698970615 73.0477267966126 681.773904768797</t>
  </si>
  <si>
    <t>9763-20170724T150200.076184900.bin</t>
  </si>
  <si>
    <t>-529.447416351251 184.468655815772 -202.660393797384</t>
  </si>
  <si>
    <t>-542.006785863338 185.515398035083 -300.359784028689</t>
  </si>
  <si>
    <t>-550.196649799169 186.775466829392 -408.504778060575</t>
  </si>
  <si>
    <t>-555.340290238112 188.196450737691 -506.359288557859</t>
  </si>
  <si>
    <t>-558.247901788652 190.045721835844 -604.298721447331</t>
  </si>
  <si>
    <t>-560.008512610717 193.234855521531 -742.250741434858</t>
  </si>
  <si>
    <t>-536.013301448716 193.281788726484 -830.257677007845</t>
  </si>
  <si>
    <t>-560.710576527307 221.780154298739 -680.560577997569</t>
  </si>
  <si>
    <t>-584.191721418656 358.173813962337 -659.515797254056</t>
  </si>
  <si>
    <t>-533.305845123534 362.099203092573 -363.888966678873</t>
  </si>
  <si>
    <t>-328.650112538014 267.395749824733 -267.596374903618</t>
  </si>
  <si>
    <t>-557.749976700396 161.870074015655 -681.983312020035</t>
  </si>
  <si>
    <t>-599.46544819255 29.5947484360688 -662.904329948737</t>
  </si>
  <si>
    <t>-353.882205383782 76.4798787807233 -364.563223394097</t>
  </si>
  <si>
    <t>-507.914162241334 261.450703472564 -204.55885054688</t>
  </si>
  <si>
    <t>-516.20808525608 288.515893751857 210.958561951863</t>
  </si>
  <si>
    <t>-529.673843762941 315.646749903338 616.223848798407</t>
  </si>
  <si>
    <t>-379.362335376491 321.461695083229 672.85102640912</t>
  </si>
  <si>
    <t>-550.988408991375 107.502000241837 -200.715002652988</t>
  </si>
  <si>
    <t>-564.073803404818 112.061453813066 215.534920175825</t>
  </si>
  <si>
    <t>-573.019148739793 118.759685480938 621.72249527373</t>
  </si>
  <si>
    <t>-431.103277047137 73.0201963836928 681.737376234844</t>
  </si>
  <si>
    <t>9763-20170724T150200.110786500.bin</t>
  </si>
  <si>
    <t>-529.576667213408 184.454485074792 -202.674347411327</t>
  </si>
  <si>
    <t>-542.141965988456 185.503573495347 -300.372915739065</t>
  </si>
  <si>
    <t>-550.39469318358 186.772850245513 -408.512944521</t>
  </si>
  <si>
    <t>-555.618022065751 188.202193786602 -506.363286228595</t>
  </si>
  <si>
    <t>-558.62813652436 190.057994757228 -604.299419002168</t>
  </si>
  <si>
    <t>-560.55698457596 193.253507822166 -742.249014989946</t>
  </si>
  <si>
    <t>-536.631763600156 193.328567061585 -830.275084529122</t>
  </si>
  <si>
    <t>-561.172625335336 221.796555002512 -680.556929179159</t>
  </si>
  <si>
    <t>-584.538160555346 358.209521124644 -659.490146125876</t>
  </si>
  <si>
    <t>-533.324031908574 362.316526011743 -363.922471273195</t>
  </si>
  <si>
    <t>-328.693085040863 267.474868904243 -267.713182363126</t>
  </si>
  <si>
    <t>-558.23613513797 161.885466159497 -681.985760456299</t>
  </si>
  <si>
    <t>-599.922483449412 29.5955383194732 -662.972806467741</t>
  </si>
  <si>
    <t>-354.476873346618 76.2204577362459 -364.513996391522</t>
  </si>
  <si>
    <t>-508.038787600856 261.420310152011 -204.569698501138</t>
  </si>
  <si>
    <t>-516.208294923517 288.483705319643 210.950252572502</t>
  </si>
  <si>
    <t>-529.681747579374 315.638675872532 616.223023907442</t>
  </si>
  <si>
    <t>-379.364477302786 321.348877031074 672.845590981057</t>
  </si>
  <si>
    <t>-551.118531333176 107.491624175204 -200.731706437146</t>
  </si>
  <si>
    <t>-564.105369401307 112.02520388943 215.521574375181</t>
  </si>
  <si>
    <t>-573.027610683394 118.749960397113 621.717858575487</t>
  </si>
  <si>
    <t>-431.110460751362 73.0106534239526 681.72978098685</t>
  </si>
  <si>
    <t>9763-20170724T150200.180197200.bin</t>
  </si>
  <si>
    <t>-529.782340112802 184.375226458193 -202.685324613335</t>
  </si>
  <si>
    <t>-542.359684342517 185.440909755323 -300.382166624374</t>
  </si>
  <si>
    <t>-550.754568860512 186.774227326076 -408.510544226676</t>
  </si>
  <si>
    <t>-556.159961826138 188.27392739596 -506.349888301857</t>
  </si>
  <si>
    <t>-559.406443105521 190.209014329029 -604.27700939274</t>
  </si>
  <si>
    <t>-561.725830322669 193.521805628857 -742.217776893261</t>
  </si>
  <si>
    <t>-537.967533120801 193.740545594144 -830.288683193079</t>
  </si>
  <si>
    <t>-562.155710705614 222.012837637239 -680.500000372055</t>
  </si>
  <si>
    <t>-585.333384548926 358.445465347097 -659.333841854199</t>
  </si>
  <si>
    <t>-533.206283448299 362.693050700949 -363.927835719673</t>
  </si>
  <si>
    <t>-328.575788854383 267.072154729924 -268.491852881092</t>
  </si>
  <si>
    <t>-559.245475246318 162.10204721313 -681.987790296521</t>
  </si>
  <si>
    <t>-600.86546129782 29.7524600221343 -663.215296006042</t>
  </si>
  <si>
    <t>-355.584390268657 75.5961231223191 -364.520046568333</t>
  </si>
  <si>
    <t>-508.205594837783 261.376849988107 -204.570933931392</t>
  </si>
  <si>
    <t>-516.309756209268 288.41781162386 210.951771602378</t>
  </si>
  <si>
    <t>-529.69110909927 315.639927347232 616.218318679696</t>
  </si>
  <si>
    <t>-379.376803138049 321.454563214917 672.838069490428</t>
  </si>
  <si>
    <t>-551.340639014595 107.396774267715 -200.748265441314</t>
  </si>
  <si>
    <t>-564.207842589529 111.967443802047 215.50829901032</t>
  </si>
  <si>
    <t>-573.045292705738 118.73537184825 621.709355891711</t>
  </si>
  <si>
    <t>-431.11513896096 73.0284045887722 681.715177732764</t>
  </si>
  <si>
    <t>9763-20170724T150200.211285300.bin</t>
  </si>
  <si>
    <t>-529.875922807793 184.315808430714 -202.687751674623</t>
  </si>
  <si>
    <t>-542.451879891681 185.392158471248 -300.384658192409</t>
  </si>
  <si>
    <t>-550.89897954135 186.769700995142 -408.508442190815</t>
  </si>
  <si>
    <t>-556.374473466489 188.320119694289 -506.34303166481</t>
  </si>
  <si>
    <t>-559.714662625011 190.314952809222 -604.265893283143</t>
  </si>
  <si>
    <t>-562.1914116009 193.720052165535 -742.201582899825</t>
  </si>
  <si>
    <t>-538.493946759205 194.025548536852 -830.288731575717</t>
  </si>
  <si>
    <t>-562.553098701099 222.1697606965 -680.464287445456</t>
  </si>
  <si>
    <t>-585.689396313295 358.597380149942 -659.213681279493</t>
  </si>
  <si>
    <t>-532.885575819578 362.737261501306 -363.926314851348</t>
  </si>
  <si>
    <t>-328.214125791456 266.585443408884 -269.113777599271</t>
  </si>
  <si>
    <t>-559.640123993634 162.260132354542 -681.995575766457</t>
  </si>
  <si>
    <t>-601.143170430581 29.8590126365928 -663.350534395332</t>
  </si>
  <si>
    <t>-355.972076728275 75.5073894656089 -364.571777657878</t>
  </si>
  <si>
    <t>-508.329452054768 261.325317591776 -204.563881859805</t>
  </si>
  <si>
    <t>-516.38601512245 288.382713775226 210.958683620928</t>
  </si>
  <si>
    <t>-529.698254902612 315.628990139882 616.21811755884</t>
  </si>
  <si>
    <t>-379.382632451997 321.427907581487 672.836039283155</t>
  </si>
  <si>
    <t>-551.440206740064 107.328359907497 -200.757105895365</t>
  </si>
  <si>
    <t>-564.257516730979 111.938591332159 215.500628609512</t>
  </si>
  <si>
    <t>-573.051022358289 118.738985006866 621.698830497644</t>
  </si>
  <si>
    <t>-431.115399359404 73.0465925690637 681.702910341375</t>
  </si>
  <si>
    <t>9763-20170724T150200.280473100.bin</t>
  </si>
  <si>
    <t>-529.96770469763 184.215472026457 -202.711540814117</t>
  </si>
  <si>
    <t>-542.5251309378 185.307395551881 -300.410696840242</t>
  </si>
  <si>
    <t>-551.092227918955 186.780584952611 -408.523825742418</t>
  </si>
  <si>
    <t>-556.735851172624 188.442991678842 -506.346965917097</t>
  </si>
  <si>
    <t>-560.305423310746 190.571731527174 -604.258727864276</t>
  </si>
  <si>
    <t>-563.171132079591 194.184263025108 -742.181735978808</t>
  </si>
  <si>
    <t>-539.640896518848 194.687036414271 -830.31269770194</t>
  </si>
  <si>
    <t>-563.363839978926 222.54081204846 -680.400908919962</t>
  </si>
  <si>
    <t>-586.405715760082 358.956276054244 -658.966368172308</t>
  </si>
  <si>
    <t>-532.285468371072 362.560349914512 -363.910587283493</t>
  </si>
  <si>
    <t>-327.331071021011 265.744483493199 -270.393810637495</t>
  </si>
  <si>
    <t>-560.444969068881 162.63401731213 -682.030706095252</t>
  </si>
  <si>
    <t>-601.839405717493 30.1535844020452 -663.671716984927</t>
  </si>
  <si>
    <t>-356.661836152667 75.435622323685 -364.720398454666</t>
  </si>
  <si>
    <t>-508.41813546407 261.212096744936 -204.565594302754</t>
  </si>
  <si>
    <t>-516.468918464814 288.306938992817 210.954663800727</t>
  </si>
  <si>
    <t>-529.699359588644 315.638979323762 616.221661735595</t>
  </si>
  <si>
    <t>-379.391247617784 321.491345437424 672.853976011344</t>
  </si>
  <si>
    <t>-551.514851482037 107.219397971495 -200.789591599818</t>
  </si>
  <si>
    <t>-564.34976100036 111.879928210826 215.46701070115</t>
  </si>
  <si>
    <t>-573.05765562785 118.742055609981 621.670190748425</t>
  </si>
  <si>
    <t>-431.106512648434 73.0965138406561 681.673182099569</t>
  </si>
  <si>
    <t>9763-20170724T150200.313062700.bin</t>
  </si>
  <si>
    <t>-529.937596439901 184.125005037174 -202.712522542648</t>
  </si>
  <si>
    <t>-542.478242559279 185.225422941429 -300.413694085909</t>
  </si>
  <si>
    <t>-551.095749235216 186.740361294194 -408.522232025976</t>
  </si>
  <si>
    <t>-556.813951578938 188.450187692323 -506.3402584065</t>
  </si>
  <si>
    <t>-560.487738684196 190.63416005449 -604.247161367674</t>
  </si>
  <si>
    <t>-563.531854801975 194.331318420967 -742.164046517374</t>
  </si>
  <si>
    <t>-540.0859494788 194.918941861287 -830.316980786757</t>
  </si>
  <si>
    <t>-563.638061082039 222.65025555993 -680.365774864947</t>
  </si>
  <si>
    <t>-586.629285627833 359.065931621123 -658.83416461615</t>
  </si>
  <si>
    <t>-531.88655435941 362.306722042571 -363.88901123342</t>
  </si>
  <si>
    <t>-326.625102435386 265.528833399696 -271.008603222332</t>
  </si>
  <si>
    <t>-560.734468920116 162.743865860878 -682.035612195533</t>
  </si>
  <si>
    <t>-602.07267590285 30.2348878347098 -663.813023401595</t>
  </si>
  <si>
    <t>-356.889808289091 75.3876065171596 -364.784935610216</t>
  </si>
  <si>
    <t>-508.380721950995 261.114877275311 -204.558602495573</t>
  </si>
  <si>
    <t>-516.470126964338 288.251261606656 210.958142316291</t>
  </si>
  <si>
    <t>-529.703613084151 315.621105161871 616.2228881621</t>
  </si>
  <si>
    <t>-379.395093071969 321.413174103226 672.860371419648</t>
  </si>
  <si>
    <t>-551.499795696878 107.129755892558 -200.801063799838</t>
  </si>
  <si>
    <t>-564.371826173256 111.854173414744 215.453718160037</t>
  </si>
  <si>
    <t>-573.059127004249 118.738851666599 621.660606975158</t>
  </si>
  <si>
    <t>-431.108812586991 73.1010656170151 681.671436991828</t>
  </si>
  <si>
    <t>9763-20170724T150200.375731600.bin</t>
  </si>
  <si>
    <t>-529.810784343088 183.892678079501 -202.700591206348</t>
  </si>
  <si>
    <t>-542.342807595288 185.003634708651 -300.402748961553</t>
  </si>
  <si>
    <t>-551.032556236679 186.624919996161 -408.503905701021</t>
  </si>
  <si>
    <t>-556.852846060053 188.465129344176 -506.313606052256</t>
  </si>
  <si>
    <t>-560.667705631849 190.811498692229 -604.211235741884</t>
  </si>
  <si>
    <t>-563.953502070865 194.768717078447 -742.115272679291</t>
  </si>
  <si>
    <t>-540.668228984813 195.53427466098 -830.309579049827</t>
  </si>
  <si>
    <t>-563.938395119578 222.971702777389 -680.264038765518</t>
  </si>
  <si>
    <t>-586.652273471119 359.389256092181 -658.459193943937</t>
  </si>
  <si>
    <t>-530.252881996557 362.188642337722 -363.82176513656</t>
  </si>
  <si>
    <t>-323.966848981234 266.405670424217 -272.188253329033</t>
  </si>
  <si>
    <t>-561.063781190192 163.067299640585 -682.05142774538</t>
  </si>
  <si>
    <t>-602.400235056902 30.515401582825 -664.148333616857</t>
  </si>
  <si>
    <t>-357.408272887573 75.4429987001067 -364.855408765085</t>
  </si>
  <si>
    <t>-508.201450281219 260.897436776261 -204.544041482307</t>
  </si>
  <si>
    <t>-516.404962840025 288.072448077062 210.967927966249</t>
  </si>
  <si>
    <t>-529.719559966961 315.610116249425 616.221300571429</t>
  </si>
  <si>
    <t>-379.410903663152 321.421589819783 672.856377185369</t>
  </si>
  <si>
    <t>-551.438412280346 106.87174183555 -200.808944840055</t>
  </si>
  <si>
    <t>-564.484552035219 111.830748930034 215.437641399137</t>
  </si>
  <si>
    <t>-573.027190322244 118.731244675982 621.625908913964</t>
  </si>
  <si>
    <t>-431.100316752596 73.0922093007387 681.691205039633</t>
  </si>
  <si>
    <t>9763-20170724T150200.442441500.bin</t>
  </si>
  <si>
    <t>-529.559337559933 183.508019874301 -202.733159208957</t>
  </si>
  <si>
    <t>-542.029248953529 184.634135397182 -300.443111158335</t>
  </si>
  <si>
    <t>-550.758365676257 186.298452164607 -408.540338428688</t>
  </si>
  <si>
    <t>-556.658532539459 188.183465695274 -506.344431650088</t>
  </si>
  <si>
    <t>-560.597856155394 190.576833935988 -604.236049437589</t>
  </si>
  <si>
    <t>-564.105999299367 194.599644220594 -742.132818642638</t>
  </si>
  <si>
    <t>-540.935597783116 195.442431152671 -830.356397012558</t>
  </si>
  <si>
    <t>-563.922026078588 222.776494062236 -680.269741938631</t>
  </si>
  <si>
    <t>-586.1248835693 359.244494837469 -658.255872762594</t>
  </si>
  <si>
    <t>-527.652387549158 362.533885417029 -364.027969517494</t>
  </si>
  <si>
    <t>-320.486331981458 268.089158178741 -272.992603227612</t>
  </si>
  <si>
    <t>-561.188579755851 162.866300907767 -682.087122817942</t>
  </si>
  <si>
    <t>-602.612265445896 30.3206119498086 -664.384685981939</t>
  </si>
  <si>
    <t>-357.826853871661 74.8094931767494 -365.027893601417</t>
  </si>
  <si>
    <t>-507.837716741599 260.51031955525 -204.540519793508</t>
  </si>
  <si>
    <t>-516.370777701559 287.837595254557 210.954842096398</t>
  </si>
  <si>
    <t>-529.7077550175 315.594580062978 616.212745214005</t>
  </si>
  <si>
    <t>-379.415982305144 321.409262484027 672.892278573873</t>
  </si>
  <si>
    <t>-551.321329554963 106.482581474613 -200.862243784128</t>
  </si>
  <si>
    <t>-564.625885721253 111.861464510484 215.370965041114</t>
  </si>
  <si>
    <t>-572.904166765971 118.771960036631 621.538709019747</t>
  </si>
  <si>
    <t>-431.077952211824 73.0167142078826 681.753181513061</t>
  </si>
  <si>
    <t>9763-20170724T150200.476531200.bin</t>
  </si>
  <si>
    <t>-529.457205764241 183.301144411356 -202.729234037161</t>
  </si>
  <si>
    <t>-541.933353293659 184.452919091362 -300.438067212673</t>
  </si>
  <si>
    <t>-550.696998989451 186.126270343961 -408.53241469889</t>
  </si>
  <si>
    <t>-556.638538843221 188.009714737257 -506.334168671239</t>
  </si>
  <si>
    <t>-560.628664386224 190.390758712215 -604.223832632125</t>
  </si>
  <si>
    <t>-564.217522540676 194.384317027835 -742.119388791546</t>
  </si>
  <si>
    <t>-541.095980342323 195.208573394529 -830.356080168667</t>
  </si>
  <si>
    <t>-563.938856474156 222.577091496283 -680.26391944264</t>
  </si>
  <si>
    <t>-585.803754248557 359.086499603761 -658.196159348311</t>
  </si>
  <si>
    <t>-526.462887568273 362.809427798615 -364.147125264894</t>
  </si>
  <si>
    <t>-319.262642728967 268.469205363215 -273.081233010728</t>
  </si>
  <si>
    <t>-561.323421470173 162.661146747182 -682.067261812151</t>
  </si>
  <si>
    <t>-602.906628066416 30.1517421303097 -664.403266650282</t>
  </si>
  <si>
    <t>-358.009475430518 74.2045359841834 -365.111331083183</t>
  </si>
  <si>
    <t>-507.658077384075 260.281916174643 -204.526986902195</t>
  </si>
  <si>
    <t>-516.294952320234 287.692965561605 210.960702181918</t>
  </si>
  <si>
    <t>-529.688450967641 315.570993402641 616.214570838354</t>
  </si>
  <si>
    <t>-379.405333874298 321.261278144732 672.929703113053</t>
  </si>
  <si>
    <t>-551.293727959104 106.309493434049 -200.894659689578</t>
  </si>
  <si>
    <t>-564.66846745463 111.902280539721 215.333427657327</t>
  </si>
  <si>
    <t>-572.776682051122 118.853132423135 621.492739549475</t>
  </si>
  <si>
    <t>-431.061514676894 72.9081298523838 681.824024921246</t>
  </si>
  <si>
    <t>9763-20170724T150200.544748200.bin</t>
  </si>
  <si>
    <t>-529.311686096705 183.053673116651 -202.726689179393</t>
  </si>
  <si>
    <t>-541.783944366252 184.275223064607 -300.435162362731</t>
  </si>
  <si>
    <t>-550.61950497806 185.96100270913 -408.523512752096</t>
  </si>
  <si>
    <t>-556.653718721568 187.825237508758 -506.319726803081</t>
  </si>
  <si>
    <t>-560.762040636097 190.154431726406 -604.205949821319</t>
  </si>
  <si>
    <t>-564.54208018577 194.037757796482 -742.09946548606</t>
  </si>
  <si>
    <t>-541.500164751703 194.72470570093 -830.358246351754</t>
  </si>
  <si>
    <t>-564.051145616416 222.285197688541 -680.270341915285</t>
  </si>
  <si>
    <t>-585.165519575459 358.894537479025 -658.132524159751</t>
  </si>
  <si>
    <t>-525.638486942802 363.284251922432 -364.130342588561</t>
  </si>
  <si>
    <t>-319.011605623194 268.147590813843 -272.591535104606</t>
  </si>
  <si>
    <t>-561.691235148125 162.357277844649 -682.022677329355</t>
  </si>
  <si>
    <t>-603.696423174598 29.9802695293197 -664.325787473592</t>
  </si>
  <si>
    <t>-358.353535906504 73.1467913916151 -365.376496151307</t>
  </si>
  <si>
    <t>-507.366878077942 259.958647999192 -204.502818217052</t>
  </si>
  <si>
    <t>-516.224321166039 287.535114173691 210.969326888807</t>
  </si>
  <si>
    <t>-529.664411409188 315.527277991806 616.211384590144</t>
  </si>
  <si>
    <t>-379.400089942169 321.08274026301 672.989673170713</t>
  </si>
  <si>
    <t>-551.307161559489 106.162512397887 -200.951204009595</t>
  </si>
  <si>
    <t>-564.684895447441 112.032345116683 215.273004295226</t>
  </si>
  <si>
    <t>-572.553040838703 119.01416400306 621.429227205134</t>
  </si>
  <si>
    <t>-431.032934291195 72.7633756166006 681.984337898115</t>
  </si>
  <si>
    <t>9763-20170724T150200.580844200.bin</t>
  </si>
  <si>
    <t>-529.215288209271 183.051375833183 -202.745885029402</t>
  </si>
  <si>
    <t>-541.663647984929 184.296746366087 -300.457057700574</t>
  </si>
  <si>
    <t>-550.516053668689 185.999632649487 -408.543832008862</t>
  </si>
  <si>
    <t>-556.582385752929 187.873785887357 -506.337944084799</t>
  </si>
  <si>
    <t>-560.739331505564 190.20592321886 -604.221929007732</t>
  </si>
  <si>
    <t>-564.604820118121 194.084918149027 -742.11320840586</t>
  </si>
  <si>
    <t>-541.591452293557 194.705988782933 -830.379891117407</t>
  </si>
  <si>
    <t>-564.026491503413 222.336154050027 -680.286620362796</t>
  </si>
  <si>
    <t>-584.947201736907 358.978582193806 -658.173116276337</t>
  </si>
  <si>
    <t>-525.734695334438 363.356720916741 -364.107368254206</t>
  </si>
  <si>
    <t>-319.316159735329 268.160896053105 -272.16079267144</t>
  </si>
  <si>
    <t>-561.765843627612 162.404319508783 -682.036002635256</t>
  </si>
  <si>
    <t>-604.041081125888 30.1087580916312 -664.334108503381</t>
  </si>
  <si>
    <t>-358.531341852553 72.9601047913707 -365.491450151429</t>
  </si>
  <si>
    <t>-507.148407958522 259.970562162134 -204.496692122233</t>
  </si>
  <si>
    <t>-516.210637657156 287.550205458996 210.970771238237</t>
  </si>
  <si>
    <t>-529.660254034266 315.539041648821 616.214938304637</t>
  </si>
  <si>
    <t>-379.407286728999 321.121910196297 673.020561794739</t>
  </si>
  <si>
    <t>-551.282493157538 106.164558544798 -200.963784236341</t>
  </si>
  <si>
    <t>-564.646447386488 112.108842078782 215.259774509953</t>
  </si>
  <si>
    <t>-572.479674603249 119.068843900043 621.43078872059</t>
  </si>
  <si>
    <t>-431.029484373254 72.7010706419142 682.059797315434</t>
  </si>
  <si>
    <t>9763-20170724T150200.610459800.bin</t>
  </si>
  <si>
    <t>-529.12107503667 183.089769431808 -202.721768314771</t>
  </si>
  <si>
    <t>-541.538396431554 184.342413092129 -300.436891082487</t>
  </si>
  <si>
    <t>-550.371586887428 186.059495926786 -408.524927749932</t>
  </si>
  <si>
    <t>-556.426867769826 187.948293865154 -506.319416948239</t>
  </si>
  <si>
    <t>-560.57921132926 190.296477286976 -604.203221316738</t>
  </si>
  <si>
    <t>-564.445095246152 194.199659593431 -742.093855557608</t>
  </si>
  <si>
    <t>-541.439561852816 194.773281636161 -830.362771624634</t>
  </si>
  <si>
    <t>-563.838463291218 222.44121808871 -680.263010829049</t>
  </si>
  <si>
    <t>-584.6299680064 359.104798226416 -658.126802747413</t>
  </si>
  <si>
    <t>-525.587248022467 363.288957241104 -364.023995363824</t>
  </si>
  <si>
    <t>-319.202636099462 268.359722386254 -271.726523285403</t>
  </si>
  <si>
    <t>-561.634046473108 162.507620355425 -682.021381509882</t>
  </si>
  <si>
    <t>-604.098317405077 30.2699318259083 -664.342396552808</t>
  </si>
  <si>
    <t>-358.664988262189 72.9551959860789 -365.453060561157</t>
  </si>
  <si>
    <t>-506.961821732895 260.004482911606 -204.475816140057</t>
  </si>
  <si>
    <t>-516.145938781419 287.574334616812 210.989669699454</t>
  </si>
  <si>
    <t>-529.652008570648 315.544064540045 616.221720983573</t>
  </si>
  <si>
    <t>-379.406773555866 321.053213593576 673.055007449275</t>
  </si>
  <si>
    <t>-551.243464671467 106.200064432709 -200.950803211183</t>
  </si>
  <si>
    <t>-564.636659674375 112.201343603723 215.27104189817</t>
  </si>
  <si>
    <t>-572.429099083704 119.117223852714 621.438363277467</t>
  </si>
  <si>
    <t>-431.045967034937 72.6101273223651 682.116986912352</t>
  </si>
  <si>
    <t>9763-20170724T150200.676978600.bin</t>
  </si>
  <si>
    <t>-529.038095237188 183.19488060194 -202.688624584078</t>
  </si>
  <si>
    <t>-541.384972420168 184.444324363014 -300.412728513131</t>
  </si>
  <si>
    <t>-550.095911500122 186.172318233572 -408.510557098951</t>
  </si>
  <si>
    <t>-556.023512082747 188.079123062534 -506.312390974509</t>
  </si>
  <si>
    <t>-560.031594709195 190.455032842364 -604.201668676835</t>
  </si>
  <si>
    <t>-563.67751795608 194.408434791059 -742.096816339276</t>
  </si>
  <si>
    <t>-540.570652663433 194.945425140871 -830.339666361179</t>
  </si>
  <si>
    <t>-563.151195889666 222.628069231146 -680.255421481209</t>
  </si>
  <si>
    <t>-583.862832571013 359.290755393913 -658.037799544212</t>
  </si>
  <si>
    <t>-524.908666884793 363.318655897567 -363.91500985481</t>
  </si>
  <si>
    <t>-318.48787717857 268.947132202826 -271.127808691831</t>
  </si>
  <si>
    <t>-560.980636846734 162.693715954093 -682.030917816811</t>
  </si>
  <si>
    <t>-603.59003851491 30.5136774680739 -664.322977497025</t>
  </si>
  <si>
    <t>-358.647945227234 73.0103651937327 -365.01881615175</t>
  </si>
  <si>
    <t>-506.800874720253 260.090583727897 -204.447193043773</t>
  </si>
  <si>
    <t>-516.111196246981 287.611488141576 211.018735450463</t>
  </si>
  <si>
    <t>-529.665245445946 315.569028534559 616.234716197502</t>
  </si>
  <si>
    <t>-379.424008740419 321.022089562069 673.08398052849</t>
  </si>
  <si>
    <t>-551.250516337136 106.302810565694 -200.888553416485</t>
  </si>
  <si>
    <t>-564.614989066786 112.311193198254 215.3341306434</t>
  </si>
  <si>
    <t>-572.41158989816 119.157355644482 621.506873197451</t>
  </si>
  <si>
    <t>-431.044284907352 72.6189506684275 682.198463387108</t>
  </si>
  <si>
    <t>9763-20170724T150200.713125800.bin</t>
  </si>
  <si>
    <t>-529.032978830738 183.23709516896 -202.679815059729</t>
  </si>
  <si>
    <t>-541.355866823956 184.473215059539 -300.407058860357</t>
  </si>
  <si>
    <t>-549.995092241362 186.197869669297 -408.510671762431</t>
  </si>
  <si>
    <t>-555.840239864714 188.108071945065 -506.31754676762</t>
  </si>
  <si>
    <t>-559.748673657787 190.49495280996 -604.210452094405</t>
  </si>
  <si>
    <t>-563.236668385799 194.473178725164 -742.109036193036</t>
  </si>
  <si>
    <t>-540.054705372918 195.012641324027 -830.332089335222</t>
  </si>
  <si>
    <t>-562.784581776067 222.681656507652 -680.261842657669</t>
  </si>
  <si>
    <t>-583.472473687359 359.340372056668 -658.033101917926</t>
  </si>
  <si>
    <t>-524.715164367025 363.506600869045 -363.87296629752</t>
  </si>
  <si>
    <t>-318.125575451857 269.644602820883 -270.944472358823</t>
  </si>
  <si>
    <t>-560.605157403925 162.74781159813 -682.045969499029</t>
  </si>
  <si>
    <t>-603.233648289129 30.5828388531581 -664.305718479038</t>
  </si>
  <si>
    <t>-358.522959260314 73.0164505227706 -364.775059912552</t>
  </si>
  <si>
    <t>-506.763209543928 260.128118466695 -204.444782580171</t>
  </si>
  <si>
    <t>-516.12708907424 287.616436467285 211.022132878789</t>
  </si>
  <si>
    <t>-529.672521096077 315.584732010504 616.23606088047</t>
  </si>
  <si>
    <t>-379.435366462409 321.145224125782 673.085687840205</t>
  </si>
  <si>
    <t>-551.272494725616 106.336450627129 -200.866736237822</t>
  </si>
  <si>
    <t>-564.632050599599 112.337818961205 215.356130521187</t>
  </si>
  <si>
    <t>-572.421420908309 119.149631266997 621.535537498262</t>
  </si>
  <si>
    <t>-431.039873915541 72.6440244333537 682.219094125634</t>
  </si>
  <si>
    <t>9763-20170724T150200.779310300.bin</t>
  </si>
  <si>
    <t>-529.073140873992 183.257367609268 -202.64121370588</t>
  </si>
  <si>
    <t>-541.335853473186 184.464690621249 -300.376454971129</t>
  </si>
  <si>
    <t>-549.81225988248 186.174174991278 -408.493145337444</t>
  </si>
  <si>
    <t>-555.4723179471 188.081898486913 -506.310948020941</t>
  </si>
  <si>
    <t>-559.158525103037 190.479989306161 -604.212258700415</t>
  </si>
  <si>
    <t>-562.29533018243 194.490739114804 -742.118287882499</t>
  </si>
  <si>
    <t>-538.962432875416 195.044897110773 -830.301400217803</t>
  </si>
  <si>
    <t>-562.030706465834 222.683439228158 -680.262814768547</t>
  </si>
  <si>
    <t>-582.8901269352 359.315578664366 -658.009959708553</t>
  </si>
  <si>
    <t>-523.998084230768 363.958955492754 -363.883896510852</t>
  </si>
  <si>
    <t>-317.183934889646 271.403753717417 -270.14788580485</t>
  </si>
  <si>
    <t>-559.786847210405 162.752253148509 -682.056833264189</t>
  </si>
  <si>
    <t>-602.361115229605 30.5771928387098 -664.21804211547</t>
  </si>
  <si>
    <t>-357.783884907174 72.9018207067516 -364.48860175979</t>
  </si>
  <si>
    <t>-506.833203275128 260.175541341671 -204.434758569916</t>
  </si>
  <si>
    <t>-516.258496399224 287.673491190183 211.030066264598</t>
  </si>
  <si>
    <t>-529.677915537681 315.606685550613 616.243105401373</t>
  </si>
  <si>
    <t>-379.444886354874 321.134329215512 673.106856801207</t>
  </si>
  <si>
    <t>-551.306662404538 106.360336014763 -200.812426810117</t>
  </si>
  <si>
    <t>-564.710659194179 112.268549501995 215.410357142978</t>
  </si>
  <si>
    <t>-572.499102289487 119.109068520726 621.607342827888</t>
  </si>
  <si>
    <t>-431.051559619287 72.729925588329 682.23381014595</t>
  </si>
  <si>
    <t>9763-20170724T150200.811397100.bin</t>
  </si>
  <si>
    <t>-529.099205426663 183.294693232336 -202.640297787965</t>
  </si>
  <si>
    <t>-541.338618771099 184.474656903454 -300.378739813995</t>
  </si>
  <si>
    <t>-549.730913765818 186.172408289787 -408.502175882397</t>
  </si>
  <si>
    <t>-555.292301375688 188.079117881755 -506.325723046528</t>
  </si>
  <si>
    <t>-558.857825986584 190.487542477312 -604.231258581205</t>
  </si>
  <si>
    <t>-561.802163933044 194.525923776155 -742.14065560936</t>
  </si>
  <si>
    <t>-538.398270077614 195.099039658672 -830.304841116434</t>
  </si>
  <si>
    <t>-561.643046758218 222.705633410511 -680.278857267057</t>
  </si>
  <si>
    <t>-582.592869647453 359.327266015577 -658.026985349235</t>
  </si>
  <si>
    <t>-523.676197026924 364.212823286938 -363.909649839572</t>
  </si>
  <si>
    <t>-316.746239093237 272.516538097134 -269.586953850329</t>
  </si>
  <si>
    <t>-559.358306742114 162.776221426325 -682.082655866193</t>
  </si>
  <si>
    <t>-601.925842460057 30.608852475882 -664.211176629752</t>
  </si>
  <si>
    <t>-357.284434329768 72.9012208488755 -364.492354867181</t>
  </si>
  <si>
    <t>-506.899410414178 260.238016843108 -204.436475007037</t>
  </si>
  <si>
    <t>-516.329919486088 287.696274907215 211.030875587729</t>
  </si>
  <si>
    <t>-529.682612340928 315.59560278989 616.253910199837</t>
  </si>
  <si>
    <t>-379.449959973337 321.017964450712 673.128788068361</t>
  </si>
  <si>
    <t>-551.281906171331 106.380298693363 -200.792275303337</t>
  </si>
  <si>
    <t>-564.748659482952 112.253304459303 215.429040313486</t>
  </si>
  <si>
    <t>-572.541464659256 119.085049815119 621.637144546782</t>
  </si>
  <si>
    <t>-431.051515733926 72.7878181519154 682.227189264403</t>
  </si>
  <si>
    <t>9763-20170724T150200.880146600.bin</t>
  </si>
  <si>
    <t>-529.154491564987 183.383609006426 -202.592152844637</t>
  </si>
  <si>
    <t>-541.382637306421 184.51505458168 -300.332614321483</t>
  </si>
  <si>
    <t>-549.641873504632 186.210196639509 -408.466378609019</t>
  </si>
  <si>
    <t>-555.036762909029 188.140390556797 -506.298760560506</t>
  </si>
  <si>
    <t>-558.391264395242 190.600827297808 -604.210373693114</t>
  </si>
  <si>
    <t>-560.99327403986 194.745460260805 -742.123574416251</t>
  </si>
  <si>
    <t>-537.427949002222 195.357741754697 -830.244506935109</t>
  </si>
  <si>
    <t>-561.041561812327 222.875157556563 -680.23889054271</t>
  </si>
  <si>
    <t>-582.08791709845 359.470856085011 -657.916179341692</t>
  </si>
  <si>
    <t>-522.375115881391 365.06716953697 -363.972181701331</t>
  </si>
  <si>
    <t>-315.12991796424 274.568733875761 -269.185745848809</t>
  </si>
  <si>
    <t>-558.644677410505 162.951452148586 -682.084989757499</t>
  </si>
  <si>
    <t>-601.164366381877 30.7663880510802 -664.219882036047</t>
  </si>
  <si>
    <t>-356.655417169446 73.5377699860744 -364.478924311985</t>
  </si>
  <si>
    <t>-507.086677076143 260.314879054923 -204.422705325642</t>
  </si>
  <si>
    <t>-516.442494155077 287.795204138904 211.044917713555</t>
  </si>
  <si>
    <t>-529.68555375122 315.618624311818 616.267051264091</t>
  </si>
  <si>
    <t>-379.462323944242 321.133229501206 673.157892688315</t>
  </si>
  <si>
    <t>-551.268282624554 106.475298095504 -200.736301351476</t>
  </si>
  <si>
    <t>-564.752513946002 112.272925028367 215.485449164907</t>
  </si>
  <si>
    <t>-572.613420573948 119.05417170999 621.694897828051</t>
  </si>
  <si>
    <t>-431.052604604869 72.8907982719813 682.22159962974</t>
  </si>
  <si>
    <t>9763-20170724T150200.911234400.bin</t>
  </si>
  <si>
    <t>-529.201342369983 183.405270593869 -202.585607506983</t>
  </si>
  <si>
    <t>-541.425207945103 184.508775193106 -300.326880435298</t>
  </si>
  <si>
    <t>-549.629239970005 186.187140146742 -408.465157565719</t>
  </si>
  <si>
    <t>-554.954557434846 188.109931689454 -506.301500361128</t>
  </si>
  <si>
    <t>-558.220321538408 190.572080731227 -604.216133817701</t>
  </si>
  <si>
    <t>-560.677695890829 194.729673331457 -742.131528119639</t>
  </si>
  <si>
    <t>-537.040713194118 195.345549201673 -830.233304035076</t>
  </si>
  <si>
    <t>-560.815575162026 222.852702255046 -680.243917450876</t>
  </si>
  <si>
    <t>-581.946332969696 359.430065723642 -657.890196475363</t>
  </si>
  <si>
    <t>-521.342937204755 365.46597619179 -364.137110963218</t>
  </si>
  <si>
    <t>-313.983536148789 275.371711300156 -269.215593519282</t>
  </si>
  <si>
    <t>-558.367350353105 162.931176206278 -682.093940909406</t>
  </si>
  <si>
    <t>-600.828854398699 30.7365211321298 -664.221468589639</t>
  </si>
  <si>
    <t>-356.317568211781 73.8180398872219 -364.566848315964</t>
  </si>
  <si>
    <t>-507.191285190649 260.338699640241 -204.425190814652</t>
  </si>
  <si>
    <t>-516.465950341823 287.838362555431 211.042912111839</t>
  </si>
  <si>
    <t>-529.691067173663 315.630533676595 616.269350988099</t>
  </si>
  <si>
    <t>-379.470932291068 321.167487622122 673.16617521227</t>
  </si>
  <si>
    <t>-551.214444695033 106.471552909485 -200.71634290762</t>
  </si>
  <si>
    <t>-564.738571213817 112.275965215954 215.504039650262</t>
  </si>
  <si>
    <t>-572.631376045036 119.051629816516 621.704979966537</t>
  </si>
  <si>
    <t>-431.047993239257 72.9343215765398 682.213984395386</t>
  </si>
  <si>
    <t>9763-20170724T150200.974407200.bin</t>
  </si>
  <si>
    <t>-529.275344987108 183.484145495966 -202.588979160834</t>
  </si>
  <si>
    <t>-541.506125040782 184.551228439093 -300.329732252906</t>
  </si>
  <si>
    <t>-549.650973133352 186.184779422981 -408.473259749252</t>
  </si>
  <si>
    <t>-554.895739006447 188.067625279067 -506.31474094583</t>
  </si>
  <si>
    <t>-558.053908102431 190.491678689013 -604.233670214083</t>
  </si>
  <si>
    <t>-560.331317685899 194.599474995194 -742.153770750155</t>
  </si>
  <si>
    <t>-536.624137724456 195.180334200314 -830.236862625531</t>
  </si>
  <si>
    <t>-560.574048008307 222.743810061187 -680.276212020924</t>
  </si>
  <si>
    <t>-581.780785898706 359.320260146207 -657.923723612383</t>
  </si>
  <si>
    <t>-519.42423944659 365.71969189957 -364.545613878913</t>
  </si>
  <si>
    <t>-311.886856131817 276.330769107087 -269.3466023393</t>
  </si>
  <si>
    <t>-558.07522470477 162.823695731005 -682.102135573733</t>
  </si>
  <si>
    <t>-600.475537785274 30.6200523723462 -664.119297509014</t>
  </si>
  <si>
    <t>-355.853958121876 74.3841122950207 -364.867131802101</t>
  </si>
  <si>
    <t>-507.393890912296 260.426644327505 -204.442006438815</t>
  </si>
  <si>
    <t>-516.532793363969 287.942803124218 211.0280669541</t>
  </si>
  <si>
    <t>-529.701132781426 315.637664196292 616.275927871856</t>
  </si>
  <si>
    <t>-379.482627029761 321.20187406169 673.174381087206</t>
  </si>
  <si>
    <t>-551.197201300611 106.553040715644 -200.704639536179</t>
  </si>
  <si>
    <t>-564.72617735531 112.354906173495 215.515608107227</t>
  </si>
  <si>
    <t>-572.65006742226 119.042922395069 621.715902693606</t>
  </si>
  <si>
    <t>-431.052397385197 72.9552694653098 682.214086991384</t>
  </si>
  <si>
    <t>9763-20170724T150201.013044500.bin</t>
  </si>
  <si>
    <t>-529.298031602752 183.522862950536 -202.585282906276</t>
  </si>
  <si>
    <t>-541.542814784713 184.579005807979 -300.324485445167</t>
  </si>
  <si>
    <t>-549.668475061929 186.201879650567 -408.469400208022</t>
  </si>
  <si>
    <t>-554.882065527069 188.076973385872 -506.312758953513</t>
  </si>
  <si>
    <t>-557.995337652668 190.496198462834 -604.233383525239</t>
  </si>
  <si>
    <t>-560.195256979326 194.600546696784 -742.154885776298</t>
  </si>
  <si>
    <t>-536.468812396606 195.161834775424 -830.232797059897</t>
  </si>
  <si>
    <t>-560.488536163356 222.745581343071 -680.277777083718</t>
  </si>
  <si>
    <t>-581.726687802537 359.294627215511 -657.932807771697</t>
  </si>
  <si>
    <t>-518.556862216285 365.661768953587 -364.727967697772</t>
  </si>
  <si>
    <t>-310.928009781091 276.885075407497 -269.156301746341</t>
  </si>
  <si>
    <t>-557.957130718528 162.826904813301 -682.10133098357</t>
  </si>
  <si>
    <t>-600.334876001561 30.6123851481445 -664.054137783581</t>
  </si>
  <si>
    <t>-355.541520850457 74.6343587998306 -364.928265602663</t>
  </si>
  <si>
    <t>-507.434302066619 260.444516486226 -204.442741207994</t>
  </si>
  <si>
    <t>-516.582170512181 287.985128806631 211.025460159413</t>
  </si>
  <si>
    <t>-529.703894305623 315.641238710931 616.277395642148</t>
  </si>
  <si>
    <t>-379.486730389145 321.131600947995 673.186570025745</t>
  </si>
  <si>
    <t>-551.210387099462 106.58642731208 -200.70163385033</t>
  </si>
  <si>
    <t>-564.722122505003 112.40122605679 215.519009079443</t>
  </si>
  <si>
    <t>-572.627345955855 119.069119147613 621.720417923877</t>
  </si>
  <si>
    <t>-431.03752231275 72.9667421897559 682.225699987074</t>
  </si>
  <si>
    <t>9763-20170724T150201.077720200.bin</t>
  </si>
  <si>
    <t>-529.320423617056 183.674753723563 -202.600121125835</t>
  </si>
  <si>
    <t>-541.586330312663 184.717501984713 -300.336853481816</t>
  </si>
  <si>
    <t>-549.713377802744 186.308863762201 -408.482294485697</t>
  </si>
  <si>
    <t>-554.918786492148 188.150179998853 -506.326580713319</t>
  </si>
  <si>
    <t>-558.014162842498 190.531261933423 -604.248732166871</t>
  </si>
  <si>
    <t>-560.178424865411 194.578105457441 -742.172397997617</t>
  </si>
  <si>
    <t>-536.507913177822 195.066603642605 -830.266004689535</t>
  </si>
  <si>
    <t>-560.497549721331 222.748705685212 -680.307106240214</t>
  </si>
  <si>
    <t>-581.725698593882 359.309103675561 -657.947124391563</t>
  </si>
  <si>
    <t>-517.49181503816 365.778471306961 -364.975740018107</t>
  </si>
  <si>
    <t>-309.926600411566 278.024402546972 -268.327306682882</t>
  </si>
  <si>
    <t>-557.945963013574 162.829926953833 -682.105216060432</t>
  </si>
  <si>
    <t>-600.324783435789 30.6404482456549 -663.924808228406</t>
  </si>
  <si>
    <t>-355.269286271051 75.321401856236 -364.998046883702</t>
  </si>
  <si>
    <t>-507.485895859585 260.631680583637 -204.460474673713</t>
  </si>
  <si>
    <t>-516.59903510748 288.087896659997 211.014102165502</t>
  </si>
  <si>
    <t>-529.697092236938 315.663514344374 616.278989059905</t>
  </si>
  <si>
    <t>-379.4924541871 321.187207045235 673.218046385779</t>
  </si>
  <si>
    <t>-551.205847503357 106.734201567685 -200.692143315087</t>
  </si>
  <si>
    <t>-564.756883066783 112.574477699254 215.526929458336</t>
  </si>
  <si>
    <t>-572.614704618281 119.097647774358 621.730726604789</t>
  </si>
  <si>
    <t>-431.037815238666 72.9816825755672 682.255984329521</t>
  </si>
  <si>
    <t>9763-20170724T150201.109311900.bin</t>
  </si>
  <si>
    <t>-529.351915573965 183.754463659593 -202.593391382438</t>
  </si>
  <si>
    <t>-541.61110642524 184.793821005711 -300.330947623318</t>
  </si>
  <si>
    <t>-549.728208553848 186.353951259186 -408.477500976826</t>
  </si>
  <si>
    <t>-554.92248564775 188.156089668328 -506.32317465128</t>
  </si>
  <si>
    <t>-558.003884289535 190.487217865563 -604.246916481641</t>
  </si>
  <si>
    <t>-560.144842310172 194.452677535496 -742.173441830712</t>
  </si>
  <si>
    <t>-536.502574698562 194.889493372395 -830.274696598287</t>
  </si>
  <si>
    <t>-560.479674744683 222.65952561806 -680.324614014709</t>
  </si>
  <si>
    <t>-581.784595831581 359.226694811762 -658.036889723903</t>
  </si>
  <si>
    <t>-517.539950094698 365.743111944878 -365.069107069623</t>
  </si>
  <si>
    <t>-310.046488081533 278.748492077514 -267.583637492325</t>
  </si>
  <si>
    <t>-557.917268110797 162.740217375871 -682.087167722705</t>
  </si>
  <si>
    <t>-600.303191768901 30.5809761759824 -663.785313053709</t>
  </si>
  <si>
    <t>-355.126913789744 75.3916169434403 -365.023673915966</t>
  </si>
  <si>
    <t>-507.538563720652 260.707078705902 -204.46432366921</t>
  </si>
  <si>
    <t>-516.680518041741 288.192663787522 211.007671820599</t>
  </si>
  <si>
    <t>-529.687857597518 315.697653655147 616.28262093695</t>
  </si>
  <si>
    <t>-379.495551555449 321.380384278981 673.238558415474</t>
  </si>
  <si>
    <t>-551.188631208248 106.800802040453 -200.69626456762</t>
  </si>
  <si>
    <t>-564.778339868464 112.664663628058 215.521140143434</t>
  </si>
  <si>
    <t>-572.595833919868 119.121772196235 621.733044448005</t>
  </si>
  <si>
    <t>-431.037838865184 72.9639489415067 682.270579632195</t>
  </si>
  <si>
    <t>9763-20170724T150201.180001800.bin</t>
  </si>
  <si>
    <t>-529.356128239093 183.933306429904 -202.58068803775</t>
  </si>
  <si>
    <t>-541.656054034263 184.982391481136 -300.313087485818</t>
  </si>
  <si>
    <t>-549.817302934542 186.480900355535 -408.457204833621</t>
  </si>
  <si>
    <t>-555.048236194418 188.199061060342 -506.302479917471</t>
  </si>
  <si>
    <t>-558.161290258098 190.418915564072 -604.227775163453</t>
  </si>
  <si>
    <t>-560.34004083562 194.199150394888 -742.158843598257</t>
  </si>
  <si>
    <t>-536.779049100661 194.52329304014 -830.282365088188</t>
  </si>
  <si>
    <t>-560.69121836999 222.487550078702 -680.347478940438</t>
  </si>
  <si>
    <t>-582.215082502462 359.027532694176 -658.178020233257</t>
  </si>
  <si>
    <t>-517.844106893624 365.91476455875 -365.24642995947</t>
  </si>
  <si>
    <t>-310.026406836605 281.15810752889 -266.488551260737</t>
  </si>
  <si>
    <t>-558.062724187459 162.56877696612 -682.031104504179</t>
  </si>
  <si>
    <t>-600.307588897763 30.3911255152013 -663.441349836216</t>
  </si>
  <si>
    <t>-354.879104421022 75.5241332584264 -364.941488512865</t>
  </si>
  <si>
    <t>-507.6080391183 260.927947412895 -204.459040691059</t>
  </si>
  <si>
    <t>-516.759293998904 288.325494158317 211.018544613018</t>
  </si>
  <si>
    <t>-529.696591018377 315.695839988741 616.288712894391</t>
  </si>
  <si>
    <t>-379.507388833768 321.40947193523 673.249720247234</t>
  </si>
  <si>
    <t>-551.131969597382 106.99378660714 -200.67845832162</t>
  </si>
  <si>
    <t>-564.739095724392 112.821580287944 215.538847141044</t>
  </si>
  <si>
    <t>-572.581907056217 119.179635494699 621.758078547258</t>
  </si>
  <si>
    <t>-431.027470585965 73.0058233618695 682.291682152277</t>
  </si>
  <si>
    <t>9763-20170724T150201.213093900.bin</t>
  </si>
  <si>
    <t>-529.334408400974 184.040947136276 -202.589450700958</t>
  </si>
  <si>
    <t>-541.661278890846 185.078364286842 -300.31848562512</t>
  </si>
  <si>
    <t>-549.862639276324 186.540039976842 -408.460118927144</t>
  </si>
  <si>
    <t>-555.132993160359 188.214908241567 -506.304059323091</t>
  </si>
  <si>
    <t>-558.288018026594 190.3811081707 -604.229266164107</t>
  </si>
  <si>
    <t>-560.527904314611 194.075163732309 -742.161470510471</t>
  </si>
  <si>
    <t>-537.04651965939 194.342015009199 -830.306714128666</t>
  </si>
  <si>
    <t>-560.873703561773 222.40112207262 -680.367460767185</t>
  </si>
  <si>
    <t>-582.509564644693 358.942468249531 -658.210494171816</t>
  </si>
  <si>
    <t>-518.248386977154 366.120975793941 -365.261651533409</t>
  </si>
  <si>
    <t>-309.914979160145 283.049876296423 -266.158765848114</t>
  </si>
  <si>
    <t>-558.201935309336 162.483327020368 -682.015479238475</t>
  </si>
  <si>
    <t>-600.36406153085 30.3065208755775 -663.316840533732</t>
  </si>
  <si>
    <t>-354.773856813618 75.5079678947895 -365.020279449138</t>
  </si>
  <si>
    <t>-507.655124944441 261.012612805434 -204.470214206695</t>
  </si>
  <si>
    <t>-516.775632728126 288.399102758927 211.008826989748</t>
  </si>
  <si>
    <t>-529.688628381673 315.704184422475 616.290644031972</t>
  </si>
  <si>
    <t>-379.50431377914 321.370789291253 673.269233661521</t>
  </si>
  <si>
    <t>-551.030629493098 107.102007263293 -200.669307565678</t>
  </si>
  <si>
    <t>-564.685520662766 112.922281101793 215.546551610619</t>
  </si>
  <si>
    <t>-572.577124665783 119.209570756289 621.764900974852</t>
  </si>
  <si>
    <t>-431.02423313216 73.0303586689492 682.298029846705</t>
  </si>
  <si>
    <t>9763-20170724T150201.278281200.bin</t>
  </si>
  <si>
    <t>-529.294819881227 184.265052607192 -202.587019163093</t>
  </si>
  <si>
    <t>-541.649229039891 185.276632662799 -300.31287272233</t>
  </si>
  <si>
    <t>-549.915160881743 186.658185998196 -408.450538136416</t>
  </si>
  <si>
    <t>-555.255427403617 188.238866170356 -506.292179895458</t>
  </si>
  <si>
    <t>-558.490545215357 190.288244856024 -604.217478740506</t>
  </si>
  <si>
    <t>-560.852558400624 193.793614978833 -742.152661014761</t>
  </si>
  <si>
    <t>-537.516277464037 193.965686360067 -830.336582859851</t>
  </si>
  <si>
    <t>-561.184906368086 222.202230478058 -680.396327310001</t>
  </si>
  <si>
    <t>-583.224113457677 358.673678959725 -658.294425520638</t>
  </si>
  <si>
    <t>-519.99913692759 366.875175260921 -365.147167324407</t>
  </si>
  <si>
    <t>-311.02147972082 286.540852377562 -265.148457383068</t>
  </si>
  <si>
    <t>-558.432054973035 162.286047942 -681.966212283956</t>
  </si>
  <si>
    <t>-600.334885459542 30.0478716452831 -663.031506603049</t>
  </si>
  <si>
    <t>-354.462713220326 75.5275784338482 -365.212702791545</t>
  </si>
  <si>
    <t>-507.735426930176 261.259948366085 -204.470452824876</t>
  </si>
  <si>
    <t>-516.88793885064 288.588128916759 211.011710497162</t>
  </si>
  <si>
    <t>-529.664309936608 315.756146317801 616.305730415111</t>
  </si>
  <si>
    <t>-379.50549429169 321.51231868423 673.342538180005</t>
  </si>
  <si>
    <t>-550.861088314084 107.281725762443 -200.650478873527</t>
  </si>
  <si>
    <t>-564.58635912754 113.093742089819 215.563276060832</t>
  </si>
  <si>
    <t>-572.546443994971 119.277836420309 621.767950733035</t>
  </si>
  <si>
    <t>-431.027321107417 73.0362045363988 682.332377579444</t>
  </si>
  <si>
    <t>9763-20170724T150201.309886700.bin</t>
  </si>
  <si>
    <t>-529.304570065978 184.3863570062 -202.584691438672</t>
  </si>
  <si>
    <t>-541.661103086446 185.384513494685 -300.310448538907</t>
  </si>
  <si>
    <t>-549.93346479062 186.735472309143 -408.448119847151</t>
  </si>
  <si>
    <t>-555.280537093008 188.281909146433 -506.289909651553</t>
  </si>
  <si>
    <t>-558.52305536313 190.290590951709 -604.215666941788</t>
  </si>
  <si>
    <t>-560.895741752709 193.731979608074 -742.152335411458</t>
  </si>
  <si>
    <t>-537.616388466702 193.8717930807 -830.351319025797</t>
  </si>
  <si>
    <t>-561.249177843525 222.168072968866 -680.408764652344</t>
  </si>
  <si>
    <t>-583.515646683672 358.611470867103 -658.373989316042</t>
  </si>
  <si>
    <t>-521.534150266032 367.14497245707 -364.970726651646</t>
  </si>
  <si>
    <t>-312.556745974689 287.497676427468 -264.423630764112</t>
  </si>
  <si>
    <t>-558.444695726133 162.253660560335 -681.951784372072</t>
  </si>
  <si>
    <t>-600.24187997134 30.0038723652001 -662.905269927723</t>
  </si>
  <si>
    <t>-354.183841964035 75.6000912472211 -365.345909876552</t>
  </si>
  <si>
    <t>-507.803262740532 261.409217770646 -204.47087120107</t>
  </si>
  <si>
    <t>-516.958269661978 288.6791370996 211.015000848369</t>
  </si>
  <si>
    <t>-529.647355155713 315.804794327341 616.316451027575</t>
  </si>
  <si>
    <t>-379.507152619303 321.748194992084 673.383066251688</t>
  </si>
  <si>
    <t>-550.816526392321 107.381410032261 -200.648726976109</t>
  </si>
  <si>
    <t>-564.555085595332 113.184825135364 215.564633177245</t>
  </si>
  <si>
    <t>-572.533334780828 119.302799314649 621.765730180563</t>
  </si>
  <si>
    <t>-431.030160444158 73.0393882982696 682.350730062255</t>
  </si>
  <si>
    <t>9763-20170724T150201.426714400.bin</t>
  </si>
  <si>
    <t>-529.225262924105 184.543276522433 -202.59025483868</t>
  </si>
  <si>
    <t>-541.619580231574 185.528484162096 -300.311321023324</t>
  </si>
  <si>
    <t>-549.909875170203 186.829964028995 -408.448196349436</t>
  </si>
  <si>
    <t>-555.262193461815 188.319104771517 -506.290603382689</t>
  </si>
  <si>
    <t>-558.498195267149 190.25896586841 -604.217840656769</t>
  </si>
  <si>
    <t>-560.848692070835 193.591853953001 -742.157645174631</t>
  </si>
  <si>
    <t>-537.627314754392 193.686255845768 -830.371943723</t>
  </si>
  <si>
    <t>-561.271679403992 222.073741298968 -680.435487750552</t>
  </si>
  <si>
    <t>-584.057448421838 358.460628356911 -658.542466354427</t>
  </si>
  <si>
    <t>-523.861317325085 366.848666084749 -364.763538268872</t>
  </si>
  <si>
    <t>-315.021362473011 287.920216454139 -263.367383379987</t>
  </si>
  <si>
    <t>-558.347710287598 162.163644808495 -681.932938090408</t>
  </si>
  <si>
    <t>-599.840131933026 29.8464109907422 -662.68258673124</t>
  </si>
  <si>
    <t>-353.750878359328 75.7002705344107 -365.484199280549</t>
  </si>
  <si>
    <t>-507.82324228909 261.582511087207 -204.479901690647</t>
  </si>
  <si>
    <t>-517.00196328778 288.732661482325 211.013296610368</t>
  </si>
  <si>
    <t>-529.637865447119 315.829721091506 616.324491231484</t>
  </si>
  <si>
    <t>-379.508617144459 321.766857451237 673.420513175229</t>
  </si>
  <si>
    <t>-550.596785534227 107.519052390003 -200.656099985316</t>
  </si>
  <si>
    <t>-564.427019098259 113.258859059878 215.555174174783</t>
  </si>
  <si>
    <t>-572.533068347001 119.314310740263 621.757330076971</t>
  </si>
  <si>
    <t>-431.03074432632 73.0845628668635 682.370076725202</t>
  </si>
  <si>
    <t>9763-20170724T150201.476848500.bin</t>
  </si>
  <si>
    <t>-529.301466954925 184.959980228359 -202.635152172868</t>
  </si>
  <si>
    <t>-541.816093773045 185.887202645389 -300.341496401409</t>
  </si>
  <si>
    <t>-550.216947276318 187.108384481356 -408.470776658273</t>
  </si>
  <si>
    <t>-555.659688214932 188.520375082369 -506.309362506472</t>
  </si>
  <si>
    <t>-558.976426512598 190.379400744196 -604.235470710775</t>
  </si>
  <si>
    <t>-561.430255466422 193.595876993055 -742.176275728034</t>
  </si>
  <si>
    <t>-538.379405896876 193.689314573365 -830.435175073085</t>
  </si>
  <si>
    <t>-561.994590084083 222.119902716516 -680.474888564423</t>
  </si>
  <si>
    <t>-586.006445131748 358.292759101459 -658.621892338038</t>
  </si>
  <si>
    <t>-528.613387970065 367.434525069164 -364.304872182402</t>
  </si>
  <si>
    <t>-319.334742813598 295.878910062848 -258.440684003451</t>
  </si>
  <si>
    <t>-558.696598187407 162.228335103737 -681.930145909552</t>
  </si>
  <si>
    <t>-599.199491469192 29.6455807882001 -662.379832770727</t>
  </si>
  <si>
    <t>-353.120883664382 77.0510998675338 -365.464781256542</t>
  </si>
  <si>
    <t>-508.363776409082 262.106200460285 -204.553521708551</t>
  </si>
  <si>
    <t>-517.199539485665 289.091268392345 210.957869587981</t>
  </si>
  <si>
    <t>-529.609395330696 315.921248554116 616.293290178587</t>
  </si>
  <si>
    <t>-379.516946482797 322.271447851416 673.441629605941</t>
  </si>
  <si>
    <t>-550.263687718783 107.812501585654 -200.665922675978</t>
  </si>
  <si>
    <t>-564.263711863807 113.489388607914 215.54044955298</t>
  </si>
  <si>
    <t>-572.561097863377 119.317758580656 621.750107917602</t>
  </si>
  <si>
    <t>-431.044333825841 73.1753281917402 682.395691010107</t>
  </si>
  <si>
    <t>9763-20170724T150201.509440600.bin</t>
  </si>
  <si>
    <t>-529.395788806274 185.087571762817 -202.638453287628</t>
  </si>
  <si>
    <t>-541.942398573631 185.994486224333 -300.340923839194</t>
  </si>
  <si>
    <t>-550.367239415362 187.197710465058 -408.468438809827</t>
  </si>
  <si>
    <t>-555.827368908185 188.595955401345 -506.306203677987</t>
  </si>
  <si>
    <t>-559.157420343748 190.444435286038 -604.232200148353</t>
  </si>
  <si>
    <t>-561.625916003418 193.649862353267 -742.1729560266</t>
  </si>
  <si>
    <t>-538.621324036264 193.762078071214 -830.44389299733</t>
  </si>
  <si>
    <t>-562.239347552085 222.175794259196 -680.47283217647</t>
  </si>
  <si>
    <t>-586.629513331728 358.292940589134 -658.618574576391</t>
  </si>
  <si>
    <t>-530.117558027653 367.416499210978 -364.130546810737</t>
  </si>
  <si>
    <t>-320.609555748145 300.000781714187 -256.026382012558</t>
  </si>
  <si>
    <t>-558.830167338827 162.290380905758 -681.92540499227</t>
  </si>
  <si>
    <t>-599.086883501546 29.6448732147624 -662.318994284544</t>
  </si>
  <si>
    <t>-353.1046169627 77.3886051838817 -365.476154709505</t>
  </si>
  <si>
    <t>-508.593460504947 262.250558343553 -204.559955285276</t>
  </si>
  <si>
    <t>-517.269882627292 289.181096511122 210.958287375483</t>
  </si>
  <si>
    <t>-529.602597342301 315.931321464806 616.310171735254</t>
  </si>
  <si>
    <t>-379.516242661821 322.319588992597 673.47028971097</t>
  </si>
  <si>
    <t>-550.200441371827 107.913053320944 -200.657086331839</t>
  </si>
  <si>
    <t>-564.273377680789 113.540607624151 215.547478706671</t>
  </si>
  <si>
    <t>-572.577854384517 119.318646197947 621.754764832108</t>
  </si>
  <si>
    <t>-431.041762822689 73.2362770763389 682.400905784884</t>
  </si>
  <si>
    <t>9763-20170724T150201.579127300.bin</t>
  </si>
  <si>
    <t>-529.676072823903 185.255071013833 -202.613321691546</t>
  </si>
  <si>
    <t>-542.261244781411 186.125085544778 -300.311100352679</t>
  </si>
  <si>
    <t>-550.695153017395 187.299651318246 -408.438454137753</t>
  </si>
  <si>
    <t>-556.150678584999 188.679495681317 -506.276663766815</t>
  </si>
  <si>
    <t>-559.463965548669 190.518617838215 -604.203384130066</t>
  </si>
  <si>
    <t>-561.896750954054 193.721466986852 -742.144836155785</t>
  </si>
  <si>
    <t>-538.953861347971 193.88780218797 -830.431799269069</t>
  </si>
  <si>
    <t>-562.639273534224 222.241838234911 -680.443486869584</t>
  </si>
  <si>
    <t>-587.743804127766 358.237050587957 -658.629590182704</t>
  </si>
  <si>
    <t>-533.011341966085 368.251679608535 -363.83453622273</t>
  </si>
  <si>
    <t>-323.48590112975 311.057183322925 -250.023988571992</t>
  </si>
  <si>
    <t>-559.003488960633 162.369665954247 -681.897703264597</t>
  </si>
  <si>
    <t>-598.87667981371 29.6139231368072 -662.229182828255</t>
  </si>
  <si>
    <t>-353.186230811596 78.015801505765 -365.748615672211</t>
  </si>
  <si>
    <t>-509.0611151918 262.435046541696 -204.551294745722</t>
  </si>
  <si>
    <t>-517.410771922567 289.344907571753 210.97503386716</t>
  </si>
  <si>
    <t>-529.591627759116 315.965706013422 616.332499446487</t>
  </si>
  <si>
    <t>-379.512703385475 322.416918635335 673.505032352976</t>
  </si>
  <si>
    <t>-550.293860301499 108.064868348032 -200.623073095993</t>
  </si>
  <si>
    <t>-564.311284713483 113.573040857858 215.585001851389</t>
  </si>
  <si>
    <t>-572.629980647731 119.31883286946 621.784675726109</t>
  </si>
  <si>
    <t>-431.070966203375 73.284102658241 682.413488444861</t>
  </si>
  <si>
    <t>9763-20170724T150201.610713700.bin</t>
  </si>
  <si>
    <t>-529.820903970631 185.300661932643 -202.594345624732</t>
  </si>
  <si>
    <t>-542.431478395781 186.150667101057 -300.288976561175</t>
  </si>
  <si>
    <t>-550.858541553124 187.320613480676 -408.416884394718</t>
  </si>
  <si>
    <t>-556.294730714579 188.705583554352 -506.256139177964</t>
  </si>
  <si>
    <t>-559.576212633251 190.560334713002 -604.183619339791</t>
  </si>
  <si>
    <t>-561.951812913316 193.797333894634 -742.125215247709</t>
  </si>
  <si>
    <t>-539.029239880518 193.997659897694 -830.417429848748</t>
  </si>
  <si>
    <t>-562.783316861333 222.298372016066 -680.416252789439</t>
  </si>
  <si>
    <t>-588.204023895397 358.226234488453 -658.598583179446</t>
  </si>
  <si>
    <t>-534.821052163658 368.858004761018 -363.577783322443</t>
  </si>
  <si>
    <t>-325.164380918576 317.692684300822 -247.168220065196</t>
  </si>
  <si>
    <t>-559.020141225738 162.434579323442 -681.88575486896</t>
  </si>
  <si>
    <t>-598.692089459347 29.6269364613579 -662.203694730754</t>
  </si>
  <si>
    <t>-353.222879119689 78.3783746558804 -365.983687618352</t>
  </si>
  <si>
    <t>-509.296490792932 262.513285927176 -204.550722649416</t>
  </si>
  <si>
    <t>-517.496602722846 289.36867498809 210.982095676995</t>
  </si>
  <si>
    <t>-529.594538171718 315.972592534743 616.338152633833</t>
  </si>
  <si>
    <t>-379.515852701623 322.482595215991 673.504674990547</t>
  </si>
  <si>
    <t>-550.348506184469 108.0792559159 -200.60117170273</t>
  </si>
  <si>
    <t>-564.306818330934 113.575168548537 215.609046803337</t>
  </si>
  <si>
    <t>-572.666560670731 119.307614652181 621.807021490208</t>
  </si>
  <si>
    <t>-431.07771669071 73.3430167334132 682.419412698914</t>
  </si>
  <si>
    <t>9763-20170724T150201.680416700.bin</t>
  </si>
  <si>
    <t>-530.090097340522 185.315347385355 -202.608695537454</t>
  </si>
  <si>
    <t>-542.74993590632 186.143825876133 -300.2972308425</t>
  </si>
  <si>
    <t>-551.176891658654 187.297587525738 -408.425236048691</t>
  </si>
  <si>
    <t>-556.5916314425 188.674267728042 -506.265893220406</t>
  </si>
  <si>
    <t>-559.830893099282 190.529564925117 -604.19473981167</t>
  </si>
  <si>
    <t>-562.125862330456 193.778551871727 -742.137368736379</t>
  </si>
  <si>
    <t>-539.217255181906 194.015215337775 -830.433036941462</t>
  </si>
  <si>
    <t>-563.111773335552 222.266493697518 -680.424646101901</t>
  </si>
  <si>
    <t>-589.243155474714 358.058557770828 -658.574063538481</t>
  </si>
  <si>
    <t>-538.590864030808 369.749383593547 -363.11227010478</t>
  </si>
  <si>
    <t>-327.241520544805 329.422516139616 -245.510419752458</t>
  </si>
  <si>
    <t>-559.111071974637 162.418219994413 -681.900749692052</t>
  </si>
  <si>
    <t>-598.350814557494 29.4820774601017 -662.185814444521</t>
  </si>
  <si>
    <t>-353.220881015704 78.4893099118608 -366.398093936</t>
  </si>
  <si>
    <t>-509.735199561928 262.549850316709 -204.559744477676</t>
  </si>
  <si>
    <t>-517.603244485227 289.44735539917 210.976845280046</t>
  </si>
  <si>
    <t>-529.58935663802 315.984570554095 616.343658408778</t>
  </si>
  <si>
    <t>-379.509487537733 322.527615041451 673.503290542973</t>
  </si>
  <si>
    <t>-550.449960280798 108.0983898034 -200.608784596989</t>
  </si>
  <si>
    <t>-564.315250277795 113.468082978008 215.606213117136</t>
  </si>
  <si>
    <t>-572.736759678315 119.26739395556 621.815022814319</t>
  </si>
  <si>
    <t>-431.097438073747 73.4317804891061 682.407125679305</t>
  </si>
  <si>
    <t>9763-20170724T150201.713005600.bin</t>
  </si>
  <si>
    <t>-530.185747086036 185.32635962498 -202.604644682086</t>
  </si>
  <si>
    <t>-542.885798214125 186.161344012757 -300.287779524443</t>
  </si>
  <si>
    <t>-551.361697953704 187.315792173257 -408.411892004798</t>
  </si>
  <si>
    <t>-556.822292856929 188.691152136201 -506.250059386922</t>
  </si>
  <si>
    <t>-560.108983855438 190.543025565165 -604.177409460015</t>
  </si>
  <si>
    <t>-562.47233219912 193.785512496522 -742.119078724405</t>
  </si>
  <si>
    <t>-539.584210042754 194.037923350926 -830.420035894909</t>
  </si>
  <si>
    <t>-563.482443725521 222.272619811217 -680.406345359586</t>
  </si>
  <si>
    <t>-589.974622192837 357.994193890424 -658.549620999537</t>
  </si>
  <si>
    <t>-540.509998330191 370.010599242002 -362.899716465845</t>
  </si>
  <si>
    <t>-327.96892575036 331.070976358377 -246.990258150627</t>
  </si>
  <si>
    <t>-559.372888602018 162.431818305109 -681.883380453841</t>
  </si>
  <si>
    <t>-598.395891600735 29.4375016130975 -662.154194211421</t>
  </si>
  <si>
    <t>-353.298521619025 78.4488807054963 -366.676143767243</t>
  </si>
  <si>
    <t>-509.929327688012 262.596056508611 -204.563008379549</t>
  </si>
  <si>
    <t>-517.632222757733 289.45836222596 210.97887205394</t>
  </si>
  <si>
    <t>-529.589054359443 315.963125641795 616.34445390799</t>
  </si>
  <si>
    <t>-379.504811019129 322.432823218606 673.500926235814</t>
  </si>
  <si>
    <t>-550.446476610457 108.071780098292 -200.61259415457</t>
  </si>
  <si>
    <t>-564.304220644782 113.4455159256 215.602591010057</t>
  </si>
  <si>
    <t>-572.767818726746 119.24443804323 621.809940898876</t>
  </si>
  <si>
    <t>-431.106729478063 73.4692623343617 682.396783745676</t>
  </si>
  <si>
    <t>9763-20170724T150201.776678000.bin</t>
  </si>
  <si>
    <t>-530.397181970274 185.485583986024 -202.626618412947</t>
  </si>
  <si>
    <t>-543.239039747889 186.332205180548 -300.291214698104</t>
  </si>
  <si>
    <t>-551.865261926706 187.444515190155 -408.403914245913</t>
  </si>
  <si>
    <t>-557.456944144214 188.760469867906 -506.235439992448</t>
  </si>
  <si>
    <t>-560.86855880026 190.532723203057 -604.1600244747</t>
  </si>
  <si>
    <t>-563.400101734722 193.642089025673 -742.10160822888</t>
  </si>
  <si>
    <t>-540.508873817512 193.861914219367 -830.40200061562</t>
  </si>
  <si>
    <t>-564.427221893011 222.182351794996 -680.413770051756</t>
  </si>
  <si>
    <t>-591.724042970703 357.748452966609 -658.746159764294</t>
  </si>
  <si>
    <t>-543.801273968982 371.082391522496 -362.89896856865</t>
  </si>
  <si>
    <t>-329.387823226852 330.025407868722 -251.246781258767</t>
  </si>
  <si>
    <t>-560.134943507232 162.353047961769 -681.841145118971</t>
  </si>
  <si>
    <t>-598.589643792972 29.2065308413148 -662.000055378879</t>
  </si>
  <si>
    <t>-353.2918632603 78.6329937506321 -367.061954067367</t>
  </si>
  <si>
    <t>-510.319352656892 262.779958984838 -204.576167467354</t>
  </si>
  <si>
    <t>-517.682826588129 289.575404107659 210.976194671447</t>
  </si>
  <si>
    <t>-529.583367159122 315.964158488876 616.349995392476</t>
  </si>
  <si>
    <t>-379.501596951715 322.462573382119 673.509726609165</t>
  </si>
  <si>
    <t>-550.507884610954 108.215381215743 -200.630815027018</t>
  </si>
  <si>
    <t>-564.22260471698 113.439857861288 215.590958048493</t>
  </si>
  <si>
    <t>-572.82264981023 119.228392496698 621.802611501127</t>
  </si>
  <si>
    <t>-431.133204733341 73.5295629489865 682.380801868888</t>
  </si>
  <si>
    <t>9763-20170724T150201.813280400.bin</t>
  </si>
  <si>
    <t>-530.534344738115 185.602221605163 -202.630171139776</t>
  </si>
  <si>
    <t>-543.446571985172 186.456212898838 -300.285401954433</t>
  </si>
  <si>
    <t>-552.186909288145 187.537929111341 -408.389213015451</t>
  </si>
  <si>
    <t>-557.894621874936 188.809036217867 -506.214612095828</t>
  </si>
  <si>
    <t>-561.433978645203 190.517721459309 -604.135869100019</t>
  </si>
  <si>
    <t>-564.15649961989 193.517301318632 -742.076407809252</t>
  </si>
  <si>
    <t>-541.333775818716 193.694840335876 -830.394511533984</t>
  </si>
  <si>
    <t>-565.115391710825 222.105316891261 -680.409346984648</t>
  </si>
  <si>
    <t>-592.607120125466 357.665538392108 -658.779256557875</t>
  </si>
  <si>
    <t>-545.621492241732 370.418707057341 -362.756118150079</t>
  </si>
  <si>
    <t>-330.19709470197 328.125444476579 -253.537975878629</t>
  </si>
  <si>
    <t>-560.790735647193 162.277414875423 -681.795857310955</t>
  </si>
  <si>
    <t>-599.084600967255 29.0886313793776 -661.911582894518</t>
  </si>
  <si>
    <t>-353.460043726367 79.0203425890031 -367.201643276258</t>
  </si>
  <si>
    <t>-510.555482675599 262.912936393476 -204.5789823655</t>
  </si>
  <si>
    <t>-517.708528688778 289.668517956225 210.979645807749</t>
  </si>
  <si>
    <t>-529.581808624359 315.978672964943 616.352259315862</t>
  </si>
  <si>
    <t>-379.499824429068 322.574037957123 673.500366793822</t>
  </si>
  <si>
    <t>-550.52620286475 108.295345034546 -200.633593209059</t>
  </si>
  <si>
    <t>-564.183976905886 113.467930560311 215.590755697871</t>
  </si>
  <si>
    <t>-572.852517045371 119.217388070927 621.799059441281</t>
  </si>
  <si>
    <t>-431.145697513045 73.5633840881915 682.370376712154</t>
  </si>
  <si>
    <t>9763-20170724T150201.876950100.bin</t>
  </si>
  <si>
    <t>-530.761542980721 185.828383305492 -202.662147372633</t>
  </si>
  <si>
    <t>-543.842954787353 186.682273605433 -300.294847356363</t>
  </si>
  <si>
    <t>-552.846884333495 187.680540267822 -408.377941623564</t>
  </si>
  <si>
    <t>-558.819993105491 188.838034741738 -506.188849945135</t>
  </si>
  <si>
    <t>-562.649178621699 190.393165276519 -604.101606976272</t>
  </si>
  <si>
    <t>-565.802916460431 193.131920452154 -742.038426861314</t>
  </si>
  <si>
    <t>-543.188199779708 193.181440772147 -830.410282191186</t>
  </si>
  <si>
    <t>-566.570271836156 221.836384844725 -680.422931895667</t>
  </si>
  <si>
    <t>-594.550437486775 357.336280849582 -659.01316574851</t>
  </si>
  <si>
    <t>-549.29218233131 368.271967792338 -362.648390648564</t>
  </si>
  <si>
    <t>-333.079277025045 321.116709544816 -257.038876420515</t>
  </si>
  <si>
    <t>-562.247487881085 162.006087123479 -681.709740676866</t>
  </si>
  <si>
    <t>-600.407731463145 28.8033081515171 -661.712499762089</t>
  </si>
  <si>
    <t>-354.005862192334 79.4946978605312 -367.419819686059</t>
  </si>
  <si>
    <t>-510.921793112841 263.130537857209 -204.615052286141</t>
  </si>
  <si>
    <t>-517.780448131344 289.822908780193 210.952579060694</t>
  </si>
  <si>
    <t>-529.572054840662 315.983233432602 616.351112258061</t>
  </si>
  <si>
    <t>-379.493278087488 322.51972692706 673.514350194654</t>
  </si>
  <si>
    <t>-550.615493071972 108.5063357274 -200.627743251699</t>
  </si>
  <si>
    <t>-564.198824823557 113.598174940822 215.600068721673</t>
  </si>
  <si>
    <t>-572.898242452142 119.260116259004 621.817689286138</t>
  </si>
  <si>
    <t>-431.186285346651 73.5798277405347 682.357167057111</t>
  </si>
  <si>
    <t>9763-20170724T150201.912546500.bin</t>
  </si>
  <si>
    <t>-530.863662887733 185.928233060708 -202.650325751498</t>
  </si>
  <si>
    <t>-544.032858688752 186.797116685535 -300.27109968755</t>
  </si>
  <si>
    <t>-553.174401328507 187.743131435426 -408.342978218995</t>
  </si>
  <si>
    <t>-559.28525855519 188.824024883302 -506.146347999913</t>
  </si>
  <si>
    <t>-563.263588570538 190.271784962082 -604.054937837537</t>
  </si>
  <si>
    <t>-566.637366805971 192.826333431263 -741.989957471959</t>
  </si>
  <si>
    <t>-544.1423664167 192.760347388968 -830.392319468427</t>
  </si>
  <si>
    <t>-567.295445146002 221.613935277132 -680.412077586849</t>
  </si>
  <si>
    <t>-595.442149295668 357.109813263186 -659.236724422706</t>
  </si>
  <si>
    <t>-551.644118000068 367.220790755454 -362.623263279957</t>
  </si>
  <si>
    <t>-335.396370107755 317.849687110584 -258.103388878273</t>
  </si>
  <si>
    <t>-562.996668852285 161.780383992103 -681.625270264614</t>
  </si>
  <si>
    <t>-601.152075643506 28.5790634224436 -661.555536172545</t>
  </si>
  <si>
    <t>-354.523788085634 79.5676405533068 -367.415720879716</t>
  </si>
  <si>
    <t>-511.020388425972 263.22419267194 -204.617619967636</t>
  </si>
  <si>
    <t>-517.798353247018 289.856671382094 210.955190656832</t>
  </si>
  <si>
    <t>-529.574057668086 315.987012039958 616.353357985432</t>
  </si>
  <si>
    <t>-379.492159483709 322.561746666867 673.504005272429</t>
  </si>
  <si>
    <t>-550.724290476717 108.603695944259 -200.614955530743</t>
  </si>
  <si>
    <t>-564.201112110827 113.617821054172 215.617202036475</t>
  </si>
  <si>
    <t>-572.932039478751 119.278655038843 621.838806646374</t>
  </si>
  <si>
    <t>-431.209094121806 73.5862237395156 682.343447807456</t>
  </si>
  <si>
    <t>9763-20170724T150201.978851600.bin</t>
  </si>
  <si>
    <t>-531.143889829091 185.985851696404 -202.610662149024</t>
  </si>
  <si>
    <t>-544.401193821502 186.885201673203 -300.219204443522</t>
  </si>
  <si>
    <t>-553.761122918234 187.7244981757 -408.273393732221</t>
  </si>
  <si>
    <t>-560.111995099996 188.648144596448 -506.062949693647</t>
  </si>
  <si>
    <t>-564.369022605673 189.875281749276 -603.962768677875</t>
  </si>
  <si>
    <t>-568.172171412257 192.050274210679 -741.893190407001</t>
  </si>
  <si>
    <t>-545.895025998492 191.72423697373 -830.350135217168</t>
  </si>
  <si>
    <t>-568.642742579016 221.006878143682 -680.392821295184</t>
  </si>
  <si>
    <t>-597.041186172108 356.517561655952 -659.678086635712</t>
  </si>
  <si>
    <t>-556.697754412096 365.753583225233 -362.546602191629</t>
  </si>
  <si>
    <t>-341.438129810104 312.195568288665 -258.048579711</t>
  </si>
  <si>
    <t>-564.339397269731 161.170820050403 -681.455096516502</t>
  </si>
  <si>
    <t>-602.387409242683 27.9714332009275 -661.216398113192</t>
  </si>
  <si>
    <t>-355.939148383282 79.4092746887563 -366.985347566179</t>
  </si>
  <si>
    <t>-511.237599349861 263.25158816507 -204.602757088731</t>
  </si>
  <si>
    <t>-517.815065944553 289.835217201088 210.976397184466</t>
  </si>
  <si>
    <t>-529.610108064366 315.953926007496 616.348201417689</t>
  </si>
  <si>
    <t>-379.498587348715 322.491023012811 673.425311106325</t>
  </si>
  <si>
    <t>-551.02319121153 108.696755369384 -200.594320506019</t>
  </si>
  <si>
    <t>-564.221997563752 113.557656409721 215.648601874725</t>
  </si>
  <si>
    <t>-573.023692949143 119.299814740569 621.872022707856</t>
  </si>
  <si>
    <t>-431.258687750309 73.6166274496836 682.284926740269</t>
  </si>
  <si>
    <t>9763-20170724T150202.011440100.bin</t>
  </si>
  <si>
    <t>-531.295609734444 185.971783125886 -202.607521948396</t>
  </si>
  <si>
    <t>-544.605499375299 186.881396152248 -300.208918070967</t>
  </si>
  <si>
    <t>-554.058988107636 187.673930893308 -408.25515334269</t>
  </si>
  <si>
    <t>-560.506227743804 188.530520225431 -506.039094069071</t>
  </si>
  <si>
    <t>-564.869770580177 189.665277360876 -603.935379566693</t>
  </si>
  <si>
    <t>-568.832069161682 191.682814433129 -741.863727244169</t>
  </si>
  <si>
    <t>-546.625028244582 191.241491681222 -830.337767207666</t>
  </si>
  <si>
    <t>-569.243379903181 220.708664648375 -680.395709684276</t>
  </si>
  <si>
    <t>-597.806440102405 356.211266206207 -659.856464635271</t>
  </si>
  <si>
    <t>-558.907256243163 365.490112506258 -362.533952073005</t>
  </si>
  <si>
    <t>-344.317165042614 310.547432530963 -257.379738574214</t>
  </si>
  <si>
    <t>-564.917869163003 160.873239946972 -681.395118499371</t>
  </si>
  <si>
    <t>-602.813765513373 27.6342867815624 -661.062902383508</t>
  </si>
  <si>
    <t>-356.508783054269 79.0274971256226 -366.724467608581</t>
  </si>
  <si>
    <t>-511.443130960743 263.268917039126 -204.598441964088</t>
  </si>
  <si>
    <t>-517.849431471979 289.815010788083 210.985819242614</t>
  </si>
  <si>
    <t>-529.631511302448 315.935792048289 616.346772731252</t>
  </si>
  <si>
    <t>-379.504384711694 322.51471399442 673.378050220738</t>
  </si>
  <si>
    <t>-551.151132334214 108.696153700103 -200.587513795999</t>
  </si>
  <si>
    <t>-564.218460396828 113.507936141663 215.660138547927</t>
  </si>
  <si>
    <t>-573.06855070118 119.29592574633 621.873173454221</t>
  </si>
  <si>
    <t>-431.289317409797 73.6046134466305 682.246562337357</t>
  </si>
  <si>
    <t>9763-20170724T150202.077116500.bin</t>
  </si>
  <si>
    <t>-531.663152851936 185.999659805745 -202.649363684468</t>
  </si>
  <si>
    <t>-545.03801178914 186.906017753546 -300.241873463143</t>
  </si>
  <si>
    <t>-554.626780793203 187.636558400463 -408.276675594951</t>
  </si>
  <si>
    <t>-561.219313208374 188.410219125831 -506.051682243806</t>
  </si>
  <si>
    <t>-565.749327652521 189.433819578936 -603.941514310586</t>
  </si>
  <si>
    <t>-569.966625836657 191.263116980575 -741.8649090052</t>
  </si>
  <si>
    <t>-547.859985884833 190.679385925757 -830.363364766964</t>
  </si>
  <si>
    <t>-570.276556427569 220.37211338059 -680.43545261385</t>
  </si>
  <si>
    <t>-598.891716428686 355.884729695687 -660.04943507935</t>
  </si>
  <si>
    <t>-562.271150293561 364.80970940485 -362.426801172138</t>
  </si>
  <si>
    <t>-348.726369529012 311.242935190176 -254.472007745743</t>
  </si>
  <si>
    <t>-565.92835456356 160.53693939184 -681.361985194659</t>
  </si>
  <si>
    <t>-603.709555650717 27.2699954431034 -661.01061216551</t>
  </si>
  <si>
    <t>-357.378181291145 78.3201219524374 -366.427203982314</t>
  </si>
  <si>
    <t>-511.867087976485 263.310783926293 -204.624786429036</t>
  </si>
  <si>
    <t>-517.989537075952 289.805395220405 210.967002109743</t>
  </si>
  <si>
    <t>-529.639964005626 315.923561341884 616.340142707169</t>
  </si>
  <si>
    <t>-379.505661529344 322.574542947997 673.34412072725</t>
  </si>
  <si>
    <t>-551.44281177019 108.700303908812 -200.619942152655</t>
  </si>
  <si>
    <t>-564.272580198852 113.409288882872 215.63624452285</t>
  </si>
  <si>
    <t>-573.161591775055 119.227502008958 621.834186060408</t>
  </si>
  <si>
    <t>-431.328524066923 73.6462638121041 682.164405073875</t>
  </si>
  <si>
    <t>9763-20170724T150202.113720000.bin</t>
  </si>
  <si>
    <t>-531.855489152794 185.997098674833 -202.674286465303</t>
  </si>
  <si>
    <t>-545.249920986797 186.891287095392 -300.264165787786</t>
  </si>
  <si>
    <t>-554.890680824047 187.614692087971 -408.294533410772</t>
  </si>
  <si>
    <t>-561.542633812716 188.383411148719 -506.065388222033</t>
  </si>
  <si>
    <t>-566.14465868872 189.401974374857 -603.951970190225</t>
  </si>
  <si>
    <t>-570.476547831307 191.224093292723 -741.871918637061</t>
  </si>
  <si>
    <t>-548.400474886416 190.625876849845 -830.377871916149</t>
  </si>
  <si>
    <t>-570.754161463515 220.334830203491 -680.443267426577</t>
  </si>
  <si>
    <t>-599.429565140385 355.844137594972 -660.076567934578</t>
  </si>
  <si>
    <t>-563.601977214585 364.474178805195 -362.34864895603</t>
  </si>
  <si>
    <t>-351.032155324649 312.022649885804 -251.949743890931</t>
  </si>
  <si>
    <t>-566.369298263729 160.50248946411 -681.37139457351</t>
  </si>
  <si>
    <t>-604.038674750585 27.1929513302493 -661.091188422821</t>
  </si>
  <si>
    <t>-358.171359756999 78.6641718264962 -366.299268327402</t>
  </si>
  <si>
    <t>-512.13625816211 263.335980146128 -204.644525351575</t>
  </si>
  <si>
    <t>-518.101413224454 289.80372188047 210.951342113565</t>
  </si>
  <si>
    <t>-529.640380069647 315.933680755537 616.337054223662</t>
  </si>
  <si>
    <t>-379.510480267133 322.739955568894 673.334287050877</t>
  </si>
  <si>
    <t>-551.582205056118 108.667324257805 -200.635220368444</t>
  </si>
  <si>
    <t>-564.345342985357 113.367477092839 215.623130024842</t>
  </si>
  <si>
    <t>-573.200040684449 119.19923204643 621.818709605442</t>
  </si>
  <si>
    <t>-431.34056169278 73.6822364427094 682.135401044702</t>
  </si>
  <si>
    <t>9763-20170724T150202.178397700.bin</t>
  </si>
  <si>
    <t>-532.225673452701 185.901704554411 -202.697509592397</t>
  </si>
  <si>
    <t>-545.630366663548 186.79125815409 -300.28600085204</t>
  </si>
  <si>
    <t>-555.330319282219 187.536943294467 -408.310750971299</t>
  </si>
  <si>
    <t>-562.056210955938 188.335138932803 -506.07656505984</t>
  </si>
  <si>
    <t>-566.753190610066 189.391882519165 -603.958195335272</t>
  </si>
  <si>
    <t>-571.241585229298 191.275141293888 -741.872212753178</t>
  </si>
  <si>
    <t>-549.209992813667 190.736005329436 -830.389661267318</t>
  </si>
  <si>
    <t>-571.49194780386 220.355494169008 -680.42898810058</t>
  </si>
  <si>
    <t>-600.346605313192 355.831095774136 -660.111649898187</t>
  </si>
  <si>
    <t>-566.545631352978 364.436072206811 -362.146015560918</t>
  </si>
  <si>
    <t>-355.253748971724 315.545661351803 -247.732487672999</t>
  </si>
  <si>
    <t>-567.023214866864 160.52992638327 -681.391367402278</t>
  </si>
  <si>
    <t>-604.491299608772 27.1464503364439 -661.254088062521</t>
  </si>
  <si>
    <t>-359.167786511748 78.8282286453689 -366.310486014729</t>
  </si>
  <si>
    <t>-512.523326862299 263.220589839631 -204.669969236127</t>
  </si>
  <si>
    <t>-518.270039723638 289.703446613469 210.928006816532</t>
  </si>
  <si>
    <t>-529.612441043641 315.862332486498 616.329732868125</t>
  </si>
  <si>
    <t>-379.496176510551 322.682788965047 673.361218846494</t>
  </si>
  <si>
    <t>-551.929440256238 108.565849306314 -200.677668483614</t>
  </si>
  <si>
    <t>-564.585340748949 113.259756290239 215.584051568927</t>
  </si>
  <si>
    <t>-573.245417037495 119.15185398019 621.778138550012</t>
  </si>
  <si>
    <t>-431.3651740357 73.6981833546363 682.093581808006</t>
  </si>
  <si>
    <t>9763-20170724T150202.212496900.bin</t>
  </si>
  <si>
    <t>-532.381278947668 185.798655345938 -202.711549300708</t>
  </si>
  <si>
    <t>-545.775927830695 186.696659155052 -300.301453090437</t>
  </si>
  <si>
    <t>-555.493394912653 187.466004211533 -408.324458265491</t>
  </si>
  <si>
    <t>-562.247211193908 188.290198219058 -506.08797637807</t>
  </si>
  <si>
    <t>-566.984556033923 189.376654628488 -603.967333194394</t>
  </si>
  <si>
    <t>-571.543141801054 191.305440271374 -741.878543197063</t>
  </si>
  <si>
    <t>-549.51819558737 190.811397643227 -830.39783775358</t>
  </si>
  <si>
    <t>-571.772060632955 220.364827820287 -680.42529281474</t>
  </si>
  <si>
    <t>-600.629650461317 355.844881281542 -660.110770996143</t>
  </si>
  <si>
    <t>-567.586646032104 364.0693280458 -362.049492987821</t>
  </si>
  <si>
    <t>-356.606770268768 315.518500521443 -246.917859927278</t>
  </si>
  <si>
    <t>-567.28416406367 160.54099105849 -681.410376607972</t>
  </si>
  <si>
    <t>-604.694033042132 27.1327170269483 -661.351500227864</t>
  </si>
  <si>
    <t>-359.438668387212 78.4127439916217 -366.293443637463</t>
  </si>
  <si>
    <t>-512.644151970977 263.118938629675 -204.672001729822</t>
  </si>
  <si>
    <t>-518.369820037811 289.603016305427 210.92615606463</t>
  </si>
  <si>
    <t>-529.581948724929 315.831187956249 616.335147303168</t>
  </si>
  <si>
    <t>-379.488175973562 322.789913502758 673.409105685664</t>
  </si>
  <si>
    <t>-552.116409063973 108.458100325761 -200.697706236611</t>
  </si>
  <si>
    <t>-564.718755560325 113.188084077856 215.565202135397</t>
  </si>
  <si>
    <t>-573.275385860392 119.113995960135 621.764539471352</t>
  </si>
  <si>
    <t>-431.379504577433 73.7119094861196 682.08209253037</t>
  </si>
  <si>
    <t>9763-20170724T150202.276670100.bin</t>
  </si>
  <si>
    <t>-532.601548036712 185.577988706166 -202.713005150964</t>
  </si>
  <si>
    <t>-545.946956762655 186.483170340935 -300.309569805588</t>
  </si>
  <si>
    <t>-555.731134739071 187.302510014287 -408.326210625767</t>
  </si>
  <si>
    <t>-562.595653357342 188.184519691512 -506.081529417962</t>
  </si>
  <si>
    <t>-567.495012797709 189.33791404351 -603.952094080334</t>
  </si>
  <si>
    <t>-572.33648164428 191.3684775069 -741.852238633576</t>
  </si>
  <si>
    <t>-550.334037520931 190.975358307289 -830.377609196669</t>
  </si>
  <si>
    <t>-572.468229519509 220.380210072865 -680.376295325567</t>
  </si>
  <si>
    <t>-601.455387232398 355.813978977872 -660.07713133511</t>
  </si>
  <si>
    <t>-568.778768607565 363.197409851345 -361.9534407286</t>
  </si>
  <si>
    <t>-357.833429308794 310.804164004319 -248.45437946257</t>
  </si>
  <si>
    <t>-567.924604043006 160.561572278365 -681.416602147347</t>
  </si>
  <si>
    <t>-605.105710273308 27.0571365374549 -661.536624668436</t>
  </si>
  <si>
    <t>-360.226299785721 77.9944042450034 -366.235671537591</t>
  </si>
  <si>
    <t>-512.833715294383 262.879266262593 -204.653601199755</t>
  </si>
  <si>
    <t>-518.498782283875 289.45540320046 210.939550221981</t>
  </si>
  <si>
    <t>-529.515598998713 315.74208939672 616.358462754311</t>
  </si>
  <si>
    <t>-379.457199181269 322.640040777098 673.53270816899</t>
  </si>
  <si>
    <t>-552.395878795748 108.286847245786 -200.722980357855</t>
  </si>
  <si>
    <t>-564.883702923137 113.013544938543 215.543429044109</t>
  </si>
  <si>
    <t>-573.310975440216 119.065248031392 621.752563363588</t>
  </si>
  <si>
    <t>-431.398891478871 73.7116578498719 682.06852290393</t>
  </si>
  <si>
    <t>9763-20170724T150202.309762500.bin</t>
  </si>
  <si>
    <t>-532.665744499297 185.465574320864 -202.701419901591</t>
  </si>
  <si>
    <t>-546.021142881164 186.372839662812 -300.29652563976</t>
  </si>
  <si>
    <t>-555.866010464014 187.218505009515 -408.307473232484</t>
  </si>
  <si>
    <t>-562.806377693371 188.131390584813 -506.057107819117</t>
  </si>
  <si>
    <t>-567.803019633863 189.322307705125 -603.922379036767</t>
  </si>
  <si>
    <t>-572.804536928634 191.410399695326 -741.815891875698</t>
  </si>
  <si>
    <t>-550.843092015506 191.067895493922 -830.351695209427</t>
  </si>
  <si>
    <t>-572.874580000611 220.395730596915 -680.327409330265</t>
  </si>
  <si>
    <t>-601.772423675322 355.83720558146 -659.904119367299</t>
  </si>
  <si>
    <t>-568.352141108426 362.362802391414 -361.842897743776</t>
  </si>
  <si>
    <t>-356.982863090933 308.672754695805 -249.747348124424</t>
  </si>
  <si>
    <t>-568.312871498004 160.579054218425 -681.398696827707</t>
  </si>
  <si>
    <t>-605.417489454481 27.0411602718748 -661.626139771331</t>
  </si>
  <si>
    <t>-360.49391985863 77.6114419847022 -366.462921947815</t>
  </si>
  <si>
    <t>-512.915474240268 262.771113901149 -204.637352159693</t>
  </si>
  <si>
    <t>-518.509270924982 289.390614958639 210.9539608233</t>
  </si>
  <si>
    <t>-529.503450190331 315.726047281207 616.363836384569</t>
  </si>
  <si>
    <t>-379.456237201879 322.610200496205 673.569087556903</t>
  </si>
  <si>
    <t>-552.456537089837 108.178899349937 -200.725678611003</t>
  </si>
  <si>
    <t>-564.9602973121 112.94535036617 215.539797901314</t>
  </si>
  <si>
    <t>-573.32710154231 119.047342835785 621.748424709913</t>
  </si>
  <si>
    <t>-431.410477500011 73.7093360771362 682.065383901794</t>
  </si>
  <si>
    <t>9763-20170724T150202.376945700.bin</t>
  </si>
  <si>
    <t>-532.720064347866 185.3574200157 -202.679165278086</t>
  </si>
  <si>
    <t>-546.0827372659 186.262612613288 -300.273294229292</t>
  </si>
  <si>
    <t>-556.031741047563 187.182637515187 -408.27417109778</t>
  </si>
  <si>
    <t>-563.108041921176 188.188922773458 -506.01314978075</t>
  </si>
  <si>
    <t>-568.284103890589 189.496046002947 -603.867535414836</t>
  </si>
  <si>
    <t>-573.585463548375 191.769232868463 -741.747025636431</t>
  </si>
  <si>
    <t>-551.74576778527 191.556807760306 -830.313273009906</t>
  </si>
  <si>
    <t>-573.50703877552 220.673235650754 -680.220203932521</t>
  </si>
  <si>
    <t>-602.065448759432 356.16716394091 -659.594161017108</t>
  </si>
  <si>
    <t>-566.252830588443 361.316807187554 -361.783931471737</t>
  </si>
  <si>
    <t>-354.404402787845 303.910649124979 -252.468863402469</t>
  </si>
  <si>
    <t>-568.977170043034 160.855759815823 -681.380529048284</t>
  </si>
  <si>
    <t>-606.160815700254 27.3022165356672 -661.862142054132</t>
  </si>
  <si>
    <t>-360.911106888992 77.7312127881478 -366.950378302951</t>
  </si>
  <si>
    <t>-512.938667932655 262.656682539964 -204.616948283129</t>
  </si>
  <si>
    <t>-518.540528215008 289.319770130543 210.971413702897</t>
  </si>
  <si>
    <t>-529.482105562854 315.728890627929 616.370497097676</t>
  </si>
  <si>
    <t>-379.453112952932 322.675913851762 673.615880099942</t>
  </si>
  <si>
    <t>-552.534686249848 108.067279277883 -200.699940920938</t>
  </si>
  <si>
    <t>-565.016371524485 112.873339674638 215.565721638841</t>
  </si>
  <si>
    <t>-573.347693803432 119.036080780383 621.763294384047</t>
  </si>
  <si>
    <t>-431.423751069417 73.7143701507337 682.075302677771</t>
  </si>
  <si>
    <t>9763-20170724T150202.441055000.bin</t>
  </si>
  <si>
    <t>-532.656172289027 185.159090981182 -202.669958392886</t>
  </si>
  <si>
    <t>-546.014423727784 186.081428313401 -300.264599291774</t>
  </si>
  <si>
    <t>-555.966238992189 187.046303781106 -408.264701194592</t>
  </si>
  <si>
    <t>-563.049218004302 188.102417794308 -506.002708058205</t>
  </si>
  <si>
    <t>-568.236665897002 189.467851061602 -603.855797874622</t>
  </si>
  <si>
    <t>-573.559426024771 191.831811318649 -741.732846492523</t>
  </si>
  <si>
    <t>-551.772381225827 191.686933347144 -830.312220831844</t>
  </si>
  <si>
    <t>-573.419580305911 220.699144839941 -680.188948637253</t>
  </si>
  <si>
    <t>-601.591023330176 356.268094991962 -659.557854502196</t>
  </si>
  <si>
    <t>-563.539332478354 361.441195597962 -362.025836003077</t>
  </si>
  <si>
    <t>-351.942179496275 299.217083688231 -254.881987574634</t>
  </si>
  <si>
    <t>-568.993642422573 160.874619825084 -681.38542330449</t>
  </si>
  <si>
    <t>-606.329688491882 27.3442175335274 -661.970650672812</t>
  </si>
  <si>
    <t>-360.697229301967 78.0455560255189 -367.329503200696</t>
  </si>
  <si>
    <t>-512.804466714058 262.458404831889 -204.605739814921</t>
  </si>
  <si>
    <t>-518.459332636494 289.18243941908 210.978007586599</t>
  </si>
  <si>
    <t>-529.477792189789 315.726001767976 616.367385281172</t>
  </si>
  <si>
    <t>-379.453674481667 322.624678764186 673.631438042001</t>
  </si>
  <si>
    <t>-552.551185153013 107.840059623925 -200.693267659857</t>
  </si>
  <si>
    <t>-565.048379646099 112.736302084622 215.570857468372</t>
  </si>
  <si>
    <t>-573.350779450991 119.027140638733 621.767652431057</t>
  </si>
  <si>
    <t>-431.420388573514 73.7313616374402 682.083958789103</t>
  </si>
  <si>
    <t>9763-20170724T150202.478151800.bin</t>
  </si>
  <si>
    <t>-532.591040402654 185.038752944558 -202.654634806252</t>
  </si>
  <si>
    <t>-545.922827203787 185.971199526741 -300.252829766876</t>
  </si>
  <si>
    <t>-555.823404781887 186.952947729077 -408.25751647474</t>
  </si>
  <si>
    <t>-562.851446662947 188.027248050979 -505.999230938558</t>
  </si>
  <si>
    <t>-567.975487461964 189.41423649729 -603.855306927797</t>
  </si>
  <si>
    <t>-573.20021744188 191.812225478651 -741.735512047871</t>
  </si>
  <si>
    <t>-551.412128487075 191.671308287821 -830.314775201667</t>
  </si>
  <si>
    <t>-573.059668161173 220.667644476936 -680.186094127156</t>
  </si>
  <si>
    <t>-600.908384166038 356.312879050747 -659.4855446817</t>
  </si>
  <si>
    <t>-561.780024994634 361.346337171733 -362.090859559008</t>
  </si>
  <si>
    <t>-350.33802339405 297.130905633056 -255.819171524509</t>
  </si>
  <si>
    <t>-568.721819282258 160.836751544409 -681.391064682584</t>
  </si>
  <si>
    <t>-606.177127397377 27.3307573290701 -662.032711543496</t>
  </si>
  <si>
    <t>-360.504319803934 78.2449454182752 -367.336835131307</t>
  </si>
  <si>
    <t>-512.598427541793 262.297396099791 -204.589032136227</t>
  </si>
  <si>
    <t>-518.39731174122 289.080126772006 210.988998406471</t>
  </si>
  <si>
    <t>-529.478743309761 315.690875190684 616.37041420323</t>
  </si>
  <si>
    <t>-379.452029040415 322.481317808326 673.64061899989</t>
  </si>
  <si>
    <t>-552.595104225395 107.734657077038 -200.682623217786</t>
  </si>
  <si>
    <t>-565.08211291149 112.686172129665 215.581171205166</t>
  </si>
  <si>
    <t>-573.362895936511 119.010254391822 621.772489474607</t>
  </si>
  <si>
    <t>-431.434027084646 73.7132001826035 682.091375314996</t>
  </si>
  <si>
    <t>9763-20170724T150202.511748500.bin</t>
  </si>
  <si>
    <t>-532.477574635674 184.920076277271 -202.648799186487</t>
  </si>
  <si>
    <t>-545.775610648914 185.853554894308 -300.251497568829</t>
  </si>
  <si>
    <t>-555.588341496046 186.851045273104 -408.264097772775</t>
  </si>
  <si>
    <t>-562.517277279467 187.947420722603 -506.012746499682</t>
  </si>
  <si>
    <t>-567.522977220564 189.365599889707 -603.874574314257</t>
  </si>
  <si>
    <t>-572.561320337935 191.817870348452 -741.760662485397</t>
  </si>
  <si>
    <t>-550.713405554056 191.685934969728 -830.325007824386</t>
  </si>
  <si>
    <t>-572.467785079663 220.651691146139 -680.201010561975</t>
  </si>
  <si>
    <t>-600.081412335202 356.325672013215 -659.48762921426</t>
  </si>
  <si>
    <t>-560.006362614837 361.443848776501 -362.220338749751</t>
  </si>
  <si>
    <t>-348.811797691603 295.758966235261 -256.35559150426</t>
  </si>
  <si>
    <t>-568.200669014126 160.816135127358 -681.421111969413</t>
  </si>
  <si>
    <t>-605.795882164903 27.3409876989499 -662.102364094688</t>
  </si>
  <si>
    <t>-360.350133105569 78.4899705696128 -367.251803467081</t>
  </si>
  <si>
    <t>-512.397308314535 262.187478164761 -204.573705234488</t>
  </si>
  <si>
    <t>-518.315841314085 288.990958380126 211.001279627941</t>
  </si>
  <si>
    <t>-529.485801934011 315.677082718999 616.369111382093</t>
  </si>
  <si>
    <t>-379.456606727915 322.459085808997 673.633832364586</t>
  </si>
  <si>
    <t>-552.566906362151 107.626778040966 -200.671872459281</t>
  </si>
  <si>
    <t>-565.081966246858 112.643647918472 215.59029869198</t>
  </si>
  <si>
    <t>-573.352258930498 119.02147741707 621.780182676532</t>
  </si>
  <si>
    <t>-431.443206769718 73.6704678579599 682.105280016829</t>
  </si>
  <si>
    <t>9763-20170724T150202.580431600.bin</t>
  </si>
  <si>
    <t>-532.178907300917 184.740871571739 -202.634578508593</t>
  </si>
  <si>
    <t>-545.446106637366 185.690947380049 -300.241386469842</t>
  </si>
  <si>
    <t>-555.0684978762 186.70827603394 -408.270957490832</t>
  </si>
  <si>
    <t>-561.762673138074 187.828965705005 -506.035489403244</t>
  </si>
  <si>
    <t>-566.471249656042 189.281707679961 -603.911597730038</t>
  </si>
  <si>
    <t>-571.025956431096 191.796957250946 -741.813434827304</t>
  </si>
  <si>
    <t>-548.966193223325 191.651299576311 -830.325223278187</t>
  </si>
  <si>
    <t>-571.082354329947 220.607344794883 -680.242718020484</t>
  </si>
  <si>
    <t>-598.340563654449 356.355884594735 -659.53722258403</t>
  </si>
  <si>
    <t>-556.885166986117 362.039180623121 -362.469658837813</t>
  </si>
  <si>
    <t>-346.447047492618 293.374026494155 -256.990233892117</t>
  </si>
  <si>
    <t>-566.94292796324 160.763039385334 -681.470973063118</t>
  </si>
  <si>
    <t>-604.90146714778 27.3915213556706 -662.184700723118</t>
  </si>
  <si>
    <t>-359.842833438539 78.8096511163078 -367.070236818146</t>
  </si>
  <si>
    <t>-511.969504224051 262.019646773872 -204.558593138725</t>
  </si>
  <si>
    <t>-518.123958292092 288.84759242064 211.011361840136</t>
  </si>
  <si>
    <t>-529.530626800286 315.654996598262 616.36354234093</t>
  </si>
  <si>
    <t>-379.47463777238 322.236016392539 673.581425255449</t>
  </si>
  <si>
    <t>-552.419390619429 107.502544195003 -200.673138934429</t>
  </si>
  <si>
    <t>-565.033937574278 112.612487257585 215.584921539335</t>
  </si>
  <si>
    <t>-573.312094461707 119.055090527985 621.785579710003</t>
  </si>
  <si>
    <t>-431.441349891833 73.6164721821954 682.134703680003</t>
  </si>
  <si>
    <t>9763-20170724T150202.614025900.bin</t>
  </si>
  <si>
    <t>-532.056786424072 184.757075703204 -202.621402844114</t>
  </si>
  <si>
    <t>-545.304309208243 185.705957809887 -300.230824110519</t>
  </si>
  <si>
    <t>-554.822729192792 186.729831388332 -408.269563891871</t>
  </si>
  <si>
    <t>-561.390200182004 187.86318134535 -506.042742028214</t>
  </si>
  <si>
    <t>-565.939734280808 189.336881792088 -603.925896783145</t>
  </si>
  <si>
    <t>-570.236883385814 191.892081124976 -741.835265222442</t>
  </si>
  <si>
    <t>-548.050150068272 191.739087172161 -830.315389968178</t>
  </si>
  <si>
    <t>-570.387224639198 220.686237060763 -680.256959755509</t>
  </si>
  <si>
    <t>-597.520051656227 356.459048686972 -659.547152248412</t>
  </si>
  <si>
    <t>-555.501026843788 362.328042333096 -362.56234113036</t>
  </si>
  <si>
    <t>-345.546322135157 292.229077159885 -257.062911263975</t>
  </si>
  <si>
    <t>-566.287592278721 160.839203963945 -681.493654381944</t>
  </si>
  <si>
    <t>-604.415402746817 27.5179472671232 -662.198417933277</t>
  </si>
  <si>
    <t>-359.470321987122 79.0590190051025 -366.951642745987</t>
  </si>
  <si>
    <t>-511.806835707582 262.048610881049 -204.557714478691</t>
  </si>
  <si>
    <t>-518.062414118226 288.84968515742 211.012459137133</t>
  </si>
  <si>
    <t>-529.56419322217 315.664989320732 616.355032795963</t>
  </si>
  <si>
    <t>-379.491748524095 322.273537752924 673.526578098875</t>
  </si>
  <si>
    <t>-552.323973774587 107.527896707945 -200.660841852138</t>
  </si>
  <si>
    <t>-564.957001295279 112.624027166063 215.596796491236</t>
  </si>
  <si>
    <t>-573.31706655322 119.061357674573 621.802759268831</t>
  </si>
  <si>
    <t>-431.447502470241 73.6101560063648 682.14519098536</t>
  </si>
  <si>
    <t>9763-20170724T150202.676696500.bin</t>
  </si>
  <si>
    <t>-531.785601039106 184.878353132409 -202.62498124931</t>
  </si>
  <si>
    <t>-545.000320069761 185.824300112008 -300.238959270264</t>
  </si>
  <si>
    <t>-554.305363195711 186.854198041102 -408.296176158747</t>
  </si>
  <si>
    <t>-560.609176131745 188.003213481907 -506.086402640669</t>
  </si>
  <si>
    <t>-564.824863414196 189.50711066554 -603.984159260654</t>
  </si>
  <si>
    <t>-568.578665078525 192.123853757994 -741.908273510745</t>
  </si>
  <si>
    <t>-546.150970478874 191.945173185483 -830.327647343642</t>
  </si>
  <si>
    <t>-568.936223477957 220.892892052389 -680.319181838265</t>
  </si>
  <si>
    <t>-595.770454152029 356.716780813841 -659.543836440615</t>
  </si>
  <si>
    <t>-552.317412035928 362.239810889655 -362.758790126588</t>
  </si>
  <si>
    <t>-343.227835370187 290.097671332391 -256.919067367586</t>
  </si>
  <si>
    <t>-564.902514354034 161.041592785866 -681.564465101112</t>
  </si>
  <si>
    <t>-603.318462013057 27.8067988844214 -662.246975976944</t>
  </si>
  <si>
    <t>-358.588279332975 79.3691420043301 -366.749215225113</t>
  </si>
  <si>
    <t>-511.512911499367 262.183693022965 -204.566334235323</t>
  </si>
  <si>
    <t>-517.988789909838 288.930167032593 211.00395089693</t>
  </si>
  <si>
    <t>-529.645598515014 315.687009803897 616.333804584314</t>
  </si>
  <si>
    <t>-379.525706347975 322.170546997919 673.395033903521</t>
  </si>
  <si>
    <t>-552.053149354826 107.58487283327 -200.646648903994</t>
  </si>
  <si>
    <t>-564.760770072019 112.685094309507 215.608730974561</t>
  </si>
  <si>
    <t>-573.344585238875 119.057422581191 621.818379371109</t>
  </si>
  <si>
    <t>-431.472844175954 73.5907612154131 682.144100606603</t>
  </si>
  <si>
    <t>9763-20170724T150202.713827200.bin</t>
  </si>
  <si>
    <t>-531.707988833089 184.959697398804 -202.634810613918</t>
  </si>
  <si>
    <t>-544.868402833 185.906018881497 -300.256071300681</t>
  </si>
  <si>
    <t>-554.045707237476 186.944390818985 -408.324067623885</t>
  </si>
  <si>
    <t>-560.207189118127 188.106856743375 -506.123383477566</t>
  </si>
  <si>
    <t>-564.254029163379 189.631654718174 -604.027794635266</t>
  </si>
  <si>
    <t>-567.742563371868 192.287381456785 -741.958219867486</t>
  </si>
  <si>
    <t>-545.204847942124 192.103393599511 -830.34941925585</t>
  </si>
  <si>
    <t>-568.202268862632 221.040109844802 -680.362106232678</t>
  </si>
  <si>
    <t>-594.914930989339 356.879997731019 -659.569284525559</t>
  </si>
  <si>
    <t>-550.70280023161 362.081231336592 -362.890510778865</t>
  </si>
  <si>
    <t>-341.91450926219 289.258234831656 -256.922350949185</t>
  </si>
  <si>
    <t>-564.198788777459 161.186888863175 -681.615938616237</t>
  </si>
  <si>
    <t>-602.731230061378 27.9855920595141 -662.300816987497</t>
  </si>
  <si>
    <t>-358.09215547527 79.4731684032802 -366.74086668863</t>
  </si>
  <si>
    <t>-511.422428326262 262.291595605106 -204.574512614456</t>
  </si>
  <si>
    <t>-517.978124882581 288.991972777704 210.997518171611</t>
  </si>
  <si>
    <t>-529.685394249347 315.727258230445 616.319764670926</t>
  </si>
  <si>
    <t>-379.547998484774 322.304239154353 673.324209766851</t>
  </si>
  <si>
    <t>-552.015622398338 107.653952091699 -200.660581779767</t>
  </si>
  <si>
    <t>-564.742540007936 112.724872473605 215.594568784069</t>
  </si>
  <si>
    <t>-573.352735701766 119.046862619118 621.802038051565</t>
  </si>
  <si>
    <t>-431.47083025329 73.6182143988151 682.132463010236</t>
  </si>
  <si>
    <t>9763-20170724T150202.777661800.bin</t>
  </si>
  <si>
    <t>-531.542447670664 185.11276976493 -202.684040743413</t>
  </si>
  <si>
    <t>-544.618240310024 186.049886543237 -300.316647374799</t>
  </si>
  <si>
    <t>-553.561898585284 187.102271558188 -408.404207357879</t>
  </si>
  <si>
    <t>-559.456898304552 188.292943054267 -506.219510195798</t>
  </si>
  <si>
    <t>-563.182982446124 189.864761683488 -604.136032875401</t>
  </si>
  <si>
    <t>-566.163765080629 192.60958315884 -742.076478531372</t>
  </si>
  <si>
    <t>-543.436865848356 192.42721540145 -830.419346499373</t>
  </si>
  <si>
    <t>-566.81727582087 221.324587174758 -680.464730150283</t>
  </si>
  <si>
    <t>-593.208697091594 357.218578944176 -659.616032741063</t>
  </si>
  <si>
    <t>-547.572877610836 362.269758575222 -363.150364702458</t>
  </si>
  <si>
    <t>-339.156292828379 287.852567355128 -257.55872695929</t>
  </si>
  <si>
    <t>-562.875079227003 161.467937714998 -681.740895852996</t>
  </si>
  <si>
    <t>-601.648910681973 28.3429103242274 -662.403195626299</t>
  </si>
  <si>
    <t>-357.069603589605 79.1994084962159 -366.78750818916</t>
  </si>
  <si>
    <t>-511.20950128141 262.409089017831 -204.604370072116</t>
  </si>
  <si>
    <t>-517.940203058285 289.085057540693 210.966460469078</t>
  </si>
  <si>
    <t>-529.741584211991 315.754775242678 616.3017975313</t>
  </si>
  <si>
    <t>-379.571676322457 322.219282839639 673.233390515121</t>
  </si>
  <si>
    <t>-551.891180747347 107.79755955599 -200.699653140777</t>
  </si>
  <si>
    <t>-564.696417213307 112.838573032019 215.553374383576</t>
  </si>
  <si>
    <t>-573.34886134983 119.049682851135 621.76883727478</t>
  </si>
  <si>
    <t>-431.473115390294 73.6151959994575 682.109268488536</t>
  </si>
  <si>
    <t>9763-20170724T150202.842466200.bin</t>
  </si>
  <si>
    <t>-531.333031422137 185.191227226621 -202.709157136651</t>
  </si>
  <si>
    <t>-544.344339165036 186.13054055673 -300.350485163665</t>
  </si>
  <si>
    <t>-553.130254913671 187.193786538145 -408.450847618389</t>
  </si>
  <si>
    <t>-558.848285619185 188.401531609997 -506.2764164307</t>
  </si>
  <si>
    <t>-562.36351302877 189.999609800015 -604.200337115169</t>
  </si>
  <si>
    <t>-565.012224874571 192.793272308559 -742.146491957733</t>
  </si>
  <si>
    <t>-542.127962356463 192.592623177673 -830.448716546836</t>
  </si>
  <si>
    <t>-565.777747282658 221.488872167909 -680.527057021767</t>
  </si>
  <si>
    <t>-591.853199643633 357.447393845564 -659.669349601738</t>
  </si>
  <si>
    <t>-544.435541459625 362.552082855304 -363.48436562514</t>
  </si>
  <si>
    <t>-336.300701642057 286.752576726341 -258.321123473468</t>
  </si>
  <si>
    <t>-561.905100427114 161.627833045534 -681.813758706899</t>
  </si>
  <si>
    <t>-600.912064821455 28.5792025830394 -662.410519393053</t>
  </si>
  <si>
    <t>-356.062729339407 78.8060885332279 -366.835448214577</t>
  </si>
  <si>
    <t>-510.891467957719 262.478800738176 -204.623782544233</t>
  </si>
  <si>
    <t>-517.857121469909 289.133643791014 210.944502300354</t>
  </si>
  <si>
    <t>-529.775135937157 315.760039802978 616.290684366882</t>
  </si>
  <si>
    <t>-379.587345050663 322.081697493716 673.191171484725</t>
  </si>
  <si>
    <t>-551.794184504544 107.89501915001 -200.738715999528</t>
  </si>
  <si>
    <t>-564.671823927197 112.953540879315 215.511923890881</t>
  </si>
  <si>
    <t>-573.323506929459 119.078368591479 621.733261775099</t>
  </si>
  <si>
    <t>-431.464589458821 73.6153704120463 682.091866678553</t>
  </si>
  <si>
    <t>9763-20170724T150202.995885500.bin</t>
  </si>
  <si>
    <t>-531.228268577883 185.199317324034 -202.704218263772</t>
  </si>
  <si>
    <t>-544.210282662706 186.13808452328 -300.349427808778</t>
  </si>
  <si>
    <t>-552.9272563896 187.202393934312 -408.45521866767</t>
  </si>
  <si>
    <t>-558.568341181924 188.412897379342 -506.285376216259</t>
  </si>
  <si>
    <t>-561.992085281622 190.016504329846 -604.212384161242</t>
  </si>
  <si>
    <t>-564.496819504601 192.821456766349 -742.161035384198</t>
  </si>
  <si>
    <t>-541.55720436422 192.594489097034 -830.448790267993</t>
  </si>
  <si>
    <t>-565.30301364532 221.513562767385 -680.540338346615</t>
  </si>
  <si>
    <t>-591.21330063163 357.505715430841 -659.69630972795</t>
  </si>
  <si>
    <t>-542.925867322639 362.566920549081 -363.651230260997</t>
  </si>
  <si>
    <t>-334.904821434535 286.299231661785 -258.601361434363</t>
  </si>
  <si>
    <t>-561.476300845247 161.649544914945 -681.827194982011</t>
  </si>
  <si>
    <t>-600.619895654128 28.6444532079147 -662.401672803812</t>
  </si>
  <si>
    <t>-355.607486290081 78.594437333704 -366.897993473456</t>
  </si>
  <si>
    <t>-510.74182800874 262.483490953191 -204.617640804489</t>
  </si>
  <si>
    <t>-517.790368439725 289.144098360106 210.948878890986</t>
  </si>
  <si>
    <t>-529.792264555845 315.747096037733 616.285749446168</t>
  </si>
  <si>
    <t>-379.592432156434 321.9273993857 673.169950497629</t>
  </si>
  <si>
    <t>-551.731614005966 107.910122509142 -200.742676157489</t>
  </si>
  <si>
    <t>-564.625543301166 112.989930446815 215.507219120575</t>
  </si>
  <si>
    <t>-573.322355717673 119.088571821712 621.728971032579</t>
  </si>
  <si>
    <t>-431.466746872015 73.6209389972696 682.091892031087</t>
  </si>
  <si>
    <t>9763-20170724T150203.020460400.bin</t>
  </si>
  <si>
    <t>-530.800978412647 185.363513346951 -202.727128116187</t>
  </si>
  <si>
    <t>-543.68005366251 186.31038454019 -300.385845837735</t>
  </si>
  <si>
    <t>-552.220625088974 187.361930882582 -408.505919555501</t>
  </si>
  <si>
    <t>-557.676093631044 188.554725617045 -506.346773571243</t>
  </si>
  <si>
    <t>-560.887673224454 190.135224956223 -604.281364049075</t>
  </si>
  <si>
    <t>-563.065280749852 192.904005160492 -742.236408686181</t>
  </si>
  <si>
    <t>-540.009045686962 192.557926792577 -830.493319340397</t>
  </si>
  <si>
    <t>-563.944524189261 221.61699985088 -680.626375904597</t>
  </si>
  <si>
    <t>-589.392919593872 357.707551829009 -659.876519204434</t>
  </si>
  <si>
    <t>-537.989952487217 362.813615722779 -364.35718179573</t>
  </si>
  <si>
    <t>-330.697513233903 285.275424538399 -258.798278869259</t>
  </si>
  <si>
    <t>-560.260891669231 161.743392450381 -681.886128430902</t>
  </si>
  <si>
    <t>-599.754473058624 28.853782312008 -662.350885282653</t>
  </si>
  <si>
    <t>-354.739474407077 78.5942274938216 -366.934550076439</t>
  </si>
  <si>
    <t>-510.154931602427 262.631387432796 -204.628318971567</t>
  </si>
  <si>
    <t>-517.57402317889 289.186612984258 210.938509748744</t>
  </si>
  <si>
    <t>-529.84174466966 315.735777936067 616.27465841085</t>
  </si>
  <si>
    <t>-379.62542579436 321.820825974149 673.125573329028</t>
  </si>
  <si>
    <t>-551.446398309648 108.094702845917 -200.764051549744</t>
  </si>
  <si>
    <t>-564.447990037764 113.208837179664 215.482017228435</t>
  </si>
  <si>
    <t>-573.276457068593 119.159776392523 621.696824751057</t>
  </si>
  <si>
    <t>-431.485982533569 73.531469531084 682.091527700947</t>
  </si>
  <si>
    <t>9763-20170724T150203.078119400.bin</t>
  </si>
  <si>
    <t>-530.486398202646 185.348185636605 -202.739212319067</t>
  </si>
  <si>
    <t>-543.285264359773 186.284516794657 -300.408600486655</t>
  </si>
  <si>
    <t>-551.733687516944 187.313974636243 -408.536058838896</t>
  </si>
  <si>
    <t>-557.103955684834 188.482131254963 -506.381854300427</t>
  </si>
  <si>
    <t>-560.228054558763 190.033438890882 -604.319766386775</t>
  </si>
  <si>
    <t>-562.279808693605 192.755681458762 -742.277706023366</t>
  </si>
  <si>
    <t>-539.153743058745 192.321684684314 -830.515972368837</t>
  </si>
  <si>
    <t>-563.168995010438 221.492219508903 -680.678896862685</t>
  </si>
  <si>
    <t>-588.358191472547 357.645403845907 -660.007436753332</t>
  </si>
  <si>
    <t>-534.816361076612 363.06017607794 -364.873748598667</t>
  </si>
  <si>
    <t>-327.909584834325 284.687113104463 -259.174935341579</t>
  </si>
  <si>
    <t>-559.576746885634 161.612565969496 -681.913804708158</t>
  </si>
  <si>
    <t>-599.21927706412 28.7800629081712 -662.304619044624</t>
  </si>
  <si>
    <t>-354.179761248468 78.5308439454975 -367.060079928979</t>
  </si>
  <si>
    <t>-509.749547606377 262.614678732472 -204.633828968635</t>
  </si>
  <si>
    <t>-517.433884236967 289.178017078352 210.927622098004</t>
  </si>
  <si>
    <t>-529.859790859573 315.73636104864 616.268768607674</t>
  </si>
  <si>
    <t>-379.642680877307 321.82751816042 673.116939033222</t>
  </si>
  <si>
    <t>-551.220031542043 108.095627900664 -200.786706777928</t>
  </si>
  <si>
    <t>-564.387550326707 113.258366477263 215.4535574222</t>
  </si>
  <si>
    <t>-573.24855935646 119.164645840413 621.667186488622</t>
  </si>
  <si>
    <t>-431.460329429452 73.5738287666466 682.095471476501</t>
  </si>
  <si>
    <t>9763-20170724T150203.142812300.bin</t>
  </si>
  <si>
    <t>-530.29019457999 185.34553628203 -202.727493037754</t>
  </si>
  <si>
    <t>-543.018235700687 186.276668571727 -300.406132327281</t>
  </si>
  <si>
    <t>-551.349762134195 187.309528927395 -408.542767831167</t>
  </si>
  <si>
    <t>-556.599201105785 188.485743247153 -506.394936969099</t>
  </si>
  <si>
    <t>-559.587628760425 190.051063901021 -604.336832202375</t>
  </si>
  <si>
    <t>-561.43307577371 192.799831290068 -742.2971300984</t>
  </si>
  <si>
    <t>-538.235270882853 192.294559345291 -830.516247678137</t>
  </si>
  <si>
    <t>-562.388745729391 221.525870700526 -680.694519728042</t>
  </si>
  <si>
    <t>-587.331609556666 357.730364005898 -660.020701540756</t>
  </si>
  <si>
    <t>-532.531233148697 363.300758298741 -365.120993267256</t>
  </si>
  <si>
    <t>-325.985886004896 284.304132325145 -259.179717026763</t>
  </si>
  <si>
    <t>-558.845949999233 161.643499169244 -681.935086282794</t>
  </si>
  <si>
    <t>-598.577939933926 28.8411745830645 -662.310315831681</t>
  </si>
  <si>
    <t>-353.470413251525 78.5757207545157 -367.128725253684</t>
  </si>
  <si>
    <t>-509.498983763137 262.598748940652 -204.626739492346</t>
  </si>
  <si>
    <t>-517.391592150052 289.148564343826 210.931689469708</t>
  </si>
  <si>
    <t>-529.882989337976 315.704908730619 616.267788872499</t>
  </si>
  <si>
    <t>-379.66203770376 321.742087964189 673.111570174063</t>
  </si>
  <si>
    <t>-551.076296552385 108.096129515876 -200.781172809995</t>
  </si>
  <si>
    <t>-564.354493396677 113.304093564241 215.454982012065</t>
  </si>
  <si>
    <t>-573.230890818807 119.178277556113 621.663029070434</t>
  </si>
  <si>
    <t>-431.456500669596 73.5708817580394 682.11123209321</t>
  </si>
  <si>
    <t>9763-20170724T150203.179911500.bin</t>
  </si>
  <si>
    <t>-530.158590295578 185.312713845439 -202.722371124899</t>
  </si>
  <si>
    <t>-542.835491786988 186.226232183314 -300.407987697689</t>
  </si>
  <si>
    <t>-551.09225160756 187.244720341067 -408.550428128872</t>
  </si>
  <si>
    <t>-556.266987558038 188.410654984157 -506.406789343297</t>
  </si>
  <si>
    <t>-559.17375265023 189.96884595185 -604.351241836367</t>
  </si>
  <si>
    <t>-560.897072983751 192.711357578433 -742.313210801121</t>
  </si>
  <si>
    <t>-537.661666455279 192.183305185486 -830.52233421226</t>
  </si>
  <si>
    <t>-561.901115562858 221.440689169486 -680.712778156733</t>
  </si>
  <si>
    <t>-586.827249567127 357.649562442494 -660.070685489976</t>
  </si>
  <si>
    <t>-531.490005012157 363.267180194258 -365.272017838549</t>
  </si>
  <si>
    <t>-325.143707351022 283.92265538972 -259.202947761763</t>
  </si>
  <si>
    <t>-558.369504539622 161.557564161959 -681.947192981616</t>
  </si>
  <si>
    <t>-598.106170166479 28.7585886958336 -662.303525011166</t>
  </si>
  <si>
    <t>-353.150576511415 78.5613580693025 -367.098619828994</t>
  </si>
  <si>
    <t>-509.353018179535 262.557166845754 -204.621111378751</t>
  </si>
  <si>
    <t>-517.372775509047 289.120131158345 210.934047528473</t>
  </si>
  <si>
    <t>-529.888960239383 315.700736417777 616.267580096033</t>
  </si>
  <si>
    <t>-379.666526515735 321.624311845665 673.119451264047</t>
  </si>
  <si>
    <t>-550.960795171655 108.055436301925 -200.776090256259</t>
  </si>
  <si>
    <t>-564.343411718127 113.342170692478 215.455803414284</t>
  </si>
  <si>
    <t>-573.220669155055 119.187708022418 621.662151501417</t>
  </si>
  <si>
    <t>-431.463660778686 73.5487469387681 682.127201744883</t>
  </si>
  <si>
    <t>9763-20170724T150203.213002600.bin</t>
  </si>
  <si>
    <t>-530.006837201993 185.312928487177 -202.716743780257</t>
  </si>
  <si>
    <t>-542.628771135033 186.208143406625 -300.409637833977</t>
  </si>
  <si>
    <t>-550.810810775068 187.202828421721 -408.557895702133</t>
  </si>
  <si>
    <t>-555.91221599692 188.345852991647 -506.41845924937</t>
  </si>
  <si>
    <t>-558.739758708087 189.880080175746 -604.365583684565</t>
  </si>
  <si>
    <t>-560.34523126673 192.588002187647 -742.32972650338</t>
  </si>
  <si>
    <t>-537.084619800939 192.027688816499 -830.531856568593</t>
  </si>
  <si>
    <t>-561.393273775143 221.333337689851 -680.737432851287</t>
  </si>
  <si>
    <t>-586.293594130118 357.55045455152 -660.12882142873</t>
  </si>
  <si>
    <t>-530.553851353989 363.21398209141 -365.406918126101</t>
  </si>
  <si>
    <t>-324.401018547786 283.507733899718 -259.232943014283</t>
  </si>
  <si>
    <t>-557.87785416826 161.44872773531 -681.95365157023</t>
  </si>
  <si>
    <t>-597.629318897357 28.663173098088 -662.271184868301</t>
  </si>
  <si>
    <t>-352.760384438263 78.4078020553231 -367.032508784999</t>
  </si>
  <si>
    <t>-509.185125031122 262.578546431252 -204.622062842775</t>
  </si>
  <si>
    <t>-517.363920230463 289.115053709121 210.931723884553</t>
  </si>
  <si>
    <t>-529.891027146815 315.704984140782 616.264371912474</t>
  </si>
  <si>
    <t>-379.672856388417 321.62982470201 673.127357458667</t>
  </si>
  <si>
    <t>-550.826466015745 108.073441954791 -200.772487654764</t>
  </si>
  <si>
    <t>-564.328185679644 113.367745946715 215.455441207887</t>
  </si>
  <si>
    <t>-573.202253325195 119.196903588175 621.659313351433</t>
  </si>
  <si>
    <t>-431.457633179541 73.5439018350087 682.14286886573</t>
  </si>
  <si>
    <t>9763-20170724T150203.277396800.bin</t>
  </si>
  <si>
    <t>-529.690049845587 185.29349999096 -202.679382718275</t>
  </si>
  <si>
    <t>-542.246310021629 186.166681652932 -300.380814749707</t>
  </si>
  <si>
    <t>-550.331264463625 187.131024451631 -408.536733722345</t>
  </si>
  <si>
    <t>-555.33476648309 188.245052517316 -506.402576185787</t>
  </si>
  <si>
    <t>-558.054156674503 189.748997561217 -604.353351389986</t>
  </si>
  <si>
    <t>-559.496447412645 192.413335646991 -742.320055126508</t>
  </si>
  <si>
    <t>-536.193706509803 191.803319828154 -830.510836742111</t>
  </si>
  <si>
    <t>-560.612156567065 221.178389221058 -680.738218692805</t>
  </si>
  <si>
    <t>-585.466520889092 357.414185756322 -660.205099976528</t>
  </si>
  <si>
    <t>-528.900865701638 362.911597966459 -365.637512887159</t>
  </si>
  <si>
    <t>-323.095618716363 282.538406104872 -259.292036561021</t>
  </si>
  <si>
    <t>-557.105674541779 161.292812765935 -681.93137582052</t>
  </si>
  <si>
    <t>-596.876263271198 28.5207898359847 -662.205563449517</t>
  </si>
  <si>
    <t>-352.157092421243 78.2202241456332 -366.603171063516</t>
  </si>
  <si>
    <t>-508.888039772467 262.581145187011 -204.604466603416</t>
  </si>
  <si>
    <t>-517.366678111992 289.088077990489 210.945155083845</t>
  </si>
  <si>
    <t>-529.904158521308 315.718925641972 616.268873661504</t>
  </si>
  <si>
    <t>-379.696965856996 321.785584555971 673.145891799978</t>
  </si>
  <si>
    <t>-550.526860151785 108.035127328152 -200.746955288989</t>
  </si>
  <si>
    <t>-564.231694068662 113.440446525596 215.472928829938</t>
  </si>
  <si>
    <t>-573.164273174769 119.228733320368 621.669129496143</t>
  </si>
  <si>
    <t>-431.438216686755 73.569990761245 682.191897881799</t>
  </si>
  <si>
    <t>9763-20170724T150203.309982200.bin</t>
  </si>
  <si>
    <t>-529.535970026263 185.308492465859 -202.677496326016</t>
  </si>
  <si>
    <t>-542.075255071856 186.174706182659 -300.381245215619</t>
  </si>
  <si>
    <t>-550.133961260018 187.124586711049 -408.539316666427</t>
  </si>
  <si>
    <t>-555.110431366357 188.223247129839 -506.406705983001</t>
  </si>
  <si>
    <t>-557.799333356368 189.70959573547 -604.358483496099</t>
  </si>
  <si>
    <t>-559.19493192981 192.346801188635 -742.326156405128</t>
  </si>
  <si>
    <t>-535.865248108999 191.717131151823 -830.509702257205</t>
  </si>
  <si>
    <t>-560.336334531827 221.12372151098 -680.750309654787</t>
  </si>
  <si>
    <t>-585.200952364121 357.358078952275 -660.246854089088</t>
  </si>
  <si>
    <t>-528.158512761793 362.808789117981 -365.770294885106</t>
  </si>
  <si>
    <t>-322.537995816663 282.188644212184 -259.254537997831</t>
  </si>
  <si>
    <t>-556.819736028667 161.238523695469 -681.930633955576</t>
  </si>
  <si>
    <t>-596.550276928474 28.4491431725805 -662.177329007806</t>
  </si>
  <si>
    <t>-352.036856318178 78.374975176667 -366.439485696896</t>
  </si>
  <si>
    <t>-508.749784174037 262.605699791594 -204.596029467245</t>
  </si>
  <si>
    <t>-517.349364134787 289.085644739468 210.952887265116</t>
  </si>
  <si>
    <t>-529.91191945657 315.71951321053 616.271589399796</t>
  </si>
  <si>
    <t>-379.708576142642 321.808630738043 673.156351281224</t>
  </si>
  <si>
    <t>-550.334773157463 108.038417339123 -200.740979669972</t>
  </si>
  <si>
    <t>-564.150030162079 113.465053625008 215.474972729181</t>
  </si>
  <si>
    <t>-573.160619828543 119.227842936202 621.674414819052</t>
  </si>
  <si>
    <t>-431.431665106484 73.5949405700105 682.209923498934</t>
  </si>
  <si>
    <t>9763-20170724T150203.376662500.bin</t>
  </si>
  <si>
    <t>-529.287361352119 185.399392718685 -202.672213401516</t>
  </si>
  <si>
    <t>-541.766898744287 186.244815462989 -300.383712617208</t>
  </si>
  <si>
    <t>-549.743590238473 187.167952090314 -408.548151146441</t>
  </si>
  <si>
    <t>-554.639331126967 188.240763054321 -506.419929560584</t>
  </si>
  <si>
    <t>-557.240744534313 189.700384822252 -604.374478223971</t>
  </si>
  <si>
    <t>-558.505977335521 192.2990382366 -742.34417694076</t>
  </si>
  <si>
    <t>-535.099053864926 191.633464025226 -830.506941723079</t>
  </si>
  <si>
    <t>-559.704635682983 221.093146514472 -680.777378889528</t>
  </si>
  <si>
    <t>-584.484132319434 357.345921118989 -660.308747830837</t>
  </si>
  <si>
    <t>-526.5643289227 362.891668702229 -366.005185573636</t>
  </si>
  <si>
    <t>-321.336905942173 281.51037164073 -259.310433123436</t>
  </si>
  <si>
    <t>-556.188788249747 161.20745511599 -681.937627186556</t>
  </si>
  <si>
    <t>-595.968879626369 28.43303553187 -662.175503001161</t>
  </si>
  <si>
    <t>-351.631523981512 78.6687193133532 -366.374193514415</t>
  </si>
  <si>
    <t>-508.557923645809 262.724934803072 -204.589394245301</t>
  </si>
  <si>
    <t>-517.284942345444 289.110777336658 210.962821142355</t>
  </si>
  <si>
    <t>-529.920542314242 315.721650614232 616.279123576674</t>
  </si>
  <si>
    <t>-379.724234766151 321.858515693274 673.177321968247</t>
  </si>
  <si>
    <t>-550.030421122881 108.095104554378 -200.726485032948</t>
  </si>
  <si>
    <t>-564.014636267155 113.543143938606 215.483516382997</t>
  </si>
  <si>
    <t>-573.137007460385 119.254030300228 621.672278456653</t>
  </si>
  <si>
    <t>-431.430369921193 73.5974268442958 682.242079099709</t>
  </si>
  <si>
    <t>9763-20170724T150203.411260300.bin</t>
  </si>
  <si>
    <t>-529.172714955834 185.420829193661 -202.678331097487</t>
  </si>
  <si>
    <t>-541.63557565578 186.250487808037 -300.392105280633</t>
  </si>
  <si>
    <t>-549.56812869949 187.156683776727 -408.559871818711</t>
  </si>
  <si>
    <t>-554.413647773971 188.215627577095 -506.434288391024</t>
  </si>
  <si>
    <t>-556.954637160123 189.662896661198 -604.390646863193</t>
  </si>
  <si>
    <t>-558.124091569148 192.246685591882 -742.361496722147</t>
  </si>
  <si>
    <t>-534.664771072265 191.562986531842 -830.510255092839</t>
  </si>
  <si>
    <t>-559.364355474368 221.047522736354 -680.798785107089</t>
  </si>
  <si>
    <t>-584.107197727975 357.318729491517 -660.379779827169</t>
  </si>
  <si>
    <t>-525.796651782696 362.925398492119 -366.154525968501</t>
  </si>
  <si>
    <t>-320.719537741372 281.15629349955 -259.467291074745</t>
  </si>
  <si>
    <t>-555.849971811265 161.161583510956 -681.950056981756</t>
  </si>
  <si>
    <t>-595.644962051149 28.4026471328573 -662.154679078313</t>
  </si>
  <si>
    <t>-351.36032213756 78.8363991368251 -366.401447703422</t>
  </si>
  <si>
    <t>-508.480770747652 262.739398057229 -204.590977064836</t>
  </si>
  <si>
    <t>-517.246107097264 289.136058336498 210.959716801803</t>
  </si>
  <si>
    <t>-529.922527140958 315.739842522876 616.279787366645</t>
  </si>
  <si>
    <t>-379.734381510998 321.997192171509 673.186472965087</t>
  </si>
  <si>
    <t>-549.891768789696 108.089982584503 -200.722285625922</t>
  </si>
  <si>
    <t>-563.951626260132 113.567543163215 215.484781541788</t>
  </si>
  <si>
    <t>-573.130029194574 119.257195599411 621.67453078747</t>
  </si>
  <si>
    <t>-431.424668934206 73.6179202620858 682.260373046504</t>
  </si>
  <si>
    <t>9763-20170724T150203.476944400.bin</t>
  </si>
  <si>
    <t>-528.947934593822 185.422327735523 -202.680235186373</t>
  </si>
  <si>
    <t>-541.360908586049 186.230073240017 -300.400654648921</t>
  </si>
  <si>
    <t>-549.211360366015 187.103275194406 -408.574577620746</t>
  </si>
  <si>
    <t>-553.971459225928 188.130222730647 -506.453519329655</t>
  </si>
  <si>
    <t>-556.415729885984 189.543755659881 -604.412800363298</t>
  </si>
  <si>
    <t>-557.437008714112 192.079075097344 -742.385811879596</t>
  </si>
  <si>
    <t>-533.925311582305 191.353247338672 -830.520221501493</t>
  </si>
  <si>
    <t>-558.742650504746 220.901621357507 -680.834541331784</t>
  </si>
  <si>
    <t>-583.418228965191 357.197748879098 -660.503655054207</t>
  </si>
  <si>
    <t>-524.070128119506 362.97155436666 -366.489178822599</t>
  </si>
  <si>
    <t>-319.251640563574 280.51293904826 -259.835637724411</t>
  </si>
  <si>
    <t>-555.228482684504 161.015277420759 -681.960870828044</t>
  </si>
  <si>
    <t>-595.064998085083 28.2761904856329 -662.097082501549</t>
  </si>
  <si>
    <t>-350.832169394774 79.0471331041942 -366.553337367453</t>
  </si>
  <si>
    <t>-508.260251569493 262.758106840432 -204.594618571283</t>
  </si>
  <si>
    <t>-517.164341255014 289.125307627321 210.95498397888</t>
  </si>
  <si>
    <t>-529.933039875733 315.724765014015 616.283882764796</t>
  </si>
  <si>
    <t>-379.749057812569 321.92338284623 673.207947172976</t>
  </si>
  <si>
    <t>-549.666486471045 108.076929414671 -200.70815173609</t>
  </si>
  <si>
    <t>-563.831354731671 113.598882768988 215.494781079512</t>
  </si>
  <si>
    <t>-573.11747869523 119.268555767725 621.684017041905</t>
  </si>
  <si>
    <t>-431.4248251351 73.6241665684979 682.295750190386</t>
  </si>
  <si>
    <t>9763-20170724T150203.510035100.bin</t>
  </si>
  <si>
    <t>-528.839516574391 185.400647028127 -202.677690701709</t>
  </si>
  <si>
    <t>-541.240036025712 186.19654904172 -300.399600223777</t>
  </si>
  <si>
    <t>-549.065849685397 187.052236934348 -408.57560600133</t>
  </si>
  <si>
    <t>-553.799128797727 188.061507979554 -506.456030785799</t>
  </si>
  <si>
    <t>-556.211881498822 189.456379609751 -604.41632411502</t>
  </si>
  <si>
    <t>-557.183774237469 191.964104999026 -742.390143309743</t>
  </si>
  <si>
    <t>-533.67148873802 191.216426933775 -830.524284438768</t>
  </si>
  <si>
    <t>-558.508568468877 220.799074748533 -680.845226776721</t>
  </si>
  <si>
    <t>-583.159034212708 357.109716222086 -660.5626120635</t>
  </si>
  <si>
    <t>-523.260955895471 362.980421505876 -366.661721358447</t>
  </si>
  <si>
    <t>-318.524502744909 280.242417767184 -260.067159098105</t>
  </si>
  <si>
    <t>-554.999773196659 160.91218206708 -681.95840394392</t>
  </si>
  <si>
    <t>-594.875436667052 28.1967328434623 -662.059858373367</t>
  </si>
  <si>
    <t>-350.588576139123 78.9883367262596 -366.611485494613</t>
  </si>
  <si>
    <t>-508.170323107525 262.741237305085 -204.592522916257</t>
  </si>
  <si>
    <t>-517.141864274376 289.143271241775 210.953393502511</t>
  </si>
  <si>
    <t>-529.938126706712 315.733512179712 616.283831701011</t>
  </si>
  <si>
    <t>-379.759905825206 322.020480471847 673.213416549075</t>
  </si>
  <si>
    <t>-549.548581789677 108.060628201632 -200.704481709172</t>
  </si>
  <si>
    <t>-563.760902936198 113.608471187126 215.496483766436</t>
  </si>
  <si>
    <t>-573.115017786039 119.277135794589 621.696023709685</t>
  </si>
  <si>
    <t>-431.432006990281 73.6109130547341 682.313836686153</t>
  </si>
  <si>
    <t>9763-20170724T150203.575210400.bin</t>
  </si>
  <si>
    <t>-528.626056780326 185.368914048048 -202.656212086743</t>
  </si>
  <si>
    <t>-540.990444059042 186.139912738391 -300.382991461367</t>
  </si>
  <si>
    <t>-548.758956148782 186.966771097722 -408.563350234224</t>
  </si>
  <si>
    <t>-553.433384241926 187.949940398219 -506.446782573027</t>
  </si>
  <si>
    <t>-555.780211652463 189.318888818104 -604.409235377145</t>
  </si>
  <si>
    <t>-556.651807904165 191.790427614404 -742.384209611187</t>
  </si>
  <si>
    <t>-533.152543175901 191.010403851432 -830.521504654038</t>
  </si>
  <si>
    <t>-558.017513452786 220.641750941239 -680.847792892661</t>
  </si>
  <si>
    <t>-582.569925603092 356.979904884425 -660.654436322916</t>
  </si>
  <si>
    <t>-521.598170015245 362.931765044654 -366.975948927377</t>
  </si>
  <si>
    <t>-317.050405725834 279.617767791794 -260.467823923301</t>
  </si>
  <si>
    <t>-554.515576880113 160.753956970599 -681.942747767076</t>
  </si>
  <si>
    <t>-594.42947190266 28.055963597373 -661.972793898464</t>
  </si>
  <si>
    <t>-350.069705675014 78.6267790959246 -366.574849579044</t>
  </si>
  <si>
    <t>-507.964354176091 262.722756784219 -204.588333617177</t>
  </si>
  <si>
    <t>-517.094139232667 289.099359071107 210.955760757387</t>
  </si>
  <si>
    <t>-529.951133511897 315.708292792121 616.28594039179</t>
  </si>
  <si>
    <t>-379.770693269176 321.827558494447 673.227926362295</t>
  </si>
  <si>
    <t>-549.298402658075 108.034665529788 -200.675568890804</t>
  </si>
  <si>
    <t>-563.630014259208 113.58212649969 215.521326986561</t>
  </si>
  <si>
    <t>-573.130046987758 119.274281523497 621.721413685243</t>
  </si>
  <si>
    <t>-431.432540763174 73.657566112166 682.342618362962</t>
  </si>
  <si>
    <t>9763-20170724T150203.611811400.bin</t>
  </si>
  <si>
    <t>-528.519634093999 185.348561264753 -202.637930018829</t>
  </si>
  <si>
    <t>-540.86365488203 186.10972973854 -300.367441423272</t>
  </si>
  <si>
    <t>-548.595843281789 186.928765118966 -408.550283543029</t>
  </si>
  <si>
    <t>-553.231997975207 187.906536203547 -506.435776735024</t>
  </si>
  <si>
    <t>-555.535197145296 189.271638488876 -604.399171400725</t>
  </si>
  <si>
    <t>-556.339810069604 191.739878366704 -742.374695128135</t>
  </si>
  <si>
    <t>-532.844056667024 190.954234934531 -830.512952099624</t>
  </si>
  <si>
    <t>-557.729860550121 220.593158707629 -680.839674773245</t>
  </si>
  <si>
    <t>-582.219505761306 356.946989523426 -660.655614106725</t>
  </si>
  <si>
    <t>-520.777360994565 362.884342878381 -367.074948327136</t>
  </si>
  <si>
    <t>-316.316317162619 279.315449798547 -260.599906297143</t>
  </si>
  <si>
    <t>-554.238423503745 160.704719451633 -681.931436848693</t>
  </si>
  <si>
    <t>-594.216062933405 28.0294815711666 -661.952113691302</t>
  </si>
  <si>
    <t>-349.811494088807 78.4146719365335 -366.545338671496</t>
  </si>
  <si>
    <t>-507.845356411438 262.700402704844 -204.578689325841</t>
  </si>
  <si>
    <t>-517.06178236359 289.11315311137 210.961257711275</t>
  </si>
  <si>
    <t>-529.960979336659 315.72892517011 616.285078205757</t>
  </si>
  <si>
    <t>-379.786339898687 322.010335489811 673.224736555038</t>
  </si>
  <si>
    <t>-549.182367570379 108.003011223253 -200.656430450198</t>
  </si>
  <si>
    <t>-563.571193384638 113.571885501206 215.538215362114</t>
  </si>
  <si>
    <t>-573.136119684377 119.278201865142 621.734595923805</t>
  </si>
  <si>
    <t>-431.432179550609 73.6761687400724 682.351912739241</t>
  </si>
  <si>
    <t>9763-20170724T150203.679505800.bin</t>
  </si>
  <si>
    <t>-528.303433607633 185.30726300932 -202.613014769668</t>
  </si>
  <si>
    <t>-540.633938014755 186.047917335117 -300.344269301131</t>
  </si>
  <si>
    <t>-548.314392349832 186.855130937931 -408.531074164821</t>
  </si>
  <si>
    <t>-552.889418998247 187.827569407189 -506.419428409415</t>
  </si>
  <si>
    <t>-555.117431643488 189.19332600641 -604.384488802616</t>
  </si>
  <si>
    <t>-555.801649118744 191.669448718565 -742.360624266871</t>
  </si>
  <si>
    <t>-532.280009607064 190.888125050788 -830.491827261664</t>
  </si>
  <si>
    <t>-557.233773325414 220.519695372552 -680.825159323147</t>
  </si>
  <si>
    <t>-581.590015145233 356.898134199386 -660.667742540439</t>
  </si>
  <si>
    <t>-519.181486987558 362.870421208032 -367.291529210205</t>
  </si>
  <si>
    <t>-314.816509455246 279.027857306072 -260.847257983848</t>
  </si>
  <si>
    <t>-553.76464598288 160.630016735655 -681.917089035497</t>
  </si>
  <si>
    <t>-593.799191567872 27.9811032423024 -661.916260181168</t>
  </si>
  <si>
    <t>-349.426747625308 78.076284783747 -366.48894258508</t>
  </si>
  <si>
    <t>-507.666862591049 262.666594852556 -204.563146949259</t>
  </si>
  <si>
    <t>-516.962104812888 289.07547167062 210.975311255365</t>
  </si>
  <si>
    <t>-529.981628377311 315.709290160845 616.289280143049</t>
  </si>
  <si>
    <t>-379.803221517068 321.946144966625 673.223884761945</t>
  </si>
  <si>
    <t>-548.94513511535 107.964958810252 -200.615529438973</t>
  </si>
  <si>
    <t>-563.429913599921 113.532906058809 215.575771864547</t>
  </si>
  <si>
    <t>-573.144228736169 119.295257153152 621.76952127324</t>
  </si>
  <si>
    <t>-431.433303314128 73.6911814470225 682.36887605608</t>
  </si>
  <si>
    <t>9763-20170724T150203.713101800.bin</t>
  </si>
  <si>
    <t>-528.21614613601 185.252633012103 -202.592738562839</t>
  </si>
  <si>
    <t>-540.529470907921 185.985569455285 -300.326237700168</t>
  </si>
  <si>
    <t>-548.175960306567 186.783320516603 -408.515342374143</t>
  </si>
  <si>
    <t>-552.714216577121 187.746815326887 -506.405496219369</t>
  </si>
  <si>
    <t>-554.899321140796 189.103632848256 -604.371715523506</t>
  </si>
  <si>
    <t>-555.516635917711 191.567028530366 -742.348411865055</t>
  </si>
  <si>
    <t>-531.978896699167 190.780460269936 -830.475284326226</t>
  </si>
  <si>
    <t>-556.964818694668 220.423889887673 -680.81633489052</t>
  </si>
  <si>
    <t>-581.325628302486 356.811787364074 -660.680737650784</t>
  </si>
  <si>
    <t>-518.319941270183 362.710738311018 -367.430875294078</t>
  </si>
  <si>
    <t>-313.941837943581 278.83820006928 -261.035386711023</t>
  </si>
  <si>
    <t>-553.522710908857 160.532453250078 -681.901168497967</t>
  </si>
  <si>
    <t>-593.596572294042 27.8869412385202 -661.907235027464</t>
  </si>
  <si>
    <t>-349.275089222669 77.9803809868381 -366.481270921348</t>
  </si>
  <si>
    <t>-507.595296027425 262.578763404907 -204.549574850739</t>
  </si>
  <si>
    <t>-516.915803291193 289.042161660927 210.984769753654</t>
  </si>
  <si>
    <t>-529.996013667944 315.695759224178 616.289028763003</t>
  </si>
  <si>
    <t>-379.813712593023 321.900132583395 673.216911655642</t>
  </si>
  <si>
    <t>-548.857835397928 107.940259789367 -200.59842796442</t>
  </si>
  <si>
    <t>-563.373430977863 113.49257450108 215.591979802212</t>
  </si>
  <si>
    <t>-573.150438746359 119.306475675965 621.784828678219</t>
  </si>
  <si>
    <t>-431.436044302143 73.6961294962794 682.371350026707</t>
  </si>
  <si>
    <t>9763-20170724T150203.775785200.bin</t>
  </si>
  <si>
    <t>-528.111415760821 185.087726588397 -202.565125973472</t>
  </si>
  <si>
    <t>-540.406143449713 185.81012730197 -300.301094818261</t>
  </si>
  <si>
    <t>-547.955535175776 186.627548579085 -408.49700486677</t>
  </si>
  <si>
    <t>-552.376523695894 187.624179647471 -506.392187448202</t>
  </si>
  <si>
    <t>-554.415818305903 189.030493333022 -604.360678045882</t>
  </si>
  <si>
    <t>-554.798623860726 191.582635662716 -742.336616736969</t>
  </si>
  <si>
    <t>-531.198288336971 190.823855003701 -830.44705020176</t>
  </si>
  <si>
    <t>-556.327001129958 220.401289222526 -680.788708896706</t>
  </si>
  <si>
    <t>-580.552160906185 356.807133357829 -660.616259397171</t>
  </si>
  <si>
    <t>-516.325247556088 362.629816759366 -367.629821927242</t>
  </si>
  <si>
    <t>-311.915353954864 278.803123347916 -261.259350134817</t>
  </si>
  <si>
    <t>-552.931824318709 160.507791436778 -681.905940845753</t>
  </si>
  <si>
    <t>-593.104920177187 27.8920907559027 -661.966204057256</t>
  </si>
  <si>
    <t>-348.861621686992 77.7531494494679 -366.521816198579</t>
  </si>
  <si>
    <t>-507.473720972901 262.388468412841 -204.526207405786</t>
  </si>
  <si>
    <t>-516.857625574518 288.95131636364 211.000349440299</t>
  </si>
  <si>
    <t>-530.024089557996 315.669602221927 616.292343617928</t>
  </si>
  <si>
    <t>-379.834638798641 321.865060059732 673.202334881338</t>
  </si>
  <si>
    <t>-548.752527009484 107.787910368233 -200.562406163555</t>
  </si>
  <si>
    <t>-563.304877183336 113.386069529328 215.626120201069</t>
  </si>
  <si>
    <t>-573.179964945044 119.306840677243 621.812815340808</t>
  </si>
  <si>
    <t>-431.448189337852 73.6944097938463 682.357160374257</t>
  </si>
  <si>
    <t>9763-20170724T150203.814390800.bin</t>
  </si>
  <si>
    <t>-528.062110256953 185.000890781556 -202.559475186426</t>
  </si>
  <si>
    <t>-540.31111143998 185.713261029523 -300.301195484578</t>
  </si>
  <si>
    <t>-547.796931873383 186.533807437577 -408.501480242658</t>
  </si>
  <si>
    <t>-552.155784451647 187.539120013646 -506.399290304984</t>
  </si>
  <si>
    <t>-554.128620649081 188.960289880678 -604.369121803747</t>
  </si>
  <si>
    <t>-554.413638217649 191.539591651878 -742.344741949634</t>
  </si>
  <si>
    <t>-530.783364635256 190.804300168195 -830.447386997774</t>
  </si>
  <si>
    <t>-555.972444319242 220.346775164674 -680.792191950094</t>
  </si>
  <si>
    <t>-580.131377633007 356.760548527744 -660.601723702547</t>
  </si>
  <si>
    <t>-515.309506030083 362.50288322822 -367.74481018941</t>
  </si>
  <si>
    <t>-310.900265768046 278.690426392174 -261.361956273396</t>
  </si>
  <si>
    <t>-552.60286906248 160.452054287058 -681.918884857512</t>
  </si>
  <si>
    <t>-592.819566625762 27.8357441574333 -662.011209458104</t>
  </si>
  <si>
    <t>-348.682957647737 77.7151186834385 -366.512346827747</t>
  </si>
  <si>
    <t>-507.412756065304 262.313568134598 -204.519605954157</t>
  </si>
  <si>
    <t>-516.820556937611 288.88850870977 211.005657961815</t>
  </si>
  <si>
    <t>-530.039102529798 315.660623663287 616.295393564182</t>
  </si>
  <si>
    <t>-379.846576337344 321.897876778574 673.192689929952</t>
  </si>
  <si>
    <t>-548.694779501676 107.719322994178 -200.554135863703</t>
  </si>
  <si>
    <t>-563.314141968471 113.335523341856 215.631801493746</t>
  </si>
  <si>
    <t>-573.190408163953 119.307285586998 621.820210080815</t>
  </si>
  <si>
    <t>-431.450033308668 73.6988246631524 682.347273810846</t>
  </si>
  <si>
    <t>9763-20170724T150203.877707500.bin</t>
  </si>
  <si>
    <t>-527.867853516354 184.811863256574 -202.536295828793</t>
  </si>
  <si>
    <t>-540.064495356007 185.516941163877 -300.284738188138</t>
  </si>
  <si>
    <t>-547.448067436686 186.336881928111 -408.492002044429</t>
  </si>
  <si>
    <t>-551.696908148073 187.345668440179 -506.394596268603</t>
  </si>
  <si>
    <t>-553.542369811773 188.774956737197 -604.366877477204</t>
  </si>
  <si>
    <t>-553.629923487942 191.371284037202 -742.342360080942</t>
  </si>
  <si>
    <t>-529.947776972043 190.667891287575 -830.431346322314</t>
  </si>
  <si>
    <t>-555.243654902322 220.172835301478 -680.788486446178</t>
  </si>
  <si>
    <t>-579.264478238144 356.610699195032 -660.616016865957</t>
  </si>
  <si>
    <t>-513.537187713783 362.324923309804 -367.960497409265</t>
  </si>
  <si>
    <t>-309.037143817864 278.524291367746 -261.742750742316</t>
  </si>
  <si>
    <t>-551.938779126086 160.274522271254 -681.917840328534</t>
  </si>
  <si>
    <t>-592.285870119119 27.6989591071026 -662.035560317551</t>
  </si>
  <si>
    <t>-348.412325939624 77.5083741859114 -366.379180295877</t>
  </si>
  <si>
    <t>-507.212554084967 262.107824813408 -204.502946232195</t>
  </si>
  <si>
    <t>-516.745222004261 288.763109053208 211.014303537881</t>
  </si>
  <si>
    <t>-530.066684181219 315.633899358751 616.292870847946</t>
  </si>
  <si>
    <t>-379.867133318596 321.84967358936 673.173978371987</t>
  </si>
  <si>
    <t>-548.530124916817 107.517180365502 -200.543713888608</t>
  </si>
  <si>
    <t>-563.278213612434 113.246439898923 215.636141863866</t>
  </si>
  <si>
    <t>-573.201012291363 119.316506820733 621.829946725616</t>
  </si>
  <si>
    <t>-431.45598600064 73.6920935315454 682.33416420718</t>
  </si>
  <si>
    <t>9763-20170724T150203.911807700.bin</t>
  </si>
  <si>
    <t>-527.751709071738 184.712517180476 -202.523450479208</t>
  </si>
  <si>
    <t>-539.933800495039 185.4151285292 -300.273685044772</t>
  </si>
  <si>
    <t>-547.300167220797 186.235832833672 -408.482118553724</t>
  </si>
  <si>
    <t>-551.533141819863 187.246607486923 -506.385437895261</t>
  </si>
  <si>
    <t>-553.362467275343 188.679347518816 -604.357878482801</t>
  </si>
  <si>
    <t>-553.427132563998 191.281641543256 -742.333329075169</t>
  </si>
  <si>
    <t>-529.74946329154 190.578583096075 -830.423511024367</t>
  </si>
  <si>
    <t>-555.040030415023 220.081068854956 -680.778455267533</t>
  </si>
  <si>
    <t>-578.988494268486 356.530708531199 -660.590230043656</t>
  </si>
  <si>
    <t>-512.758135764148 362.195612637042 -368.047241590827</t>
  </si>
  <si>
    <t>-308.22958170911 278.391187473545 -261.887396049237</t>
  </si>
  <si>
    <t>-551.757059976624 160.181677873348 -681.909827574576</t>
  </si>
  <si>
    <t>-592.096051170012 27.6037662834583 -662.044389898028</t>
  </si>
  <si>
    <t>-348.381037403116 77.4405521649346 -366.305553576606</t>
  </si>
  <si>
    <t>-507.048341303049 262.012646721223 -204.493837157682</t>
  </si>
  <si>
    <t>-516.69355957176 288.673643265368 211.020455441566</t>
  </si>
  <si>
    <t>-530.07811757236 315.618367347415 616.295505156002</t>
  </si>
  <si>
    <t>-379.873897436462 321.784925734518 673.169615671156</t>
  </si>
  <si>
    <t>-548.47759545597 107.417845566962 -200.532922289696</t>
  </si>
  <si>
    <t>-563.266211774792 113.195824292536 215.644777722762</t>
  </si>
  <si>
    <t>-573.203478455684 119.321256475816 621.834956922752</t>
  </si>
  <si>
    <t>-431.448194622534 73.7195840042014 682.332268222777</t>
  </si>
  <si>
    <t>9763-20170724T150203.976983800.bin</t>
  </si>
  <si>
    <t>-527.626313619229 184.492328781826 -202.519952108513</t>
  </si>
  <si>
    <t>-539.790453876182 185.206521013784 -300.272318458832</t>
  </si>
  <si>
    <t>-547.21109793171 186.026627830975 -408.47706917057</t>
  </si>
  <si>
    <t>-551.522253687793 187.027723889604 -506.377176030534</t>
  </si>
  <si>
    <t>-553.458221259597 188.439356384572 -604.347818619833</t>
  </si>
  <si>
    <t>-553.702279301427 190.998258395907 -742.323883265298</t>
  </si>
  <si>
    <t>-530.101679772781 190.248155996353 -830.434293448226</t>
  </si>
  <si>
    <t>-555.199416899144 219.819006587707 -680.776018520744</t>
  </si>
  <si>
    <t>-578.881651117029 356.305416099359 -660.515154827258</t>
  </si>
  <si>
    <t>-511.535230420838 361.878569075308 -368.225307338419</t>
  </si>
  <si>
    <t>-306.924482841443 277.989330496012 -262.291137782627</t>
  </si>
  <si>
    <t>-551.989373834938 159.915331401383 -681.892764224114</t>
  </si>
  <si>
    <t>-592.304322365073 27.3225036002627 -662.075208809838</t>
  </si>
  <si>
    <t>-348.761459317629 77.1380128516837 -366.200692221103</t>
  </si>
  <si>
    <t>-506.923025062218 261.810349718252 -204.472506704333</t>
  </si>
  <si>
    <t>-516.639858324045 288.546879010782 211.035357871938</t>
  </si>
  <si>
    <t>-530.107096606386 315.59001255463 616.291895077941</t>
  </si>
  <si>
    <t>-379.896998556585 321.845946749303 673.140770466749</t>
  </si>
  <si>
    <t>-548.358472023311 107.200773191317 -200.537344784572</t>
  </si>
  <si>
    <t>-563.242664731277 113.114724407541 215.63509118005</t>
  </si>
  <si>
    <t>-573.189518563171 119.330029677204 621.816721959989</t>
  </si>
  <si>
    <t>-431.441396132837 73.7202934251768 682.324798932546</t>
  </si>
  <si>
    <t>9763-20170724T150204.009573700.bin</t>
  </si>
  <si>
    <t>-527.587657749201 184.459670734716 -202.527531002042</t>
  </si>
  <si>
    <t>-539.749259936558 185.175241121352 -300.28014186376</t>
  </si>
  <si>
    <t>-547.214439047815 185.986580063249 -408.481961646073</t>
  </si>
  <si>
    <t>-551.584372021183 186.973206399565 -506.379417084209</t>
  </si>
  <si>
    <t>-553.597158534341 188.362372508642 -604.348904054935</t>
  </si>
  <si>
    <t>-553.967848751148 190.87980922159 -742.32551847568</t>
  </si>
  <si>
    <t>-530.421040735195 190.095134194145 -830.450066055608</t>
  </si>
  <si>
    <t>-555.381257498988 219.720448150753 -680.785096979709</t>
  </si>
  <si>
    <t>-578.901903420698 356.229026706316 -660.501708204728</t>
  </si>
  <si>
    <t>-511.20604809314 361.877899883442 -368.29397423075</t>
  </si>
  <si>
    <t>-306.59926404483 277.874240522908 -262.442949542002</t>
  </si>
  <si>
    <t>-552.226733139751 159.813528632389 -681.886627955455</t>
  </si>
  <si>
    <t>-592.605886021573 27.2334037641313 -662.101716456613</t>
  </si>
  <si>
    <t>-349.002869208466 76.9161159882899 -366.220928312304</t>
  </si>
  <si>
    <t>-506.858254280464 261.783651733905 -204.475095648523</t>
  </si>
  <si>
    <t>-516.65335445918 288.50659723299 211.031803399943</t>
  </si>
  <si>
    <t>-530.114608465267 315.587475735554 616.293112939986</t>
  </si>
  <si>
    <t>-379.906921542135 321.875661828052 673.144750220824</t>
  </si>
  <si>
    <t>-548.350743579672 107.174264948639 -200.542649134723</t>
  </si>
  <si>
    <t>-563.240800312917 113.099347065442 215.629445096016</t>
  </si>
  <si>
    <t>-573.178725705931 119.337638564393 621.804681688457</t>
  </si>
  <si>
    <t>-431.448961335963 73.6929806019673 682.329395480564</t>
  </si>
  <si>
    <t>9763-20170724T150204.077256100.bin</t>
  </si>
  <si>
    <t>-527.516093536948 184.398898193982 -202.550601740314</t>
  </si>
  <si>
    <t>-539.663416823957 185.109813877561 -300.30518626569</t>
  </si>
  <si>
    <t>-547.231480677833 185.901841280334 -408.499946124408</t>
  </si>
  <si>
    <t>-551.741369640013 186.859669919669 -506.391319413434</t>
  </si>
  <si>
    <t>-553.940228536888 188.205366000336 -604.357397513957</t>
  </si>
  <si>
    <t>-554.620585518692 190.642923281864 -742.334314761201</t>
  </si>
  <si>
    <t>-531.210413250502 189.818353482599 -830.494777805214</t>
  </si>
  <si>
    <t>-555.850501801885 219.521568738361 -680.807708371373</t>
  </si>
  <si>
    <t>-579.122319948875 356.072809595677 -660.548473113262</t>
  </si>
  <si>
    <t>-510.890606452858 361.87890008708 -368.468499351317</t>
  </si>
  <si>
    <t>-306.249319509173 277.819022373832 -262.728675991541</t>
  </si>
  <si>
    <t>-552.789194575951 159.609331284831 -681.881171692804</t>
  </si>
  <si>
    <t>-593.227235129341 27.0432694528163 -662.107985750006</t>
  </si>
  <si>
    <t>-349.534545201085 76.6293059138436 -366.276843401397</t>
  </si>
  <si>
    <t>-506.776187606838 261.709215702127 -204.486898055646</t>
  </si>
  <si>
    <t>-516.668433997444 288.461205047984 211.015813807638</t>
  </si>
  <si>
    <t>-530.124211379248 315.568812062921 616.289749951642</t>
  </si>
  <si>
    <t>-379.923945626666 321.891364870893 673.1572180361</t>
  </si>
  <si>
    <t>-548.278747307 107.113132577037 -200.564137830924</t>
  </si>
  <si>
    <t>-563.253651079808 113.124692454706 215.603678443966</t>
  </si>
  <si>
    <t>-573.115841391773 119.375126319519 621.768839917863</t>
  </si>
  <si>
    <t>-431.458693617702 73.5940335415089 682.360493277475</t>
  </si>
  <si>
    <t>9763-20170724T150204.111855700.bin</t>
  </si>
  <si>
    <t>-527.481554782741 184.337335521061 -202.547678834337</t>
  </si>
  <si>
    <t>-539.628238813525 185.056044602349 -300.302109407474</t>
  </si>
  <si>
    <t>-547.267777814359 185.843650936832 -408.491881286774</t>
  </si>
  <si>
    <t>-551.87067815613 186.789240574953 -506.379217022</t>
  </si>
  <si>
    <t>-554.190396774881 188.112442389788 -604.342722110474</t>
  </si>
  <si>
    <t>-555.069660831665 190.506030418723 -742.319190896878</t>
  </si>
  <si>
    <t>-531.756695721093 189.651604577914 -830.505218451626</t>
  </si>
  <si>
    <t>-556.191404059214 219.405251830592 -680.800287718657</t>
  </si>
  <si>
    <t>-579.400924562744 355.980774006321 -660.582186939098</t>
  </si>
  <si>
    <t>-510.878855967966 361.913443805232 -368.572751947779</t>
  </si>
  <si>
    <t>-306.20629914789 277.868418704402 -262.881729019129</t>
  </si>
  <si>
    <t>-553.170593866588 159.490736149314 -681.858840429321</t>
  </si>
  <si>
    <t>-593.631334482284 26.9306841969824 -662.108711149349</t>
  </si>
  <si>
    <t>-349.868808747339 76.4502556677082 -366.298912914492</t>
  </si>
  <si>
    <t>-506.696074663589 261.642963624387 -204.496510540951</t>
  </si>
  <si>
    <t>-516.627525534646 288.403516102123 211.004704738889</t>
  </si>
  <si>
    <t>-530.129345032215 315.549127599556 616.284850632669</t>
  </si>
  <si>
    <t>-379.926523792584 321.727873394859 673.161356583832</t>
  </si>
  <si>
    <t>-548.304080348638 107.035692563487 -200.573030450676</t>
  </si>
  <si>
    <t>-563.250842770728 113.13952457628 215.594390641126</t>
  </si>
  <si>
    <t>-573.093938597768 119.390867751475 621.764910675488</t>
  </si>
  <si>
    <t>-431.463949728811 73.5706534539565 682.390433722911</t>
  </si>
  <si>
    <t>9763-20170724T150204.179541300.bin</t>
  </si>
  <si>
    <t>-527.50405823198 184.288170946557 -202.535612346649</t>
  </si>
  <si>
    <t>-539.640971014445 185.010946569613 -300.291277802213</t>
  </si>
  <si>
    <t>-547.423108902561 185.782702387994 -408.470914911681</t>
  </si>
  <si>
    <t>-552.215592944604 186.699098862708 -506.349569460237</t>
  </si>
  <si>
    <t>-554.784554071785 187.974387902458 -604.307472081692</t>
  </si>
  <si>
    <t>-556.076543667062 190.276626641351 -742.282195278438</t>
  </si>
  <si>
    <t>-532.959948096276 189.360198510916 -830.519349806427</t>
  </si>
  <si>
    <t>-556.983194614834 219.218056746139 -680.779657959106</t>
  </si>
  <si>
    <t>-579.980494048939 355.834711193944 -660.657458549051</t>
  </si>
  <si>
    <t>-511.063126546254 362.176611004101 -368.74965588743</t>
  </si>
  <si>
    <t>-306.380414630061 277.937430389046 -263.233060164455</t>
  </si>
  <si>
    <t>-554.027713871679 159.299692523995 -681.807243554319</t>
  </si>
  <si>
    <t>-594.450106256536 26.7147393194671 -662.127123079166</t>
  </si>
  <si>
    <t>-350.790313721402 76.0698576095162 -366.26304722383</t>
  </si>
  <si>
    <t>-506.721401587185 261.601838587537 -204.490161990242</t>
  </si>
  <si>
    <t>-516.601191409702 288.354282718895 211.012744958447</t>
  </si>
  <si>
    <t>-530.13464974036 315.508599023409 616.28338321676</t>
  </si>
  <si>
    <t>-379.93480693763 321.623543088103 673.174635621456</t>
  </si>
  <si>
    <t>-548.296409723413 107.003673179803 -200.564941585646</t>
  </si>
  <si>
    <t>-563.244154403315 113.181070011427 215.601359400155</t>
  </si>
  <si>
    <t>-573.032200151398 119.45092957559 621.767136562438</t>
  </si>
  <si>
    <t>-431.464784147237 73.5016499635954 682.441023688809</t>
  </si>
  <si>
    <t>9763-20170724T150204.212634100.bin</t>
  </si>
  <si>
    <t>-527.551617766573 184.330053644496 -202.535522762956</t>
  </si>
  <si>
    <t>-539.694618537778 185.049182238717 -300.290458823024</t>
  </si>
  <si>
    <t>-547.55098575101 185.811359332381 -408.464824714905</t>
  </si>
  <si>
    <t>-552.437396385503 186.714139963383 -506.338765212297</t>
  </si>
  <si>
    <t>-555.126827433241 187.968745752148 -604.293908290879</t>
  </si>
  <si>
    <t>-556.615938802597 190.233512567159 -742.267182212169</t>
  </si>
  <si>
    <t>-533.587598595105 189.306538246695 -830.527264372422</t>
  </si>
  <si>
    <t>-557.426743909223 219.192267735945 -680.771349274946</t>
  </si>
  <si>
    <t>-580.360682429027 355.830859915819 -660.701138407792</t>
  </si>
  <si>
    <t>-511.257994860318 362.487367772632 -368.844268094287</t>
  </si>
  <si>
    <t>-306.568027843641 278.160634870496 -263.411742983236</t>
  </si>
  <si>
    <t>-554.488645170401 159.272847121435 -681.786572319719</t>
  </si>
  <si>
    <t>-594.895953691762 26.6780011306657 -662.140825950738</t>
  </si>
  <si>
    <t>-351.271245655694 75.9317624596499 -366.243970693075</t>
  </si>
  <si>
    <t>-506.800571213394 261.654067406443 -204.488731718617</t>
  </si>
  <si>
    <t>-516.623413515085 288.388558727366 211.016716679106</t>
  </si>
  <si>
    <t>-530.133008823964 315.5229625314 616.289343927049</t>
  </si>
  <si>
    <t>-379.942397556113 321.780056022828 673.189554203317</t>
  </si>
  <si>
    <t>-548.340204912616 107.034849544556 -200.555253132467</t>
  </si>
  <si>
    <t>-563.27647956406 113.211441848113 215.61152197053</t>
  </si>
  <si>
    <t>-573.034982651841 119.453261308992 621.776882632954</t>
  </si>
  <si>
    <t>-431.471158782027 73.5061435311211 682.460838448325</t>
  </si>
  <si>
    <t>9763-20170724T150204.275589300.bin</t>
  </si>
  <si>
    <t>-527.674299332309 184.399882562996 -202.531657740852</t>
  </si>
  <si>
    <t>-539.812931161946 185.102951478587 -300.287270769056</t>
  </si>
  <si>
    <t>-547.79985191704 185.840549530491 -408.452320608544</t>
  </si>
  <si>
    <t>-552.858286785275 186.712692199551 -506.317791676348</t>
  </si>
  <si>
    <t>-555.773172897122 187.924923443138 -604.266832506681</t>
  </si>
  <si>
    <t>-557.635407277562 190.114125220797 -742.236953267092</t>
  </si>
  <si>
    <t>-534.763626548572 189.194706454732 -830.53768941466</t>
  </si>
  <si>
    <t>-558.269679090979 219.106919757414 -680.75508414283</t>
  </si>
  <si>
    <t>-581.103898570163 355.772406226664 -660.73788671865</t>
  </si>
  <si>
    <t>-511.465325556683 362.914564471183 -369.01972769437</t>
  </si>
  <si>
    <t>-306.707995735867 278.392521065152 -263.874663245731</t>
  </si>
  <si>
    <t>-555.354811243831 159.185923479106 -681.74514292661</t>
  </si>
  <si>
    <t>-595.592377266081 26.5306270748065 -662.130121002394</t>
  </si>
  <si>
    <t>-352.043334102629 75.8850055663902 -366.05542670848</t>
  </si>
  <si>
    <t>-506.912237527501 261.728315490784 -204.491896170303</t>
  </si>
  <si>
    <t>-516.65911760856 288.373715004409 211.021075712742</t>
  </si>
  <si>
    <t>-530.135123279888 315.520913283292 616.293209636042</t>
  </si>
  <si>
    <t>-379.953281490325 321.79034393761 673.215097045305</t>
  </si>
  <si>
    <t>-548.444553621535 107.084921224765 -200.53786209822</t>
  </si>
  <si>
    <t>-563.361829608569 113.260831573824 215.629548694539</t>
  </si>
  <si>
    <t>-573.0230302077 119.468764887067 621.792733691276</t>
  </si>
  <si>
    <t>-431.484111864743 73.4766825721631 682.500760786368</t>
  </si>
  <si>
    <t>9763-20170724T150204.307675400.bin</t>
  </si>
  <si>
    <t>-527.730038635625 184.418174206182 -202.531622784739</t>
  </si>
  <si>
    <t>-539.870247220701 185.115984586318 -300.287113435322</t>
  </si>
  <si>
    <t>-547.922902435022 185.842193134865 -408.447327955526</t>
  </si>
  <si>
    <t>-553.066213088664 186.698619900902 -506.308472143872</t>
  </si>
  <si>
    <t>-556.091036078428 187.888451456885 -604.254590855305</t>
  </si>
  <si>
    <t>-558.134093248569 190.037020945176 -742.222777266402</t>
  </si>
  <si>
    <t>-535.340684379498 189.121261814816 -830.543956485768</t>
  </si>
  <si>
    <t>-558.679360826558 219.048405393566 -680.748748332063</t>
  </si>
  <si>
    <t>-581.496828402021 355.719780845511 -660.752806458687</t>
  </si>
  <si>
    <t>-511.57343863397 363.100982853572 -369.108837817608</t>
  </si>
  <si>
    <t>-306.815469989645 278.435536014709 -264.080460066533</t>
  </si>
  <si>
    <t>-555.782631271559 159.12633623237 -681.724829381196</t>
  </si>
  <si>
    <t>-595.966842238878 26.4637908713216 -662.125423503923</t>
  </si>
  <si>
    <t>-352.419695944874 75.901163152439 -365.982923548528</t>
  </si>
  <si>
    <t>-506.984789462955 261.758066258609 -204.495096735289</t>
  </si>
  <si>
    <t>-516.728349394811 288.364545255718 211.020419805457</t>
  </si>
  <si>
    <t>-530.137907108793 315.530423590705 616.292120202023</t>
  </si>
  <si>
    <t>-379.96331167667 321.928496580763 673.218869331796</t>
  </si>
  <si>
    <t>-548.489698059423 107.091763340838 -200.539445109221</t>
  </si>
  <si>
    <t>-563.388111433401 113.286110816201 215.628383750624</t>
  </si>
  <si>
    <t>-573.012251503963 119.483175152585 621.79641906463</t>
  </si>
  <si>
    <t>-431.480116471974 73.4912256280395 682.520378313557</t>
  </si>
  <si>
    <t>9763-20170724T150204.378869600.bin</t>
  </si>
  <si>
    <t>-527.920772515542 184.473385777293 -202.540417830425</t>
  </si>
  <si>
    <t>-540.049573909868 185.156866465153 -300.297362340434</t>
  </si>
  <si>
    <t>-548.196751372524 185.874469527037 -408.450642867636</t>
  </si>
  <si>
    <t>-553.468721180085 186.721164207066 -506.304976724863</t>
  </si>
  <si>
    <t>-556.665288823242 187.896053219878 -604.245829102412</t>
  </si>
  <si>
    <t>-558.995203662355 190.016173773049 -742.209773095709</t>
  </si>
  <si>
    <t>-536.347811438479 189.127644665899 -830.568789557561</t>
  </si>
  <si>
    <t>-559.415299985039 219.040071437413 -680.740912155122</t>
  </si>
  <si>
    <t>-582.150320312054 355.724250616643 -660.764536035493</t>
  </si>
  <si>
    <t>-512.041196754126 363.318358525756 -369.17049759911</t>
  </si>
  <si>
    <t>-307.348479607898 277.98696135363 -264.554820881859</t>
  </si>
  <si>
    <t>-556.51532909443 159.118032686691 -681.710631605518</t>
  </si>
  <si>
    <t>-596.546508805815 26.3888154798517 -662.186665752988</t>
  </si>
  <si>
    <t>-353.220964354961 76.1306142111198 -365.85374031826</t>
  </si>
  <si>
    <t>-507.263148229585 261.818126144576 -204.504063927878</t>
  </si>
  <si>
    <t>-516.884894896202 288.453001757582 211.012520353474</t>
  </si>
  <si>
    <t>-530.1206314508 315.525295339461 616.304249307987</t>
  </si>
  <si>
    <t>-379.964240547255 321.894522965581 673.282203913605</t>
  </si>
  <si>
    <t>-548.58628818265 107.145835288898 -200.540750008397</t>
  </si>
  <si>
    <t>-563.434961793543 113.321827583278 215.629148893202</t>
  </si>
  <si>
    <t>-572.99179036069 119.509896475629 621.80439099743</t>
  </si>
  <si>
    <t>-431.487891395925 73.4740994742281 682.560908679105</t>
  </si>
  <si>
    <t>9763-20170724T150204.411960900.bin</t>
  </si>
  <si>
    <t>-528.064734061316 184.486773884881 -202.536019743367</t>
  </si>
  <si>
    <t>-540.2023190709 185.155562764559 -300.291993219724</t>
  </si>
  <si>
    <t>-548.410302083427 185.860141868588 -408.440631845889</t>
  </si>
  <si>
    <t>-553.757873018143 186.694270430847 -506.291039796415</t>
  </si>
  <si>
    <t>-557.050584075788 187.854575317238 -604.228909741009</t>
  </si>
  <si>
    <t>-559.53746224766 189.950374181858 -742.190562916255</t>
  </si>
  <si>
    <t>-536.977044675419 189.07693916656 -830.571955885897</t>
  </si>
  <si>
    <t>-559.892592322535 218.984753775222 -680.72618284295</t>
  </si>
  <si>
    <t>-582.60293900037 355.675693068353 -660.683878635978</t>
  </si>
  <si>
    <t>-512.532859865104 363.429483191833 -369.084676673005</t>
  </si>
  <si>
    <t>-307.743877149955 278.076234280271 -264.675445165506</t>
  </si>
  <si>
    <t>-556.983793835512 159.063163032533 -681.688890818772</t>
  </si>
  <si>
    <t>-596.870588096855 26.2930174615556 -662.207458065077</t>
  </si>
  <si>
    <t>-353.717268020706 76.2954839397055 -365.796926579516</t>
  </si>
  <si>
    <t>-507.460407752597 261.812324266342 -204.500878261095</t>
  </si>
  <si>
    <t>-516.989947238734 288.485580041633 211.015334744287</t>
  </si>
  <si>
    <t>-530.100972073307 315.514658954153 616.314757231981</t>
  </si>
  <si>
    <t>-379.958010326315 321.814731003443 673.335821014023</t>
  </si>
  <si>
    <t>-548.688418380421 107.158820340605 -200.52876236707</t>
  </si>
  <si>
    <t>-563.500064345667 113.344429011338 215.642265380052</t>
  </si>
  <si>
    <t>-572.997175800422 119.509026273219 621.814703276184</t>
  </si>
  <si>
    <t>-431.498696359434 73.4704057672259 682.581690929606</t>
  </si>
  <si>
    <t>9763-20170724T150204.476006100.bin</t>
  </si>
  <si>
    <t>-528.339007780587 184.494893221216 -202.527855962348</t>
  </si>
  <si>
    <t>-540.564892160644 185.101613060021 -300.273241920772</t>
  </si>
  <si>
    <t>-548.998376775821 185.737895038008 -408.405002808906</t>
  </si>
  <si>
    <t>-554.601100129727 186.504600472159 -506.241672444005</t>
  </si>
  <si>
    <t>-558.199872444019 187.588071376193 -604.169660148119</t>
  </si>
  <si>
    <t>-561.170723520792 189.562746912839 -742.123541157499</t>
  </si>
  <si>
    <t>-538.79342792706 188.691412597182 -830.551368934728</t>
  </si>
  <si>
    <t>-561.329206782143 218.650190832573 -680.683333560399</t>
  </si>
  <si>
    <t>-583.936745861295 355.315370612847 -660.360166026939</t>
  </si>
  <si>
    <t>-514.288853928623 363.387718747077 -368.66858387083</t>
  </si>
  <si>
    <t>-309.458764127145 278.812648638381 -263.708222347542</t>
  </si>
  <si>
    <t>-558.385830234223 158.729598033137 -681.604388554578</t>
  </si>
  <si>
    <t>-598.054781463145 25.8892094055188 -662.134595502762</t>
  </si>
  <si>
    <t>-355.071189027691 76.2288364756901 -365.740903704955</t>
  </si>
  <si>
    <t>-507.95214593723 261.804958857434 -204.523408052672</t>
  </si>
  <si>
    <t>-517.191787799463 288.546777083601 210.994960647873</t>
  </si>
  <si>
    <t>-530.052086804081 315.526599526571 616.333406179645</t>
  </si>
  <si>
    <t>-379.952407486876 321.957166729675 673.453750773966</t>
  </si>
  <si>
    <t>-548.753865090053 107.195554775978 -200.461211167913</t>
  </si>
  <si>
    <t>-563.559056279881 113.369373884379 215.710245386075</t>
  </si>
  <si>
    <t>-572.979470846061 119.573508886678 621.882642443502</t>
  </si>
  <si>
    <t>-431.494226808879 73.486684783506 682.643917461521</t>
  </si>
  <si>
    <t>9763-20170724T150204.541717800.bin</t>
  </si>
  <si>
    <t>-528.573861379755 184.51932141527 -202.423234101454</t>
  </si>
  <si>
    <t>-540.847302620557 185.096157774874 -300.162807711155</t>
  </si>
  <si>
    <t>-549.457504628372 185.658091841101 -408.281080506814</t>
  </si>
  <si>
    <t>-555.268138460827 186.336039938677 -506.106363573449</t>
  </si>
  <si>
    <t>-559.12165751552 187.306090476891 -604.025735482562</t>
  </si>
  <si>
    <t>-562.499190118689 189.092265736071 -741.972778077186</t>
  </si>
  <si>
    <t>-540.318440898962 188.204565941631 -830.450152758421</t>
  </si>
  <si>
    <t>-562.558855931906 218.259533956057 -680.570350101126</t>
  </si>
  <si>
    <t>-585.633923005119 354.825707400446 -660.124819394821</t>
  </si>
  <si>
    <t>-517.414993976501 363.332426869888 -368.108005784367</t>
  </si>
  <si>
    <t>-313.348268098209 280.625975811906 -260.212674760125</t>
  </si>
  <si>
    <t>-559.453588221389 158.345939921987 -681.422213597489</t>
  </si>
  <si>
    <t>-598.61879906742 25.3655701628295 -661.85603128591</t>
  </si>
  <si>
    <t>-355.608430253296 76.0396805653145 -365.49453283663</t>
  </si>
  <si>
    <t>-508.418329576284 261.907783433329 -204.481160405732</t>
  </si>
  <si>
    <t>-517.481455863398 288.598697471294 211.04440956675</t>
  </si>
  <si>
    <t>-530.010818461423 315.556721442911 616.362362105567</t>
  </si>
  <si>
    <t>-379.946438811355 322.140733168078 673.557924364318</t>
  </si>
  <si>
    <t>-548.710496628416 107.21314524344 -200.391252379551</t>
  </si>
  <si>
    <t>-563.538479595783 113.390647654079 215.779383393608</t>
  </si>
  <si>
    <t>-572.99346443834 119.614118130094 621.950370593977</t>
  </si>
  <si>
    <t>-431.502444381359 73.5178046426786 682.691047824389</t>
  </si>
  <si>
    <t>9763-20170724T150204.573803800.bin</t>
  </si>
  <si>
    <t>-528.705958129078 184.590156944692 -202.41973665947</t>
  </si>
  <si>
    <t>-541.010608954017 185.152012109757 -300.155471472323</t>
  </si>
  <si>
    <t>-549.698168488574 185.694356373572 -408.267569535558</t>
  </si>
  <si>
    <t>-555.595836026026 186.351393168384 -506.087834763864</t>
  </si>
  <si>
    <t>-559.553284272245 187.296617167533 -604.003335602298</t>
  </si>
  <si>
    <t>-563.094769653459 189.042536620841 -741.94684325756</t>
  </si>
  <si>
    <t>-541.02643095332 188.178963461663 -830.452401760063</t>
  </si>
  <si>
    <t>-563.139684211954 218.22458203154 -680.551278347531</t>
  </si>
  <si>
    <t>-586.674273745823 354.702419669595 -660.044282185256</t>
  </si>
  <si>
    <t>-519.520924173019 363.019577970674 -367.775211025373</t>
  </si>
  <si>
    <t>-315.542120035015 282.584432186988 -258.012483912966</t>
  </si>
  <si>
    <t>-559.918975386187 158.317016380567 -681.392294526166</t>
  </si>
  <si>
    <t>-598.831451172936 25.2612215904248 -661.788139445971</t>
  </si>
  <si>
    <t>-355.68891982475 76.1726384426961 -365.529054670123</t>
  </si>
  <si>
    <t>-508.754469332929 262.005809798808 -204.466676280804</t>
  </si>
  <si>
    <t>-517.607059087956 288.685861171813 211.064111956832</t>
  </si>
  <si>
    <t>-529.991788607155 315.571899212233 616.37405638194</t>
  </si>
  <si>
    <t>-379.943705452329 322.309731515047 673.594433466079</t>
  </si>
  <si>
    <t>-548.674196853431 107.258370276289 -200.376030739646</t>
  </si>
  <si>
    <t>-563.515454785703 113.393714236905 215.794784627051</t>
  </si>
  <si>
    <t>-573.008668981673 119.6064870719 621.957327044808</t>
  </si>
  <si>
    <t>-431.510851507381 73.5304325939369 682.697522279033</t>
  </si>
  <si>
    <t>9763-20170724T150204.611410100.bin</t>
  </si>
  <si>
    <t>-528.83443134925 184.721743162778 -202.419620517785</t>
  </si>
  <si>
    <t>-541.184509499479 185.244955733724 -300.14983119789</t>
  </si>
  <si>
    <t>-549.920714507826 185.761490720405 -408.258255413532</t>
  </si>
  <si>
    <t>-555.862418161174 186.402482494565 -506.075857129482</t>
  </si>
  <si>
    <t>-559.864459017166 187.338421975181 -603.989573136019</t>
  </si>
  <si>
    <t>-563.469678149133 189.078823406293 -741.931574337078</t>
  </si>
  <si>
    <t>-541.505850718783 188.261077045796 -830.463556624766</t>
  </si>
  <si>
    <t>-563.554026317413 218.259704594374 -680.535458365857</t>
  </si>
  <si>
    <t>-587.550155150601 354.640687852871 -659.921511288287</t>
  </si>
  <si>
    <t>-521.402389683079 362.888137587102 -367.421210563595</t>
  </si>
  <si>
    <t>-317.374918744624 285.713424337114 -255.430676621914</t>
  </si>
  <si>
    <t>-560.198094370176 158.359491340809 -681.378935440573</t>
  </si>
  <si>
    <t>-598.848139109979 25.2319667169081 -661.787819601324</t>
  </si>
  <si>
    <t>-355.571673431711 76.3093308428429 -365.668077621079</t>
  </si>
  <si>
    <t>-509.071919001288 262.167231233599 -204.4795621662</t>
  </si>
  <si>
    <t>-517.75911064506 288.798743833911 211.057841711409</t>
  </si>
  <si>
    <t>-529.965555728716 315.63044338203 616.384661750588</t>
  </si>
  <si>
    <t>-379.94346548835 322.600627187711 673.645367362495</t>
  </si>
  <si>
    <t>-548.627920167243 107.325854564628 -200.350277176946</t>
  </si>
  <si>
    <t>-563.50802589663 113.477813361207 215.818832583039</t>
  </si>
  <si>
    <t>-573.013551051593 119.622238220339 621.972103217068</t>
  </si>
  <si>
    <t>-431.511004845059 73.5582410099419 682.710365062923</t>
  </si>
  <si>
    <t>9763-20170724T150204.675157000.bin</t>
  </si>
  <si>
    <t>-529.015793237789 184.960024767889 -202.435533629721</t>
  </si>
  <si>
    <t>-541.421087027357 185.417367858783 -300.159152390161</t>
  </si>
  <si>
    <t>-550.207784940046 185.886324287875 -408.263490039958</t>
  </si>
  <si>
    <t>-556.192119749106 186.49570680863 -506.078830466021</t>
  </si>
  <si>
    <t>-560.234570684854 187.413189345285 -603.99105041295</t>
  </si>
  <si>
    <t>-563.895277586167 189.142124520242 -741.931688085314</t>
  </si>
  <si>
    <t>-542.054353235429 188.468729630265 -830.495399961091</t>
  </si>
  <si>
    <t>-564.131652655572 218.317508622499 -680.533546793826</t>
  </si>
  <si>
    <t>-589.525559203297 354.434064897708 -659.955816340274</t>
  </si>
  <si>
    <t>-526.644721608937 363.015783350047 -366.745457646153</t>
  </si>
  <si>
    <t>-322.271838920677 290.227624012829 -252.47120294828</t>
  </si>
  <si>
    <t>-560.422630279929 158.438202073352 -681.38241905134</t>
  </si>
  <si>
    <t>-598.37006710383 25.1178669651749 -661.686644543588</t>
  </si>
  <si>
    <t>-355.031006179827 76.8447417867112 -365.877203118312</t>
  </si>
  <si>
    <t>-509.583057954202 262.42631704797 -204.503459097049</t>
  </si>
  <si>
    <t>-517.998730837922 289.061576339654 211.039271878518</t>
  </si>
  <si>
    <t>-529.901362815875 315.725332803175 616.413350778769</t>
  </si>
  <si>
    <t>-379.931515566987 322.888260306577 673.787061602269</t>
  </si>
  <si>
    <t>-548.438721898068 107.497325006032 -200.327718748965</t>
  </si>
  <si>
    <t>-563.403599909667 113.642551072504 215.838469558101</t>
  </si>
  <si>
    <t>-572.983500992396 119.700937111492 621.996401287286</t>
  </si>
  <si>
    <t>-431.513266677671 73.5621685655381 682.753229985286</t>
  </si>
  <si>
    <t>9763-20170724T150204.712261900.bin</t>
  </si>
  <si>
    <t>-529.132203047802 185.074922723718 -202.413561188718</t>
  </si>
  <si>
    <t>-541.567309465522 185.511531497798 -300.133432790739</t>
  </si>
  <si>
    <t>-550.364229063939 185.980363566336 -408.23710478069</t>
  </si>
  <si>
    <t>-556.349708319409 186.601489665078 -506.052080997825</t>
  </si>
  <si>
    <t>-560.386146458406 187.543224235721 -603.964492186661</t>
  </si>
  <si>
    <t>-564.03167989633 189.321157321586 -741.904901306059</t>
  </si>
  <si>
    <t>-542.225646069548 188.751697187949 -830.477873072604</t>
  </si>
  <si>
    <t>-564.386900685834 218.467561435995 -680.493347103958</t>
  </si>
  <si>
    <t>-590.596355256232 354.447063676411 -659.97430982845</t>
  </si>
  <si>
    <t>-529.717332384364 363.008571553935 -366.34113891936</t>
  </si>
  <si>
    <t>-325.231177810611 292.559028489049 -250.81069793262</t>
  </si>
  <si>
    <t>-560.453582042219 158.603082662585 -681.368990343881</t>
  </si>
  <si>
    <t>-598.074475669348 25.2037727898548 -661.615498479008</t>
  </si>
  <si>
    <t>-354.6265635959 77.233313712851 -366.142739937714</t>
  </si>
  <si>
    <t>-509.862754917191 262.626196340795 -204.511272127206</t>
  </si>
  <si>
    <t>-518.09690454418 289.156682975942 211.041785631541</t>
  </si>
  <si>
    <t>-529.881314845693 315.760625665409 616.419890814436</t>
  </si>
  <si>
    <t>-379.927150753987 322.988953555852 673.826317078152</t>
  </si>
  <si>
    <t>-548.417082589983 107.537934101498 -200.319141929749</t>
  </si>
  <si>
    <t>-563.397899639769 113.689594182361 215.846377173182</t>
  </si>
  <si>
    <t>-573.000089624111 119.701074858672 622.005514980961</t>
  </si>
  <si>
    <t>-431.51144162877 73.6241275235134 682.76628294333</t>
  </si>
  <si>
    <t>9763-20170724T150204.779251100.bin</t>
  </si>
  <si>
    <t>-529.347389883843 185.311236878342 -202.396599423178</t>
  </si>
  <si>
    <t>-541.909047626311 185.692120073529 -300.100547587683</t>
  </si>
  <si>
    <t>-550.726390275495 186.142820026129 -408.202635666593</t>
  </si>
  <si>
    <t>-556.684519931612 186.772564358009 -506.019266661243</t>
  </si>
  <si>
    <t>-560.649660783834 187.752498213764 -603.934124233583</t>
  </si>
  <si>
    <t>-564.150471484287 189.619583363216 -741.877123838738</t>
  </si>
  <si>
    <t>-542.355512033378 189.239494230027 -830.45384287863</t>
  </si>
  <si>
    <t>-564.820224607384 218.708621451317 -680.44120491244</t>
  </si>
  <si>
    <t>-592.497245670236 354.402122869181 -659.943811792945</t>
  </si>
  <si>
    <t>-534.261797975886 363.043994061557 -365.777322959874</t>
  </si>
  <si>
    <t>-330.017285494408 296.725790759258 -247.40890060623</t>
  </si>
  <si>
    <t>-560.385809824784 158.87985424969 -681.363453339419</t>
  </si>
  <si>
    <t>-597.111858123032 25.2480492617551 -661.533654782674</t>
  </si>
  <si>
    <t>-353.436969683255 77.9680535309531 -366.963310357203</t>
  </si>
  <si>
    <t>-510.428150499708 262.954377155624 -204.518832045439</t>
  </si>
  <si>
    <t>-518.317728108813 289.388361633669 211.047053222193</t>
  </si>
  <si>
    <t>-529.859138775605 315.852403367019 616.43285825416</t>
  </si>
  <si>
    <t>-379.92728470249 323.318933830433 673.867113857302</t>
  </si>
  <si>
    <t>-548.260271209881 107.70318240719 -200.267137170391</t>
  </si>
  <si>
    <t>-563.327244281434 113.763711075997 215.89656119447</t>
  </si>
  <si>
    <t>-573.083198408239 119.672620834381 622.051250860591</t>
  </si>
  <si>
    <t>-431.529987337641 73.73983978506 682.770749785163</t>
  </si>
  <si>
    <t>9763-20170724T150204.826384700.bin</t>
  </si>
  <si>
    <t>-529.481351922208 185.469995345012 -202.387058149274</t>
  </si>
  <si>
    <t>-542.074663813308 185.81302396673 -300.087082317712</t>
  </si>
  <si>
    <t>-550.891206146273 186.240499186007 -408.189242300444</t>
  </si>
  <si>
    <t>-556.835170077994 186.858638907874 -506.006940254582</t>
  </si>
  <si>
    <t>-560.773346981609 187.838417024173 -603.922858393331</t>
  </si>
  <si>
    <t>-564.223493142544 189.718231794583 -741.866839470782</t>
  </si>
  <si>
    <t>-542.43775683301 189.42838950153 -830.446294623938</t>
  </si>
  <si>
    <t>-565.037978649576 218.792320013299 -680.425620458123</t>
  </si>
  <si>
    <t>-593.272276867313 354.359431646807 -659.853131341679</t>
  </si>
  <si>
    <t>-535.948830699712 362.641710627347 -365.497302004841</t>
  </si>
  <si>
    <t>-331.366613532543 299.840667636787 -245.801115045793</t>
  </si>
  <si>
    <t>-560.35887530231 158.982319950659 -681.357610144246</t>
  </si>
  <si>
    <t>-596.5782279724 25.21990346814 -661.483314773925</t>
  </si>
  <si>
    <t>-352.699201902905 78.490917259199 -367.466997721805</t>
  </si>
  <si>
    <t>-510.822338684211 263.165641112364 -204.52512165419</t>
  </si>
  <si>
    <t>-518.422190198453 289.521885004254 211.051078675785</t>
  </si>
  <si>
    <t>-529.859221351704 315.90145260995 616.438544065799</t>
  </si>
  <si>
    <t>-379.935028796471 323.59806186866 673.862422131793</t>
  </si>
  <si>
    <t>-548.101762028924 107.834680079959 -200.239048403061</t>
  </si>
  <si>
    <t>-563.231094798853 113.746793946128 215.924587401519</t>
  </si>
  <si>
    <t>-573.156972098979 119.636380574787 622.082143071104</t>
  </si>
  <si>
    <t>-431.536269424862 73.850449646412 682.75526631797</t>
  </si>
  <si>
    <t>9763-20170724T150204.880542900.bin</t>
  </si>
  <si>
    <t>-529.569936802517 185.712943365331 -202.361914186042</t>
  </si>
  <si>
    <t>-542.300233566775 185.976150712754 -300.044390117437</t>
  </si>
  <si>
    <t>-551.173975259015 186.350722392819 -408.142221380771</t>
  </si>
  <si>
    <t>-557.13341558648 186.939523517664 -505.959028874848</t>
  </si>
  <si>
    <t>-561.052074305124 187.911059308417 -603.875916538631</t>
  </si>
  <si>
    <t>-564.439101739854 189.803306538588 -741.821307014168</t>
  </si>
  <si>
    <t>-542.712218888779 189.669816834923 -830.415473796293</t>
  </si>
  <si>
    <t>-565.500005522251 218.853929029169 -680.372615222232</t>
  </si>
  <si>
    <t>-594.809929789642 354.178853063523 -659.742089173916</t>
  </si>
  <si>
    <t>-538.232738312153 363.176021422316 -365.262663405781</t>
  </si>
  <si>
    <t>-333.288885040663 307.237723881475 -242.813016956402</t>
  </si>
  <si>
    <t>-560.383857393028 159.079909125819 -681.318188887009</t>
  </si>
  <si>
    <t>-595.779530276064 25.1117365298958 -661.37821536067</t>
  </si>
  <si>
    <t>-351.284085282795 79.4601787285651 -368.37778124147</t>
  </si>
  <si>
    <t>-511.471445331758 263.493410735484 -204.529746462239</t>
  </si>
  <si>
    <t>-518.606535996176 289.830816771791 211.055934799997</t>
  </si>
  <si>
    <t>-529.865479134588 315.966669966 616.44345532199</t>
  </si>
  <si>
    <t>-379.942510511953 323.916761469423 673.835913775938</t>
  </si>
  <si>
    <t>-547.68129285994 107.945182824592 -200.171155804914</t>
  </si>
  <si>
    <t>-562.878880135375 113.752099635606 215.991446196786</t>
  </si>
  <si>
    <t>-573.315094748502 119.588656391282 622.143830115211</t>
  </si>
  <si>
    <t>-431.561447052169 74.0684128439545 682.706263364342</t>
  </si>
  <si>
    <t>9763-20170724T150204.912631100.bin</t>
  </si>
  <si>
    <t>-529.533858622259 185.788394805527 -202.380167246988</t>
  </si>
  <si>
    <t>-542.315902125782 186.018286713127 -300.055989737392</t>
  </si>
  <si>
    <t>-551.227265982771 186.349586020437 -408.150839109115</t>
  </si>
  <si>
    <t>-557.212596715706 186.897415468664 -505.966352624987</t>
  </si>
  <si>
    <t>-561.148909065611 187.826178530582 -603.882801062006</t>
  </si>
  <si>
    <t>-564.55196076045 189.657237360078 -741.828703670594</t>
  </si>
  <si>
    <t>-542.8757744881 189.552315030318 -830.435236308746</t>
  </si>
  <si>
    <t>-565.68786581598 218.727924052935 -680.390832162601</t>
  </si>
  <si>
    <t>-595.355113671125 353.977656487502 -659.673531322338</t>
  </si>
  <si>
    <t>-539.580980195234 362.690946892853 -365.032534949158</t>
  </si>
  <si>
    <t>-333.449268131499 313.719549666449 -241.596180928535</t>
  </si>
  <si>
    <t>-560.407561245254 158.967762517531 -681.314378507094</t>
  </si>
  <si>
    <t>-595.428766009405 24.9038096114143 -661.308177486014</t>
  </si>
  <si>
    <t>-350.609811506662 79.8784165962113 -368.829289530328</t>
  </si>
  <si>
    <t>-511.672919683785 263.573657666503 -204.542381721794</t>
  </si>
  <si>
    <t>-518.639658574761 289.982375462428 211.041601820972</t>
  </si>
  <si>
    <t>-529.863866571977 316.003873390172 616.446683098368</t>
  </si>
  <si>
    <t>-379.944242583032 324.065917999422 673.832317786017</t>
  </si>
  <si>
    <t>-547.404729787427 107.998963111862 -200.158062811331</t>
  </si>
  <si>
    <t>-562.657886437875 113.733951827258 216.003563416311</t>
  </si>
  <si>
    <t>-573.383653558379 119.568935995482 622.158176904635</t>
  </si>
  <si>
    <t>-431.560193570515 74.2087897111214 682.6772453387</t>
  </si>
  <si>
    <t>9763-20170724T150204.979343800.bin</t>
  </si>
  <si>
    <t>-529.339995668566 185.952138950586 -202.366319151562</t>
  </si>
  <si>
    <t>-542.253439184595 186.142054026641 -300.024905976479</t>
  </si>
  <si>
    <t>-551.236350839026 186.470803241726 -408.113771965001</t>
  </si>
  <si>
    <t>-557.258681042494 187.037043442211 -505.926975900864</t>
  </si>
  <si>
    <t>-561.205719456941 188.007141390849 -603.84259244452</t>
  </si>
  <si>
    <t>-564.597605187048 189.922340669186 -741.787640382379</t>
  </si>
  <si>
    <t>-543.047460986086 189.930561955848 -830.425031071865</t>
  </si>
  <si>
    <t>-565.893759550743 218.941308859665 -680.328611607988</t>
  </si>
  <si>
    <t>-596.213043180537 354.014450090252 -659.401921751486</t>
  </si>
  <si>
    <t>-542.716544393214 362.005569049685 -364.31842542302</t>
  </si>
  <si>
    <t>-333.934479993666 322.287680682764 -242.017360906004</t>
  </si>
  <si>
    <t>-560.302835814344 159.210139414783 -681.29536443708</t>
  </si>
  <si>
    <t>-595.019435793129 25.070554481264 -661.233204703182</t>
  </si>
  <si>
    <t>-349.311905983326 80.9558436578764 -369.697809457544</t>
  </si>
  <si>
    <t>-511.8166272001 263.813449059867 -204.551522381014</t>
  </si>
  <si>
    <t>-518.538137539446 290.183379901214 211.03901215798</t>
  </si>
  <si>
    <t>-529.867502891916 316.039708959902 616.451372396614</t>
  </si>
  <si>
    <t>-379.939543690964 324.224731527028 673.797807679811</t>
  </si>
  <si>
    <t>-546.941142543436 108.080101946925 -200.143253563771</t>
  </si>
  <si>
    <t>-562.239857163564 113.745534137862 216.017630622296</t>
  </si>
  <si>
    <t>-573.496358623548 119.569669199877 622.178843654908</t>
  </si>
  <si>
    <t>-431.568897801209 74.4359317491173 682.623446982297</t>
  </si>
  <si>
    <t>9763-20170724T150205.013437300.bin</t>
  </si>
  <si>
    <t>-529.163900776862 186.010280801864 -202.364911399268</t>
  </si>
  <si>
    <t>-542.152262218323 186.200723656813 -300.01362351148</t>
  </si>
  <si>
    <t>-551.16863369159 186.541726411545 -408.099664568409</t>
  </si>
  <si>
    <t>-557.20207995553 187.12728070166 -505.911974131858</t>
  </si>
  <si>
    <t>-561.141812132466 188.126672801205 -603.827705840333</t>
  </si>
  <si>
    <t>-564.50469275289 190.095981975786 -741.772644607439</t>
  </si>
  <si>
    <t>-542.993041361339 190.166772454103 -830.419381301759</t>
  </si>
  <si>
    <t>-565.895164326473 219.083090896628 -680.300623176274</t>
  </si>
  <si>
    <t>-596.534831597897 354.067846326261 -659.349950867949</t>
  </si>
  <si>
    <t>-544.584889599944 362.410580311834 -363.999971994557</t>
  </si>
  <si>
    <t>-334.515335080621 326.069297091938 -242.859245475889</t>
  </si>
  <si>
    <t>-560.141236700908 159.367994883557 -681.29337968211</t>
  </si>
  <si>
    <t>-594.668841729565 25.1839322020421 -661.193485969917</t>
  </si>
  <si>
    <t>-348.882268591281 81.6239454651688 -369.849846877726</t>
  </si>
  <si>
    <t>-511.715293686855 263.920204481951 -204.560174074373</t>
  </si>
  <si>
    <t>-518.379366405463 290.201308873695 211.036875321763</t>
  </si>
  <si>
    <t>-529.879150264618 316.017307568993 616.444086660177</t>
  </si>
  <si>
    <t>-379.932511937404 324.144676616943 673.749859194268</t>
  </si>
  <si>
    <t>-546.700103680143 108.117183733005 -200.134865039264</t>
  </si>
  <si>
    <t>-562.060016524906 113.748129540861 216.024234387984</t>
  </si>
  <si>
    <t>-573.54757893462 119.55974692019 622.173269867129</t>
  </si>
  <si>
    <t>-431.579893092243 74.5134400928062 682.588583578871</t>
  </si>
  <si>
    <t>9763-20170724T150205.077112300.bin</t>
  </si>
  <si>
    <t>-528.57566117617 186.086726747727 -202.390203420363</t>
  </si>
  <si>
    <t>-541.756384310364 186.318512128306 -300.01304330935</t>
  </si>
  <si>
    <t>-550.915736095758 186.644972021043 -408.087074383277</t>
  </si>
  <si>
    <t>-557.048317687316 187.198992170649 -505.893439558474</t>
  </si>
  <si>
    <t>-561.056170656918 188.152082115842 -603.806760250257</t>
  </si>
  <si>
    <t>-564.481699430244 190.043706762403 -741.751401100754</t>
  </si>
  <si>
    <t>-543.022960086164 190.156223819692 -830.410869663534</t>
  </si>
  <si>
    <t>-565.985648756742 219.051419728294 -680.291678835373</t>
  </si>
  <si>
    <t>-597.524929014092 353.846037968508 -659.478183034552</t>
  </si>
  <si>
    <t>-548.604714297155 364.129555084723 -363.672383652135</t>
  </si>
  <si>
    <t>-335.402282344071 334.352426599857 -246.271134784181</t>
  </si>
  <si>
    <t>-559.949388856751 159.36371624341 -681.260147812408</t>
  </si>
  <si>
    <t>-593.999333554958 25.1034443731967 -660.973851932736</t>
  </si>
  <si>
    <t>-348.053700319505 82.0986153383155 -370.145134562464</t>
  </si>
  <si>
    <t>-511.207692640803 264.008095687468 -204.578834719735</t>
  </si>
  <si>
    <t>-517.838053644619 290.191174487984 211.024958424029</t>
  </si>
  <si>
    <t>-529.914698078318 315.977372407004 616.422921275053</t>
  </si>
  <si>
    <t>-379.928540238596 324.083203057309 673.628272509204</t>
  </si>
  <si>
    <t>-545.977827806801 108.190328920335 -200.179421780202</t>
  </si>
  <si>
    <t>-561.561196972169 113.79832233591 215.971643262689</t>
  </si>
  <si>
    <t>-573.601696839016 119.631859716551 622.094028512926</t>
  </si>
  <si>
    <t>-431.596267687473 74.6290764006492 682.45304271129</t>
  </si>
  <si>
    <t>9763-20170724T150205.143126100.bin</t>
  </si>
  <si>
    <t>-527.953584085587 186.231298220302 -202.430559017596</t>
  </si>
  <si>
    <t>-541.361769149553 186.500337354533 -300.022351671625</t>
  </si>
  <si>
    <t>-550.777015636327 186.798129247252 -408.074523185404</t>
  </si>
  <si>
    <t>-557.139903116834 187.298512886801 -505.866522088916</t>
  </si>
  <si>
    <t>-561.375258478368 188.171000678942 -603.770903056069</t>
  </si>
  <si>
    <t>-565.116525008245 189.920939354957 -741.70911633601</t>
  </si>
  <si>
    <t>-543.787202586085 189.999956933352 -830.399899302241</t>
  </si>
  <si>
    <t>-566.550366969337 218.9844723257 -680.274221644604</t>
  </si>
  <si>
    <t>-598.592387513139 353.668092767347 -659.492987049224</t>
  </si>
  <si>
    <t>-551.985588473149 364.473236032438 -363.332448236136</t>
  </si>
  <si>
    <t>-337.475849975354 333.147421581171 -248.7494229835</t>
  </si>
  <si>
    <t>-560.375201686038 159.310230983688 -681.198756134733</t>
  </si>
  <si>
    <t>-594.070113957219 24.9628338670407 -660.753518143284</t>
  </si>
  <si>
    <t>-347.266267451182 81.8923560100891 -370.548208483134</t>
  </si>
  <si>
    <t>-510.727817949148 264.182572578221 -204.610369676513</t>
  </si>
  <si>
    <t>-517.339894624737 290.258971877805 211.000398277115</t>
  </si>
  <si>
    <t>-529.945299424259 315.934400862053 616.390645595946</t>
  </si>
  <si>
    <t>-379.924120489538 324.064898767886 673.500534338399</t>
  </si>
  <si>
    <t>-545.258954536401 108.327678052559 -200.225182623454</t>
  </si>
  <si>
    <t>-561.022132513955 113.884323527069 215.919826247634</t>
  </si>
  <si>
    <t>-573.621319581407 119.719051327152 622.010922808397</t>
  </si>
  <si>
    <t>-431.609982200993 74.7143845495559 682.354572620093</t>
  </si>
  <si>
    <t>9763-20170724T150205.180213400.bin</t>
  </si>
  <si>
    <t>-527.636657918295 186.334273019246 -202.455632074453</t>
  </si>
  <si>
    <t>-541.155471517597 186.619291854847 -300.032036530053</t>
  </si>
  <si>
    <t>-550.69244475592 186.934458599576 -408.073475532448</t>
  </si>
  <si>
    <t>-557.165159378073 187.450414963068 -505.858107170906</t>
  </si>
  <si>
    <t>-561.510138306014 188.338021345535 -603.757682704363</t>
  </si>
  <si>
    <t>-565.405409940546 190.109283605207 -741.691279582313</t>
  </si>
  <si>
    <t>-544.205260359091 190.200979225218 -830.413168783254</t>
  </si>
  <si>
    <t>-566.787836233796 219.161671588548 -680.2499676327</t>
  </si>
  <si>
    <t>-598.890069293686 353.82215033492 -659.397520492743</t>
  </si>
  <si>
    <t>-553.486552399 363.808557686287 -363.02148933271</t>
  </si>
  <si>
    <t>-338.688264316664 331.861542253612 -249.152723403849</t>
  </si>
  <si>
    <t>-560.579336019716 159.491095675292 -681.19151777864</t>
  </si>
  <si>
    <t>-594.277188481072 25.1466502135715 -660.759200308919</t>
  </si>
  <si>
    <t>-346.707802354162 81.7474384306433 -371.079300645868</t>
  </si>
  <si>
    <t>-510.45568929723 264.296471211951 -204.625591390948</t>
  </si>
  <si>
    <t>-517.13455189909 290.297332920791 210.988865543161</t>
  </si>
  <si>
    <t>-529.950087388929 315.934830533317 616.383028633837</t>
  </si>
  <si>
    <t>-379.921921380405 324.105512659032 673.468846277466</t>
  </si>
  <si>
    <t>-544.857222240937 108.408168794306 -200.244789446402</t>
  </si>
  <si>
    <t>-560.759145613892 113.961706114228 215.894971828111</t>
  </si>
  <si>
    <t>-573.624575836684 119.753623275623 621.979410596723</t>
  </si>
  <si>
    <t>-431.608005696253 74.7730671425554 682.328818024442</t>
  </si>
  <si>
    <t>9763-20170724T150205.212804400.bin</t>
  </si>
  <si>
    <t>-527.339191169264 186.427611004865 -202.474719397025</t>
  </si>
  <si>
    <t>-540.904166387015 186.71867071399 -300.044709985387</t>
  </si>
  <si>
    <t>-550.507012559369 187.051649213758 -408.080250070214</t>
  </si>
  <si>
    <t>-557.045747794018 187.587471138298 -505.860493942698</t>
  </si>
  <si>
    <t>-561.463457548459 188.498411013634 -603.756509347816</t>
  </si>
  <si>
    <t>-565.468447464868 190.305591752068 -741.686660521778</t>
  </si>
  <si>
    <t>-544.412465771756 190.421892829748 -830.442722059144</t>
  </si>
  <si>
    <t>-566.813979582321 219.340628751476 -680.236073134099</t>
  </si>
  <si>
    <t>-598.930356445708 353.993040793795 -659.358009892117</t>
  </si>
  <si>
    <t>-554.549635236745 363.415307818007 -362.808576110071</t>
  </si>
  <si>
    <t>-340.149658781075 329.990888125895 -248.613757158075</t>
  </si>
  <si>
    <t>-560.582276980888 159.672839424757 -681.198906309231</t>
  </si>
  <si>
    <t>-594.346283952154 25.345959703644 -660.806492011832</t>
  </si>
  <si>
    <t>-346.122948302975 81.5943024563428 -371.549412789641</t>
  </si>
  <si>
    <t>-510.17254257059 264.368974027748 -204.634017392405</t>
  </si>
  <si>
    <t>-516.929408821119 290.361137852998 210.979712082287</t>
  </si>
  <si>
    <t>-529.946958857664 315.915762012513 616.376122677249</t>
  </si>
  <si>
    <t>-379.906775047133 323.961941159431 673.447983234696</t>
  </si>
  <si>
    <t>-544.524949973338 108.467577530296 -200.262248683059</t>
  </si>
  <si>
    <t>-560.546863988293 114.019551425416 215.872946485084</t>
  </si>
  <si>
    <t>-573.631043023554 119.769825466803 621.952055737146</t>
  </si>
  <si>
    <t>-431.625959500185 74.7724709342101 682.315905457291</t>
  </si>
  <si>
    <t>9763-20170724T150205.277145400.bin</t>
  </si>
  <si>
    <t>-526.724996632809 186.465329371725 -202.498751110628</t>
  </si>
  <si>
    <t>-540.355289364041 186.792133111694 -300.059573430279</t>
  </si>
  <si>
    <t>-550.065120675766 187.145906318629 -408.085407232455</t>
  </si>
  <si>
    <t>-556.713790085021 187.692167217868 -505.85815477374</t>
  </si>
  <si>
    <t>-561.254165682566 188.604487262496 -603.748695811665</t>
  </si>
  <si>
    <t>-565.444776347071 190.403385029225 -741.673258361442</t>
  </si>
  <si>
    <t>-544.630776017392 190.522153836546 -830.486413814146</t>
  </si>
  <si>
    <t>-566.705705003566 219.442267626078 -680.222788760083</t>
  </si>
  <si>
    <t>-598.831131014852 354.101647401198 -659.421920089794</t>
  </si>
  <si>
    <t>-556.73764607749 362.25827667372 -362.501788267328</t>
  </si>
  <si>
    <t>-344.197126887699 324.88663160013 -246.076374677691</t>
  </si>
  <si>
    <t>-560.479103320627 159.774155475822 -681.190323062003</t>
  </si>
  <si>
    <t>-594.237982260822 25.4545892824422 -660.752448555471</t>
  </si>
  <si>
    <t>-345.43103421842 81.0211067794905 -372.12175252324</t>
  </si>
  <si>
    <t>-509.471865125988 264.415737937407 -204.64155959766</t>
  </si>
  <si>
    <t>-516.443619351586 290.294385182586 210.975729822019</t>
  </si>
  <si>
    <t>-529.9588365183 315.880744420601 616.359302121018</t>
  </si>
  <si>
    <t>-379.901992919786 323.975270422518 673.380543099803</t>
  </si>
  <si>
    <t>-543.977031034984 108.483801862117 -200.289671085268</t>
  </si>
  <si>
    <t>-560.230427503664 114.052411959202 215.836314981895</t>
  </si>
  <si>
    <t>-573.6451472005 119.780764732186 621.910946107096</t>
  </si>
  <si>
    <t>-431.680638200034 74.7117927324637 682.316785005343</t>
  </si>
  <si>
    <t>9763-20170724T150205.342331700.bin</t>
  </si>
  <si>
    <t>-526.154752859793 186.401780601834 -202.486396914169</t>
  </si>
  <si>
    <t>-539.849999292111 186.771654817654 -300.037875988835</t>
  </si>
  <si>
    <t>-549.620168515993 187.190315834099 -408.058176061956</t>
  </si>
  <si>
    <t>-556.319586547957 187.802966525431 -505.826861244865</t>
  </si>
  <si>
    <t>-560.907468674803 188.790074585336 -603.714635679633</t>
  </si>
  <si>
    <t>-565.162084837041 190.70360445191 -741.635728163024</t>
  </si>
  <si>
    <t>-544.467231568646 190.843510488188 -830.476636886369</t>
  </si>
  <si>
    <t>-566.373995818774 219.693546480669 -680.161218200469</t>
  </si>
  <si>
    <t>-598.348290142059 354.388037243087 -659.299043582898</t>
  </si>
  <si>
    <t>-557.832970328236 360.548509301852 -362.11131340287</t>
  </si>
  <si>
    <t>-346.155021129435 319.03619657185 -245.517289208015</t>
  </si>
  <si>
    <t>-560.188849739347 160.021923562237 -681.179878314759</t>
  </si>
  <si>
    <t>-594.180364804396 25.7368286478677 -660.841991503004</t>
  </si>
  <si>
    <t>-345.11258186798 80.5762570285713 -372.398882779458</t>
  </si>
  <si>
    <t>-508.73881730446 264.350044893006 -204.636430186753</t>
  </si>
  <si>
    <t>-515.999210517831 290.171931546976 210.979440533592</t>
  </si>
  <si>
    <t>-529.963922404812 315.82501787387 616.340344353097</t>
  </si>
  <si>
    <t>-379.885072233277 323.760182747116 673.325986751688</t>
  </si>
  <si>
    <t>-543.573999797623 108.447770537333 -200.300919492888</t>
  </si>
  <si>
    <t>-559.995420563047 114.04576430698 215.818032868735</t>
  </si>
  <si>
    <t>-573.657506407734 119.788835182426 621.877710949697</t>
  </si>
  <si>
    <t>-431.746328420006 74.6089940843747 682.326038084166</t>
  </si>
  <si>
    <t>9763-20170724T150205.379430600.bin</t>
  </si>
  <si>
    <t>-525.945644377231 186.375772732871 -202.501682545035</t>
  </si>
  <si>
    <t>-539.664156816142 186.757688136564 -300.049954614244</t>
  </si>
  <si>
    <t>-549.438485322021 187.211995704305 -408.069574479416</t>
  </si>
  <si>
    <t>-556.134032242308 187.866591913435 -505.838563643126</t>
  </si>
  <si>
    <t>-560.711019496891 188.906361660907 -603.725927280065</t>
  </si>
  <si>
    <t>-564.94357347194 190.905822983517 -741.646589556185</t>
  </si>
  <si>
    <t>-544.231571649967 191.076657387241 -830.483476551219</t>
  </si>
  <si>
    <t>-566.156065786135 219.858431138802 -680.154531240557</t>
  </si>
  <si>
    <t>-598.147262778026 354.534800094417 -659.257357246362</t>
  </si>
  <si>
    <t>-557.912894977351 360.169487971895 -362.020949767374</t>
  </si>
  <si>
    <t>-346.859599821331 316.446698689018 -245.102863885239</t>
  </si>
  <si>
    <t>-559.989266497771 160.185499140082 -681.208928300321</t>
  </si>
  <si>
    <t>-594.043843568312 25.9134676330261 -660.931957968101</t>
  </si>
  <si>
    <t>-345.093410339803 80.4966239844471 -372.466763197748</t>
  </si>
  <si>
    <t>-508.493858886232 264.360991605537 -204.644584878049</t>
  </si>
  <si>
    <t>-515.838530887224 290.110349231464 210.974321354751</t>
  </si>
  <si>
    <t>-529.964622556484 315.79754555775 616.337259498403</t>
  </si>
  <si>
    <t>-379.878261992636 323.652708126788 673.314256735694</t>
  </si>
  <si>
    <t>-543.425555128942 108.398065193644 -200.307153451813</t>
  </si>
  <si>
    <t>-559.955858229604 114.065001272208 215.80665071557</t>
  </si>
  <si>
    <t>-573.663300232373 119.791886245364 621.864353171691</t>
  </si>
  <si>
    <t>-431.778702778531 74.5597204233982 682.335892071836</t>
  </si>
  <si>
    <t>9763-20170724T150205.413025100.bin</t>
  </si>
  <si>
    <t>-525.757585704134 186.356239933571 -202.513519456895</t>
  </si>
  <si>
    <t>-539.473801325781 186.746903405403 -300.062085342245</t>
  </si>
  <si>
    <t>-549.238528887953 187.235689191118 -408.082515834113</t>
  </si>
  <si>
    <t>-555.923582453342 187.931811373779 -505.851785771895</t>
  </si>
  <si>
    <t>-560.488943758791 189.023186041686 -603.73934926442</t>
  </si>
  <si>
    <t>-564.704511685844 191.105822510975 -741.659092310471</t>
  </si>
  <si>
    <t>-543.959060947268 191.31468750399 -830.48805764915</t>
  </si>
  <si>
    <t>-565.90504481851 220.023353796747 -680.150345480337</t>
  </si>
  <si>
    <t>-597.802960530385 354.707218326455 -659.192224478007</t>
  </si>
  <si>
    <t>-557.803596977041 359.998673140815 -361.917722407499</t>
  </si>
  <si>
    <t>-347.411990973783 315.496852518108 -244.104489830666</t>
  </si>
  <si>
    <t>-559.77717240883 160.347048665706 -681.238732528968</t>
  </si>
  <si>
    <t>-593.948087232853 26.0921847003663 -661.032280128367</t>
  </si>
  <si>
    <t>-344.944132734555 80.1965775402148 -372.561177646818</t>
  </si>
  <si>
    <t>-508.219253794138 264.320203981656 -204.641088609901</t>
  </si>
  <si>
    <t>-515.734527015499 290.07083686499 210.974675769468</t>
  </si>
  <si>
    <t>-529.964967029282 315.777746875455 616.333577796302</t>
  </si>
  <si>
    <t>-379.873693709553 323.604935989277 673.301489315296</t>
  </si>
  <si>
    <t>-543.285544165882 108.389265705807 -200.307921169868</t>
  </si>
  <si>
    <t>-559.891417427579 114.075413449288 215.802525909652</t>
  </si>
  <si>
    <t>-573.664016624313 119.788239673081 621.858778164866</t>
  </si>
  <si>
    <t>-431.795612335009 74.537850071875 682.354725468928</t>
  </si>
  <si>
    <t>9763-20170724T150205.477340800.bin</t>
  </si>
  <si>
    <t>-525.633632658609 186.432273804908 -202.515919222221</t>
  </si>
  <si>
    <t>-539.285698146584 186.84708889776 -300.073364233983</t>
  </si>
  <si>
    <t>-548.938778108408 187.420069830153 -408.103477884446</t>
  </si>
  <si>
    <t>-555.508846157016 188.215500947161 -505.879800957261</t>
  </si>
  <si>
    <t>-559.946524494943 189.429602024303 -603.771645321542</t>
  </si>
  <si>
    <t>-563.970174048914 191.70999657519 -741.694125139054</t>
  </si>
  <si>
    <t>-543.128429563902 192.000665931958 -830.500350578424</t>
  </si>
  <si>
    <t>-565.179051942204 220.54726715579 -680.147817026393</t>
  </si>
  <si>
    <t>-596.741985852858 355.297728044472 -659.038815404943</t>
  </si>
  <si>
    <t>-557.57458329072 359.419221867982 -361.635083066016</t>
  </si>
  <si>
    <t>-347.743823628278 314.266439369527 -243.071785203659</t>
  </si>
  <si>
    <t>-559.204148419161 160.856882868081 -681.309077744905</t>
  </si>
  <si>
    <t>-593.80355650786 26.6823834144607 -661.298910928018</t>
  </si>
  <si>
    <t>-344.776617096207 79.6524462541072 -372.614838192114</t>
  </si>
  <si>
    <t>-508.007199679075 264.408223839479 -204.635618782718</t>
  </si>
  <si>
    <t>-515.750911023377 290.067465554661 210.981531262254</t>
  </si>
  <si>
    <t>-529.963238288761 315.768656602568 616.328928420316</t>
  </si>
  <si>
    <t>-379.874236884809 323.701657827326 673.288206160656</t>
  </si>
  <si>
    <t>-543.275644669543 108.45915399813 -200.343756300734</t>
  </si>
  <si>
    <t>-559.9101144297 114.13793881023 215.765701041153</t>
  </si>
  <si>
    <t>-573.658151389475 119.808830167625 621.809251550283</t>
  </si>
  <si>
    <t>-431.851949379481 74.451006754173 682.370614089208</t>
  </si>
  <si>
    <t>9763-20170724T150205.509425800.bin</t>
  </si>
  <si>
    <t>-525.598137123902 186.448896522358 -202.523063473556</t>
  </si>
  <si>
    <t>-539.212715196467 186.874098764545 -300.085676305955</t>
  </si>
  <si>
    <t>-548.762458233721 187.514583095407 -408.124530874667</t>
  </si>
  <si>
    <t>-555.21660482468 188.396753061989 -505.907755104251</t>
  </si>
  <si>
    <t>-559.517588834808 189.724375387465 -603.804337044731</t>
  </si>
  <si>
    <t>-563.328486328243 192.194448235415 -741.729595644368</t>
  </si>
  <si>
    <t>-542.396036165308 192.558280827613 -830.514263329517</t>
  </si>
  <si>
    <t>-564.620237817217 220.948247156715 -680.145975988304</t>
  </si>
  <si>
    <t>-596.186917504501 355.681498377551 -658.982908006539</t>
  </si>
  <si>
    <t>-556.982262529379 359.518831198682 -361.58050468801</t>
  </si>
  <si>
    <t>-347.103571163604 313.247376297158 -243.534301123565</t>
  </si>
  <si>
    <t>-558.66768491793 161.256991712088 -681.379376605652</t>
  </si>
  <si>
    <t>-593.393095510009 27.0899384647828 -661.488269516708</t>
  </si>
  <si>
    <t>-344.759195959444 79.6730511345179 -372.337132535716</t>
  </si>
  <si>
    <t>-507.887195559444 264.419266784042 -204.63385036763</t>
  </si>
  <si>
    <t>-515.777018340887 290.037057788532 210.983155292035</t>
  </si>
  <si>
    <t>-529.9571482246 315.757833091267 616.327742759948</t>
  </si>
  <si>
    <t>-379.868106216019 323.621253103589 673.296598397196</t>
  </si>
  <si>
    <t>-543.305240106046 108.47863754166 -200.369711110625</t>
  </si>
  <si>
    <t>-559.95680103311 114.170315540282 215.738837421551</t>
  </si>
  <si>
    <t>-573.638311746899 119.830469680137 621.786266516797</t>
  </si>
  <si>
    <t>-431.860590552554 74.4230975897779 682.377066873463</t>
  </si>
  <si>
    <t>9763-20170724T150205.574401900.bin</t>
  </si>
  <si>
    <t>-525.676620652721 186.502319210868 -202.561150835205</t>
  </si>
  <si>
    <t>-539.170311064067 186.94080617102 -300.140469116707</t>
  </si>
  <si>
    <t>-548.538401072232 187.689738516209 -408.194549786991</t>
  </si>
  <si>
    <t>-554.813133050694 188.709836640904 -505.988021244394</t>
  </si>
  <si>
    <t>-558.922187738471 190.217120401125 -603.890441813444</t>
  </si>
  <si>
    <t>-562.452344332729 192.984906806549 -741.817505396124</t>
  </si>
  <si>
    <t>-541.336878112707 193.495578441214 -830.557904346483</t>
  </si>
  <si>
    <t>-563.849842281762 221.607705079375 -680.175065689116</t>
  </si>
  <si>
    <t>-595.382863997232 356.327857908716 -658.829582301245</t>
  </si>
  <si>
    <t>-555.046569558415 359.960207220645 -361.575834372839</t>
  </si>
  <si>
    <t>-344.237515805329 311.119683429437 -246.253936471511</t>
  </si>
  <si>
    <t>-557.933976976982 161.915315805362 -681.52432840313</t>
  </si>
  <si>
    <t>-592.761084220113 27.7533967681889 -661.889794624777</t>
  </si>
  <si>
    <t>-344.985088881225 79.9185844934086 -371.623528037583</t>
  </si>
  <si>
    <t>-507.79642521649 264.425231153788 -204.641077508901</t>
  </si>
  <si>
    <t>-515.855528495955 290.031828718994 210.973319444038</t>
  </si>
  <si>
    <t>-529.94978939865 315.725616249128 616.323163408852</t>
  </si>
  <si>
    <t>-379.852520527988 323.378910716777 673.298932559967</t>
  </si>
  <si>
    <t>-543.556341037389 108.558734320467 -200.424654936753</t>
  </si>
  <si>
    <t>-560.169339031381 114.214348442874 215.685931223546</t>
  </si>
  <si>
    <t>-573.617997982364 119.84990990518 621.742471445532</t>
  </si>
  <si>
    <t>-431.891175354402 74.3626808537574 682.392542600169</t>
  </si>
  <si>
    <t>9763-20170724T150205.612003900.bin</t>
  </si>
  <si>
    <t>-525.733309106859 186.486671131687 -202.563980695218</t>
  </si>
  <si>
    <t>-539.152480995932 186.921097562061 -300.153623306258</t>
  </si>
  <si>
    <t>-548.432804701791 187.687628717526 -408.215171262142</t>
  </si>
  <si>
    <t>-554.626881317046 188.73259166705 -506.013656378162</t>
  </si>
  <si>
    <t>-558.654506782316 190.273197991365 -603.918636132978</t>
  </si>
  <si>
    <t>-562.069701819137 193.096696305514 -741.84753355446</t>
  </si>
  <si>
    <t>-540.837753988223 193.647594022669 -830.55999575555</t>
  </si>
  <si>
    <t>-563.492284804619 221.697188226498 -680.195364448013</t>
  </si>
  <si>
    <t>-594.890696593622 356.444066715709 -658.759324887178</t>
  </si>
  <si>
    <t>-553.629188969008 359.619403521782 -361.627426791526</t>
  </si>
  <si>
    <t>-342.3852055318 309.31605502684 -247.738971422799</t>
  </si>
  <si>
    <t>-557.627888535186 162.00007169125 -681.562628832393</t>
  </si>
  <si>
    <t>-592.572390736063 27.859615139073 -662.010532465785</t>
  </si>
  <si>
    <t>-345.062100674543 79.8231103357234 -371.397724965515</t>
  </si>
  <si>
    <t>-507.802852934089 264.400000645935 -204.642069693513</t>
  </si>
  <si>
    <t>-515.938903272225 290.043923942642 210.968606624718</t>
  </si>
  <si>
    <t>-529.95036668405 315.727029738148 616.319346185675</t>
  </si>
  <si>
    <t>-379.856071536079 323.423872975747 673.297088472246</t>
  </si>
  <si>
    <t>-543.667093016477 108.576032358103 -200.442161340148</t>
  </si>
  <si>
    <t>-560.242308973921 114.196871733616 215.670458264241</t>
  </si>
  <si>
    <t>-573.608584845309 119.85640049872 621.734699025876</t>
  </si>
  <si>
    <t>-431.904207097476 74.3252244619348 682.404127845109</t>
  </si>
  <si>
    <t>9763-20170724T150205.676701500.bin</t>
  </si>
  <si>
    <t>-525.754229032215 186.505981211113 -202.565737091962</t>
  </si>
  <si>
    <t>-539.093680313727 186.941785073019 -300.166324011829</t>
  </si>
  <si>
    <t>-548.249802311512 187.732527778393 -408.238301092751</t>
  </si>
  <si>
    <t>-554.31789119067 188.808497718737 -506.044266923634</t>
  </si>
  <si>
    <t>-558.20624304885 190.389623688132 -603.95436933049</t>
  </si>
  <si>
    <t>-561.411714213149 193.280501352429 -741.886863931542</t>
  </si>
  <si>
    <t>-539.987873742197 193.863620471926 -830.552936041535</t>
  </si>
  <si>
    <t>-562.864277990954 221.857146760905 -680.224268032454</t>
  </si>
  <si>
    <t>-593.910733098476 356.660505182766 -658.714668162724</t>
  </si>
  <si>
    <t>-550.52275273222 359.783571272745 -361.885132286836</t>
  </si>
  <si>
    <t>-339.476993650396 306.124643617982 -249.16697130721</t>
  </si>
  <si>
    <t>-557.125318035709 162.148266396592 -681.60909915102</t>
  </si>
  <si>
    <t>-592.360542795534 28.0555556591855 -662.172756761665</t>
  </si>
  <si>
    <t>-344.986424259665 79.9646704555466 -371.263072386904</t>
  </si>
  <si>
    <t>-507.713992219036 264.41012300537 -204.646338174965</t>
  </si>
  <si>
    <t>-516.062119759595 290.050365066915 210.960322939192</t>
  </si>
  <si>
    <t>-529.955230383419 315.701888936762 616.317357892798</t>
  </si>
  <si>
    <t>-379.850911911659 323.213954716484 673.293401796814</t>
  </si>
  <si>
    <t>-543.815340724151 108.616647574006 -200.463142023627</t>
  </si>
  <si>
    <t>-560.339546639413 114.189146208794 215.652082523068</t>
  </si>
  <si>
    <t>-573.638630291082 119.8372371126 621.732452001813</t>
  </si>
  <si>
    <t>-431.928804917934 74.3424012626606 682.416427239041</t>
  </si>
  <si>
    <t>9763-20170724T150205.709775200.bin</t>
  </si>
  <si>
    <t>-525.744423439571 186.550403777103 -202.574189593201</t>
  </si>
  <si>
    <t>-539.034462390419 187.000967677775 -300.181445220955</t>
  </si>
  <si>
    <t>-548.113540410058 187.808994745383 -408.259713068991</t>
  </si>
  <si>
    <t>-554.10288984517 188.901294771789 -506.070417259715</t>
  </si>
  <si>
    <t>-557.903353980593 190.499389730085 -603.983760569588</t>
  </si>
  <si>
    <t>-560.97536895401 193.414795784787 -741.918707086213</t>
  </si>
  <si>
    <t>-539.459875022366 193.981940072937 -830.562666857964</t>
  </si>
  <si>
    <t>-562.445888520853 221.984411075796 -680.253357248124</t>
  </si>
  <si>
    <t>-593.300550398981 356.839921378932 -658.753076244469</t>
  </si>
  <si>
    <t>-549.399792685111 360.223177920302 -362.00193615666</t>
  </si>
  <si>
    <t>-338.64070605618 304.966066646682 -249.519608313267</t>
  </si>
  <si>
    <t>-556.789009434525 162.267828683801 -681.641607835624</t>
  </si>
  <si>
    <t>-592.243047036092 28.2227466792515 -662.248510037447</t>
  </si>
  <si>
    <t>-344.934073913831 80.1817275371693 -371.287550204781</t>
  </si>
  <si>
    <t>-507.676115723722 264.445660277439 -204.640159807452</t>
  </si>
  <si>
    <t>-516.045886724124 290.078366484423 210.966586281565</t>
  </si>
  <si>
    <t>-529.958966107838 315.687564153867 616.319999207086</t>
  </si>
  <si>
    <t>-379.847912047083 323.129372592227 673.287471580308</t>
  </si>
  <si>
    <t>-543.849223743335 108.682358278818 -200.478223949381</t>
  </si>
  <si>
    <t>-560.318610104444 114.226663568259 215.639530398653</t>
  </si>
  <si>
    <t>-573.615976983378 119.872655175832 621.724457658374</t>
  </si>
  <si>
    <t>-431.927547480515 74.3257151037417 682.419369814934</t>
  </si>
  <si>
    <t>9763-20170724T150205.777963700.bin</t>
  </si>
  <si>
    <t>-525.691941052568 186.678211316022 -202.600158681353</t>
  </si>
  <si>
    <t>-538.894951851873 187.166169413807 -300.219065576324</t>
  </si>
  <si>
    <t>-547.821634445114 188.005477019577 -408.309775545513</t>
  </si>
  <si>
    <t>-553.650144303648 189.123788407591 -506.130033755722</t>
  </si>
  <si>
    <t>-557.266477156056 190.747054474025 -604.049692464344</t>
  </si>
  <si>
    <t>-560.054616502828 193.697860929865 -741.990046529878</t>
  </si>
  <si>
    <t>-538.321704541298 194.192137859653 -830.581421979424</t>
  </si>
  <si>
    <t>-561.565154148274 222.259798440697 -680.322133480107</t>
  </si>
  <si>
    <t>-591.963510766607 357.226812510351 -658.915049473186</t>
  </si>
  <si>
    <t>-547.492647222467 361.16477041207 -362.255652193497</t>
  </si>
  <si>
    <t>-337.400047958581 302.521250390043 -250.242044998371</t>
  </si>
  <si>
    <t>-556.079206420277 162.527195824754 -681.710740177012</t>
  </si>
  <si>
    <t>-592.000176773384 28.6023798064027 -662.338961998545</t>
  </si>
  <si>
    <t>-344.862678387117 80.5460347731505 -371.201804463848</t>
  </si>
  <si>
    <t>-507.400362126334 264.500327421754 -204.641905189752</t>
  </si>
  <si>
    <t>-515.948936414242 290.110743823985 210.962530376283</t>
  </si>
  <si>
    <t>-529.97004396366 315.656098228574 616.31900100459</t>
  </si>
  <si>
    <t>-379.849158007356 322.95770010472 673.27867654645</t>
  </si>
  <si>
    <t>-544.025805423826 108.83780643903 -200.511464388357</t>
  </si>
  <si>
    <t>-560.357571831072 114.290026459751 215.612953859572</t>
  </si>
  <si>
    <t>-573.611293700423 119.87442296211 621.695530648621</t>
  </si>
  <si>
    <t>-431.943981041396 74.2954693923448 682.415571800069</t>
  </si>
  <si>
    <t>9763-20170724T150205.813060700.bin</t>
  </si>
  <si>
    <t>-525.665226687459 186.718593316603 -202.602627776466</t>
  </si>
  <si>
    <t>-538.832437389177 187.217090013133 -300.226219596166</t>
  </si>
  <si>
    <t>-547.677766096004 188.067068645748 -408.323637119288</t>
  </si>
  <si>
    <t>-553.415909877394 189.196825346683 -506.149042885778</t>
  </si>
  <si>
    <t>-556.925192466174 190.834129253301 -604.07241834712</t>
  </si>
  <si>
    <t>-559.545168135813 193.808693456319 -742.015563012602</t>
  </si>
  <si>
    <t>-537.687214988286 194.26170140618 -830.576333882019</t>
  </si>
  <si>
    <t>-561.0883593389 222.363938134238 -680.345245949342</t>
  </si>
  <si>
    <t>-591.245274198773 357.398459842773 -659.003472410184</t>
  </si>
  <si>
    <t>-546.570669737684 361.334938586301 -362.374617016099</t>
  </si>
  <si>
    <t>-336.735811626193 301.26804290781 -250.632483354765</t>
  </si>
  <si>
    <t>-555.685750769038 162.623893485966 -681.736012682906</t>
  </si>
  <si>
    <t>-591.833258279102 28.7652406658997 -662.362088083828</t>
  </si>
  <si>
    <t>-344.948504769657 80.7020886206672 -371.034493821497</t>
  </si>
  <si>
    <t>-507.225522815051 264.524455027036 -204.647015161657</t>
  </si>
  <si>
    <t>-515.89190552168 290.108725979329 210.956585402634</t>
  </si>
  <si>
    <t>-529.976442437078 315.640134143273 616.316429955215</t>
  </si>
  <si>
    <t>-379.847174032232 322.802475631508 673.27169046941</t>
  </si>
  <si>
    <t>-544.126321564267 108.889802403956 -200.524310814689</t>
  </si>
  <si>
    <t>-560.405084224829 114.346433641925 215.602149096369</t>
  </si>
  <si>
    <t>-573.601893152724 119.879505486533 621.685509782536</t>
  </si>
  <si>
    <t>-431.944599627024 74.2897832408883 682.420863835168</t>
  </si>
  <si>
    <t>9763-20170724T150205.877795300.bin</t>
  </si>
  <si>
    <t>-525.668616680694 186.796053496696 -202.61191443695</t>
  </si>
  <si>
    <t>-538.804213912679 187.311081362555 -300.239702457465</t>
  </si>
  <si>
    <t>-547.535926062009 188.193530081867 -408.346097941172</t>
  </si>
  <si>
    <t>-553.140391284805 189.362002718091 -506.178708264323</t>
  </si>
  <si>
    <t>-556.485678335818 191.049443488191 -604.107083189174</t>
  </si>
  <si>
    <t>-558.843504936798 194.108432036357 -742.053018477493</t>
  </si>
  <si>
    <t>-536.777706722901 194.51186532746 -830.562538778274</t>
  </si>
  <si>
    <t>-560.431802009859 222.632327336046 -680.369363691516</t>
  </si>
  <si>
    <t>-590.177022804599 357.765118498991 -659.061724462229</t>
  </si>
  <si>
    <t>-544.778801955584 361.514634325772 -362.540338463563</t>
  </si>
  <si>
    <t>-335.117788506374 299.650071167395 -251.454696668663</t>
  </si>
  <si>
    <t>-555.170746907608 162.880185012394 -681.784456705591</t>
  </si>
  <si>
    <t>-591.713031148854 29.126861762107 -662.434741492471</t>
  </si>
  <si>
    <t>-345.422741236217 80.7879523256693 -370.528728506437</t>
  </si>
  <si>
    <t>-507.024231371851 264.591894243161 -204.660276917163</t>
  </si>
  <si>
    <t>-515.747133554708 290.095743902237 210.947048021964</t>
  </si>
  <si>
    <t>-529.99446194662 315.586706172468 616.3069475942</t>
  </si>
  <si>
    <t>-379.84746951123 322.484884642045 673.24809533318</t>
  </si>
  <si>
    <t>-544.354064862654 109.04849608835 -200.529390549432</t>
  </si>
  <si>
    <t>-560.526066849611 114.466610108559 215.601762765377</t>
  </si>
  <si>
    <t>-573.57312486181 119.917376900799 621.687008731107</t>
  </si>
  <si>
    <t>-431.963218972877 74.1962248434736 682.434155170554</t>
  </si>
  <si>
    <t>9763-20170724T150205.910883900.bin</t>
  </si>
  <si>
    <t>-525.705615691904 186.846362839404 -202.617042461157</t>
  </si>
  <si>
    <t>-538.814184469112 187.363120441058 -300.248444044457</t>
  </si>
  <si>
    <t>-547.484031989554 188.259848919733 -408.359671274092</t>
  </si>
  <si>
    <t>-553.020217359762 189.447007513253 -506.195978898098</t>
  </si>
  <si>
    <t>-556.285202713825 191.159660563851 -604.126675620254</t>
  </si>
  <si>
    <t>-558.517628612659 194.261642461361 -742.073643760743</t>
  </si>
  <si>
    <t>-536.35430768441 194.655786304274 -830.558854210174</t>
  </si>
  <si>
    <t>-560.129540812467 222.76903607972 -680.383140627931</t>
  </si>
  <si>
    <t>-589.690267381114 357.944194377089 -659.074674040627</t>
  </si>
  <si>
    <t>-543.861490758012 361.708317916262 -362.619761058768</t>
  </si>
  <si>
    <t>-334.174570484651 299.494974451433 -251.777958840468</t>
  </si>
  <si>
    <t>-554.932141514854 163.011714282315 -681.811033371745</t>
  </si>
  <si>
    <t>-591.643487754114 29.3003477048919 -662.495655120416</t>
  </si>
  <si>
    <t>-345.62872180301 80.7375079810361 -370.292798259168</t>
  </si>
  <si>
    <t>-506.957285639937 264.630099262843 -204.666603364793</t>
  </si>
  <si>
    <t>-515.757689505334 290.094986780786 210.941479024549</t>
  </si>
  <si>
    <t>-530.004910657144 315.568503007712 616.30445054986</t>
  </si>
  <si>
    <t>-379.851149308415 322.370143532261 673.23940824267</t>
  </si>
  <si>
    <t>-544.457342027057 109.106842860819 -200.533315220791</t>
  </si>
  <si>
    <t>-560.596570220995 114.506750415227 215.59930607205</t>
  </si>
  <si>
    <t>-573.570466688746 119.921157700229 621.689862806621</t>
  </si>
  <si>
    <t>-431.971575687335 74.1753704040843 682.444058774108</t>
  </si>
  <si>
    <t>9763-20170724T150205.974879700.bin</t>
  </si>
  <si>
    <t>-525.84386217936 186.929111069107 -202.626511059658</t>
  </si>
  <si>
    <t>-538.890403150332 187.450237874031 -300.266234677505</t>
  </si>
  <si>
    <t>-547.493398471016 188.344772846208 -408.382798869329</t>
  </si>
  <si>
    <t>-552.969390885394 189.526169871012 -506.222535305695</t>
  </si>
  <si>
    <t>-556.174052546094 191.228798311039 -604.155339526654</t>
  </si>
  <si>
    <t>-558.321036503903 194.311596172156 -742.104213989859</t>
  </si>
  <si>
    <t>-536.075942554757 194.670681356061 -830.568944598815</t>
  </si>
  <si>
    <t>-559.918319059312 222.832215267534 -680.419432162527</t>
  </si>
  <si>
    <t>-589.136291156673 358.082556358196 -659.147503339455</t>
  </si>
  <si>
    <t>-542.25727499404 361.95691250642 -362.858192488584</t>
  </si>
  <si>
    <t>-332.760911098721 298.721696106315 -252.23464605424</t>
  </si>
  <si>
    <t>-554.825711006623 163.065458641254 -681.834269328602</t>
  </si>
  <si>
    <t>-591.67433764072 29.3932779100501 -662.527879794722</t>
  </si>
  <si>
    <t>-346.026023772219 80.3560588491346 -369.852477051748</t>
  </si>
  <si>
    <t>-507.026719697635 264.702029467446 -204.663794971512</t>
  </si>
  <si>
    <t>-515.869758520621 290.103472799798 210.947326001529</t>
  </si>
  <si>
    <t>-530.027732648431 315.559735870714 616.300773329991</t>
  </si>
  <si>
    <t>-379.867248187076 322.339948877197 673.220519368136</t>
  </si>
  <si>
    <t>-544.66002062117 109.192192303758 -200.551164573398</t>
  </si>
  <si>
    <t>-560.715050755501 114.567286471195 215.585046166314</t>
  </si>
  <si>
    <t>-573.56310984466 119.929489826869 621.694014673402</t>
  </si>
  <si>
    <t>-431.978257816894 74.1540157767929 682.458623866986</t>
  </si>
  <si>
    <t>9763-20170724T150206.013486000.bin</t>
  </si>
  <si>
    <t>-525.957590758748 186.936848390456 -202.626147058764</t>
  </si>
  <si>
    <t>-538.971803352968 187.457659087284 -300.270169303456</t>
  </si>
  <si>
    <t>-547.573096593765 188.339550509488 -408.386973037843</t>
  </si>
  <si>
    <t>-553.060580733281 189.502421146577 -506.22622219831</t>
  </si>
  <si>
    <t>-556.289224275257 191.178228999453 -604.158755494754</t>
  </si>
  <si>
    <t>-558.482563140031 194.213354574391 -742.10802312702</t>
  </si>
  <si>
    <t>-536.243191565261 194.532308536022 -830.57438425697</t>
  </si>
  <si>
    <t>-560.030958198217 222.757763058407 -680.43286117103</t>
  </si>
  <si>
    <t>-589.084944904949 358.044779755558 -659.165358475588</t>
  </si>
  <si>
    <t>-541.450798937524 362.085599694123 -362.998744255223</t>
  </si>
  <si>
    <t>-332.157685950436 298.540772367821 -252.167979937785</t>
  </si>
  <si>
    <t>-554.995130176066 162.985779184348 -681.828114787726</t>
  </si>
  <si>
    <t>-591.864038060064 29.3166738025711 -662.510339710789</t>
  </si>
  <si>
    <t>-346.165869290336 80.1634535659475 -369.684053076015</t>
  </si>
  <si>
    <t>-507.108933832297 264.704841073252 -204.66398428178</t>
  </si>
  <si>
    <t>-515.952002305963 290.090752387592 210.948097258678</t>
  </si>
  <si>
    <t>-530.039123493351 315.54457416897 616.299143679706</t>
  </si>
  <si>
    <t>-379.873727748824 322.232313304249 673.216863437129</t>
  </si>
  <si>
    <t>-544.814253871689 109.190903757612 -200.558695027955</t>
  </si>
  <si>
    <t>-560.789469405859 114.585019224334 215.580340952565</t>
  </si>
  <si>
    <t>-573.572897930688 119.918137667113 621.693121832823</t>
  </si>
  <si>
    <t>-431.983084137246 74.1654447377873 682.463343478355</t>
  </si>
  <si>
    <t>9763-20170724T150206.079166600.bin</t>
  </si>
  <si>
    <t>-526.18226475082 187.005163094662 -202.647332684959</t>
  </si>
  <si>
    <t>-539.127207283458 187.516858128643 -300.300639371053</t>
  </si>
  <si>
    <t>-547.707576804412 188.396744505664 -408.419102733763</t>
  </si>
  <si>
    <t>-553.198673303108 189.557829558448 -506.258304260552</t>
  </si>
  <si>
    <t>-556.453331577042 191.229789663829 -604.189956786934</t>
  </si>
  <si>
    <t>-558.706685532576 194.25576983871 -742.13824807653</t>
  </si>
  <si>
    <t>-536.519877097907 194.529039500491 -830.618151721947</t>
  </si>
  <si>
    <t>-560.186186115304 222.807710986878 -680.46506644743</t>
  </si>
  <si>
    <t>-588.89045269757 358.168864730655 -659.188623630976</t>
  </si>
  <si>
    <t>-539.705696138096 362.600194425151 -363.281092466104</t>
  </si>
  <si>
    <t>-330.649655341741 298.670620844556 -252.224455058586</t>
  </si>
  <si>
    <t>-555.235092281551 163.028666306962 -681.857186871715</t>
  </si>
  <si>
    <t>-592.139750712405 29.3644080853865 -662.563450230687</t>
  </si>
  <si>
    <t>-346.246562835175 80.1861578572612 -369.651120234534</t>
  </si>
  <si>
    <t>-507.29240794975 264.749596655477 -204.679436620953</t>
  </si>
  <si>
    <t>-516.127188643335 290.098503975615 210.93503029991</t>
  </si>
  <si>
    <t>-530.048266303484 315.553958039951 616.301265332916</t>
  </si>
  <si>
    <t>-379.889878873896 322.316906168377 673.22859453663</t>
  </si>
  <si>
    <t>-545.083075541165 109.27440316491 -200.573577108326</t>
  </si>
  <si>
    <t>-560.959162140237 114.619104049618 215.569951889566</t>
  </si>
  <si>
    <t>-573.584347208309 119.900601150793 621.685107142653</t>
  </si>
  <si>
    <t>-431.985584164183 74.1877328631233 682.464398724998</t>
  </si>
  <si>
    <t>9763-20170724T150206.113279500.bin</t>
  </si>
  <si>
    <t>-526.312537110463 187.032226244772 -202.661951762648</t>
  </si>
  <si>
    <t>-539.214626211192 187.535475721177 -300.320948200883</t>
  </si>
  <si>
    <t>-547.801556507298 188.400591920659 -408.43912719411</t>
  </si>
  <si>
    <t>-553.319942174796 189.543860498189 -506.276818049059</t>
  </si>
  <si>
    <t>-556.622935174069 191.192122952387 -604.207302758799</t>
  </si>
  <si>
    <t>-558.966176964628 194.176840387505 -742.155111264865</t>
  </si>
  <si>
    <t>-536.830611278087 194.433252929288 -830.647841124701</t>
  </si>
  <si>
    <t>-560.386393839182 222.748827583526 -680.489744313572</t>
  </si>
  <si>
    <t>-588.908164427687 358.154227439067 -659.216970888777</t>
  </si>
  <si>
    <t>-539.089854078395 362.937864326234 -363.421062187009</t>
  </si>
  <si>
    <t>-330.103882608535 298.841515575892 -252.328581555394</t>
  </si>
  <si>
    <t>-555.474402528324 162.966171369796 -681.86672594348</t>
  </si>
  <si>
    <t>-592.338998854233 29.29322005727 -662.591648859881</t>
  </si>
  <si>
    <t>-346.485150542512 80.2892556738609 -369.683176393252</t>
  </si>
  <si>
    <t>-507.414889100211 264.769667137788 -204.684443834209</t>
  </si>
  <si>
    <t>-516.199608723116 290.123315283029 210.930815534972</t>
  </si>
  <si>
    <t>-530.050177935307 315.555707555238 616.301266511573</t>
  </si>
  <si>
    <t>-379.895792004272 322.31707151158 673.239350517272</t>
  </si>
  <si>
    <t>-545.239047775972 109.30254760893 -200.580848964028</t>
  </si>
  <si>
    <t>-561.07899611178 114.631954301855 215.564234261537</t>
  </si>
  <si>
    <t>-573.584602336875 119.893210334001 621.682898678385</t>
  </si>
  <si>
    <t>-431.979909201213 74.2053567709002 682.467252352266</t>
  </si>
  <si>
    <t>9763-20170724T150206.180426700.bin</t>
  </si>
  <si>
    <t>-526.508983218366 187.0188038972 -202.666183717982</t>
  </si>
  <si>
    <t>-539.386930859183 187.496826570092 -300.328523496256</t>
  </si>
  <si>
    <t>-548.051869413591 188.301598305903 -408.440793009814</t>
  </si>
  <si>
    <t>-553.68126716254 189.371282523784 -506.273175014332</t>
  </si>
  <si>
    <t>-557.13434192926 190.923755179556 -604.199986851812</t>
  </si>
  <si>
    <t>-559.728593130128 193.747368833257 -742.146698778152</t>
  </si>
  <si>
    <t>-537.688205496162 193.938639320995 -830.663347373118</t>
  </si>
  <si>
    <t>-560.981130527814 222.395902271579 -680.513251495576</t>
  </si>
  <si>
    <t>-589.252322469816 357.879069815176 -659.418764940733</t>
  </si>
  <si>
    <t>-537.981948006578 363.213998551591 -363.880465983519</t>
  </si>
  <si>
    <t>-329.391557305849 298.450729686085 -252.431902455227</t>
  </si>
  <si>
    <t>-556.182588237368 162.60257135168 -681.827361386098</t>
  </si>
  <si>
    <t>-593.087236884041 28.9361796848543 -662.58036838872</t>
  </si>
  <si>
    <t>-347.221110934689 79.7211804494464 -369.883800301427</t>
  </si>
  <si>
    <t>-507.602419505097 264.744199825295 -204.699200861793</t>
  </si>
  <si>
    <t>-516.27188321962 290.107320213425 210.917847909302</t>
  </si>
  <si>
    <t>-530.057923006683 315.545172964383 616.300549595622</t>
  </si>
  <si>
    <t>-379.907658085594 322.244392160786 673.256791055923</t>
  </si>
  <si>
    <t>-545.454540778777 109.299586585865 -200.57770643161</t>
  </si>
  <si>
    <t>-561.251131433141 114.668721841016 215.568496251397</t>
  </si>
  <si>
    <t>-573.582606975428 119.886545379434 621.69609559106</t>
  </si>
  <si>
    <t>-431.98362724746 74.1897828818298 682.48704035901</t>
  </si>
  <si>
    <t>9763-20170724T150206.210505700.bin</t>
  </si>
  <si>
    <t>-526.598442593088 186.992874031229 -202.636827827645</t>
  </si>
  <si>
    <t>-539.482430326316 187.472148432999 -300.29837620179</t>
  </si>
  <si>
    <t>-548.203954602927 188.254596586999 -408.406351875257</t>
  </si>
  <si>
    <t>-553.903428599639 189.292268258521 -506.234892839283</t>
  </si>
  <si>
    <t>-557.444702674158 190.798980279472 -604.15933837363</t>
  </si>
  <si>
    <t>-560.181322223348 193.542400081117 -742.104860402553</t>
  </si>
  <si>
    <t>-538.196979674696 193.682622373651 -830.635531987618</t>
  </si>
  <si>
    <t>-561.343739138238 222.228937832525 -680.487341494593</t>
  </si>
  <si>
    <t>-589.431400145131 357.759622501633 -659.466650151564</t>
  </si>
  <si>
    <t>-537.483988054078 363.219933632142 -364.048904558148</t>
  </si>
  <si>
    <t>-329.097215634565 298.045049028041 -252.459469230275</t>
  </si>
  <si>
    <t>-556.599578148441 162.430490656174 -681.770591515065</t>
  </si>
  <si>
    <t>-593.512733269965 28.7597543784198 -662.51977414638</t>
  </si>
  <si>
    <t>-347.587268127136 79.4818406372467 -369.880680055686</t>
  </si>
  <si>
    <t>-507.685780094551 264.747026380901 -204.693302509678</t>
  </si>
  <si>
    <t>-516.345705725644 290.089924701418 210.925250635197</t>
  </si>
  <si>
    <t>-530.064904357933 315.533370649483 616.300570028293</t>
  </si>
  <si>
    <t>-379.914658647716 322.258119634044 673.253898024658</t>
  </si>
  <si>
    <t>-545.548581248749 109.280709132122 -200.559603298023</t>
  </si>
  <si>
    <t>-561.298186405368 114.653637236288 215.588316621164</t>
  </si>
  <si>
    <t>-573.589547506638 119.886922760303 621.716030609602</t>
  </si>
  <si>
    <t>-431.982006804472 74.2119054620052 682.503390584264</t>
  </si>
  <si>
    <t>9763-20170724T150206.275686600.bin</t>
  </si>
  <si>
    <t>-526.727389356276 186.989502849552 -202.631262360891</t>
  </si>
  <si>
    <t>-539.647224151511 187.476256689189 -300.288014214084</t>
  </si>
  <si>
    <t>-548.48124777823 188.2241831045 -408.387000879607</t>
  </si>
  <si>
    <t>-554.30973872356 189.208658333383 -506.208635398667</t>
  </si>
  <si>
    <t>-558.005738438886 190.637997760281 -604.128473585332</t>
  </si>
  <si>
    <t>-560.985703819437 193.24446901278 -742.071679421807</t>
  </si>
  <si>
    <t>-539.078909910814 193.239080241749 -830.621622439935</t>
  </si>
  <si>
    <t>-561.996944996607 221.995429039285 -680.481542093445</t>
  </si>
  <si>
    <t>-589.756205264807 357.623120122674 -659.625343395828</t>
  </si>
  <si>
    <t>-536.250280346972 363.346188859987 -364.490840305749</t>
  </si>
  <si>
    <t>-328.473995075281 297.019380192127 -252.442706242929</t>
  </si>
  <si>
    <t>-557.340013494508 162.189146838595 -681.71219164097</t>
  </si>
  <si>
    <t>-594.283310809889 28.5351960588484 -662.448634865647</t>
  </si>
  <si>
    <t>-348.200258552169 79.2760942593725 -369.760402797661</t>
  </si>
  <si>
    <t>-507.844389686955 264.727082314008 -204.679209462225</t>
  </si>
  <si>
    <t>-516.429922385708 290.072375718624 210.940717718169</t>
  </si>
  <si>
    <t>-530.088710530778 315.532643134295 616.305688339467</t>
  </si>
  <si>
    <t>-379.9365899279 322.315604232715 673.247151974057</t>
  </si>
  <si>
    <t>-545.661066229812 109.2607469596 -200.551336766793</t>
  </si>
  <si>
    <t>-561.330807089597 114.642033854092 215.599453135028</t>
  </si>
  <si>
    <t>-573.592348375641 119.885146282818 621.723342353409</t>
  </si>
  <si>
    <t>-431.985612978489 74.2177528928692 682.518270400215</t>
  </si>
  <si>
    <t>9763-20170724T150206.308775600.bin</t>
  </si>
  <si>
    <t>-526.838174048814 186.99618001829 -202.633968784429</t>
  </si>
  <si>
    <t>-539.736708585353 187.480621091725 -300.293546632007</t>
  </si>
  <si>
    <t>-548.612726683318 188.198993683119 -408.389366983275</t>
  </si>
  <si>
    <t>-554.504317246088 189.142909553748 -506.207562139531</t>
  </si>
  <si>
    <t>-558.287615611987 190.516006050038 -604.12480959828</t>
  </si>
  <si>
    <t>-561.415071574188 193.025066003653 -742.066592781406</t>
  </si>
  <si>
    <t>-539.545819355744 192.924850569883 -830.625738093373</t>
  </si>
  <si>
    <t>-562.33842838255 221.821217401615 -680.496146579023</t>
  </si>
  <si>
    <t>-589.938928894697 357.489064845625 -659.721128334277</t>
  </si>
  <si>
    <t>-535.65732821694 363.30479215596 -364.730108480483</t>
  </si>
  <si>
    <t>-328.158146002948 296.276990964665 -252.58571898637</t>
  </si>
  <si>
    <t>-557.726879174392 162.010626741797 -681.688695192357</t>
  </si>
  <si>
    <t>-594.678314601225 28.359233836258 -662.38276399477</t>
  </si>
  <si>
    <t>-348.56082792565 79.0652624670981 -369.63415987153</t>
  </si>
  <si>
    <t>-507.952934089555 264.734675865601 -204.682016537975</t>
  </si>
  <si>
    <t>-516.480728436095 290.07882479701 210.93915886112</t>
  </si>
  <si>
    <t>-530.090907747488 315.536848887554 616.309534059418</t>
  </si>
  <si>
    <t>-379.941529638737 322.289332562015 673.26187167242</t>
  </si>
  <si>
    <t>-545.750657945773 109.277106263924 -200.548666667495</t>
  </si>
  <si>
    <t>-561.398023052207 114.636496115038 215.603250463247</t>
  </si>
  <si>
    <t>-573.588400406609 119.888721353177 621.7225291294</t>
  </si>
  <si>
    <t>-431.983512242797 74.2283563006215 682.527012002847</t>
  </si>
  <si>
    <t>9763-20170724T150206.377967900.bin</t>
  </si>
  <si>
    <t>-526.986004112596 186.987159352462 -202.64519965886</t>
  </si>
  <si>
    <t>-539.841918596698 187.458395586203 -300.3104651003</t>
  </si>
  <si>
    <t>-548.780976595242 188.105606378736 -408.401612377658</t>
  </si>
  <si>
    <t>-554.771297791007 188.957288551011 -506.214472556208</t>
  </si>
  <si>
    <t>-558.693266492248 190.206828085306 -604.128012390984</t>
  </si>
  <si>
    <t>-562.056115929057 192.506475607208 -742.067943151934</t>
  </si>
  <si>
    <t>-540.289476461253 192.22554796785 -830.651958068</t>
  </si>
  <si>
    <t>-562.808470631717 221.401121135439 -680.541309182168</t>
  </si>
  <si>
    <t>-590.021143193707 357.184892906536 -660.001987756226</t>
  </si>
  <si>
    <t>-534.704999782781 363.196336288621 -365.207187503944</t>
  </si>
  <si>
    <t>-327.548717679955 295.07696803648 -253.086603240914</t>
  </si>
  <si>
    <t>-558.330816531932 161.578734090589 -681.647762903227</t>
  </si>
  <si>
    <t>-595.457272833019 27.9940918202367 -662.221762196495</t>
  </si>
  <si>
    <t>-349.302165948117 78.5674622144154 -369.48907258544</t>
  </si>
  <si>
    <t>-508.034449791526 264.703057239592 -204.684627535967</t>
  </si>
  <si>
    <t>-516.564128766334 290.062650233997 210.935595241958</t>
  </si>
  <si>
    <t>-530.08846969554 315.537733847148 616.313367606399</t>
  </si>
  <si>
    <t>-379.95022339503 322.259070785668 673.298707562898</t>
  </si>
  <si>
    <t>-545.976248728989 109.270468866712 -200.539949936519</t>
  </si>
  <si>
    <t>-561.545490413013 114.65305659458 215.61459684305</t>
  </si>
  <si>
    <t>-573.57468957509 119.89560136851 621.732962386455</t>
  </si>
  <si>
    <t>-431.9864063599 74.2069323090034 682.554907353889</t>
  </si>
  <si>
    <t>9763-20170724T150206.410052900.bin</t>
  </si>
  <si>
    <t>-527.071704056811 186.930180755917 -202.628840363517</t>
  </si>
  <si>
    <t>-539.901154296542 187.394863997958 -300.29761963433</t>
  </si>
  <si>
    <t>-548.857314549498 188.002583995847 -408.387632893122</t>
  </si>
  <si>
    <t>-554.880364827343 188.803324290168 -506.198961100854</t>
  </si>
  <si>
    <t>-558.85133094274 189.985720416175 -604.111471167757</t>
  </si>
  <si>
    <t>-562.299395479917 192.172412794312 -742.050920607346</t>
  </si>
  <si>
    <t>-540.574887003814 191.811344591672 -830.645069062739</t>
  </si>
  <si>
    <t>-562.983729636535 221.119642789922 -680.548229219349</t>
  </si>
  <si>
    <t>-589.989015986553 356.963349168225 -660.13075727089</t>
  </si>
  <si>
    <t>-534.209339742876 363.099272847679 -365.425813553329</t>
  </si>
  <si>
    <t>-327.229373656203 294.534524155147 -253.251113670318</t>
  </si>
  <si>
    <t>-558.566778265201 161.291891712317 -681.60697949762</t>
  </si>
  <si>
    <t>-595.767449987903 27.7433590595035 -662.090807876511</t>
  </si>
  <si>
    <t>-349.558623597807 78.2476617299124 -369.397529414538</t>
  </si>
  <si>
    <t>-508.063077325973 264.617264869441 -204.681716109573</t>
  </si>
  <si>
    <t>-516.594986059731 290.036365133685 210.934840981118</t>
  </si>
  <si>
    <t>-530.090786068316 315.539145402205 616.313238451614</t>
  </si>
  <si>
    <t>-379.955363811447 322.217436287291 673.31109269324</t>
  </si>
  <si>
    <t>-546.11713341247 109.220745372044 -200.535707024204</t>
  </si>
  <si>
    <t>-561.626864247538 114.651431369688 215.620473360231</t>
  </si>
  <si>
    <t>-573.560411643716 119.912419952085 621.745615010039</t>
  </si>
  <si>
    <t>-431.991750452529 74.1756261452019 682.576993773708</t>
  </si>
  <si>
    <t>9763-20170724T150206.475247300.bin</t>
  </si>
  <si>
    <t>-527.24522920946 186.800925944205 -202.592863895539</t>
  </si>
  <si>
    <t>-540.048503506311 187.255282673929 -300.265115892368</t>
  </si>
  <si>
    <t>-549.043880626997 187.771215811465 -408.352251183695</t>
  </si>
  <si>
    <t>-555.126346171783 188.453637424594 -506.160936296586</t>
  </si>
  <si>
    <t>-559.178449758193 189.479892098385 -604.07180888917</t>
  </si>
  <si>
    <t>-562.761355173457 191.405982861001 -742.011792003715</t>
  </si>
  <si>
    <t>-541.103907596342 190.871348870099 -830.621352669693</t>
  </si>
  <si>
    <t>-563.323771498075 220.474031940995 -680.564693926414</t>
  </si>
  <si>
    <t>-589.973307795725 356.431249785616 -660.424013693243</t>
  </si>
  <si>
    <t>-533.444048598085 363.059169765742 -365.872489810483</t>
  </si>
  <si>
    <t>-326.880512654677 293.551617345125 -253.510612076967</t>
  </si>
  <si>
    <t>-559.031420830113 160.635277584651 -681.511791037735</t>
  </si>
  <si>
    <t>-596.384848855038 27.1558455136985 -661.789880993666</t>
  </si>
  <si>
    <t>-350.039947508517 77.7485336525915 -369.063439592175</t>
  </si>
  <si>
    <t>-508.167327616623 264.523857524544 -204.673105081072</t>
  </si>
  <si>
    <t>-516.68525529261 289.940842401763 210.943839840898</t>
  </si>
  <si>
    <t>-530.098900974881 315.520863520884 616.319359551277</t>
  </si>
  <si>
    <t>-379.968697810813 322.189816373006 673.332018590725</t>
  </si>
  <si>
    <t>-546.354654873326 109.123234473671 -200.493992965034</t>
  </si>
  <si>
    <t>-561.762659426842 114.639878682747 215.664873285418</t>
  </si>
  <si>
    <t>-573.548571219607 119.938977993517 621.789080331973</t>
  </si>
  <si>
    <t>-431.988692438317 74.1720909670389 682.618287634062</t>
  </si>
  <si>
    <t>9763-20170724T150206.511342600.bin</t>
  </si>
  <si>
    <t>-527.283239756841 186.738963482152 -202.580004217303</t>
  </si>
  <si>
    <t>-540.063675452569 187.180215775297 -300.255300147576</t>
  </si>
  <si>
    <t>-549.060939444032 187.648641507572 -408.342431557924</t>
  </si>
  <si>
    <t>-555.154621163125 188.273302087787 -506.150780849483</t>
  </si>
  <si>
    <t>-559.226456757298 189.226682766653 -604.061506383759</t>
  </si>
  <si>
    <t>-562.845276474751 191.032560314895 -742.002187140019</t>
  </si>
  <si>
    <t>-541.21424630609 190.420528639557 -830.617854492556</t>
  </si>
  <si>
    <t>-563.366852608694 220.155855580043 -680.581079221726</t>
  </si>
  <si>
    <t>-589.894463675752 356.1549378001 -660.578614461041</t>
  </si>
  <si>
    <t>-532.960111582067 363.063219711288 -366.111746165471</t>
  </si>
  <si>
    <t>-326.601877510106 293.198007579954 -253.594432529215</t>
  </si>
  <si>
    <t>-559.124456632364 160.312697474332 -681.475862468425</t>
  </si>
  <si>
    <t>-596.513336512873 26.8620053067789 -661.65579250714</t>
  </si>
  <si>
    <t>-350.142950432121 77.5099343098518 -368.974720105961</t>
  </si>
  <si>
    <t>-508.193522140256 264.478728771343 -204.667911376882</t>
  </si>
  <si>
    <t>-516.727497270801 289.910961736071 210.947755869543</t>
  </si>
  <si>
    <t>-530.097676437209 315.512610407513 616.321427320219</t>
  </si>
  <si>
    <t>-379.973974980582 322.212970995879 673.347513647003</t>
  </si>
  <si>
    <t>-546.387831474827 109.04305886431 -200.47401542882</t>
  </si>
  <si>
    <t>-561.799417218225 114.621842776471 215.683794988156</t>
  </si>
  <si>
    <t>-573.552296734451 119.939436360059 621.808167945882</t>
  </si>
  <si>
    <t>-431.98862951281 74.1807432149683 682.634721397724</t>
  </si>
  <si>
    <t>9763-20170724T150206.574519000.bin</t>
  </si>
  <si>
    <t>-527.435537035741 186.668041600391 -202.574173024823</t>
  </si>
  <si>
    <t>-540.190064866448 187.075707055163 -300.25303647428</t>
  </si>
  <si>
    <t>-549.207618444402 187.450137290497 -408.338935905436</t>
  </si>
  <si>
    <t>-555.336900881693 187.96405674479 -506.145659226362</t>
  </si>
  <si>
    <t>-559.459927995505 188.779402089353 -604.055624776589</t>
  </si>
  <si>
    <t>-563.165567788239 190.361179075204 -741.996720259453</t>
  </si>
  <si>
    <t>-541.592793939516 189.594777886173 -830.625277208532</t>
  </si>
  <si>
    <t>-563.608715428452 219.587006566467 -680.623741451862</t>
  </si>
  <si>
    <t>-589.938402509855 355.658779402492 -660.824968313842</t>
  </si>
  <si>
    <t>-532.043727706396 363.140704159769 -366.559486041072</t>
  </si>
  <si>
    <t>-325.942005976418 292.916918088433 -253.79561033577</t>
  </si>
  <si>
    <t>-559.446412772289 159.737001794445 -681.421723767141</t>
  </si>
  <si>
    <t>-596.88612017166 26.3189873263502 -661.445749791608</t>
  </si>
  <si>
    <t>-350.437862802078 76.9384322470801 -368.820340575714</t>
  </si>
  <si>
    <t>-508.428004373967 264.454697420345 -204.672265802743</t>
  </si>
  <si>
    <t>-516.791110304465 289.891394419617 210.946638186771</t>
  </si>
  <si>
    <t>-530.075851047231 315.528229616336 616.330752785693</t>
  </si>
  <si>
    <t>-379.974293162543 322.378295025932 673.397366913505</t>
  </si>
  <si>
    <t>-546.475804672176 108.931797798504 -200.437680009326</t>
  </si>
  <si>
    <t>-561.943436974094 114.59864983736 215.716945437554</t>
  </si>
  <si>
    <t>-573.557542243737 119.948712306797 621.840502797763</t>
  </si>
  <si>
    <t>-431.997755311994 74.1810880311803 682.669357127381</t>
  </si>
  <si>
    <t>9763-20170724T150206.614125600.bin</t>
  </si>
  <si>
    <t>-527.487970107009 186.612359254571 -202.567560481939</t>
  </si>
  <si>
    <t>-540.237037455998 187.010000090655 -300.247164188624</t>
  </si>
  <si>
    <t>-549.238546491158 187.363107826726 -408.334386628768</t>
  </si>
  <si>
    <t>-555.348878783891 187.854118844006 -506.142434680787</t>
  </si>
  <si>
    <t>-559.448274447792 188.64299104467 -604.053557153839</t>
  </si>
  <si>
    <t>-563.115515672294 190.18384090845 -741.996217068047</t>
  </si>
  <si>
    <t>-541.541797537598 189.377064332504 -830.624310085138</t>
  </si>
  <si>
    <t>-563.573703289301 219.428061607403 -680.631958788634</t>
  </si>
  <si>
    <t>-589.81658401223 355.516121991533 -660.93203998006</t>
  </si>
  <si>
    <t>-531.46239244284 363.207718832866 -366.762629970805</t>
  </si>
  <si>
    <t>-325.435516366431 292.862468022686 -253.937703504319</t>
  </si>
  <si>
    <t>-559.415281949207 159.577296184029 -681.411093194613</t>
  </si>
  <si>
    <t>-596.871635295694 26.170508733331 -661.361014224707</t>
  </si>
  <si>
    <t>-350.440762189053 76.7362870207733 -368.738452503801</t>
  </si>
  <si>
    <t>-508.504648417275 264.406802517203 -204.673000243066</t>
  </si>
  <si>
    <t>-516.831639654675 289.84827048739 210.946327511725</t>
  </si>
  <si>
    <t>-530.073043987728 315.517334446663 616.335044289332</t>
  </si>
  <si>
    <t>-379.981609204534 322.499496940263 673.412234925806</t>
  </si>
  <si>
    <t>-546.501805496556 108.841756181786 -200.420950162243</t>
  </si>
  <si>
    <t>-561.999404000021 114.572883115532 215.731626021442</t>
  </si>
  <si>
    <t>-573.559461902165 119.95535985282 621.853847521598</t>
  </si>
  <si>
    <t>-432.002778984776 74.1843176755224 682.687320909627</t>
  </si>
  <si>
    <t>9763-20170724T150206.676644700.bin</t>
  </si>
  <si>
    <t>-527.494592625276 186.334226965334 -202.55155893645</t>
  </si>
  <si>
    <t>-540.19156244836 186.700086853074 -300.238071912342</t>
  </si>
  <si>
    <t>-549.116306624994 186.995998293692 -408.331895299493</t>
  </si>
  <si>
    <t>-555.148619458625 187.427053620304 -506.145115691119</t>
  </si>
  <si>
    <t>-559.160823068395 188.148141781871 -604.060318098126</t>
  </si>
  <si>
    <t>-562.695174162131 189.585718739738 -742.007421845298</t>
  </si>
  <si>
    <t>-541.086406009524 188.707094309397 -830.626310769884</t>
  </si>
  <si>
    <t>-563.202571801515 218.876602824446 -680.665919803342</t>
  </si>
  <si>
    <t>-589.296850216214 355.016656126491 -661.057012151603</t>
  </si>
  <si>
    <t>-530.083033692284 363.119971497314 -367.070642482871</t>
  </si>
  <si>
    <t>-324.161593010236 292.241004986594 -254.38722726489</t>
  </si>
  <si>
    <t>-559.063209064774 159.023966593475 -681.395714482682</t>
  </si>
  <si>
    <t>-596.496127842831 25.6366347307387 -661.235744473888</t>
  </si>
  <si>
    <t>-350.134639540017 76.5250221215949 -368.614968441514</t>
  </si>
  <si>
    <t>-508.47589455543 264.122799015976 -204.658152597312</t>
  </si>
  <si>
    <t>-516.8624187982 289.683717941594 210.952611368447</t>
  </si>
  <si>
    <t>-530.077869395251 315.482446008451 616.335163518769</t>
  </si>
  <si>
    <t>-379.994664486658 322.608620712689 673.416250760349</t>
  </si>
  <si>
    <t>-546.50278516313 108.549130934437 -200.380294664512</t>
  </si>
  <si>
    <t>-562.068444677249 114.443883500105 215.767458021303</t>
  </si>
  <si>
    <t>-573.584930019944 119.940064139682 621.894850264821</t>
  </si>
  <si>
    <t>-432.014603621834 74.1998963415838 682.719834879599</t>
  </si>
  <si>
    <t>9763-20170724T150206.714750700.bin</t>
  </si>
  <si>
    <t>-527.419734252714 186.136770192338 -202.540312912082</t>
  </si>
  <si>
    <t>-540.105022426623 186.485701345131 -300.228409161027</t>
  </si>
  <si>
    <t>-548.974989693777 186.750411119287 -408.326805960059</t>
  </si>
  <si>
    <t>-554.940450031064 187.149532524534 -506.144148570428</t>
  </si>
  <si>
    <t>-558.868207942626 187.836150503407 -604.063170762406</t>
  </si>
  <si>
    <t>-562.264914162268 189.222883628068 -742.014331677066</t>
  </si>
  <si>
    <t>-540.600102125307 188.307339947015 -830.619004988604</t>
  </si>
  <si>
    <t>-562.829618943583 218.536532369685 -680.68421193875</t>
  </si>
  <si>
    <t>-588.896952114172 354.69069391147 -661.137436451049</t>
  </si>
  <si>
    <t>-529.124983922076 362.903041768932 -367.26694465754</t>
  </si>
  <si>
    <t>-323.302478541114 291.38690968446 -254.805764475183</t>
  </si>
  <si>
    <t>-558.697330932117 158.683235881918 -681.387596523315</t>
  </si>
  <si>
    <t>-596.16752547509 25.3195053072175 -661.157134724688</t>
  </si>
  <si>
    <t>-349.779861193588 76.3527314551473 -368.659324903824</t>
  </si>
  <si>
    <t>-508.435240573051 263.930501694495 -204.650358043257</t>
  </si>
  <si>
    <t>-516.835695646471 289.563985894516 210.95560851341</t>
  </si>
  <si>
    <t>-530.077976162177 315.475488701625 616.335818181</t>
  </si>
  <si>
    <t>-379.998932767375 322.652853514833 673.421444414912</t>
  </si>
  <si>
    <t>-546.411322259589 108.354602994767 -200.355527328459</t>
  </si>
  <si>
    <t>-562.051180663727 114.333009521792 215.788285715034</t>
  </si>
  <si>
    <t>-573.602505213436 119.928474378759 621.915754482064</t>
  </si>
  <si>
    <t>-432.018084602369 74.2206148614773 682.73227020517</t>
  </si>
  <si>
    <t>9763-20170724T150206.777921700.bin</t>
  </si>
  <si>
    <t>-527.244416946125 185.714883161126 -202.459532152967</t>
  </si>
  <si>
    <t>-539.901602090645 186.054061138185 -300.151243552099</t>
  </si>
  <si>
    <t>-548.62875545657 186.282242079671 -408.261375195797</t>
  </si>
  <si>
    <t>-554.419217156301 186.642593780377 -506.089384390378</t>
  </si>
  <si>
    <t>-558.125697852389 187.287558259741 -604.01719878253</t>
  </si>
  <si>
    <t>-561.161873434411 188.615336791454 -741.977441239785</t>
  </si>
  <si>
    <t>-539.360342348877 187.655823220248 -830.548064473547</t>
  </si>
  <si>
    <t>-561.903820422906 217.954160291616 -680.661169595158</t>
  </si>
  <si>
    <t>-587.981613691407 354.121093335881 -661.221126719193</t>
  </si>
  <si>
    <t>-527.105434887891 362.261205537796 -367.575247790692</t>
  </si>
  <si>
    <t>-321.495010276655 288.911827571766 -255.909596282828</t>
  </si>
  <si>
    <t>-557.735755966247 158.102827036601 -681.328831333074</t>
  </si>
  <si>
    <t>-595.255027551809 24.7680577270521 -660.965650380013</t>
  </si>
  <si>
    <t>-348.875423617702 76.2702641451444 -368.650916644846</t>
  </si>
  <si>
    <t>-508.299193469493 263.488431086975 -204.601006726081</t>
  </si>
  <si>
    <t>-516.805667809714 289.364648168563 210.987802114426</t>
  </si>
  <si>
    <t>-530.096473921579 315.442408865776 616.343197876579</t>
  </si>
  <si>
    <t>-380.012409590998 322.641715795658 673.412838457101</t>
  </si>
  <si>
    <t>-546.218826936345 107.966526670435 -200.295232466602</t>
  </si>
  <si>
    <t>-561.95615995979 114.083132834261 215.842900854313</t>
  </si>
  <si>
    <t>-573.646372833208 119.918839895291 621.974268036437</t>
  </si>
  <si>
    <t>-432.03058106729 74.2553557485032 682.751062202731</t>
  </si>
  <si>
    <t>9763-20170724T150206.812011400.bin</t>
  </si>
  <si>
    <t>-527.182475159228 185.550511605477 -202.442044691684</t>
  </si>
  <si>
    <t>-539.832979104568 185.874657771992 -300.13472221923</t>
  </si>
  <si>
    <t>-548.485939244779 186.090714668576 -408.250815818191</t>
  </si>
  <si>
    <t>-554.182696715098 186.444583307175 -506.084384628113</t>
  </si>
  <si>
    <t>-557.769129177365 187.08902334362 -604.016625362599</t>
  </si>
  <si>
    <t>-560.608789254023 188.424113066607 -741.980858512013</t>
  </si>
  <si>
    <t>-538.733024427587 187.463052741462 -830.533389281129</t>
  </si>
  <si>
    <t>-561.446930410116 217.759071705278 -680.66406360277</t>
  </si>
  <si>
    <t>-587.526049578861 353.925642675917 -661.254755209601</t>
  </si>
  <si>
    <t>-526.218038589117 361.914567227384 -367.694683069499</t>
  </si>
  <si>
    <t>-320.656889882136 287.57058311421 -256.597501636784</t>
  </si>
  <si>
    <t>-557.260222601917 157.908967542064 -681.329474442625</t>
  </si>
  <si>
    <t>-594.834581186787 24.5932423542267 -660.914250522522</t>
  </si>
  <si>
    <t>-348.359355647168 76.1747808628188 -368.651467917403</t>
  </si>
  <si>
    <t>-508.283894271672 263.34125272041 -204.587440789506</t>
  </si>
  <si>
    <t>-516.769001432767 289.294994487035 210.996957253317</t>
  </si>
  <si>
    <t>-530.104336715847 315.423087055062 616.343394494932</t>
  </si>
  <si>
    <t>-380.018693322321 322.652554623855 673.405019650289</t>
  </si>
  <si>
    <t>-546.123668907045 107.779897851349 -200.261745676609</t>
  </si>
  <si>
    <t>-561.895583254459 113.993238073079 215.873585063952</t>
  </si>
  <si>
    <t>-573.662693360244 119.928065978258 622.002943843281</t>
  </si>
  <si>
    <t>-432.033567571099 74.2767353337831 682.75777505178</t>
  </si>
  <si>
    <t>9763-20170724T150206.877204700.bin</t>
  </si>
  <si>
    <t>-527.033118676648 185.232452802998 -202.392520404324</t>
  </si>
  <si>
    <t>-539.657546914771 185.531332693023 -300.08866898626</t>
  </si>
  <si>
    <t>-548.162677339764 185.720617981774 -408.216544346779</t>
  </si>
  <si>
    <t>-553.678075990263 186.056031976016 -506.060520467634</t>
  </si>
  <si>
    <t>-557.035790351388 186.690815242259 -604.001006161004</t>
  </si>
  <si>
    <t>-559.504039103398 188.023938713587 -741.972549008777</t>
  </si>
  <si>
    <t>-537.486517481406 187.07892891895 -830.489982976938</t>
  </si>
  <si>
    <t>-560.519899414626 217.358814057203 -680.658216980652</t>
  </si>
  <si>
    <t>-586.59530619879 353.539402594081 -661.330264434354</t>
  </si>
  <si>
    <t>-524.602773676335 361.008845011528 -367.900311735269</t>
  </si>
  <si>
    <t>-319.196966681428 284.812846107969 -257.774902447141</t>
  </si>
  <si>
    <t>-556.306106580948 157.510485574641 -681.311910746181</t>
  </si>
  <si>
    <t>-593.965111995276 24.2446477609292 -660.763968714596</t>
  </si>
  <si>
    <t>-347.561376614548 76.0308915675344 -368.461166331</t>
  </si>
  <si>
    <t>-508.146922168827 263.019746379553 -204.553283149864</t>
  </si>
  <si>
    <t>-516.692744674772 289.137188285733 211.019648934868</t>
  </si>
  <si>
    <t>-530.111533995584 315.414182934258 616.345703708674</t>
  </si>
  <si>
    <t>-380.026181126991 322.70902045328 673.399826950109</t>
  </si>
  <si>
    <t>-545.96475514294 107.459836799752 -200.198516722333</t>
  </si>
  <si>
    <t>-561.794935958937 113.793138539731 215.932805848046</t>
  </si>
  <si>
    <t>-573.699234280129 119.940218069875 622.042204898569</t>
  </si>
  <si>
    <t>-432.047605359311 74.3310761951573 682.776281791244</t>
  </si>
  <si>
    <t>9763-20170724T150206.909289700.bin</t>
  </si>
  <si>
    <t>-526.926151239116 185.027795424526 -202.38258711107</t>
  </si>
  <si>
    <t>-539.55963363452 185.312623132436 -300.077587548892</t>
  </si>
  <si>
    <t>-548.019421968998 185.483272949079 -408.208913783443</t>
  </si>
  <si>
    <t>-553.471519399754 185.802736631683 -506.056667322036</t>
  </si>
  <si>
    <t>-556.743685653016 186.423568813201 -604.000046063868</t>
  </si>
  <si>
    <t>-559.06808050082 187.741279849949 -741.974162192341</t>
  </si>
  <si>
    <t>-536.996485362051 186.795757252658 -830.478200459686</t>
  </si>
  <si>
    <t>-560.152701084691 217.082651640625 -680.664183885064</t>
  </si>
  <si>
    <t>-586.209988797722 353.278142728003 -661.37779241294</t>
  </si>
  <si>
    <t>-523.842918340971 360.527289247625 -368.021771276579</t>
  </si>
  <si>
    <t>-318.467617490424 283.337567959013 -258.533258952748</t>
  </si>
  <si>
    <t>-555.92854651814 157.235117965577 -681.307018451604</t>
  </si>
  <si>
    <t>-593.614954774706 23.9931321607137 -660.690157546813</t>
  </si>
  <si>
    <t>-347.27396949057 75.7800418188983 -368.380780252503</t>
  </si>
  <si>
    <t>-508.037723317943 262.827303422383 -204.5470249</t>
  </si>
  <si>
    <t>-516.631543069811 289.037200937318 211.01909604287</t>
  </si>
  <si>
    <t>-530.114727202152 315.403263731222 616.34456222091</t>
  </si>
  <si>
    <t>-380.030396534289 322.704850067964 673.400471234885</t>
  </si>
  <si>
    <t>-545.854797051538 107.228012447879 -200.187352727777</t>
  </si>
  <si>
    <t>-561.703931201918 113.658622597628 215.941798426662</t>
  </si>
  <si>
    <t>-573.707351628615 119.921582278723 622.03983549641</t>
  </si>
  <si>
    <t>-432.053465116388 74.3447501062049 682.792820918121</t>
  </si>
  <si>
    <t>9763-20170724T150206.978014500.bin</t>
  </si>
  <si>
    <t>-526.678028921774 184.514212270718 -202.390265540898</t>
  </si>
  <si>
    <t>-539.312116097995 184.771275482434 -300.085300140496</t>
  </si>
  <si>
    <t>-547.699940020835 184.908424240113 -408.222416223979</t>
  </si>
  <si>
    <t>-553.057696868051 185.199064135723 -506.075328408454</t>
  </si>
  <si>
    <t>-556.206294926022 185.794459161912 -604.023014857975</t>
  </si>
  <si>
    <t>-558.32605360721 187.080966971201 -742.000709574981</t>
  </si>
  <si>
    <t>-536.204043533803 186.121491063988 -830.491995819562</t>
  </si>
  <si>
    <t>-559.507036638055 216.435767432608 -680.699054796251</t>
  </si>
  <si>
    <t>-585.567253407331 352.639764108748 -661.491453282197</t>
  </si>
  <si>
    <t>-522.432012216524 359.712302161761 -368.29541633648</t>
  </si>
  <si>
    <t>-317.031207844504 280.615138720928 -260.225266032663</t>
  </si>
  <si>
    <t>-555.271083595396 156.58878864952 -681.322033104542</t>
  </si>
  <si>
    <t>-593.029162268482 23.3789164322325 -660.592144785526</t>
  </si>
  <si>
    <t>-346.653613373172 75.0712407580618 -368.273113511587</t>
  </si>
  <si>
    <t>-507.838232137906 262.387013024859 -204.551738746347</t>
  </si>
  <si>
    <t>-516.503053998816 288.764744753431 211.002288948192</t>
  </si>
  <si>
    <t>-530.118185061568 315.370804108582 616.330027177841</t>
  </si>
  <si>
    <t>-380.035253146054 322.686159768959 673.387932188515</t>
  </si>
  <si>
    <t>-545.548796775161 106.669562885088 -200.210620007937</t>
  </si>
  <si>
    <t>-561.527684455382 113.259226060305 215.911087719213</t>
  </si>
  <si>
    <t>-573.711237908831 119.744552144447 621.930000151144</t>
  </si>
  <si>
    <t>-432.051115440498 74.4603377382166 682.886944178231</t>
  </si>
  <si>
    <t>9763-20170724T150207.011103000.bin</t>
  </si>
  <si>
    <t>-526.503197055082 184.219093712355 -202.411407075134</t>
  </si>
  <si>
    <t>-539.133106528132 184.457296894468 -300.107043597775</t>
  </si>
  <si>
    <t>-547.49116521877 184.569153556472 -408.246476124324</t>
  </si>
  <si>
    <t>-552.811726593488 184.835978957829 -506.101572820332</t>
  </si>
  <si>
    <t>-555.912752996004 185.407093802927 -604.050817533221</t>
  </si>
  <si>
    <t>-557.954555928214 186.659113517327 -742.030027743308</t>
  </si>
  <si>
    <t>-535.818641411383 185.68083460562 -830.517553204832</t>
  </si>
  <si>
    <t>-559.17072570341 216.029201045093 -680.736313686998</t>
  </si>
  <si>
    <t>-585.240660439109 352.243594012413 -661.581042116714</t>
  </si>
  <si>
    <t>-521.774195163153 359.267586689354 -368.455384810715</t>
  </si>
  <si>
    <t>-316.33426170951 278.855879155675 -261.434714477279</t>
  </si>
  <si>
    <t>-554.933308767056 156.182203231864 -681.342115139384</t>
  </si>
  <si>
    <t>-592.71793795318 22.9958050254309 -660.54112924103</t>
  </si>
  <si>
    <t>-346.294715162092 74.6595884892906 -368.222333978775</t>
  </si>
  <si>
    <t>-507.67192157069 262.123935828985 -204.564750953938</t>
  </si>
  <si>
    <t>-516.418590099022 288.615216625095 210.980292731587</t>
  </si>
  <si>
    <t>-530.121595612842 315.386873264946 616.315962869064</t>
  </si>
  <si>
    <t>-380.046151611812 322.808009059031 673.379834518396</t>
  </si>
  <si>
    <t>-545.332361610886 106.329577616853 -200.237862483551</t>
  </si>
  <si>
    <t>-561.393504915624 113.045914294209 215.878648196965</t>
  </si>
  <si>
    <t>-573.682710943385 119.662972705265 621.895233984492</t>
  </si>
  <si>
    <t>-432.032160005973 74.5071056834981 682.969510028003</t>
  </si>
  <si>
    <t>9763-20170724T150207.078348900.bin</t>
  </si>
  <si>
    <t>-526.148421744443 183.633713619314 -202.421975861811</t>
  </si>
  <si>
    <t>-538.811548783634 183.839344363976 -300.113396163825</t>
  </si>
  <si>
    <t>-547.179654581503 183.893109906448 -408.252098026944</t>
  </si>
  <si>
    <t>-552.497679716659 184.099191587306 -506.107510993377</t>
  </si>
  <si>
    <t>-555.584044314971 184.601201530657 -604.057658102557</t>
  </si>
  <si>
    <t>-557.591804303887 185.748577194939 -742.038191250709</t>
  </si>
  <si>
    <t>-535.459207152528 184.737966583873 -830.526155499862</t>
  </si>
  <si>
    <t>-558.83032379364 215.164724486244 -680.767057631403</t>
  </si>
  <si>
    <t>-584.954249953428 351.376731704423 -661.717727188887</t>
  </si>
  <si>
    <t>-520.914902783094 358.391432537911 -368.716325852635</t>
  </si>
  <si>
    <t>-315.469460081982 275.966080958692 -263.249462973066</t>
  </si>
  <si>
    <t>-554.578298981653 155.318162612604 -681.326462596382</t>
  </si>
  <si>
    <t>-592.376162707096 22.1561582934842 -660.371661498791</t>
  </si>
  <si>
    <t>-345.770798114888 73.9290424654157 -368.154996154717</t>
  </si>
  <si>
    <t>-507.424597289328 261.618345184737 -204.578278037102</t>
  </si>
  <si>
    <t>-516.237311138974 288.295033700362 210.95352037436</t>
  </si>
  <si>
    <t>-530.11786762109 315.377427004226 616.295284774525</t>
  </si>
  <si>
    <t>-380.054973753419 322.904993481749 673.378256270369</t>
  </si>
  <si>
    <t>-544.925726673774 105.709051740697 -200.231180395283</t>
  </si>
  <si>
    <t>-561.179218211403 112.650853215623 215.874115382917</t>
  </si>
  <si>
    <t>-573.64001356498 119.56061865583 621.905045400307</t>
  </si>
  <si>
    <t>-431.989456997319 74.6141858037681 683.133509819007</t>
  </si>
  <si>
    <t>9763-20170724T150207.110424400.bin</t>
  </si>
  <si>
    <t>-525.997040606155 183.351496477914 -202.395450994188</t>
  </si>
  <si>
    <t>-538.700047345849 183.534804733534 -300.081756149264</t>
  </si>
  <si>
    <t>-547.095622778206 183.554123129815 -408.21829068092</t>
  </si>
  <si>
    <t>-552.43142319563 183.725176068037 -506.072716130644</t>
  </si>
  <si>
    <t>-555.528206290232 184.188956473478 -604.022787735927</t>
  </si>
  <si>
    <t>-557.542692667629 185.278427363864 -742.00374934375</t>
  </si>
  <si>
    <t>-535.410649281429 184.25205746042 -830.491676067341</t>
  </si>
  <si>
    <t>-558.780011778771 214.719994346963 -680.744885429534</t>
  </si>
  <si>
    <t>-584.955120868643 350.932314277287 -661.730061966785</t>
  </si>
  <si>
    <t>-520.649939893447 357.937120913613 -368.786824809238</t>
  </si>
  <si>
    <t>-315.135091009616 275.618991434334 -263.371494612824</t>
  </si>
  <si>
    <t>-554.524466401608 154.873575305962 -681.279491942222</t>
  </si>
  <si>
    <t>-592.284471780262 21.7128431328126 -660.245160837769</t>
  </si>
  <si>
    <t>-345.536080878564 73.6041700505243 -368.058377244909</t>
  </si>
  <si>
    <t>-507.328055197602 261.332519551413 -204.565815688424</t>
  </si>
  <si>
    <t>-516.1497374247 288.142767109467 210.957262569582</t>
  </si>
  <si>
    <t>-530.12078433802 315.36421290327 616.287202414024</t>
  </si>
  <si>
    <t>-380.063257612199 322.980744900451 673.372475492363</t>
  </si>
  <si>
    <t>-544.726050905165 105.396024696873 -200.178405616151</t>
  </si>
  <si>
    <t>-561.106173269767 112.486942470531 215.919396925477</t>
  </si>
  <si>
    <t>-573.636254573925 119.535160147825 621.957745086698</t>
  </si>
  <si>
    <t>-431.967917035422 74.6532387378832 683.192545008748</t>
  </si>
  <si>
    <t>9763-20170724T150207.179614300.bin</t>
  </si>
  <si>
    <t>-525.8584559151 182.780158147753 -202.289211835651</t>
  </si>
  <si>
    <t>-538.612036459291 182.914246950094 -299.968943916966</t>
  </si>
  <si>
    <t>-547.037328408191 182.885827268464 -408.103213597448</t>
  </si>
  <si>
    <t>-552.389771076936 183.017710304953 -505.956834388855</t>
  </si>
  <si>
    <t>-555.493207516421 183.446999850934 -603.906686779879</t>
  </si>
  <si>
    <t>-557.506821521521 184.493136031239 -741.888087148534</t>
  </si>
  <si>
    <t>-535.380248477781 183.482852114506 -830.37768159315</t>
  </si>
  <si>
    <t>-558.779842718359 213.951604556508 -680.637918449305</t>
  </si>
  <si>
    <t>-585.094948091321 350.140410696475 -661.661492181985</t>
  </si>
  <si>
    <t>-520.618096644807 357.298494797771 -368.759518196443</t>
  </si>
  <si>
    <t>-314.887616404297 276.472796508573 -262.612550236716</t>
  </si>
  <si>
    <t>-554.453646018115 154.109925290953 -681.154827330326</t>
  </si>
  <si>
    <t>-592.088486343145 20.9406408275506 -659.986107588541</t>
  </si>
  <si>
    <t>-345.204667817832 73.06797964612 -367.872007953857</t>
  </si>
  <si>
    <t>-507.269800293215 260.769018252033 -204.512431173425</t>
  </si>
  <si>
    <t>-515.883032139826 287.781998015308 211.001865788766</t>
  </si>
  <si>
    <t>-530.089102996365 315.354455350838 616.289685938366</t>
  </si>
  <si>
    <t>-380.054549628672 322.997576597673 673.431762718478</t>
  </si>
  <si>
    <t>-544.452290191511 104.796922472697 -200.019092373131</t>
  </si>
  <si>
    <t>-561.03516910159 112.21541878155 216.0650301385</t>
  </si>
  <si>
    <t>-573.620526731403 119.552896275666 622.093742890689</t>
  </si>
  <si>
    <t>-431.968246295907 74.6142135871771 683.324034954276</t>
  </si>
  <si>
    <t>9763-20170724T150207.212701800.bin</t>
  </si>
  <si>
    <t>-525.840324926917 182.485301421666 -202.237012610925</t>
  </si>
  <si>
    <t>-538.624152280298 182.591957499581 -299.912818839544</t>
  </si>
  <si>
    <t>-547.060499468478 182.532855050295 -408.046258641379</t>
  </si>
  <si>
    <t>-552.413964473559 182.637991061213 -505.899801661682</t>
  </si>
  <si>
    <t>-555.509558360803 183.04199978002 -603.850044017078</t>
  </si>
  <si>
    <t>-557.502822496848 184.055455191548 -741.831968556686</t>
  </si>
  <si>
    <t>-535.371878229477 183.062116916203 -830.320541068135</t>
  </si>
  <si>
    <t>-558.807730927576 213.526644302813 -680.588571407911</t>
  </si>
  <si>
    <t>-585.228598078282 349.694421034715 -661.636282216554</t>
  </si>
  <si>
    <t>-520.956708098357 357.068016111774 -368.694653489885</t>
  </si>
  <si>
    <t>-315.002330500981 277.436230353826 -262.080474546582</t>
  </si>
  <si>
    <t>-554.435744629231 153.688338728101 -681.091279099555</t>
  </si>
  <si>
    <t>-591.978215450487 20.4905330300583 -659.868643015443</t>
  </si>
  <si>
    <t>-345.075698283449 72.8095749834436 -367.776493291931</t>
  </si>
  <si>
    <t>-507.273245737364 260.483664917488 -204.477609553226</t>
  </si>
  <si>
    <t>-515.719023710542 287.560825828161 211.035897679994</t>
  </si>
  <si>
    <t>-530.070976820974 315.354668751813 616.298065852079</t>
  </si>
  <si>
    <t>-380.051602895822 323.014516615902 673.477711322021</t>
  </si>
  <si>
    <t>-544.408288717366 104.515302422484 -199.938430242156</t>
  </si>
  <si>
    <t>-561.019238344321 112.048367372036 216.142501718448</t>
  </si>
  <si>
    <t>-573.611306727856 119.551007257487 622.151014161878</t>
  </si>
  <si>
    <t>-431.970523229091 74.6096507733787 683.405957463331</t>
  </si>
  <si>
    <t>9763-20170724T150207.277396100.bin</t>
  </si>
  <si>
    <t>-525.821395373496 181.866201447036 -202.121089007008</t>
  </si>
  <si>
    <t>-538.62671942032 181.918700259096 -299.794149993104</t>
  </si>
  <si>
    <t>-547.041542589846 181.781581584926 -407.929125334738</t>
  </si>
  <si>
    <t>-552.35669655674 181.810861432505 -505.784843206779</t>
  </si>
  <si>
    <t>-555.394820687407 182.135606704393 -603.737235781911</t>
  </si>
  <si>
    <t>-557.286835848682 183.034601212649 -741.721247961088</t>
  </si>
  <si>
    <t>-535.100555066008 182.061844831643 -830.19637296634</t>
  </si>
  <si>
    <t>-558.707635030069 212.551372106196 -680.502526996093</t>
  </si>
  <si>
    <t>-585.429826315933 348.680781656399 -661.66559620802</t>
  </si>
  <si>
    <t>-521.118180343367 356.724896657884 -368.750400387955</t>
  </si>
  <si>
    <t>-314.817796578368 278.164038062129 -262.010793791212</t>
  </si>
  <si>
    <t>-554.193381710279 152.723137358467 -680.954248368073</t>
  </si>
  <si>
    <t>-591.435789289417 19.4801365204792 -659.566152685767</t>
  </si>
  <si>
    <t>-344.65848255651 72.2661708765754 -367.587814447619</t>
  </si>
  <si>
    <t>-507.374136839672 259.858710663892 -204.40176905403</t>
  </si>
  <si>
    <t>-515.631202073004 287.220309479423 211.096886883782</t>
  </si>
  <si>
    <t>-530.077151758174 315.347249056548 616.312948854485</t>
  </si>
  <si>
    <t>-380.072291600166 323.230877074347 673.500228890531</t>
  </si>
  <si>
    <t>-544.226255502768 103.908052192007 -199.787442293415</t>
  </si>
  <si>
    <t>-560.934118615577 111.665709401086 216.285467485573</t>
  </si>
  <si>
    <t>-573.627755224819 119.53194924419 622.278832386348</t>
  </si>
  <si>
    <t>-432.011733340341 74.6180093270098 683.611045977925</t>
  </si>
  <si>
    <t>9763-20170724T150207.309481500.bin</t>
  </si>
  <si>
    <t>-525.80200716696 181.553573554591 -202.051822151015</t>
  </si>
  <si>
    <t>-538.608196386451 181.572329724083 -299.724762260402</t>
  </si>
  <si>
    <t>-547.011190337184 181.388761263664 -407.860605357513</t>
  </si>
  <si>
    <t>-552.310129969474 181.373190443689 -505.717261068705</t>
  </si>
  <si>
    <t>-555.32636442473 181.649931089393 -603.670346254892</t>
  </si>
  <si>
    <t>-557.181346185495 182.479208309069 -741.655416693875</t>
  </si>
  <si>
    <t>-534.974144083626 181.500596285353 -830.12514291592</t>
  </si>
  <si>
    <t>-558.659281493777 212.02378571827 -680.451383801242</t>
  </si>
  <si>
    <t>-585.53120358393 348.127678650854 -661.670177434911</t>
  </si>
  <si>
    <t>-521.038414136811 356.440279235202 -368.802442810496</t>
  </si>
  <si>
    <t>-314.471535131321 278.89181513315 -261.83814439816</t>
  </si>
  <si>
    <t>-554.063493368516 152.201582055502 -680.872745977112</t>
  </si>
  <si>
    <t>-591.12594188093 18.9116996785108 -659.400479601583</t>
  </si>
  <si>
    <t>-344.405802602393 72.1345778857797 -367.457565787359</t>
  </si>
  <si>
    <t>-507.455995992232 259.55515195114 -204.362602310037</t>
  </si>
  <si>
    <t>-515.72718041072 287.080686857878 211.125000258689</t>
  </si>
  <si>
    <t>-530.090315671615 315.346143348346 616.318208528546</t>
  </si>
  <si>
    <t>-380.086957494861 323.366344896051 673.490466140472</t>
  </si>
  <si>
    <t>-544.126907596356 103.585041262987 -199.70587094386</t>
  </si>
  <si>
    <t>-560.902365408981 111.464132518476 216.362037766633</t>
  </si>
  <si>
    <t>-573.673241647541 119.527179723749 622.3805740531</t>
  </si>
  <si>
    <t>-432.034825566426 74.6875660510309 683.715485503322</t>
  </si>
  <si>
    <t>9763-20170724T150207.376748200.bin</t>
  </si>
  <si>
    <t>-525.853237748165 181.053934146009 -201.980531763166</t>
  </si>
  <si>
    <t>-538.666028243643 180.993983134794 -299.652541603186</t>
  </si>
  <si>
    <t>-547.046475589262 180.747625796946 -407.790083342647</t>
  </si>
  <si>
    <t>-552.314023232527 180.685695303997 -505.648414762017</t>
  </si>
  <si>
    <t>-555.288441756589 180.927116299356 -603.602831956807</t>
  </si>
  <si>
    <t>-557.074208549709 181.718221634525 -741.589022534871</t>
  </si>
  <si>
    <t>-534.843961063313 180.762501242688 -830.053148528973</t>
  </si>
  <si>
    <t>-558.678715744927 211.272224401102 -680.392770754159</t>
  </si>
  <si>
    <t>-585.914975280543 347.309928876914 -661.678468198853</t>
  </si>
  <si>
    <t>-520.118455968911 356.68974964065 -369.133058065574</t>
  </si>
  <si>
    <t>-312.994206726151 281.31886006024 -261.691152102119</t>
  </si>
  <si>
    <t>-553.8909827971 151.464882045676 -680.797621791499</t>
  </si>
  <si>
    <t>-590.616803240266 18.0973173314064 -659.248350833701</t>
  </si>
  <si>
    <t>-343.964041597048 72.5485006349606 -367.36434669325</t>
  </si>
  <si>
    <t>-507.763273866601 259.0598568674 -204.339835103842</t>
  </si>
  <si>
    <t>-515.891730419986 286.814730132699 211.135348826592</t>
  </si>
  <si>
    <t>-530.12040813845 315.327761344706 616.286070778883</t>
  </si>
  <si>
    <t>-380.112899476672 323.564213763253 673.416696578665</t>
  </si>
  <si>
    <t>-543.941945173194 103.111597283131 -199.577189934491</t>
  </si>
  <si>
    <t>-560.878833750411 111.090435574856 216.482286766301</t>
  </si>
  <si>
    <t>-573.802971147531 119.545286595215 622.546830037866</t>
  </si>
  <si>
    <t>-432.078385278765 74.8000596000172 683.751393944168</t>
  </si>
  <si>
    <t>9763-20170724T150207.409835700.bin</t>
  </si>
  <si>
    <t>-525.924370819734 180.874851040525 -201.931949517669</t>
  </si>
  <si>
    <t>-538.72662861559 180.790719888538 -299.605325460775</t>
  </si>
  <si>
    <t>-547.084312033994 180.519051613475 -407.744449815754</t>
  </si>
  <si>
    <t>-552.326860653223 180.435432404392 -505.60410274282</t>
  </si>
  <si>
    <t>-555.271965809638 180.656408996705 -603.559656032116</t>
  </si>
  <si>
    <t>-557.011949992722 181.420341272721 -741.546538651375</t>
  </si>
  <si>
    <t>-534.768677586942 180.476256672419 -830.00761620787</t>
  </si>
  <si>
    <t>-558.682233783685 210.982638192111 -680.356132727292</t>
  </si>
  <si>
    <t>-586.071286472386 346.994266527635 -661.673364240176</t>
  </si>
  <si>
    <t>-519.621359088724 356.961198899714 -369.294997066639</t>
  </si>
  <si>
    <t>-312.159025919104 283.141250428804 -261.429436679674</t>
  </si>
  <si>
    <t>-553.80342676886 151.182628335534 -680.748583751235</t>
  </si>
  <si>
    <t>-590.360257280471 17.7754910660033 -659.172118022257</t>
  </si>
  <si>
    <t>-343.821064025338 72.9463309288124 -367.298903759314</t>
  </si>
  <si>
    <t>-507.925111599297 258.86053179237 -204.317645826619</t>
  </si>
  <si>
    <t>-515.966992782467 286.684682733976 211.154501715746</t>
  </si>
  <si>
    <t>-530.141148146109 315.329329148875 616.281236151474</t>
  </si>
  <si>
    <t>-380.131045580023 323.68901298996 673.387165533852</t>
  </si>
  <si>
    <t>-543.930812556115 102.917879377452 -199.508032749231</t>
  </si>
  <si>
    <t>-560.939368765651 110.925897906732 216.547951507127</t>
  </si>
  <si>
    <t>-573.885925632543 119.541728325524 622.620833337025</t>
  </si>
  <si>
    <t>-432.087238863025 74.8786625773844 683.713684678401</t>
  </si>
  <si>
    <t>9763-20170724T150207.480552800.bin</t>
  </si>
  <si>
    <t>-526.07399599888 180.55458153721 -201.846571511463</t>
  </si>
  <si>
    <t>-538.856006971164 180.437230099178 -299.522593024332</t>
  </si>
  <si>
    <t>-547.179944395734 180.106612046233 -407.664206529852</t>
  </si>
  <si>
    <t>-552.386586642662 179.961800855051 -505.525697362908</t>
  </si>
  <si>
    <t>-555.28991850868 180.115116327355 -603.482524731123</t>
  </si>
  <si>
    <t>-556.964650035517 180.777113883581 -741.470787343472</t>
  </si>
  <si>
    <t>-534.689692449162 179.860050338888 -829.924101571921</t>
  </si>
  <si>
    <t>-558.746278231602 210.377719917205 -680.301984392896</t>
  </si>
  <si>
    <t>-586.50690093962 346.334343458826 -661.773988263925</t>
  </si>
  <si>
    <t>-518.473338546044 357.246568455809 -369.793904176264</t>
  </si>
  <si>
    <t>-310.586659437 285.566416449709 -261.303863283446</t>
  </si>
  <si>
    <t>-553.702471693862 150.591131821932 -680.649945564134</t>
  </si>
  <si>
    <t>-589.898192695303 17.1125132429718 -658.906701474794</t>
  </si>
  <si>
    <t>-343.42792161299 73.2893723371283 -367.282161919026</t>
  </si>
  <si>
    <t>-508.19715643403 258.488456918579 -204.244380668257</t>
  </si>
  <si>
    <t>-516.177704725577 286.47285239904 211.218229664929</t>
  </si>
  <si>
    <t>-530.174718096745 315.32093428649 616.321803712603</t>
  </si>
  <si>
    <t>-380.160088638175 323.873345619752 673.387282839021</t>
  </si>
  <si>
    <t>-543.989385293864 102.592229839407 -199.391249915654</t>
  </si>
  <si>
    <t>-561.065487956211 110.614523914962 216.661736656065</t>
  </si>
  <si>
    <t>-574.022956401098 119.541167805159 622.732108458939</t>
  </si>
  <si>
    <t>-432.107720234204 74.9364508969054 683.596652144636</t>
  </si>
  <si>
    <t>9763-20170724T150207.512638500.bin</t>
  </si>
  <si>
    <t>-526.126965900883 180.40070301217 -201.807608640958</t>
  </si>
  <si>
    <t>-538.906026519633 180.265334549894 -299.483965407535</t>
  </si>
  <si>
    <t>-547.223761892783 179.913855432989 -407.626080541017</t>
  </si>
  <si>
    <t>-552.423572211788 179.750098411075 -505.487836313656</t>
  </si>
  <si>
    <t>-555.318888536586 179.883880218071 -603.444955629496</t>
  </si>
  <si>
    <t>-556.981001331904 180.518983472133 -741.433491346955</t>
  </si>
  <si>
    <t>-534.702058786911 179.61350340651 -829.88588360528</t>
  </si>
  <si>
    <t>-558.795281351341 210.129216555708 -680.270380260867</t>
  </si>
  <si>
    <t>-586.61583845137 346.079901146238 -661.780831218716</t>
  </si>
  <si>
    <t>-517.738911284979 357.286969443883 -370.009689596359</t>
  </si>
  <si>
    <t>-309.784374830026 286.621262937642 -260.98554550764</t>
  </si>
  <si>
    <t>-553.697323528814 150.347205206422 -680.606783232037</t>
  </si>
  <si>
    <t>-589.792197572887 16.8474433076685 -658.796659207312</t>
  </si>
  <si>
    <t>-343.217004647552 73.2435290083208 -367.318469308802</t>
  </si>
  <si>
    <t>-508.243636108036 258.324093690125 -204.210947870382</t>
  </si>
  <si>
    <t>-516.268043083996 286.380419579573 211.245971407021</t>
  </si>
  <si>
    <t>-530.188801961376 315.331551319071 616.340814369404</t>
  </si>
  <si>
    <t>-380.168743961372 323.903510024659 673.389084431152</t>
  </si>
  <si>
    <t>-544.02147213232 102.451675911786 -199.358046008601</t>
  </si>
  <si>
    <t>-561.125530868239 110.493126682041 216.693372680713</t>
  </si>
  <si>
    <t>-574.074003405897 119.514169299735 622.743363577006</t>
  </si>
  <si>
    <t>-432.107299535157 74.9924459848016 683.548549550943</t>
  </si>
  <si>
    <t>9763-20170724T150207.577318400.bin</t>
  </si>
  <si>
    <t>-526.292408578435 180.263609684755 -201.796648195645</t>
  </si>
  <si>
    <t>-539.067734182999 180.105868680045 -299.473444577844</t>
  </si>
  <si>
    <t>-547.357424084576 179.731700469905 -407.617451972672</t>
  </si>
  <si>
    <t>-552.522361742423 179.548736015091 -505.481179198278</t>
  </si>
  <si>
    <t>-555.373335580337 179.665368658585 -603.439673663895</t>
  </si>
  <si>
    <t>-556.963155327555 180.278469059775 -741.429220892153</t>
  </si>
  <si>
    <t>-534.683071250205 179.384294963493 -829.881440317479</t>
  </si>
  <si>
    <t>-558.840254434323 209.895914148052 -680.27129950079</t>
  </si>
  <si>
    <t>-586.719914454127 345.846825724254 -661.838704297128</t>
  </si>
  <si>
    <t>-516.250542308411 357.50518047329 -370.46582321295</t>
  </si>
  <si>
    <t>-308.265339903699 288.468293786598 -260.461018176297</t>
  </si>
  <si>
    <t>-553.680556131151 150.119078548083 -680.596301899039</t>
  </si>
  <si>
    <t>-589.700016263989 16.6104683123226 -658.726773349422</t>
  </si>
  <si>
    <t>-343.084919260855 73.330518162539 -367.415866716784</t>
  </si>
  <si>
    <t>-508.556855171878 258.213430300136 -204.19607987078</t>
  </si>
  <si>
    <t>-516.494518101195 286.374485973864 211.255373850594</t>
  </si>
  <si>
    <t>-530.20739117949 315.349845542201 616.358229591156</t>
  </si>
  <si>
    <t>-380.188880631141 324.074199049214 673.387419514382</t>
  </si>
  <si>
    <t>-544.093794315586 102.311648002809 -199.359064827985</t>
  </si>
  <si>
    <t>-561.209670850836 110.377443717088 216.691408858463</t>
  </si>
  <si>
    <t>-574.098816965211 119.513803020192 622.731746542458</t>
  </si>
  <si>
    <t>-432.098954987276 75.0416600307988 683.495755734154</t>
  </si>
  <si>
    <t>9763-20170724T150207.610406600.bin</t>
  </si>
  <si>
    <t>-526.369708542686 180.251044438908 -201.797794557326</t>
  </si>
  <si>
    <t>-539.143532485716 180.084351451683 -299.474852507704</t>
  </si>
  <si>
    <t>-547.415588476374 179.701105824435 -407.620170833989</t>
  </si>
  <si>
    <t>-552.558229070934 179.511134804661 -505.485117034327</t>
  </si>
  <si>
    <t>-555.38062433471 179.622709311757 -603.444364444722</t>
  </si>
  <si>
    <t>-556.923743835953 180.230742840274 -741.434442352502</t>
  </si>
  <si>
    <t>-534.651362588581 179.34143581587 -829.888588517527</t>
  </si>
  <si>
    <t>-558.839626724711 209.848875674357 -680.277992715721</t>
  </si>
  <si>
    <t>-586.743204238625 345.796761583032 -661.884441151287</t>
  </si>
  <si>
    <t>-515.72378124188 357.523575998113 -370.647912653887</t>
  </si>
  <si>
    <t>-307.713876489575 289.187949571577 -260.252577384412</t>
  </si>
  <si>
    <t>-553.643654244404 150.075045275136 -680.599448740849</t>
  </si>
  <si>
    <t>-589.618933709743 16.5580763763455 -658.688007789574</t>
  </si>
  <si>
    <t>-343.088252833892 73.3747781194656 -367.415853267453</t>
  </si>
  <si>
    <t>-508.631093521732 258.17671909487 -204.192833959603</t>
  </si>
  <si>
    <t>-516.580107750308 286.374899306281 211.255941396819</t>
  </si>
  <si>
    <t>-530.211591543654 315.362501298334 616.364886643281</t>
  </si>
  <si>
    <t>-380.198105738046 324.130695111441 673.400575774028</t>
  </si>
  <si>
    <t>-544.169206699105 102.294615880387 -199.36108445879</t>
  </si>
  <si>
    <t>-561.224262277314 110.361987002055 216.691807326965</t>
  </si>
  <si>
    <t>-574.108492828462 119.511686991377 622.737397724192</t>
  </si>
  <si>
    <t>-432.098515919208 75.0604193449881 683.493060265933</t>
  </si>
  <si>
    <t>9763-20170724T150207.678596800.bin</t>
  </si>
  <si>
    <t>-526.582551675209 180.303367410328 -201.803730544712</t>
  </si>
  <si>
    <t>-539.339430003003 180.14980460428 -299.483045146338</t>
  </si>
  <si>
    <t>-547.573408792888 179.732607772426 -407.631186602566</t>
  </si>
  <si>
    <t>-552.671909091454 179.493874015428 -505.498195304421</t>
  </si>
  <si>
    <t>-555.439370737493 179.539149274043 -603.459087713321</t>
  </si>
  <si>
    <t>-556.892774291564 180.036503588693 -741.45057604401</t>
  </si>
  <si>
    <t>-534.661879301158 179.085878829189 -829.914604696822</t>
  </si>
  <si>
    <t>-558.850031366643 209.703410193586 -680.319285047079</t>
  </si>
  <si>
    <t>-586.811097909633 345.658074219056 -662.020657620159</t>
  </si>
  <si>
    <t>-514.85612810171 357.517573302782 -371.019213861778</t>
  </si>
  <si>
    <t>-306.779610623978 290.70086601324 -259.822557820212</t>
  </si>
  <si>
    <t>-553.650646527617 149.92971629227 -680.589547553938</t>
  </si>
  <si>
    <t>-589.578579159103 16.4345116463085 -658.506061999187</t>
  </si>
  <si>
    <t>-342.911573209263 73.2077867833923 -367.347329554448</t>
  </si>
  <si>
    <t>-508.850877872746 258.224314562513 -204.195296375256</t>
  </si>
  <si>
    <t>-516.792490721925 286.437181153909 211.252648014646</t>
  </si>
  <si>
    <t>-530.2287236254 315.365325160176 616.372021762883</t>
  </si>
  <si>
    <t>-380.213951682767 324.105015364747 673.40872069597</t>
  </si>
  <si>
    <t>-544.349887320723 102.381151382509 -199.377165625062</t>
  </si>
  <si>
    <t>-561.346927445776 110.408202371419 216.678990146263</t>
  </si>
  <si>
    <t>-574.102626295201 119.525474257202 622.725943850631</t>
  </si>
  <si>
    <t>-432.09183744442 75.0782130130631 683.482692482185</t>
  </si>
  <si>
    <t>9763-20170724T150207.740765400.bin</t>
  </si>
  <si>
    <t>-526.752513375868 180.505283342916 -201.811456828117</t>
  </si>
  <si>
    <t>-539.520727637055 180.39251038636 -299.489294014695</t>
  </si>
  <si>
    <t>-547.696087228382 179.971490711216 -407.641895160721</t>
  </si>
  <si>
    <t>-552.711075945947 179.712564250086 -505.513161733102</t>
  </si>
  <si>
    <t>-555.363463868442 179.723079088773 -603.47734870569</t>
  </si>
  <si>
    <t>-556.620742447582 180.157623623583 -741.470857912435</t>
  </si>
  <si>
    <t>-534.44632798165 179.130518546971 -829.948273485791</t>
  </si>
  <si>
    <t>-558.65281363167 209.853493189157 -680.355986948752</t>
  </si>
  <si>
    <t>-586.48220655287 345.844940135206 -662.127981034525</t>
  </si>
  <si>
    <t>-513.773284836736 357.990085436026 -371.325899674135</t>
  </si>
  <si>
    <t>-305.706362786716 292.969629724772 -259.051624496007</t>
  </si>
  <si>
    <t>-553.477162679714 150.077548850052 -680.591398834433</t>
  </si>
  <si>
    <t>-589.478976350168 16.6275987457293 -658.364461949631</t>
  </si>
  <si>
    <t>-342.399071888442 73.0969953618437 -367.27297416816</t>
  </si>
  <si>
    <t>-508.964237888311 258.443295915914 -204.197902925139</t>
  </si>
  <si>
    <t>-516.938243395481 286.56315803302 211.255734685754</t>
  </si>
  <si>
    <t>-530.248067060802 315.378447303505 616.381724188634</t>
  </si>
  <si>
    <t>-380.231127725251 324.097307596822 673.415925453018</t>
  </si>
  <si>
    <t>-544.57624156585 102.608625992002 -199.421360425608</t>
  </si>
  <si>
    <t>-561.3707129027 110.504684553882 216.645485007686</t>
  </si>
  <si>
    <t>-574.110166077155 119.525027583969 622.704882328698</t>
  </si>
  <si>
    <t>-432.086583326656 75.1274946197871 683.468010980131</t>
  </si>
  <si>
    <t>9763-20170724T150207.778866400.bin</t>
  </si>
  <si>
    <t>-526.804323913048 180.638782068655 -201.838807843802</t>
  </si>
  <si>
    <t>-539.566630643781 180.537021017648 -299.517425731953</t>
  </si>
  <si>
    <t>-547.716244178675 180.092399099713 -407.671877590646</t>
  </si>
  <si>
    <t>-552.698797668337 179.798059748722 -505.544634835059</t>
  </si>
  <si>
    <t>-555.308711033222 179.759728281533 -603.509968795929</t>
  </si>
  <si>
    <t>-556.494767650107 180.112079985012 -741.504326709596</t>
  </si>
  <si>
    <t>-534.334251518858 179.034454540343 -829.984544029873</t>
  </si>
  <si>
    <t>-558.546719132008 209.845330277311 -680.408367342403</t>
  </si>
  <si>
    <t>-586.361335030091 345.849802273881 -662.260369135216</t>
  </si>
  <si>
    <t>-513.264661617287 358.276679032875 -371.567295807134</t>
  </si>
  <si>
    <t>-305.266883527602 293.917652762562 -258.785037971614</t>
  </si>
  <si>
    <t>-553.394272891632 150.067314012961 -680.605286020727</t>
  </si>
  <si>
    <t>-589.4577397425 16.6493691218034 -658.284118458098</t>
  </si>
  <si>
    <t>-342.26252430722 72.9532037210408 -367.188708396472</t>
  </si>
  <si>
    <t>-509.020970994316 258.54685709907 -204.201136672374</t>
  </si>
  <si>
    <t>-516.989331608557 286.675187400785 211.252005329023</t>
  </si>
  <si>
    <t>-530.251895381064 315.402721674046 616.38422826177</t>
  </si>
  <si>
    <t>-380.236718250348 324.092933504433 673.427430066081</t>
  </si>
  <si>
    <t>-544.61003810844 102.740704654164 -199.442158630226</t>
  </si>
  <si>
    <t>-561.371434561747 110.567348857927 216.627333267355</t>
  </si>
  <si>
    <t>-574.116413794083 119.522134901096 622.687867349552</t>
  </si>
  <si>
    <t>-432.082658307243 75.1670951476465 683.458260867853</t>
  </si>
  <si>
    <t>9763-20170724T150207.811953900.bin</t>
  </si>
  <si>
    <t>-526.832364941593 180.784366514948 -201.854760895354</t>
  </si>
  <si>
    <t>-539.587077385558 180.686734917764 -299.534355861585</t>
  </si>
  <si>
    <t>-547.714344585414 180.203357910308 -407.690414086133</t>
  </si>
  <si>
    <t>-552.669311565673 179.857345108182 -505.564462163622</t>
  </si>
  <si>
    <t>-555.24322370141 179.750371404274 -603.530478018584</t>
  </si>
  <si>
    <t>-556.368719940374 179.988810370882 -741.52575955567</t>
  </si>
  <si>
    <t>-534.215148087259 178.844707194017 -830.006921524134</t>
  </si>
  <si>
    <t>-558.432453555501 209.773790238465 -680.455331918763</t>
  </si>
  <si>
    <t>-586.214090011065 345.794626430643 -662.412373022795</t>
  </si>
  <si>
    <t>-512.785270925415 358.520011637038 -371.816022336085</t>
  </si>
  <si>
    <t>-304.897387022085 295.144247058861 -258.276855942725</t>
  </si>
  <si>
    <t>-553.30998331118 149.993027632365 -680.600430936265</t>
  </si>
  <si>
    <t>-589.436069513937 16.6085279897361 -658.166584734826</t>
  </si>
  <si>
    <t>-342.088925860792 72.7137984423891 -367.084587235417</t>
  </si>
  <si>
    <t>-509.056597109625 258.675486321421 -204.205658825767</t>
  </si>
  <si>
    <t>-517.022262278026 286.79528131982 211.248116625591</t>
  </si>
  <si>
    <t>-530.254764013076 315.424501181764 616.387989154041</t>
  </si>
  <si>
    <t>-380.242532111206 324.108209009185 673.439936603241</t>
  </si>
  <si>
    <t>-544.632183276243 102.887843868609 -199.459760736416</t>
  </si>
  <si>
    <t>-561.363884722417 110.659429713832 216.611961993334</t>
  </si>
  <si>
    <t>-574.100919955476 119.54269188817 622.675025996839</t>
  </si>
  <si>
    <t>-432.072692955575 75.1820972287453 683.454247528562</t>
  </si>
  <si>
    <t>9763-20170724T150207.875132000.bin</t>
  </si>
  <si>
    <t>-526.964992745135 181.141720075857 -201.868808104851</t>
  </si>
  <si>
    <t>-539.672431500006 181.04960090189 -299.554649113666</t>
  </si>
  <si>
    <t>-547.772848456283 180.485933076998 -407.712251280529</t>
  </si>
  <si>
    <t>-552.710240297077 180.031871944567 -505.58671940189</t>
  </si>
  <si>
    <t>-555.271051960877 179.781076559658 -603.552980906409</t>
  </si>
  <si>
    <t>-556.380824719671 179.778441523572 -741.548424864483</t>
  </si>
  <si>
    <t>-534.279993475142 178.474789858998 -830.040587833383</t>
  </si>
  <si>
    <t>-558.431209209547 209.671900217454 -680.530595256066</t>
  </si>
  <si>
    <t>-586.197847609105 345.727658829387 -662.711993577767</t>
  </si>
  <si>
    <t>-512.308178797057 358.743905875797 -372.245266491674</t>
  </si>
  <si>
    <t>-304.687200972923 295.817854221223 -257.97002238582</t>
  </si>
  <si>
    <t>-553.349334685051 149.887413849478 -680.570330868154</t>
  </si>
  <si>
    <t>-589.562625964442 16.5694801935254 -657.87163994919</t>
  </si>
  <si>
    <t>-341.954396928785 72.2358307825496 -366.860015120051</t>
  </si>
  <si>
    <t>-509.141512603041 259.028065701285 -204.224433383468</t>
  </si>
  <si>
    <t>-517.122732226612 287.055442764079 211.235257324461</t>
  </si>
  <si>
    <t>-530.280024179028 315.445973047251 616.394051964073</t>
  </si>
  <si>
    <t>-380.260018017454 324.033925586499 673.440079675131</t>
  </si>
  <si>
    <t>-544.801683383564 103.275261602758 -199.488587204509</t>
  </si>
  <si>
    <t>-561.412359449226 110.861698307102 216.59136827303</t>
  </si>
  <si>
    <t>-574.090330120161 119.59476491466 622.661922624255</t>
  </si>
  <si>
    <t>-432.065072824864 75.2347378301645 683.448538211468</t>
  </si>
  <si>
    <t>9763-20170724T150207.911230100.bin</t>
  </si>
  <si>
    <t>-527.016263512825 181.286334631314 -201.886797031803</t>
  </si>
  <si>
    <t>-539.724186784359 181.195116032396 -299.57252091427</t>
  </si>
  <si>
    <t>-547.822162471694 180.59277545435 -407.730119565966</t>
  </si>
  <si>
    <t>-552.754556555649 180.087456335679 -505.604610631182</t>
  </si>
  <si>
    <t>-555.306567960051 179.769163645498 -603.570875873114</t>
  </si>
  <si>
    <t>-556.398981462684 179.654583310994 -741.56651501681</t>
  </si>
  <si>
    <t>-534.310201421857 178.259368857293 -830.060297977557</t>
  </si>
  <si>
    <t>-558.444446515382 209.598431161427 -680.573179655296</t>
  </si>
  <si>
    <t>-586.191826327744 345.674440528467 -662.879636980566</t>
  </si>
  <si>
    <t>-512.407150543406 358.813450577241 -372.391711659024</t>
  </si>
  <si>
    <t>-304.929704726437 295.510845846772 -258.06383372286</t>
  </si>
  <si>
    <t>-553.387760756449 149.811962988517 -680.563602990313</t>
  </si>
  <si>
    <t>-589.678153330521 16.5378758571419 -657.742329004115</t>
  </si>
  <si>
    <t>-342.005128286677 72.1506252804666 -366.713332611486</t>
  </si>
  <si>
    <t>-509.193509908335 259.161793720477 -204.230462858336</t>
  </si>
  <si>
    <t>-517.16409246313 287.158833137557 211.231521126196</t>
  </si>
  <si>
    <t>-530.286911375063 315.456246481418 616.390643659084</t>
  </si>
  <si>
    <t>-380.265791664393 323.983502190345 673.44278381475</t>
  </si>
  <si>
    <t>-544.850034340306 103.40196069077 -199.498787750091</t>
  </si>
  <si>
    <t>-561.4079935412 110.97727875615 216.583476351852</t>
  </si>
  <si>
    <t>-574.074892300985 119.628706942211 622.654498985088</t>
  </si>
  <si>
    <t>-432.048243186134 75.2865992985135 683.450918430052</t>
  </si>
  <si>
    <t>9763-20170724T150207.979949600.bin</t>
  </si>
  <si>
    <t>-527.18778587658 181.605518410448 -201.925738668206</t>
  </si>
  <si>
    <t>-539.862705269302 181.496653248018 -299.615728250041</t>
  </si>
  <si>
    <t>-547.950028135957 180.800190824886 -407.77360067656</t>
  </si>
  <si>
    <t>-552.880142874778 180.178301821956 -505.647524920424</t>
  </si>
  <si>
    <t>-555.435263119599 179.710802662614 -603.613093601483</t>
  </si>
  <si>
    <t>-556.535792581312 179.351239469315 -741.608211095586</t>
  </si>
  <si>
    <t>-534.446030590665 177.77090192506 -830.098608735259</t>
  </si>
  <si>
    <t>-558.535659557571 209.407023166422 -680.668440652025</t>
  </si>
  <si>
    <t>-586.187866186149 345.535124096836 -663.213838697114</t>
  </si>
  <si>
    <t>-513.012450485429 358.810307201409 -372.578192212292</t>
  </si>
  <si>
    <t>-305.60420387995 294.729384413292 -258.558540589217</t>
  </si>
  <si>
    <t>-553.562979812621 149.61343848762 -680.552267437466</t>
  </si>
  <si>
    <t>-590.022944650035 16.423294476886 -657.503281529789</t>
  </si>
  <si>
    <t>-342.372007223994 72.7351641000989 -366.20846411231</t>
  </si>
  <si>
    <t>-509.373704892668 259.515212169306 -204.271159007325</t>
  </si>
  <si>
    <t>-517.270556228827 287.400590152228 211.199710480632</t>
  </si>
  <si>
    <t>-530.286418883135 315.494609046514 616.397066622774</t>
  </si>
  <si>
    <t>-380.274087618841 323.969883364339 673.480066236488</t>
  </si>
  <si>
    <t>-545.048504662237 103.720072786794 -199.536700505317</t>
  </si>
  <si>
    <t>-561.460509464223 111.213176839187 216.552856012224</t>
  </si>
  <si>
    <t>-574.033869979569 119.692757803525 622.619444659023</t>
  </si>
  <si>
    <t>-432.034517791251 75.3259559083351 683.461671346865</t>
  </si>
  <si>
    <t>9763-20170724T150208.012035000.bin</t>
  </si>
  <si>
    <t>-527.254110474319 181.750279060721 -201.947664755824</t>
  </si>
  <si>
    <t>-539.934904699679 181.635302009639 -299.636811127117</t>
  </si>
  <si>
    <t>-548.048536558439 180.894866485821 -407.792385318898</t>
  </si>
  <si>
    <t>-553.008902302956 180.217306558207 -505.664504373287</t>
  </si>
  <si>
    <t>-555.599746288505 179.677788517134 -603.628654993499</t>
  </si>
  <si>
    <t>-556.755425235473 179.199013496994 -741.623089363475</t>
  </si>
  <si>
    <t>-534.671669752028 177.531325155174 -830.113221774822</t>
  </si>
  <si>
    <t>-558.716827226355 209.308542609604 -680.708578540467</t>
  </si>
  <si>
    <t>-586.35241695488 345.453022782594 -663.39864211761</t>
  </si>
  <si>
    <t>-513.635068127503 358.891816234755 -372.65543806436</t>
  </si>
  <si>
    <t>-305.934964211892 294.715847831224 -259.222069992223</t>
  </si>
  <si>
    <t>-553.772328009169 149.512869983002 -680.542497193431</t>
  </si>
  <si>
    <t>-590.259627412315 16.3532476920898 -657.364033584672</t>
  </si>
  <si>
    <t>-342.739075931994 73.0893165460727 -365.795465306997</t>
  </si>
  <si>
    <t>-509.389725087456 259.678430494448 -204.296270897316</t>
  </si>
  <si>
    <t>-517.310186056988 287.470210435124 211.180427035344</t>
  </si>
  <si>
    <t>-530.277187165861 315.519073552644 616.396368264447</t>
  </si>
  <si>
    <t>-380.279694645736 324.02785637279 673.513321088431</t>
  </si>
  <si>
    <t>-545.115782096099 103.847750236191 -199.549929031608</t>
  </si>
  <si>
    <t>-561.497420316783 111.345133596811 216.54069174111</t>
  </si>
  <si>
    <t>-573.996739391426 119.730483421477 622.604786689395</t>
  </si>
  <si>
    <t>-432.027661424136 75.3077987038964 683.476916671958</t>
  </si>
  <si>
    <t>9763-20170724T150208.079650400.bin</t>
  </si>
  <si>
    <t>-527.514950881652 181.972537115313 -201.994742426753</t>
  </si>
  <si>
    <t>-540.196282209732 181.837267325638 -299.683802273861</t>
  </si>
  <si>
    <t>-548.41980456221 180.997895354554 -407.830311195714</t>
  </si>
  <si>
    <t>-553.520298209426 180.196039570656 -505.694255135351</t>
  </si>
  <si>
    <t>-556.289936505153 179.495263658843 -603.65262010038</t>
  </si>
  <si>
    <t>-557.736018928596 178.7487903827 -741.64295660718</t>
  </si>
  <si>
    <t>-535.686376747 176.891766645911 -830.138026862285</t>
  </si>
  <si>
    <t>-559.555929460296 208.977556882675 -680.783218259291</t>
  </si>
  <si>
    <t>-587.206550065041 345.153997768904 -663.73023946686</t>
  </si>
  <si>
    <t>-514.851874198658 359.051510657462 -372.918239256883</t>
  </si>
  <si>
    <t>-306.844545045188 294.217711235754 -260.425840364817</t>
  </si>
  <si>
    <t>-554.637684078879 149.180060003451 -680.511343569759</t>
  </si>
  <si>
    <t>-590.959917084735 16.0361096298418 -657.008041616553</t>
  </si>
  <si>
    <t>-343.596171775741 72.9701849933672 -364.517826342468</t>
  </si>
  <si>
    <t>-509.620039671318 259.915443102602 -204.33958270814</t>
  </si>
  <si>
    <t>-517.399406364953 287.590331252231 211.14765383212</t>
  </si>
  <si>
    <t>-530.25971941816 315.52502775245 616.393130738099</t>
  </si>
  <si>
    <t>-380.280204884613 324.008250326305 673.561124561792</t>
  </si>
  <si>
    <t>-545.438072627113 104.028174325858 -199.581436835857</t>
  </si>
  <si>
    <t>-561.710637586896 111.583974684476 216.512468694762</t>
  </si>
  <si>
    <t>-573.913647050026 119.811324279639 622.579490207067</t>
  </si>
  <si>
    <t>-432.021422039629 75.2490283400368 683.52863045788</t>
  </si>
  <si>
    <t>9763-20170724T150208.112738600.bin</t>
  </si>
  <si>
    <t>-527.658147057897 182.036810957672 -202.013605925319</t>
  </si>
  <si>
    <t>-540.336101647287 181.881892060124 -299.703159354063</t>
  </si>
  <si>
    <t>-548.606192000068 180.988735749097 -407.845689540261</t>
  </si>
  <si>
    <t>-553.767684124833 180.123368752536 -505.70582941186</t>
  </si>
  <si>
    <t>-556.616303277994 179.342886340658 -603.66132149576</t>
  </si>
  <si>
    <t>-558.191631488525 178.465913157862 -741.649576376963</t>
  </si>
  <si>
    <t>-536.163436636928 176.507644131621 -830.147656827311</t>
  </si>
  <si>
    <t>-559.93359937971 208.75383785717 -680.81697577822</t>
  </si>
  <si>
    <t>-587.510927614698 344.959657932027 -663.86819685097</t>
  </si>
  <si>
    <t>-515.430764976663 359.049255782396 -372.997289614079</t>
  </si>
  <si>
    <t>-307.24604455365 294.157344722415 -260.867111559754</t>
  </si>
  <si>
    <t>-555.056985311805 148.953223386449 -680.492498555684</t>
  </si>
  <si>
    <t>-591.338993998273 15.8193444770202 -656.867445036032</t>
  </si>
  <si>
    <t>-343.874186773708 72.4573487627099 -363.814921108542</t>
  </si>
  <si>
    <t>-509.727467763085 259.999048352351 -204.368781726259</t>
  </si>
  <si>
    <t>-517.456969583862 287.576685806697 211.125775934342</t>
  </si>
  <si>
    <t>-530.253352216107 315.526457505118 616.388314464366</t>
  </si>
  <si>
    <t>-380.284653008266 323.994614837775 673.586896726208</t>
  </si>
  <si>
    <t>-545.597515797435 104.104898829526 -199.57896032239</t>
  </si>
  <si>
    <t>-561.854822467904 111.650649108169 216.515757020849</t>
  </si>
  <si>
    <t>-573.878397200281 119.843167696098 622.581604735982</t>
  </si>
  <si>
    <t>-432.026455519986 75.1998342184827 683.565150587634</t>
  </si>
  <si>
    <t>9763-20170724T150208.175877200.bin</t>
  </si>
  <si>
    <t>-527.925121972531 182.067549847738 -202.007715549767</t>
  </si>
  <si>
    <t>-540.612773802798 181.871437987456 -299.695863431155</t>
  </si>
  <si>
    <t>-548.96285047649 180.880145348974 -407.831431345881</t>
  </si>
  <si>
    <t>-554.222354860095 179.901802217708 -505.685388429414</t>
  </si>
  <si>
    <t>-557.193194098571 178.982110724856 -603.636021606325</t>
  </si>
  <si>
    <t>-558.964618660945 177.879821861687 -741.620232260684</t>
  </si>
  <si>
    <t>-536.979763951477 175.774685073348 -830.125797592165</t>
  </si>
  <si>
    <t>-560.595361865618 208.269084250268 -680.834922693079</t>
  </si>
  <si>
    <t>-588.149894473938 344.507698861411 -664.106689525366</t>
  </si>
  <si>
    <t>-516.263873074623 358.995528721043 -373.207197495784</t>
  </si>
  <si>
    <t>-307.956983592982 294.35978010234 -261.156024361368</t>
  </si>
  <si>
    <t>-555.767818002157 148.465055139158 -680.419210868727</t>
  </si>
  <si>
    <t>-591.86560181932 15.3246714742527 -656.559983306366</t>
  </si>
  <si>
    <t>-344.629739111539 71.6387061375849 -362.650577759446</t>
  </si>
  <si>
    <t>-509.967973364269 260.022723607944 -204.39858762667</t>
  </si>
  <si>
    <t>-517.62980418941 287.548997370448 211.100693493056</t>
  </si>
  <si>
    <t>-530.231565972434 315.527610630187 616.379254911492</t>
  </si>
  <si>
    <t>-380.283563426537 324.015162056775 673.629244546421</t>
  </si>
  <si>
    <t>-545.850363938298 104.140742581816 -199.559087543787</t>
  </si>
  <si>
    <t>-562.04286351666 111.772731957646 216.536513782147</t>
  </si>
  <si>
    <t>-573.790460079846 119.905335749572 622.600511299764</t>
  </si>
  <si>
    <t>-432.025373188047 75.1023490512655 683.668861913074</t>
  </si>
  <si>
    <t>9763-20170724T150208.210970800.bin</t>
  </si>
  <si>
    <t>-528.086660139551 182.085537517904 -201.986321121017</t>
  </si>
  <si>
    <t>-540.750701220535 181.870621528848 -299.677522955711</t>
  </si>
  <si>
    <t>-549.117831209642 180.830905674412 -407.811373958323</t>
  </si>
  <si>
    <t>-554.40900523331 179.795066711056 -505.662820825967</t>
  </si>
  <si>
    <t>-557.426908622793 178.802955666513 -603.611385536434</t>
  </si>
  <si>
    <t>-559.279984508007 177.581456647862 -741.5936205241</t>
  </si>
  <si>
    <t>-537.30335837377 175.409472078901 -830.099587868909</t>
  </si>
  <si>
    <t>-560.856940353278 208.024667653334 -680.833988758208</t>
  </si>
  <si>
    <t>-588.391628111842 344.274012605234 -664.196269759538</t>
  </si>
  <si>
    <t>-516.496140516087 359.104824019665 -373.316477743446</t>
  </si>
  <si>
    <t>-308.179376288125 294.786656065452 -261.101004886895</t>
  </si>
  <si>
    <t>-556.064795224299 148.218149089565 -680.368839864681</t>
  </si>
  <si>
    <t>-592.070571230925 15.0593478069411 -656.454708161537</t>
  </si>
  <si>
    <t>-344.892172014077 71.2142783402285 -362.248741637692</t>
  </si>
  <si>
    <t>-510.170050143244 260.076660075887 -204.402862126442</t>
  </si>
  <si>
    <t>-517.750610563059 287.543734043439 211.101774910594</t>
  </si>
  <si>
    <t>-530.226935582571 315.526937991669 616.377490634429</t>
  </si>
  <si>
    <t>-380.287589967079 324.022523364629 673.648951158687</t>
  </si>
  <si>
    <t>-545.99760617136 104.165485558063 -199.54355026159</t>
  </si>
  <si>
    <t>-562.133037904403 111.804373131657 216.554164912717</t>
  </si>
  <si>
    <t>-573.758661780199 119.920797282022 622.616051737255</t>
  </si>
  <si>
    <t>-432.030220337194 75.0534792680141 683.722325022645</t>
  </si>
  <si>
    <t>9763-20170724T150208.275765300.bin</t>
  </si>
  <si>
    <t>-528.397752606829 182.028963721199 -201.980972923404</t>
  </si>
  <si>
    <t>-541.059160874241 181.804265709729 -299.672516679006</t>
  </si>
  <si>
    <t>-549.50987133976 180.731153089096 -407.799516264287</t>
  </si>
  <si>
    <t>-554.910448882752 179.652012381456 -505.644617036748</t>
  </si>
  <si>
    <t>-558.070801674544 178.60089766426 -603.587985613742</t>
  </si>
  <si>
    <t>-560.158377015036 177.277560531764 -741.5657717552</t>
  </si>
  <si>
    <t>-538.234801869971 175.034867847023 -830.08330968949</t>
  </si>
  <si>
    <t>-561.615468711699 207.766877582046 -680.826482172614</t>
  </si>
  <si>
    <t>-589.052668038816 344.058053258477 -664.325268674496</t>
  </si>
  <si>
    <t>-517.258609611302 359.460666855445 -373.45002672967</t>
  </si>
  <si>
    <t>-308.786892987842 295.08364538963 -261.556630197041</t>
  </si>
  <si>
    <t>-556.855752542715 147.958130935784 -680.324835383504</t>
  </si>
  <si>
    <t>-592.822696011604 14.8024296528172 -656.355566386718</t>
  </si>
  <si>
    <t>-345.429864779526 70.528223219259 -361.754414948144</t>
  </si>
  <si>
    <t>-510.535236352861 259.996013651318 -204.395952452112</t>
  </si>
  <si>
    <t>-518.027172538005 287.516178793924 211.106827020789</t>
  </si>
  <si>
    <t>-530.211642890701 315.52479990185 616.380986989352</t>
  </si>
  <si>
    <t>-380.292076846588 324.057329285514 673.698684707214</t>
  </si>
  <si>
    <t>-546.267777422509 104.072076816508 -199.525903708692</t>
  </si>
  <si>
    <t>-562.35449097743 111.792381808648 216.57218407636</t>
  </si>
  <si>
    <t>-573.728315054803 119.912397213756 622.637341746723</t>
  </si>
  <si>
    <t>-432.028263656848 75.0535349052436 683.815593107725</t>
  </si>
  <si>
    <t>9763-20170724T150208.309856300.bin</t>
  </si>
  <si>
    <t>-528.56219718963 181.973611541716 -201.979862430018</t>
  </si>
  <si>
    <t>-541.249410250186 181.752221701412 -299.668080548193</t>
  </si>
  <si>
    <t>-549.790366673083 180.660851944661 -407.787754493712</t>
  </si>
  <si>
    <t>-555.296412798223 179.554255987128 -505.626666971875</t>
  </si>
  <si>
    <t>-558.585456379853 178.463578164273 -603.565428219092</t>
  </si>
  <si>
    <t>-560.878057253288 177.070155996649 -741.539348757389</t>
  </si>
  <si>
    <t>-539.002405550943 174.825683222233 -830.06848641822</t>
  </si>
  <si>
    <t>-562.247202611984 207.590132611799 -680.813288654717</t>
  </si>
  <si>
    <t>-589.656621766519 343.88636924102 -664.393442435134</t>
  </si>
  <si>
    <t>-517.885367457762 359.642375984373 -373.531651097944</t>
  </si>
  <si>
    <t>-309.278361434229 295.219213606051 -261.917190752417</t>
  </si>
  <si>
    <t>-557.4821148587 147.782066807259 -680.288509581567</t>
  </si>
  <si>
    <t>-593.332054315673 14.5922832369886 -656.260428942342</t>
  </si>
  <si>
    <t>-345.949683930732 70.5752470285781 -361.435000765246</t>
  </si>
  <si>
    <t>-510.699973411707 259.927456835816 -204.394692656314</t>
  </si>
  <si>
    <t>-518.144304469391 287.489124357634 211.106143297714</t>
  </si>
  <si>
    <t>-530.198288375115 315.531885219044 616.38889242605</t>
  </si>
  <si>
    <t>-380.29253235886 324.1136255637 673.735357102329</t>
  </si>
  <si>
    <t>-546.453496083491 104.002138844981 -199.517034901745</t>
  </si>
  <si>
    <t>-562.474573025336 111.780693815797 216.582468975487</t>
  </si>
  <si>
    <t>-573.710878835936 119.91291026974 622.654634769621</t>
  </si>
  <si>
    <t>-432.025085088488 75.0466598341286 683.86057817937</t>
  </si>
  <si>
    <t>9763-20170724T150208.378688300.bin</t>
  </si>
  <si>
    <t>-529.062427435183 181.775004405534 -201.991256706719</t>
  </si>
  <si>
    <t>-541.769779784088 181.55705058287 -299.676900090476</t>
  </si>
  <si>
    <t>-550.472034724278 180.41248923045 -407.783163740344</t>
  </si>
  <si>
    <t>-556.177404651245 179.229691702835 -505.609707848718</t>
  </si>
  <si>
    <t>-559.717585400449 178.031704807798 -603.538540263454</t>
  </si>
  <si>
    <t>-562.416662102693 176.452287454119 -741.503002743894</t>
  </si>
  <si>
    <t>-540.631956776522 174.195181668171 -830.054312156615</t>
  </si>
  <si>
    <t>-563.611943879275 207.053790477062 -680.81433158341</t>
  </si>
  <si>
    <t>-590.937635676207 343.393532400339 -664.578323731439</t>
  </si>
  <si>
    <t>-519.148317295048 360.062790685568 -373.771836090798</t>
  </si>
  <si>
    <t>-310.205384515615 295.453004095679 -262.896178729509</t>
  </si>
  <si>
    <t>-558.835230257117 147.247198736555 -680.22303945699</t>
  </si>
  <si>
    <t>-594.525428106664 14.0539775983439 -656.038688812383</t>
  </si>
  <si>
    <t>-346.916205166789 70.6234689610374 -360.81911246879</t>
  </si>
  <si>
    <t>-511.173204034646 259.735907143825 -204.434571234141</t>
  </si>
  <si>
    <t>-518.355149114028 287.352308097878 211.067214623246</t>
  </si>
  <si>
    <t>-530.184335960305 315.507467446878 616.344168136803</t>
  </si>
  <si>
    <t>-380.292072078586 324.037208230777 673.733646099434</t>
  </si>
  <si>
    <t>-546.980415812145 103.837320942211 -199.542250103648</t>
  </si>
  <si>
    <t>-562.772284446369 111.695556071404 216.564557587386</t>
  </si>
  <si>
    <t>-573.675070138077 119.934459619434 622.64038734324</t>
  </si>
  <si>
    <t>-432.023430233514 75.0062509967054 683.879918951481</t>
  </si>
  <si>
    <t>9763-20170724T150208.411776500.bin</t>
  </si>
  <si>
    <t>-529.334510059371 181.695956189891 -202.009876289154</t>
  </si>
  <si>
    <t>-542.080545991546 181.486947902242 -299.690415465225</t>
  </si>
  <si>
    <t>-550.897265419259 180.311227797976 -407.787092632514</t>
  </si>
  <si>
    <t>-556.73322064468 179.081648335039 -505.605365912267</t>
  </si>
  <si>
    <t>-560.429980659357 177.816301155173 -603.52744918963</t>
  </si>
  <si>
    <t>-563.375786433888 176.119065933004 -741.485667940378</t>
  </si>
  <si>
    <t>-541.651540850669 173.825980885293 -830.050847406569</t>
  </si>
  <si>
    <t>-564.466163511071 206.772093322961 -680.820858313259</t>
  </si>
  <si>
    <t>-591.727147307259 343.145448449189 -664.640469990034</t>
  </si>
  <si>
    <t>-519.937522359444 360.301926563949 -373.862259448376</t>
  </si>
  <si>
    <t>-310.751178545534 295.942999746783 -263.300025536889</t>
  </si>
  <si>
    <t>-559.681138492848 146.966584174202 -680.187363992759</t>
  </si>
  <si>
    <t>-595.290017873443 13.7648859436435 -655.943702024883</t>
  </si>
  <si>
    <t>-347.70456899786 70.917844099715 -360.445036974374</t>
  </si>
  <si>
    <t>-511.453908414134 259.651764335131 -204.459240782239</t>
  </si>
  <si>
    <t>-518.468844511291 287.296653176666 211.043497511153</t>
  </si>
  <si>
    <t>-530.186028914199 315.509517833005 616.310936326802</t>
  </si>
  <si>
    <t>-380.298011453556 324.072243613595 673.706570942024</t>
  </si>
  <si>
    <t>-547.259325450543 103.776635022502 -199.555031430093</t>
  </si>
  <si>
    <t>-562.899793964485 111.64038076232 216.557347743634</t>
  </si>
  <si>
    <t>-573.670351451251 119.952233420548 622.636879124063</t>
  </si>
  <si>
    <t>-432.032718310348 74.9814606464668 683.877485841583</t>
  </si>
  <si>
    <t>9763-20170724T150208.478960700.bin</t>
  </si>
  <si>
    <t>-529.907715215389 181.590197203231 -202.088736722526</t>
  </si>
  <si>
    <t>-542.719250116261 181.368657045708 -299.7606943949</t>
  </si>
  <si>
    <t>-551.745172266078 180.094795154124 -407.839051871213</t>
  </si>
  <si>
    <t>-557.821801857524 178.737251380913 -505.641026435643</t>
  </si>
  <si>
    <t>-561.808406279866 177.301586837109 -603.549312732871</t>
  </si>
  <si>
    <t>-565.211805664033 175.317065395171 -741.493081419137</t>
  </si>
  <si>
    <t>-543.605756320976 172.936878109613 -830.084993370778</t>
  </si>
  <si>
    <t>-566.109094460313 206.095723846414 -680.88891306875</t>
  </si>
  <si>
    <t>-593.190338460033 342.495617288958 -664.615020245722</t>
  </si>
  <si>
    <t>-521.694727974831 360.979365360686 -373.845742134219</t>
  </si>
  <si>
    <t>-311.690627109569 298.325692141683 -263.855876248503</t>
  </si>
  <si>
    <t>-561.305708508757 146.292891960309 -680.147017907723</t>
  </si>
  <si>
    <t>-596.77024869296 13.0684349758881 -655.805456106498</t>
  </si>
  <si>
    <t>-349.403417240734 71.5285456838944 -359.694743024699</t>
  </si>
  <si>
    <t>-512.053308554179 259.500388629863 -204.541814807624</t>
  </si>
  <si>
    <t>-518.696004730641 287.269341538483 210.958847020037</t>
  </si>
  <si>
    <t>-530.178581287377 315.496064088174 616.235366750163</t>
  </si>
  <si>
    <t>-380.299410550081 324.004372974776 673.662235404995</t>
  </si>
  <si>
    <t>-547.761747262083 103.697924202415 -199.588519594305</t>
  </si>
  <si>
    <t>-563.156003565403 111.561715083602 216.533063116469</t>
  </si>
  <si>
    <t>-573.670782915695 119.968123045631 622.620691475918</t>
  </si>
  <si>
    <t>-432.056242583776 74.9161227273198 683.855038060443</t>
  </si>
  <si>
    <t>9763-20170724T150208.512048600.bin</t>
  </si>
  <si>
    <t>-530.190085976881 181.546470509128 -202.119038664294</t>
  </si>
  <si>
    <t>-543.026301661061 181.308541156518 -299.787717843378</t>
  </si>
  <si>
    <t>-552.145480535732 179.965611064901 -407.857465156604</t>
  </si>
  <si>
    <t>-558.330875696982 178.522122422049 -505.651341817617</t>
  </si>
  <si>
    <t>-562.449246367243 176.976397351058 -603.552459236317</t>
  </si>
  <si>
    <t>-566.061110982861 174.809587130287 -741.48815899403</t>
  </si>
  <si>
    <t>-544.519222847792 172.382068494276 -830.094511980509</t>
  </si>
  <si>
    <t>-566.873640652895 205.667831111882 -680.923350282874</t>
  </si>
  <si>
    <t>-593.997995017142 342.048816405706 -664.627696139467</t>
  </si>
  <si>
    <t>-522.989886085689 361.330945735796 -373.790986141299</t>
  </si>
  <si>
    <t>-312.339955036561 300.517349157537 -264.003434404195</t>
  </si>
  <si>
    <t>-562.055494221428 145.86695902056 -680.110176211058</t>
  </si>
  <si>
    <t>-597.410373219434 12.6232792837059 -655.663235742194</t>
  </si>
  <si>
    <t>-350.243401498095 71.7454360956572 -359.446117696433</t>
  </si>
  <si>
    <t>-512.359983516625 259.446945270817 -204.583614954505</t>
  </si>
  <si>
    <t>-518.827575618925 287.262923166458 210.916683554563</t>
  </si>
  <si>
    <t>-530.170063786807 315.5010840603 616.202431118059</t>
  </si>
  <si>
    <t>-380.302424538943 324.084733564442 673.648113098952</t>
  </si>
  <si>
    <t>-548.032179744852 103.661631828635 -199.602375905617</t>
  </si>
  <si>
    <t>-563.305275859218 111.578689397487 216.522714216203</t>
  </si>
  <si>
    <t>-573.65983633935 119.999745863486 622.618063182394</t>
  </si>
  <si>
    <t>-432.06258305765 74.8855319367599 683.846453361671</t>
  </si>
  <si>
    <t>9763-20170724T150208.575804600.bin</t>
  </si>
  <si>
    <t>-530.714297435895 181.552217684602 -202.17166569952</t>
  </si>
  <si>
    <t>-543.606398384198 181.311226890014 -299.833002491996</t>
  </si>
  <si>
    <t>-552.895395170921 179.853143393006 -407.886673928145</t>
  </si>
  <si>
    <t>-559.273145948194 178.257470805783 -505.665837720625</t>
  </si>
  <si>
    <t>-563.619806411761 176.508550645871 -603.553895506342</t>
  </si>
  <si>
    <t>-567.588084361461 174.000493404547 -741.473942314468</t>
  </si>
  <si>
    <t>-546.214654067904 171.451355580084 -830.117502270526</t>
  </si>
  <si>
    <t>-568.274236179052 205.006022225317 -680.98275638908</t>
  </si>
  <si>
    <t>-595.837361462232 341.323301082271 -664.913600156154</t>
  </si>
  <si>
    <t>-526.576955152685 362.273370535836 -373.770879647226</t>
  </si>
  <si>
    <t>-314.437194864042 305.685723207885 -264.594042345974</t>
  </si>
  <si>
    <t>-563.393735293271 145.212387614485 -680.035828008254</t>
  </si>
  <si>
    <t>-598.531509210517 11.9651194223097 -655.328687207643</t>
  </si>
  <si>
    <t>-351.408803516743 71.8946447485241 -359.148303580875</t>
  </si>
  <si>
    <t>-512.93140236433 259.473386806683 -204.652752819052</t>
  </si>
  <si>
    <t>-519.098489035246 287.268696724501 210.853433387072</t>
  </si>
  <si>
    <t>-530.169078815457 315.521728776117 616.140229413983</t>
  </si>
  <si>
    <t>-380.314154772041 324.208599046488 673.603625378477</t>
  </si>
  <si>
    <t>-548.527866727582 103.655742502322 -199.650034160157</t>
  </si>
  <si>
    <t>-563.576084388367 111.554602827695 216.483556481973</t>
  </si>
  <si>
    <t>-573.672932856927 119.994126339476 622.597291561993</t>
  </si>
  <si>
    <t>-432.083652863724 74.8477096765228 683.820474203265</t>
  </si>
  <si>
    <t>9763-20170724T150208.619423700.bin</t>
  </si>
  <si>
    <t>-530.979489413432 181.572803013721 -202.195768499633</t>
  </si>
  <si>
    <t>-543.881285442336 181.324800728722 -299.855801178473</t>
  </si>
  <si>
    <t>-553.24329489549 179.806735175894 -407.902219276004</t>
  </si>
  <si>
    <t>-559.709908428553 178.133747357625 -505.67443564956</t>
  </si>
  <si>
    <t>-564.166845617801 176.283413937666 -603.555553465842</t>
  </si>
  <si>
    <t>-568.311622227893 173.606261314736 -741.467259880359</t>
  </si>
  <si>
    <t>-547.025600858396 170.993188520107 -830.130030084218</t>
  </si>
  <si>
    <t>-568.952116380765 204.683271266666 -681.012281090885</t>
  </si>
  <si>
    <t>-596.796701540328 340.956203501719 -665.069783338331</t>
  </si>
  <si>
    <t>-528.428285151511 362.647117131808 -373.770417270671</t>
  </si>
  <si>
    <t>-315.690974836373 307.694099192414 -264.92200258853</t>
  </si>
  <si>
    <t>-564.006907530714 144.896031914124 -680.000325889343</t>
  </si>
  <si>
    <t>-598.915580456457 11.6193125819441 -655.145545768321</t>
  </si>
  <si>
    <t>-351.758696681798 71.8975170420349 -359.074568261406</t>
  </si>
  <si>
    <t>-513.256689033181 259.511312817215 -204.684342672938</t>
  </si>
  <si>
    <t>-519.205773556028 287.295970343617 210.825757258121</t>
  </si>
  <si>
    <t>-530.170112197634 315.511852464531 616.111939143258</t>
  </si>
  <si>
    <t>-380.31281527156 324.131857167973 673.579181153405</t>
  </si>
  <si>
    <t>-548.718875618575 103.687462080608 -199.671930394676</t>
  </si>
  <si>
    <t>-563.674641965171 111.5463877618 216.465727537186</t>
  </si>
  <si>
    <t>-573.691367615552 119.972204643979 622.587199663212</t>
  </si>
  <si>
    <t>-432.08735504719 74.8633699418613 683.804018897963</t>
  </si>
  <si>
    <t>9763-20170724T150208.677608800.bin</t>
  </si>
  <si>
    <t>-531.414364176194 181.827149614051 -202.218182617383</t>
  </si>
  <si>
    <t>-544.408414018439 181.552613733584 -299.865913475737</t>
  </si>
  <si>
    <t>-553.946774853002 179.942488940906 -407.895735912023</t>
  </si>
  <si>
    <t>-560.600069013878 178.158630133848 -505.653346625205</t>
  </si>
  <si>
    <t>-565.26924898614 176.168591250123 -603.521804916482</t>
  </si>
  <si>
    <t>-569.738174459981 173.263062439114 -741.41880886032</t>
  </si>
  <si>
    <t>-548.615577815855 170.588119730875 -830.11870997877</t>
  </si>
  <si>
    <t>-570.332394138562 204.432160466029 -681.010825037952</t>
  </si>
  <si>
    <t>-598.907400166267 340.564499279738 -665.270539126909</t>
  </si>
  <si>
    <t>-531.991333122481 363.033970321533 -373.693235643204</t>
  </si>
  <si>
    <t>-318.484953927514 310.990522441677 -264.920364009237</t>
  </si>
  <si>
    <t>-565.193151934713 144.662718029199 -679.917869507936</t>
  </si>
  <si>
    <t>-599.568871950832 11.2900537422772 -654.791755406208</t>
  </si>
  <si>
    <t>-351.674913447583 71.5998949537661 -359.321801249406</t>
  </si>
  <si>
    <t>-513.880772794297 259.798720166335 -204.74145549938</t>
  </si>
  <si>
    <t>-519.423243769895 287.471873317651 210.781716827428</t>
  </si>
  <si>
    <t>-530.181297855273 315.548653034786 616.07092856052</t>
  </si>
  <si>
    <t>-380.328105214383 324.329008634296 673.524590609079</t>
  </si>
  <si>
    <t>-548.970919484858 103.903230217228 -199.678959404037</t>
  </si>
  <si>
    <t>-563.767362877171 111.634025072874 216.466828015451</t>
  </si>
  <si>
    <t>-573.722040890856 119.967378388991 622.59660596595</t>
  </si>
  <si>
    <t>-432.085933612315 74.9298148926941 683.791660128345</t>
  </si>
  <si>
    <t>9763-20170724T150208.709693800.bin</t>
  </si>
  <si>
    <t>-531.580654852454 182.004491985735 -202.239854657371</t>
  </si>
  <si>
    <t>-544.630182721473 181.715715257077 -299.880106626175</t>
  </si>
  <si>
    <t>-554.258306862982 180.087811422208 -407.901593419178</t>
  </si>
  <si>
    <t>-561.003979733703 178.286830074757 -505.65262584446</t>
  </si>
  <si>
    <t>-565.776655819334 176.278220003102 -603.515670368587</t>
  </si>
  <si>
    <t>-570.402964609895 173.344698477912 -741.406980309963</t>
  </si>
  <si>
    <t>-549.353014867999 170.70143452216 -830.125031842776</t>
  </si>
  <si>
    <t>-571.001126908151 204.519798052393 -681.00193758153</t>
  </si>
  <si>
    <t>-599.96697876345 340.581872944106 -665.29258591038</t>
  </si>
  <si>
    <t>-533.329815195583 363.100715673902 -373.655059489624</t>
  </si>
  <si>
    <t>-319.639939703137 312.907679203761 -264.374243680654</t>
  </si>
  <si>
    <t>-565.714868801261 144.763082167206 -679.908076414492</t>
  </si>
  <si>
    <t>-599.807870645492 11.3295787008874 -654.703118620253</t>
  </si>
  <si>
    <t>-351.522899804715 71.7588454563545 -359.551041582724</t>
  </si>
  <si>
    <t>-514.177464400461 260.002077541276 -204.767147866667</t>
  </si>
  <si>
    <t>-519.516103422743 287.606893718812 210.763185527533</t>
  </si>
  <si>
    <t>-530.185917424067 315.565868927184 616.059337399277</t>
  </si>
  <si>
    <t>-380.331701941731 324.371569995801 673.506459272859</t>
  </si>
  <si>
    <t>-549.00954838709 104.050893657663 -199.681947491927</t>
  </si>
  <si>
    <t>-563.766570519048 111.708570665699 216.466568861094</t>
  </si>
  <si>
    <t>-573.751235556615 119.953176241925 622.603616047967</t>
  </si>
  <si>
    <t>-432.090934824261 74.9677946806419 683.781019629617</t>
  </si>
  <si>
    <t>9763-20170724T150208.777909700.bin</t>
  </si>
  <si>
    <t>-531.886814047844 182.394010182797 -202.256381963304</t>
  </si>
  <si>
    <t>-545.0854556375 182.064092051217 -299.876490524559</t>
  </si>
  <si>
    <t>-554.83765392413 180.405625691464 -407.8864201593</t>
  </si>
  <si>
    <t>-561.679656550463 178.585655157488 -505.630324124921</t>
  </si>
  <si>
    <t>-566.533309505826 176.568597642364 -603.489355446508</t>
  </si>
  <si>
    <t>-571.257962663919 173.635632397929 -741.37724257198</t>
  </si>
  <si>
    <t>-550.293847604654 171.13975589362 -830.119962569575</t>
  </si>
  <si>
    <t>-571.958208454781 204.797322131418 -680.966472712102</t>
  </si>
  <si>
    <t>-601.594763728776 340.705077181912 -665.208169466938</t>
  </si>
  <si>
    <t>-534.892734640166 363.467756491103 -373.604398059589</t>
  </si>
  <si>
    <t>-321.359911225702 316.324850067351 -262.670777976982</t>
  </si>
  <si>
    <t>-566.38083735292 145.066956890702 -679.887092466787</t>
  </si>
  <si>
    <t>-599.779601411386 11.4722050589314 -654.617907270915</t>
  </si>
  <si>
    <t>-351.276659045935 72.9517062669813 -359.926719296175</t>
  </si>
  <si>
    <t>-514.771327826855 260.407094454051 -204.810349326349</t>
  </si>
  <si>
    <t>-519.657474533191 287.892615392894 210.733506800564</t>
  </si>
  <si>
    <t>-530.191216241406 315.613811595809 616.053701646359</t>
  </si>
  <si>
    <t>-380.339838352495 324.54061465625 673.489547260075</t>
  </si>
  <si>
    <t>-549.011404354412 104.41152240427 -199.650183329365</t>
  </si>
  <si>
    <t>-563.700942202118 111.861549482097 216.504526311682</t>
  </si>
  <si>
    <t>-573.839370531309 119.919770332455 622.645860825673</t>
  </si>
  <si>
    <t>-432.089471864639 75.1390404131919 683.765836582947</t>
  </si>
  <si>
    <t>9763-20170724T150208.809995100.bin</t>
  </si>
  <si>
    <t>-531.992375054985 182.553794775514 -202.236189841145</t>
  </si>
  <si>
    <t>-545.249717437329 182.201091880623 -299.848315053856</t>
  </si>
  <si>
    <t>-555.007676712039 180.562829500819 -407.858047884506</t>
  </si>
  <si>
    <t>-561.832966684126 178.782115505668 -505.60386071393</t>
  </si>
  <si>
    <t>-566.649304938931 176.82648742984 -603.465939894162</t>
  </si>
  <si>
    <t>-571.300909241436 174.005151431036 -741.358615919349</t>
  </si>
  <si>
    <t>-550.35655568253 171.634423316876 -830.109443064059</t>
  </si>
  <si>
    <t>-572.105621478826 205.111213998521 -680.920356427758</t>
  </si>
  <si>
    <t>-602.005514890936 340.954871746449 -665.050976007244</t>
  </si>
  <si>
    <t>-535.747517213248 363.684355999754 -373.34351914865</t>
  </si>
  <si>
    <t>-322.250245512667 319.523154653428 -261.121814866837</t>
  </si>
  <si>
    <t>-566.383891624852 145.393488695246 -679.891658213772</t>
  </si>
  <si>
    <t>-599.615255210085 11.7565715422252 -654.677142969615</t>
  </si>
  <si>
    <t>-351.015456004666 73.5877106563205 -360.207342176808</t>
  </si>
  <si>
    <t>-515.0557341445 260.585828782547 -204.807951474332</t>
  </si>
  <si>
    <t>-519.715350002213 288.016076065514 210.742167476915</t>
  </si>
  <si>
    <t>-530.189868297016 315.6487115101 616.061523242118</t>
  </si>
  <si>
    <t>-380.34155690789 324.614169602046 673.499329155385</t>
  </si>
  <si>
    <t>-548.932790923202 104.52848089824 -199.622552217262</t>
  </si>
  <si>
    <t>-563.586484475358 111.93519363759 216.53422268531</t>
  </si>
  <si>
    <t>-573.87945789116 119.922475994907 622.683009878403</t>
  </si>
  <si>
    <t>-432.081971964645 75.2353358307976 683.761085563873</t>
  </si>
  <si>
    <t>9763-20170724T150208.881690300.bin</t>
  </si>
  <si>
    <t>-532.007844473125 182.814519151411 -202.211102325638</t>
  </si>
  <si>
    <t>-545.323790378132 182.432656385021 -299.815091958199</t>
  </si>
  <si>
    <t>-555.046337014735 180.824354034344 -407.828381939702</t>
  </si>
  <si>
    <t>-561.801901602639 179.100249454469 -505.580212368504</t>
  </si>
  <si>
    <t>-566.512572239596 177.233794853362 -603.449138207821</t>
  </si>
  <si>
    <t>-570.979306852658 174.574837669952 -741.351138433024</t>
  </si>
  <si>
    <t>-550.030415482751 172.479135132271 -830.107860672215</t>
  </si>
  <si>
    <t>-571.998457688191 205.596639921678 -680.873028017621</t>
  </si>
  <si>
    <t>-602.651705677174 341.253717154405 -664.831527259071</t>
  </si>
  <si>
    <t>-537.15788304213 364.307630285392 -372.976998038635</t>
  </si>
  <si>
    <t>-324.536505423627 324.563699748913 -257.488608128984</t>
  </si>
  <si>
    <t>-566.011291651919 145.903851551 -679.915915052553</t>
  </si>
  <si>
    <t>-598.716806601378 12.1283183584881 -654.740093484371</t>
  </si>
  <si>
    <t>-350.353108352467 74.9144589585776 -360.358176403966</t>
  </si>
  <si>
    <t>-515.311761482864 260.874178823853 -204.775804668723</t>
  </si>
  <si>
    <t>-519.781160798291 288.182026889423 210.784431605832</t>
  </si>
  <si>
    <t>-530.177948051896 315.705584686931 616.107116972773</t>
  </si>
  <si>
    <t>-380.345960436045 324.811759296479 673.565387043372</t>
  </si>
  <si>
    <t>-548.697197642593 104.776936434525 -199.575942470724</t>
  </si>
  <si>
    <t>-563.370821397982 112.035608940906 216.582729753514</t>
  </si>
  <si>
    <t>-573.964796117474 119.904099500207 622.736641602017</t>
  </si>
  <si>
    <t>-432.086466333969 75.37736936439 683.744090966408</t>
  </si>
  <si>
    <t>9763-20170724T150208.909762500.bin</t>
  </si>
  <si>
    <t>-531.950292950799 182.912688672325 -202.171952270001</t>
  </si>
  <si>
    <t>-545.285863855517 182.535447078072 -299.773291889742</t>
  </si>
  <si>
    <t>-554.97686550347 180.962817687525 -407.789960070359</t>
  </si>
  <si>
    <t>-561.683794910024 179.28558680831 -505.545856035024</t>
  </si>
  <si>
    <t>-566.32661532942 177.481698437063 -603.419168833518</t>
  </si>
  <si>
    <t>-570.678440018606 174.928708351214 -741.326915918904</t>
  </si>
  <si>
    <t>-549.701483082236 172.95884694945 -830.079871304273</t>
  </si>
  <si>
    <t>-571.798708393082 205.898944001784 -680.824097822608</t>
  </si>
  <si>
    <t>-602.716568986217 341.478444979639 -664.670901942409</t>
  </si>
  <si>
    <t>-538.216868296117 364.148472415991 -372.565044894589</t>
  </si>
  <si>
    <t>-325.685574141004 327.587844403853 -255.865445260498</t>
  </si>
  <si>
    <t>-565.710899365498 146.215568007785 -679.911295494756</t>
  </si>
  <si>
    <t>-598.273983813485 12.3984346270545 -654.77706704584</t>
  </si>
  <si>
    <t>-349.86596597965 75.279713165563 -360.448504498024</t>
  </si>
  <si>
    <t>-515.394548020953 260.981319023059 -204.735085467043</t>
  </si>
  <si>
    <t>-519.840798536417 288.26502033726 210.82697794098</t>
  </si>
  <si>
    <t>-530.18006126381 315.713620069747 616.143809362658</t>
  </si>
  <si>
    <t>-380.346789599292 324.872056857103 673.590411513396</t>
  </si>
  <si>
    <t>-548.543794821722 104.851848771456 -199.562421814548</t>
  </si>
  <si>
    <t>-563.267915704236 112.07088777997 216.595133739127</t>
  </si>
  <si>
    <t>-573.992246532863 119.903505567842 622.749184315253</t>
  </si>
  <si>
    <t>-432.085675785488 75.4407173513014 683.737579996042</t>
  </si>
  <si>
    <t>9763-20170724T150208.981636200.bin</t>
  </si>
  <si>
    <t>-531.868703847909 183.110788140889 -202.09386806719</t>
  </si>
  <si>
    <t>-545.304715941778 182.76518543034 -299.681535184105</t>
  </si>
  <si>
    <t>-554.988524450223 181.298871374736 -407.700378106467</t>
  </si>
  <si>
    <t>-561.644363928096 179.751952888995 -505.461973579984</t>
  </si>
  <si>
    <t>-566.193544030031 178.116872991169 -603.342557209545</t>
  </si>
  <si>
    <t>-570.370883917236 175.844343594501 -741.260559905357</t>
  </si>
  <si>
    <t>-549.34448867971 174.101823015161 -830.006619664351</t>
  </si>
  <si>
    <t>-571.665052067072 206.681352829428 -680.693309266344</t>
  </si>
  <si>
    <t>-603.171066150594 342.094277903544 -664.261236368218</t>
  </si>
  <si>
    <t>-539.775160980152 364.108940697315 -371.863901804511</t>
  </si>
  <si>
    <t>-326.39504464895 331.008053834404 -255.681742044883</t>
  </si>
  <si>
    <t>-565.383706826004 147.01633952974 -679.90036887591</t>
  </si>
  <si>
    <t>-597.760307807608 13.1095268405543 -654.955693988589</t>
  </si>
  <si>
    <t>-349.096965026481 76.0982055985376 -360.706485546882</t>
  </si>
  <si>
    <t>-515.454792287853 261.214178629586 -204.653260369933</t>
  </si>
  <si>
    <t>-519.829032864107 288.438196296497 210.913516901671</t>
  </si>
  <si>
    <t>-530.198119804554 315.726131051094 616.220314904759</t>
  </si>
  <si>
    <t>-380.347421240979 324.869834178076 673.623818483367</t>
  </si>
  <si>
    <t>-548.37581587727 105.00652724721 -199.518491020018</t>
  </si>
  <si>
    <t>-563.029821644986 112.152532535647 216.642765428515</t>
  </si>
  <si>
    <t>-574.027771078574 119.93282541195 622.79202273142</t>
  </si>
  <si>
    <t>-432.070803433163 75.6033166599009 683.760131128899</t>
  </si>
  <si>
    <t>9763-20170724T150209.010707700.bin</t>
  </si>
  <si>
    <t>-531.804302593109 183.229317504728 -202.087282578794</t>
  </si>
  <si>
    <t>-545.280338439867 182.88983938386 -299.669485431354</t>
  </si>
  <si>
    <t>-554.958151720181 181.460620373253 -407.689382323195</t>
  </si>
  <si>
    <t>-561.589592018413 179.962120394066 -505.45325672946</t>
  </si>
  <si>
    <t>-566.096323894049 178.39196614112 -603.337030764715</t>
  </si>
  <si>
    <t>-570.195776133767 176.229950422195 -741.259231119196</t>
  </si>
  <si>
    <t>-549.130891790349 174.595110373059 -829.998146016907</t>
  </si>
  <si>
    <t>-571.562287489604 207.014399293055 -680.666665630787</t>
  </si>
  <si>
    <t>-603.25887324329 342.365940642366 -664.09289116724</t>
  </si>
  <si>
    <t>-540.70795813519 363.862969691399 -371.475009482129</t>
  </si>
  <si>
    <t>-326.289474999718 332.30112827041 -256.785960670865</t>
  </si>
  <si>
    <t>-565.2051040684 147.356845327218 -679.920420349193</t>
  </si>
  <si>
    <t>-597.483789873747 13.4208751293386 -655.045288155605</t>
  </si>
  <si>
    <t>-348.749011485877 76.6376160325237 -360.930234307446</t>
  </si>
  <si>
    <t>-515.419433600091 261.324112365189 -204.626817597266</t>
  </si>
  <si>
    <t>-519.731514993493 288.505025222369 210.943421755441</t>
  </si>
  <si>
    <t>-530.206066829983 315.7250902368 616.257104350687</t>
  </si>
  <si>
    <t>-380.345624699045 324.861206985473 673.63635052246</t>
  </si>
  <si>
    <t>-548.249658877889 105.127621488077 -199.501846838233</t>
  </si>
  <si>
    <t>-562.929616295435 112.215228271265 216.659481710242</t>
  </si>
  <si>
    <t>-574.029743788875 119.961734967045 622.803833122322</t>
  </si>
  <si>
    <t>-432.063682643919 75.6640038597936 683.773913991393</t>
  </si>
  <si>
    <t>9763-20170724T150209.076888700.bin</t>
  </si>
  <si>
    <t>-531.55472501592 183.430545917551 -202.050088505522</t>
  </si>
  <si>
    <t>-545.072366704375 183.097207678808 -299.626527822629</t>
  </si>
  <si>
    <t>-554.734007459463 181.705206755763 -407.64832603231</t>
  </si>
  <si>
    <t>-561.327004300374 180.256880380424 -505.415746045945</t>
  </si>
  <si>
    <t>-565.772518558711 178.754633802605 -603.303194771559</t>
  </si>
  <si>
    <t>-569.762743958769 176.709976783421 -741.230366231215</t>
  </si>
  <si>
    <t>-548.660676807671 175.288607343824 -829.964184467059</t>
  </si>
  <si>
    <t>-571.214084840396 207.438988249639 -680.611734993221</t>
  </si>
  <si>
    <t>-603.313598149554 342.693282289696 -663.940012387755</t>
  </si>
  <si>
    <t>-542.781863527957 362.60678709755 -370.786017240567</t>
  </si>
  <si>
    <t>-326.055735939182 331.345253873776 -260.434150777576</t>
  </si>
  <si>
    <t>-564.783811622593 147.788594912218 -679.913425485826</t>
  </si>
  <si>
    <t>-597.089519550212 13.8384737766864 -655.126195862715</t>
  </si>
  <si>
    <t>-348.027178728621 77.1055835745065 -361.365191631825</t>
  </si>
  <si>
    <t>-515.110230888596 261.51034866483 -204.573807987083</t>
  </si>
  <si>
    <t>-519.463996184717 288.625065605312 211.000267525183</t>
  </si>
  <si>
    <t>-530.219174260054 315.708237952789 616.336574425043</t>
  </si>
  <si>
    <t>-380.338519449197 324.673034675013 673.690087682376</t>
  </si>
  <si>
    <t>-548.041688872469 105.33361817704 -199.468752359</t>
  </si>
  <si>
    <t>-562.730960250817 112.393688910163 216.692718590001</t>
  </si>
  <si>
    <t>-573.990685087888 120.056441150192 622.813176257277</t>
  </si>
  <si>
    <t>-432.055171690374 75.7059909444079 683.816027002172</t>
  </si>
  <si>
    <t>9763-20170724T150209.110980500.bin</t>
  </si>
  <si>
    <t>-531.342452698621 183.495890490522 -202.026295390485</t>
  </si>
  <si>
    <t>-544.89870832632 183.166230287097 -299.597382160987</t>
  </si>
  <si>
    <t>-554.556824627723 181.785076371643 -407.619690504372</t>
  </si>
  <si>
    <t>-561.128346917764 180.351490693396 -505.388587288468</t>
  </si>
  <si>
    <t>-565.534393983413 178.870820276316 -603.278308360799</t>
  </si>
  <si>
    <t>-569.450463367807 176.864612141196 -741.208154369452</t>
  </si>
  <si>
    <t>-548.326876454455 175.531638769443 -829.938162538517</t>
  </si>
  <si>
    <t>-570.946085400234 207.575419002118 -680.581422365755</t>
  </si>
  <si>
    <t>-603.204272972951 342.780247295244 -663.904536075247</t>
  </si>
  <si>
    <t>-543.814881634163 362.054858482436 -370.474124283611</t>
  </si>
  <si>
    <t>-326.535564000719 330.293605981106 -261.359874852947</t>
  </si>
  <si>
    <t>-564.492814294348 147.927416799784 -679.89704821846</t>
  </si>
  <si>
    <t>-596.833829574835 13.9901746115527 -655.112075982597</t>
  </si>
  <si>
    <t>-347.699415663987 77.3380223404019 -361.512075219791</t>
  </si>
  <si>
    <t>-514.844931236891 261.600431464228 -204.552838236725</t>
  </si>
  <si>
    <t>-519.271300335547 288.629825904322 211.026040414653</t>
  </si>
  <si>
    <t>-530.22125158636 315.698528422937 616.369659138915</t>
  </si>
  <si>
    <t>-380.331673193591 324.552886456287 673.716931410158</t>
  </si>
  <si>
    <t>-547.863428834626 105.390961666127 -199.458664819631</t>
  </si>
  <si>
    <t>-562.590950951474 112.480460139595 216.700980685699</t>
  </si>
  <si>
    <t>-573.96636605919 120.113701309277 622.815876980203</t>
  </si>
  <si>
    <t>-432.050002315192 75.7287153422767 683.838151904425</t>
  </si>
  <si>
    <t>9763-20170724T150209.176157600.bin</t>
  </si>
  <si>
    <t>-530.854820517958 183.606406786398 -202.007667530277</t>
  </si>
  <si>
    <t>-544.454237717465 183.294657456915 -299.572857216675</t>
  </si>
  <si>
    <t>-554.100252338751 181.950943113205 -407.596685677083</t>
  </si>
  <si>
    <t>-560.637437791917 180.562367983582 -505.36861416916</t>
  </si>
  <si>
    <t>-564.98643248078 179.140277311514 -603.261636672659</t>
  </si>
  <si>
    <t>-568.799039349004 177.23304585419 -741.195925802167</t>
  </si>
  <si>
    <t>-547.664377627612 176.037271718113 -829.925149585777</t>
  </si>
  <si>
    <t>-570.397581249852 207.894093025026 -680.546544330107</t>
  </si>
  <si>
    <t>-603.132035865223 342.984457193812 -663.877590346386</t>
  </si>
  <si>
    <t>-545.830453967283 361.52995067753 -369.985483947237</t>
  </si>
  <si>
    <t>-328.218638426449 330.035431189742 -261.458056563462</t>
  </si>
  <si>
    <t>-563.829938274059 148.258016536885 -679.903356462422</t>
  </si>
  <si>
    <t>-596.020914654928 14.2846737772634 -655.11517043109</t>
  </si>
  <si>
    <t>-346.993730113956 77.6565228315505 -361.393126466018</t>
  </si>
  <si>
    <t>-514.316689192866 261.723464146248 -204.528298615973</t>
  </si>
  <si>
    <t>-518.908560759994 288.641350914597 211.056061266563</t>
  </si>
  <si>
    <t>-530.248915466113 315.664958791153 616.394430622774</t>
  </si>
  <si>
    <t>-380.331382711412 324.440012585376 673.680821242704</t>
  </si>
  <si>
    <t>-547.399923324262 105.527709053092 -199.449242221837</t>
  </si>
  <si>
    <t>-562.271076082182 112.580947997665 216.705891325412</t>
  </si>
  <si>
    <t>-573.954648249236 120.153610778011 622.809422734561</t>
  </si>
  <si>
    <t>-432.05035830071 75.7744168465999 683.864025886922</t>
  </si>
  <si>
    <t>9763-20170724T150209.244899300.bin</t>
  </si>
  <si>
    <t>-530.352237830324 183.724018443068 -202.020891486785</t>
  </si>
  <si>
    <t>-543.986457103999 183.41427280638 -299.581248582252</t>
  </si>
  <si>
    <t>-553.654465529777 182.087970892402 -407.603267426557</t>
  </si>
  <si>
    <t>-560.205502962744 180.722722271329 -505.374670441896</t>
  </si>
  <si>
    <t>-564.562808358918 179.332063384563 -603.267803324466</t>
  </si>
  <si>
    <t>-568.381738686109 177.47863862104 -741.202451949855</t>
  </si>
  <si>
    <t>-547.257216364856 176.329190142314 -829.934773791265</t>
  </si>
  <si>
    <t>-570.033879619071 208.1097747258 -680.539471095319</t>
  </si>
  <si>
    <t>-603.079900264439 343.111250949926 -663.789038822364</t>
  </si>
  <si>
    <t>-546.735607540241 361.148452996106 -369.680264590723</t>
  </si>
  <si>
    <t>-329.841542960431 328.441046472094 -260.080073452788</t>
  </si>
  <si>
    <t>-563.353441696188 148.486018478513 -679.923251022481</t>
  </si>
  <si>
    <t>-595.26101493777 14.4414904998546 -655.136998771811</t>
  </si>
  <si>
    <t>-346.292467774892 77.4904696778692 -361.349187115426</t>
  </si>
  <si>
    <t>-513.863353954986 261.876148946768 -204.53112782699</t>
  </si>
  <si>
    <t>-518.644890836043 288.681681252338 211.058387002148</t>
  </si>
  <si>
    <t>-530.267997344817 315.657171527367 616.397486756068</t>
  </si>
  <si>
    <t>-380.339455314402 324.474469022258 673.648571423679</t>
  </si>
  <si>
    <t>-546.85463113305 105.616090820109 -199.462450810596</t>
  </si>
  <si>
    <t>-562.013048588698 112.649592360146 216.682675876078</t>
  </si>
  <si>
    <t>-573.944205596777 120.164866974364 622.781811562967</t>
  </si>
  <si>
    <t>-432.06490885111 75.7562518311595 683.873063678256</t>
  </si>
  <si>
    <t>9763-20170724T150209.278990300.bin</t>
  </si>
  <si>
    <t>-530.146120221234 183.800425790319 -202.018779442861</t>
  </si>
  <si>
    <t>-543.794455064491 183.48846117201 -299.577122961195</t>
  </si>
  <si>
    <t>-553.474981108313 182.177421399396 -407.598282813927</t>
  </si>
  <si>
    <t>-560.036886240736 180.832561619999 -505.369070734588</t>
  </si>
  <si>
    <t>-564.405017429464 179.469254047196 -603.262248680763</t>
  </si>
  <si>
    <t>-568.239564510266 177.660848685609 -741.196961916413</t>
  </si>
  <si>
    <t>-547.127350519623 176.524696792648 -829.932477164546</t>
  </si>
  <si>
    <t>-569.889675327145 208.271638332509 -680.523658623343</t>
  </si>
  <si>
    <t>-602.973066750729 343.26007066784 -663.698904303087</t>
  </si>
  <si>
    <t>-546.73645020118 360.942244423929 -369.548010553189</t>
  </si>
  <si>
    <t>-330.197376274079 328.514633573441 -259.165539964608</t>
  </si>
  <si>
    <t>-563.199490762152 148.648848163107 -679.928084778815</t>
  </si>
  <si>
    <t>-595.069410780977 14.5850646192189 -655.200103298923</t>
  </si>
  <si>
    <t>-346.095555515049 77.5068617221043 -361.391900419901</t>
  </si>
  <si>
    <t>-513.70008718932 261.959981346187 -204.529288085371</t>
  </si>
  <si>
    <t>-518.581925181103 288.724641356088 211.06170531244</t>
  </si>
  <si>
    <t>-530.278097447915 315.641897216408 616.40009872999</t>
  </si>
  <si>
    <t>-380.343282254651 324.439202499507 673.63782905254</t>
  </si>
  <si>
    <t>-546.638995509061 105.68569245446 -199.465636815904</t>
  </si>
  <si>
    <t>-561.901008793154 112.686182035115 216.676248792848</t>
  </si>
  <si>
    <t>-573.94021126858 120.161134435215 622.769270087257</t>
  </si>
  <si>
    <t>-432.070032143931 75.7511201627035 683.880657798462</t>
  </si>
  <si>
    <t>9763-20170724T150209.312085900.bin</t>
  </si>
  <si>
    <t>-529.98949892707 183.87357239513 -202.024388403495</t>
  </si>
  <si>
    <t>-543.635300342374 183.561391223329 -299.58305952185</t>
  </si>
  <si>
    <t>-553.297706857324 182.269276637028 -407.606108698934</t>
  </si>
  <si>
    <t>-559.837888240996 180.949667029067 -505.378638657115</t>
  </si>
  <si>
    <t>-564.179502531007 179.619674424851 -603.273434280214</t>
  </si>
  <si>
    <t>-567.972079711533 177.867564178373 -741.210255249267</t>
  </si>
  <si>
    <t>-546.85587787333 176.758059376283 -829.945094183076</t>
  </si>
  <si>
    <t>-569.642531843651 208.453272201653 -680.524876940445</t>
  </si>
  <si>
    <t>-602.733843882372 343.426285977683 -663.651330076575</t>
  </si>
  <si>
    <t>-546.935930813663 360.727788314641 -369.39407471481</t>
  </si>
  <si>
    <t>-330.576962819709 329.129578802224 -258.419600838177</t>
  </si>
  <si>
    <t>-562.948779038369 148.830685598313 -679.951547538342</t>
  </si>
  <si>
    <t>-594.774036822973 14.7422113619268 -655.280360702939</t>
  </si>
  <si>
    <t>-345.853215231857 77.6856082270567 -361.522392442825</t>
  </si>
  <si>
    <t>-513.542072342282 262.029988048723 -204.533525095503</t>
  </si>
  <si>
    <t>-518.504603779538 288.747528410977 211.059513872643</t>
  </si>
  <si>
    <t>-530.279369117587 315.644379002972 616.397425139185</t>
  </si>
  <si>
    <t>-380.346562349315 324.510805490956 673.629752533052</t>
  </si>
  <si>
    <t>-546.451971673043 105.724891496331 -199.474533910731</t>
  </si>
  <si>
    <t>-561.829959490256 112.73611156262 216.662894952578</t>
  </si>
  <si>
    <t>-573.930056143335 120.164156115577 622.748849583993</t>
  </si>
  <si>
    <t>-432.076307001349 75.7419508551632 683.889492264384</t>
  </si>
  <si>
    <t>9763-20170724T150209.375985500.bin</t>
  </si>
  <si>
    <t>-529.747203873078 183.95584032324 -202.049097239935</t>
  </si>
  <si>
    <t>-543.324260988161 183.657857927384 -299.617359222883</t>
  </si>
  <si>
    <t>-552.861750902114 182.456258243446 -407.652542206901</t>
  </si>
  <si>
    <t>-559.2724272346 181.251102086411 -505.435201620572</t>
  </si>
  <si>
    <t>-563.470023858388 180.069469264897 -603.338162643008</t>
  </si>
  <si>
    <t>-567.046591324469 178.562974756987 -741.28351812167</t>
  </si>
  <si>
    <t>-545.829717383536 177.577058698695 -829.995812746468</t>
  </si>
  <si>
    <t>-568.810070521286 209.040950471845 -680.546441298592</t>
  </si>
  <si>
    <t>-601.798125453061 344.024184286806 -663.477596698592</t>
  </si>
  <si>
    <t>-546.920860251292 360.67662590465 -369.009947853492</t>
  </si>
  <si>
    <t>-331.193961641785 329.599957179001 -256.666060297049</t>
  </si>
  <si>
    <t>-562.121220457078 149.416767932807 -680.068813832021</t>
  </si>
  <si>
    <t>-594.062175867076 15.3249106954145 -655.581782814242</t>
  </si>
  <si>
    <t>-345.399019891347 78.3042855649283 -361.660763671873</t>
  </si>
  <si>
    <t>-513.210074780187 262.121185425112 -204.531835235241</t>
  </si>
  <si>
    <t>-518.404542872694 288.678925424187 211.068566370042</t>
  </si>
  <si>
    <t>-530.292995807409 315.628732613954 616.398260343426</t>
  </si>
  <si>
    <t>-380.353534438513 324.482794678752 673.615033136216</t>
  </si>
  <si>
    <t>-546.287729003777 105.76284380109 -199.503253155386</t>
  </si>
  <si>
    <t>-561.817471444054 112.799079324316 216.628176856643</t>
  </si>
  <si>
    <t>-573.913846961207 120.166514958854 622.717825410815</t>
  </si>
  <si>
    <t>-432.091964102125 75.6975306467596 683.898418354632</t>
  </si>
  <si>
    <t>9763-20170724T150209.414085800.bin</t>
  </si>
  <si>
    <t>-529.642826096576 183.926121008577 -202.070407208493</t>
  </si>
  <si>
    <t>-543.16603541876 183.638222349876 -299.64623399464</t>
  </si>
  <si>
    <t>-552.614408135926 182.472226162221 -407.689554273724</t>
  </si>
  <si>
    <t>-558.933653003276 181.310245646768 -505.47878398413</t>
  </si>
  <si>
    <t>-563.029650874267 180.183498603478 -603.386635001794</t>
  </si>
  <si>
    <t>-566.453140129623 178.767369720189 -741.336857451405</t>
  </si>
  <si>
    <t>-545.127817119715 177.860242698347 -830.024075317699</t>
  </si>
  <si>
    <t>-568.263883381331 209.207662836103 -680.582547450615</t>
  </si>
  <si>
    <t>-601.14917672012 344.205382429216 -663.459977718164</t>
  </si>
  <si>
    <t>-546.867362257134 360.53434416778 -368.863803483716</t>
  </si>
  <si>
    <t>-331.634584917946 331.020904042967 -255.158943058471</t>
  </si>
  <si>
    <t>-561.615844626078 149.578890550126 -680.13527117239</t>
  </si>
  <si>
    <t>-593.68374859301 15.5095063308072 -655.726825155656</t>
  </si>
  <si>
    <t>-345.222045260789 78.3890274914452 -361.687710058888</t>
  </si>
  <si>
    <t>-513.020940118179 262.071422352802 -204.5347245289</t>
  </si>
  <si>
    <t>-518.352952454794 288.618962875971 211.064592601655</t>
  </si>
  <si>
    <t>-530.303382101426 315.608009013608 616.393386660639</t>
  </si>
  <si>
    <t>-380.356906315751 324.396455969062 673.601923031916</t>
  </si>
  <si>
    <t>-546.271481480456 105.744530806199 -199.523900258195</t>
  </si>
  <si>
    <t>-561.866631695717 112.792914754109 216.604845264413</t>
  </si>
  <si>
    <t>-573.900496138731 120.175776721417 622.70219615324</t>
  </si>
  <si>
    <t>-432.101827607752 75.6488523168739 683.894415976221</t>
  </si>
  <si>
    <t>9763-20170724T150209.478261500.bin</t>
  </si>
  <si>
    <t>-529.435617458807 183.759681741475 -202.029171590688</t>
  </si>
  <si>
    <t>-542.827626737309 183.49067627672 -299.623178530689</t>
  </si>
  <si>
    <t>-552.053970958738 182.418289229054 -407.686683277629</t>
  </si>
  <si>
    <t>-558.144611645631 181.372780487672 -505.491631564141</t>
  </si>
  <si>
    <t>-561.986138775541 180.396510376427 -603.411436988463</t>
  </si>
  <si>
    <t>-565.02609266315 179.229468936352 -741.372955751056</t>
  </si>
  <si>
    <t>-543.419552073094 178.507683941004 -829.993762918503</t>
  </si>
  <si>
    <t>-566.954631484264 209.565808543967 -680.570205990165</t>
  </si>
  <si>
    <t>-599.577423688447 344.611497248271 -663.339464005671</t>
  </si>
  <si>
    <t>-546.340466507579 360.240807000385 -368.514858580354</t>
  </si>
  <si>
    <t>-331.551065821731 331.642645714843 -253.742693793882</t>
  </si>
  <si>
    <t>-560.410075269294 149.924765430557 -680.209916999774</t>
  </si>
  <si>
    <t>-592.855744911685 15.9038768898158 -656.020988096813</t>
  </si>
  <si>
    <t>-344.936567725499 78.1770262932141 -361.531963891466</t>
  </si>
  <si>
    <t>-512.671399819782 261.877036926266 -204.506454966929</t>
  </si>
  <si>
    <t>-518.329005298553 288.501366415808 211.083640344211</t>
  </si>
  <si>
    <t>-530.323395502716 315.564276514836 616.391976875176</t>
  </si>
  <si>
    <t>-380.354230103473 324.099723353025 673.579341395169</t>
  </si>
  <si>
    <t>-546.227057014539 105.661156464918 -199.531786616822</t>
  </si>
  <si>
    <t>-561.909907608348 112.717613527884 216.593503416841</t>
  </si>
  <si>
    <t>-573.900352073457 120.177210167773 622.701277948572</t>
  </si>
  <si>
    <t>-432.120184857177 75.5765227716333 683.882717905792</t>
  </si>
  <si>
    <t>9763-20170724T150209.511350000.bin</t>
  </si>
  <si>
    <t>-529.354825389103 183.711599803179 -202.026422357876</t>
  </si>
  <si>
    <t>-542.685771645177 183.449614781789 -299.628782343111</t>
  </si>
  <si>
    <t>-551.811274990829 182.417606438933 -407.701256065795</t>
  </si>
  <si>
    <t>-557.798724901023 181.422876777135 -505.51312680292</t>
  </si>
  <si>
    <t>-561.525928609202 180.512328531643 -603.43804266212</t>
  </si>
  <si>
    <t>-564.39409243665 179.453852451083 -741.40418253701</t>
  </si>
  <si>
    <t>-542.633601989773 178.803048497213 -829.987750137218</t>
  </si>
  <si>
    <t>-566.37945738287 209.744456563161 -680.580247814544</t>
  </si>
  <si>
    <t>-598.936805648449 344.799665625435 -663.288979538405</t>
  </si>
  <si>
    <t>-545.660469498977 360.333797154243 -368.466481130304</t>
  </si>
  <si>
    <t>-331.03582733772 330.937130583417 -253.587815525373</t>
  </si>
  <si>
    <t>-559.873088070815 150.09913444918 -680.257984533609</t>
  </si>
  <si>
    <t>-592.402104014147 16.0811599019085 -656.163226281535</t>
  </si>
  <si>
    <t>-344.837483889765 77.9447904877975 -361.406842491739</t>
  </si>
  <si>
    <t>-512.524153855367 261.810230348149 -204.496407101192</t>
  </si>
  <si>
    <t>-518.336182313329 288.469762560383 211.089305530806</t>
  </si>
  <si>
    <t>-530.333365990452 315.550314612286 616.393681740473</t>
  </si>
  <si>
    <t>-380.358998138293 324.046039310518 673.573333043033</t>
  </si>
  <si>
    <t>-546.205365493609 105.63399526591 -199.532553503878</t>
  </si>
  <si>
    <t>-561.912283035958 112.681498853356 216.591963345332</t>
  </si>
  <si>
    <t>-573.904805899196 120.183504783072 622.698561380042</t>
  </si>
  <si>
    <t>-432.124170220145 75.5706224003579 683.870040457088</t>
  </si>
  <si>
    <t>9763-20170724T150209.575534100.bin</t>
  </si>
  <si>
    <t>-529.180804392833 183.668560430681 -202.021372451095</t>
  </si>
  <si>
    <t>-542.358471197545 183.422973837379 -299.644578095213</t>
  </si>
  <si>
    <t>-551.305471642716 182.473928106869 -407.732767502842</t>
  </si>
  <si>
    <t>-557.130569519526 181.580039757007 -505.555338785747</t>
  </si>
  <si>
    <t>-560.696083813502 180.795727595172 -603.487275639042</t>
  </si>
  <si>
    <t>-563.338799335664 179.941487396617 -741.459314759117</t>
  </si>
  <si>
    <t>-541.29629846385 179.415989228974 -829.974056298025</t>
  </si>
  <si>
    <t>-565.380668876054 210.146541767723 -680.595029363868</t>
  </si>
  <si>
    <t>-597.701744800592 345.22778003296 -663.126448372989</t>
  </si>
  <si>
    <t>-543.759502349333 359.953967248009 -368.383613539436</t>
  </si>
  <si>
    <t>-329.093552182413 327.982383796364 -254.272408916157</t>
  </si>
  <si>
    <t>-558.960632539824 150.491524340435 -680.348563920621</t>
  </si>
  <si>
    <t>-591.724722134214 16.4854192798891 -656.484501176341</t>
  </si>
  <si>
    <t>-344.601587316179 77.2210906257012 -360.98359060628</t>
  </si>
  <si>
    <t>-512.264238545026 261.734958419367 -204.458200241271</t>
  </si>
  <si>
    <t>-518.306676984708 288.506207197662 211.117074869078</t>
  </si>
  <si>
    <t>-530.356815436844 315.548313075604 616.402575759055</t>
  </si>
  <si>
    <t>-380.375276766824 324.036473934042 673.564542240556</t>
  </si>
  <si>
    <t>-546.110946705433 105.651991818926 -199.554863602093</t>
  </si>
  <si>
    <t>-561.854328340244 112.612920489343 216.569741986414</t>
  </si>
  <si>
    <t>-573.918003895123 120.160569064382 622.671518977306</t>
  </si>
  <si>
    <t>-432.134184675573 75.5493374760847 683.836720274348</t>
  </si>
  <si>
    <t>9763-20170724T150209.643460600.bin</t>
  </si>
  <si>
    <t>-528.911326952089 183.761214719737 -202.055287527406</t>
  </si>
  <si>
    <t>-541.971504124025 183.51206396883 -299.694240932792</t>
  </si>
  <si>
    <t>-550.758149293818 182.631960717998 -407.796192190708</t>
  </si>
  <si>
    <t>-556.429057159315 181.830290871057 -505.628723953995</t>
  </si>
  <si>
    <t>-559.833047603345 181.168320316606 -603.567214399919</t>
  </si>
  <si>
    <t>-562.242413580879 180.518045369473 -741.544811341581</t>
  </si>
  <si>
    <t>-539.996940367839 180.13178389631 -830.009442457368</t>
  </si>
  <si>
    <t>-564.338558368155 210.638351506536 -680.640028376704</t>
  </si>
  <si>
    <t>-596.354093937494 345.785857533896 -663.026738676214</t>
  </si>
  <si>
    <t>-541.202841729479 359.410713217401 -368.454555959401</t>
  </si>
  <si>
    <t>-326.668885166294 324.087585689218 -255.085858636491</t>
  </si>
  <si>
    <t>-558.016255628273 150.972491772957 -680.469300948054</t>
  </si>
  <si>
    <t>-591.0431936086 17.0021351168164 -656.78960601482</t>
  </si>
  <si>
    <t>-344.4358298189 77.2520499382852 -361.026059629946</t>
  </si>
  <si>
    <t>-511.917862595447 261.782845064476 -204.469395414436</t>
  </si>
  <si>
    <t>-518.246683431034 288.581807924078 211.099784673399</t>
  </si>
  <si>
    <t>-530.375396722559 315.538940710048 616.402926929114</t>
  </si>
  <si>
    <t>-380.388813106188 323.969097279827 673.560247444889</t>
  </si>
  <si>
    <t>-545.946818333281 105.746166704998 -199.584523736178</t>
  </si>
  <si>
    <t>-561.827546633422 112.638965586381 216.53597561351</t>
  </si>
  <si>
    <t>-573.918942287938 120.135873307847 622.634751937724</t>
  </si>
  <si>
    <t>-432.146482039458 75.4886956130679 683.80006217546</t>
  </si>
  <si>
    <t>9763-20170724T150209.677550900.bin</t>
  </si>
  <si>
    <t>-528.729825351329 183.77848757559 -202.071581442118</t>
  </si>
  <si>
    <t>-541.721895249414 183.525468440772 -299.719601302985</t>
  </si>
  <si>
    <t>-550.426814126321 182.678544913812 -407.828456071141</t>
  </si>
  <si>
    <t>-556.022797727944 181.922070499387 -505.665564462286</t>
  </si>
  <si>
    <t>-559.35178902301 181.320644536122 -603.607176142197</t>
  </si>
  <si>
    <t>-561.656384386408 180.771630921088 -741.586874063175</t>
  </si>
  <si>
    <t>-539.326054510417 180.444174992973 -830.030369992018</t>
  </si>
  <si>
    <t>-563.771580309093 210.85017697022 -680.662200955803</t>
  </si>
  <si>
    <t>-595.611701843663 346.029361493424 -663.01353931746</t>
  </si>
  <si>
    <t>-540.270827748916 359.508497685187 -368.470449711754</t>
  </si>
  <si>
    <t>-325.839171102659 323.126504737439 -255.24313779426</t>
  </si>
  <si>
    <t>-557.503785541016 151.178557578535 -680.529503697687</t>
  </si>
  <si>
    <t>-590.711201478971 17.2307036154862 -656.948883192085</t>
  </si>
  <si>
    <t>-344.366596220629 77.492051721794 -361.030061456194</t>
  </si>
  <si>
    <t>-511.646128991426 261.757708309577 -204.475711012034</t>
  </si>
  <si>
    <t>-518.155204864841 288.60228691569 211.087779929373</t>
  </si>
  <si>
    <t>-530.382556053554 315.542012954462 616.399719202777</t>
  </si>
  <si>
    <t>-380.396229772359 323.970743797034 673.55790060213</t>
  </si>
  <si>
    <t>-545.838214824231 105.780595695576 -199.604126291581</t>
  </si>
  <si>
    <t>-561.810132612032 112.668155569504 216.512997922101</t>
  </si>
  <si>
    <t>-573.898277303027 120.136471050809 622.610945929636</t>
  </si>
  <si>
    <t>-432.150997760007 75.4217635945449 683.785266877373</t>
  </si>
  <si>
    <t>9763-20170724T150209.709636300.bin</t>
  </si>
  <si>
    <t>-528.535740508939 183.791690816973 -202.073492868555</t>
  </si>
  <si>
    <t>-541.469266207317 183.543586042627 -299.729298712558</t>
  </si>
  <si>
    <t>-550.098609091289 182.723872286053 -407.84432980101</t>
  </si>
  <si>
    <t>-555.622787211507 182.001335366087 -505.685875373224</t>
  </si>
  <si>
    <t>-558.877089402772 181.443089407978 -603.630295726662</t>
  </si>
  <si>
    <t>-561.074048335038 180.964965331056 -741.611942047808</t>
  </si>
  <si>
    <t>-538.655292543557 180.671424794812 -830.033208978863</t>
  </si>
  <si>
    <t>-563.209038834558 211.015111795397 -680.673910218733</t>
  </si>
  <si>
    <t>-594.84737075454 346.245739482419 -662.994579661131</t>
  </si>
  <si>
    <t>-539.47117597694 359.643611557236 -368.454283664764</t>
  </si>
  <si>
    <t>-325.096042086501 322.439245201281 -255.387337222263</t>
  </si>
  <si>
    <t>-556.996812540355 151.337564740801 -680.566128589206</t>
  </si>
  <si>
    <t>-590.351865557994 17.4234372110147 -657.032610882721</t>
  </si>
  <si>
    <t>-344.287348598693 77.7792058908869 -360.973251900001</t>
  </si>
  <si>
    <t>-511.383685705398 261.771205306513 -204.477085875323</t>
  </si>
  <si>
    <t>-518.03163632251 288.570823316838 211.087132036666</t>
  </si>
  <si>
    <t>-530.390699216751 315.520482709766 616.39896389978</t>
  </si>
  <si>
    <t>-380.393340455026 323.732125712245 673.559804766078</t>
  </si>
  <si>
    <t>-545.744203530842 105.840166692793 -199.621755650978</t>
  </si>
  <si>
    <t>-561.777269651993 112.702787456925 216.493379535835</t>
  </si>
  <si>
    <t>-573.870014141134 120.150092675888 622.5933298987</t>
  </si>
  <si>
    <t>-432.154182931087 75.3526562750251 683.780066547845</t>
  </si>
  <si>
    <t>9763-20170724T150209.777823700.bin</t>
  </si>
  <si>
    <t>-528.101888724215 183.839848935409 -202.067957943721</t>
  </si>
  <si>
    <t>-540.928445225059 183.613345334944 -299.737925562815</t>
  </si>
  <si>
    <t>-549.419317213084 182.830126363989 -407.864306419151</t>
  </si>
  <si>
    <t>-554.810708208781 182.14612435638 -505.713387523417</t>
  </si>
  <si>
    <t>-557.924945849821 181.632998679559 -603.662581753456</t>
  </si>
  <si>
    <t>-559.917455441673 181.225388026172 -741.647595277439</t>
  </si>
  <si>
    <t>-537.34579551924 180.944880394985 -830.030049277923</t>
  </si>
  <si>
    <t>-562.091530051289 211.249639308121 -680.698279826048</t>
  </si>
  <si>
    <t>-593.487073679271 346.532110385564 -663.021123272852</t>
  </si>
  <si>
    <t>-538.012306112634 359.725735930364 -368.490037487396</t>
  </si>
  <si>
    <t>-324.07703207939 321.164816694588 -255.045143306086</t>
  </si>
  <si>
    <t>-555.981881569233 151.561584834403 -680.610116146752</t>
  </si>
  <si>
    <t>-589.587562491766 17.7017815141385 -657.104721771214</t>
  </si>
  <si>
    <t>-343.950211221913 78.020515814557 -360.384904675061</t>
  </si>
  <si>
    <t>-510.759783078671 261.781286337447 -204.461012158051</t>
  </si>
  <si>
    <t>-517.816349548865 288.568402942327 211.097201466206</t>
  </si>
  <si>
    <t>-530.412511714487 315.496510012447 616.393369891877</t>
  </si>
  <si>
    <t>-380.407489640595 323.624477180515 673.546106202723</t>
  </si>
  <si>
    <t>-545.470878667638 105.90830763552 -199.65789472637</t>
  </si>
  <si>
    <t>-561.705932671234 112.776117644574 216.449387816521</t>
  </si>
  <si>
    <t>-573.827329342654 120.143152056882 622.552466944316</t>
  </si>
  <si>
    <t>-432.156964597003 75.2464259118265 683.771658623679</t>
  </si>
  <si>
    <t>9763-20170724T150209.811914700.bin</t>
  </si>
  <si>
    <t>-527.854441340422 183.917947332881 -202.07282949898</t>
  </si>
  <si>
    <t>-540.64845213386 183.698093879906 -299.747090128928</t>
  </si>
  <si>
    <t>-549.092382496755 182.920976219433 -407.87709290583</t>
  </si>
  <si>
    <t>-554.436877970507 182.242123108448 -505.728915801065</t>
  </si>
  <si>
    <t>-557.499741875944 181.733686171794 -603.679775256934</t>
  </si>
  <si>
    <t>-559.415128545904 181.332837321913 -741.665816000119</t>
  </si>
  <si>
    <t>-536.77851680481 181.029941977485 -830.03154368963</t>
  </si>
  <si>
    <t>-561.592018633489 211.357189429893 -680.716771173812</t>
  </si>
  <si>
    <t>-592.84057644557 346.676068506167 -663.033054809568</t>
  </si>
  <si>
    <t>-537.218835111939 359.768305624486 -368.525278152375</t>
  </si>
  <si>
    <t>-323.714809152963 320.557811926689 -254.49200601041</t>
  </si>
  <si>
    <t>-555.544936884653 151.662782257465 -680.627243623661</t>
  </si>
  <si>
    <t>-589.275674645865 17.8374946439124 -657.135060875593</t>
  </si>
  <si>
    <t>-343.904383710877 78.2251566862521 -359.895934956594</t>
  </si>
  <si>
    <t>-510.468077331965 261.878314127129 -204.465448695272</t>
  </si>
  <si>
    <t>-517.687364823323 288.59194908655 211.094715956484</t>
  </si>
  <si>
    <t>-530.423125503665 315.488985993004 616.391091366276</t>
  </si>
  <si>
    <t>-380.413832921441 323.567721179853 673.539532981524</t>
  </si>
  <si>
    <t>-545.284247586837 106.001738181222 -199.660710047955</t>
  </si>
  <si>
    <t>-561.609053864236 112.848391599951 216.443413541289</t>
  </si>
  <si>
    <t>-573.797677385048 120.163655423068 622.548753947106</t>
  </si>
  <si>
    <t>-432.160109094146 75.1761374408934 683.777181331525</t>
  </si>
  <si>
    <t>9763-20170724T150209.876733200.bin</t>
  </si>
  <si>
    <t>-527.380153937693 184.15715120735 -202.079480401408</t>
  </si>
  <si>
    <t>-540.085213635596 183.93471360017 -299.765399889894</t>
  </si>
  <si>
    <t>-548.376443665658 183.161299818261 -407.907243325583</t>
  </si>
  <si>
    <t>-553.561300152467 182.490204369632 -505.767643950999</t>
  </si>
  <si>
    <t>-556.443184321227 181.994475536792 -603.724037889854</t>
  </si>
  <si>
    <t>-558.081531245396 181.617382413915 -741.713741235542</t>
  </si>
  <si>
    <t>-535.297763274084 181.291822137004 -830.041538584117</t>
  </si>
  <si>
    <t>-560.330650358193 211.636261485833 -680.764604743524</t>
  </si>
  <si>
    <t>-591.333930367508 347.005255301857 -663.10302270209</t>
  </si>
  <si>
    <t>-535.584367057735 359.80685906329 -368.606668293065</t>
  </si>
  <si>
    <t>-323.031473404293 319.401637871297 -253.221617525407</t>
  </si>
  <si>
    <t>-554.384027699421 151.931790808502 -680.672054318367</t>
  </si>
  <si>
    <t>-588.32737867019 18.1490298694805 -657.175924130976</t>
  </si>
  <si>
    <t>-343.502601799084 78.5570369963614 -359.00464979908</t>
  </si>
  <si>
    <t>-509.932804135863 262.094535160593 -204.45766379877</t>
  </si>
  <si>
    <t>-517.491559979455 288.730346607098 211.101509187363</t>
  </si>
  <si>
    <t>-530.446513763951 315.484940262225 616.388112850835</t>
  </si>
  <si>
    <t>-380.432346350184 323.556094410194 673.524816897054</t>
  </si>
  <si>
    <t>-544.852291738416 106.27571718654 -199.665081273016</t>
  </si>
  <si>
    <t>-561.357316164337 113.007366100874 216.43382135792</t>
  </si>
  <si>
    <t>-573.765606805845 120.166419934044 622.521861972456</t>
  </si>
  <si>
    <t>-432.162403896941 75.1208461450542 683.787058981891</t>
  </si>
  <si>
    <t>9763-20170724T150209.909821400.bin</t>
  </si>
  <si>
    <t>-527.158094897839 184.297210332578 -202.090109031813</t>
  </si>
  <si>
    <t>-539.8131819722 184.083857284774 -299.782456074069</t>
  </si>
  <si>
    <t>-548.020596666996 183.320548266156 -407.930895977333</t>
  </si>
  <si>
    <t>-553.118211235698 182.659085420582 -505.795924197445</t>
  </si>
  <si>
    <t>-555.901398441354 182.174181630305 -603.755175847879</t>
  </si>
  <si>
    <t>-557.388746981534 181.814068019322 -741.746782342784</t>
  </si>
  <si>
    <t>-534.53463839226 181.478341842783 -830.056262960136</t>
  </si>
  <si>
    <t>-559.672185784361 211.828682084077 -680.796586879815</t>
  </si>
  <si>
    <t>-590.468807529545 347.256333252809 -663.126186040053</t>
  </si>
  <si>
    <t>-534.818299303915 359.960080946108 -368.606998337167</t>
  </si>
  <si>
    <t>-322.597736083995 318.679716623591 -252.920355667027</t>
  </si>
  <si>
    <t>-553.790405639181 152.117755743164 -680.704301085023</t>
  </si>
  <si>
    <t>-587.887097072878 18.3822630273899 -657.211664136486</t>
  </si>
  <si>
    <t>-343.218250440346 78.8585445016254 -358.645383872176</t>
  </si>
  <si>
    <t>-509.668378409048 262.222915401414 -204.459224501523</t>
  </si>
  <si>
    <t>-517.406994495026 288.79201354659 211.10089754014</t>
  </si>
  <si>
    <t>-530.459625712442 315.466376542673 616.386855480612</t>
  </si>
  <si>
    <t>-380.434221509964 323.328675310696 673.523194988321</t>
  </si>
  <si>
    <t>-544.660630928074 106.399969144475 -199.67725526449</t>
  </si>
  <si>
    <t>-561.26929688606 113.122604601612 216.417669302662</t>
  </si>
  <si>
    <t>-573.752642781676 120.169106958183 622.511087800101</t>
  </si>
  <si>
    <t>-432.165485481797 75.0991522881104 683.795512985588</t>
  </si>
  <si>
    <t>9763-20170724T150209.976904400.bin</t>
  </si>
  <si>
    <t>-526.721478662567 184.523973495687 -202.113528169479</t>
  </si>
  <si>
    <t>-539.23292511093 184.311086014399 -299.824406754785</t>
  </si>
  <si>
    <t>-547.231294253147 183.529612374244 -407.988260470388</t>
  </si>
  <si>
    <t>-552.118952604283 182.846488489119 -505.863883903251</t>
  </si>
  <si>
    <t>-554.670872356338 182.33609060467 -603.829372433001</t>
  </si>
  <si>
    <t>-555.809958658868 181.937303165631 -741.824140003649</t>
  </si>
  <si>
    <t>-532.719266354336 181.589136232867 -830.072062656619</t>
  </si>
  <si>
    <t>-558.211119098158 211.972554723586 -680.888784216695</t>
  </si>
  <si>
    <t>-588.785019788536 347.458386697519 -663.32252088497</t>
  </si>
  <si>
    <t>-533.152069843315 360.170393399181 -368.800355468536</t>
  </si>
  <si>
    <t>-321.46311858618 317.026044298709 -252.82036003125</t>
  </si>
  <si>
    <t>-552.401778347089 152.254603128122 -680.76410568634</t>
  </si>
  <si>
    <t>-586.652392829468 18.5713396697731 -657.20713000509</t>
  </si>
  <si>
    <t>-342.555423918989 79.4181631170829 -358.161470099872</t>
  </si>
  <si>
    <t>-509.128074865969 262.41909144256 -204.465971046117</t>
  </si>
  <si>
    <t>-517.243526384081 288.922685172493 211.091140308259</t>
  </si>
  <si>
    <t>-530.476132590511 315.479664833264 616.388711503049</t>
  </si>
  <si>
    <t>-380.451849757216 323.365450193292 673.524774560506</t>
  </si>
  <si>
    <t>-544.33035780922 106.640926258018 -199.710928214982</t>
  </si>
  <si>
    <t>-561.182445571836 113.300564468977 216.375132480824</t>
  </si>
  <si>
    <t>-573.715752942545 120.17829285365 622.4780517907</t>
  </si>
  <si>
    <t>-432.152674695939 75.0740139891805 683.792815405432</t>
  </si>
  <si>
    <t>9763-20170724T150210.010994800.bin</t>
  </si>
  <si>
    <t>-526.508827084684 184.61544886388 -202.105353409107</t>
  </si>
  <si>
    <t>-538.970448763002 184.398550102143 -299.822579045777</t>
  </si>
  <si>
    <t>-546.882840457718 183.605324643496 -407.992754482848</t>
  </si>
  <si>
    <t>-551.680033510322 182.910254518896 -505.872835718448</t>
  </si>
  <si>
    <t>-554.128700576255 182.386917576168 -603.840761013874</t>
  </si>
  <si>
    <t>-555.108869470225 181.970053668464 -741.836608287903</t>
  </si>
  <si>
    <t>-531.886011101647 181.616903647987 -830.04980735053</t>
  </si>
  <si>
    <t>-557.563692415093 212.014905505305 -680.908164445128</t>
  </si>
  <si>
    <t>-588.045412221606 347.52414141497 -663.383814005274</t>
  </si>
  <si>
    <t>-532.168288833149 360.216008072634 -368.906832023512</t>
  </si>
  <si>
    <t>-320.635977168608 316.435547776744 -252.879504292505</t>
  </si>
  <si>
    <t>-551.787522055876 152.293704675516 -680.768685429445</t>
  </si>
  <si>
    <t>-586.112138142582 18.6297318046834 -657.198476389088</t>
  </si>
  <si>
    <t>-342.162472114441 79.6287616857737 -357.99682588503</t>
  </si>
  <si>
    <t>-508.846537955516 262.513185069758 -204.464787930357</t>
  </si>
  <si>
    <t>-517.167638172785 288.953866304216 211.092248088699</t>
  </si>
  <si>
    <t>-530.486883746061 315.472737299413 616.389920651515</t>
  </si>
  <si>
    <t>-380.460532624078 323.296074413916 673.529150291741</t>
  </si>
  <si>
    <t>-544.167087191941 106.733789166118 -199.710408693029</t>
  </si>
  <si>
    <t>-561.126943192264 113.39038154373 216.371428091128</t>
  </si>
  <si>
    <t>-573.689708991255 120.195851877428 622.472345119532</t>
  </si>
  <si>
    <t>-432.151103158243 75.0315498252216 683.799441332802</t>
  </si>
  <si>
    <t>9763-20170724T150210.079878600.bin</t>
  </si>
  <si>
    <t>-526.18708245859 184.809364264749 -202.101475428416</t>
  </si>
  <si>
    <t>-538.546201149815 184.581994231431 -299.831740548788</t>
  </si>
  <si>
    <t>-546.284945184338 183.779467404453 -408.014354381137</t>
  </si>
  <si>
    <t>-550.901042096723 183.078755113482 -505.903069450161</t>
  </si>
  <si>
    <t>-553.144651060556 182.554161932675 -603.875930055499</t>
  </si>
  <si>
    <t>-553.811119701545 182.141185892087 -741.87379229952</t>
  </si>
  <si>
    <t>-530.344599718245 181.790288261088 -830.022496155624</t>
  </si>
  <si>
    <t>-556.374419684802 212.187193707787 -680.950383263606</t>
  </si>
  <si>
    <t>-586.704101447588 347.743485823686 -663.51252281479</t>
  </si>
  <si>
    <t>-530.224495790298 360.413252106844 -369.149644305559</t>
  </si>
  <si>
    <t>-318.729656857863 315.484918594471 -253.493189451602</t>
  </si>
  <si>
    <t>-550.65863147105 152.460235372585 -680.799123662292</t>
  </si>
  <si>
    <t>-585.159464167953 18.8448302249278 -657.213068699009</t>
  </si>
  <si>
    <t>-341.374329225636 79.9785772121325 -358.031805689672</t>
  </si>
  <si>
    <t>-508.536094835481 262.722685023583 -204.462544946017</t>
  </si>
  <si>
    <t>-517.069284585585 289.082504277316 211.095292799994</t>
  </si>
  <si>
    <t>-530.509040943703 315.477224089214 616.389019900375</t>
  </si>
  <si>
    <t>-380.478430244782 323.296367547896 673.517567588751</t>
  </si>
  <si>
    <t>-543.88096151211 106.957555778647 -199.720859842854</t>
  </si>
  <si>
    <t>-560.995234230802 113.542364145342 216.355784753263</t>
  </si>
  <si>
    <t>-573.659022435468 120.219967127254 622.455923137474</t>
  </si>
  <si>
    <t>-432.142728797554 75.016325439972 683.805486249635</t>
  </si>
  <si>
    <t>9763-20170724T150210.111963900.bin</t>
  </si>
  <si>
    <t>-526.033614482185 184.940016502736 -202.115036916913</t>
  </si>
  <si>
    <t>-538.331360844738 184.701403902223 -299.852975687728</t>
  </si>
  <si>
    <t>-545.983893133556 183.899730822399 -408.04173843355</t>
  </si>
  <si>
    <t>-550.515203032025 183.205806761617 -505.934437154777</t>
  </si>
  <si>
    <t>-552.667575274185 182.694261783052 -603.909460339968</t>
  </si>
  <si>
    <t>-553.199154098977 182.306605746737 -741.907889020481</t>
  </si>
  <si>
    <t>-529.625423236333 181.975145597711 -830.028069051672</t>
  </si>
  <si>
    <t>-555.81530373278 212.342077354476 -680.981520806586</t>
  </si>
  <si>
    <t>-586.043688680935 347.913893290625 -663.52815208598</t>
  </si>
  <si>
    <t>-529.03587658702 360.623320352587 -369.268637082135</t>
  </si>
  <si>
    <t>-317.629380721587 315.317637574812 -253.59811174716</t>
  </si>
  <si>
    <t>-550.11305378734 152.613876819006 -680.835622515402</t>
  </si>
  <si>
    <t>-584.675468077914 19.004910965682 -657.283860740201</t>
  </si>
  <si>
    <t>-341.00324321377 80.1899524897847 -358.052620477247</t>
  </si>
  <si>
    <t>-508.340791211958 262.839602521018 -204.467641759403</t>
  </si>
  <si>
    <t>-517.036188440301 289.1463073075 211.090226778541</t>
  </si>
  <si>
    <t>-530.513681899316 315.479856695231 616.390736699498</t>
  </si>
  <si>
    <t>-380.484258092062 323.250477429389 673.529087906796</t>
  </si>
  <si>
    <t>-543.729496317212 107.072975183735 -199.728420239395</t>
  </si>
  <si>
    <t>-560.932223697996 113.630269019549 216.34496145564</t>
  </si>
  <si>
    <t>-573.635005350955 120.228821440795 622.439434760039</t>
  </si>
  <si>
    <t>-432.137300253867 74.9904143340198 683.806180154254</t>
  </si>
  <si>
    <t>9763-20170724T150210.179924200.bin</t>
  </si>
  <si>
    <t>-525.73958443568 185.10863032674 -202.138285425133</t>
  </si>
  <si>
    <t>-537.935761648964 184.852770330365 -299.888943447732</t>
  </si>
  <si>
    <t>-545.42588054151 184.0598986627 -408.089094334207</t>
  </si>
  <si>
    <t>-549.791365229342 183.387340679077 -505.98945298514</t>
  </si>
  <si>
    <t>-551.759777583099 182.911336180054 -603.968472915033</t>
  </si>
  <si>
    <t>-552.014093470624 182.589392884945 -741.967930825473</t>
  </si>
  <si>
    <t>-528.231947514508 182.34455845453 -830.032385563865</t>
  </si>
  <si>
    <t>-554.742291879513 212.596796582044 -681.03268580945</t>
  </si>
  <si>
    <t>-584.767017114137 348.21796808784 -663.529724473059</t>
  </si>
  <si>
    <t>-526.475090147166 360.807959712441 -369.516817384087</t>
  </si>
  <si>
    <t>-315.082728635329 314.7665735587 -254.111237214597</t>
  </si>
  <si>
    <t>-549.061066991305 152.866549086342 -680.903719147885</t>
  </si>
  <si>
    <t>-583.696411227818 19.2662334250019 -657.424639421489</t>
  </si>
  <si>
    <t>-340.396966924616 80.4356437640979 -358.049257850015</t>
  </si>
  <si>
    <t>-508.038189647131 263.027036966734 -204.475887861132</t>
  </si>
  <si>
    <t>-516.968562633768 289.225501950572 211.083883914795</t>
  </si>
  <si>
    <t>-530.522888636575 315.47553284204 616.393218131252</t>
  </si>
  <si>
    <t>-380.49778469453 323.227527044586 673.545441201246</t>
  </si>
  <si>
    <t>-543.450410885399 107.220809904368 -199.754304716727</t>
  </si>
  <si>
    <t>-560.78388821778 113.780584435524 216.313657927264</t>
  </si>
  <si>
    <t>-573.594755118308 120.242242210247 622.41004192669</t>
  </si>
  <si>
    <t>-432.128613191533 74.9532343135968 683.812295768848</t>
  </si>
  <si>
    <t>9763-20170724T150210.212009200.bin</t>
  </si>
  <si>
    <t>-525.589198614607 185.18339052995 -202.14389916612</t>
  </si>
  <si>
    <t>-537.74788847513 184.918940648243 -299.899200645284</t>
  </si>
  <si>
    <t>-545.176522514368 184.136594454186 -408.103711813508</t>
  </si>
  <si>
    <t>-549.4792163792 183.48196940943 -506.006946676362</t>
  </si>
  <si>
    <t>-551.37814418462 183.032818034839 -603.987583938722</t>
  </si>
  <si>
    <t>-551.52810189611 182.758311860222 -741.98720354326</t>
  </si>
  <si>
    <t>-527.661329778893 182.564260781167 -830.028853027039</t>
  </si>
  <si>
    <t>-554.293047254912 212.745798080853 -681.043590485584</t>
  </si>
  <si>
    <t>-584.242321849908 348.372208809292 -663.521645236241</t>
  </si>
  <si>
    <t>-525.41231297313 360.960146207849 -369.615949073699</t>
  </si>
  <si>
    <t>-313.920831472627 314.419046180039 -254.592979535678</t>
  </si>
  <si>
    <t>-548.630568201783 153.013576331308 -680.931025964438</t>
  </si>
  <si>
    <t>-583.290660318415 19.4163783480387 -657.479381442893</t>
  </si>
  <si>
    <t>-340.139662369222 80.4319522087012 -358.053882249323</t>
  </si>
  <si>
    <t>-507.890081039723 263.076433493785 -204.479397763981</t>
  </si>
  <si>
    <t>-516.943818532498 289.281370962627 211.077287432232</t>
  </si>
  <si>
    <t>-530.528847191178 315.473983268031 616.394869249768</t>
  </si>
  <si>
    <t>-380.505726734188 323.203941063549 673.555270998676</t>
  </si>
  <si>
    <t>-543.306421857935 107.30306435656 -199.760427704266</t>
  </si>
  <si>
    <t>-560.744331344951 113.835878452594 216.303533902963</t>
  </si>
  <si>
    <t>-573.576018898853 120.247376120573 622.398509964675</t>
  </si>
  <si>
    <t>-432.123664195632 74.9397720129377 683.818746676447</t>
  </si>
  <si>
    <t>9763-20170724T150210.276193000.bin</t>
  </si>
  <si>
    <t>-525.251847944003 185.304735341668 -202.152845724314</t>
  </si>
  <si>
    <t>-537.341781152282 185.04495595099 -299.916650625102</t>
  </si>
  <si>
    <t>-544.686214602925 184.297206222811 -408.127086716959</t>
  </si>
  <si>
    <t>-548.910713670339 183.685937199363 -506.034112316018</t>
  </si>
  <si>
    <t>-550.730130629676 183.292466188859 -604.016443541818</t>
  </si>
  <si>
    <t>-550.767502510381 183.109566345859 -742.016246610295</t>
  </si>
  <si>
    <t>-526.766384857634 183.000817977525 -830.021665119568</t>
  </si>
  <si>
    <t>-553.565528940957 213.058214899434 -681.055134678774</t>
  </si>
  <si>
    <t>-583.322817893595 348.726752129109 -663.47824734995</t>
  </si>
  <si>
    <t>-523.659834583814 361.223326791373 -369.73663645403</t>
  </si>
  <si>
    <t>-311.85777468028 313.256570592665 -255.876766930869</t>
  </si>
  <si>
    <t>-547.936410277302 153.322873515119 -680.977493928813</t>
  </si>
  <si>
    <t>-582.669369843013 19.7237524394325 -657.626621551532</t>
  </si>
  <si>
    <t>-339.810863557159 80.2359088266521 -358.058874906823</t>
  </si>
  <si>
    <t>-507.504441111136 263.200827557851 -204.483019600295</t>
  </si>
  <si>
    <t>-516.862999715866 289.35028017105 211.070398663991</t>
  </si>
  <si>
    <t>-530.536700168554 315.484267559181 616.393449325073</t>
  </si>
  <si>
    <t>-380.518982460523 323.204796537964 673.569267774909</t>
  </si>
  <si>
    <t>-543.012099404535 107.423579599066 -199.78532240402</t>
  </si>
  <si>
    <t>-560.608232032837 113.988157199361 216.271510376958</t>
  </si>
  <si>
    <t>-573.514788910314 120.270999837461 622.370486957499</t>
  </si>
  <si>
    <t>-432.108958570094 74.8846173802165 683.839792617254</t>
  </si>
  <si>
    <t>9763-20170724T150210.310282300.bin</t>
  </si>
  <si>
    <t>-525.098741940419 185.385389792631 -202.154299885096</t>
  </si>
  <si>
    <t>-537.170448785241 185.126505930709 -299.920351877096</t>
  </si>
  <si>
    <t>-544.485414040034 184.390498218649 -408.132837396238</t>
  </si>
  <si>
    <t>-548.679974025561 183.794135705677 -506.041273041845</t>
  </si>
  <si>
    <t>-550.466404997432 183.420243144927 -604.024257383705</t>
  </si>
  <si>
    <t>-550.454407862843 183.269437151432 -742.024247567623</t>
  </si>
  <si>
    <t>-526.393342420717 183.191634450416 -830.013211630169</t>
  </si>
  <si>
    <t>-553.260197156064 213.205039300904 -681.057169919926</t>
  </si>
  <si>
    <t>-582.918479865699 348.887920506515 -663.443039413326</t>
  </si>
  <si>
    <t>-522.830787498048 361.236615509303 -369.781691190414</t>
  </si>
  <si>
    <t>-310.879830624826 312.350836452773 -256.591674867189</t>
  </si>
  <si>
    <t>-547.659229711366 153.46714680578 -680.991434421206</t>
  </si>
  <si>
    <t>-582.424118541137 19.8757367026051 -657.682886728427</t>
  </si>
  <si>
    <t>-339.63440505275 80.0682668229992 -358.050807256774</t>
  </si>
  <si>
    <t>-507.338042029303 263.272161116765 -204.480800913542</t>
  </si>
  <si>
    <t>-516.822933612516 289.390651265795 211.071709087561</t>
  </si>
  <si>
    <t>-530.54249892774 315.480344604324 616.393915715172</t>
  </si>
  <si>
    <t>-380.524334603698 323.140377763582 673.576720274906</t>
  </si>
  <si>
    <t>-542.898844992154 107.529096616095 -199.790084070376</t>
  </si>
  <si>
    <t>-560.515869324854 114.067438893772 216.266317008573</t>
  </si>
  <si>
    <t>-573.47526579949 120.295420552068 622.360369438788</t>
  </si>
  <si>
    <t>-432.101954149563 74.8510641863973 683.861519586106</t>
  </si>
  <si>
    <t>9763-20170724T150210.375375100.bin</t>
  </si>
  <si>
    <t>-524.859269415997 185.568500426824 -202.151376413884</t>
  </si>
  <si>
    <t>-536.900143923701 185.330752842199 -299.921343189363</t>
  </si>
  <si>
    <t>-544.203897561189 184.627736368337 -408.134903677989</t>
  </si>
  <si>
    <t>-548.397852560982 184.063668735141 -506.043415765644</t>
  </si>
  <si>
    <t>-550.193348588798 183.723110436202 -604.026408390255</t>
  </si>
  <si>
    <t>-550.204304435925 183.619764964568 -742.026388612726</t>
  </si>
  <si>
    <t>-526.085815578728 183.574563080042 -829.999705694607</t>
  </si>
  <si>
    <t>-552.95533690349 213.53855526073 -681.048473592729</t>
  </si>
  <si>
    <t>-582.38586291312 349.267788647867 -663.391017311594</t>
  </si>
  <si>
    <t>-521.562404250399 361.093537208281 -369.859784041064</t>
  </si>
  <si>
    <t>-309.546931466061 309.483790020259 -258.007613878373</t>
  </si>
  <si>
    <t>-547.443585933216 153.792317702806 -681.004219703134</t>
  </si>
  <si>
    <t>-582.269080312944 20.2003757485977 -657.789453528343</t>
  </si>
  <si>
    <t>-339.509855902427 79.8617139294076 -357.976686024194</t>
  </si>
  <si>
    <t>-507.071591571999 263.45506390832 -204.467330015331</t>
  </si>
  <si>
    <t>-516.774759553368 289.488773384241 211.085438292955</t>
  </si>
  <si>
    <t>-530.56540542441 315.47245915964 616.399849326664</t>
  </si>
  <si>
    <t>-380.546956730887 323.143191832856 673.580477488623</t>
  </si>
  <si>
    <t>-542.67831571847 107.714367462982 -199.805306218491</t>
  </si>
  <si>
    <t>-560.397883659912 114.215430050374 216.247279749019</t>
  </si>
  <si>
    <t>-573.410269412238 120.325994624781 622.337940391697</t>
  </si>
  <si>
    <t>-432.083137793173 74.8081761106328 683.890940477387</t>
  </si>
  <si>
    <t>9763-20170724T150210.411471100.bin</t>
  </si>
  <si>
    <t>-524.793222876626 185.69230372409 -202.166603229297</t>
  </si>
  <si>
    <t>-536.825632629307 185.456775161534 -299.937591951897</t>
  </si>
  <si>
    <t>-544.146238466384 184.756275187105 -408.149953019834</t>
  </si>
  <si>
    <t>-548.365931128657 184.192996355957 -506.057462845011</t>
  </si>
  <si>
    <t>-550.197539429497 183.851001994318 -604.039891646794</t>
  </si>
  <si>
    <t>-550.270104919838 183.742174102464 -742.039662317356</t>
  </si>
  <si>
    <t>-526.157417979606 183.698749823029 -830.014652778527</t>
  </si>
  <si>
    <t>-552.971402850549 213.665461579944 -681.06188439524</t>
  </si>
  <si>
    <t>-582.310471958877 349.405728992787 -663.389932579468</t>
  </si>
  <si>
    <t>-521.05708503896 360.9870108948 -369.938130444613</t>
  </si>
  <si>
    <t>-309.122122987189 307.783607983896 -258.681844761427</t>
  </si>
  <si>
    <t>-547.504656874042 153.915069660881 -681.017667038719</t>
  </si>
  <si>
    <t>-582.290938085696 20.2968233733955 -657.840894175849</t>
  </si>
  <si>
    <t>-339.598924779248 79.7975532662176 -357.991189875426</t>
  </si>
  <si>
    <t>-506.993823720619 263.591057478308 -204.48106473304</t>
  </si>
  <si>
    <t>-516.768113510625 289.538924368565 211.075367995818</t>
  </si>
  <si>
    <t>-530.570243810215 315.470426970646 616.400648362579</t>
  </si>
  <si>
    <t>-380.556272267984 323.178834709097 673.587991104542</t>
  </si>
  <si>
    <t>-542.627263845146 107.822808284742 -199.822383127248</t>
  </si>
  <si>
    <t>-560.363817819624 114.331979228719 216.229376619884</t>
  </si>
  <si>
    <t>-573.382364857874 120.336378759975 622.317346124054</t>
  </si>
  <si>
    <t>-432.077492680184 74.7979596071273 683.906180321331</t>
  </si>
  <si>
    <t>9763-20170724T150210.478336600.bin</t>
  </si>
  <si>
    <t>-524.811946961452 185.977295586113 -202.195937392245</t>
  </si>
  <si>
    <t>-536.820319184693 185.752825338786 -299.969929811548</t>
  </si>
  <si>
    <t>-544.157475564497 185.104183152246 -408.181512351662</t>
  </si>
  <si>
    <t>-548.411058312646 184.601177943861 -506.087843211511</t>
  </si>
  <si>
    <t>-550.296286822733 184.331482857156 -604.069308107063</t>
  </si>
  <si>
    <t>-550.465829292726 184.336212217037 -742.069317612885</t>
  </si>
  <si>
    <t>-526.409269501324 184.341448657299 -830.059540499765</t>
  </si>
  <si>
    <t>-553.082559529315 214.213104576774 -681.065016059493</t>
  </si>
  <si>
    <t>-582.201643131437 349.991821228769 -663.285495431178</t>
  </si>
  <si>
    <t>-520.38486265253 361.267095136158 -369.940111006567</t>
  </si>
  <si>
    <t>-308.48822632431 304.454810766945 -260.408470122673</t>
  </si>
  <si>
    <t>-547.699224319156 154.454996443718 -681.073654725045</t>
  </si>
  <si>
    <t>-582.581014078362 20.8245148443132 -658.111339234549</t>
  </si>
  <si>
    <t>-339.995027040246 79.9750552259898 -358.171918359814</t>
  </si>
  <si>
    <t>-506.991379115062 263.837937218143 -204.496462801087</t>
  </si>
  <si>
    <t>-516.739176591346 289.70353795618 211.065787038941</t>
  </si>
  <si>
    <t>-530.569504760408 315.478674137707 616.40426227698</t>
  </si>
  <si>
    <t>-380.561477781449 323.151610873484 673.611924103801</t>
  </si>
  <si>
    <t>-542.648169670274 108.12234095211 -199.855233828649</t>
  </si>
  <si>
    <t>-560.351853167066 114.504546991803 216.199881919417</t>
  </si>
  <si>
    <t>-573.334164652958 120.345826377679 622.287459403154</t>
  </si>
  <si>
    <t>-432.06427885393 74.7835580049145 683.938962676734</t>
  </si>
  <si>
    <t>9763-20170724T150210.510421900.bin</t>
  </si>
  <si>
    <t>-524.83969713306 186.113282048368 -202.212521567196</t>
  </si>
  <si>
    <t>-536.849366876569 185.887820640741 -299.986322270355</t>
  </si>
  <si>
    <t>-544.227726662324 185.248140373747 -408.195278758255</t>
  </si>
  <si>
    <t>-548.534891709804 184.755349237135 -506.099253580847</t>
  </si>
  <si>
    <t>-550.490149953014 184.4965753696 -604.079393343136</t>
  </si>
  <si>
    <t>-550.775622827837 184.51620373627 -742.079136743377</t>
  </si>
  <si>
    <t>-526.749818853099 184.543091192438 -830.077732719486</t>
  </si>
  <si>
    <t>-553.311789140432 214.389212543538 -681.069491530585</t>
  </si>
  <si>
    <t>-582.345444962107 350.182854506889 -663.276703682828</t>
  </si>
  <si>
    <t>-520.188546369102 361.429062633174 -370.001996492626</t>
  </si>
  <si>
    <t>-308.403563591769 302.620915755784 -261.310997200641</t>
  </si>
  <si>
    <t>-547.98707547099 154.625931797519 -681.08902892332</t>
  </si>
  <si>
    <t>-582.87929432144 20.9923304924203 -658.218519630626</t>
  </si>
  <si>
    <t>-340.400773263594 79.9417260448765 -358.357914948721</t>
  </si>
  <si>
    <t>-507.007469918485 263.977849559851 -204.50927388208</t>
  </si>
  <si>
    <t>-516.775322440863 289.775234210725 211.056716574264</t>
  </si>
  <si>
    <t>-530.571421223866 315.478312700566 616.407713320957</t>
  </si>
  <si>
    <t>-380.564972506354 323.100583257884 673.6262755721</t>
  </si>
  <si>
    <t>-542.690033234651 108.244825831736 -199.856700047646</t>
  </si>
  <si>
    <t>-560.381084802152 114.599680006509 216.199375115853</t>
  </si>
  <si>
    <t>-573.321581265014 120.362498212414 622.298624647294</t>
  </si>
  <si>
    <t>-432.061317735787 74.7766369445196 683.954655900149</t>
  </si>
  <si>
    <t>9763-20170724T150210.579611800.bin</t>
  </si>
  <si>
    <t>-524.962291558144 186.256667948256 -202.206850934094</t>
  </si>
  <si>
    <t>-536.951440031347 186.021859934463 -299.983156519134</t>
  </si>
  <si>
    <t>-544.410124840712 185.378991569477 -408.18647934704</t>
  </si>
  <si>
    <t>-548.831473132925 184.880745670724 -506.085475893165</t>
  </si>
  <si>
    <t>-550.94221899524 184.610543472241 -604.062347165065</t>
  </si>
  <si>
    <t>-551.489724228223 184.604738823049 -742.061355034979</t>
  </si>
  <si>
    <t>-527.529009506782 184.673725421935 -830.077642443893</t>
  </si>
  <si>
    <t>-553.852802772396 214.493919892883 -681.052776767442</t>
  </si>
  <si>
    <t>-582.67052512106 350.335415725575 -663.277988157075</t>
  </si>
  <si>
    <t>-519.6760331681 361.570851057547 -370.181590943357</t>
  </si>
  <si>
    <t>-308.380264779416 298.301942512608 -263.05485440233</t>
  </si>
  <si>
    <t>-548.642617948698 154.720708479489 -681.070757794436</t>
  </si>
  <si>
    <t>-583.659542594376 21.0784845130363 -658.419394176005</t>
  </si>
  <si>
    <t>-341.167070905265 79.3129009469558 -358.976787671099</t>
  </si>
  <si>
    <t>-507.135762070619 264.133810401876 -204.517884152805</t>
  </si>
  <si>
    <t>-516.844299334278 289.849441357345 211.054535616264</t>
  </si>
  <si>
    <t>-530.580887793792 315.484796621066 616.410352351708</t>
  </si>
  <si>
    <t>-380.581263330673 323.142293059355 673.642101497745</t>
  </si>
  <si>
    <t>-542.793863795791 108.409842229126 -199.850624763579</t>
  </si>
  <si>
    <t>-560.43028378178 114.689249706088 216.208926511097</t>
  </si>
  <si>
    <t>-573.312081991188 120.391456589555 622.315248595007</t>
  </si>
  <si>
    <t>-432.071020470295 74.7375251915414 683.964966329676</t>
  </si>
  <si>
    <t>9763-20170724T150210.612699700.bin</t>
  </si>
  <si>
    <t>-525.049068795682 186.315148462225 -202.192234067343</t>
  </si>
  <si>
    <t>-537.040164498912 186.082833192556 -299.968349192988</t>
  </si>
  <si>
    <t>-544.548334812382 185.450481672319 -408.168366896742</t>
  </si>
  <si>
    <t>-549.033707669851 184.961852321483 -506.064383577764</t>
  </si>
  <si>
    <t>-551.227721894272 184.700113968555 -604.039529317139</t>
  </si>
  <si>
    <t>-551.91260498306 184.703261316232 -742.037743018215</t>
  </si>
  <si>
    <t>-527.993894799243 184.79179566083 -830.06550236631</t>
  </si>
  <si>
    <t>-554.190200091435 214.590818364171 -681.025025600615</t>
  </si>
  <si>
    <t>-582.914004053963 350.448620152734 -663.241698679914</t>
  </si>
  <si>
    <t>-519.318078956049 361.706674861058 -370.276099175912</t>
  </si>
  <si>
    <t>-308.228210443064 296.17850668922 -264.105822062363</t>
  </si>
  <si>
    <t>-549.029513741315 154.813085320523 -681.052040768432</t>
  </si>
  <si>
    <t>-584.122979237756 21.1599749531156 -658.549119317823</t>
  </si>
  <si>
    <t>-341.57026555624 79.0682403590451 -359.414783510569</t>
  </si>
  <si>
    <t>-507.22130031374 264.188367651529 -204.513111477922</t>
  </si>
  <si>
    <t>-516.891417811335 289.875927883863 211.061980514192</t>
  </si>
  <si>
    <t>-530.585116240229 315.474873939817 616.415683039273</t>
  </si>
  <si>
    <t>-380.582766413947 323.08812719502 673.646206312779</t>
  </si>
  <si>
    <t>-542.885033546946 108.469987014765 -199.846585891468</t>
  </si>
  <si>
    <t>-560.452003974803 114.735090378491 216.21614162833</t>
  </si>
  <si>
    <t>-573.316187824601 120.399179880287 622.325527828358</t>
  </si>
  <si>
    <t>-432.068016812361 74.7534515216805 683.964937438679</t>
  </si>
  <si>
    <t>9763-20170724T150210.677876100.bin</t>
  </si>
  <si>
    <t>-525.268399302918 186.43149534738 -202.201766686273</t>
  </si>
  <si>
    <t>-537.273577996701 186.215698876206 -299.976082441432</t>
  </si>
  <si>
    <t>-544.895005919066 185.631190290326 -408.168362258321</t>
  </si>
  <si>
    <t>-549.523124806654 185.19278202691 -506.058051242519</t>
  </si>
  <si>
    <t>-551.900578244429 184.984665356355 -604.02895145287</t>
  </si>
  <si>
    <t>-552.886766560416 185.064134414189 -742.025464310003</t>
  </si>
  <si>
    <t>-529.064877227445 185.205221658934 -830.079469458769</t>
  </si>
  <si>
    <t>-554.98580953498 214.921826051471 -680.991743554407</t>
  </si>
  <si>
    <t>-583.510665957049 350.810201526241 -663.129366102172</t>
  </si>
  <si>
    <t>-518.636799242089 362.132740124349 -370.446537963405</t>
  </si>
  <si>
    <t>-307.760333085109 292.029732844907 -266.804421292702</t>
  </si>
  <si>
    <t>-549.915859115092 155.136492136071 -681.062442376071</t>
  </si>
  <si>
    <t>-585.18974735206 21.4752876556504 -658.895248338768</t>
  </si>
  <si>
    <t>-342.366415583112 78.6720771068494 -360.276546165768</t>
  </si>
  <si>
    <t>-507.429622213882 264.294664977272 -204.516613284414</t>
  </si>
  <si>
    <t>-517.000538885893 289.900412991757 211.065806645255</t>
  </si>
  <si>
    <t>-530.595176031971 315.488319042208 616.415706328702</t>
  </si>
  <si>
    <t>-380.590371600834 323.039423157858 673.648046664193</t>
  </si>
  <si>
    <t>-543.121340403469 108.566600105084 -199.84899560182</t>
  </si>
  <si>
    <t>-560.509809147861 114.771477298901 216.222038264499</t>
  </si>
  <si>
    <t>-573.336124655959 120.388080465948 622.325869253423</t>
  </si>
  <si>
    <t>-432.074437815603 74.7628697404591 683.949543740692</t>
  </si>
  <si>
    <t>9763-20170724T150210.726006900.bin</t>
  </si>
  <si>
    <t>-525.401989315872 186.431306837935 -202.205768980475</t>
  </si>
  <si>
    <t>-537.402230346252 186.22292766219 -299.980804885861</t>
  </si>
  <si>
    <t>-545.071550511675 185.659830474475 -408.169856848868</t>
  </si>
  <si>
    <t>-549.764889723674 185.243514586997 -506.056462204197</t>
  </si>
  <si>
    <t>-552.229630096004 185.058904540797 -604.02525278478</t>
  </si>
  <si>
    <t>-553.362030429636 185.17133837063 -742.020638084616</t>
  </si>
  <si>
    <t>-529.593135498531 185.351915074256 -830.088783785043</t>
  </si>
  <si>
    <t>-555.376075667245 215.016066443987 -680.977719318986</t>
  </si>
  <si>
    <t>-583.820814575717 350.926152479773 -663.093868598696</t>
  </si>
  <si>
    <t>-518.294098346179 362.156154674657 -370.552919513005</t>
  </si>
  <si>
    <t>-307.375430925235 290.103006171642 -268.344100770268</t>
  </si>
  <si>
    <t>-550.346870348086 155.227297462849 -681.067681345329</t>
  </si>
  <si>
    <t>-585.654505799558 21.5591807244919 -659.026207758535</t>
  </si>
  <si>
    <t>-342.763196441235 78.5102160768961 -360.678300373964</t>
  </si>
  <si>
    <t>-507.55502750219 264.288772315167 -204.51648598166</t>
  </si>
  <si>
    <t>-517.077826895038 289.911040152005 211.06598749597</t>
  </si>
  <si>
    <t>-530.60110734478 315.490772193278 616.420443126422</t>
  </si>
  <si>
    <t>-380.599033658275 323.115421083201 673.650167131931</t>
  </si>
  <si>
    <t>-543.280932879318 108.56710332763 -199.860842145092</t>
  </si>
  <si>
    <t>-560.56115934933 114.76409545934 216.214879733176</t>
  </si>
  <si>
    <t>-573.33824226583 120.390374077925 622.327231248578</t>
  </si>
  <si>
    <t>-432.078023883945 74.7424957369342 683.937490125966</t>
  </si>
  <si>
    <t>9763-20170724T150210.779680900.bin</t>
  </si>
  <si>
    <t>-525.632005860397 186.373756012227 -202.221740370692</t>
  </si>
  <si>
    <t>-537.65125413385 186.188316647031 -299.994472866447</t>
  </si>
  <si>
    <t>-545.437214555541 185.677269153858 -408.175465987909</t>
  </si>
  <si>
    <t>-550.275405486399 185.314178325079 -506.055254677365</t>
  </si>
  <si>
    <t>-552.924737989522 185.18587010957 -604.019336146832</t>
  </si>
  <si>
    <t>-554.359077005127 185.378262289044 -742.011865435053</t>
  </si>
  <si>
    <t>-530.717858038385 185.648012525509 -830.11413672898</t>
  </si>
  <si>
    <t>-556.200430854149 215.190790985118 -680.947803746345</t>
  </si>
  <si>
    <t>-584.404850231363 351.136192108628 -663.014687730211</t>
  </si>
  <si>
    <t>-517.522097073836 362.267010317507 -370.776991605653</t>
  </si>
  <si>
    <t>-306.595879329963 285.636677089928 -271.969405827086</t>
  </si>
  <si>
    <t>-551.249686358523 155.395591474933 -681.08251782563</t>
  </si>
  <si>
    <t>-586.619323855088 21.6977540084636 -659.292777720369</t>
  </si>
  <si>
    <t>-343.606159467504 78.1382294067751 -361.544515622825</t>
  </si>
  <si>
    <t>-507.720216372217 264.223300691886 -204.515774439448</t>
  </si>
  <si>
    <t>-517.160875603937 289.845506758812 211.068656521089</t>
  </si>
  <si>
    <t>-530.615765693961 315.478814584348 616.423148681387</t>
  </si>
  <si>
    <t>-380.608764743337 323.023112451262 673.650633901823</t>
  </si>
  <si>
    <t>-543.569013597584 108.537918028866 -199.878287260948</t>
  </si>
  <si>
    <t>-560.660170907296 114.715714050213 216.205469706119</t>
  </si>
  <si>
    <t>-573.342340620524 120.390007116374 622.323924159527</t>
  </si>
  <si>
    <t>-432.087689554506 74.6846744412935 683.904338556764</t>
  </si>
  <si>
    <t>9763-20170724T150210.813771600.bin</t>
  </si>
  <si>
    <t>-525.760936847401 186.329413530925 -202.231364258897</t>
  </si>
  <si>
    <t>-537.801665566243 186.153401904073 -300.001499246852</t>
  </si>
  <si>
    <t>-545.665561019218 185.669109327474 -408.176940108702</t>
  </si>
  <si>
    <t>-550.596601057788 185.333964076178 -506.052333916058</t>
  </si>
  <si>
    <t>-553.361355611554 185.236030521214 -604.013245946675</t>
  </si>
  <si>
    <t>-554.982130885085 185.471702619246 -742.003371777285</t>
  </si>
  <si>
    <t>-531.426940893682 185.779851930911 -830.12874373052</t>
  </si>
  <si>
    <t>-556.715063421733 215.267203074623 -680.927898980776</t>
  </si>
  <si>
    <t>-584.788341002806 351.239481270811 -662.963000621541</t>
  </si>
  <si>
    <t>-517.264426406262 362.340104690755 -370.871718108593</t>
  </si>
  <si>
    <t>-306.396195981626 283.898737033354 -273.370195828589</t>
  </si>
  <si>
    <t>-551.816349601202 155.467745219851 -681.087570878694</t>
  </si>
  <si>
    <t>-587.250850692733 21.7748131180997 -659.402714724676</t>
  </si>
  <si>
    <t>-344.085571396886 77.8484049022318 -361.994140516816</t>
  </si>
  <si>
    <t>-507.828740992656 264.188667997448 -204.516879374189</t>
  </si>
  <si>
    <t>-517.191259254082 289.804773244851 211.069674056267</t>
  </si>
  <si>
    <t>-530.623640835344 315.473904582253 616.426109526672</t>
  </si>
  <si>
    <t>-380.613447652163 322.983164714097 673.649869393338</t>
  </si>
  <si>
    <t>-543.736080454477 108.503053056607 -199.893102283941</t>
  </si>
  <si>
    <t>-560.725105532707 114.68031456225 216.194918572707</t>
  </si>
  <si>
    <t>-573.35076834868 120.38314638906 622.321087239443</t>
  </si>
  <si>
    <t>-432.08761299924 74.6909430168291 683.891818691407</t>
  </si>
  <si>
    <t>9763-20170724T150210.878452600.bin</t>
  </si>
  <si>
    <t>-526.003052474293 186.244676513434 -202.247226651511</t>
  </si>
  <si>
    <t>-538.065038736068 186.094738097042 -300.01475063909</t>
  </si>
  <si>
    <t>-546.053002363847 185.660186961361 -408.181266944732</t>
  </si>
  <si>
    <t>-551.137347527513 185.373225615958 -506.048936912945</t>
  </si>
  <si>
    <t>-554.096702391378 185.323127365889 -604.004216891797</t>
  </si>
  <si>
    <t>-556.034845689704 185.623516275169 -741.99020894824</t>
  </si>
  <si>
    <t>-532.639058775995 185.973717531202 -830.157832927524</t>
  </si>
  <si>
    <t>-557.560889177418 215.395906941576 -680.897820243234</t>
  </si>
  <si>
    <t>-585.303263110125 351.432103614264 -662.883488115328</t>
  </si>
  <si>
    <t>-516.86491884726 361.97922974541 -370.984509739919</t>
  </si>
  <si>
    <t>-305.749029987087 281.440668843876 -275.75522728995</t>
  </si>
  <si>
    <t>-552.795355599004 155.585756871773 -681.094974334992</t>
  </si>
  <si>
    <t>-588.480956988069 21.9175501409331 -659.648875837337</t>
  </si>
  <si>
    <t>-344.933561063195 77.1340359221144 -362.913156756273</t>
  </si>
  <si>
    <t>-507.998956866202 264.068345207974 -204.5208232865</t>
  </si>
  <si>
    <t>-517.284430047214 289.745712618698 211.063619532962</t>
  </si>
  <si>
    <t>-530.642667133018 315.450106315074 616.417313556901</t>
  </si>
  <si>
    <t>-380.627325577029 322.932207261219 673.631104326001</t>
  </si>
  <si>
    <t>-544.02935800565 108.427482472794 -199.906301094567</t>
  </si>
  <si>
    <t>-560.852930349503 114.62333871768 216.188130244794</t>
  </si>
  <si>
    <t>-573.362280350785 120.37195459115 622.316402015471</t>
  </si>
  <si>
    <t>-432.098623650544 74.650411373708 683.864110918279</t>
  </si>
  <si>
    <t>9763-20170724T150210.910535800.bin</t>
  </si>
  <si>
    <t>-526.103615180988 186.180977344019 -202.247900218438</t>
  </si>
  <si>
    <t>-538.187322991942 186.041467852504 -300.012781624048</t>
  </si>
  <si>
    <t>-546.236547013614 185.633865261738 -408.174943955925</t>
  </si>
  <si>
    <t>-551.391842310241 185.375854704231 -506.038886604738</t>
  </si>
  <si>
    <t>-554.437960413061 185.358671134184 -603.991449656338</t>
  </si>
  <si>
    <t>-556.515207779587 185.708009061462 -741.975364380514</t>
  </si>
  <si>
    <t>-533.194352861525 186.079127652472 -830.162751115922</t>
  </si>
  <si>
    <t>-557.958716435472 215.460353565094 -680.871319442732</t>
  </si>
  <si>
    <t>-585.570844811403 351.518230831462 -662.838731087179</t>
  </si>
  <si>
    <t>-516.557115669998 361.765212526525 -371.06469320121</t>
  </si>
  <si>
    <t>-305.374878113273 279.745338007228 -277.257294422223</t>
  </si>
  <si>
    <t>-553.23529138822 155.646959756822 -681.093802826198</t>
  </si>
  <si>
    <t>-589.037062507592 21.9972562814619 -659.740619891116</t>
  </si>
  <si>
    <t>-345.280474275212 76.7380834549808 -363.396709948502</t>
  </si>
  <si>
    <t>-508.031320601237 264.010591276435 -204.525369023654</t>
  </si>
  <si>
    <t>-517.308872862586 289.682056533969 211.059643645495</t>
  </si>
  <si>
    <t>-530.650606916678 315.453375237525 616.414479571001</t>
  </si>
  <si>
    <t>-380.633787667407 322.931953446683 673.624843540479</t>
  </si>
  <si>
    <t>-544.184319253738 108.372142646479 -199.91218114713</t>
  </si>
  <si>
    <t>-560.924433916932 114.582932614055 216.185414465022</t>
  </si>
  <si>
    <t>-573.365342894489 120.374134473354 622.319739431249</t>
  </si>
  <si>
    <t>-432.099430342017 74.6381246822084 683.851448712338</t>
  </si>
  <si>
    <t>9763-20170724T150210.979741900.bin</t>
  </si>
  <si>
    <t>-526.337673664189 185.988063193213 -202.23910524351</t>
  </si>
  <si>
    <t>-538.460632838925 185.869055943221 -299.999144726491</t>
  </si>
  <si>
    <t>-546.601421101422 185.483233593724 -408.154485121216</t>
  </si>
  <si>
    <t>-551.858761821687 185.241818630643 -506.013067924241</t>
  </si>
  <si>
    <t>-555.025958950266 185.236254806054 -603.961806019384</t>
  </si>
  <si>
    <t>-557.293381247752 185.59525562469 -741.942732525088</t>
  </si>
  <si>
    <t>-534.0939922182 185.958425517218 -830.162090881391</t>
  </si>
  <si>
    <t>-558.583691075028 215.348725378278 -680.835759885103</t>
  </si>
  <si>
    <t>-585.894250041887 351.457258931873 -662.771082707858</t>
  </si>
  <si>
    <t>-515.937254713115 361.632644190645 -371.219104023553</t>
  </si>
  <si>
    <t>-304.689851774386 277.289222445354 -279.645651384344</t>
  </si>
  <si>
    <t>-553.998534587462 155.524500010114 -681.066709508756</t>
  </si>
  <si>
    <t>-590.031468333884 21.9051057337588 -659.86734604165</t>
  </si>
  <si>
    <t>-345.758547251551 75.7348353443058 -364.411402968533</t>
  </si>
  <si>
    <t>-508.176473904281 263.780872505511 -204.516216329715</t>
  </si>
  <si>
    <t>-517.317064781909 289.553503420593 211.065572870472</t>
  </si>
  <si>
    <t>-530.669391762431 315.442989038416 616.408493910958</t>
  </si>
  <si>
    <t>-380.647223001478 322.877528884674 673.610565260237</t>
  </si>
  <si>
    <t>-544.512867406701 108.210220426938 -199.909027188051</t>
  </si>
  <si>
    <t>-561.083184626816 114.463134101915 216.194710877221</t>
  </si>
  <si>
    <t>-573.360863528008 120.378393100314 622.318631316807</t>
  </si>
  <si>
    <t>-432.10370869053 74.5811438755425 683.824869432881</t>
  </si>
  <si>
    <t>9763-20170724T150211.011827600.bin</t>
  </si>
  <si>
    <t>-526.436634844616 185.868766103311 -202.229436098012</t>
  </si>
  <si>
    <t>-538.567092832013 185.756894595226 -299.988471394411</t>
  </si>
  <si>
    <t>-546.718666934533 185.400275215564 -408.143231455415</t>
  </si>
  <si>
    <t>-551.987563950659 185.193152223198 -506.001147965089</t>
  </si>
  <si>
    <t>-555.168611315494 185.229043025683 -603.949558829488</t>
  </si>
  <si>
    <t>-557.458254479947 185.654081729212 -741.929977020814</t>
  </si>
  <si>
    <t>-534.295123084354 186.025479076393 -830.158776875521</t>
  </si>
  <si>
    <t>-558.70738694061 215.380666505909 -680.809002978214</t>
  </si>
  <si>
    <t>-585.834644300158 351.531779025563 -662.721347151406</t>
  </si>
  <si>
    <t>-515.600587889116 361.774099814286 -371.238475400216</t>
  </si>
  <si>
    <t>-304.414857148774 275.951576058806 -280.90532437438</t>
  </si>
  <si>
    <t>-554.184939513407 155.551862259181 -681.068317082237</t>
  </si>
  <si>
    <t>-590.48049772644 21.9960141530721 -659.985830768605</t>
  </si>
  <si>
    <t>-345.789500270449 75.1633178940185 -365.077162808481</t>
  </si>
  <si>
    <t>-508.225396676279 263.650454717495 -204.512361600581</t>
  </si>
  <si>
    <t>-517.342902387332 289.449589036961 211.068309938255</t>
  </si>
  <si>
    <t>-530.681282472105 315.422037058164 616.408695435279</t>
  </si>
  <si>
    <t>-380.652770180811 322.776367845625 673.60451179463</t>
  </si>
  <si>
    <t>-544.657207804241 108.097099419967 -199.903604575943</t>
  </si>
  <si>
    <t>-561.142283506256 114.397501369025 216.202807245437</t>
  </si>
  <si>
    <t>-573.360153997407 120.378929151892 622.326939938268</t>
  </si>
  <si>
    <t>-432.105143269422 74.5508557963817 683.815170470628</t>
  </si>
  <si>
    <t>9763-20170724T150211.043492700.bin</t>
  </si>
  <si>
    <t>-526.533748583779 185.729690948697 -202.225091194944</t>
  </si>
  <si>
    <t>-538.664050791582 185.625646233286 -299.984200822796</t>
  </si>
  <si>
    <t>-546.822898935435 185.278465399735 -408.138204039557</t>
  </si>
  <si>
    <t>-552.101387152939 185.079731844152 -505.995868032395</t>
  </si>
  <si>
    <t>-555.294981771303 185.123277444227 -603.943905154004</t>
  </si>
  <si>
    <t>-557.605349543843 185.557995309352 -741.923713284699</t>
  </si>
  <si>
    <t>-534.46240443349 185.922936415614 -830.157881408583</t>
  </si>
  <si>
    <t>-558.810176415758 215.282832637195 -680.801068019964</t>
  </si>
  <si>
    <t>-585.783486853916 351.460718753563 -662.688777611841</t>
  </si>
  <si>
    <t>-515.254790794706 361.803669126032 -371.280603738056</t>
  </si>
  <si>
    <t>-304.069729999374 274.587606850287 -282.290452703281</t>
  </si>
  <si>
    <t>-554.358022686363 155.44890398868 -681.064154210271</t>
  </si>
  <si>
    <t>-590.828068786224 21.9177268612373 -660.077583492378</t>
  </si>
  <si>
    <t>-345.770692334876 74.6196193935205 -365.723470114029</t>
  </si>
  <si>
    <t>-508.259592957017 263.492447369773 -204.505476672264</t>
  </si>
  <si>
    <t>-517.373880730275 289.367766355861 211.070442966609</t>
  </si>
  <si>
    <t>-530.692480845858 315.411118489545 616.40598566238</t>
  </si>
  <si>
    <t>-380.659681898084 322.731705732662 673.594908394198</t>
  </si>
  <si>
    <t>-544.825951047591 107.987801851866 -199.898705508673</t>
  </si>
  <si>
    <t>-561.237055068554 114.309046066743 216.210324722301</t>
  </si>
  <si>
    <t>-573.37370228419 120.358173562679 622.333853461265</t>
  </si>
  <si>
    <t>-432.107236357866 74.5435434388689 683.805824216354</t>
  </si>
  <si>
    <t>9763-20170724T150211.112676600.bin</t>
  </si>
  <si>
    <t>-526.602121361708 185.360656683335 -202.210027704864</t>
  </si>
  <si>
    <t>-538.739050040157 185.266365858212 -299.968349723866</t>
  </si>
  <si>
    <t>-546.880391090098 184.94099046721 -408.123802453761</t>
  </si>
  <si>
    <t>-552.133497475312 184.766482675306 -505.982822573933</t>
  </si>
  <si>
    <t>-555.292366922422 184.839254765259 -603.931931294108</t>
  </si>
  <si>
    <t>-557.54420231482 185.319997162085 -741.912708990785</t>
  </si>
  <si>
    <t>-534.349723441321 185.679857265079 -830.133403329864</t>
  </si>
  <si>
    <t>-558.717295333338 215.028622382092 -680.781491044121</t>
  </si>
  <si>
    <t>-585.55411438136 351.230857131968 -662.678107640957</t>
  </si>
  <si>
    <t>-514.194461381134 361.453378367743 -371.468060592931</t>
  </si>
  <si>
    <t>-302.647420998119 270.941293389903 -286.730787156256</t>
  </si>
  <si>
    <t>-554.380353087716 155.186295810729 -681.060750701347</t>
  </si>
  <si>
    <t>-591.388834355132 21.7758614616157 -660.265899110984</t>
  </si>
  <si>
    <t>-345.438996388237 73.2454572211982 -367.23965267059</t>
  </si>
  <si>
    <t>-508.228107942544 263.119240425326 -204.482621020594</t>
  </si>
  <si>
    <t>-517.379554998733 289.138242129012 211.083544756868</t>
  </si>
  <si>
    <t>-530.718648148647 315.375798657193 616.402531366997</t>
  </si>
  <si>
    <t>-380.676728449296 322.578993240082 673.582411182733</t>
  </si>
  <si>
    <t>-544.994063455794 107.625066962439 -199.889474237301</t>
  </si>
  <si>
    <t>-561.348704414029 114.112843010967 216.219260139142</t>
  </si>
  <si>
    <t>-573.379865018747 120.32389703797 622.34340479498</t>
  </si>
  <si>
    <t>-432.099297877766 74.5341985925577 683.801514841132</t>
  </si>
  <si>
    <t>9763-20170724T150211.174856800.bin</t>
  </si>
  <si>
    <t>-526.645248236105 184.996172408728 -202.167916868564</t>
  </si>
  <si>
    <t>-538.797920180797 184.927239732061 -299.924291838079</t>
  </si>
  <si>
    <t>-546.89151841012 184.670137082362 -408.083568233406</t>
  </si>
  <si>
    <t>-552.076942021766 184.576364298874 -505.946191190245</t>
  </si>
  <si>
    <t>-555.144769209943 184.750525586252 -603.898023938885</t>
  </si>
  <si>
    <t>-557.24497526648 185.397311907933 -741.880578207228</t>
  </si>
  <si>
    <t>-533.944676471672 185.820212071744 -830.073031466112</t>
  </si>
  <si>
    <t>-558.478332716274 215.032783354929 -680.715045518323</t>
  </si>
  <si>
    <t>-585.228814866739 351.242398431885 -662.544360581708</t>
  </si>
  <si>
    <t>-512.979032652914 360.917838720593 -371.53508877716</t>
  </si>
  <si>
    <t>-300.702899544855 268.149723419976 -291.173947377675</t>
  </si>
  <si>
    <t>-554.154927518098 155.189855736682 -681.061505846732</t>
  </si>
  <si>
    <t>-591.387087281108 21.826658267016 -660.352360488008</t>
  </si>
  <si>
    <t>-344.507797237257 72.1840953489157 -368.571946465332</t>
  </si>
  <si>
    <t>-508.214532375795 262.74375717025 -204.444300078434</t>
  </si>
  <si>
    <t>-517.333467553886 288.918518572085 211.112864691851</t>
  </si>
  <si>
    <t>-530.751497284825 315.356349889998 616.399366010401</t>
  </si>
  <si>
    <t>-380.70075540748 322.597756866893 673.551285216293</t>
  </si>
  <si>
    <t>-545.105727444784 107.284982530718 -199.868473165675</t>
  </si>
  <si>
    <t>-561.398778035281 113.909968177664 216.240471470688</t>
  </si>
  <si>
    <t>-573.364752561096 120.324495159369 622.361326754436</t>
  </si>
  <si>
    <t>-432.08938414855 74.4990485387659 683.804882505853</t>
  </si>
  <si>
    <t>9763-20170724T150211.211954900.bin</t>
  </si>
  <si>
    <t>-526.655188728565 184.815193595525 -202.166694684423</t>
  </si>
  <si>
    <t>-538.820836491572 184.750554450028 -299.921438159089</t>
  </si>
  <si>
    <t>-546.886541026913 184.532766539373 -408.082832260516</t>
  </si>
  <si>
    <t>-552.031185115721 184.490479771496 -505.947770498765</t>
  </si>
  <si>
    <t>-555.04365392107 184.733087453447 -603.901131454376</t>
  </si>
  <si>
    <t>-557.051530716739 185.495055710562 -741.88446999138</t>
  </si>
  <si>
    <t>-533.70488341228 185.979314703496 -830.064401498178</t>
  </si>
  <si>
    <t>-558.331073453951 215.079092274538 -680.695052675699</t>
  </si>
  <si>
    <t>-585.064205517556 351.28804369841 -662.451649097519</t>
  </si>
  <si>
    <t>-512.426523074711 360.324593805324 -371.518408529366</t>
  </si>
  <si>
    <t>-299.626477960754 267.571847168903 -292.536986116917</t>
  </si>
  <si>
    <t>-553.996923826617 155.237185811031 -681.08858657245</t>
  </si>
  <si>
    <t>-591.329563804574 21.891823721274 -660.454194985216</t>
  </si>
  <si>
    <t>-344.03720966751 71.7740844538998 -369.15409831132</t>
  </si>
  <si>
    <t>-508.204416460428 262.548075215564 -204.441220517892</t>
  </si>
  <si>
    <t>-517.35275449386 288.801913829558 211.110245601247</t>
  </si>
  <si>
    <t>-530.766221143361 315.337733527337 616.400319692371</t>
  </si>
  <si>
    <t>-380.710912692356 322.511283390605 673.548783717688</t>
  </si>
  <si>
    <t>-545.134876870402 107.103767517525 -199.852767536676</t>
  </si>
  <si>
    <t>-561.429704724908 113.807522302902 216.254804997795</t>
  </si>
  <si>
    <t>-573.377920933894 120.298926979323 622.368130671234</t>
  </si>
  <si>
    <t>-432.087257706466 74.505739178202 683.800519346224</t>
  </si>
  <si>
    <t>9763-20170724T150211.276711700.bin</t>
  </si>
  <si>
    <t>-526.666568466316 184.467351391748 -202.160249075369</t>
  </si>
  <si>
    <t>-538.843365972394 184.412974986084 -299.913631674922</t>
  </si>
  <si>
    <t>-546.82738669611 184.295653279527 -408.081310062251</t>
  </si>
  <si>
    <t>-551.864075200747 184.38392530193 -505.951741590523</t>
  </si>
  <si>
    <t>-554.736933024107 184.799634837284 -603.908830727205</t>
  </si>
  <si>
    <t>-556.51729898633 185.852302868873 -741.893287027649</t>
  </si>
  <si>
    <t>-533.109042006677 186.517740935838 -830.055602440841</t>
  </si>
  <si>
    <t>-557.906359517432 215.306908973059 -680.643734401456</t>
  </si>
  <si>
    <t>-584.652712144122 351.488887113082 -662.261023495874</t>
  </si>
  <si>
    <t>-511.56298369752 358.971364402191 -371.396909513396</t>
  </si>
  <si>
    <t>-297.781682444978 267.338518078828 -293.76979052266</t>
  </si>
  <si>
    <t>-553.554282919496 155.467146966085 -681.156340604924</t>
  </si>
  <si>
    <t>-591.097887415161 22.1530057230573 -660.711929049092</t>
  </si>
  <si>
    <t>-343.23298876491 71.0398159079107 -370.27221341621</t>
  </si>
  <si>
    <t>-508.162573786623 262.209494598097 -204.424948064576</t>
  </si>
  <si>
    <t>-517.348931405121 288.591059627171 211.117641962152</t>
  </si>
  <si>
    <t>-530.789417443842 315.315511314733 616.400840362716</t>
  </si>
  <si>
    <t>-380.734885931555 322.523858062762 673.54696434835</t>
  </si>
  <si>
    <t>-545.199174861581 106.756241399183 -199.840998386005</t>
  </si>
  <si>
    <t>-561.480796283212 113.612385055295 216.264652885705</t>
  </si>
  <si>
    <t>-573.374400290585 120.282910574058 622.379967675524</t>
  </si>
  <si>
    <t>-432.077620808745 74.50007446782 683.805966048577</t>
  </si>
  <si>
    <t>9763-20170724T150211.309799600.bin</t>
  </si>
  <si>
    <t>-526.640462808312 184.283561804815 -202.149282602148</t>
  </si>
  <si>
    <t>-538.824095589413 184.236017950538 -299.901798980378</t>
  </si>
  <si>
    <t>-546.771887499614 184.174222589348 -408.072098812898</t>
  </si>
  <si>
    <t>-551.760180943434 184.333936804566 -505.94498799689</t>
  </si>
  <si>
    <t>-554.570335928057 184.84322730899 -603.90337593405</t>
  </si>
  <si>
    <t>-556.248591779655 186.052199150031 -741.887885066299</t>
  </si>
  <si>
    <t>-532.807203444104 186.803884254277 -830.040878992365</t>
  </si>
  <si>
    <t>-557.684402530843 215.437263830425 -680.606166458383</t>
  </si>
  <si>
    <t>-584.394233208459 351.614951492675 -662.131769299392</t>
  </si>
  <si>
    <t>-510.951885875734 358.378852399888 -371.3390422458</t>
  </si>
  <si>
    <t>-296.674009967874 267.163500939047 -294.594307253939</t>
  </si>
  <si>
    <t>-553.32911425733 155.598296828141 -681.183293764337</t>
  </si>
  <si>
    <t>-590.981879761186 22.3076672678874 -660.833753295032</t>
  </si>
  <si>
    <t>-342.871955211642 70.6036449897799 -370.750076542573</t>
  </si>
  <si>
    <t>-508.104056784475 262.026384887936 -204.417452163362</t>
  </si>
  <si>
    <t>-517.34043259943 288.454453481351 211.121046393846</t>
  </si>
  <si>
    <t>-530.799480028846 315.302698423853 616.399473503557</t>
  </si>
  <si>
    <t>-380.743866835587 322.463380235087 673.548745015259</t>
  </si>
  <si>
    <t>-545.198429873256 106.578422924374 -199.840043458144</t>
  </si>
  <si>
    <t>-561.494905588136 113.506554465056 216.263819661012</t>
  </si>
  <si>
    <t>-573.351731039641 120.29346337318 622.376779768309</t>
  </si>
  <si>
    <t>-432.082131541145 74.4385991645045 683.81155998227</t>
  </si>
  <si>
    <t>9763-20170724T150211.344873000.bin</t>
  </si>
  <si>
    <t>-526.624469328177 184.058265608694 -202.14965635695</t>
  </si>
  <si>
    <t>-538.83183498845 184.019242441941 -299.899168925752</t>
  </si>
  <si>
    <t>-546.766622702377 184.011366697311 -408.070506367024</t>
  </si>
  <si>
    <t>-551.729211720982 184.239270383056 -505.944614390084</t>
  </si>
  <si>
    <t>-554.500896976879 184.837163626472 -603.903577195529</t>
  </si>
  <si>
    <t>-556.112714228883 186.193126998535 -741.887520643419</t>
  </si>
  <si>
    <t>-532.655116024042 187.015175811424 -830.0354678464</t>
  </si>
  <si>
    <t>-557.576766534809 215.512974119204 -680.575121434439</t>
  </si>
  <si>
    <t>-584.239896794991 351.694421318186 -662.002259332036</t>
  </si>
  <si>
    <t>-510.408837245719 357.923718169927 -371.295957336406</t>
  </si>
  <si>
    <t>-295.611407558325 266.925414392651 -295.755250902624</t>
  </si>
  <si>
    <t>-553.22373209042 155.674345326602 -681.214001908888</t>
  </si>
  <si>
    <t>-590.975518280987 22.3932251747553 -660.966064991391</t>
  </si>
  <si>
    <t>-342.671040002255 70.1294001867243 -371.218238559448</t>
  </si>
  <si>
    <t>-508.074430191244 261.78626210045 -204.408349122127</t>
  </si>
  <si>
    <t>-517.336047586528 288.335879988432 211.121863458065</t>
  </si>
  <si>
    <t>-530.808579460365 315.29600642329 616.396312300951</t>
  </si>
  <si>
    <t>-380.756487810741 322.545508549241 673.543614927404</t>
  </si>
  <si>
    <t>-545.213681108595 106.336818220331 -199.835933880078</t>
  </si>
  <si>
    <t>-561.515427020723 113.372167738187 216.265893054111</t>
  </si>
  <si>
    <t>-573.351842658728 120.273863746519 622.381095572568</t>
  </si>
  <si>
    <t>-432.076920312559 74.4307207029531 683.812389215245</t>
  </si>
  <si>
    <t>9763-20170724T150211.415062200.bin</t>
  </si>
  <si>
    <t>-526.673574801471 183.56352567829 -202.112465104322</t>
  </si>
  <si>
    <t>-538.879985274888 183.539000783451 -299.862120622222</t>
  </si>
  <si>
    <t>-546.776667854851 183.617121733591 -408.036339105243</t>
  </si>
  <si>
    <t>-551.692714980642 183.952411211347 -505.912373499588</t>
  </si>
  <si>
    <t>-554.407587207985 184.688125598202 -603.872043127346</t>
  </si>
  <si>
    <t>-555.930307266096 186.270605487084 -741.854488583991</t>
  </si>
  <si>
    <t>-532.472480059932 187.204042821057 -830.001253231428</t>
  </si>
  <si>
    <t>-557.42994716055 215.490013423291 -680.495141784007</t>
  </si>
  <si>
    <t>-584.030810176931 351.648068233793 -661.748310068193</t>
  </si>
  <si>
    <t>-509.164733693246 357.174185964479 -371.292663452379</t>
  </si>
  <si>
    <t>-293.852519170071 265.874144084306 -297.604276482827</t>
  </si>
  <si>
    <t>-553.084501957295 155.652102796164 -681.229320269857</t>
  </si>
  <si>
    <t>-591.00044462404 22.3866385208546 -661.183615301772</t>
  </si>
  <si>
    <t>-342.483150014544 69.4415108881503 -372.128401675442</t>
  </si>
  <si>
    <t>-508.071651922209 261.302040937355 -204.373166511797</t>
  </si>
  <si>
    <t>-517.341024372081 288.016185461315 211.146336264817</t>
  </si>
  <si>
    <t>-530.829317543668 315.274882464937 616.39507081864</t>
  </si>
  <si>
    <t>-380.780986173267 322.582104999359 673.544963553303</t>
  </si>
  <si>
    <t>-545.28490881175 105.854420563209 -199.81250502906</t>
  </si>
  <si>
    <t>-561.580675879189 113.08694977763 216.28619320581</t>
  </si>
  <si>
    <t>-573.353391523639 120.238183269612 622.397957737866</t>
  </si>
  <si>
    <t>-432.072662831878 74.401063029472 683.820444235415</t>
  </si>
  <si>
    <t>9763-20170724T150211.475228200.bin</t>
  </si>
  <si>
    <t>-526.761806298357 183.138908962917 -202.088081032133</t>
  </si>
  <si>
    <t>-538.985491891395 183.126516153625 -299.83565745872</t>
  </si>
  <si>
    <t>-546.879436869149 183.258321963062 -408.009938173514</t>
  </si>
  <si>
    <t>-551.785792885267 183.658852080522 -505.886193331045</t>
  </si>
  <si>
    <t>-554.484772709557 184.476220477202 -603.845601466715</t>
  </si>
  <si>
    <t>-555.979405048754 186.191697211521 -741.826899153444</t>
  </si>
  <si>
    <t>-532.50647182129 187.219360351149 -829.968550127275</t>
  </si>
  <si>
    <t>-557.474073436833 215.35325540451 -680.439800518799</t>
  </si>
  <si>
    <t>-583.894330748322 351.532519744334 -661.572118074272</t>
  </si>
  <si>
    <t>-507.728401909854 356.148384330932 -371.438647528846</t>
  </si>
  <si>
    <t>-292.426436102209 265.217986572625 -297.264947847105</t>
  </si>
  <si>
    <t>-553.163395141479 155.513588845021 -681.230512984713</t>
  </si>
  <si>
    <t>-591.298797691719 22.2875012213283 -661.33937994516</t>
  </si>
  <si>
    <t>-342.35877587022 69.0470172296489 -373.208818933686</t>
  </si>
  <si>
    <t>-508.156097730814 260.857739463433 -204.340370216041</t>
  </si>
  <si>
    <t>-517.367882135494 287.765469323196 211.167843198022</t>
  </si>
  <si>
    <t>-530.852668747832 315.270786570453 616.394856581694</t>
  </si>
  <si>
    <t>-380.80352542843 322.6123141508 673.538135241242</t>
  </si>
  <si>
    <t>-545.376664726289 105.434503800699 -199.788112541206</t>
  </si>
  <si>
    <t>-561.607823289473 112.840610590594 216.310077577426</t>
  </si>
  <si>
    <t>-573.349378958123 120.229834465908 622.422862298486</t>
  </si>
  <si>
    <t>-432.079151464743 74.3264723546456 683.819904128582</t>
  </si>
  <si>
    <t>9763-20170724T150211.512323900.bin</t>
  </si>
  <si>
    <t>-526.841683589916 182.983599928804 -202.065614934591</t>
  </si>
  <si>
    <t>-539.081671382604 182.972109602064 -299.811116489023</t>
  </si>
  <si>
    <t>-546.98991273088 183.112223212294 -407.984306287419</t>
  </si>
  <si>
    <t>-551.9079973381 183.52255094112 -505.860024256752</t>
  </si>
  <si>
    <t>-554.617568407739 184.352438915799 -603.819001395117</t>
  </si>
  <si>
    <t>-556.126034950689 186.088053830847 -741.799818573285</t>
  </si>
  <si>
    <t>-532.662401506283 187.139327724079 -829.943798059961</t>
  </si>
  <si>
    <t>-557.601094991478 215.241624547216 -680.408567226918</t>
  </si>
  <si>
    <t>-583.960543985299 351.435302160446 -661.490090450242</t>
  </si>
  <si>
    <t>-507.060176474585 355.480385671306 -371.541968413213</t>
  </si>
  <si>
    <t>-291.910265749328 264.878270340863 -296.529996731717</t>
  </si>
  <si>
    <t>-553.317398473718 155.400127908319 -681.208188880246</t>
  </si>
  <si>
    <t>-591.510536301007 22.1807241640684 -661.366762044342</t>
  </si>
  <si>
    <t>-342.321728739923 69.0282165295453 -373.683473020027</t>
  </si>
  <si>
    <t>-508.242988169424 260.702703404445 -204.328967482888</t>
  </si>
  <si>
    <t>-517.397747758528 287.659130692424 211.177408523821</t>
  </si>
  <si>
    <t>-530.869803463715 315.252805964318 616.398398971178</t>
  </si>
  <si>
    <t>-380.820858044407 322.650651307465 673.534991006369</t>
  </si>
  <si>
    <t>-545.466692850751 105.289473097626 -199.769696824557</t>
  </si>
  <si>
    <t>-561.63949948185 112.73286839684 216.330125831585</t>
  </si>
  <si>
    <t>-573.352841767496 120.218928232161 622.43935454688</t>
  </si>
  <si>
    <t>-432.059371229788 74.3666679827993 683.821212723511</t>
  </si>
  <si>
    <t>9763-20170724T150211.581039200.bin</t>
  </si>
  <si>
    <t>-527.049925611015 182.717186575405 -202.05055180207</t>
  </si>
  <si>
    <t>-539.32143633806 182.711573020745 -299.79210189363</t>
  </si>
  <si>
    <t>-547.256512126932 182.890821882859 -407.963232328345</t>
  </si>
  <si>
    <t>-552.196951050535 183.35019226134 -505.837533704405</t>
  </si>
  <si>
    <t>-554.927837588075 184.24287290599 -603.795466217784</t>
  </si>
  <si>
    <t>-556.465998358898 186.081434698363 -741.774704437573</t>
  </si>
  <si>
    <t>-533.070740710854 187.18035174298 -829.936151496264</t>
  </si>
  <si>
    <t>-557.933802053498 215.188703494624 -680.361194611039</t>
  </si>
  <si>
    <t>-584.096241424519 351.403640121975 -661.252798246633</t>
  </si>
  <si>
    <t>-506.274230263092 354.482551896035 -371.538596395375</t>
  </si>
  <si>
    <t>-291.38608780508 264.378874865082 -295.188096735755</t>
  </si>
  <si>
    <t>-553.63837718828 155.348676230994 -681.206468981397</t>
  </si>
  <si>
    <t>-591.922561810419 22.1436929265042 -661.473764177704</t>
  </si>
  <si>
    <t>-342.304147958938 69.2137754442422 -374.446140424223</t>
  </si>
  <si>
    <t>-508.459249670236 260.447598696939 -204.314205651775</t>
  </si>
  <si>
    <t>-517.496417220159 287.510179830487 211.187852480551</t>
  </si>
  <si>
    <t>-530.899413308487 315.244955360574 616.39894563041</t>
  </si>
  <si>
    <t>-380.848175846889 322.684327535 673.52412332458</t>
  </si>
  <si>
    <t>-545.669948347996 105.023557679055 -199.73936417262</t>
  </si>
  <si>
    <t>-561.735422733759 112.570573337272 216.362700563001</t>
  </si>
  <si>
    <t>-573.346995742356 120.220265866781 622.465531656957</t>
  </si>
  <si>
    <t>-432.052329231229 74.3438121396841 683.826466275363</t>
  </si>
  <si>
    <t>9763-20170724T150211.610116000.bin</t>
  </si>
  <si>
    <t>-527.192957106481 182.595654297827 -202.04411432045</t>
  </si>
  <si>
    <t>-539.468829789195 182.581715317573 -299.785064390136</t>
  </si>
  <si>
    <t>-547.413120800854 182.760144218084 -407.955547352156</t>
  </si>
  <si>
    <t>-552.363999798074 183.221977972536 -505.829299700296</t>
  </si>
  <si>
    <t>-555.107646251534 184.120371941575 -603.786803644288</t>
  </si>
  <si>
    <t>-556.66640395712 185.970313193144 -741.765599953844</t>
  </si>
  <si>
    <t>-533.323969292097 187.078567801306 -829.94106838547</t>
  </si>
  <si>
    <t>-558.134127301796 215.071887106733 -680.3495102871</t>
  </si>
  <si>
    <t>-584.310420630856 351.265993972463 -661.147996736764</t>
  </si>
  <si>
    <t>-506.776994233892 354.220848437652 -371.35531558581</t>
  </si>
  <si>
    <t>-291.962036059919 265.393213765024 -293.322018203212</t>
  </si>
  <si>
    <t>-553.820652414968 155.233285617214 -681.200581784919</t>
  </si>
  <si>
    <t>-592.07605534943 22.0099987939502 -661.495437891559</t>
  </si>
  <si>
    <t>-342.349655642514 69.2776651627692 -374.715641598649</t>
  </si>
  <si>
    <t>-508.646117771927 260.318980746145 -204.308445966162</t>
  </si>
  <si>
    <t>-517.540121832224 287.466555946659 211.191116579687</t>
  </si>
  <si>
    <t>-530.909911000034 315.232531017077 616.401532468351</t>
  </si>
  <si>
    <t>-380.85792345332 322.665195131334 673.525601081606</t>
  </si>
  <si>
    <t>-545.772918031188 104.894015060688 -199.726555768059</t>
  </si>
  <si>
    <t>-561.793370925637 112.493602918797 216.376348381686</t>
  </si>
  <si>
    <t>-573.350669682758 120.223678997134 622.485293696019</t>
  </si>
  <si>
    <t>-432.054978919025 74.3285638493765 683.829956999211</t>
  </si>
  <si>
    <t>9763-20170724T150211.676799200.bin</t>
  </si>
  <si>
    <t>-527.355504220559 182.343940650353 -202.022148599479</t>
  </si>
  <si>
    <t>-539.667135775378 182.317614681051 -299.758675514565</t>
  </si>
  <si>
    <t>-547.653004164441 182.438758047544 -407.92624610306</t>
  </si>
  <si>
    <t>-552.640684844447 182.832590402398 -505.798274256516</t>
  </si>
  <si>
    <t>-555.419514628972 183.647245312782 -603.755681262592</t>
  </si>
  <si>
    <t>-557.025347555057 185.363664633034 -741.73555995899</t>
  </si>
  <si>
    <t>-533.762837558082 186.434873974284 -829.932622767788</t>
  </si>
  <si>
    <t>-558.55223966945 214.518735938028 -680.346199538956</t>
  </si>
  <si>
    <t>-585.344866411142 350.595314191845 -661.160233877754</t>
  </si>
  <si>
    <t>-508.769675878274 354.136962535793 -371.119304851553</t>
  </si>
  <si>
    <t>-294.699397426046 268.723809815471 -287.432288733256</t>
  </si>
  <si>
    <t>-554.078812042827 154.69106389795 -681.142525139091</t>
  </si>
  <si>
    <t>-592.011553382386 21.4003038038361 -661.315541743066</t>
  </si>
  <si>
    <t>-342.266733327487 69.0403364012416 -375.099815302457</t>
  </si>
  <si>
    <t>-508.886290661714 260.121351404398 -204.297733875428</t>
  </si>
  <si>
    <t>-517.667035372031 287.342650427916 211.199400783353</t>
  </si>
  <si>
    <t>-530.922348280097 315.257703105383 616.406591068694</t>
  </si>
  <si>
    <t>-380.884087638264 322.857285838706 673.544782659221</t>
  </si>
  <si>
    <t>-545.842308561023 104.62055576591 -199.705359411233</t>
  </si>
  <si>
    <t>-561.864026445181 112.333892423137 216.395422986917</t>
  </si>
  <si>
    <t>-573.380801399666 120.178814773221 622.510816590594</t>
  </si>
  <si>
    <t>-432.037099703901 74.3981713136184 683.830261787271</t>
  </si>
  <si>
    <t>9763-20170724T150211.708917300.bin</t>
  </si>
  <si>
    <t>-527.433951505015 182.274453321834 -202.002377382414</t>
  </si>
  <si>
    <t>-539.776520838048 182.242315209362 -299.734993382111</t>
  </si>
  <si>
    <t>-547.812959549894 182.324086800268 -407.898797226391</t>
  </si>
  <si>
    <t>-552.851687353178 182.668865574347 -505.768577247612</t>
  </si>
  <si>
    <t>-555.686069178507 183.421208967136 -603.724721226874</t>
  </si>
  <si>
    <t>-557.374213949823 185.035320069825 -741.704846507286</t>
  </si>
  <si>
    <t>-534.15928150535 186.074420563528 -829.914857816664</t>
  </si>
  <si>
    <t>-558.920582287333 214.231745948057 -680.335730625068</t>
  </si>
  <si>
    <t>-586.066183370905 350.220553288865 -661.165222867741</t>
  </si>
  <si>
    <t>-509.601735352962 354.5164992192 -371.105360655102</t>
  </si>
  <si>
    <t>-296.152341963842 270.287359616339 -284.677393930039</t>
  </si>
  <si>
    <t>-554.335429436567 154.411947428876 -681.091678449612</t>
  </si>
  <si>
    <t>-591.966917922044 21.0419061894572 -661.18189464031</t>
  </si>
  <si>
    <t>-342.085536513709 69.0369237555296 -375.37229620334</t>
  </si>
  <si>
    <t>-509.083093813025 260.087008195111 -204.28843033694</t>
  </si>
  <si>
    <t>-517.708125307118 287.347394811397 211.209456699516</t>
  </si>
  <si>
    <t>-530.932811978222 315.264621980373 616.40870450816</t>
  </si>
  <si>
    <t>-380.895601876247 322.919178957267 673.542295691392</t>
  </si>
  <si>
    <t>-545.809100936742 104.542782569192 -199.698817547478</t>
  </si>
  <si>
    <t>-561.829662758208 112.269372260362 216.401692555033</t>
  </si>
  <si>
    <t>-573.398809092763 120.162765933515 622.524162636032</t>
  </si>
  <si>
    <t>-432.038807089154 74.4163625603176 683.83173489449</t>
  </si>
  <si>
    <t>9763-20170724T150211.777070800.bin</t>
  </si>
  <si>
    <t>-527.565490708378 182.336814056356 -201.997959447064</t>
  </si>
  <si>
    <t>-539.99032751366 182.276538697789 -299.720110689618</t>
  </si>
  <si>
    <t>-548.122959422644 182.308677326401 -407.876836941255</t>
  </si>
  <si>
    <t>-553.24993423783 182.599793892044 -505.742101199046</t>
  </si>
  <si>
    <t>-556.173212458467 183.289153251951 -603.69604496184</t>
  </si>
  <si>
    <t>-557.986516416393 184.804115367284 -741.675852025858</t>
  </si>
  <si>
    <t>-534.907759319672 185.77092129107 -829.922347928999</t>
  </si>
  <si>
    <t>-559.548665392798 214.03906495892 -680.325330170566</t>
  </si>
  <si>
    <t>-587.004907069554 349.970017690153 -661.096248843039</t>
  </si>
  <si>
    <t>-510.886616985387 355.008604051287 -370.957260238626</t>
  </si>
  <si>
    <t>-298.077781773041 274.229051106154 -279.78677640656</t>
  </si>
  <si>
    <t>-554.821298240315 154.229941518365 -681.044233236524</t>
  </si>
  <si>
    <t>-592.161264718719 20.7821388612169 -661.097041847382</t>
  </si>
  <si>
    <t>-341.302687363907 69.1869073406172 -376.26297895759</t>
  </si>
  <si>
    <t>-509.561742762099 260.175038331221 -204.286988640862</t>
  </si>
  <si>
    <t>-517.865495713201 287.488085323206 211.21396466878</t>
  </si>
  <si>
    <t>-530.928851355355 315.315663865715 616.418736371133</t>
  </si>
  <si>
    <t>-380.917453878785 323.228322686278 673.584951834236</t>
  </si>
  <si>
    <t>-545.604129292287 104.537805712755 -199.674213348534</t>
  </si>
  <si>
    <t>-561.689587493876 112.239272048621 216.424259919253</t>
  </si>
  <si>
    <t>-573.423314293106 120.133534998262 622.528825210705</t>
  </si>
  <si>
    <t>-432.006610724416 74.5413330522611 683.820484969957</t>
  </si>
  <si>
    <t>9763-20170724T150211.840821600.bin</t>
  </si>
  <si>
    <t>-527.61535219455 182.576304926894 -202.055090286919</t>
  </si>
  <si>
    <t>-540.087277366974 182.448253990891 -299.771192517695</t>
  </si>
  <si>
    <t>-548.298261639584 182.397164788744 -407.921988447484</t>
  </si>
  <si>
    <t>-553.506273985231 182.60889766485 -505.78321620898</t>
  </si>
  <si>
    <t>-556.520567889762 183.213392135114 -603.734962447893</t>
  </si>
  <si>
    <t>-558.472176042951 184.603211045272 -741.714212668214</t>
  </si>
  <si>
    <t>-535.564282710734 185.497265469001 -830.005866585063</t>
  </si>
  <si>
    <t>-560.023696775114 213.889678576215 -680.388045552295</t>
  </si>
  <si>
    <t>-587.785497613594 349.743730382252 -661.046710083314</t>
  </si>
  <si>
    <t>-512.614280162487 354.682186343828 -370.659222249704</t>
  </si>
  <si>
    <t>-299.480188110638 276.253924936388 -278.204530850677</t>
  </si>
  <si>
    <t>-555.19531578084 154.088049920659 -681.05873426394</t>
  </si>
  <si>
    <t>-592.305691017724 20.5847899400296 -661.026453475768</t>
  </si>
  <si>
    <t>-340.542151745944 69.2369811249569 -377.312455219721</t>
  </si>
  <si>
    <t>-509.868494037541 260.371004786122 -204.326383174716</t>
  </si>
  <si>
    <t>-518.016101334687 287.76015639321 211.172662653416</t>
  </si>
  <si>
    <t>-530.885701207851 315.386023142047 616.43718285586</t>
  </si>
  <si>
    <t>-380.917064028605 323.362586701681 673.706560220654</t>
  </si>
  <si>
    <t>-545.434225879673 104.756482882294 -199.66343488808</t>
  </si>
  <si>
    <t>-561.67057794389 112.411979565481 216.430039812874</t>
  </si>
  <si>
    <t>-573.374914304571 120.186586565179 622.525945797812</t>
  </si>
  <si>
    <t>-431.973743045425 74.5696675923866 683.835036149228</t>
  </si>
  <si>
    <t>9763-20170724T150211.878954000.bin</t>
  </si>
  <si>
    <t>-527.660068782528 182.746538064004 -202.035018940157</t>
  </si>
  <si>
    <t>-540.153681788611 182.579050545276 -299.748300979809</t>
  </si>
  <si>
    <t>-548.40222283235 182.506367665582 -407.896218893748</t>
  </si>
  <si>
    <t>-553.650556473584 182.706638820338 -505.755269198687</t>
  </si>
  <si>
    <t>-556.712018007457 183.307684509431 -603.705649634843</t>
  </si>
  <si>
    <t>-558.737717609644 184.700418355689 -741.683848250235</t>
  </si>
  <si>
    <t>-535.924333543404 185.590642701889 -830.000085763843</t>
  </si>
  <si>
    <t>-560.27685215442 213.984082997371 -680.355846252827</t>
  </si>
  <si>
    <t>-588.255193743013 349.770030330551 -660.968138660519</t>
  </si>
  <si>
    <t>-514.148301584043 354.501117472112 -370.303688326354</t>
  </si>
  <si>
    <t>-301.185729510007 276.472699136268 -277.118394790331</t>
  </si>
  <si>
    <t>-555.407722614393 154.185732803328 -681.030971201951</t>
  </si>
  <si>
    <t>-592.512871133173 20.6849756723973 -660.976574996264</t>
  </si>
  <si>
    <t>-340.180818810394 69.1802191106297 -377.903567182319</t>
  </si>
  <si>
    <t>-510.001213970758 260.558449810515 -204.34397673557</t>
  </si>
  <si>
    <t>-518.063312157571 287.904816849342 211.1595707142</t>
  </si>
  <si>
    <t>-530.865898975907 315.436496170964 616.447003422654</t>
  </si>
  <si>
    <t>-380.919386842158 323.445733436352 673.76970932986</t>
  </si>
  <si>
    <t>-545.368192197307 104.927938798163 -199.634128806397</t>
  </si>
  <si>
    <t>-561.673870766479 112.604592882923 216.456242408073</t>
  </si>
  <si>
    <t>-573.277575032848 120.330423576605 622.553114050486</t>
  </si>
  <si>
    <t>-431.953465494176 74.4986468950297 683.879594138432</t>
  </si>
  <si>
    <t>9763-20170724T150211.912041500.bin</t>
  </si>
  <si>
    <t>-527.699527089826 182.924768632863 -201.970974805021</t>
  </si>
  <si>
    <t>-540.203376530495 182.714294509169 -299.682849760365</t>
  </si>
  <si>
    <t>-548.468221923358 182.609656202057 -407.829478947997</t>
  </si>
  <si>
    <t>-553.733911729233 182.78686999063 -505.687604266641</t>
  </si>
  <si>
    <t>-556.815712404758 183.370479633006 -603.637581437344</t>
  </si>
  <si>
    <t>-558.873490403661 184.744536051942 -741.615302827252</t>
  </si>
  <si>
    <t>-536.148970905086 185.614455898124 -829.954697188763</t>
  </si>
  <si>
    <t>-560.42047969497 214.03450970634 -680.290723636069</t>
  </si>
  <si>
    <t>-588.655111680803 349.781041144195 -660.894564566972</t>
  </si>
  <si>
    <t>-516.032960926113 354.097610974354 -369.849221580878</t>
  </si>
  <si>
    <t>-303.366600934863 276.194950240579 -275.885623477681</t>
  </si>
  <si>
    <t>-555.507304712095 154.2398285609 -680.959535436375</t>
  </si>
  <si>
    <t>-592.58778030939 20.7467892438708 -660.889450953813</t>
  </si>
  <si>
    <t>-339.805182694089 69.0159665127096 -378.291322482314</t>
  </si>
  <si>
    <t>-510.077136437716 260.783481875231 -204.344679175537</t>
  </si>
  <si>
    <t>-518.122004024879 288.021308445381 211.166322423082</t>
  </si>
  <si>
    <t>-530.853084270915 315.484052312569 616.450175032557</t>
  </si>
  <si>
    <t>-380.925368890447 323.549255757018 673.814217078265</t>
  </si>
  <si>
    <t>-545.33306522618 105.064290091422 -199.587674232009</t>
  </si>
  <si>
    <t>-561.650421134401 112.798833596695 216.501172539168</t>
  </si>
  <si>
    <t>-573.184718584405 120.479649037757 622.598161122014</t>
  </si>
  <si>
    <t>-431.910771656629 74.5423436689694 683.96131480231</t>
  </si>
  <si>
    <t>9763-20170724T150211.977190400.bin</t>
  </si>
  <si>
    <t>-527.774327434813 183.321729111178 -201.926918962052</t>
  </si>
  <si>
    <t>-540.397667252849 183.050529795947 -299.623239517618</t>
  </si>
  <si>
    <t>-548.728534530368 182.889324253925 -407.764653541414</t>
  </si>
  <si>
    <t>-554.027871004429 183.023022111789 -505.621273929111</t>
  </si>
  <si>
    <t>-557.117754123403 183.571647078239 -603.57096989416</t>
  </si>
  <si>
    <t>-559.160434836508 184.907567303404 -741.549387462414</t>
  </si>
  <si>
    <t>-536.537881343021 185.754369112102 -829.915199806399</t>
  </si>
  <si>
    <t>-560.801548037449 214.207266616474 -680.231897809533</t>
  </si>
  <si>
    <t>-589.637493475445 349.825268927071 -660.796194852354</t>
  </si>
  <si>
    <t>-519.986086479387 352.259892887884 -369.003882758816</t>
  </si>
  <si>
    <t>-307.789980545427 276.240160151146 -272.469926360841</t>
  </si>
  <si>
    <t>-555.713468718646 154.426955314618 -680.886034659935</t>
  </si>
  <si>
    <t>-592.492476681761 20.860989570436 -660.701667481576</t>
  </si>
  <si>
    <t>-339.412706539031 69.0051455482126 -378.63185137077</t>
  </si>
  <si>
    <t>-510.373903016266 261.308810867167 -204.344506961098</t>
  </si>
  <si>
    <t>-518.270756867645 288.287424658124 211.186283253588</t>
  </si>
  <si>
    <t>-530.841514328225 315.558326208333 616.463352386369</t>
  </si>
  <si>
    <t>-380.935341705882 323.712498633457 673.871063926049</t>
  </si>
  <si>
    <t>-545.222669934008 105.409051973283 -199.490412706671</t>
  </si>
  <si>
    <t>-561.452681023238 113.126491852837 216.602152977571</t>
  </si>
  <si>
    <t>-573.060432504539 120.737347164189 622.698612860703</t>
  </si>
  <si>
    <t>-431.825492558624 74.8251901609101 684.170300396584</t>
  </si>
  <si>
    <t>9763-20170724T150212.008272900.bin</t>
  </si>
  <si>
    <t>-527.791330893505 183.482893660541 -201.917979994979</t>
  </si>
  <si>
    <t>-540.458148294193 183.186984512554 -299.608695951461</t>
  </si>
  <si>
    <t>-548.816343461411 183.003326180943 -407.74799604311</t>
  </si>
  <si>
    <t>-554.132347297045 183.119426213133 -505.603604430116</t>
  </si>
  <si>
    <t>-557.231060349543 183.654933323789 -603.553160344223</t>
  </si>
  <si>
    <t>-559.278226092432 184.976885947858 -741.531568939082</t>
  </si>
  <si>
    <t>-536.708243297022 185.838047904653 -829.910678815726</t>
  </si>
  <si>
    <t>-560.991823012306 214.276348430619 -680.215939265584</t>
  </si>
  <si>
    <t>-590.332947370179 349.782654166921 -660.77806233763</t>
  </si>
  <si>
    <t>-521.269883290743 351.874484553852 -368.843195258789</t>
  </si>
  <si>
    <t>-309.406645379845 276.629786959246 -270.980049338564</t>
  </si>
  <si>
    <t>-555.754806923169 154.508806910026 -680.866306306345</t>
  </si>
  <si>
    <t>-592.245877275973 20.8794731418282 -660.612746211308</t>
  </si>
  <si>
    <t>-339.067853512071 68.9889326892664 -378.675272699891</t>
  </si>
  <si>
    <t>-510.548459355093 261.53527041387 -204.351144595767</t>
  </si>
  <si>
    <t>-518.335906409851 288.386595419303 211.1899569241</t>
  </si>
  <si>
    <t>-530.842157727042 315.589587869689 616.471057474772</t>
  </si>
  <si>
    <t>-380.949062973559 323.922237165051 673.887358178587</t>
  </si>
  <si>
    <t>-545.031746472861 105.476027854284 -199.466463248733</t>
  </si>
  <si>
    <t>-561.360008916221 113.225659226782 216.621693754007</t>
  </si>
  <si>
    <t>-573.058998014108 120.767565884972 622.719244914803</t>
  </si>
  <si>
    <t>-431.788194310842 75.0274599013826 684.236758951178</t>
  </si>
  <si>
    <t>9763-20170724T150212.078469900.bin</t>
  </si>
  <si>
    <t>-527.753336654652 183.6820152576 -201.906452337514</t>
  </si>
  <si>
    <t>-540.505790040822 183.321021861601 -299.58580605594</t>
  </si>
  <si>
    <t>-548.904487339946 183.049371437301 -407.721726093247</t>
  </si>
  <si>
    <t>-554.23471316182 183.081869060876 -505.576629326858</t>
  </si>
  <si>
    <t>-557.325007937238 183.530163844936 -603.526916155371</t>
  </si>
  <si>
    <t>-559.336155067156 184.727204729062 -741.507077212157</t>
  </si>
  <si>
    <t>-536.833902945869 185.609995088171 -829.903164306696</t>
  </si>
  <si>
    <t>-561.194583611447 214.070440359865 -680.216656658893</t>
  </si>
  <si>
    <t>-591.271895639378 349.387941166517 -660.74893508868</t>
  </si>
  <si>
    <t>-523.342620596684 351.989794643718 -368.552313575081</t>
  </si>
  <si>
    <t>-311.846349765165 279.212840308557 -268.064363848412</t>
  </si>
  <si>
    <t>-555.699757133632 154.325705744315 -680.815009696396</t>
  </si>
  <si>
    <t>-591.238457323744 20.4776420441904 -660.243371052695</t>
  </si>
  <si>
    <t>-338.107720708993 69.5346876210801 -378.453224471395</t>
  </si>
  <si>
    <t>-510.855282257611 261.857303210371 -204.364229615734</t>
  </si>
  <si>
    <t>-518.418438456094 288.567347529053 211.190077686019</t>
  </si>
  <si>
    <t>-530.836371244945 315.646089382334 616.484595872525</t>
  </si>
  <si>
    <t>-380.96823840998 324.272739946844 673.92258825483</t>
  </si>
  <si>
    <t>-544.630229254707 105.571782915057 -199.434691471255</t>
  </si>
  <si>
    <t>-561.107001963331 113.313825107788 216.647752176688</t>
  </si>
  <si>
    <t>-573.051484907842 120.79968927292 622.738128986995</t>
  </si>
  <si>
    <t>-431.722908468433 75.3629359568019 684.347680699672</t>
  </si>
  <si>
    <t>9763-20170724T150212.111557700.bin</t>
  </si>
  <si>
    <t>-527.742929824067 183.766920840769 -201.911271243265</t>
  </si>
  <si>
    <t>-540.501752270985 183.381235136195 -299.589677436008</t>
  </si>
  <si>
    <t>-548.887207030239 183.092296758384 -407.726676703225</t>
  </si>
  <si>
    <t>-554.197663681631 183.113221964093 -505.582599118181</t>
  </si>
  <si>
    <t>-557.260586107388 183.554347907227 -603.533789578361</t>
  </si>
  <si>
    <t>-559.225321254778 184.746216697108 -741.514713035656</t>
  </si>
  <si>
    <t>-536.781033362308 185.660565468403 -829.925184315224</t>
  </si>
  <si>
    <t>-561.153409446456 214.087293962573 -680.225226783651</t>
  </si>
  <si>
    <t>-591.349627165658 349.389259833373 -660.642152800647</t>
  </si>
  <si>
    <t>-524.351077966118 351.767232374822 -368.228792955965</t>
  </si>
  <si>
    <t>-312.977864167408 281.3422592981 -265.824277902351</t>
  </si>
  <si>
    <t>-555.560277828679 154.351485183135 -680.820879325487</t>
  </si>
  <si>
    <t>-590.753025492661 20.4436281064068 -660.11276331681</t>
  </si>
  <si>
    <t>-337.517480486239 69.959383829002 -378.484705424178</t>
  </si>
  <si>
    <t>-511.038553037481 261.952376792653 -204.367049871935</t>
  </si>
  <si>
    <t>-518.497269509867 288.688543018137 211.187491056413</t>
  </si>
  <si>
    <t>-530.840277324101 315.682735455052 616.491237345526</t>
  </si>
  <si>
    <t>-380.981446579139 324.470163647047 673.929153991941</t>
  </si>
  <si>
    <t>-544.432394608739 105.595337157654 -199.432160460132</t>
  </si>
  <si>
    <t>-560.985489652324 113.344404843594 216.647097147669</t>
  </si>
  <si>
    <t>-573.05804349299 120.795810379787 622.73343578872</t>
  </si>
  <si>
    <t>-431.700421450563 75.5005643876443 684.380520706917</t>
  </si>
  <si>
    <t>9763-20170724T150212.174730500.bin</t>
  </si>
  <si>
    <t>-527.661758005251 183.851682209912 -201.955824585989</t>
  </si>
  <si>
    <t>-540.437940626114 183.401449523781 -299.631620802876</t>
  </si>
  <si>
    <t>-548.803553635077 183.057180507243 -407.770039726704</t>
  </si>
  <si>
    <t>-554.081106337458 183.036518505474 -505.627807187884</t>
  </si>
  <si>
    <t>-557.096724508722 183.445669165856 -603.580480894521</t>
  </si>
  <si>
    <t>-558.980290923871 184.603647430957 -741.562802340183</t>
  </si>
  <si>
    <t>-536.672887473099 185.578890286244 -830.007242350575</t>
  </si>
  <si>
    <t>-561.052808406629 213.949384921194 -680.280356890735</t>
  </si>
  <si>
    <t>-591.814980936867 349.094760550109 -660.58754661343</t>
  </si>
  <si>
    <t>-527.010153782658 351.651731169987 -367.681721416012</t>
  </si>
  <si>
    <t>-317.327332496431 289.041489011919 -257.055877577485</t>
  </si>
  <si>
    <t>-555.242587881506 154.234180656503 -680.860883638528</t>
  </si>
  <si>
    <t>-589.909850349231 20.2114474060138 -659.969047533803</t>
  </si>
  <si>
    <t>-336.693529204334 70.5077306071487 -378.855305634569</t>
  </si>
  <si>
    <t>-511.248641941389 262.071158506834 -204.403294894693</t>
  </si>
  <si>
    <t>-518.573347359827 288.819297073386 211.152807776019</t>
  </si>
  <si>
    <t>-530.834820153601 315.722346006621 616.490950218224</t>
  </si>
  <si>
    <t>-380.990767390988 324.582672393384 673.956190211156</t>
  </si>
  <si>
    <t>-544.106421108038 105.624926583231 -199.429794658018</t>
  </si>
  <si>
    <t>-560.90851634304 113.375748559848 216.639457635474</t>
  </si>
  <si>
    <t>-573.054912422522 120.79172687191 622.718909419851</t>
  </si>
  <si>
    <t>-431.67599857829 75.6506228843568 684.430179941605</t>
  </si>
  <si>
    <t>9763-20170724T150212.214836200.bin</t>
  </si>
  <si>
    <t>-527.59867062375 183.844102190557 -201.940860789362</t>
  </si>
  <si>
    <t>-540.398393437776 183.381548883018 -299.613517690869</t>
  </si>
  <si>
    <t>-548.760090783917 183.007795644003 -407.752025659084</t>
  </si>
  <si>
    <t>-554.02156393773 182.955895334396 -505.610692013927</t>
  </si>
  <si>
    <t>-557.008348998191 183.330672858117 -603.564511546051</t>
  </si>
  <si>
    <t>-558.837798321732 184.437996460133 -741.547853928362</t>
  </si>
  <si>
    <t>-536.576718061847 185.416839922983 -830.003958755597</t>
  </si>
  <si>
    <t>-560.989096521424 213.800795317863 -680.276389937373</t>
  </si>
  <si>
    <t>-592.106334982815 348.876018077111 -660.628718052103</t>
  </si>
  <si>
    <t>-528.787277566827 352.099353649837 -367.40463879634</t>
  </si>
  <si>
    <t>-319.926181062882 291.882171646808 -253.932540528165</t>
  </si>
  <si>
    <t>-555.06916430857 154.096212902301 -680.834129731268</t>
  </si>
  <si>
    <t>-589.49660290638 20.027727214517 -659.861464133372</t>
  </si>
  <si>
    <t>-336.359464430425 70.7693999028286 -379.124448892457</t>
  </si>
  <si>
    <t>-511.227165598999 262.05692496327 -204.40241495694</t>
  </si>
  <si>
    <t>-518.550777707617 288.820386646339 211.152756169796</t>
  </si>
  <si>
    <t>-530.836433316653 315.721397857108 616.491770455838</t>
  </si>
  <si>
    <t>-380.993581831934 324.592155783909 673.958514030946</t>
  </si>
  <si>
    <t>-543.993646047436 105.602931523174 -199.425684208904</t>
  </si>
  <si>
    <t>-560.875669378778 113.376009144611 216.63989187475</t>
  </si>
  <si>
    <t>-573.063291168564 120.780733463971 622.726419620773</t>
  </si>
  <si>
    <t>-431.671305384595 75.6972132133549 684.449906145377</t>
  </si>
  <si>
    <t>9763-20170724T150212.277043500.bin</t>
  </si>
  <si>
    <t>-527.591322770809 183.831542640326 -201.898597344796</t>
  </si>
  <si>
    <t>-540.43471071299 183.354469484785 -299.565464219878</t>
  </si>
  <si>
    <t>-548.866906413774 182.924648987299 -407.698368448512</t>
  </si>
  <si>
    <t>-554.199595461631 182.806400682052 -505.553171004804</t>
  </si>
  <si>
    <t>-557.264253145792 183.099649031843 -603.504722790534</t>
  </si>
  <si>
    <t>-559.20966517338 184.076321805703 -741.487543637194</t>
  </si>
  <si>
    <t>-537.057097582077 185.010738101327 -829.971394567065</t>
  </si>
  <si>
    <t>-561.401714466745 213.487975245817 -680.240895487769</t>
  </si>
  <si>
    <t>-593.171876165708 348.409141617315 -660.530604547965</t>
  </si>
  <si>
    <t>-533.122134835593 352.422445440597 -366.629501112771</t>
  </si>
  <si>
    <t>-324.916518577929 297.078207402192 -249.529315243363</t>
  </si>
  <si>
    <t>-555.297738527051 153.80138970914 -680.749302236051</t>
  </si>
  <si>
    <t>-589.205982574227 19.620444266483 -659.617558496742</t>
  </si>
  <si>
    <t>-335.973539270251 71.3356552622299 -379.471750072552</t>
  </si>
  <si>
    <t>-511.372185052569 262.069665173494 -204.393504475055</t>
  </si>
  <si>
    <t>-518.528913316193 288.88046388892 211.161521859973</t>
  </si>
  <si>
    <t>-530.85420946684 315.69487865476 616.485799757181</t>
  </si>
  <si>
    <t>-381.002281902967 324.580237448394 673.926656524605</t>
  </si>
  <si>
    <t>-543.863710346629 105.633760981618 -199.400859443783</t>
  </si>
  <si>
    <t>-560.739416070462 113.320481636953 216.666573505876</t>
  </si>
  <si>
    <t>-573.079716826349 120.777489764451 622.746812653323</t>
  </si>
  <si>
    <t>-431.667807186524 75.7442902233938 684.461424541473</t>
  </si>
  <si>
    <t>9763-20170724T150212.313170900.bin</t>
  </si>
  <si>
    <t>-527.580536928812 183.851420215145 -201.89658822709</t>
  </si>
  <si>
    <t>-540.479939787545 183.36725406653 -299.556070856705</t>
  </si>
  <si>
    <t>-548.997204275794 182.939685305159 -407.682331015565</t>
  </si>
  <si>
    <t>-554.416515000251 182.827200843051 -505.532170424219</t>
  </si>
  <si>
    <t>-557.577805804417 183.129428065268 -603.480809165647</t>
  </si>
  <si>
    <t>-559.670030167884 184.121503500098 -741.461319661554</t>
  </si>
  <si>
    <t>-537.606978450661 185.052106625941 -829.967607640409</t>
  </si>
  <si>
    <t>-561.836429311532 213.522157542684 -680.208457127459</t>
  </si>
  <si>
    <t>-593.733766276158 348.383062903612 -660.331460859223</t>
  </si>
  <si>
    <t>-535.121529690279 352.647455681482 -366.143727480569</t>
  </si>
  <si>
    <t>-326.474385041564 299.462770489626 -248.829023048041</t>
  </si>
  <si>
    <t>-555.653986916841 153.843815250124 -680.73141413404</t>
  </si>
  <si>
    <t>-589.429917152104 19.6243282018781 -659.622413142383</t>
  </si>
  <si>
    <t>-335.940335310483 71.7756765448642 -379.689649625951</t>
  </si>
  <si>
    <t>-511.442192937576 262.110310766637 -204.389423579769</t>
  </si>
  <si>
    <t>-518.53738198753 288.923075190978 211.16652005487</t>
  </si>
  <si>
    <t>-530.854879726038 315.710289964415 616.487294943641</t>
  </si>
  <si>
    <t>-381.007896631388 324.651671267891 673.932315639218</t>
  </si>
  <si>
    <t>-543.778863162303 105.617916108374 -199.380956073119</t>
  </si>
  <si>
    <t>-560.676688028243 113.33434641778 216.685058322045</t>
  </si>
  <si>
    <t>-573.092641655961 120.78372884841 622.761529345848</t>
  </si>
  <si>
    <t>-431.673318694622 75.7629356559792 684.468119595338</t>
  </si>
  <si>
    <t>9763-20170724T150212.374321100.bin</t>
  </si>
  <si>
    <t>-527.598049987513 183.875384171919 -201.906152511471</t>
  </si>
  <si>
    <t>-540.609863272345 183.386991464056 -299.550729939406</t>
  </si>
  <si>
    <t>-549.323253676889 182.949336203132 -407.661276967235</t>
  </si>
  <si>
    <t>-554.948686194375 182.823795206303 -505.499563252498</t>
  </si>
  <si>
    <t>-558.34481258603 183.108109887997 -603.440414239926</t>
  </si>
  <si>
    <t>-560.797823811638 184.069015482251 -741.415132255915</t>
  </si>
  <si>
    <t>-538.932215343719 184.985418961313 -829.970622128992</t>
  </si>
  <si>
    <t>-562.892857830814 213.474118805893 -680.162061846262</t>
  </si>
  <si>
    <t>-595.3163140691 348.211093028688 -660.345151067011</t>
  </si>
  <si>
    <t>-539.419173678806 354.589898856952 -365.667713032963</t>
  </si>
  <si>
    <t>-329.366516206134 302.707635325178 -250.293818381592</t>
  </si>
  <si>
    <t>-556.534189349411 153.814385070012 -680.690653455754</t>
  </si>
  <si>
    <t>-589.943442615362 19.5167536768904 -659.588525412011</t>
  </si>
  <si>
    <t>-336.009170328456 71.8500472581834 -380.013328708922</t>
  </si>
  <si>
    <t>-511.554691433985 262.140267483555 -204.388300992767</t>
  </si>
  <si>
    <t>-518.525165469041 288.958541941196 211.16938151718</t>
  </si>
  <si>
    <t>-530.860257285564 315.713907255622 616.495947223962</t>
  </si>
  <si>
    <t>-381.013661229845 324.661081702592 673.941069109892</t>
  </si>
  <si>
    <t>-543.686706183151 105.641012350507 -199.366840556845</t>
  </si>
  <si>
    <t>-560.542276785172 113.328310433217 216.701401989964</t>
  </si>
  <si>
    <t>-573.09956917241 120.788184234247 622.769298967073</t>
  </si>
  <si>
    <t>-431.671839546055 75.7907795034448 684.473690055533</t>
  </si>
  <si>
    <t>9763-20170724T150212.412422200.bin</t>
  </si>
  <si>
    <t>-527.683255138948 183.866687259109 -201.897037135255</t>
  </si>
  <si>
    <t>-540.734765875759 183.392228475656 -299.536352343696</t>
  </si>
  <si>
    <t>-549.557937302558 182.928405618473 -407.637903838854</t>
  </si>
  <si>
    <t>-555.307442293535 182.760179295248 -505.468857782802</t>
  </si>
  <si>
    <t>-558.851302593233 182.981510173519 -603.40459736273</t>
  </si>
  <si>
    <t>-561.536154302238 183.831266585498 -741.375831770276</t>
  </si>
  <si>
    <t>-539.783776249325 184.712807012624 -829.959502920878</t>
  </si>
  <si>
    <t>-563.553871665267 213.283039033455 -680.142485843215</t>
  </si>
  <si>
    <t>-596.212263958397 347.97803382477 -660.414330294814</t>
  </si>
  <si>
    <t>-541.508943551921 355.004271321926 -365.527588548237</t>
  </si>
  <si>
    <t>-331.038233706941 302.939293289844 -251.001026519693</t>
  </si>
  <si>
    <t>-557.144872180172 153.628262400087 -680.634592272627</t>
  </si>
  <si>
    <t>-590.324520766312 19.2781472705587 -659.468585231741</t>
  </si>
  <si>
    <t>-336.161977821068 71.4316158194049 -380.180801777467</t>
  </si>
  <si>
    <t>-511.696470228037 262.165627492324 -204.387631418868</t>
  </si>
  <si>
    <t>-518.514160710416 288.948233660038 211.174899510137</t>
  </si>
  <si>
    <t>-530.867567911319 315.706929155368 616.496655570105</t>
  </si>
  <si>
    <t>-381.02025140657 324.73158921206 673.927804842949</t>
  </si>
  <si>
    <t>-543.713975285196 105.608870225293 -199.382880405235</t>
  </si>
  <si>
    <t>-560.496259780398 113.27934735627 216.688649041497</t>
  </si>
  <si>
    <t>-573.115241802107 120.770118192914 622.765117849257</t>
  </si>
  <si>
    <t>-431.678166129472 75.8110901591492 684.476098506896</t>
  </si>
  <si>
    <t>9763-20170724T150212.479331000.bin</t>
  </si>
  <si>
    <t>-527.755270026491 183.825456476232 -201.904571617063</t>
  </si>
  <si>
    <t>-540.916342884291 183.365767070912 -299.529239430528</t>
  </si>
  <si>
    <t>-549.986029550851 182.865122562974 -407.610159688992</t>
  </si>
  <si>
    <t>-556.006552906607 182.636969703834 -505.424804669554</t>
  </si>
  <si>
    <t>-559.867907314897 182.768247019723 -603.348595804942</t>
  </si>
  <si>
    <t>-563.047006557682 183.456358849778 -741.310221087736</t>
  </si>
  <si>
    <t>-541.57411068711 184.264703932915 -829.96273478087</t>
  </si>
  <si>
    <t>-564.85690988528 212.978570308847 -680.104305624876</t>
  </si>
  <si>
    <t>-597.672700326403 347.647995890894 -660.447855392486</t>
  </si>
  <si>
    <t>-544.311607964057 354.30045932409 -365.306666019318</t>
  </si>
  <si>
    <t>-334.386335074711 302.505241785846 -249.662196485269</t>
  </si>
  <si>
    <t>-558.426590639192 153.325884179402 -680.550046126041</t>
  </si>
  <si>
    <t>-591.451622675505 18.9231128199053 -659.403551141843</t>
  </si>
  <si>
    <t>-336.376279795936 70.3248346575763 -380.973461010188</t>
  </si>
  <si>
    <t>-511.824834708549 262.111984685602 -204.381653234715</t>
  </si>
  <si>
    <t>-518.51251359501 288.907375161228 211.18222336754</t>
  </si>
  <si>
    <t>-530.882020781692 315.673879764005 616.494844141935</t>
  </si>
  <si>
    <t>-381.024578255512 324.643314849464 673.908240578365</t>
  </si>
  <si>
    <t>-543.706065609712 105.538143181936 -199.378192384944</t>
  </si>
  <si>
    <t>-560.428556270798 113.209053886366 216.695727290134</t>
  </si>
  <si>
    <t>-573.14383389142 120.750780538998 622.756356330478</t>
  </si>
  <si>
    <t>-431.690796431464 75.8380263734027 684.464397239564</t>
  </si>
  <si>
    <t>9763-20170724T150212.511416300.bin</t>
  </si>
  <si>
    <t>-527.815776077309 183.827708325424 -201.918456999536</t>
  </si>
  <si>
    <t>-541.032590305332 183.384184134843 -299.535707004317</t>
  </si>
  <si>
    <t>-550.219051086519 182.881737034144 -407.606821456636</t>
  </si>
  <si>
    <t>-556.366499994387 182.64141201271 -505.413557484344</t>
  </si>
  <si>
    <t>-560.375469693316 182.748556835887 -603.331479267043</t>
  </si>
  <si>
    <t>-563.783502099457 183.388797472405 -741.287846213291</t>
  </si>
  <si>
    <t>-542.44426819506 184.172171830973 -829.9727116325</t>
  </si>
  <si>
    <t>-565.49153455691 212.932355235438 -680.089310372807</t>
  </si>
  <si>
    <t>-598.298950286978 347.596779140878 -660.447325867208</t>
  </si>
  <si>
    <t>-545.332168623202 353.888566735049 -365.227227893318</t>
  </si>
  <si>
    <t>-335.822232803169 302.004782669464 -248.871422369077</t>
  </si>
  <si>
    <t>-559.06256710174 153.279319531751 -680.524976250135</t>
  </si>
  <si>
    <t>-591.997882350213 18.8489741942039 -659.423584275666</t>
  </si>
  <si>
    <t>-336.600537416915 70.0742360480658 -381.352075291568</t>
  </si>
  <si>
    <t>-511.916711618715 262.141422486369 -204.391501766508</t>
  </si>
  <si>
    <t>-518.520784468895 288.87264437456 211.177770439516</t>
  </si>
  <si>
    <t>-530.898852050406 315.664522164678 616.492010545711</t>
  </si>
  <si>
    <t>-381.035841423924 324.736444283009 673.874788271243</t>
  </si>
  <si>
    <t>-543.739104940332 105.554177816253 -199.39270199453</t>
  </si>
  <si>
    <t>-560.373568525345 113.152701465368 216.686079072665</t>
  </si>
  <si>
    <t>-573.17289411941 120.72893861762 622.753201001762</t>
  </si>
  <si>
    <t>-431.697909910994 75.8702029069889 684.450267648028</t>
  </si>
  <si>
    <t>9763-20170724T150212.576196400.bin</t>
  </si>
  <si>
    <t>-528.039818823134 183.823730769779 -201.928858463642</t>
  </si>
  <si>
    <t>-541.344891443801 183.393892331809 -299.534133923368</t>
  </si>
  <si>
    <t>-550.749997400778 182.930087681304 -407.586639055849</t>
  </si>
  <si>
    <t>-557.144632064032 182.728093462237 -505.377609583625</t>
  </si>
  <si>
    <t>-561.450474036938 182.873637512743 -603.28279643189</t>
  </si>
  <si>
    <t>-565.328793491681 183.564893050491 -741.226541573751</t>
  </si>
  <si>
    <t>-544.235704167932 184.373572983827 -829.97025695013</t>
  </si>
  <si>
    <t>-566.821349811498 213.086456247963 -680.011783647473</t>
  </si>
  <si>
    <t>-599.647515402955 347.755002896783 -660.342364765546</t>
  </si>
  <si>
    <t>-546.899905287151 353.534354240756 -365.072408672962</t>
  </si>
  <si>
    <t>-337.989998961429 300.10599062649 -248.337448854977</t>
  </si>
  <si>
    <t>-560.407577522663 153.432252757023 -680.490997458142</t>
  </si>
  <si>
    <t>-593.215131636193 18.9462854470148 -659.571585135949</t>
  </si>
  <si>
    <t>-337.43722398457 70.2023345519992 -382.129796401107</t>
  </si>
  <si>
    <t>-512.235160676396 262.146722530227 -204.408299966595</t>
  </si>
  <si>
    <t>-518.499678891211 288.848597069265 211.168120421016</t>
  </si>
  <si>
    <t>-530.937943879035 315.630737863901 616.474575911791</t>
  </si>
  <si>
    <t>-381.049402523842 324.72743145737 673.786610632167</t>
  </si>
  <si>
    <t>-543.852666602163 105.523435236596 -199.414557776448</t>
  </si>
  <si>
    <t>-560.320512084863 113.048730422675 216.672223753871</t>
  </si>
  <si>
    <t>-573.242855698272 120.679014981825 622.747578610792</t>
  </si>
  <si>
    <t>-431.70938340592 75.9427786225067 684.399331367127</t>
  </si>
  <si>
    <t>9763-20170724T150212.610287400.bin</t>
  </si>
  <si>
    <t>-528.14880914435 183.780091832918 -201.942617375655</t>
  </si>
  <si>
    <t>-541.477389390576 183.356432328828 -299.544717548338</t>
  </si>
  <si>
    <t>-550.949763685499 182.918149853999 -407.591341051608</t>
  </si>
  <si>
    <t>-557.422472864714 182.74511443007 -505.377235881428</t>
  </si>
  <si>
    <t>-561.823987325917 182.923365043374 -603.278167598997</t>
  </si>
  <si>
    <t>-565.855704737027 183.663830908089 -741.217265244139</t>
  </si>
  <si>
    <t>-544.841481074674 184.493297608556 -829.979380925571</t>
  </si>
  <si>
    <t>-567.268631946691 213.164854020265 -679.990737494229</t>
  </si>
  <si>
    <t>-600.002033865072 347.838858788802 -660.291704336786</t>
  </si>
  <si>
    <t>-547.172146618035 353.592823107623 -365.035977211345</t>
  </si>
  <si>
    <t>-338.680227487825 299.607419097818 -247.811029608941</t>
  </si>
  <si>
    <t>-560.878499111315 153.508278880536 -680.497657777815</t>
  </si>
  <si>
    <t>-593.611258792871 18.9846884108472 -659.70419873272</t>
  </si>
  <si>
    <t>-337.725015372635 70.1664179166241 -382.393160154203</t>
  </si>
  <si>
    <t>-512.379591042649 262.108906689727 -204.413876163015</t>
  </si>
  <si>
    <t>-518.497278442798 288.811427875238 211.164728675486</t>
  </si>
  <si>
    <t>-530.955073949511 315.624335956813 616.471398057539</t>
  </si>
  <si>
    <t>-381.06069836786 324.79065424329 673.757163627338</t>
  </si>
  <si>
    <t>-543.917108992054 105.445078995433 -199.421817089185</t>
  </si>
  <si>
    <t>-560.325841499282 112.967309978769 216.667341667647</t>
  </si>
  <si>
    <t>-573.28261244752 120.64787695561 622.739816011579</t>
  </si>
  <si>
    <t>-431.72018549852 75.9727451267852 684.369459066132</t>
  </si>
  <si>
    <t>9763-20170724T150212.678215600.bin</t>
  </si>
  <si>
    <t>-528.442745117613 183.596736904917 -201.978881059582</t>
  </si>
  <si>
    <t>-541.792329458749 183.209424838106 -299.57826336107</t>
  </si>
  <si>
    <t>-551.341701510539 182.873442051045 -407.618462493959</t>
  </si>
  <si>
    <t>-557.908078934191 182.814723364863 -505.398254713754</t>
  </si>
  <si>
    <t>-562.428612838804 183.127982438248 -603.293436205144</t>
  </si>
  <si>
    <t>-566.655798552649 184.078252931384 -741.225327345257</t>
  </si>
  <si>
    <t>-545.765146965725 185.027231362768 -830.015488316562</t>
  </si>
  <si>
    <t>-567.956148173845 213.48884359984 -679.952875027758</t>
  </si>
  <si>
    <t>-600.376892128366 348.22601856481 -660.048582213181</t>
  </si>
  <si>
    <t>-547.561838114873 353.227874274019 -364.776419769675</t>
  </si>
  <si>
    <t>-339.143071838123 297.78269874305 -248.104086774324</t>
  </si>
  <si>
    <t>-561.618370755734 153.827627229989 -680.558163312123</t>
  </si>
  <si>
    <t>-594.331935201932 19.257897454966 -660.010565850266</t>
  </si>
  <si>
    <t>-338.332853603586 70.0314624366813 -382.626795007595</t>
  </si>
  <si>
    <t>-512.628151460291 261.932851973151 -204.423496476138</t>
  </si>
  <si>
    <t>-518.531951624053 288.662603474773 211.156469445196</t>
  </si>
  <si>
    <t>-530.99211626411 315.582431317201 616.458885654402</t>
  </si>
  <si>
    <t>-381.073149017713 324.744260839907 673.680920941844</t>
  </si>
  <si>
    <t>-544.291486493038 105.269006897506 -199.477684707647</t>
  </si>
  <si>
    <t>-560.487400251271 112.800851518747 216.619594859302</t>
  </si>
  <si>
    <t>-573.344891239802 120.580087901071 622.699730577073</t>
  </si>
  <si>
    <t>-431.733086990604 75.9999165643958 684.28470960851</t>
  </si>
  <si>
    <t>9763-20170724T150212.711304200.bin</t>
  </si>
  <si>
    <t>-528.541326657355 183.467591775467 -202.014680520732</t>
  </si>
  <si>
    <t>-541.884207033576 183.096366581827 -299.615056334929</t>
  </si>
  <si>
    <t>-551.465874666247 182.801209252408 -407.652557815376</t>
  </si>
  <si>
    <t>-558.078296770443 182.786903992425 -505.429259545343</t>
  </si>
  <si>
    <t>-562.662159635323 183.151015334729 -603.321392502331</t>
  </si>
  <si>
    <t>-566.997120362267 184.17834665066 -741.249444042609</t>
  </si>
  <si>
    <t>-546.149960756646 185.180251452593 -830.049151838539</t>
  </si>
  <si>
    <t>-568.229272733582 213.556855923623 -679.960019992208</t>
  </si>
  <si>
    <t>-600.54556836309 348.307007514173 -659.998358707264</t>
  </si>
  <si>
    <t>-547.631679060224 353.273337626802 -364.743444294573</t>
  </si>
  <si>
    <t>-338.816154398749 296.700403926409 -249.328677822518</t>
  </si>
  <si>
    <t>-561.932602336553 153.891629125932 -680.602261057045</t>
  </si>
  <si>
    <t>-594.651293640423 19.3229598989476 -660.147978926983</t>
  </si>
  <si>
    <t>-338.727690704161 69.7941043450842 -382.587777181499</t>
  </si>
  <si>
    <t>-512.663468260156 261.77640698736 -204.434571165173</t>
  </si>
  <si>
    <t>-518.577137128472 288.550991567699 211.142293131436</t>
  </si>
  <si>
    <t>-530.999492123804 315.569484400249 616.451693308127</t>
  </si>
  <si>
    <t>-381.07554973234 324.719209627609 673.662664940951</t>
  </si>
  <si>
    <t>-544.443592448715 105.150448365115 -199.510772704816</t>
  </si>
  <si>
    <t>-560.635774717032 112.728527259837 216.585797609172</t>
  </si>
  <si>
    <t>-573.354459642992 120.55788295239 622.665464636765</t>
  </si>
  <si>
    <t>-431.738681174847 75.9797498597989 684.242778126902</t>
  </si>
  <si>
    <t>9763-20170724T150212.776046100.bin</t>
  </si>
  <si>
    <t>-528.694553311453 183.183813278578 -202.021764455865</t>
  </si>
  <si>
    <t>-542.021354084512 182.847841457415 -299.624479102579</t>
  </si>
  <si>
    <t>-551.68234431344 182.599931204992 -407.65498628936</t>
  </si>
  <si>
    <t>-558.405755085128 182.628133286734 -505.424082433042</t>
  </si>
  <si>
    <t>-563.139951217722 183.031842855556 -603.308874524202</t>
  </si>
  <si>
    <t>-567.727925816488 184.110035663253 -741.22847150588</t>
  </si>
  <si>
    <t>-546.949119394173 185.159026143098 -830.043556975121</t>
  </si>
  <si>
    <t>-568.812434541586 213.469663983707 -679.927128927065</t>
  </si>
  <si>
    <t>-600.981704573681 348.242621634357 -659.963342232988</t>
  </si>
  <si>
    <t>-547.492317262493 353.429881944352 -364.815914098491</t>
  </si>
  <si>
    <t>-338.598399801709 293.290227915767 -251.363105399017</t>
  </si>
  <si>
    <t>-562.587370429555 153.797318661267 -680.600782655273</t>
  </si>
  <si>
    <t>-595.224303412567 19.1787206309482 -660.275939983533</t>
  </si>
  <si>
    <t>-339.527984427995 69.1459583672217 -382.256253631997</t>
  </si>
  <si>
    <t>-512.666938395 261.488453168674 -204.436767180402</t>
  </si>
  <si>
    <t>-518.619122718465 288.339439024747 211.13469057153</t>
  </si>
  <si>
    <t>-531.019671656129 315.536394604204 616.440178659889</t>
  </si>
  <si>
    <t>-381.07573231167 324.52105099208 673.624858040543</t>
  </si>
  <si>
    <t>-544.757024362683 104.916079917223 -199.562276252463</t>
  </si>
  <si>
    <t>-560.848185876187 112.544898495894 216.537375617754</t>
  </si>
  <si>
    <t>-573.350509112032 120.540803460289 622.626141575382</t>
  </si>
  <si>
    <t>-431.750180003045 75.9060789849743 684.19801787378</t>
  </si>
  <si>
    <t>9763-20170724T150212.808131200.bin</t>
  </si>
  <si>
    <t>-528.794131641351 183.105375008257 -202.007328685139</t>
  </si>
  <si>
    <t>-542.123994881009 182.780079573957 -299.609647140634</t>
  </si>
  <si>
    <t>-551.819598046865 182.56252921149 -407.637303484939</t>
  </si>
  <si>
    <t>-558.587550536742 182.623752089901 -505.403205717948</t>
  </si>
  <si>
    <t>-563.379825205497 183.065505503806 -603.285064417957</t>
  </si>
  <si>
    <t>-568.064143930329 184.200833388177 -741.200734791879</t>
  </si>
  <si>
    <t>-547.318657692835 185.272193764941 -830.023510388648</t>
  </si>
  <si>
    <t>-569.083550207505 213.537319415126 -679.88741780968</t>
  </si>
  <si>
    <t>-601.081678906597 348.352808709848 -659.876034531212</t>
  </si>
  <si>
    <t>-547.148237874936 353.322442389858 -364.805765262973</t>
  </si>
  <si>
    <t>-338.436011813921 291.362627432845 -251.999705906146</t>
  </si>
  <si>
    <t>-562.903530461617 153.860563433236 -680.588591199148</t>
  </si>
  <si>
    <t>-595.576317615045 19.2329615928231 -660.346703071781</t>
  </si>
  <si>
    <t>-339.875063277834 68.9194156684587 -382.202796349862</t>
  </si>
  <si>
    <t>-512.754020077187 261.408881313817 -204.426344744407</t>
  </si>
  <si>
    <t>-518.637967981188 288.27803859226 211.144881403004</t>
  </si>
  <si>
    <t>-531.041683984844 315.519559529504 616.435127567439</t>
  </si>
  <si>
    <t>-381.08359307891 324.486559580034 673.585492672431</t>
  </si>
  <si>
    <t>-544.893449786391 104.853704455175 -199.568265693796</t>
  </si>
  <si>
    <t>-560.917289327962 112.485406476639 216.533911725601</t>
  </si>
  <si>
    <t>-573.350143310079 120.540357585856 622.619877893739</t>
  </si>
  <si>
    <t>-431.756281330125 75.8727130438647 684.182741102605</t>
  </si>
  <si>
    <t>9763-20170724T150212.877322400.bin</t>
  </si>
  <si>
    <t>-528.924281362505 183.073853599478 -202.031212721131</t>
  </si>
  <si>
    <t>-542.25362780468 182.763215200607 -299.63366268308</t>
  </si>
  <si>
    <t>-551.987780573521 182.598663859318 -407.657844759355</t>
  </si>
  <si>
    <t>-558.807617770334 182.719616292183 -505.420215432243</t>
  </si>
  <si>
    <t>-563.669386082682 183.231129176839 -603.298172124637</t>
  </si>
  <si>
    <t>-568.470550972589 184.473818212371 -741.20895945418</t>
  </si>
  <si>
    <t>-547.787021604172 185.549739629599 -830.046175925909</t>
  </si>
  <si>
    <t>-569.376125812996 213.768850438036 -679.874049632772</t>
  </si>
  <si>
    <t>-601.062980471708 348.660698544776 -659.874307497476</t>
  </si>
  <si>
    <t>-546.633036037827 353.53965775148 -364.893704231593</t>
  </si>
  <si>
    <t>-338.754166295199 287.517950528427 -252.855747656049</t>
  </si>
  <si>
    <t>-563.320479595619 154.080035521218 -680.622876253706</t>
  </si>
  <si>
    <t>-596.22781399716 19.4829220299243 -660.56536117161</t>
  </si>
  <si>
    <t>-340.519732041887 68.7726773552481 -382.197458616352</t>
  </si>
  <si>
    <t>-512.835687357308 261.365051787083 -204.43237887619</t>
  </si>
  <si>
    <t>-518.681018313753 288.211740241851 211.140856579599</t>
  </si>
  <si>
    <t>-531.083865342132 315.485401909599 616.417183824412</t>
  </si>
  <si>
    <t>-381.104433586773 324.458167555746 673.5106366877</t>
  </si>
  <si>
    <t>-545.04959936177 104.806897772453 -199.59728259401</t>
  </si>
  <si>
    <t>-560.984443577041 112.44022068215 216.508282230658</t>
  </si>
  <si>
    <t>-573.367870397174 120.493472416603 622.586117720607</t>
  </si>
  <si>
    <t>-431.770413564345 75.836922938603 684.148792551188</t>
  </si>
  <si>
    <t>9763-20170724T150212.909408200.bin</t>
  </si>
  <si>
    <t>-528.956162112256 183.057608194863 -202.062263421392</t>
  </si>
  <si>
    <t>-542.259446565747 182.762993011912 -299.668275567329</t>
  </si>
  <si>
    <t>-551.989633935727 182.621384019898 -407.692911915537</t>
  </si>
  <si>
    <t>-558.816014948696 182.763717269913 -505.454720616098</t>
  </si>
  <si>
    <t>-563.694481056824 183.296595119092 -603.331760143953</t>
  </si>
  <si>
    <t>-568.529807241224 184.568952780396 -741.24122280173</t>
  </si>
  <si>
    <t>-547.86818994413 185.627537713266 -830.083603809792</t>
  </si>
  <si>
    <t>-569.385830114778 213.854437101132 -679.900847037362</t>
  </si>
  <si>
    <t>-600.859497536181 348.793720872347 -659.902259151095</t>
  </si>
  <si>
    <t>-546.273062829536 353.241566558373 -364.943723827841</t>
  </si>
  <si>
    <t>-338.752891254775 285.555078586994 -253.234652960542</t>
  </si>
  <si>
    <t>-563.399066036971 154.158691712365 -680.661514934254</t>
  </si>
  <si>
    <t>-596.397688286452 19.5834519716921 -660.651316109039</t>
  </si>
  <si>
    <t>-340.731019085788 68.7420080197307 -382.119439394278</t>
  </si>
  <si>
    <t>-512.777475313556 261.318241017352 -204.441883966766</t>
  </si>
  <si>
    <t>-518.679048886204 288.175992037004 211.129869973669</t>
  </si>
  <si>
    <t>-531.092507705407 315.473512980695 616.413530249728</t>
  </si>
  <si>
    <t>-381.10782331608 324.363976003551 673.506044412949</t>
  </si>
  <si>
    <t>-545.142047937997 104.788339541942 -199.621089925017</t>
  </si>
  <si>
    <t>-561.049749369685 112.423508436852 216.485466842779</t>
  </si>
  <si>
    <t>-573.364480932895 120.465807503379 622.561306782796</t>
  </si>
  <si>
    <t>-431.772915014315 75.8056255267966 684.134819986031</t>
  </si>
  <si>
    <t>9763-20170724T150212.980623500.bin</t>
  </si>
  <si>
    <t>-529.064765066298 183.020438313888 -202.075766158851</t>
  </si>
  <si>
    <t>-542.334205483882 182.751347748224 -299.686455268768</t>
  </si>
  <si>
    <t>-552.047852961588 182.65796295277 -407.712663549151</t>
  </si>
  <si>
    <t>-558.868401891366 182.851272490938 -505.474698669279</t>
  </si>
  <si>
    <t>-563.750607552257 183.441320456531 -603.351292640401</t>
  </si>
  <si>
    <t>-568.601641096749 184.800160785552 -741.259263147925</t>
  </si>
  <si>
    <t>-547.9824113561 185.818685339053 -830.112014089112</t>
  </si>
  <si>
    <t>-569.387029195625 214.053586667847 -679.902734471199</t>
  </si>
  <si>
    <t>-600.506001809843 349.077798817484 -659.924845028882</t>
  </si>
  <si>
    <t>-545.553048302929 352.738068647703 -365.023546699657</t>
  </si>
  <si>
    <t>-338.716905162165 281.357207763521 -254.350172182315</t>
  </si>
  <si>
    <t>-563.527656482203 154.345548268433 -680.697260144786</t>
  </si>
  <si>
    <t>-596.77506101546 19.8186946591275 -660.756645773539</t>
  </si>
  <si>
    <t>-341.310598982681 68.7856021317327 -381.75044700666</t>
  </si>
  <si>
    <t>-512.723938407297 261.265408900462 -204.452605966562</t>
  </si>
  <si>
    <t>-518.686860898062 288.113109679183 211.118879565482</t>
  </si>
  <si>
    <t>-531.101095236698 315.450236709233 616.405822954427</t>
  </si>
  <si>
    <t>-381.106757357612 324.151933414104 673.502016188289</t>
  </si>
  <si>
    <t>-545.444337133017 104.789330684246 -199.657468952334</t>
  </si>
  <si>
    <t>-561.257208804921 112.415480958911 216.452775447371</t>
  </si>
  <si>
    <t>-573.331377773024 120.454684201868 622.526974528427</t>
  </si>
  <si>
    <t>-431.780986913478 75.6994529606152 684.126112507379</t>
  </si>
  <si>
    <t>9763-20170724T150213.013711300.bin</t>
  </si>
  <si>
    <t>-529.115141069653 183.023481633422 -202.075118730437</t>
  </si>
  <si>
    <t>-542.358548803434 182.760492146901 -299.689371141414</t>
  </si>
  <si>
    <t>-552.035498152974 182.69206980902 -407.718815126789</t>
  </si>
  <si>
    <t>-558.820396142398 182.915472049729 -505.48331933306</t>
  </si>
  <si>
    <t>-563.664902037412 183.543554202472 -603.361548220107</t>
  </si>
  <si>
    <t>-568.46114816672 184.964153851131 -741.270863737319</t>
  </si>
  <si>
    <t>-547.832048955848 185.963547523029 -830.121537616666</t>
  </si>
  <si>
    <t>-569.239607884041 214.193071681096 -679.902616011981</t>
  </si>
  <si>
    <t>-600.207857101887 349.257069210035 -659.953812344346</t>
  </si>
  <si>
    <t>-545.20636153525 352.678065669968 -365.058754402387</t>
  </si>
  <si>
    <t>-338.640751346982 279.419106366422 -255.109777330998</t>
  </si>
  <si>
    <t>-563.442528749334 154.479362066682 -680.719384959605</t>
  </si>
  <si>
    <t>-596.866408507062 19.9935508255985 -660.81050475143</t>
  </si>
  <si>
    <t>-341.503924644952 68.8499316573441 -381.531567307595</t>
  </si>
  <si>
    <t>-512.663897118045 261.248726593594 -204.45258616986</t>
  </si>
  <si>
    <t>-518.677038253746 288.104062208259 211.11765757625</t>
  </si>
  <si>
    <t>-531.110614973038 315.444438923071 616.402738608112</t>
  </si>
  <si>
    <t>-381.112636657076 324.11458679228 673.494195023649</t>
  </si>
  <si>
    <t>-545.579337622201 104.816477288764 -199.665265981602</t>
  </si>
  <si>
    <t>-561.323411463475 112.422371064966 216.448078384744</t>
  </si>
  <si>
    <t>-573.317142154474 120.452181071477 622.52289568177</t>
  </si>
  <si>
    <t>-431.784360369517 75.645045715059 684.124732191411</t>
  </si>
  <si>
    <t>9763-20170724T150213.075914400.bin</t>
  </si>
  <si>
    <t>-529.217828836674 183.084255967597 -202.082605421971</t>
  </si>
  <si>
    <t>-542.372172098579 182.836916979213 -299.70896580125</t>
  </si>
  <si>
    <t>-551.877307585993 182.809993416042 -407.753612603142</t>
  </si>
  <si>
    <t>-558.478344000677 183.08353345059 -505.530774790265</t>
  </si>
  <si>
    <t>-563.111188799014 183.775725968714 -603.418819984267</t>
  </si>
  <si>
    <t>-567.580835906964 185.303459045382 -741.337886703643</t>
  </si>
  <si>
    <t>-546.793156822752 186.264633962056 -830.15199370206</t>
  </si>
  <si>
    <t>-568.45338767394 214.489638915865 -679.950523920727</t>
  </si>
  <si>
    <t>-599.104789660503 349.63192087943 -660.024843812688</t>
  </si>
  <si>
    <t>-543.943853516141 352.581549635373 -365.154395283308</t>
  </si>
  <si>
    <t>-337.551205357548 277.792145546087 -255.913304900864</t>
  </si>
  <si>
    <t>-562.756853561564 154.766701243091 -680.796787574032</t>
  </si>
  <si>
    <t>-596.474443309646 20.3481963638171 -660.888451094621</t>
  </si>
  <si>
    <t>-341.554737785681 69.1531528046239 -380.953045947126</t>
  </si>
  <si>
    <t>-512.613906623696 261.275884545137 -204.45218578052</t>
  </si>
  <si>
    <t>-518.746222245882 288.101294681143 211.118279335177</t>
  </si>
  <si>
    <t>-531.132874703211 315.421189855978 616.395378571725</t>
  </si>
  <si>
    <t>-381.124542681858 323.951866666308 673.480618958587</t>
  </si>
  <si>
    <t>-545.822842592331 104.928504245855 -199.685699998321</t>
  </si>
  <si>
    <t>-561.517028262719 112.423571731467 216.431447378015</t>
  </si>
  <si>
    <t>-573.312019126595 120.403366307492 622.509506242506</t>
  </si>
  <si>
    <t>-431.801147624738 75.5290842656368 684.11277964668</t>
  </si>
  <si>
    <t>9763-20170724T150213.114013300.bin</t>
  </si>
  <si>
    <t>-529.231773685282 183.131409208901 -202.089256145889</t>
  </si>
  <si>
    <t>-542.336561590993 182.886320871441 -299.722290301849</t>
  </si>
  <si>
    <t>-551.724452945878 182.876342259222 -407.777190082444</t>
  </si>
  <si>
    <t>-558.194989047773 183.173751068192 -505.562916035856</t>
  </si>
  <si>
    <t>-562.673313321898 183.90026567046 -603.457809343577</t>
  </si>
  <si>
    <t>-566.900731152644 185.487965595777 -741.383871729582</t>
  </si>
  <si>
    <t>-546.001841718598 186.436318143524 -830.17222819278</t>
  </si>
  <si>
    <t>-567.862226241726 214.649250065833 -679.98607333113</t>
  </si>
  <si>
    <t>-598.430982164891 349.812202487318 -660.096408062324</t>
  </si>
  <si>
    <t>-542.954337539124 353.079646956452 -365.288612788896</t>
  </si>
  <si>
    <t>-336.671916904838 277.45710832336 -256.413395480276</t>
  </si>
  <si>
    <t>-562.20195561032 154.922999912073 -680.84711689654</t>
  </si>
  <si>
    <t>-596.069151005463 20.5536850225956 -660.918992291753</t>
  </si>
  <si>
    <t>-341.344830078454 69.2449203852764 -380.722290552231</t>
  </si>
  <si>
    <t>-512.565724415357 261.3184211207 -204.454907797999</t>
  </si>
  <si>
    <t>-518.748509124422 288.104764305052 211.117327639221</t>
  </si>
  <si>
    <t>-531.14498238501 315.425483742195 616.395139369358</t>
  </si>
  <si>
    <t>-381.134255067129 323.959087919622 673.473615358064</t>
  </si>
  <si>
    <t>-545.911222904129 104.96537450277 -199.686566384508</t>
  </si>
  <si>
    <t>-561.587201928015 112.438519692474 216.431732334986</t>
  </si>
  <si>
    <t>-573.323956413428 120.368318009637 622.513841132504</t>
  </si>
  <si>
    <t>-431.809322430598 75.4848576244824 684.101870530818</t>
  </si>
  <si>
    <t>9763-20170724T150213.175960500.bin</t>
  </si>
  <si>
    <t>-529.273184669457 183.244097974575 -202.107115672012</t>
  </si>
  <si>
    <t>-542.259707850062 182.999790886133 -299.755969663275</t>
  </si>
  <si>
    <t>-551.374162627748 183.019694050385 -407.834349040869</t>
  </si>
  <si>
    <t>-557.541329780985 183.361426022258 -505.639577077651</t>
  </si>
  <si>
    <t>-561.661150917245 184.152979996346 -603.549684758607</t>
  </si>
  <si>
    <t>-565.326807643369 185.857568410084 -741.490410381754</t>
  </si>
  <si>
    <t>-544.181138682728 186.774791293238 -830.220407801273</t>
  </si>
  <si>
    <t>-566.506141544246 214.969846625031 -680.073174043624</t>
  </si>
  <si>
    <t>-596.908368240657 350.177694115381 -660.256279351136</t>
  </si>
  <si>
    <t>-540.577398590922 353.945673390547 -365.616524245784</t>
  </si>
  <si>
    <t>-334.364182599654 276.70739442027 -257.749042213231</t>
  </si>
  <si>
    <t>-560.906820982225 155.238329583006 -680.960060952735</t>
  </si>
  <si>
    <t>-595.010409694166 20.9421463415385 -660.934192158789</t>
  </si>
  <si>
    <t>-340.531960021226 69.1546015858994 -380.499728525842</t>
  </si>
  <si>
    <t>-512.50507620142 261.391060557135 -204.466497698903</t>
  </si>
  <si>
    <t>-518.714916033452 288.156610087869 211.106610369847</t>
  </si>
  <si>
    <t>-531.163240409242 315.415625055246 616.3921082252</t>
  </si>
  <si>
    <t>-381.142257001489 323.795244376206 673.466518536686</t>
  </si>
  <si>
    <t>-546.068333857302 105.133076368671 -199.715165985647</t>
  </si>
  <si>
    <t>-561.6907095405 112.512853397294 216.406807369176</t>
  </si>
  <si>
    <t>-573.315720555664 120.322451614865 622.496613148603</t>
  </si>
  <si>
    <t>-431.820592377589 75.3637374677098 684.074586124551</t>
  </si>
  <si>
    <t>9763-20170724T150213.213060000.bin</t>
  </si>
  <si>
    <t>-529.246252880359 183.327958615629 -202.123055161676</t>
  </si>
  <si>
    <t>-542.191218467302 183.089283516661 -299.77746965522</t>
  </si>
  <si>
    <t>-551.194236665404 183.118668958481 -407.865167085678</t>
  </si>
  <si>
    <t>-557.23449063563 183.472699891047 -505.678184557376</t>
  </si>
  <si>
    <t>-561.201444998787 184.28194156539 -603.594554302701</t>
  </si>
  <si>
    <t>-564.624772045408 186.018584768094 -741.541108981159</t>
  </si>
  <si>
    <t>-543.376886772677 186.916575437213 -830.246840011564</t>
  </si>
  <si>
    <t>-565.885593193965 215.119151856056 -680.1197619329</t>
  </si>
  <si>
    <t>-596.127993926158 350.373131876052 -660.296504768597</t>
  </si>
  <si>
    <t>-539.278708160811 354.148115151631 -365.756282366761</t>
  </si>
  <si>
    <t>-333.102427251836 276.058111425015 -258.43302692126</t>
  </si>
  <si>
    <t>-560.337519535467 155.382809011842 -681.009627586063</t>
  </si>
  <si>
    <t>-594.569623709388 21.1228908346413 -660.938734040739</t>
  </si>
  <si>
    <t>-340.071909328604 69.0165591123396 -380.535403973662</t>
  </si>
  <si>
    <t>-512.424790743245 261.472249173403 -204.478493753506</t>
  </si>
  <si>
    <t>-518.693986520417 288.198232766252 211.096310258209</t>
  </si>
  <si>
    <t>-531.168458560817 315.40777770311 616.389694873848</t>
  </si>
  <si>
    <t>-381.146573605063 323.701830085782 673.474161608598</t>
  </si>
  <si>
    <t>-546.104223784577 105.216376921187 -199.729263199318</t>
  </si>
  <si>
    <t>-561.741454130735 112.57592377444 216.392501265891</t>
  </si>
  <si>
    <t>-573.315487813883 120.29142822164 622.49191766764</t>
  </si>
  <si>
    <t>-431.824800469307 75.3148645139918 684.066964083467</t>
  </si>
  <si>
    <t>9763-20170724T150213.280165600.bin</t>
  </si>
  <si>
    <t>-529.115158160217 183.524763824893 -202.136838907402</t>
  </si>
  <si>
    <t>-541.995849372268 183.29737684189 -299.799700660943</t>
  </si>
  <si>
    <t>-550.814216565356 183.338170131864 -407.902620336468</t>
  </si>
  <si>
    <t>-556.641764935324 183.706399697936 -505.728426316525</t>
  </si>
  <si>
    <t>-560.350394991041 184.535734325324 -603.654801791371</t>
  </si>
  <si>
    <t>-563.3621141766 186.309459710021 -741.61053526862</t>
  </si>
  <si>
    <t>-541.935761096233 187.1307525946 -830.274079022776</t>
  </si>
  <si>
    <t>-564.735597681747 215.399961475495 -680.186960700195</t>
  </si>
  <si>
    <t>-594.633013723239 350.731631707446 -660.409421846904</t>
  </si>
  <si>
    <t>-536.742680387839 354.282408310901 -366.069445933901</t>
  </si>
  <si>
    <t>-330.568396435067 275.1340390279 -259.520203718019</t>
  </si>
  <si>
    <t>-559.326091535583 155.65093756742 -681.073141062189</t>
  </si>
  <si>
    <t>-593.961553261106 21.5164610659583 -660.898846556337</t>
  </si>
  <si>
    <t>-339.108672213383 68.4347432312572 -380.985913584661</t>
  </si>
  <si>
    <t>-512.177604882406 261.648846921282 -204.484538945478</t>
  </si>
  <si>
    <t>-518.608299253885 288.300399647162 211.092532549891</t>
  </si>
  <si>
    <t>-531.172360069146 315.415051429507 616.393089979597</t>
  </si>
  <si>
    <t>-381.154789752105 323.647402318653 673.497907465487</t>
  </si>
  <si>
    <t>-546.10521139163 105.438626858835 -199.755058554976</t>
  </si>
  <si>
    <t>-561.791199558709 112.704756808233 216.36650543747</t>
  </si>
  <si>
    <t>-573.288075873573 120.27212183349 622.481870462369</t>
  </si>
  <si>
    <t>-431.823507106666 75.2264034130271 684.066423844321</t>
  </si>
  <si>
    <t>9763-20170724T150213.311278400.bin</t>
  </si>
  <si>
    <t>-529.013883028295 183.620604777832 -202.128055661658</t>
  </si>
  <si>
    <t>-541.890701573197 183.414448625691 -299.791509936652</t>
  </si>
  <si>
    <t>-550.661550226521 183.460430000435 -407.898354850613</t>
  </si>
  <si>
    <t>-556.428035320946 183.827356292962 -505.727728890983</t>
  </si>
  <si>
    <t>-560.057086916478 184.650700125191 -603.657105329405</t>
  </si>
  <si>
    <t>-562.93692628173 186.411821786523 -741.615795336979</t>
  </si>
  <si>
    <t>-541.454793699822 187.165424119812 -830.266562305388</t>
  </si>
  <si>
    <t>-564.331436331323 215.511268976226 -680.196958216363</t>
  </si>
  <si>
    <t>-594.044087521209 350.887715562936 -660.441752514807</t>
  </si>
  <si>
    <t>-535.617210317541 354.305911748629 -366.205991715117</t>
  </si>
  <si>
    <t>-329.467158692402 274.709492970573 -259.944308723895</t>
  </si>
  <si>
    <t>-558.99648145347 155.755328382108 -681.071078952615</t>
  </si>
  <si>
    <t>-593.822552059246 21.6802070060889 -660.834147944995</t>
  </si>
  <si>
    <t>-338.692692699406 68.1627788325357 -381.207993260213</t>
  </si>
  <si>
    <t>-511.959293917704 261.728074767358 -204.481638920053</t>
  </si>
  <si>
    <t>-518.534523593295 288.332559566983 211.096225512758</t>
  </si>
  <si>
    <t>-531.180199100147 315.403600028186 616.394414717318</t>
  </si>
  <si>
    <t>-381.160446368111 323.541883341867 673.506942857203</t>
  </si>
  <si>
    <t>-546.104813515605 105.551561512607 -199.755080365855</t>
  </si>
  <si>
    <t>-561.799947452287 112.799080667868 216.366432810191</t>
  </si>
  <si>
    <t>-573.272532892714 120.269270914372 622.477952967905</t>
  </si>
  <si>
    <t>-431.825466838987 75.1786288234987 684.0698893661</t>
  </si>
  <si>
    <t>9763-20170724T150213.379466900.bin</t>
  </si>
  <si>
    <t>-528.817455292522 183.825727384463 -202.134734129929</t>
  </si>
  <si>
    <t>-541.673942797781 183.66438861497 -299.800970362346</t>
  </si>
  <si>
    <t>-550.368568849411 183.734220221036 -407.913932176951</t>
  </si>
  <si>
    <t>-556.043540922862 184.1140819046 -505.748774589078</t>
  </si>
  <si>
    <t>-559.55788552595 184.943231079572 -603.682178714184</t>
  </si>
  <si>
    <t>-562.251334974161 186.70588423347 -741.644608867879</t>
  </si>
  <si>
    <t>-540.72072093215 187.333527978035 -830.284587022246</t>
  </si>
  <si>
    <t>-563.653100410717 215.811478327216 -680.228844995689</t>
  </si>
  <si>
    <t>-593.009721521004 351.272935255584 -660.509781222741</t>
  </si>
  <si>
    <t>-533.675478524024 354.456403364568 -366.453088794429</t>
  </si>
  <si>
    <t>-327.50866637677 274.07904968257 -260.813461838371</t>
  </si>
  <si>
    <t>-558.468405879999 156.042006195926 -681.093719493539</t>
  </si>
  <si>
    <t>-593.70481219984 22.0871523483609 -660.757415900464</t>
  </si>
  <si>
    <t>-338.250591408369 67.9273788656753 -381.565300139453</t>
  </si>
  <si>
    <t>-511.613871354981 261.889863142161 -204.465952441114</t>
  </si>
  <si>
    <t>-518.374100063511 288.426108786896 211.113352766366</t>
  </si>
  <si>
    <t>-531.201176513619 315.382711955945 616.401102341982</t>
  </si>
  <si>
    <t>-381.171847112912 323.362201963883 673.510916287274</t>
  </si>
  <si>
    <t>-546.076275549639 105.769719135346 -199.76134217165</t>
  </si>
  <si>
    <t>-561.737171813329 112.961931014157 216.362432452935</t>
  </si>
  <si>
    <t>-573.222387996481 120.308856943658 622.480763096037</t>
  </si>
  <si>
    <t>-431.825046918411 75.0670171327761 684.075950771775</t>
  </si>
  <si>
    <t>9763-20170724T150213.441550500.bin</t>
  </si>
  <si>
    <t>-528.650993045259 183.999796584068 -202.148099038098</t>
  </si>
  <si>
    <t>-541.473748251002 183.880905510647 -299.818810554062</t>
  </si>
  <si>
    <t>-550.109299714258 183.963902818344 -407.936418336478</t>
  </si>
  <si>
    <t>-555.72070935068 184.342988834115 -505.774929015836</t>
  </si>
  <si>
    <t>-559.160492891412 185.158842315848 -603.711224817833</t>
  </si>
  <si>
    <t>-561.73663137642 186.889511646854 -741.676240224665</t>
  </si>
  <si>
    <t>-540.188038126671 187.404159982596 -830.312621975858</t>
  </si>
  <si>
    <t>-563.101625645814 216.016831216598 -680.26986682687</t>
  </si>
  <si>
    <t>-592.057563429755 351.567187356287 -660.606683025058</t>
  </si>
  <si>
    <t>-531.898822604206 354.869005651782 -366.718899225149</t>
  </si>
  <si>
    <t>-325.62020347262 273.875766446818 -261.770319077605</t>
  </si>
  <si>
    <t>-558.094183047935 156.232081331983 -681.11339081896</t>
  </si>
  <si>
    <t>-593.816295121481 22.4123323568701 -660.701590004775</t>
  </si>
  <si>
    <t>-338.306998889626 67.6124369397567 -381.911920954141</t>
  </si>
  <si>
    <t>-511.22109378649 262.050075580687 -204.464589031892</t>
  </si>
  <si>
    <t>-518.203059529164 288.475932569876 211.118041995365</t>
  </si>
  <si>
    <t>-531.217489771872 315.366706528747 616.403162725895</t>
  </si>
  <si>
    <t>-381.181904546157 323.167389049243 673.521181867982</t>
  </si>
  <si>
    <t>-546.100504325092 105.994082077486 -199.792974788969</t>
  </si>
  <si>
    <t>-561.725326871937 113.13855431831 216.333026202501</t>
  </si>
  <si>
    <t>-573.165906318023 120.323729161781 622.450034575723</t>
  </si>
  <si>
    <t>-431.819034837808 74.979179317821 684.085486968709</t>
  </si>
  <si>
    <t>9763-20170724T150213.479651100.bin</t>
  </si>
  <si>
    <t>-528.603187009381 184.101515294893 -202.156345746558</t>
  </si>
  <si>
    <t>-541.409819887019 184.010041016053 -299.829084098631</t>
  </si>
  <si>
    <t>-550.023123727987 184.103171250368 -407.948571903327</t>
  </si>
  <si>
    <t>-555.611787985084 184.483423917555 -505.788272386626</t>
  </si>
  <si>
    <t>-559.025728023837 185.291987005448 -603.725537612347</t>
  </si>
  <si>
    <t>-561.56164273678 187.004259973636 -741.691631622804</t>
  </si>
  <si>
    <t>-540.010597410472 187.466034573222 -830.327541377974</t>
  </si>
  <si>
    <t>-562.896701167281 216.14381177263 -680.290390489059</t>
  </si>
  <si>
    <t>-591.650694454956 351.743521654109 -660.663691809951</t>
  </si>
  <si>
    <t>-531.162980123322 355.14907965235 -366.844550652872</t>
  </si>
  <si>
    <t>-324.772486130286 273.61208362563 -262.538808412437</t>
  </si>
  <si>
    <t>-557.984685118533 156.351011884411 -681.122808290799</t>
  </si>
  <si>
    <t>-593.950983523408 22.6073155258312 -660.659857671376</t>
  </si>
  <si>
    <t>-338.405894422307 67.2905867805639 -382.127376457306</t>
  </si>
  <si>
    <t>-511.080889539441 262.101743614359 -204.457981515415</t>
  </si>
  <si>
    <t>-518.142425096461 288.523556215519 211.123618813719</t>
  </si>
  <si>
    <t>-531.227439214439 315.369279175089 616.40469993698</t>
  </si>
  <si>
    <t>-381.188989614587 323.121918383602 673.521842662727</t>
  </si>
  <si>
    <t>-546.14377150443 106.118340158817 -199.810013347714</t>
  </si>
  <si>
    <t>-561.719987995707 113.197278056708 216.318882504066</t>
  </si>
  <si>
    <t>-573.149709961072 120.320207991949 622.441475365261</t>
  </si>
  <si>
    <t>-431.817373842927 74.9400432416148 684.084127794158</t>
  </si>
  <si>
    <t>9763-20170724T150213.511735800.bin</t>
  </si>
  <si>
    <t>-528.577798190859 184.197406419973 -202.158107634921</t>
  </si>
  <si>
    <t>-541.365299747077 184.11593427394 -299.833408102566</t>
  </si>
  <si>
    <t>-549.963778729221 184.210515043981 -407.953999150566</t>
  </si>
  <si>
    <t>-555.541207288489 184.587374654732 -505.794498129633</t>
  </si>
  <si>
    <t>-558.945727167507 185.388542022592 -603.732034154391</t>
  </si>
  <si>
    <t>-561.470108152212 187.085278690525 -741.698518449993</t>
  </si>
  <si>
    <t>-539.925138777495 187.495428373699 -830.336254509485</t>
  </si>
  <si>
    <t>-562.766698730706 216.235283831397 -680.301564652984</t>
  </si>
  <si>
    <t>-591.329845368953 351.877209741579 -660.705413091981</t>
  </si>
  <si>
    <t>-530.575878192948 355.35401282551 -366.942155204317</t>
  </si>
  <si>
    <t>-324.110435601091 273.376756844722 -263.130998514879</t>
  </si>
  <si>
    <t>-557.941814055034 156.435285166413 -681.125141797254</t>
  </si>
  <si>
    <t>-594.140886950617 22.7601498522822 -660.613334324479</t>
  </si>
  <si>
    <t>-338.51159204964 66.8597575292433 -382.333824800288</t>
  </si>
  <si>
    <t>-510.963453654514 262.163928289677 -204.462136907574</t>
  </si>
  <si>
    <t>-518.110323917788 288.544858067056 211.12060255572</t>
  </si>
  <si>
    <t>-531.23358381203 315.351957743916 616.407032762399</t>
  </si>
  <si>
    <t>-381.191751301994 322.964056132781 673.534160429231</t>
  </si>
  <si>
    <t>-546.211188834699 106.223485432776 -199.818716037875</t>
  </si>
  <si>
    <t>-561.735093397336 113.262798137484 216.312801406926</t>
  </si>
  <si>
    <t>-573.120597054337 120.341895526266 622.434636676114</t>
  </si>
  <si>
    <t>-431.818273769769 74.8767531275898 684.083447757938</t>
  </si>
  <si>
    <t>9763-20170724T150213.576925900.bin</t>
  </si>
  <si>
    <t>-528.593705988902 184.362411024214 -202.16231299059</t>
  </si>
  <si>
    <t>-541.377842022393 184.307973219489 -299.838085572988</t>
  </si>
  <si>
    <t>-549.972942202003 184.414397605841 -407.95902272296</t>
  </si>
  <si>
    <t>-555.546681532609 184.794260864897 -505.799601757346</t>
  </si>
  <si>
    <t>-558.946392684824 185.590251215623 -603.73730160968</t>
  </si>
  <si>
    <t>-561.462287207992 187.271333387094 -741.704189007104</t>
  </si>
  <si>
    <t>-539.921906497265 187.587475357127 -830.343379588608</t>
  </si>
  <si>
    <t>-562.684893834393 216.43463086164 -680.311855424179</t>
  </si>
  <si>
    <t>-590.871242146054 352.166610050694 -660.756115667486</t>
  </si>
  <si>
    <t>-529.408522635283 355.553157879764 -367.139189527034</t>
  </si>
  <si>
    <t>-322.825534512487 272.883568102289 -264.113875919029</t>
  </si>
  <si>
    <t>-558.015476001256 156.622028447799 -681.125782689235</t>
  </si>
  <si>
    <t>-594.636320764392 23.0747919913308 -660.53870337168</t>
  </si>
  <si>
    <t>-338.858633906186 66.2968075359497 -382.691848647141</t>
  </si>
  <si>
    <t>-510.805790983705 262.296067879528 -204.46696205403</t>
  </si>
  <si>
    <t>-518.075255300163 288.638165581865 211.116091334347</t>
  </si>
  <si>
    <t>-531.241608531665 315.339846805736 616.41057171383</t>
  </si>
  <si>
    <t>-381.199410522304 322.818083338751 673.554390581908</t>
  </si>
  <si>
    <t>-546.420182976211 106.447459799336 -199.826777647129</t>
  </si>
  <si>
    <t>-561.799525355899 113.411760557502 216.311355227191</t>
  </si>
  <si>
    <t>-573.062760274467 120.392825774746 622.440734527198</t>
  </si>
  <si>
    <t>-431.819973087657 74.7547708924756 684.098233473993</t>
  </si>
  <si>
    <t>9763-20170724T150213.611015900.bin</t>
  </si>
  <si>
    <t>-528.667646434149 184.446777504857 -202.175289918253</t>
  </si>
  <si>
    <t>-541.459532180807 184.405256057671 -299.850007392832</t>
  </si>
  <si>
    <t>-550.069318636979 184.519289219081 -407.969700756205</t>
  </si>
  <si>
    <t>-555.658535482353 184.903019409428 -505.809344643557</t>
  </si>
  <si>
    <t>-559.075714424605 185.699841407805 -603.746576611527</t>
  </si>
  <si>
    <t>-561.618125739521 187.378331868559 -741.712962901783</t>
  </si>
  <si>
    <t>-540.088556596776 187.658036916759 -830.354918172861</t>
  </si>
  <si>
    <t>-562.800723685506 216.544820796173 -680.321494325931</t>
  </si>
  <si>
    <t>-590.846580282495 352.302419937125 -660.787905775146</t>
  </si>
  <si>
    <t>-529.037254835123 355.631639011177 -367.243148506666</t>
  </si>
  <si>
    <t>-322.363732638526 272.48120046258 -264.788093044186</t>
  </si>
  <si>
    <t>-558.187904953937 156.727823465007 -681.134191856579</t>
  </si>
  <si>
    <t>-594.951548414538 23.2287571497877 -660.503834223749</t>
  </si>
  <si>
    <t>-339.06825801343 65.9456228350859 -382.873517601573</t>
  </si>
  <si>
    <t>-510.818979203004 262.38511728823 -204.471607465402</t>
  </si>
  <si>
    <t>-518.068770893382 288.671306910038 211.115300062447</t>
  </si>
  <si>
    <t>-531.251395655022 315.329418900882 616.412122808656</t>
  </si>
  <si>
    <t>-381.207342199334 322.67367976393 673.568444707235</t>
  </si>
  <si>
    <t>-546.530790538256 106.555786050993 -199.835148448664</t>
  </si>
  <si>
    <t>-561.85602911296 113.454598410823 216.306113693423</t>
  </si>
  <si>
    <t>-573.053477625449 120.381381878373 622.439872452705</t>
  </si>
  <si>
    <t>-431.81839457735 74.7213263892015 684.098658772891</t>
  </si>
  <si>
    <t>9763-20170724T150213.679870800.bin</t>
  </si>
  <si>
    <t>-528.915596174718 184.689154630086 -202.16924400912</t>
  </si>
  <si>
    <t>-541.712640613741 184.654809942867 -299.843406611539</t>
  </si>
  <si>
    <t>-550.32854461541 184.751961330817 -407.962535181935</t>
  </si>
  <si>
    <t>-555.922397763617 185.110220125911 -505.802128339348</t>
  </si>
  <si>
    <t>-559.342635474522 185.870532590318 -603.739461778479</t>
  </si>
  <si>
    <t>-561.886987710825 187.485939856723 -741.706561690133</t>
  </si>
  <si>
    <t>-540.360918092547 187.692752953613 -830.349669754698</t>
  </si>
  <si>
    <t>-563.01409593606 216.684741195112 -680.329305908864</t>
  </si>
  <si>
    <t>-590.830506239005 352.496864057639 -660.856504092577</t>
  </si>
  <si>
    <t>-528.119436835787 355.808110669969 -367.502874563611</t>
  </si>
  <si>
    <t>-321.438498910915 271.310887491365 -266.170728550156</t>
  </si>
  <si>
    <t>-558.510518555371 156.859110671408 -681.112928383092</t>
  </si>
  <si>
    <t>-595.489007252267 23.4271902753455 -660.391298075216</t>
  </si>
  <si>
    <t>-339.252259732437 65.1252485814732 -383.056112942065</t>
  </si>
  <si>
    <t>-511.007191146101 262.579299499802 -204.476307982042</t>
  </si>
  <si>
    <t>-518.156546848299 288.800565876156 211.116433486773</t>
  </si>
  <si>
    <t>-531.270668554593 315.344598835018 616.421115810765</t>
  </si>
  <si>
    <t>-381.225392875029 322.599295554405 673.585656154751</t>
  </si>
  <si>
    <t>-546.828353141582 106.830112366759 -199.83102015064</t>
  </si>
  <si>
    <t>-561.952466702488 113.553562550268 216.320507456214</t>
  </si>
  <si>
    <t>-573.054566752703 120.370140880187 622.460207364511</t>
  </si>
  <si>
    <t>-431.814280304903 74.6934346467472 684.094661842569</t>
  </si>
  <si>
    <t>9763-20170724T150213.708949000.bin</t>
  </si>
  <si>
    <t>-529.083801172729 184.792926910988 -202.158263497599</t>
  </si>
  <si>
    <t>-541.883311464939 184.756589200089 -299.832046920572</t>
  </si>
  <si>
    <t>-550.484826541544 184.861961619784 -407.952428784419</t>
  </si>
  <si>
    <t>-556.059168447482 185.232191793268 -505.793118141924</t>
  </si>
  <si>
    <t>-559.453654879485 186.008998809163 -603.731143157179</t>
  </si>
  <si>
    <t>-561.955370253044 187.652877956617 -741.698717431729</t>
  </si>
  <si>
    <t>-540.422873936593 187.854429944122 -830.340211089539</t>
  </si>
  <si>
    <t>-563.088132121008 216.839917471483 -680.31596753858</t>
  </si>
  <si>
    <t>-590.790175747063 352.686154153525 -660.852515473954</t>
  </si>
  <si>
    <t>-527.693629635181 356.012192601718 -367.581748912745</t>
  </si>
  <si>
    <t>-320.9934766784 270.93030648709 -266.779402111721</t>
  </si>
  <si>
    <t>-558.61095691851 157.012368884519 -681.109983478889</t>
  </si>
  <si>
    <t>-595.702042758292 23.6240084820574 -660.364955708665</t>
  </si>
  <si>
    <t>-339.281016721509 64.9516779831386 -383.08239359917</t>
  </si>
  <si>
    <t>-511.173103490176 262.667309998994 -204.474797294365</t>
  </si>
  <si>
    <t>-518.226696100169 288.851310153814 211.121983326812</t>
  </si>
  <si>
    <t>-531.282715523144 315.333126230857 616.422496465992</t>
  </si>
  <si>
    <t>-381.23477779733 322.546633501417 673.585276603997</t>
  </si>
  <si>
    <t>-546.990736665968 106.935640509696 -199.823523721016</t>
  </si>
  <si>
    <t>-561.981704591404 113.584384075279 216.333972244225</t>
  </si>
  <si>
    <t>-573.06011199528 120.371028876725 622.476102638966</t>
  </si>
  <si>
    <t>-431.813023211688 74.6868186809763 684.089468364691</t>
  </si>
  <si>
    <t>9763-20170724T150213.776744300.bin</t>
  </si>
  <si>
    <t>-529.442126503471 184.904667083993 -202.179321289347</t>
  </si>
  <si>
    <t>-542.240620854573 184.864322023254 -299.853225655303</t>
  </si>
  <si>
    <t>-550.851347277358 184.948414479731 -407.97288834217</t>
  </si>
  <si>
    <t>-556.437450653386 185.291692028858 -505.812875295183</t>
  </si>
  <si>
    <t>-559.846627000582 186.033558698773 -603.750878030172</t>
  </si>
  <si>
    <t>-562.371561883994 187.619423536178 -741.718546142154</t>
  </si>
  <si>
    <t>-540.848872523126 187.805416480176 -830.362494000167</t>
  </si>
  <si>
    <t>-563.476770415489 216.83363758501 -680.348296544374</t>
  </si>
  <si>
    <t>-591.07535972732 352.707846712324 -660.932027885816</t>
  </si>
  <si>
    <t>-527.101391496066 356.304918872263 -367.85468468041</t>
  </si>
  <si>
    <t>-320.475646016676 270.063161131629 -267.888725827867</t>
  </si>
  <si>
    <t>-559.034159723424 157.003231686215 -681.117331816898</t>
  </si>
  <si>
    <t>-596.162420258427 23.6370407238765 -660.304591000554</t>
  </si>
  <si>
    <t>-339.773103680731 64.6755481777188 -382.996145532078</t>
  </si>
  <si>
    <t>-511.588483189674 262.780187828907 -204.486314005922</t>
  </si>
  <si>
    <t>-518.403677008508 288.968275621169 211.11413251711</t>
  </si>
  <si>
    <t>-531.299703619162 315.345340067807 616.42843514773</t>
  </si>
  <si>
    <t>-381.247923474216 322.462282663321 673.593220743764</t>
  </si>
  <si>
    <t>-547.320025336664 107.064539865734 -199.824511135192</t>
  </si>
  <si>
    <t>-562.111616560621 113.601739926172 216.341875611709</t>
  </si>
  <si>
    <t>-573.107539687686 120.315847170871 622.489156387653</t>
  </si>
  <si>
    <t>-431.815131523085 74.7094895576984 684.056320400802</t>
  </si>
  <si>
    <t>9763-20170724T150213.811834000.bin</t>
  </si>
  <si>
    <t>-529.598510233932 184.929938620461 -202.185347911346</t>
  </si>
  <si>
    <t>-542.398427721419 184.884691291994 -299.859082874213</t>
  </si>
  <si>
    <t>-551.025307135273 184.950782638522 -407.977497326391</t>
  </si>
  <si>
    <t>-556.631326724769 185.2718304664 -505.81636786214</t>
  </si>
  <si>
    <t>-560.065344534027 185.984876220556 -603.753654260817</t>
  </si>
  <si>
    <t>-562.630039198281 187.52254235237 -741.721200053899</t>
  </si>
  <si>
    <t>-541.114684643261 187.691199656831 -830.366912037569</t>
  </si>
  <si>
    <t>-563.711498187019 216.758551190369 -680.360987245202</t>
  </si>
  <si>
    <t>-591.283577272739 352.639665927 -660.975747884757</t>
  </si>
  <si>
    <t>-526.749714338034 356.297881723782 -368.021849250301</t>
  </si>
  <si>
    <t>-320.139210331687 269.746446165106 -268.292465674602</t>
  </si>
  <si>
    <t>-559.281239151289 156.927126838205 -681.110139253274</t>
  </si>
  <si>
    <t>-596.417687181704 23.5624068323268 -660.268069139014</t>
  </si>
  <si>
    <t>-340.061206634197 64.6358670702198 -382.940269312075</t>
  </si>
  <si>
    <t>-511.759383592714 262.803876724782 -204.495154725523</t>
  </si>
  <si>
    <t>-518.48020028716 288.983918815989 211.10735259416</t>
  </si>
  <si>
    <t>-531.307003983135 315.349314975512 616.43094519158</t>
  </si>
  <si>
    <t>-381.256187326364 322.474097113222 673.597253064685</t>
  </si>
  <si>
    <t>-547.419976212477 107.093137305422 -199.835523201453</t>
  </si>
  <si>
    <t>-562.191198344713 113.60272346846 216.331986636098</t>
  </si>
  <si>
    <t>-573.113817226904 120.285627238216 622.48088116187</t>
  </si>
  <si>
    <t>-431.799351807869 74.7302869485011 684.035183507468</t>
  </si>
  <si>
    <t>9763-20170724T150213.881030900.bin</t>
  </si>
  <si>
    <t>-529.957298351756 184.951143103728 -202.189456526486</t>
  </si>
  <si>
    <t>-542.776499097697 184.910606082074 -299.860738865533</t>
  </si>
  <si>
    <t>-551.501597396829 184.964256782372 -407.971202352809</t>
  </si>
  <si>
    <t>-557.226608274298 185.263870767879 -505.803436892093</t>
  </si>
  <si>
    <t>-560.809168292299 185.943406049991 -603.735570061361</t>
  </si>
  <si>
    <t>-563.61352045028 187.419587901206 -741.699105356254</t>
  </si>
  <si>
    <t>-542.188693648379 187.549361332737 -830.366851602706</t>
  </si>
  <si>
    <t>-564.594058421224 216.682554216552 -680.350041395634</t>
  </si>
  <si>
    <t>-592.150742804815 352.569494649908 -660.987963515597</t>
  </si>
  <si>
    <t>-526.383226669766 356.386416556906 -368.310624545648</t>
  </si>
  <si>
    <t>-319.860552980706 269.20256696174 -268.950780699212</t>
  </si>
  <si>
    <t>-560.153772829161 156.851556698826 -681.080371734451</t>
  </si>
  <si>
    <t>-597.19935483753 23.4668276698467 -660.173299877736</t>
  </si>
  <si>
    <t>-340.894721831245 64.8388800002097 -382.817133480241</t>
  </si>
  <si>
    <t>-512.17552156837 262.832708069534 -204.508747340216</t>
  </si>
  <si>
    <t>-518.676661720636 289.002334702634 211.097914865754</t>
  </si>
  <si>
    <t>-531.327295029958 315.348883161083 616.426021510311</t>
  </si>
  <si>
    <t>-381.27682212505 322.607179826626 673.576445806078</t>
  </si>
  <si>
    <t>-547.761995490083 107.110927687087 -199.847037651155</t>
  </si>
  <si>
    <t>-562.350385760883 113.560766048555 216.327882460785</t>
  </si>
  <si>
    <t>-573.144812814701 120.238310162914 622.485753870021</t>
  </si>
  <si>
    <t>-431.785497913812 74.7798895785224 684.008697187604</t>
  </si>
  <si>
    <t>9763-20170724T150213.909106000.bin</t>
  </si>
  <si>
    <t>-530.142363793754 184.962024499674 -202.193824190406</t>
  </si>
  <si>
    <t>-542.957562813134 184.9177175354 -299.865520870553</t>
  </si>
  <si>
    <t>-551.717996730099 184.968092790629 -407.973142418433</t>
  </si>
  <si>
    <t>-557.490918161928 185.263379964165 -505.802497586741</t>
  </si>
  <si>
    <t>-561.137254199332 185.936073832391 -603.73235743097</t>
  </si>
  <si>
    <t>-564.04798394842 187.398850147335 -741.693925450148</t>
  </si>
  <si>
    <t>-542.682950603164 187.509972728059 -830.376110237685</t>
  </si>
  <si>
    <t>-564.979304981516 216.667898333523 -680.346851904369</t>
  </si>
  <si>
    <t>-592.452451988136 352.570303117595 -660.979884408615</t>
  </si>
  <si>
    <t>-526.164018277748 356.367926629698 -368.419731936788</t>
  </si>
  <si>
    <t>-319.693726980065 269.277998974672 -268.86889268558</t>
  </si>
  <si>
    <t>-560.543414779185 156.83646448428 -681.074940925857</t>
  </si>
  <si>
    <t>-597.583723135379 23.4582335187392 -660.156360403275</t>
  </si>
  <si>
    <t>-341.254951393632 64.9793409879323 -382.806142411881</t>
  </si>
  <si>
    <t>-512.398600457841 262.828970374607 -204.507458948124</t>
  </si>
  <si>
    <t>-518.741688835571 289.006648472915 211.101120305514</t>
  </si>
  <si>
    <t>-531.335353448012 315.346770193832 616.427660484741</t>
  </si>
  <si>
    <t>-381.282473907048 322.578081954814 673.575251738878</t>
  </si>
  <si>
    <t>-547.912212924397 107.122551067914 -199.849769847087</t>
  </si>
  <si>
    <t>-562.414559007812 113.508717700884 216.329135096698</t>
  </si>
  <si>
    <t>-573.142080680974 120.228391900785 622.480715466235</t>
  </si>
  <si>
    <t>-431.775595489583 74.7724164109741 683.98906766845</t>
  </si>
  <si>
    <t>9763-20170724T150213.978110000.bin</t>
  </si>
  <si>
    <t>-530.474157482347 184.920881407842 -202.215009193346</t>
  </si>
  <si>
    <t>-543.271031586642 184.889219690563 -299.889121063743</t>
  </si>
  <si>
    <t>-552.063905523321 184.946861269897 -407.994014837138</t>
  </si>
  <si>
    <t>-557.887047536768 185.243522962246 -505.820549098462</t>
  </si>
  <si>
    <t>-561.604142005769 185.911552327702 -603.747700415751</t>
  </si>
  <si>
    <t>-564.635835503997 187.359805137564 -741.706764190614</t>
  </si>
  <si>
    <t>-543.371519831307 187.448993966938 -830.413118049477</t>
  </si>
  <si>
    <t>-565.506049242327 216.635905848516 -680.362242415181</t>
  </si>
  <si>
    <t>-592.84940092549 352.568305130995 -661.014959898391</t>
  </si>
  <si>
    <t>-525.737970723274 356.504298396992 -368.644434388753</t>
  </si>
  <si>
    <t>-319.282659529473 269.12338911249 -269.317745850238</t>
  </si>
  <si>
    <t>-561.085434582464 156.803348648891 -681.087570987033</t>
  </si>
  <si>
    <t>-598.207653956404 23.440836849227 -660.198156950178</t>
  </si>
  <si>
    <t>-342.08500156765 65.4581027125826 -382.944118285039</t>
  </si>
  <si>
    <t>-512.722273429665 262.78355091844 -204.50829687884</t>
  </si>
  <si>
    <t>-518.885568583523 288.982920389963 211.101595466714</t>
  </si>
  <si>
    <t>-531.343839683795 315.35342152751 616.430398627066</t>
  </si>
  <si>
    <t>-381.299075065519 322.69317794319 673.585427283165</t>
  </si>
  <si>
    <t>-548.253963854522 107.057769461356 -199.88707412268</t>
  </si>
  <si>
    <t>-562.590622212542 113.422804780134 216.297919991132</t>
  </si>
  <si>
    <t>-573.170206974263 120.164404264477 622.453516872196</t>
  </si>
  <si>
    <t>-431.770769164813 74.7840928525648 683.942020955658</t>
  </si>
  <si>
    <t>9763-20170724T150214.011206700.bin</t>
  </si>
  <si>
    <t>-530.62633090994 184.872643990848 -202.230629084574</t>
  </si>
  <si>
    <t>-543.405620086137 184.846094015585 -299.907068559914</t>
  </si>
  <si>
    <t>-552.19641318905 184.90294432225 -408.012260088404</t>
  </si>
  <si>
    <t>-558.024352004936 185.195966129206 -505.838415698766</t>
  </si>
  <si>
    <t>-561.752801592781 185.856236126314 -603.765225179068</t>
  </si>
  <si>
    <t>-564.807158313053 187.289690972707 -741.723991061943</t>
  </si>
  <si>
    <t>-543.592701112631 187.363771287624 -830.442284743304</t>
  </si>
  <si>
    <t>-565.661633298913 216.572873046702 -680.382513551253</t>
  </si>
  <si>
    <t>-592.95772399452 352.521425931448 -661.046684744829</t>
  </si>
  <si>
    <t>-525.357893015845 356.482072294593 -368.78900612814</t>
  </si>
  <si>
    <t>-318.841785631491 268.844314432885 -269.815551608395</t>
  </si>
  <si>
    <t>-561.25244221997 156.739333944491 -681.101798651153</t>
  </si>
  <si>
    <t>-598.379198704924 23.3828433355029 -660.175963081585</t>
  </si>
  <si>
    <t>-342.328468033935 65.6362403257108 -383.065195383541</t>
  </si>
  <si>
    <t>-512.858795750987 262.731857695175 -204.513749533825</t>
  </si>
  <si>
    <t>-518.946338344186 288.951971062986 211.096013408897</t>
  </si>
  <si>
    <t>-531.351171599198 315.345858993315 616.432076524749</t>
  </si>
  <si>
    <t>-381.30478243156 322.658505832704 673.586335681625</t>
  </si>
  <si>
    <t>-548.42995436719 107.031780118261 -199.908758330782</t>
  </si>
  <si>
    <t>-562.667453959652 113.339673634613 216.280519307791</t>
  </si>
  <si>
    <t>-573.19550508686 120.110673563571 622.438019176881</t>
  </si>
  <si>
    <t>-431.776459484916 74.7853575194426 683.921877253101</t>
  </si>
  <si>
    <t>9763-20170724T150214.079133800.bin</t>
  </si>
  <si>
    <t>-530.928915148345 184.786135960167 -202.264006486281</t>
  </si>
  <si>
    <t>-543.670232515519 184.762953736838 -299.945459349187</t>
  </si>
  <si>
    <t>-552.437772683467 184.813434627749 -408.052590803527</t>
  </si>
  <si>
    <t>-558.251748136881 185.094756138091 -505.879437422951</t>
  </si>
  <si>
    <t>-561.972855296366 185.737503998589 -603.806686617662</t>
  </si>
  <si>
    <t>-565.023483982935 187.138420760064 -741.765765890071</t>
  </si>
  <si>
    <t>-543.89830494911 187.16495596807 -830.505437333388</t>
  </si>
  <si>
    <t>-565.846246835536 216.438519021477 -680.432040680494</t>
  </si>
  <si>
    <t>-592.963795252304 352.42468713142 -661.170690673057</t>
  </si>
  <si>
    <t>-524.626158743195 356.679687907818 -369.088686244833</t>
  </si>
  <si>
    <t>-317.95459093305 268.167108600805 -271.224657139619</t>
  </si>
  <si>
    <t>-561.503770854628 156.599969448957 -681.135676707712</t>
  </si>
  <si>
    <t>-598.877186053804 23.3132813003624 -660.188631107871</t>
  </si>
  <si>
    <t>-343.112495007958 65.9364592072668 -383.488035244623</t>
  </si>
  <si>
    <t>-513.15554403092 262.611777078134 -204.525129574631</t>
  </si>
  <si>
    <t>-519.066443331237 288.865700635192 211.085058137688</t>
  </si>
  <si>
    <t>-531.354060420325 315.330369809376 616.430509058076</t>
  </si>
  <si>
    <t>-381.312128580792 322.581182469993 673.604317740975</t>
  </si>
  <si>
    <t>-548.712954027224 106.960200329958 -199.955891338075</t>
  </si>
  <si>
    <t>-562.870837039175 113.142232886395 216.237983729547</t>
  </si>
  <si>
    <t>-573.239256452075 119.959140403369 622.375047221283</t>
  </si>
  <si>
    <t>-431.777820577538 74.7957346008482 683.880475435138</t>
  </si>
  <si>
    <t>9763-20170724T150214.111219600.bin</t>
  </si>
  <si>
    <t>-531.052796268643 184.728065628416 -202.290088339829</t>
  </si>
  <si>
    <t>-543.779851701269 184.709421677936 -299.973433241503</t>
  </si>
  <si>
    <t>-552.522441882624 184.756336187296 -408.082449077397</t>
  </si>
  <si>
    <t>-558.309826705233 185.031142525278 -505.911043238899</t>
  </si>
  <si>
    <t>-562.000060935827 185.663975998377 -603.839495721658</t>
  </si>
  <si>
    <t>-565.002497685376 187.047798662587 -741.799841635143</t>
  </si>
  <si>
    <t>-543.896972786213 187.040528694756 -830.544232294428</t>
  </si>
  <si>
    <t>-565.825054988085 216.356949906119 -680.470498770669</t>
  </si>
  <si>
    <t>-592.83137769144 352.372324000052 -661.250646957864</t>
  </si>
  <si>
    <t>-524.197511247928 356.74445901781 -369.239889093626</t>
  </si>
  <si>
    <t>-317.466984552766 267.932712715783 -271.7722873913</t>
  </si>
  <si>
    <t>-561.525606470057 156.515334771827 -681.164248155754</t>
  </si>
  <si>
    <t>-599.021806916704 23.2681962587278 -660.19176283918</t>
  </si>
  <si>
    <t>-343.398064272761 66.0629400675537 -383.85062024836</t>
  </si>
  <si>
    <t>-513.256271644897 262.547994209991 -204.533859292509</t>
  </si>
  <si>
    <t>-519.137692662991 288.842572208339 211.074183729761</t>
  </si>
  <si>
    <t>-531.353963951349 315.319449796625 616.430237726256</t>
  </si>
  <si>
    <t>-381.317608266249 322.622154404761 673.612097953058</t>
  </si>
  <si>
    <t>-548.878834205416 106.902139550218 -199.982033138119</t>
  </si>
  <si>
    <t>-562.951039621986 113.047102602297 216.215251242549</t>
  </si>
  <si>
    <t>-573.240730306165 119.894466351206 622.353348592731</t>
  </si>
  <si>
    <t>-431.772825355671 74.787496037824 683.885421711942</t>
  </si>
  <si>
    <t>9763-20170724T150214.177961200.bin</t>
  </si>
  <si>
    <t>-531.376323850534 184.633657812497 -202.303175364319</t>
  </si>
  <si>
    <t>-544.092370113145 184.619833280452 -299.987877874434</t>
  </si>
  <si>
    <t>-552.802877913181 184.659269539653 -408.099481633299</t>
  </si>
  <si>
    <t>-558.552677607379 184.922480087235 -505.930327845091</t>
  </si>
  <si>
    <t>-562.196383144918 185.538707939604 -603.860611681645</t>
  </si>
  <si>
    <t>-565.123498526946 186.893760721118 -741.822887174052</t>
  </si>
  <si>
    <t>-544.089363127337 186.790429500083 -830.58418648635</t>
  </si>
  <si>
    <t>-565.919739127448 216.220023612541 -680.501357214898</t>
  </si>
  <si>
    <t>-592.702011360558 352.299858523955 -661.367026773686</t>
  </si>
  <si>
    <t>-523.549536840123 356.814908110842 -369.480755756928</t>
  </si>
  <si>
    <t>-316.647435146694 267.932672121745 -272.44237457223</t>
  </si>
  <si>
    <t>-561.739522686892 156.369535313912 -681.177894700467</t>
  </si>
  <si>
    <t>-599.600618167165 23.2361245674879 -660.137399342357</t>
  </si>
  <si>
    <t>-343.992510143376 66.0013351679174 -384.270151995478</t>
  </si>
  <si>
    <t>-513.508167420047 262.453009278503 -204.55053485163</t>
  </si>
  <si>
    <t>-519.274566385863 288.766108057156 211.057924128284</t>
  </si>
  <si>
    <t>-531.362012975863 315.297259051723 616.419025860031</t>
  </si>
  <si>
    <t>-381.324405416131 322.512834320561 673.608618332245</t>
  </si>
  <si>
    <t>-549.284451505226 106.820366792191 -199.994148549128</t>
  </si>
  <si>
    <t>-563.161432759564 112.949884332522 216.209947930235</t>
  </si>
  <si>
    <t>-573.24339445685 119.841084870642 622.369246220831</t>
  </si>
  <si>
    <t>-431.770886240462 74.7624412582052 683.91151864087</t>
  </si>
  <si>
    <t>9763-20170724T150214.241133000.bin</t>
  </si>
  <si>
    <t>-531.634454239702 184.532351689477 -202.314286057081</t>
  </si>
  <si>
    <t>-544.362056375401 184.533236497712 -299.997538780486</t>
  </si>
  <si>
    <t>-552.998559950864 184.571470146544 -408.115059053872</t>
  </si>
  <si>
    <t>-558.645938215714 184.829308736543 -505.951918787249</t>
  </si>
  <si>
    <t>-562.151394004549 185.438109998976 -603.887340837853</t>
  </si>
  <si>
    <t>-564.845868013593 186.782298004605 -741.854425634291</t>
  </si>
  <si>
    <t>-543.807780589915 186.562768074273 -830.614492547031</t>
  </si>
  <si>
    <t>-565.691451138845 216.11700944172 -680.537609011783</t>
  </si>
  <si>
    <t>-592.253845605984 352.250005082004 -661.529308965675</t>
  </si>
  <si>
    <t>-523.020973197674 356.949250484632 -369.665005615896</t>
  </si>
  <si>
    <t>-316.024741597131 268.238208376563 -272.670747131648</t>
  </si>
  <si>
    <t>-561.618225640382 156.2591251887 -681.200330743216</t>
  </si>
  <si>
    <t>-599.88713506276 23.2496777518045 -660.119532457398</t>
  </si>
  <si>
    <t>-344.446437905375 65.6595382074954 -384.356520565014</t>
  </si>
  <si>
    <t>-513.652060501622 262.321236038528 -204.576256357259</t>
  </si>
  <si>
    <t>-519.357694557961 288.707665837021 211.028350264635</t>
  </si>
  <si>
    <t>-531.381689934079 315.271830303487 616.388925999423</t>
  </si>
  <si>
    <t>-381.33303867494 322.319890971684 673.570420042246</t>
  </si>
  <si>
    <t>-549.648230803869 106.755553276722 -200.004474461369</t>
  </si>
  <si>
    <t>-563.341363994005 112.933006375575 216.205009446315</t>
  </si>
  <si>
    <t>-573.217604601475 119.86654221551 622.373840283654</t>
  </si>
  <si>
    <t>-431.765329967126 74.6917371846139 683.892009601484</t>
  </si>
  <si>
    <t>9763-20170724T150214.278240000.bin</t>
  </si>
  <si>
    <t>-531.78369842479 184.480264792126 -202.318490390628</t>
  </si>
  <si>
    <t>-544.513316290554 184.496638661346 -300.001439895801</t>
  </si>
  <si>
    <t>-553.115154736549 184.535754439577 -408.12172025394</t>
  </si>
  <si>
    <t>-558.715750907906 184.789564748924 -505.96121596082</t>
  </si>
  <si>
    <t>-562.158702595656 185.390116517279 -603.898987214747</t>
  </si>
  <si>
    <t>-564.748357431211 186.719283250842 -741.86826832006</t>
  </si>
  <si>
    <t>-543.713096492354 186.448263151875 -830.628934378287</t>
  </si>
  <si>
    <t>-565.614094641497 216.062513821234 -680.555720499916</t>
  </si>
  <si>
    <t>-592.035707365601 352.231279727208 -661.560421636352</t>
  </si>
  <si>
    <t>-522.75980263684 357.12108089102 -369.709482517628</t>
  </si>
  <si>
    <t>-315.728891718455 268.533102600521 -272.676615577915</t>
  </si>
  <si>
    <t>-561.593221313571 156.200996336917 -681.207971540436</t>
  </si>
  <si>
    <t>-599.993497413259 23.2351779656055 -660.103732530211</t>
  </si>
  <si>
    <t>-344.675395218637 65.5009731773325 -384.236518980972</t>
  </si>
  <si>
    <t>-513.722413947969 262.238670940042 -204.589376524061</t>
  </si>
  <si>
    <t>-519.397812273208 288.678169149171 211.012297708903</t>
  </si>
  <si>
    <t>-531.393642541924 315.262011894638 616.365887833685</t>
  </si>
  <si>
    <t>-381.339539122344 322.270406437487 673.53798048438</t>
  </si>
  <si>
    <t>-549.8713087158 106.742280017621 -200.011383819231</t>
  </si>
  <si>
    <t>-563.434611403863 112.904681139798 216.202544712609</t>
  </si>
  <si>
    <t>-573.22730779285 119.859722112921 622.37764472226</t>
  </si>
  <si>
    <t>-431.779242845244 74.6357771805913 683.869416081956</t>
  </si>
  <si>
    <t>9763-20170724T150214.311320800.bin</t>
  </si>
  <si>
    <t>-531.913949195755 184.433467995369 -202.341203812218</t>
  </si>
  <si>
    <t>-544.616548058291 184.458313423387 -300.027686770379</t>
  </si>
  <si>
    <t>-553.165687631192 184.498264919535 -408.152150401495</t>
  </si>
  <si>
    <t>-558.709103226431 184.750117418601 -505.994940337703</t>
  </si>
  <si>
    <t>-562.08514161904 185.346224125728 -603.935063375407</t>
  </si>
  <si>
    <t>-564.570138729199 186.666885777261 -741.906205498144</t>
  </si>
  <si>
    <t>-543.529848891657 186.353219434871 -830.665517464984</t>
  </si>
  <si>
    <t>-565.453257697839 216.015867790862 -680.596733975316</t>
  </si>
  <si>
    <t>-591.783109702121 352.207000635473 -661.660169006596</t>
  </si>
  <si>
    <t>-522.527780026546 357.289178004848 -369.807709120179</t>
  </si>
  <si>
    <t>-315.478118370833 268.852926504307 -272.676569190042</t>
  </si>
  <si>
    <t>-561.49014020521 156.150350176694 -681.241248898494</t>
  </si>
  <si>
    <t>-600.087929488186 23.2533549996383 -660.089391552049</t>
  </si>
  <si>
    <t>-344.813261779336 65.2296165468963 -384.096909131596</t>
  </si>
  <si>
    <t>-513.803785897493 262.179524079117 -204.599079023735</t>
  </si>
  <si>
    <t>-519.434293957372 288.663801514844 211.000330561101</t>
  </si>
  <si>
    <t>-531.406536698927 315.267492131334 616.343891268662</t>
  </si>
  <si>
    <t>-381.35028469036 322.284106305753 673.509347126396</t>
  </si>
  <si>
    <t>-550.024806559815 106.724364069604 -200.019878051881</t>
  </si>
  <si>
    <t>-563.544386202698 112.879793452815 216.195594686457</t>
  </si>
  <si>
    <t>-573.238858633394 119.85082826399 622.376234193973</t>
  </si>
  <si>
    <t>-431.775229040751 74.6284617582673 683.83338520081</t>
  </si>
  <si>
    <t>9763-20170724T150214.374493200.bin</t>
  </si>
  <si>
    <t>-532.047150322889 184.384797931658 -202.333650754791</t>
  </si>
  <si>
    <t>-544.729609503825 184.422869583702 -300.022748679732</t>
  </si>
  <si>
    <t>-553.194058019424 184.42874041347 -408.15398252604</t>
  </si>
  <si>
    <t>-558.633964285683 184.632497256727 -506.002636286077</t>
  </si>
  <si>
    <t>-561.878517500311 185.164890838344 -603.947508899979</t>
  </si>
  <si>
    <t>-564.148005489228 186.380892098938 -741.923382092065</t>
  </si>
  <si>
    <t>-543.104520585291 185.933815270133 -830.681381575376</t>
  </si>
  <si>
    <t>-565.091450644538 215.77863294184 -680.63816225215</t>
  </si>
  <si>
    <t>-591.253060918658 352.023953821176 -661.850773422691</t>
  </si>
  <si>
    <t>-521.768285360801 357.61574812506 -370.062268310915</t>
  </si>
  <si>
    <t>-314.606290816901 269.470172157871 -272.906350522115</t>
  </si>
  <si>
    <t>-561.198205803457 155.908028684848 -681.229895019202</t>
  </si>
  <si>
    <t>-600.036284666429 23.102763901471 -659.930028375137</t>
  </si>
  <si>
    <t>-345.04169555716 64.9122358090419 -383.607849315122</t>
  </si>
  <si>
    <t>-513.838670715856 262.088462868503 -204.601501752198</t>
  </si>
  <si>
    <t>-519.542760668642 288.604541323598 210.994907022781</t>
  </si>
  <si>
    <t>-531.425538401792 315.24899966127 616.327550044184</t>
  </si>
  <si>
    <t>-381.360219585749 322.072494515256 673.492552580253</t>
  </si>
  <si>
    <t>-550.278257369434 106.704045734047 -200.021461050728</t>
  </si>
  <si>
    <t>-563.701698091976 112.822413486622 216.197696714903</t>
  </si>
  <si>
    <t>-573.246047636748 119.84942533151 622.384056694489</t>
  </si>
  <si>
    <t>-431.768652641087 74.5868891553187 683.779925667699</t>
  </si>
  <si>
    <t>9763-20170724T150214.408584300.bin</t>
  </si>
  <si>
    <t>-532.138908523673 184.397113606001 -202.324025184889</t>
  </si>
  <si>
    <t>-544.800588821767 184.434512445386 -300.015787649197</t>
  </si>
  <si>
    <t>-553.224843889235 184.416664417878 -408.15016836656</t>
  </si>
  <si>
    <t>-558.620591970707 184.590268417105 -506.001339561764</t>
  </si>
  <si>
    <t>-561.812625515649 185.083755138629 -603.94807499003</t>
  </si>
  <si>
    <t>-563.998854045148 186.236272973438 -741.925918609228</t>
  </si>
  <si>
    <t>-542.992229151833 185.713818117365 -830.692274997323</t>
  </si>
  <si>
    <t>-564.96522246983 215.663192186029 -680.655027458632</t>
  </si>
  <si>
    <t>-591.049525458339 351.927043185505 -661.93078324751</t>
  </si>
  <si>
    <t>-521.308055819532 357.869157284453 -370.210260561236</t>
  </si>
  <si>
    <t>-314.120941426439 269.83328944378 -273.008537551542</t>
  </si>
  <si>
    <t>-561.099734345102 155.790421782538 -681.216413978656</t>
  </si>
  <si>
    <t>-599.987580215705 23.0096648544527 -659.841364860524</t>
  </si>
  <si>
    <t>-345.100916401573 64.8735013085961 -383.36413751427</t>
  </si>
  <si>
    <t>-513.912390051705 262.129577580038 -204.60035715081</t>
  </si>
  <si>
    <t>-519.582360134003 288.593829391995 210.999790028854</t>
  </si>
  <si>
    <t>-531.435092970574 315.256081077152 616.324877955883</t>
  </si>
  <si>
    <t>-381.36964697324 322.119493656959 673.48484095367</t>
  </si>
  <si>
    <t>-550.388119663237 106.724867332952 -200.019413393251</t>
  </si>
  <si>
    <t>-563.746997690176 112.804812224912 216.202397266284</t>
  </si>
  <si>
    <t>-573.259399067503 119.826311452042 622.385958028145</t>
  </si>
  <si>
    <t>-431.761671922946 74.592027003858 683.755678492171</t>
  </si>
  <si>
    <t>9763-20170724T150214.476772400.bin</t>
  </si>
  <si>
    <t>-532.301307021801 184.494988230449 -202.318662834786</t>
  </si>
  <si>
    <t>-544.942191774614 184.527180810959 -300.013040839838</t>
  </si>
  <si>
    <t>-553.30604694318 184.465783264593 -408.152073283675</t>
  </si>
  <si>
    <t>-558.630666616038 184.585416638245 -506.007344687479</t>
  </si>
  <si>
    <t>-561.734103780766 185.011152059449 -603.957232470289</t>
  </si>
  <si>
    <t>-563.776336175419 186.053887768524 -741.938160734269</t>
  </si>
  <si>
    <t>-542.891804592086 185.378950689522 -830.732205350282</t>
  </si>
  <si>
    <t>-564.781104776163 215.53118099722 -680.692204664855</t>
  </si>
  <si>
    <t>-590.671534279795 351.850618483135 -662.074203333266</t>
  </si>
  <si>
    <t>-520.399393926327 358.272961042761 -370.491222091303</t>
  </si>
  <si>
    <t>-313.148478967509 270.790809749096 -272.926117738445</t>
  </si>
  <si>
    <t>-560.966114759675 155.654793186343 -681.20103316596</t>
  </si>
  <si>
    <t>-599.961119041482 22.9233106432923 -659.689043289018</t>
  </si>
  <si>
    <t>-345.123399287046 65.1268860674311 -382.96438486474</t>
  </si>
  <si>
    <t>-514.081062442134 262.238342930707 -204.587405119593</t>
  </si>
  <si>
    <t>-519.701494758098 288.646577909698 211.016990921027</t>
  </si>
  <si>
    <t>-531.453380353895 315.294458463402 616.342800350999</t>
  </si>
  <si>
    <t>-381.394929671656 322.304386260168 673.503310274378</t>
  </si>
  <si>
    <t>-550.563010401553 106.778980234891 -200.016394919578</t>
  </si>
  <si>
    <t>-563.82263606965 112.81940490171 216.20917417687</t>
  </si>
  <si>
    <t>-573.279449338905 119.783660060221 622.383644961729</t>
  </si>
  <si>
    <t>-431.747932164067 74.6160270617966 683.724544476969</t>
  </si>
  <si>
    <t>9763-20170724T150214.544498500.bin</t>
  </si>
  <si>
    <t>-532.458333182383 184.622588861857 -202.321361482714</t>
  </si>
  <si>
    <t>-545.086792257571 184.637666956733 -300.017405315014</t>
  </si>
  <si>
    <t>-553.415886408177 184.520298285083 -408.158974001755</t>
  </si>
  <si>
    <t>-558.699194487304 184.574731012179 -506.016540866512</t>
  </si>
  <si>
    <t>-561.750548774176 184.920914626087 -603.968383598649</t>
  </si>
  <si>
    <t>-563.707247503922 185.836876920165 -741.951405062846</t>
  </si>
  <si>
    <t>-542.97055567947 185.025620932413 -830.778986264483</t>
  </si>
  <si>
    <t>-564.724169288545 215.372108464204 -680.733562950517</t>
  </si>
  <si>
    <t>-590.448951360728 351.739704314521 -662.264499909401</t>
  </si>
  <si>
    <t>-519.67972494697 358.663805720641 -370.813402757413</t>
  </si>
  <si>
    <t>-312.329261285851 271.642219636707 -273.048225818902</t>
  </si>
  <si>
    <t>-560.960478709814 155.492071285315 -681.184428681039</t>
  </si>
  <si>
    <t>-600.010672531376 22.8028028548824 -659.525900943003</t>
  </si>
  <si>
    <t>-345.279475177342 65.5079227996214 -382.670233287344</t>
  </si>
  <si>
    <t>-514.233338990112 262.377410299907 -204.58218024975</t>
  </si>
  <si>
    <t>-519.795046587461 288.705763004133 211.028100783095</t>
  </si>
  <si>
    <t>-531.454106573649 315.318114116389 616.381353847396</t>
  </si>
  <si>
    <t>-381.404799540739 322.286333398333 673.57095186518</t>
  </si>
  <si>
    <t>-550.706518325816 106.864433187565 -200.014382850913</t>
  </si>
  <si>
    <t>-563.927413093052 112.883835587375 216.212667533826</t>
  </si>
  <si>
    <t>-573.269466688712 119.76414477048 622.385444909102</t>
  </si>
  <si>
    <t>-431.731989818917 74.610636897567 683.723065185228</t>
  </si>
  <si>
    <t>9763-20170724T150214.576583500.bin</t>
  </si>
  <si>
    <t>-532.551148237723 184.676856918668 -202.317610380311</t>
  </si>
  <si>
    <t>-545.192176799433 184.69227336577 -300.012062542513</t>
  </si>
  <si>
    <t>-553.554528056366 184.554665667566 -408.151058705528</t>
  </si>
  <si>
    <t>-558.874910136143 184.581440022478 -506.006532729741</t>
  </si>
  <si>
    <t>-561.969766659841 184.89054330112 -603.957171984663</t>
  </si>
  <si>
    <t>-563.994016423125 185.743440676524 -741.939714566906</t>
  </si>
  <si>
    <t>-543.349159922273 184.860855892284 -830.787881383577</t>
  </si>
  <si>
    <t>-564.965164427508 215.307643171352 -680.73505327191</t>
  </si>
  <si>
    <t>-590.588969218955 351.700074293999 -662.33231512097</t>
  </si>
  <si>
    <t>-519.631598051325 358.860612534 -370.93266212886</t>
  </si>
  <si>
    <t>-312.215194142606 271.921620761262 -273.233934734801</t>
  </si>
  <si>
    <t>-561.23331892911 155.425165567354 -681.15994390497</t>
  </si>
  <si>
    <t>-600.310061532092 22.7602580804544 -659.429240669656</t>
  </si>
  <si>
    <t>-345.566168343133 65.6026804052469 -382.57761285442</t>
  </si>
  <si>
    <t>-514.282945225504 262.428057686711 -204.576857143666</t>
  </si>
  <si>
    <t>-519.863260985677 288.712057489873 211.035951034256</t>
  </si>
  <si>
    <t>-531.452940537736 315.322037635829 616.389449277025</t>
  </si>
  <si>
    <t>-381.409888567219 322.308310757634 673.593263504753</t>
  </si>
  <si>
    <t>-550.856927013289 106.919629585995 -200.00589287105</t>
  </si>
  <si>
    <t>-564.000965239689 112.905492010208 216.224147441571</t>
  </si>
  <si>
    <t>-573.274917884447 119.738854641276 622.398677071868</t>
  </si>
  <si>
    <t>-431.720368140891 74.6379610177612 683.735562752412</t>
  </si>
  <si>
    <t>9763-20170724T150214.612680600.bin</t>
  </si>
  <si>
    <t>-532.674173129466 184.757914014738 -202.307409683562</t>
  </si>
  <si>
    <t>-545.322959952086 184.770932129149 -300.000799117351</t>
  </si>
  <si>
    <t>-553.723469139899 184.609576580416 -408.136843670386</t>
  </si>
  <si>
    <t>-559.089402892021 184.605231861592 -505.98984413983</t>
  </si>
  <si>
    <t>-562.240323334132 184.872414924821 -603.93884501025</t>
  </si>
  <si>
    <t>-564.353950019272 185.654859075433 -741.920454419682</t>
  </si>
  <si>
    <t>-543.800341454898 184.6949004408 -830.788957621881</t>
  </si>
  <si>
    <t>-565.265055401897 215.251479888631 -680.730411956671</t>
  </si>
  <si>
    <t>-590.771334494286 351.682066680124 -662.385982894336</t>
  </si>
  <si>
    <t>-519.592233204668 358.938065855132 -371.042836954773</t>
  </si>
  <si>
    <t>-312.08825123438 272.013014622287 -273.517708429001</t>
  </si>
  <si>
    <t>-561.574281144262 155.3664099715 -681.126679957414</t>
  </si>
  <si>
    <t>-600.691462261786 22.7244080098917 -659.333543570502</t>
  </si>
  <si>
    <t>-345.958201597035 65.6486693836632 -382.54108942621</t>
  </si>
  <si>
    <t>-514.376195950031 262.509407696582 -204.57876137567</t>
  </si>
  <si>
    <t>-519.909112233238 288.723742558082 211.039100649563</t>
  </si>
  <si>
    <t>-531.457342871192 315.310033619383 616.398807738285</t>
  </si>
  <si>
    <t>-381.412490750466 322.194547700266 673.610195835668</t>
  </si>
  <si>
    <t>-551.008682318532 107.011509681463 -199.990676135188</t>
  </si>
  <si>
    <t>-564.05752745263 112.94837940581 216.243006974561</t>
  </si>
  <si>
    <t>-573.259183112147 119.753079620087 622.419444243539</t>
  </si>
  <si>
    <t>-431.713719741512 74.6158945591312 683.75060627958</t>
  </si>
  <si>
    <t>9763-20170724T150214.675915100.bin</t>
  </si>
  <si>
    <t>-532.91703751061 184.85780410756 -202.308204082708</t>
  </si>
  <si>
    <t>-545.5679972267 184.866595952576 -300.00135332707</t>
  </si>
  <si>
    <t>-554.038756366333 184.656869821015 -408.131868532017</t>
  </si>
  <si>
    <t>-559.493746282222 184.587913368546 -505.979935481022</t>
  </si>
  <si>
    <t>-562.757977952338 184.767687407079 -603.925286752243</t>
  </si>
  <si>
    <t>-565.055484115741 185.40083051841 -741.904767964374</t>
  </si>
  <si>
    <t>-544.633791626064 184.287819960189 -830.801946247844</t>
  </si>
  <si>
    <t>-565.829501558802 215.067070627003 -680.746628935471</t>
  </si>
  <si>
    <t>-591.100431356263 351.551125554333 -662.524379864568</t>
  </si>
  <si>
    <t>-519.541842484787 358.936117691516 -371.277305280228</t>
  </si>
  <si>
    <t>-311.942200977003 272.061627487963 -273.911007355278</t>
  </si>
  <si>
    <t>-562.250345503733 155.174824306869 -681.081029839557</t>
  </si>
  <si>
    <t>-601.441525038113 22.5678443094425 -659.18304182986</t>
  </si>
  <si>
    <t>-346.621284979498 65.419644954869 -382.768909091338</t>
  </si>
  <si>
    <t>-514.580575309419 262.609479566044 -204.592023459894</t>
  </si>
  <si>
    <t>-519.985312695953 288.756129571256 211.031747966611</t>
  </si>
  <si>
    <t>-531.469429248915 315.327811775286 616.398872425475</t>
  </si>
  <si>
    <t>-381.427829358581 322.188643828085 673.621675600206</t>
  </si>
  <si>
    <t>-551.257409523165 107.130640762489 -199.972980579847</t>
  </si>
  <si>
    <t>-564.22616994096 113.031010972637 216.263712996782</t>
  </si>
  <si>
    <t>-573.243501980036 119.738337656647 622.442669154368</t>
  </si>
  <si>
    <t>-431.70302004254 74.5866353442386 683.774657468756</t>
  </si>
  <si>
    <t>9763-20170724T150214.708999500.bin</t>
  </si>
  <si>
    <t>-533.021523539347 184.928333160332 -202.331810713975</t>
  </si>
  <si>
    <t>-545.70467791683 184.945023182422 -300.020790008299</t>
  </si>
  <si>
    <t>-554.249267388252 184.720190309863 -408.14536317118</t>
  </si>
  <si>
    <t>-559.785431726456 184.626395384401 -505.989009873457</t>
  </si>
  <si>
    <t>-563.144601875087 184.768578587982 -603.931225714112</t>
  </si>
  <si>
    <t>-565.589539797935 185.334592306676 -741.908437221394</t>
  </si>
  <si>
    <t>-545.232541078904 184.160703318774 -830.819707216535</t>
  </si>
  <si>
    <t>-566.265936144807 215.032510430139 -680.764501500842</t>
  </si>
  <si>
    <t>-591.387028494803 351.5539311966 -662.577357239002</t>
  </si>
  <si>
    <t>-519.572737224905 359.016544241616 -371.395238681318</t>
  </si>
  <si>
    <t>-312.004020661812 272.226108403674 -273.88818197038</t>
  </si>
  <si>
    <t>-562.751670208039 155.136378390412 -681.072470436062</t>
  </si>
  <si>
    <t>-601.961718645451 22.548207120838 -659.11209205279</t>
  </si>
  <si>
    <t>-347.085286339985 65.3324571948035 -382.979779142291</t>
  </si>
  <si>
    <t>-514.667675339751 262.681500178344 -204.616518375614</t>
  </si>
  <si>
    <t>-520.039540100084 288.76615079856 211.011619374652</t>
  </si>
  <si>
    <t>-531.472191964087 315.327035048041 616.384555273817</t>
  </si>
  <si>
    <t>-381.433305084744 322.143461486104 673.61977413541</t>
  </si>
  <si>
    <t>-551.434800521557 107.199152779515 -199.988614519493</t>
  </si>
  <si>
    <t>-564.304351953981 113.070536478202 216.251581858423</t>
  </si>
  <si>
    <t>-573.230192906555 119.736708706315 622.431919560697</t>
  </si>
  <si>
    <t>-431.693469233121 74.5778102172037 683.767294219725</t>
  </si>
  <si>
    <t>9763-20170724T150214.778799700.bin</t>
  </si>
  <si>
    <t>-533.292855252845 185.015447704062 -202.38340877891</t>
  </si>
  <si>
    <t>-545.999081897704 185.037540935802 -300.069392333282</t>
  </si>
  <si>
    <t>-554.648787655799 184.787244329899 -408.185577777817</t>
  </si>
  <si>
    <t>-560.310730675598 184.653844074401 -506.02190770915</t>
  </si>
  <si>
    <t>-563.825454138174 184.737612821564 -603.958728279569</t>
  </si>
  <si>
    <t>-566.519738265449 185.199325189329 -741.931645112329</t>
  </si>
  <si>
    <t>-546.285877530742 183.937138299823 -830.869934451976</t>
  </si>
  <si>
    <t>-567.03596480566 214.946241346427 -680.810019279139</t>
  </si>
  <si>
    <t>-591.826004822235 351.527828836923 -662.688082963739</t>
  </si>
  <si>
    <t>-519.624998171914 359.468437391099 -371.614351494613</t>
  </si>
  <si>
    <t>-312.020105699789 272.728568256782 -274.139177873175</t>
  </si>
  <si>
    <t>-563.621609336537 155.044216288324 -681.07721016109</t>
  </si>
  <si>
    <t>-602.849086325624 22.4629647707225 -659.045770997578</t>
  </si>
  <si>
    <t>-348.062863064137 64.9615680942713 -383.504952718442</t>
  </si>
  <si>
    <t>-514.887700932969 262.766720440765 -204.668763329533</t>
  </si>
  <si>
    <t>-520.168865631248 288.805697569687 210.963398639164</t>
  </si>
  <si>
    <t>-531.481715284822 315.343015860027 616.339901792338</t>
  </si>
  <si>
    <t>-381.45312728733 322.206936182893 673.596405336305</t>
  </si>
  <si>
    <t>-551.711977224654 107.279329163012 -200.038128433973</t>
  </si>
  <si>
    <t>-564.448465339049 113.122900505737 216.206588933364</t>
  </si>
  <si>
    <t>-573.207218235871 119.720346923906 622.399703276726</t>
  </si>
  <si>
    <t>-431.681309418501 74.5426683318335 683.746265332455</t>
  </si>
  <si>
    <t>9763-20170724T150214.812889000.bin</t>
  </si>
  <si>
    <t>-533.455360407116 185.067327781545 -202.402577916939</t>
  </si>
  <si>
    <t>-546.148740054375 185.098370352649 -300.090206299647</t>
  </si>
  <si>
    <t>-554.831044496438 184.852406251948 -408.203892257477</t>
  </si>
  <si>
    <t>-560.541025597392 184.718488821366 -506.03730918222</t>
  </si>
  <si>
    <t>-564.122084619925 184.796114653468 -603.971906223965</t>
  </si>
  <si>
    <t>-566.928726777521 185.241978322012 -741.942587166641</t>
  </si>
  <si>
    <t>-546.769732142323 183.951292847958 -830.897358133611</t>
  </si>
  <si>
    <t>-567.372787767424 214.997343935486 -680.824422333472</t>
  </si>
  <si>
    <t>-591.942123709751 351.621831813152 -662.690107918084</t>
  </si>
  <si>
    <t>-519.568926035693 359.950585920916 -371.669989241408</t>
  </si>
  <si>
    <t>-311.983750913757 273.080561498938 -274.268778667267</t>
  </si>
  <si>
    <t>-564.003428874422 155.092524796614 -681.086673822561</t>
  </si>
  <si>
    <t>-603.227530891908 22.5160681135089 -659.066954670355</t>
  </si>
  <si>
    <t>-348.518793540482 64.9035018042948 -383.697511082343</t>
  </si>
  <si>
    <t>-515.042582076073 262.836584464581 -204.692975328377</t>
  </si>
  <si>
    <t>-520.292620433847 288.820550388055 210.942954662109</t>
  </si>
  <si>
    <t>-531.485592024794 315.347995353517 616.317655814919</t>
  </si>
  <si>
    <t>-381.464903240638 322.274185982499 673.587378416045</t>
  </si>
  <si>
    <t>-551.8908114249 107.326988971289 -200.06792572578</t>
  </si>
  <si>
    <t>-564.542180603745 113.167331433539 216.179394351237</t>
  </si>
  <si>
    <t>-573.181682263611 119.728466408878 622.37431399403</t>
  </si>
  <si>
    <t>-431.671329891267 74.5212008437529 683.734880254184</t>
  </si>
  <si>
    <t>9763-20170724T150214.874772300.bin</t>
  </si>
  <si>
    <t>-533.787204080444 185.144023166049 -202.47893140663</t>
  </si>
  <si>
    <t>-546.481519052936 185.173430687769 -300.166426101012</t>
  </si>
  <si>
    <t>-555.282501918448 184.903025671516 -408.270481237532</t>
  </si>
  <si>
    <t>-561.146178665255 184.732577114575 -506.094703502233</t>
  </si>
  <si>
    <t>-564.926470278318 184.75689991978 -604.021648524725</t>
  </si>
  <si>
    <t>-568.060777150127 185.10690663348 -741.985626477545</t>
  </si>
  <si>
    <t>-548.024773086494 183.778996526469 -830.967691301939</t>
  </si>
  <si>
    <t>-568.323305934246 214.906621729074 -680.888205244645</t>
  </si>
  <si>
    <t>-592.647736717741 351.586991059745 -662.790325923601</t>
  </si>
  <si>
    <t>-519.40570266634 360.599059044604 -372.00797253247</t>
  </si>
  <si>
    <t>-311.832829381529 273.465810451501 -274.815922507624</t>
  </si>
  <si>
    <t>-565.027354863421 154.997631249818 -681.115167481424</t>
  </si>
  <si>
    <t>-604.088737037182 22.3971486470143 -658.99327258057</t>
  </si>
  <si>
    <t>-349.757877678994 64.5915851950624 -383.919919091137</t>
  </si>
  <si>
    <t>-515.311277832141 262.902926909811 -204.75252781681</t>
  </si>
  <si>
    <t>-520.511927845727 288.823424336636 210.888021439109</t>
  </si>
  <si>
    <t>-531.482926146597 315.352536974443 616.272061490989</t>
  </si>
  <si>
    <t>-381.475027925655 322.189332685841 673.585977856363</t>
  </si>
  <si>
    <t>-552.288113259712 107.383201064831 -200.130617779582</t>
  </si>
  <si>
    <t>-564.788033242023 113.204892115806 216.121517920821</t>
  </si>
  <si>
    <t>-573.164431732731 119.696629657538 622.33702462524</t>
  </si>
  <si>
    <t>-431.66414738227 74.4790993091153 683.713262600833</t>
  </si>
  <si>
    <t>9763-20170724T150214.911876500.bin</t>
  </si>
  <si>
    <t>-533.9388693707 185.17884598857 -202.49794072997</t>
  </si>
  <si>
    <t>-546.655209695736 185.219569703431 -300.182620615178</t>
  </si>
  <si>
    <t>-555.527789445341 184.934119458287 -408.280752162897</t>
  </si>
  <si>
    <t>-561.474099636058 184.737497309662 -506.09998188121</t>
  </si>
  <si>
    <t>-565.354256225703 184.720729243713 -604.023167341997</t>
  </si>
  <si>
    <t>-568.646480993701 184.996907164522 -741.983490363099</t>
  </si>
  <si>
    <t>-548.666566729242 183.646670896677 -830.977834160259</t>
  </si>
  <si>
    <t>-568.813523040091 214.83074691072 -680.902334666257</t>
  </si>
  <si>
    <t>-593.027710599197 351.537090631953 -662.886526644843</t>
  </si>
  <si>
    <t>-519.531578120798 360.759815853353 -372.174886748405</t>
  </si>
  <si>
    <t>-311.894716993437 273.564614392268 -275.175262449493</t>
  </si>
  <si>
    <t>-565.568927370073 154.918808373139 -681.099695326358</t>
  </si>
  <si>
    <t>-604.645764286185 22.3261851805362 -658.938232112033</t>
  </si>
  <si>
    <t>-350.516765768587 64.3837683544748 -384.048874435461</t>
  </si>
  <si>
    <t>-515.424203968567 262.934586949738 -204.780083350651</t>
  </si>
  <si>
    <t>-520.619125790839 288.817434507117 210.862925945999</t>
  </si>
  <si>
    <t>-531.482899847513 315.358123266657 616.252344667589</t>
  </si>
  <si>
    <t>-381.482474966381 322.15453838031 673.590655551881</t>
  </si>
  <si>
    <t>-552.471973105357 107.451036349385 -200.154561842265</t>
  </si>
  <si>
    <t>-564.9126160973 113.254325052175 216.099617249885</t>
  </si>
  <si>
    <t>-573.139930964546 119.698734548939 622.317110316092</t>
  </si>
  <si>
    <t>-431.651629192221 74.4633451358652 683.707842398259</t>
  </si>
  <si>
    <t>9763-20170724T150214.975044700.bin</t>
  </si>
  <si>
    <t>-534.350981695927 185.263434375291 -202.503627214096</t>
  </si>
  <si>
    <t>-547.064877108629 185.344994004624 -300.188656338457</t>
  </si>
  <si>
    <t>-556.041304877937 185.069513469347 -408.278209862352</t>
  </si>
  <si>
    <t>-562.122988286378 184.863384794552 -506.089056157183</t>
  </si>
  <si>
    <t>-566.178927317408 184.816988157039 -604.005009501487</t>
  </si>
  <si>
    <t>-569.760295044368 185.027114805407 -741.958503939974</t>
  </si>
  <si>
    <t>-549.889057816097 183.625721398202 -830.976269643478</t>
  </si>
  <si>
    <t>-569.763380176336 214.892077715002 -680.892267589167</t>
  </si>
  <si>
    <t>-593.800046858884 351.644494676449 -663.003280510097</t>
  </si>
  <si>
    <t>-519.939450740195 361.051415095669 -372.390000777456</t>
  </si>
  <si>
    <t>-312.138918658851 273.663683468611 -275.915430451705</t>
  </si>
  <si>
    <t>-566.59108735725 154.976297895676 -681.065870693794</t>
  </si>
  <si>
    <t>-605.609070251449 22.3772060913475 -658.834463550314</t>
  </si>
  <si>
    <t>-351.873786679618 64.4360747782541 -384.245385458416</t>
  </si>
  <si>
    <t>-515.743947595347 263.008270075981 -204.795756621194</t>
  </si>
  <si>
    <t>-520.85053233314 288.830466940198 210.852091632214</t>
  </si>
  <si>
    <t>-531.497107287225 315.384236566431 616.228195029726</t>
  </si>
  <si>
    <t>-381.503708358216 322.207859901891 673.581615667116</t>
  </si>
  <si>
    <t>-552.97711745153 107.535133204341 -200.188263934316</t>
  </si>
  <si>
    <t>-565.128369735817 113.288372125442 216.075229947592</t>
  </si>
  <si>
    <t>-573.126802492263 119.686945698256 622.306172151967</t>
  </si>
  <si>
    <t>-431.632984330611 74.4702467954639 683.697957146569</t>
  </si>
  <si>
    <t>9763-20170724T150215.019161700.bin</t>
  </si>
  <si>
    <t>-534.579488186181 185.270653265255 -202.512252225897</t>
  </si>
  <si>
    <t>-547.289224118773 185.366440697469 -300.197712934296</t>
  </si>
  <si>
    <t>-556.313618738998 185.096470109093 -408.283281264323</t>
  </si>
  <si>
    <t>-562.459370320773 184.889448126747 -506.090278695711</t>
  </si>
  <si>
    <t>-566.599783224442 184.834632231667 -604.002708237402</t>
  </si>
  <si>
    <t>-570.321215979648 185.024239742168 -741.952395894273</t>
  </si>
  <si>
    <t>-550.5091123405 183.59095690713 -830.982833839475</t>
  </si>
  <si>
    <t>-570.242148275429 214.899366003509 -680.89111099441</t>
  </si>
  <si>
    <t>-594.178036466779 351.67936056461 -663.035886436143</t>
  </si>
  <si>
    <t>-520.138840525068 361.105066505366 -372.468526172038</t>
  </si>
  <si>
    <t>-312.207859146774 273.614315979969 -276.369262589902</t>
  </si>
  <si>
    <t>-567.110319342911 154.981449405213 -681.057994237225</t>
  </si>
  <si>
    <t>-606.146517733181 22.3836420464283 -658.843209498728</t>
  </si>
  <si>
    <t>-352.734831045644 64.6544211587593 -384.442387554783</t>
  </si>
  <si>
    <t>-515.92077753046 263.011282428157 -204.794355257778</t>
  </si>
  <si>
    <t>-520.931171072079 288.815488668653 210.855763726919</t>
  </si>
  <si>
    <t>-531.505570617792 315.391429998277 616.223924266523</t>
  </si>
  <si>
    <t>-381.513947968588 322.196395023539 673.584217791414</t>
  </si>
  <si>
    <t>-553.257566929853 107.530842037548 -200.195464939857</t>
  </si>
  <si>
    <t>-565.250771422918 113.316328176505 216.072073987962</t>
  </si>
  <si>
    <t>-573.117102794853 119.688306567692 622.299858939818</t>
  </si>
  <si>
    <t>-431.630472442076 74.4515372404328 683.693374915936</t>
  </si>
  <si>
    <t>9763-20170724T150215.076272700.bin</t>
  </si>
  <si>
    <t>-535.136873634061 185.198518409263 -202.532678601026</t>
  </si>
  <si>
    <t>-547.857222290259 185.337243082559 -300.216617406529</t>
  </si>
  <si>
    <t>-556.989502644168 185.090815584426 -408.293248165959</t>
  </si>
  <si>
    <t>-563.270523600676 184.891807840755 -506.091560435985</t>
  </si>
  <si>
    <t>-567.583193396969 184.829991486738 -603.99657818667</t>
  </si>
  <si>
    <t>-571.585424818948 184.99160842227 -741.938458715952</t>
  </si>
  <si>
    <t>-551.890264619268 183.50081743164 -830.993951756257</t>
  </si>
  <si>
    <t>-571.340245079704 214.881335957619 -680.88492298669</t>
  </si>
  <si>
    <t>-595.057638071409 351.703639339576 -663.095058101687</t>
  </si>
  <si>
    <t>-520.454527618714 361.258455332623 -372.676278682154</t>
  </si>
  <si>
    <t>-312.445391781528 273.801258618074 -276.715697494891</t>
  </si>
  <si>
    <t>-568.292406321285 154.959011426746 -681.043510007457</t>
  </si>
  <si>
    <t>-607.41956462562 22.3809465819465 -658.872335521705</t>
  </si>
  <si>
    <t>-354.710865594752 65.4260522561647 -385.443790463432</t>
  </si>
  <si>
    <t>-516.407255045081 262.922005360685 -204.794481700532</t>
  </si>
  <si>
    <t>-521.167378562015 288.764163753402 210.856290041339</t>
  </si>
  <si>
    <t>-531.516386942917 315.405101851823 616.225495720094</t>
  </si>
  <si>
    <t>-381.532275182876 322.25102918071 673.600589720892</t>
  </si>
  <si>
    <t>-553.889488497301 107.479051000844 -200.224046693118</t>
  </si>
  <si>
    <t>-565.538065436864 113.239880429075 216.0536780837</t>
  </si>
  <si>
    <t>-573.115941931212 119.664914637638 622.290248388819</t>
  </si>
  <si>
    <t>-431.629142206821 74.4093662636656 683.669596190815</t>
  </si>
  <si>
    <t>9763-20170724T150215.117383700.bin</t>
  </si>
  <si>
    <t>-535.38668863546 185.127303036554 -202.525143269091</t>
  </si>
  <si>
    <t>-548.12205048414 185.278946946811 -300.207284508464</t>
  </si>
  <si>
    <t>-557.319445437232 185.045727984532 -408.278297017161</t>
  </si>
  <si>
    <t>-563.678792359466 184.856214738508 -506.071660542282</t>
  </si>
  <si>
    <t>-568.089126820825 184.80019338581 -603.972307485854</t>
  </si>
  <si>
    <t>-572.249064952686 184.965305656714 -741.909495767627</t>
  </si>
  <si>
    <t>-552.62245334183 183.462939569499 -830.979905063573</t>
  </si>
  <si>
    <t>-571.91803331768 214.854248287361 -680.855886226155</t>
  </si>
  <si>
    <t>-595.505557787107 351.696400416805 -663.066645299211</t>
  </si>
  <si>
    <t>-520.618388098949 361.372617547541 -372.725022572742</t>
  </si>
  <si>
    <t>-312.583301285564 274.236568154093 -276.528886864583</t>
  </si>
  <si>
    <t>-568.902473965712 154.930291806261 -681.018559274784</t>
  </si>
  <si>
    <t>-608.117769026166 22.3683496819031 -658.893937670576</t>
  </si>
  <si>
    <t>-355.672863639994 65.7985690936998 -386.064141982611</t>
  </si>
  <si>
    <t>-516.591516892942 262.832075136017 -204.790979348268</t>
  </si>
  <si>
    <t>-521.263219569238 288.693937025313 210.859581726311</t>
  </si>
  <si>
    <t>-531.524508658256 315.393741726999 616.229317548359</t>
  </si>
  <si>
    <t>-381.537859724841 322.122279665776 673.611644422299</t>
  </si>
  <si>
    <t>-554.186157652707 107.425097289822 -200.232034374954</t>
  </si>
  <si>
    <t>-565.643280971313 113.179205543791 216.051077279532</t>
  </si>
  <si>
    <t>-573.11442870232 119.656687614103 622.289647993057</t>
  </si>
  <si>
    <t>-431.623792639072 74.3935690721519 683.65453658121</t>
  </si>
  <si>
    <t>9763-20170724T150215.178386100.bin</t>
  </si>
  <si>
    <t>-535.93326056566 185.003805474849 -202.527466074898</t>
  </si>
  <si>
    <t>-548.730819522077 185.192874002407 -300.20132219405</t>
  </si>
  <si>
    <t>-558.068849061941 184.991966020949 -408.260450860497</t>
  </si>
  <si>
    <t>-564.583861765022 184.825784677477 -506.043446468512</t>
  </si>
  <si>
    <t>-569.178139333733 184.785433490704 -603.935727085335</t>
  </si>
  <si>
    <t>-573.626489389171 184.963400614356 -741.863884441963</t>
  </si>
  <si>
    <t>-554.113934647017 183.451814715908 -830.959162348115</t>
  </si>
  <si>
    <t>-573.154741021747 214.847347633079 -680.808716517704</t>
  </si>
  <si>
    <t>-596.623923414746 351.717244538836 -663.030274944237</t>
  </si>
  <si>
    <t>-521.062210888049 361.734858118377 -372.874993642166</t>
  </si>
  <si>
    <t>-312.798031339181 275.522595733748 -276.342749023972</t>
  </si>
  <si>
    <t>-570.165641275763 154.922070080641 -680.982528686589</t>
  </si>
  <si>
    <t>-609.43228744648 22.3693357717582 -658.91718374757</t>
  </si>
  <si>
    <t>-357.515640361444 66.7434446331138 -387.375118361423</t>
  </si>
  <si>
    <t>-517.108075038884 262.707467697938 -204.78424386994</t>
  </si>
  <si>
    <t>-521.486413439849 288.590794037086 210.868126994535</t>
  </si>
  <si>
    <t>-531.547214585953 315.380761834686 616.233253256872</t>
  </si>
  <si>
    <t>-381.556193423588 322.056846803379 673.610295245312</t>
  </si>
  <si>
    <t>-554.799567606449 107.341372253624 -200.239284959387</t>
  </si>
  <si>
    <t>-565.936046304281 113.049364989825 216.053205708484</t>
  </si>
  <si>
    <t>-573.120740244694 119.628465131902 622.287121161982</t>
  </si>
  <si>
    <t>-431.611211990629 74.3831874193274 683.621670779378</t>
  </si>
  <si>
    <t>9763-20170724T150215.211480300.bin</t>
  </si>
  <si>
    <t>-536.218373301668 184.929215926774 -202.534070898169</t>
  </si>
  <si>
    <t>-549.04268168977 185.136010070854 -300.204431608911</t>
  </si>
  <si>
    <t>-558.436862699437 184.951234673194 -408.258570963363</t>
  </si>
  <si>
    <t>-565.013221515045 184.797294137959 -506.037644731609</t>
  </si>
  <si>
    <t>-569.67926823749 184.766718020604 -603.926434375755</t>
  </si>
  <si>
    <t>-574.239605247492 184.954939401618 -741.851051140849</t>
  </si>
  <si>
    <t>-554.756832108248 183.452964331267 -830.952976076206</t>
  </si>
  <si>
    <t>-573.72407120896 214.834127625584 -680.793875951326</t>
  </si>
  <si>
    <t>-597.186619629142 351.697253409104 -662.996684988795</t>
  </si>
  <si>
    <t>-521.206711973648 361.922342901486 -372.957971065045</t>
  </si>
  <si>
    <t>-312.759727293264 276.295615997577 -276.299118937662</t>
  </si>
  <si>
    <t>-570.723524939573 154.909551884744 -680.974947367779</t>
  </si>
  <si>
    <t>-609.934683450965 22.3292994793501 -658.916245498618</t>
  </si>
  <si>
    <t>-358.249307074959 67.1232486413953 -388.05298742738</t>
  </si>
  <si>
    <t>-517.387436701645 262.635214333399 -204.773268232155</t>
  </si>
  <si>
    <t>-521.586068173645 288.536915742815 210.879858246785</t>
  </si>
  <si>
    <t>-531.554363983611 315.374303028348 616.235516374616</t>
  </si>
  <si>
    <t>-381.561232312856 322.020142109033 673.610565545344</t>
  </si>
  <si>
    <t>-555.081941515478 107.249731113682 -200.247401934449</t>
  </si>
  <si>
    <t>-566.052607671439 112.958222180348 216.049454248384</t>
  </si>
  <si>
    <t>-573.136204052214 119.601039988235 622.290820455149</t>
  </si>
  <si>
    <t>-431.611766517959 74.377814115911 683.607180590948</t>
  </si>
  <si>
    <t>9763-20170724T150215.277655000.bin</t>
  </si>
  <si>
    <t>-536.796554978156 184.795481240387 -202.512557937041</t>
  </si>
  <si>
    <t>-549.678652165514 185.020455202085 -300.17517302486</t>
  </si>
  <si>
    <t>-559.141639559657 184.852382722406 -408.223467162294</t>
  </si>
  <si>
    <t>-565.782096487646 184.712267863644 -505.998195075729</t>
  </si>
  <si>
    <t>-570.514074434136 184.694530671394 -603.88389471557</t>
  </si>
  <si>
    <t>-575.169130111423 184.899673551025 -741.805126142168</t>
  </si>
  <si>
    <t>-555.707846221818 183.432272880702 -830.912398017139</t>
  </si>
  <si>
    <t>-574.639746898046 214.769875461981 -680.743816979681</t>
  </si>
  <si>
    <t>-598.227828450164 351.618821237433 -662.936273079782</t>
  </si>
  <si>
    <t>-521.409182948569 362.159449055711 -373.129815214176</t>
  </si>
  <si>
    <t>-312.770875541757 277.467624665275 -276.060924691725</t>
  </si>
  <si>
    <t>-571.583174598605 154.848122150836 -680.936078573142</t>
  </si>
  <si>
    <t>-610.612528073337 22.2287750877183 -658.807633622921</t>
  </si>
  <si>
    <t>-359.2481834647 67.3084368319128 -389.767474193989</t>
  </si>
  <si>
    <t>-518.014463716886 262.509667977192 -204.76002288176</t>
  </si>
  <si>
    <t>-521.824080920595 288.484225123718 210.892271463043</t>
  </si>
  <si>
    <t>-531.583050422667 315.383801683169 616.246015541545</t>
  </si>
  <si>
    <t>-381.58546979911 322.094549987416 673.601927225828</t>
  </si>
  <si>
    <t>-555.621264522155 107.104062883692 -200.241189572431</t>
  </si>
  <si>
    <t>-566.2717801839 112.813131917247 216.063984089344</t>
  </si>
  <si>
    <t>-573.193070353736 119.528578504744 622.315805425789</t>
  </si>
  <si>
    <t>-431.606692087441 74.42060384106 683.574061767321</t>
  </si>
  <si>
    <t>9763-20170724T150215.310745300.bin</t>
  </si>
  <si>
    <t>-537.103073753291 184.742115120278 -202.501644256984</t>
  </si>
  <si>
    <t>-550.017904705596 184.967804440793 -300.160017389861</t>
  </si>
  <si>
    <t>-559.478246157741 184.811758737671 -408.208636492649</t>
  </si>
  <si>
    <t>-566.101138018267 184.688432670722 -505.984388024542</t>
  </si>
  <si>
    <t>-570.800739952741 184.694096892686 -603.871668061502</t>
  </si>
  <si>
    <t>-575.394896609535 184.940137195467 -741.795048397914</t>
  </si>
  <si>
    <t>-555.920452726044 183.49757833701 -830.899843305539</t>
  </si>
  <si>
    <t>-574.907187205258 214.791475336823 -680.724002948823</t>
  </si>
  <si>
    <t>-598.550581449 351.617286698401 -662.924591285108</t>
  </si>
  <si>
    <t>-521.241577913167 362.232090984899 -373.251195758327</t>
  </si>
  <si>
    <t>-312.624234672457 277.728772771655 -275.973457150112</t>
  </si>
  <si>
    <t>-571.821108826054 154.871235824703 -680.933826969474</t>
  </si>
  <si>
    <t>-610.84111992989 22.2506880480289 -658.785397080394</t>
  </si>
  <si>
    <t>-359.630772049587 67.1485560508943 -390.961384386419</t>
  </si>
  <si>
    <t>-518.356613748042 262.481443639444 -204.751960086739</t>
  </si>
  <si>
    <t>-521.942062433444 288.465113972972 210.901747821247</t>
  </si>
  <si>
    <t>-531.592312081144 315.403950112719 616.256118152881</t>
  </si>
  <si>
    <t>-381.600069281391 322.259747076745 673.608709759456</t>
  </si>
  <si>
    <t>-555.874531960378 107.033798160458 -200.227142300404</t>
  </si>
  <si>
    <t>-566.359295122736 112.715685001091 216.082585992405</t>
  </si>
  <si>
    <t>-573.232085492548 119.480019100592 622.331893353353</t>
  </si>
  <si>
    <t>-431.610394314632 74.4338362158924 683.553943026527</t>
  </si>
  <si>
    <t>9763-20170724T150215.378936500.bin</t>
  </si>
  <si>
    <t>-537.67030563085 184.724569854793 -202.486343787595</t>
  </si>
  <si>
    <t>-550.626629208217 184.954053264494 -300.139266618581</t>
  </si>
  <si>
    <t>-560.056359290555 184.818709006697 -408.190438175746</t>
  </si>
  <si>
    <t>-566.62152046868 184.723619707983 -505.970362456513</t>
  </si>
  <si>
    <t>-571.233839153294 184.768455237659 -603.861770825795</t>
  </si>
  <si>
    <t>-575.674429454206 185.083141605105 -741.789749330074</t>
  </si>
  <si>
    <t>-556.141875582982 183.690423703755 -830.882641008763</t>
  </si>
  <si>
    <t>-575.267091160242 214.90338496026 -680.703162669248</t>
  </si>
  <si>
    <t>-598.798898625794 351.749815566404 -662.805276949572</t>
  </si>
  <si>
    <t>-520.142667745399 362.926812005425 -373.515972583207</t>
  </si>
  <si>
    <t>-311.815778597838 278.6615648309 -275.4127170594</t>
  </si>
  <si>
    <t>-572.156034822538 154.984648856365 -680.940042951203</t>
  </si>
  <si>
    <t>-611.176993158399 22.3789786942657 -658.73415147072</t>
  </si>
  <si>
    <t>-360.049644615083 67.0472264107143 -393.369936809111</t>
  </si>
  <si>
    <t>-518.988523030623 262.450480519296 -204.731139721253</t>
  </si>
  <si>
    <t>-522.228810737239 288.492099251863 210.921738508283</t>
  </si>
  <si>
    <t>-531.604442330055 315.43473945625 616.288359293186</t>
  </si>
  <si>
    <t>-381.624599713197 322.518475425628 673.645695372618</t>
  </si>
  <si>
    <t>-556.420592202819 107.029128440728 -200.188276437384</t>
  </si>
  <si>
    <t>-566.457142853765 112.482427126034 216.135562410303</t>
  </si>
  <si>
    <t>-573.319412818829 119.402822638332 622.388237045237</t>
  </si>
  <si>
    <t>-431.616634613112 74.4829192234686 683.515413146978</t>
  </si>
  <si>
    <t>9763-20170724T150215.412016600.bin</t>
  </si>
  <si>
    <t>-537.989572324832 184.717040039344 -202.4818461435</t>
  </si>
  <si>
    <t>-550.959854273205 184.936938187389 -300.132825425423</t>
  </si>
  <si>
    <t>-560.371664687511 184.78427415273 -408.185666500127</t>
  </si>
  <si>
    <t>-566.906958805019 184.67149412098 -505.967424351764</t>
  </si>
  <si>
    <t>-571.475627728558 184.696646588361 -603.860854894156</t>
  </si>
  <si>
    <t>-575.840049257965 184.982108884652 -741.791392405804</t>
  </si>
  <si>
    <t>-556.270623324776 183.585977050344 -830.876203376006</t>
  </si>
  <si>
    <t>-575.451064132614 214.816175498736 -680.711344040943</t>
  </si>
  <si>
    <t>-598.930586694754 351.669693511266 -662.841238529149</t>
  </si>
  <si>
    <t>-519.517616613892 363.221677299558 -373.773612679982</t>
  </si>
  <si>
    <t>-311.334135670376 279.412485771797 -274.977542123361</t>
  </si>
  <si>
    <t>-572.370630716477 154.895713292204 -680.932816948549</t>
  </si>
  <si>
    <t>-611.466764493556 22.3337169861729 -658.622854834706</t>
  </si>
  <si>
    <t>-360.07487740474 66.7140537872235 -394.493418795979</t>
  </si>
  <si>
    <t>-519.313006349595 262.400206167863 -204.719246158351</t>
  </si>
  <si>
    <t>-522.345614877862 288.51013245681 210.930969492136</t>
  </si>
  <si>
    <t>-531.608094703769 315.425303052063 616.304264832106</t>
  </si>
  <si>
    <t>-381.628700583994 322.418008263939 673.673918790475</t>
  </si>
  <si>
    <t>-556.715658101339 107.041781489809 -200.170699760581</t>
  </si>
  <si>
    <t>-566.553484062708 112.331952156942 216.160013052213</t>
  </si>
  <si>
    <t>-573.357943333857 119.370868185235 622.412623355557</t>
  </si>
  <si>
    <t>-431.615762145519 74.5097654640119 683.491570137027</t>
  </si>
  <si>
    <t>9763-20170724T150215.478769900.bin</t>
  </si>
  <si>
    <t>-538.582072804443 184.605882850969 -202.412305728421</t>
  </si>
  <si>
    <t>-551.579740869731 184.851159172411 -300.059648717483</t>
  </si>
  <si>
    <t>-560.962024793044 184.655455227679 -408.114853354354</t>
  </si>
  <si>
    <t>-567.443999955692 184.476946208257 -505.900168604041</t>
  </si>
  <si>
    <t>-571.931135852899 184.411016169477 -603.79740129756</t>
  </si>
  <si>
    <t>-576.149604837074 184.542378081267 -741.732820075953</t>
  </si>
  <si>
    <t>-556.568124675511 183.054828601972 -830.81337692109</t>
  </si>
  <si>
    <t>-575.786066864703 214.446582668084 -680.686828022459</t>
  </si>
  <si>
    <t>-599.159582919008 351.342358848709 -662.983837016177</t>
  </si>
  <si>
    <t>-518.66316318687 363.432676663218 -374.238087134347</t>
  </si>
  <si>
    <t>-310.593526165467 280.901682725364 -274.134779595517</t>
  </si>
  <si>
    <t>-572.783777575378 154.521884634202 -680.835701532946</t>
  </si>
  <si>
    <t>-612.087407669955 22.0646982474705 -658.19946681464</t>
  </si>
  <si>
    <t>-360.234624095806 66.5372056286328 -395.603920824253</t>
  </si>
  <si>
    <t>-519.833288438227 262.2060532457 -204.66352087011</t>
  </si>
  <si>
    <t>-522.61845986499 288.492708936152 210.977247068318</t>
  </si>
  <si>
    <t>-531.640909026309 315.448972033286 616.336738188917</t>
  </si>
  <si>
    <t>-381.662706354595 322.67301970257 673.680926033834</t>
  </si>
  <si>
    <t>-557.367847987348 106.985212645888 -200.12539231869</t>
  </si>
  <si>
    <t>-566.80506154006 112.039861377635 216.217506512787</t>
  </si>
  <si>
    <t>-573.437945650774 119.293597918867 622.470301250246</t>
  </si>
  <si>
    <t>-431.611252403253 74.5533666065248 683.441582600262</t>
  </si>
  <si>
    <t>9763-20170724T150215.510855300.bin</t>
  </si>
  <si>
    <t>-538.852574867886 184.593300641712 -202.388129179638</t>
  </si>
  <si>
    <t>-551.872340750239 184.850149042001 -300.032477802432</t>
  </si>
  <si>
    <t>-561.242842973852 184.635319081222 -408.088665752674</t>
  </si>
  <si>
    <t>-567.69847451873 184.427894916541 -505.875661805043</t>
  </si>
  <si>
    <t>-572.142878488814 184.322637832038 -603.774649409602</t>
  </si>
  <si>
    <t>-576.283337457781 184.388604826732 -741.712541609747</t>
  </si>
  <si>
    <t>-556.699109153101 182.827854814079 -830.791285314061</t>
  </si>
  <si>
    <t>-575.937387667889 214.322647764307 -680.681080778326</t>
  </si>
  <si>
    <t>-599.230958798165 351.234621116655 -663.078412675903</t>
  </si>
  <si>
    <t>-518.377233467931 363.659019792492 -374.446649993918</t>
  </si>
  <si>
    <t>-310.471593259776 281.793870225441 -273.459867190813</t>
  </si>
  <si>
    <t>-572.968881356874 154.396296177039 -680.79892125815</t>
  </si>
  <si>
    <t>-612.347508288489 21.996033203385 -657.958634866798</t>
  </si>
  <si>
    <t>-360.457912493975 66.8928658285131 -395.575111003118</t>
  </si>
  <si>
    <t>-520.023622260933 262.15767589711 -204.632719078864</t>
  </si>
  <si>
    <t>-522.695118773335 288.435663293663 211.00932836131</t>
  </si>
  <si>
    <t>-531.654797376705 315.432064555552 616.37590184287</t>
  </si>
  <si>
    <t>-381.666118421405 322.499798002564 673.71214238444</t>
  </si>
  <si>
    <t>-557.714764325312 107.02043215644 -200.105577306888</t>
  </si>
  <si>
    <t>-566.896733768143 111.922898832679 216.244824603194</t>
  </si>
  <si>
    <t>-573.444160708055 119.291296428521 622.488535234575</t>
  </si>
  <si>
    <t>-431.609268445892 74.5170922481602 683.415841592687</t>
  </si>
  <si>
    <t>9763-20170724T150215.580049800.bin</t>
  </si>
  <si>
    <t>-539.439669581407 184.608534368265 -202.326811473579</t>
  </si>
  <si>
    <t>-552.500399913921 184.872563175234 -299.965749827128</t>
  </si>
  <si>
    <t>-561.862768153078 184.582189872329 -408.022454898919</t>
  </si>
  <si>
    <t>-568.286481021472 184.275552720563 -505.81119878992</t>
  </si>
  <si>
    <t>-572.672658804569 184.040846931929 -603.71272626793</t>
  </si>
  <si>
    <t>-576.701738562655 183.894088090659 -741.653715748266</t>
  </si>
  <si>
    <t>-557.141424729635 182.134557496041 -830.734102018429</t>
  </si>
  <si>
    <t>-576.363321048555 213.924249678777 -680.669667398851</t>
  </si>
  <si>
    <t>-599.404834797087 350.914298033358 -663.247544600133</t>
  </si>
  <si>
    <t>-517.406848320316 364.221367653636 -374.978001016865</t>
  </si>
  <si>
    <t>-309.956589946499 284.846844592268 -271.107547535734</t>
  </si>
  <si>
    <t>-573.478207770646 153.993790321148 -680.690047603808</t>
  </si>
  <si>
    <t>-613.010901265212 21.7199218513604 -657.447564380512</t>
  </si>
  <si>
    <t>-361.568891224262 67.9522472130409 -394.41536013291</t>
  </si>
  <si>
    <t>-520.525058817859 262.127269140825 -204.576823549778</t>
  </si>
  <si>
    <t>-522.821953635967 288.429470274936 211.066021735312</t>
  </si>
  <si>
    <t>-531.691320132941 315.41560827557 616.426490417801</t>
  </si>
  <si>
    <t>-381.687450218699 322.341926793315 673.740210082917</t>
  </si>
  <si>
    <t>-558.398237342079 107.101899769827 -200.057231649072</t>
  </si>
  <si>
    <t>-567.074005974116 111.734877384249 216.307138855796</t>
  </si>
  <si>
    <t>-573.48426096049 119.236853587838 622.528232943598</t>
  </si>
  <si>
    <t>-431.603008284733 74.5032777599188 683.377383297436</t>
  </si>
  <si>
    <t>9763-20170724T150215.611131600.bin</t>
  </si>
  <si>
    <t>-539.6584082345 184.580591510455 -202.328443820519</t>
  </si>
  <si>
    <t>-552.744413421107 184.838084127284 -299.964018003175</t>
  </si>
  <si>
    <t>-562.12127462349 184.493800433798 -408.019328217336</t>
  </si>
  <si>
    <t>-568.551025159662 184.119303526399 -505.807548523585</t>
  </si>
  <si>
    <t>-572.935031849241 183.798416071627 -603.708758516509</t>
  </si>
  <si>
    <t>-576.951448735418 183.510687999157 -741.650047990169</t>
  </si>
  <si>
    <t>-557.409785729587 181.632201014155 -830.732010174816</t>
  </si>
  <si>
    <t>-576.59151906016 213.604397381357 -680.697259605575</t>
  </si>
  <si>
    <t>-599.474658861328 350.634181338777 -663.39087077497</t>
  </si>
  <si>
    <t>-517.063162237843 364.444567480033 -375.263035798918</t>
  </si>
  <si>
    <t>-309.662195523687 287.348571830797 -269.593545462651</t>
  </si>
  <si>
    <t>-573.760638614789 153.671277116546 -680.654711424018</t>
  </si>
  <si>
    <t>-613.384600024221 21.4603586051092 -657.193337720407</t>
  </si>
  <si>
    <t>-362.076408544005 68.3295088010441 -393.500740533276</t>
  </si>
  <si>
    <t>-520.720281433651 262.121520964905 -204.579025248988</t>
  </si>
  <si>
    <t>-522.911706276642 288.412537565048 211.06498948639</t>
  </si>
  <si>
    <t>-531.69881594316 315.419414123564 616.440183357868</t>
  </si>
  <si>
    <t>-381.69655396274 322.355749572993 673.756952473476</t>
  </si>
  <si>
    <t>-558.58525308138 107.018797982812 -200.054227400308</t>
  </si>
  <si>
    <t>-567.140059650469 111.740047498057 216.311703253669</t>
  </si>
  <si>
    <t>-573.482792459309 119.240782125422 622.546405263773</t>
  </si>
  <si>
    <t>-431.60155223664 74.4706964466984 683.368658761462</t>
  </si>
  <si>
    <t>9763-20170724T150215.678071000.bin</t>
  </si>
  <si>
    <t>-539.961996580087 184.469588460939 -202.324045086436</t>
  </si>
  <si>
    <t>-553.100793091631 184.711017549906 -299.952495216827</t>
  </si>
  <si>
    <t>-562.550088182125 184.237954899805 -408.001031002395</t>
  </si>
  <si>
    <t>-569.046887322553 183.701847901881 -505.784062835631</t>
  </si>
  <si>
    <t>-573.497002997979 183.173286350195 -603.681558468401</t>
  </si>
  <si>
    <t>-577.603025859199 182.544791847555 -741.618973258322</t>
  </si>
  <si>
    <t>-558.139422855858 180.39721168001 -830.711920746839</t>
  </si>
  <si>
    <t>-577.172971401036 212.790459137839 -680.741988095997</t>
  </si>
  <si>
    <t>-599.974277394791 349.863394161095 -663.647097943253</t>
  </si>
  <si>
    <t>-517.254428060709 365.007602349385 -375.674761419392</t>
  </si>
  <si>
    <t>-309.674509317015 295.382948487328 -265.275574592552</t>
  </si>
  <si>
    <t>-574.403122598739 152.854739655016 -680.551359561141</t>
  </si>
  <si>
    <t>-614.203666657236 20.7722944418915 -656.697194041885</t>
  </si>
  <si>
    <t>-362.900999225072 68.6507146985521 -390.868268544893</t>
  </si>
  <si>
    <t>-521.083189809803 262.019653110679 -204.575159268894</t>
  </si>
  <si>
    <t>-523.070244930549 288.442223974361 211.061618371463</t>
  </si>
  <si>
    <t>-531.711721757207 315.432354789083 616.453590337178</t>
  </si>
  <si>
    <t>-381.714608875655 322.334061223232 673.788001383379</t>
  </si>
  <si>
    <t>-558.85735056339 106.920621800628 -200.023995768747</t>
  </si>
  <si>
    <t>-567.280429762775 111.78291143897 216.342930309487</t>
  </si>
  <si>
    <t>-573.464014507514 119.226399607723 622.565160485395</t>
  </si>
  <si>
    <t>-431.593756278864 74.4094321414805 683.378535810693</t>
  </si>
  <si>
    <t>9763-20170724T150215.711162100.bin</t>
  </si>
  <si>
    <t>-540.057649220342 184.436599526792 -202.307068391725</t>
  </si>
  <si>
    <t>-553.223428085988 184.672126994215 -299.931987997001</t>
  </si>
  <si>
    <t>-562.725429789056 184.130372389692 -407.975538986755</t>
  </si>
  <si>
    <t>-569.276783742298 183.506592107453 -505.754279878908</t>
  </si>
  <si>
    <t>-573.786915883849 182.864682726435 -603.648377490802</t>
  </si>
  <si>
    <t>-577.981878852683 182.049003723302 -741.582269065501</t>
  </si>
  <si>
    <t>-558.5800901062 179.774859363803 -830.68560608773</t>
  </si>
  <si>
    <t>-577.515164335629 212.377168721937 -680.746455006925</t>
  </si>
  <si>
    <t>-600.331071101872 349.454249551309 -663.723120577898</t>
  </si>
  <si>
    <t>-517.656309691041 365.179727338666 -375.769018977518</t>
  </si>
  <si>
    <t>-309.923675316798 298.814958734922 -263.662535078114</t>
  </si>
  <si>
    <t>-574.740000177401 152.441952504043 -680.476484555115</t>
  </si>
  <si>
    <t>-614.563897858592 20.3991174867981 -656.435166258057</t>
  </si>
  <si>
    <t>-363.147141755101 68.9219757337132 -389.321675584119</t>
  </si>
  <si>
    <t>-521.205718295168 261.998684930074 -204.584538954798</t>
  </si>
  <si>
    <t>-523.096064176308 288.460324155847 211.050196576812</t>
  </si>
  <si>
    <t>-531.714892381597 315.437505576488 616.457714271322</t>
  </si>
  <si>
    <t>-381.721704853888 322.361549638282 673.799697125261</t>
  </si>
  <si>
    <t>-558.916979943521 106.904441657796 -200.005755807911</t>
  </si>
  <si>
    <t>-567.330555061476 111.832835375293 216.360598965716</t>
  </si>
  <si>
    <t>-573.43128692227 119.24913683345 622.576222131371</t>
  </si>
  <si>
    <t>-431.578244291291 74.3864636511307 683.396123763789</t>
  </si>
  <si>
    <t>9763-20170724T150215.776343800.bin</t>
  </si>
  <si>
    <t>-540.288129573488 184.372887168234 -202.29428276751</t>
  </si>
  <si>
    <t>-553.497190918475 184.592517874808 -299.913331012996</t>
  </si>
  <si>
    <t>-563.093665597407 183.929854916493 -407.94788016695</t>
  </si>
  <si>
    <t>-569.745239541473 183.154850877347 -505.718816512733</t>
  </si>
  <si>
    <t>-574.368028358815 182.319703919077 -603.606092982746</t>
  </si>
  <si>
    <t>-578.732543178471 181.187921069661 -741.532452260868</t>
  </si>
  <si>
    <t>-559.474029823371 178.717010742876 -830.661656292644</t>
  </si>
  <si>
    <t>-578.25063396123 211.652650746523 -680.765136821093</t>
  </si>
  <si>
    <t>-601.234861597732 348.698044429571 -663.643877964766</t>
  </si>
  <si>
    <t>-519.409696990659 365.468920973856 -375.506125715058</t>
  </si>
  <si>
    <t>-311.097073484273 305.327860097589 -260.989971356534</t>
  </si>
  <si>
    <t>-575.355963322452 151.723815223133 -680.36485435159</t>
  </si>
  <si>
    <t>-614.866515924694 19.6532908424729 -655.997444419158</t>
  </si>
  <si>
    <t>-363.670039909101 69.8243957918282 -386.507570223496</t>
  </si>
  <si>
    <t>-521.609752203298 261.996942035058 -204.586628554888</t>
  </si>
  <si>
    <t>-523.265575615916 288.517824698586 211.045338607522</t>
  </si>
  <si>
    <t>-531.712071585541 315.461363588196 616.460439078794</t>
  </si>
  <si>
    <t>-381.729859785575 322.412608821491 673.827866272425</t>
  </si>
  <si>
    <t>-559.018816612289 106.792833313237 -199.978885250979</t>
  </si>
  <si>
    <t>-567.456892244831 112.026491331291 216.383255988561</t>
  </si>
  <si>
    <t>-573.378790638855 119.287384172235 622.599906300066</t>
  </si>
  <si>
    <t>-431.549050573038 74.3811542585679 683.441912206868</t>
  </si>
  <si>
    <t>9763-20170724T150215.811434100.bin</t>
  </si>
  <si>
    <t>-540.317098307884 184.388583671729 -202.304466746996</t>
  </si>
  <si>
    <t>-553.541510316487 184.590535773262 -299.921508488627</t>
  </si>
  <si>
    <t>-563.183887374195 183.865960399596 -407.951598288232</t>
  </si>
  <si>
    <t>-569.886948351086 183.017606321169 -505.718456188478</t>
  </si>
  <si>
    <t>-574.570262729712 182.090846150699 -603.602114351594</t>
  </si>
  <si>
    <t>-579.028552789908 180.810895639768 -741.524023413901</t>
  </si>
  <si>
    <t>-559.828115501678 178.261390692438 -830.663574651387</t>
  </si>
  <si>
    <t>-578.544815619404 211.338933981133 -680.788496097844</t>
  </si>
  <si>
    <t>-601.975267861171 348.300365847562 -663.670488332762</t>
  </si>
  <si>
    <t>-521.060949152692 365.434248786564 -375.296931078342</t>
  </si>
  <si>
    <t>-312.353836848018 307.845615719229 -260.188784955886</t>
  </si>
  <si>
    <t>-575.570909992228 151.414299844518 -680.328528106964</t>
  </si>
  <si>
    <t>-614.838082584785 19.2855792515138 -655.827204719861</t>
  </si>
  <si>
    <t>-363.786026951169 70.2899776597251 -385.401079784941</t>
  </si>
  <si>
    <t>-521.747552495686 262.064645282514 -204.598311267662</t>
  </si>
  <si>
    <t>-523.351926358059 288.534845185283 211.037066285674</t>
  </si>
  <si>
    <t>-531.695030541471 315.477934152317 616.467808507819</t>
  </si>
  <si>
    <t>-381.726873643257 322.389072119493 673.876829068595</t>
  </si>
  <si>
    <t>-558.898740612733 106.785682769101 -199.965617809452</t>
  </si>
  <si>
    <t>-567.511518923841 112.191801659592 216.390720411088</t>
  </si>
  <si>
    <t>-573.320162214411 119.347551867367 622.601161552881</t>
  </si>
  <si>
    <t>-431.537653463964 74.3392983556732 683.477899567799</t>
  </si>
  <si>
    <t>9763-20170724T150215.876392200.bin</t>
  </si>
  <si>
    <t>-540.292891489274 184.564118536834 -202.323159895394</t>
  </si>
  <si>
    <t>-553.554026079087 184.711383137898 -299.935261974403</t>
  </si>
  <si>
    <t>-563.248604269465 183.923226539111 -407.960142861621</t>
  </si>
  <si>
    <t>-570.003355516905 183.016119998363 -505.722905030298</t>
  </si>
  <si>
    <t>-574.742753805654 182.030087629797 -603.603278698563</t>
  </si>
  <si>
    <t>-579.28465335411 180.66592302807 -741.52179874135</t>
  </si>
  <si>
    <t>-560.178907509857 178.117375833679 -830.681645569633</t>
  </si>
  <si>
    <t>-578.896115879685 211.224279235821 -680.800790400255</t>
  </si>
  <si>
    <t>-603.559041116506 347.971747026673 -663.69912747179</t>
  </si>
  <si>
    <t>-526.188890753628 365.594156069002 -374.383921941403</t>
  </si>
  <si>
    <t>-316.072436496724 313.804731527326 -259.084654897697</t>
  </si>
  <si>
    <t>-575.657875535648 151.313733060541 -680.314848120507</t>
  </si>
  <si>
    <t>-614.470746573271 19.0778301303678 -655.669413265553</t>
  </si>
  <si>
    <t>-363.280559872507 70.951552323274 -384.423599102731</t>
  </si>
  <si>
    <t>-522.036522482526 262.283203951706 -204.627454711268</t>
  </si>
  <si>
    <t>-523.674590839364 288.747961748375 211.008133434608</t>
  </si>
  <si>
    <t>-531.64647277872 315.548594641838 616.468624959672</t>
  </si>
  <si>
    <t>-381.718262207211 322.572073768874 673.968236352367</t>
  </si>
  <si>
    <t>-558.596040250351 106.944346520092 -199.972737373192</t>
  </si>
  <si>
    <t>-567.480217189808 112.427783687852 216.376932027954</t>
  </si>
  <si>
    <t>-573.273248156247 119.371627197324 622.591603657931</t>
  </si>
  <si>
    <t>-431.509244010744 74.4128855931069 683.547941869409</t>
  </si>
  <si>
    <t>9763-20170724T150215.910482900.bin</t>
  </si>
  <si>
    <t>-540.299127224477 184.733714629184 -202.354572979079</t>
  </si>
  <si>
    <t>-553.578852304663 184.850467613967 -299.964242064526</t>
  </si>
  <si>
    <t>-563.269181545676 184.042961970587 -407.989471064051</t>
  </si>
  <si>
    <t>-570.010568918415 183.126038118876 -505.753071443196</t>
  </si>
  <si>
    <t>-574.727464922161 182.139604109934 -603.634465954461</t>
  </si>
  <si>
    <t>-579.228560627368 180.785656800456 -741.554416849</t>
  </si>
  <si>
    <t>-560.115431800885 178.308051419156 -830.714542967004</t>
  </si>
  <si>
    <t>-578.964648406575 211.333433630728 -680.827573715117</t>
  </si>
  <si>
    <t>-604.381246347072 347.946370718639 -663.775709156334</t>
  </si>
  <si>
    <t>-529.136476775151 365.993748624921 -373.926581062983</t>
  </si>
  <si>
    <t>-318.667643706775 315.839934210761 -258.546867123215</t>
  </si>
  <si>
    <t>-575.513260381838 151.434663874763 -680.3520548175</t>
  </si>
  <si>
    <t>-613.938830911076 19.0976403959919 -655.649385358575</t>
  </si>
  <si>
    <t>-362.581641944156 71.0469142022073 -384.330244942112</t>
  </si>
  <si>
    <t>-522.182862988298 262.517319090625 -204.668437351633</t>
  </si>
  <si>
    <t>-523.831976571974 288.86311248129 210.97465617557</t>
  </si>
  <si>
    <t>-531.626401561924 315.578640813115 616.449084407758</t>
  </si>
  <si>
    <t>-381.71486412329 322.644105781205 673.986969588723</t>
  </si>
  <si>
    <t>-558.457833038241 107.032192063357 -200.002375784323</t>
  </si>
  <si>
    <t>-567.468228929853 112.551002416339 216.344059427989</t>
  </si>
  <si>
    <t>-573.276477324638 119.353858574942 622.5683325747</t>
  </si>
  <si>
    <t>-431.501285543015 74.4849871696638 683.564959110281</t>
  </si>
  <si>
    <t>9763-20170724T150215.979183700.bin</t>
  </si>
  <si>
    <t>-540.22675470215 185.102366419246 -202.416562276951</t>
  </si>
  <si>
    <t>-553.532968532585 185.153753608193 -300.022671516602</t>
  </si>
  <si>
    <t>-563.21347969448 184.236762431381 -408.047953333205</t>
  </si>
  <si>
    <t>-569.928731254948 183.209002798528 -505.812082658361</t>
  </si>
  <si>
    <t>-574.601527244553 182.10167365867 -603.69438825844</t>
  </si>
  <si>
    <t>-579.02099124338 180.569115380702 -741.615030539992</t>
  </si>
  <si>
    <t>-559.827234843979 178.178668013278 -830.76043053814</t>
  </si>
  <si>
    <t>-579.007509128526 211.182599797054 -680.920627520236</t>
  </si>
  <si>
    <t>-605.9110779963 347.524422169766 -664.07226458914</t>
  </si>
  <si>
    <t>-535.222092350767 365.776678062602 -373.091254004064</t>
  </si>
  <si>
    <t>-325.075825663657 317.167325803468 -256.469243371327</t>
  </si>
  <si>
    <t>-575.127408950762 151.310520098452 -680.37961216147</t>
  </si>
  <si>
    <t>-612.407705020708 18.6923198017255 -655.456082654467</t>
  </si>
  <si>
    <t>-360.999471584134 70.7750924651839 -384.358367692551</t>
  </si>
  <si>
    <t>-522.55911787712 262.943965789518 -204.738219978777</t>
  </si>
  <si>
    <t>-523.985444986208 289.158904235522 210.913967584673</t>
  </si>
  <si>
    <t>-531.595877214364 315.67199984705 616.401364041647</t>
  </si>
  <si>
    <t>-381.715125041491 323.003105012822 673.986244335224</t>
  </si>
  <si>
    <t>-557.878164784563 107.295199677558 -200.046034607292</t>
  </si>
  <si>
    <t>-567.32108603771 112.752055069038 216.291643434747</t>
  </si>
  <si>
    <t>-573.295859459282 119.303975863631 622.523019836326</t>
  </si>
  <si>
    <t>-431.476938464352 74.6364105052176 683.565603529864</t>
  </si>
  <si>
    <t>9763-20170724T150216.014279400.bin</t>
  </si>
  <si>
    <t>-540.204028923816 185.332933205465 -202.407590190129</t>
  </si>
  <si>
    <t>-553.530846190224 185.358762492653 -300.010889395958</t>
  </si>
  <si>
    <t>-563.222831832901 184.41175048501 -408.0347930287</t>
  </si>
  <si>
    <t>-569.943750821195 183.357761103569 -505.798328356139</t>
  </si>
  <si>
    <t>-574.617549809541 182.225526645649 -603.680357458646</t>
  </si>
  <si>
    <t>-579.03357743356 180.660222881465 -741.600809150688</t>
  </si>
  <si>
    <t>-559.814014229767 178.332463988193 -830.742165665146</t>
  </si>
  <si>
    <t>-579.135736535993 211.280516961975 -680.909862448656</t>
  </si>
  <si>
    <t>-606.817224034952 347.467148163566 -664.133038545851</t>
  </si>
  <si>
    <t>-538.073514648641 365.291992628772 -372.660037907573</t>
  </si>
  <si>
    <t>-328.182360200006 318.566445084609 -254.815046560008</t>
  </si>
  <si>
    <t>-575.02738446923 151.423856500852 -680.36204873052</t>
  </si>
  <si>
    <t>-611.80587760395 18.6646764113173 -655.366596297953</t>
  </si>
  <si>
    <t>-360.04506293216 70.6081654376117 -384.619053154155</t>
  </si>
  <si>
    <t>-522.805930390111 263.225205947502 -204.759370398199</t>
  </si>
  <si>
    <t>-524.079263080778 289.368073836139 210.897844334173</t>
  </si>
  <si>
    <t>-531.588151263224 315.719540269138 616.388669935536</t>
  </si>
  <si>
    <t>-381.720678255276 323.237033684439 673.984093372161</t>
  </si>
  <si>
    <t>-557.639586923396 107.498905830572 -200.049874986089</t>
  </si>
  <si>
    <t>-567.209507491989 112.835520392552 216.286440117988</t>
  </si>
  <si>
    <t>-573.307564078144 119.304925236833 622.518167131234</t>
  </si>
  <si>
    <t>-431.471570769275 74.7000891944163 683.567000914993</t>
  </si>
  <si>
    <t>9763-20170724T150216.078974100.bin</t>
  </si>
  <si>
    <t>-540.205565601367 185.833743438247 -202.414814041097</t>
  </si>
  <si>
    <t>-553.641275162702 185.795022525979 -300.003141246427</t>
  </si>
  <si>
    <t>-563.369383349423 184.8080622965 -408.02346345093</t>
  </si>
  <si>
    <t>-570.090228989106 183.73532302854 -505.786910158711</t>
  </si>
  <si>
    <t>-574.732183512104 182.60472580164 -603.670458497662</t>
  </si>
  <si>
    <t>-579.070951988701 181.065488616256 -741.593513071571</t>
  </si>
  <si>
    <t>-559.750126271945 178.851489962444 -830.716015769017</t>
  </si>
  <si>
    <t>-579.432809733149 211.658040506002 -680.889637897088</t>
  </si>
  <si>
    <t>-608.241101904376 347.624933402799 -664.06380000867</t>
  </si>
  <si>
    <t>-541.873538761931 363.810524743554 -371.945062146363</t>
  </si>
  <si>
    <t>-333.995122981606 321.411342330743 -249.006558334811</t>
  </si>
  <si>
    <t>-574.873370675025 151.833729738936 -680.365462511092</t>
  </si>
  <si>
    <t>-610.697458629875 18.8174976401656 -655.381689328005</t>
  </si>
  <si>
    <t>-358.43605627352 71.0045955358753 -385.244787638695</t>
  </si>
  <si>
    <t>-523.319246438379 263.83488787765 -204.774400356432</t>
  </si>
  <si>
    <t>-524.131279344174 289.728807242371 210.899530474923</t>
  </si>
  <si>
    <t>-531.554197846094 315.787447105872 616.392889361464</t>
  </si>
  <si>
    <t>-381.711555218679 323.477564801355 674.030020595771</t>
  </si>
  <si>
    <t>-557.117560151555 107.839646032188 -200.022246771775</t>
  </si>
  <si>
    <t>-566.947403391354 113.035712813211 216.309812392145</t>
  </si>
  <si>
    <t>-573.376324568404 119.285224359888 622.541607715068</t>
  </si>
  <si>
    <t>-431.483169019658 74.8354279607224 683.570707687492</t>
  </si>
  <si>
    <t>9763-20170724T150216.111048900.bin</t>
  </si>
  <si>
    <t>-540.256485510114 186.054036949602 -202.415297004598</t>
  </si>
  <si>
    <t>-553.724601774182 185.972516960339 -299.999064486876</t>
  </si>
  <si>
    <t>-563.467285766923 184.969268261837 -408.017991014472</t>
  </si>
  <si>
    <t>-570.193946193358 183.895425643316 -505.780963241652</t>
  </si>
  <si>
    <t>-574.835153953803 182.777997080298 -603.664614788172</t>
  </si>
  <si>
    <t>-579.166733251023 181.272822379231 -741.588507747938</t>
  </si>
  <si>
    <t>-559.799605202056 179.136612978708 -830.70267579859</t>
  </si>
  <si>
    <t>-579.628537665727 211.842863137798 -680.87374849778</t>
  </si>
  <si>
    <t>-608.893353373106 347.692068260317 -663.957487368045</t>
  </si>
  <si>
    <t>-543.198605845954 362.997128160153 -371.639184778445</t>
  </si>
  <si>
    <t>-336.521637743176 322.028040296942 -246.215288543933</t>
  </si>
  <si>
    <t>-574.875553570702 152.033489771063 -680.370384999783</t>
  </si>
  <si>
    <t>-610.269094186454 18.8925272164076 -655.440641580751</t>
  </si>
  <si>
    <t>-357.812326603515 71.3122361420524 -385.64894428115</t>
  </si>
  <si>
    <t>-523.667634788446 264.089672848716 -204.776938258092</t>
  </si>
  <si>
    <t>-524.100289011395 289.90303352143 210.9026553931</t>
  </si>
  <si>
    <t>-531.535587353248 315.817629959478 616.405415614113</t>
  </si>
  <si>
    <t>-381.704013473057 323.638102671739 674.053794561144</t>
  </si>
  <si>
    <t>-556.867458444188 108.009527489578 -200.009719445596</t>
  </si>
  <si>
    <t>-566.823188599995 113.15470658928 216.319977933892</t>
  </si>
  <si>
    <t>-573.405635157 119.282639573159 622.547444792582</t>
  </si>
  <si>
    <t>-431.487193676286 74.8998453037607 683.566474173643</t>
  </si>
  <si>
    <t>9763-20170724T150216.179808600.bin</t>
  </si>
  <si>
    <t>-540.316210695491 186.359991881312 -202.383230568599</t>
  </si>
  <si>
    <t>-553.832756483116 186.21560269779 -299.96028886446</t>
  </si>
  <si>
    <t>-563.585948522018 185.207119072573 -407.978109512968</t>
  </si>
  <si>
    <t>-570.30739386984 184.155251504676 -505.741800427411</t>
  </si>
  <si>
    <t>-574.930207884462 183.087493636019 -603.626818543652</t>
  </si>
  <si>
    <t>-579.223489424885 181.681919180877 -741.552892828746</t>
  </si>
  <si>
    <t>-559.766255716214 179.699635366276 -830.651119181064</t>
  </si>
  <si>
    <t>-579.825136819023 212.198081776489 -680.812382847975</t>
  </si>
  <si>
    <t>-609.675538357514 347.911451799905 -663.722305400166</t>
  </si>
  <si>
    <t>-546.151085907007 361.567143303812 -370.843040998655</t>
  </si>
  <si>
    <t>-341.03743945608 322.546128822191 -242.271164149316</t>
  </si>
  <si>
    <t>-574.826326327538 152.408377114836 -680.358653434818</t>
  </si>
  <si>
    <t>-609.802750151719 19.1310363365762 -655.577487439478</t>
  </si>
  <si>
    <t>-357.150774413379 72.3071254122476 -385.970644699251</t>
  </si>
  <si>
    <t>-524.192591768403 264.509141011864 -204.775066342989</t>
  </si>
  <si>
    <t>-524.122730924164 290.178034378397 210.913617736446</t>
  </si>
  <si>
    <t>-531.502436901582 315.871190713593 616.438275346515</t>
  </si>
  <si>
    <t>-381.68960875465 323.963062028006 674.097940056607</t>
  </si>
  <si>
    <t>-556.499744702782 108.184743291979 -199.964838741417</t>
  </si>
  <si>
    <t>-566.569818137824 113.308102736709 216.362330779655</t>
  </si>
  <si>
    <t>-573.4644660594 119.304039921008 622.589274933878</t>
  </si>
  <si>
    <t>-431.507859264065 74.9925850194245 683.571341082937</t>
  </si>
  <si>
    <t>9763-20170724T150216.211893900.bin</t>
  </si>
  <si>
    <t>-540.242338038251 186.43688634247 -202.378769801259</t>
  </si>
  <si>
    <t>-553.783963815091 186.279820996285 -299.952381935585</t>
  </si>
  <si>
    <t>-563.53474256051 185.282278102697 -407.970615088537</t>
  </si>
  <si>
    <t>-570.242801291377 184.252320795421 -505.735308642379</t>
  </si>
  <si>
    <t>-574.841762478222 183.218836601704 -603.621752569281</t>
  </si>
  <si>
    <t>-579.091091103526 181.875521793923 -741.549905124312</t>
  </si>
  <si>
    <t>-559.586987877424 179.969027810315 -830.639523476065</t>
  </si>
  <si>
    <t>-579.765106627033 212.359681675386 -680.79411141127</t>
  </si>
  <si>
    <t>-609.793637106489 348.020422989249 -663.59926871129</t>
  </si>
  <si>
    <t>-547.883434945293 360.902049487924 -370.339615414544</t>
  </si>
  <si>
    <t>-342.86088046551 322.779156680204 -241.353592872329</t>
  </si>
  <si>
    <t>-574.660436459247 152.578771262781 -680.369220641028</t>
  </si>
  <si>
    <t>-609.46953986566 19.2464336750199 -655.650716873924</t>
  </si>
  <si>
    <t>-356.99488817077 72.7567172985293 -385.954200549506</t>
  </si>
  <si>
    <t>-524.217257812887 264.590550027235 -204.752916313243</t>
  </si>
  <si>
    <t>-524.111307236238 290.238265955222 210.937100769217</t>
  </si>
  <si>
    <t>-531.477965298103 315.884031553025 616.474975297753</t>
  </si>
  <si>
    <t>-381.672948195405 323.991494900966 674.152750665381</t>
  </si>
  <si>
    <t>-556.331232820715 108.235473556336 -199.943497191925</t>
  </si>
  <si>
    <t>-566.433360261057 113.309751823382 216.383577477533</t>
  </si>
  <si>
    <t>-573.492033331723 119.312437114684 622.603182955896</t>
  </si>
  <si>
    <t>-431.516675659697 75.0355741691817 683.566687028908</t>
  </si>
  <si>
    <t>9763-20170724T150216.275068200.bin</t>
  </si>
  <si>
    <t>-540.05209198179 186.382576972662 -202.342855517252</t>
  </si>
  <si>
    <t>-553.617023292107 186.246868437498 -299.913242317561</t>
  </si>
  <si>
    <t>-563.328829676658 185.283767604732 -407.935205332609</t>
  </si>
  <si>
    <t>-569.975988565845 184.293413282211 -505.704582029198</t>
  </si>
  <si>
    <t>-574.488839850631 183.310948829689 -603.595524716315</t>
  </si>
  <si>
    <t>-578.590990731991 182.053815670079 -741.528969012214</t>
  </si>
  <si>
    <t>-558.960313022678 180.304379552746 -830.593855406399</t>
  </si>
  <si>
    <t>-579.427686220225 212.491604374598 -680.751941458467</t>
  </si>
  <si>
    <t>-609.96152774439 348.008253705291 -663.507700487108</t>
  </si>
  <si>
    <t>-550.562996715556 360.711631069688 -369.721333338723</t>
  </si>
  <si>
    <t>-346.47570124131 324.046627110673 -238.843374310208</t>
  </si>
  <si>
    <t>-574.127753345885 152.727474998277 -680.364950784176</t>
  </si>
  <si>
    <t>-608.575722871781 19.2837103182387 -655.713282168706</t>
  </si>
  <si>
    <t>-356.997419583552 73.835752282414 -385.208635340358</t>
  </si>
  <si>
    <t>-524.025769440029 264.559155191159 -204.699705293414</t>
  </si>
  <si>
    <t>-523.964792004099 290.152450719083 210.993731054061</t>
  </si>
  <si>
    <t>-531.44966934916 315.873166439662 616.525506804742</t>
  </si>
  <si>
    <t>-381.64394854552 324.034715239843 674.193827463618</t>
  </si>
  <si>
    <t>-556.091534866036 108.200701542677 -199.941127297064</t>
  </si>
  <si>
    <t>-566.261737836515 113.226496621861 216.384897343022</t>
  </si>
  <si>
    <t>-573.545325223816 119.317989373566 622.59721215078</t>
  </si>
  <si>
    <t>-431.55044710641 75.0702316854354 683.536469048969</t>
  </si>
  <si>
    <t>9763-20170724T150216.312197000.bin</t>
  </si>
  <si>
    <t>-539.929650070019 186.350047743706 -202.314084004876</t>
  </si>
  <si>
    <t>-553.509868774216 186.225330396692 -299.882311136953</t>
  </si>
  <si>
    <t>-563.198832042714 185.29398394584 -407.906763900339</t>
  </si>
  <si>
    <t>-569.810098281862 184.342154215577 -505.678701788889</t>
  </si>
  <si>
    <t>-574.272421987898 183.409375291434 -603.572745149417</t>
  </si>
  <si>
    <t>-578.288550605204 182.235409214119 -741.509270669936</t>
  </si>
  <si>
    <t>-558.576508444589 180.574460231453 -830.557900784329</t>
  </si>
  <si>
    <t>-579.19988246302 212.633269348311 -680.713387747048</t>
  </si>
  <si>
    <t>-609.83673147385 348.133752126291 -663.428009705249</t>
  </si>
  <si>
    <t>-551.437868259627 360.267825607876 -369.417361577125</t>
  </si>
  <si>
    <t>-347.570150892236 324.661905279051 -237.906175665583</t>
  </si>
  <si>
    <t>-573.826725749624 152.875421412121 -680.361242683797</t>
  </si>
  <si>
    <t>-608.151247928268 19.391864180456 -655.750914541011</t>
  </si>
  <si>
    <t>-356.918730115645 74.4303224174023 -384.771630165847</t>
  </si>
  <si>
    <t>-523.913664629174 264.546105519722 -204.679600797234</t>
  </si>
  <si>
    <t>-523.857977370483 290.132369463816 211.014161513338</t>
  </si>
  <si>
    <t>-531.451539530534 315.87599692139 616.533819010338</t>
  </si>
  <si>
    <t>-381.639399726938 324.149586932999 674.169484451301</t>
  </si>
  <si>
    <t>-555.970459450826 108.172574684324 -199.939234271883</t>
  </si>
  <si>
    <t>-566.156115650166 113.191907819399 216.386449552788</t>
  </si>
  <si>
    <t>-573.564772627581 119.329290038619 622.598219086561</t>
  </si>
  <si>
    <t>-431.560922355054 75.0896996881399 683.522471261774</t>
  </si>
  <si>
    <t>9763-20170724T150216.376856500.bin</t>
  </si>
  <si>
    <t>-539.710783237036 186.303770260974 -202.315470410297</t>
  </si>
  <si>
    <t>-553.317261505682 186.181917315506 -299.880039727817</t>
  </si>
  <si>
    <t>-562.980961542679 185.289724549623 -407.906941984795</t>
  </si>
  <si>
    <t>-569.548980343507 184.390367498762 -505.682527288068</t>
  </si>
  <si>
    <t>-573.948651803056 183.527962021618 -603.579866938753</t>
  </si>
  <si>
    <t>-577.857080281785 182.473341091638 -741.520503443186</t>
  </si>
  <si>
    <t>-557.948900580414 180.932592588606 -830.527727542805</t>
  </si>
  <si>
    <t>-578.836164441349 212.816692058757 -680.69856324578</t>
  </si>
  <si>
    <t>-609.754365434254 348.236671709848 -663.310852570606</t>
  </si>
  <si>
    <t>-551.66293200119 359.707654752376 -369.212672727872</t>
  </si>
  <si>
    <t>-347.709290636146 324.275141276129 -237.787956939376</t>
  </si>
  <si>
    <t>-573.422727130899 153.062302635096 -680.3950720437</t>
  </si>
  <si>
    <t>-607.612790790124 19.5191806823577 -655.942913818053</t>
  </si>
  <si>
    <t>-356.485586364077 75.4575058105834 -384.025116613576</t>
  </si>
  <si>
    <t>-523.754908070105 264.515946929115 -204.661441849234</t>
  </si>
  <si>
    <t>-523.684435194447 290.096353866076 211.032710429952</t>
  </si>
  <si>
    <t>-531.45245081696 315.853070728713 616.539549776911</t>
  </si>
  <si>
    <t>-381.620415171239 324.131197512655 674.122814442687</t>
  </si>
  <si>
    <t>-555.712060500009 108.09882563347 -199.935100146758</t>
  </si>
  <si>
    <t>-565.976547220973 113.13264702145 216.388433273314</t>
  </si>
  <si>
    <t>-573.62334831203 119.329286788974 622.592805258467</t>
  </si>
  <si>
    <t>-431.602071845978 75.1037341919466 683.486629622146</t>
  </si>
  <si>
    <t>9763-20170724T150216.408941100.bin</t>
  </si>
  <si>
    <t>-539.566646322465 186.297090451415 -202.329446338777</t>
  </si>
  <si>
    <t>-553.163622491327 186.177238150352 -299.895435063211</t>
  </si>
  <si>
    <t>-562.798023437149 185.329245543883 -407.925295394619</t>
  </si>
  <si>
    <t>-569.33365207157 184.48695730023 -505.703405666136</t>
  </si>
  <si>
    <t>-573.696038249279 183.699723987599 -603.60315018849</t>
  </si>
  <si>
    <t>-577.547815613677 182.769902013859 -741.54624703692</t>
  </si>
  <si>
    <t>-557.530586317967 181.30048958237 -830.530310498257</t>
  </si>
  <si>
    <t>-578.562295726593 213.057354152829 -680.696902628129</t>
  </si>
  <si>
    <t>-609.532586926119 348.460957674511 -663.262009348075</t>
  </si>
  <si>
    <t>-551.258154394302 359.316840134352 -369.176467506123</t>
  </si>
  <si>
    <t>-347.112375312546 322.756360832138 -238.360467771518</t>
  </si>
  <si>
    <t>-573.128142354447 153.304489184602 -680.445977323303</t>
  </si>
  <si>
    <t>-607.307252287748 19.7390049921833 -656.093477943213</t>
  </si>
  <si>
    <t>-356.342547191305 75.8761618557139 -383.717043728397</t>
  </si>
  <si>
    <t>-523.590180810333 264.495645719793 -204.659249179935</t>
  </si>
  <si>
    <t>-523.628970115389 290.070924899566 211.03521128104</t>
  </si>
  <si>
    <t>-531.450081780336 315.845330847725 616.541412298639</t>
  </si>
  <si>
    <t>-381.612812471972 324.148046266676 674.107533003601</t>
  </si>
  <si>
    <t>-555.568176703417 108.104581749724 -199.93861887708</t>
  </si>
  <si>
    <t>-565.907800223221 113.122706715418 216.383280309243</t>
  </si>
  <si>
    <t>-573.639582091791 119.331040654093 622.581378846639</t>
  </si>
  <si>
    <t>-431.615193473306 75.1096522768414 683.471018100375</t>
  </si>
  <si>
    <t>9763-20170724T150216.478507600.bin</t>
  </si>
  <si>
    <t>-539.283024903278 186.205495064046 -202.342313427779</t>
  </si>
  <si>
    <t>-552.832259870854 186.09686462554 -299.914948273166</t>
  </si>
  <si>
    <t>-562.417577986208 185.3084294097 -407.949688143913</t>
  </si>
  <si>
    <t>-568.912115825446 184.539382971462 -505.731144404953</t>
  </si>
  <si>
    <t>-573.237855664967 183.844652580293 -603.633205830096</t>
  </si>
  <si>
    <t>-577.043825694265 183.065519708579 -741.578527424972</t>
  </si>
  <si>
    <t>-556.855971792063 181.733457913409 -830.526088030552</t>
  </si>
  <si>
    <t>-578.073615582753 213.286868619166 -680.696611220386</t>
  </si>
  <si>
    <t>-608.912648981426 348.709271561149 -663.076527284085</t>
  </si>
  <si>
    <t>-549.405910181684 358.03402022631 -369.18543681231</t>
  </si>
  <si>
    <t>-345.354894621581 317.41377460165 -239.42340152709</t>
  </si>
  <si>
    <t>-572.649334482773 153.532970656406 -680.508727757716</t>
  </si>
  <si>
    <t>-606.845882589051 19.9394072415673 -656.357632111528</t>
  </si>
  <si>
    <t>-356.179602208182 76.29128897595 -383.141636971162</t>
  </si>
  <si>
    <t>-523.192159813262 264.376389868646 -204.664197754126</t>
  </si>
  <si>
    <t>-523.489633984699 290.015642163548 211.026224498043</t>
  </si>
  <si>
    <t>-531.443501972356 315.83021335441 616.537000187051</t>
  </si>
  <si>
    <t>-381.593464392969 324.136596887697 674.069330915091</t>
  </si>
  <si>
    <t>-555.395158830489 108.030873442873 -199.964918867101</t>
  </si>
  <si>
    <t>-565.82582834738 113.03508151723 216.35482001016</t>
  </si>
  <si>
    <t>-573.685101135247 119.324746394823 622.559740632304</t>
  </si>
  <si>
    <t>-431.649232285872 75.1141519188627 683.430397606925</t>
  </si>
  <si>
    <t>9763-20170724T150216.516605400.bin</t>
  </si>
  <si>
    <t>-539.125973314081 186.114970881468 -202.332334648696</t>
  </si>
  <si>
    <t>-552.665381691184 186.002802591727 -299.906326123181</t>
  </si>
  <si>
    <t>-562.221145981444 185.236498318345 -407.94379966399</t>
  </si>
  <si>
    <t>-568.682495998023 184.49811264965 -505.727774992667</t>
  </si>
  <si>
    <t>-572.96918266745 183.845096727666 -603.631730649998</t>
  </si>
  <si>
    <t>-576.714596060591 183.136299340003 -741.579052570863</t>
  </si>
  <si>
    <t>-556.447538299257 181.877234276367 -830.509781064114</t>
  </si>
  <si>
    <t>-577.75071955906 213.328537397862 -680.68288664775</t>
  </si>
  <si>
    <t>-608.374250654308 348.786947000981 -662.999858101301</t>
  </si>
  <si>
    <t>-548.181460336178 357.443028264164 -369.227967720809</t>
  </si>
  <si>
    <t>-344.29601226825 315.361178011897 -239.671638586419</t>
  </si>
  <si>
    <t>-572.367310949894 153.570756893327 -680.522070608728</t>
  </si>
  <si>
    <t>-606.688447102149 19.9913914442966 -656.458359657999</t>
  </si>
  <si>
    <t>-356.120117535114 76.4639276770531 -382.796659172873</t>
  </si>
  <si>
    <t>-522.991824265809 264.285105149997 -204.668847332044</t>
  </si>
  <si>
    <t>-523.388203476592 289.959113572229 211.019386823059</t>
  </si>
  <si>
    <t>-531.438521384375 315.820238329698 616.532144237364</t>
  </si>
  <si>
    <t>-381.583281267634 324.11606598126 674.052466387976</t>
  </si>
  <si>
    <t>-555.307788977996 107.924565774035 -199.961344603195</t>
  </si>
  <si>
    <t>-565.78472329324 113.008230163382 216.356360640528</t>
  </si>
  <si>
    <t>-573.703003699734 119.329913731352 622.560637134954</t>
  </si>
  <si>
    <t>-431.665697661429 75.1014786966059 683.414913872148</t>
  </si>
  <si>
    <t>9763-20170724T150216.583788900.bin</t>
  </si>
  <si>
    <t>-538.787486318084 185.84551244892 -202.318035162717</t>
  </si>
  <si>
    <t>-552.299276673295 185.75964780097 -299.895833070155</t>
  </si>
  <si>
    <t>-561.800766416628 185.037396945843 -407.938477800191</t>
  </si>
  <si>
    <t>-568.20408104215 184.345847497232 -505.726601854056</t>
  </si>
  <si>
    <t>-572.424180443209 183.746832280823 -603.633835968522</t>
  </si>
  <si>
    <t>-576.067193941735 183.12218484349 -741.584346658354</t>
  </si>
  <si>
    <t>-555.702025579986 181.967766308119 -830.493933814605</t>
  </si>
  <si>
    <t>-577.097714639 213.281821754568 -680.671697094385</t>
  </si>
  <si>
    <t>-607.357084373125 348.81334747844 -662.960292587564</t>
  </si>
  <si>
    <t>-545.690837280326 357.387574012768 -369.491782632366</t>
  </si>
  <si>
    <t>-342.780309007559 310.389856001999 -240.094897055025</t>
  </si>
  <si>
    <t>-571.816026523023 153.514900587511 -680.54070336418</t>
  </si>
  <si>
    <t>-606.339053178791 19.9619143528305 -656.588120108631</t>
  </si>
  <si>
    <t>-355.884061436808 77.186379870833 -381.155871021606</t>
  </si>
  <si>
    <t>-522.477481658377 263.98629799299 -204.640671586723</t>
  </si>
  <si>
    <t>-523.168906466265 289.755256564551 211.041289599768</t>
  </si>
  <si>
    <t>-531.445211780793 315.777029489184 616.52258162539</t>
  </si>
  <si>
    <t>-381.569232088812 324.044919373394 673.992837467226</t>
  </si>
  <si>
    <t>-555.14483847755 107.712660734169 -199.963575964009</t>
  </si>
  <si>
    <t>-565.729177129868 112.859431777795 216.350599166252</t>
  </si>
  <si>
    <t>-573.724494960863 119.351228832798 622.554308143238</t>
  </si>
  <si>
    <t>-431.696643060694 75.0659481825471 683.389379434931</t>
  </si>
  <si>
    <t>9763-20170724T150216.610863200.bin</t>
  </si>
  <si>
    <t>-538.656726231907 185.708499233165 -202.321580891205</t>
  </si>
  <si>
    <t>-552.146778988262 185.652627257738 -299.902397816049</t>
  </si>
  <si>
    <t>-561.62813550351 184.966164359358 -407.94704734805</t>
  </si>
  <si>
    <t>-568.01489389657 184.307775567572 -505.736437261381</t>
  </si>
  <si>
    <t>-572.220152170146 183.742437093764 -603.64464554177</t>
  </si>
  <si>
    <t>-575.844077531335 183.165953484057 -741.595777192185</t>
  </si>
  <si>
    <t>-555.472523843188 182.046326203512 -830.50435971919</t>
  </si>
  <si>
    <t>-576.850984056995 213.307125680596 -680.673727508744</t>
  </si>
  <si>
    <t>-606.85056472986 348.899270417877 -662.937570164592</t>
  </si>
  <si>
    <t>-544.602519398325 357.491436744621 -369.592337624107</t>
  </si>
  <si>
    <t>-342.068320416733 308.83701209723 -240.218404798819</t>
  </si>
  <si>
    <t>-571.633399494324 153.534544939014 -680.561004294663</t>
  </si>
  <si>
    <t>-606.291925976852 20.0108239485519 -656.679297818975</t>
  </si>
  <si>
    <t>-355.913839363856 77.2969850285313 -379.925944540936</t>
  </si>
  <si>
    <t>-522.22912258043 263.846591661818 -204.632193948156</t>
  </si>
  <si>
    <t>-523.111682745069 289.644754564835 211.047577446869</t>
  </si>
  <si>
    <t>-531.459493780424 315.747023328239 616.516062323206</t>
  </si>
  <si>
    <t>-381.566923739932 323.9674688271 673.949814697578</t>
  </si>
  <si>
    <t>-555.135883931006 107.572449532789 -199.978670985825</t>
  </si>
  <si>
    <t>-565.716083386523 112.755874660475 216.335167245205</t>
  </si>
  <si>
    <t>-573.738303071514 119.342728324543 622.538076058503</t>
  </si>
  <si>
    <t>-431.715285830289 75.0331642237365 683.366742409188</t>
  </si>
  <si>
    <t>9763-20170724T150216.675605900.bin</t>
  </si>
  <si>
    <t>-538.345092196621 185.429928908145 -202.358169828526</t>
  </si>
  <si>
    <t>-551.740009523447 185.396534399866 -299.952084423156</t>
  </si>
  <si>
    <t>-561.170665582451 184.751000945372 -408.00139854079</t>
  </si>
  <si>
    <t>-567.534071131987 184.133161866941 -505.792716549522</t>
  </si>
  <si>
    <t>-571.738634320901 183.610035372941 -603.701002156221</t>
  </si>
  <si>
    <t>-575.385593208681 183.092786832464 -741.651919748807</t>
  </si>
  <si>
    <t>-555.093194938763 182.025574007338 -830.579175833093</t>
  </si>
  <si>
    <t>-576.278921293162 213.216602654422 -680.719486418068</t>
  </si>
  <si>
    <t>-605.65658764111 348.931559977866 -662.883067102539</t>
  </si>
  <si>
    <t>-542.126263443548 357.529734383862 -369.813220899962</t>
  </si>
  <si>
    <t>-340.203078755743 303.481091505401 -241.630612238957</t>
  </si>
  <si>
    <t>-571.268135906402 153.426336548939 -680.627695780658</t>
  </si>
  <si>
    <t>-606.299127986056 19.9692370339674 -656.90944204958</t>
  </si>
  <si>
    <t>-355.904957414595 76.410637969693 -376.75490911374</t>
  </si>
  <si>
    <t>-521.687830706701 263.550928821463 -204.636864828606</t>
  </si>
  <si>
    <t>-522.974872181948 289.434752101428 211.036560722605</t>
  </si>
  <si>
    <t>-531.465567580902 315.695347133465 616.503378345036</t>
  </si>
  <si>
    <t>-381.554851368203 323.805742480265 673.905463123516</t>
  </si>
  <si>
    <t>-555.042066334894 107.316544793389 -200.018404320657</t>
  </si>
  <si>
    <t>-565.764475312339 112.669154849833 216.289614012814</t>
  </si>
  <si>
    <t>-573.726001642311 119.348462845835 622.488801759272</t>
  </si>
  <si>
    <t>-431.742534296284 74.9355139225574 683.334357590256</t>
  </si>
  <si>
    <t>9763-20170724T150216.709700100.bin</t>
  </si>
  <si>
    <t>-538.168327963315 185.348998235756 -202.368479770536</t>
  </si>
  <si>
    <t>-551.495273896217 185.320440072465 -299.971668574313</t>
  </si>
  <si>
    <t>-560.897975130675 184.694353841575 -408.023594973467</t>
  </si>
  <si>
    <t>-567.255600345387 184.096980324323 -505.815370208628</t>
  </si>
  <si>
    <t>-571.474024925591 183.595711799508 -603.723094159441</t>
  </si>
  <si>
    <t>-575.161298582457 183.109118147466 -741.672984864091</t>
  </si>
  <si>
    <t>-554.92501052031 182.07468697934 -830.61362014917</t>
  </si>
  <si>
    <t>-575.973225586127 213.22456644105 -680.735372024856</t>
  </si>
  <si>
    <t>-604.999146941184 349.000569068251 -662.820364845618</t>
  </si>
  <si>
    <t>-541.10684994093 357.415394436905 -369.82381347291</t>
  </si>
  <si>
    <t>-339.342002941618 300.428381151955 -242.668763122841</t>
  </si>
  <si>
    <t>-571.089624569137 153.423704953022 -680.655006506648</t>
  </si>
  <si>
    <t>-606.304790966855 19.9946717823714 -657.02263829905</t>
  </si>
  <si>
    <t>-356.184843198991 75.858620156974 -374.992037896445</t>
  </si>
  <si>
    <t>-521.408905011798 263.470299997446 -204.643604316276</t>
  </si>
  <si>
    <t>-522.885345063507 289.377306441421 211.027717746049</t>
  </si>
  <si>
    <t>-531.45775105559 315.67685701248 616.500318800224</t>
  </si>
  <si>
    <t>-381.541782873449 323.676842428477 673.904153688832</t>
  </si>
  <si>
    <t>-554.977780035949 107.241896840618 -200.033001336413</t>
  </si>
  <si>
    <t>-565.797784130079 112.667471744735 216.271575461238</t>
  </si>
  <si>
    <t>-573.711007125871 119.352197908201 622.464155125888</t>
  </si>
  <si>
    <t>-431.748589672832 74.9001204259896 683.330232877919</t>
  </si>
  <si>
    <t>9763-20170724T150216.775404000.bin</t>
  </si>
  <si>
    <t>-537.674798128231 185.199768213883 -202.385808417289</t>
  </si>
  <si>
    <t>-550.915104990553 185.191476109588 -300.000888753545</t>
  </si>
  <si>
    <t>-560.303565700358 184.619441961713 -408.054265739104</t>
  </si>
  <si>
    <t>-566.682279013764 184.079329000054 -505.844991424159</t>
  </si>
  <si>
    <t>-570.956238353691 183.641477550459 -603.750734648548</t>
  </si>
  <si>
    <t>-574.758370365938 183.248058552434 -741.697786886128</t>
  </si>
  <si>
    <t>-554.628265569417 182.282304656145 -830.66314610234</t>
  </si>
  <si>
    <t>-575.404689520417 213.331552867815 -680.742332851735</t>
  </si>
  <si>
    <t>-603.893452797311 349.209972206948 -662.745718989252</t>
  </si>
  <si>
    <t>-539.343170085544 357.241562640925 -369.882663374348</t>
  </si>
  <si>
    <t>-338.396306700834 292.726015906725 -245.050440487576</t>
  </si>
  <si>
    <t>-570.750749903638 153.512329035516 -680.700045151197</t>
  </si>
  <si>
    <t>-606.329494205245 20.1535443113207 -657.260119179797</t>
  </si>
  <si>
    <t>-357.169446572131 74.4844157375001 -372.320527735205</t>
  </si>
  <si>
    <t>-520.646239191833 263.295694303621 -204.65236804065</t>
  </si>
  <si>
    <t>-522.674305658722 289.221836018299 211.015433474818</t>
  </si>
  <si>
    <t>-531.437152336094 315.641906167822 616.489188681587</t>
  </si>
  <si>
    <t>-381.521939902373 323.420697979659 673.925356384135</t>
  </si>
  <si>
    <t>-554.76839498335 107.116395819957 -200.074519265647</t>
  </si>
  <si>
    <t>-565.854812759842 112.783825388045 216.219869826234</t>
  </si>
  <si>
    <t>-573.626125590042 119.389853263246 622.415200329311</t>
  </si>
  <si>
    <t>-431.752539279423 74.7646873187971 683.361702411384</t>
  </si>
  <si>
    <t>9763-20170724T150216.808464400.bin</t>
  </si>
  <si>
    <t>-537.473413939188 185.181310977529 -202.376572238015</t>
  </si>
  <si>
    <t>-550.677316403112 185.177376917233 -299.996513186681</t>
  </si>
  <si>
    <t>-560.074335842351 184.629584272361 -408.049327629506</t>
  </si>
  <si>
    <t>-566.481106785803 184.116936698334 -505.838277228257</t>
  </si>
  <si>
    <t>-570.803780030134 183.710330208312 -603.742103577249</t>
  </si>
  <si>
    <t>-574.696479491408 183.363484051269 -741.686761566064</t>
  </si>
  <si>
    <t>-554.604580899691 182.410057213868 -830.66086118622</t>
  </si>
  <si>
    <t>-575.240089825934 213.431203906287 -680.722537589427</t>
  </si>
  <si>
    <t>-603.439818561872 349.370418022913 -662.696698937793</t>
  </si>
  <si>
    <t>-538.845850010753 356.891161751427 -369.829663244771</t>
  </si>
  <si>
    <t>-338.512780556224 289.367094980288 -245.603501570812</t>
  </si>
  <si>
    <t>-570.711498105173 153.602359612264 -680.699826935497</t>
  </si>
  <si>
    <t>-606.522951704353 20.2886714891608 -657.361367301192</t>
  </si>
  <si>
    <t>-357.558204842352 73.6587088125693 -371.683211303914</t>
  </si>
  <si>
    <t>-520.287925154046 263.274485907042 -204.658811434694</t>
  </si>
  <si>
    <t>-522.592528444561 289.18676150552 211.008392249743</t>
  </si>
  <si>
    <t>-531.421645743447 315.637979378561 616.486146354773</t>
  </si>
  <si>
    <t>-381.511510610736 323.323182737746 673.948238772189</t>
  </si>
  <si>
    <t>-554.716701353207 107.090121646649 -200.082892847017</t>
  </si>
  <si>
    <t>-565.839572279858 112.90907668833 216.208398940629</t>
  </si>
  <si>
    <t>-573.561146336646 119.454868510485 622.402133222599</t>
  </si>
  <si>
    <t>-431.758940611492 74.6877632221815 683.410637542273</t>
  </si>
  <si>
    <t>9763-20170724T150216.877555500.bin</t>
  </si>
  <si>
    <t>-537.081342614627 185.189333337014 -202.373362663082</t>
  </si>
  <si>
    <t>-550.245182341101 185.213087443903 -299.998800504817</t>
  </si>
  <si>
    <t>-559.714662932039 184.724085301561 -408.045508753828</t>
  </si>
  <si>
    <t>-566.234908457321 184.270432648532 -505.827290581649</t>
  </si>
  <si>
    <t>-570.719357833999 183.925306885247 -603.724032604052</t>
  </si>
  <si>
    <t>-574.890915305115 183.664509747186 -741.660680705876</t>
  </si>
  <si>
    <t>-554.8668887315 182.672861590502 -830.649802816572</t>
  </si>
  <si>
    <t>-575.176625135706 213.704043107431 -680.680954991498</t>
  </si>
  <si>
    <t>-602.767924834605 349.761969456453 -662.624415045653</t>
  </si>
  <si>
    <t>-538.410570092327 356.199421235463 -369.679535982951</t>
  </si>
  <si>
    <t>-339.119933008669 284.22434404371 -246.278408551176</t>
  </si>
  <si>
    <t>-570.917312608513 153.855541750149 -680.696616740623</t>
  </si>
  <si>
    <t>-607.303616378699 20.6776478217616 -657.480305430346</t>
  </si>
  <si>
    <t>-357.596561618471 71.8984702895334 -371.76425758442</t>
  </si>
  <si>
    <t>-519.623566649837 263.277643579375 -204.649236121419</t>
  </si>
  <si>
    <t>-522.372621663336 289.098998564546 211.020964005698</t>
  </si>
  <si>
    <t>-531.414266039159 315.600489918409 616.481481173352</t>
  </si>
  <si>
    <t>-381.50172073032 323.09804608064 673.962027543842</t>
  </si>
  <si>
    <t>-554.585096827783 107.101316162203 -200.067665917502</t>
  </si>
  <si>
    <t>-565.821009464858 113.083279660122 216.218251005746</t>
  </si>
  <si>
    <t>-573.468070763359 119.529189146905 622.405863644044</t>
  </si>
  <si>
    <t>-431.762653380735 74.5838842002936 683.508098589464</t>
  </si>
  <si>
    <t>9763-20170724T150216.942229800.bin</t>
  </si>
  <si>
    <t>-536.716860859071 185.12631971315 -202.375641032726</t>
  </si>
  <si>
    <t>-549.838047755966 185.205481114639 -300.006732051058</t>
  </si>
  <si>
    <t>-559.339792425442 184.762447767213 -408.050747127454</t>
  </si>
  <si>
    <t>-565.920486694505 184.341174704778 -505.828763560446</t>
  </si>
  <si>
    <t>-570.496154712662 184.017359952175 -603.721372252337</t>
  </si>
  <si>
    <t>-574.828016779622 183.773510575922 -741.653077008865</t>
  </si>
  <si>
    <t>-554.800098136745 182.688850417426 -830.640064489837</t>
  </si>
  <si>
    <t>-574.93075196932 213.813383182599 -680.672666656472</t>
  </si>
  <si>
    <t>-602.049944111535 349.979790455009 -662.687320751262</t>
  </si>
  <si>
    <t>-537.994158434145 356.031316812603 -369.668234392038</t>
  </si>
  <si>
    <t>-339.040304860345 281.558139276525 -247.209496925295</t>
  </si>
  <si>
    <t>-570.895651553174 153.949293633105 -680.693675445197</t>
  </si>
  <si>
    <t>-607.734659272791 20.8704193169726 -657.556576142695</t>
  </si>
  <si>
    <t>-356.753913243131 70.0878524258005 -372.532193132659</t>
  </si>
  <si>
    <t>-518.898189102866 263.155430768485 -204.637021858279</t>
  </si>
  <si>
    <t>-522.067921083816 288.961703555806 211.031079501625</t>
  </si>
  <si>
    <t>-531.432594110785 315.534799682962 616.470712951819</t>
  </si>
  <si>
    <t>-381.499992814269 322.808788737792 673.927658799608</t>
  </si>
  <si>
    <t>-554.559011047283 107.132762707613 -200.06720692863</t>
  </si>
  <si>
    <t>-565.842736832092 113.099134921797 216.217676247891</t>
  </si>
  <si>
    <t>-573.408303766973 119.574292015211 622.419733720805</t>
  </si>
  <si>
    <t>-431.770633433299 74.4974851915133 683.582249917405</t>
  </si>
  <si>
    <t>9763-20170724T150216.975832500.bin</t>
  </si>
  <si>
    <t>-536.606603662683 185.109634139323 -202.364119168779</t>
  </si>
  <si>
    <t>-549.694766252746 185.209614450195 -299.999682540429</t>
  </si>
  <si>
    <t>-559.184194032495 184.78734723104 -408.044940399405</t>
  </si>
  <si>
    <t>-565.763350526056 184.383102142619 -505.82293753188</t>
  </si>
  <si>
    <t>-570.346978225526 184.074160253182 -603.71526462872</t>
  </si>
  <si>
    <t>-574.69999286643 183.848113410992 -741.646298317564</t>
  </si>
  <si>
    <t>-554.660827991458 182.721811181959 -830.63034075288</t>
  </si>
  <si>
    <t>-574.748612248113 213.883000246364 -680.6636252137</t>
  </si>
  <si>
    <t>-601.675018466649 350.087352314646 -662.71135572376</t>
  </si>
  <si>
    <t>-537.849616988399 356.33594952943 -369.645900155133</t>
  </si>
  <si>
    <t>-338.807642204522 282.221722152151 -247.112805819934</t>
  </si>
  <si>
    <t>-570.803064507994 154.012992189153 -680.690035188418</t>
  </si>
  <si>
    <t>-607.842379198128 20.9971474195793 -657.613819723575</t>
  </si>
  <si>
    <t>-356.374310232799 69.3747027899744 -372.826658598373</t>
  </si>
  <si>
    <t>-518.631664655841 263.118636020723 -204.628209098609</t>
  </si>
  <si>
    <t>-521.921084525448 288.889051122519 211.041192747382</t>
  </si>
  <si>
    <t>-531.433886298697 315.513249321924 616.467343853573</t>
  </si>
  <si>
    <t>-381.49681428369 322.735516901986 673.919166788716</t>
  </si>
  <si>
    <t>-554.58508866164 107.134455094284 -200.065542849513</t>
  </si>
  <si>
    <t>-565.897945208474 113.115561748438 216.218318536894</t>
  </si>
  <si>
    <t>-573.38520214393 119.585628108151 622.424102088006</t>
  </si>
  <si>
    <t>-431.775378878032 74.4489225617388 683.606850994182</t>
  </si>
  <si>
    <t>9763-20170724T150217.011928100.bin</t>
  </si>
  <si>
    <t>-536.506726474302 185.073339859464 -202.365990014845</t>
  </si>
  <si>
    <t>-549.562352715214 185.185361926889 -300.005855510268</t>
  </si>
  <si>
    <t>-559.039704462038 184.769303382342 -408.052236718431</t>
  </si>
  <si>
    <t>-565.61725429741 184.366761832277 -505.830331578657</t>
  </si>
  <si>
    <t>-570.208358057345 184.055378247815 -603.72233783625</t>
  </si>
  <si>
    <t>-574.581271187218 183.820929643367 -741.652837660487</t>
  </si>
  <si>
    <t>-554.511911438803 182.675560876908 -830.62977231024</t>
  </si>
  <si>
    <t>-574.586713006373 213.861882291649 -680.672920997984</t>
  </si>
  <si>
    <t>-601.359918233591 350.106114414133 -662.756790493317</t>
  </si>
  <si>
    <t>-537.662192351676 356.380615425053 -369.664291571556</t>
  </si>
  <si>
    <t>-338.434606291395 283.818305359294 -246.505466115312</t>
  </si>
  <si>
    <t>-570.709914463186 153.987238979371 -680.694005381906</t>
  </si>
  <si>
    <t>-607.853153303556 20.9829033446581 -657.651826947702</t>
  </si>
  <si>
    <t>-356.171390393682 68.9804868693539 -372.90623117851</t>
  </si>
  <si>
    <t>-518.405804098057 263.050969534813 -204.624613754709</t>
  </si>
  <si>
    <t>-521.828930728439 288.809787718539 211.044428362846</t>
  </si>
  <si>
    <t>-531.436939958347 315.483801265215 616.47010143765</t>
  </si>
  <si>
    <t>-381.491929824228 322.529993543506 673.923051215805</t>
  </si>
  <si>
    <t>-554.611858372179 107.106261173461 -200.061109006983</t>
  </si>
  <si>
    <t>-565.972923503567 113.1528858922 216.220454933677</t>
  </si>
  <si>
    <t>-573.356714983059 119.605468287464 622.424019780436</t>
  </si>
  <si>
    <t>-431.777592603975 74.3997851928191 683.626971479036</t>
  </si>
  <si>
    <t>9763-20170724T150217.074153500.bin</t>
  </si>
  <si>
    <t>-536.38491303302 185.066268712893 -202.362559714823</t>
  </si>
  <si>
    <t>-549.351565789335 185.182561593661 -300.014252196002</t>
  </si>
  <si>
    <t>-558.76729579215 184.77699053846 -408.065974991207</t>
  </si>
  <si>
    <t>-565.304041195383 184.385119370815 -505.846855777443</t>
  </si>
  <si>
    <t>-569.869336706663 184.08396102954 -603.740135641124</t>
  </si>
  <si>
    <t>-574.221712366696 183.863003865078 -741.671315907811</t>
  </si>
  <si>
    <t>-554.067117659028 182.738242859107 -830.629372807128</t>
  </si>
  <si>
    <t>-574.187079343186 213.901076938308 -680.690041277355</t>
  </si>
  <si>
    <t>-600.734873829137 350.187115443434 -662.814452688908</t>
  </si>
  <si>
    <t>-537.52964409859 356.429183986615 -369.61463855567</t>
  </si>
  <si>
    <t>-337.790606073634 289.290902153658 -244.228146194473</t>
  </si>
  <si>
    <t>-570.408594701734 154.02021558899 -680.713403229503</t>
  </si>
  <si>
    <t>-607.725404878212 21.0610156460689 -657.710369042869</t>
  </si>
  <si>
    <t>-356.046722514601 68.7281415960485 -372.65090117326</t>
  </si>
  <si>
    <t>-518.16018391832 263.010274301242 -204.614975328662</t>
  </si>
  <si>
    <t>-521.735602384999 288.769653754721 211.052807303977</t>
  </si>
  <si>
    <t>-531.451168542617 315.471274774564 616.471209871834</t>
  </si>
  <si>
    <t>-381.500817726568 322.513967194563 673.910717817299</t>
  </si>
  <si>
    <t>-554.62439609547 107.162505953261 -200.058134169995</t>
  </si>
  <si>
    <t>-566.108229647342 113.18443653225 216.220472302551</t>
  </si>
  <si>
    <t>-573.30982792794 119.609398656679 622.421498940323</t>
  </si>
  <si>
    <t>-431.762273758896 74.3557424379364 683.6619473775</t>
  </si>
  <si>
    <t>9763-20170724T150217.111219600.bin</t>
  </si>
  <si>
    <t>-536.346214868365 185.086485684558 -202.345100842399</t>
  </si>
  <si>
    <t>-549.305707457426 185.203269022715 -299.997727487089</t>
  </si>
  <si>
    <t>-558.707835385002 184.811252579701 -408.050684104575</t>
  </si>
  <si>
    <t>-565.230516598834 184.436820918227 -505.832726427604</t>
  </si>
  <si>
    <t>-569.780255109923 184.159120549922 -603.726633827693</t>
  </si>
  <si>
    <t>-574.10949788862 183.977781749796 -741.65861213704</t>
  </si>
  <si>
    <t>-553.91427628225 182.872848125659 -830.6076985479</t>
  </si>
  <si>
    <t>-574.088124793183 213.998187837545 -680.668623287549</t>
  </si>
  <si>
    <t>-600.665121600577 350.284665879989 -662.797278817524</t>
  </si>
  <si>
    <t>-537.672592508741 356.529974409576 -369.55174660811</t>
  </si>
  <si>
    <t>-337.839800977391 293.219158836234 -242.336941876895</t>
  </si>
  <si>
    <t>-570.303576636685 154.117598962794 -680.708698222103</t>
  </si>
  <si>
    <t>-607.634836890891 21.1550311422598 -657.733300744328</t>
  </si>
  <si>
    <t>-355.934708126122 68.8535632157621 -372.172206945405</t>
  </si>
  <si>
    <t>-518.047938822241 263.029542451184 -204.617962745258</t>
  </si>
  <si>
    <t>-521.739698093469 288.723552117532 211.052792958738</t>
  </si>
  <si>
    <t>-531.450905147172 315.4523348185 616.473885204106</t>
  </si>
  <si>
    <t>-381.504799024404 322.474426488478 673.92698412782</t>
  </si>
  <si>
    <t>-554.65515752778 107.160803191038 -200.060255521837</t>
  </si>
  <si>
    <t>-566.160004898346 113.24114599675 216.216926167275</t>
  </si>
  <si>
    <t>-573.288472747262 119.620014845018 622.425670999402</t>
  </si>
  <si>
    <t>-431.757324382043 74.3516561208419 683.693209839133</t>
  </si>
  <si>
    <t>9763-20170724T150217.177399500.bin</t>
  </si>
  <si>
    <t>-536.421291244367 185.214557047512 -202.371811851004</t>
  </si>
  <si>
    <t>-549.313983634727 185.323541329688 -300.033302231769</t>
  </si>
  <si>
    <t>-558.649717393761 184.960104250776 -408.092269949814</t>
  </si>
  <si>
    <t>-565.116712976718 184.627077756247 -505.878001945274</t>
  </si>
  <si>
    <t>-569.616060729382 184.406318386255 -603.774449273016</t>
  </si>
  <si>
    <t>-573.880839191535 184.321581490846 -741.708472586742</t>
  </si>
  <si>
    <t>-553.582030029302 183.259513212427 -830.634489918169</t>
  </si>
  <si>
    <t>-573.920497560978 214.297229360689 -680.696564782391</t>
  </si>
  <si>
    <t>-600.532558150803 350.572124870803 -662.74429458841</t>
  </si>
  <si>
    <t>-537.237233292815 357.116699797916 -369.570530457967</t>
  </si>
  <si>
    <t>-337.268388905204 300.701069987847 -239.360221369649</t>
  </si>
  <si>
    <t>-570.070864365671 154.420940871911 -680.778727808082</t>
  </si>
  <si>
    <t>-607.295558630616 21.4257210374301 -657.880665228154</t>
  </si>
  <si>
    <t>-355.73636041196 69.9570589477871 -370.501282761999</t>
  </si>
  <si>
    <t>-518.142948822078 263.122806974822 -204.624067251068</t>
  </si>
  <si>
    <t>-521.851623674385 288.798138223577 211.047766051947</t>
  </si>
  <si>
    <t>-531.459962752914 315.465503833296 616.45781339218</t>
  </si>
  <si>
    <t>-381.515676838644 322.589105283199 673.903123778785</t>
  </si>
  <si>
    <t>-554.717918202021 107.329843709714 -200.070741841641</t>
  </si>
  <si>
    <t>-566.216451024766 113.318305702119 216.207912399767</t>
  </si>
  <si>
    <t>-573.246777834189 119.626268124633 622.416348733783</t>
  </si>
  <si>
    <t>-431.749533532603 74.3025275465277 683.721251616367</t>
  </si>
  <si>
    <t>9763-20170724T150217.242575900.bin</t>
  </si>
  <si>
    <t>-536.530826409439 185.440127461926 -202.44478379882</t>
  </si>
  <si>
    <t>-549.363702553307 185.540685188181 -300.114206564028</t>
  </si>
  <si>
    <t>-558.61336296495 185.179306116693 -408.180508479228</t>
  </si>
  <si>
    <t>-564.994944024256 184.854197001377 -505.971861973723</t>
  </si>
  <si>
    <t>-569.40164340205 184.648274685344 -603.87251977634</t>
  </si>
  <si>
    <t>-573.528794279577 184.592575018775 -741.81083919024</t>
  </si>
  <si>
    <t>-553.120595643952 183.579553292729 -830.712308355126</t>
  </si>
  <si>
    <t>-573.696864042803 214.550915427912 -680.790600787757</t>
  </si>
  <si>
    <t>-600.600871741529 350.754570399953 -662.837019860253</t>
  </si>
  <si>
    <t>-536.932021667282 358.080856541932 -369.76271274145</t>
  </si>
  <si>
    <t>-336.716813414418 305.728303490143 -238.240516913015</t>
  </si>
  <si>
    <t>-569.712091738867 154.683417421087 -680.885642279241</t>
  </si>
  <si>
    <t>-606.647373431793 21.5971392625188 -657.985817245637</t>
  </si>
  <si>
    <t>-355.896045147458 71.8087797478752 -368.074558699222</t>
  </si>
  <si>
    <t>-518.339027144642 263.375922966367 -204.692854897422</t>
  </si>
  <si>
    <t>-522.080397941241 288.97221008675 210.983486153189</t>
  </si>
  <si>
    <t>-531.447039024409 315.497253369473 616.416358582234</t>
  </si>
  <si>
    <t>-381.521306632509 322.611108191338 673.911271130566</t>
  </si>
  <si>
    <t>-554.758876811463 107.528405153462 -200.15974587128</t>
  </si>
  <si>
    <t>-566.294047537752 113.462890689759 216.118726652354</t>
  </si>
  <si>
    <t>-573.212822330197 119.604526030943 622.341154873537</t>
  </si>
  <si>
    <t>-431.742299800405 74.278357571744 683.705854251896</t>
  </si>
  <si>
    <t>9763-20170724T150217.279179300.bin</t>
  </si>
  <si>
    <t>-536.639126727258 185.679178809098 -202.477991483872</t>
  </si>
  <si>
    <t>-549.441255701107 185.772820380301 -300.151374321769</t>
  </si>
  <si>
    <t>-558.642987082392 185.410954668911 -408.221782739305</t>
  </si>
  <si>
    <t>-564.975900421347 185.089242540969 -506.016385906438</t>
  </si>
  <si>
    <t>-569.328809646761 184.891342969286 -603.919485666671</t>
  </si>
  <si>
    <t>-573.375111149721 184.852113406791 -741.860054780425</t>
  </si>
  <si>
    <t>-552.904207576821 183.873174054465 -830.747563856111</t>
  </si>
  <si>
    <t>-573.619906471759 214.800327260671 -680.835177648964</t>
  </si>
  <si>
    <t>-600.705050517583 350.971230919826 -662.906112756878</t>
  </si>
  <si>
    <t>-536.7915012184 358.677628881133 -369.894720251658</t>
  </si>
  <si>
    <t>-336.447762096454 307.275238650355 -238.193602842346</t>
  </si>
  <si>
    <t>-569.55317125771 154.938411332871 -680.937495739103</t>
  </si>
  <si>
    <t>-606.335381025071 21.8145874314068 -658.010946647973</t>
  </si>
  <si>
    <t>-355.715488011951 72.7944428100589 -366.882507528843</t>
  </si>
  <si>
    <t>-518.501192307894 263.615732042428 -204.725359630118</t>
  </si>
  <si>
    <t>-522.222696882459 289.129913833112 210.956262505454</t>
  </si>
  <si>
    <t>-531.441559180057 315.523331204264 616.400647292958</t>
  </si>
  <si>
    <t>-381.527582687255 322.708216322813 673.917386126671</t>
  </si>
  <si>
    <t>-554.809931942422 107.76542917562 -200.19411017603</t>
  </si>
  <si>
    <t>-566.28195892177 113.5492856475 216.088215669133</t>
  </si>
  <si>
    <t>-573.228755606876 119.58182593044 622.32800876729</t>
  </si>
  <si>
    <t>-431.734403124332 74.3287867901827 683.69177402904</t>
  </si>
  <si>
    <t>9763-20170724T150217.311265400.bin</t>
  </si>
  <si>
    <t>-536.718460248165 185.966940528069 -202.493546029969</t>
  </si>
  <si>
    <t>-549.494788560226 186.043671412414 -300.170349927556</t>
  </si>
  <si>
    <t>-558.660653236672 185.668252428399 -408.243574559316</t>
  </si>
  <si>
    <t>-564.958387658071 185.336977181465 -506.040517500923</t>
  </si>
  <si>
    <t>-569.273530692843 185.132384531057 -603.94526223727</t>
  </si>
  <si>
    <t>-573.26408493161 185.08731191373 -741.887636656737</t>
  </si>
  <si>
    <t>-552.739483566139 184.125506064591 -830.762778593942</t>
  </si>
  <si>
    <t>-573.572577605264 215.035474711954 -680.862853977576</t>
  </si>
  <si>
    <t>-600.773971178407 351.187766124782 -662.941246426446</t>
  </si>
  <si>
    <t>-536.609149060636 358.929265098308 -369.985797568705</t>
  </si>
  <si>
    <t>-336.245742470493 308.115731812116 -238.086231112035</t>
  </si>
  <si>
    <t>-569.427712324971 155.178970199492 -680.963269165267</t>
  </si>
  <si>
    <t>-606.035741205319 22.0202899861695 -657.96925767695</t>
  </si>
  <si>
    <t>-355.366416146073 73.7566656765912 -365.70212587415</t>
  </si>
  <si>
    <t>-518.656870568365 263.884312477529 -204.748163642828</t>
  </si>
  <si>
    <t>-522.328519566299 289.331430379039 210.937935386357</t>
  </si>
  <si>
    <t>-531.43459960729 315.541265916638 616.391803053638</t>
  </si>
  <si>
    <t>-381.528349331093 322.700220907225 673.931903296446</t>
  </si>
  <si>
    <t>-554.774643893536 108.067548480106 -200.210354949447</t>
  </si>
  <si>
    <t>-566.241396446431 113.679260058985 216.074431221223</t>
  </si>
  <si>
    <t>-573.241069502188 119.574769088205 622.324273887265</t>
  </si>
  <si>
    <t>-431.732384599548 74.357370097923 683.681154859207</t>
  </si>
  <si>
    <t>9763-20170724T150217.377978800.bin</t>
  </si>
  <si>
    <t>-536.837925167393 186.645835762864 -202.52060669989</t>
  </si>
  <si>
    <t>-549.614972243959 186.68697189558 -300.19737180372</t>
  </si>
  <si>
    <t>-558.711635712065 186.28109531184 -408.276425119378</t>
  </si>
  <si>
    <t>-564.919055173922 185.92878551535 -506.079064918703</t>
  </si>
  <si>
    <t>-569.116516303437 185.711712614797 -603.988961074786</t>
  </si>
  <si>
    <t>-572.912991454794 185.659658114616 -741.936602662665</t>
  </si>
  <si>
    <t>-552.282528515585 184.716546983605 -830.787554016091</t>
  </si>
  <si>
    <t>-573.372241967772 215.606321810242 -680.912135867858</t>
  </si>
  <si>
    <t>-600.815057907255 351.711722321739 -663.031775072605</t>
  </si>
  <si>
    <t>-535.859509851423 359.021543247954 -370.239424409882</t>
  </si>
  <si>
    <t>-335.706725700209 309.578499497783 -237.501950892391</t>
  </si>
  <si>
    <t>-569.097437834092 155.758919295796 -681.007172604806</t>
  </si>
  <si>
    <t>-605.567098021702 22.5641874957782 -657.939897470295</t>
  </si>
  <si>
    <t>-354.74494533221 75.2566517086766 -363.330398504468</t>
  </si>
  <si>
    <t>-518.973417638199 264.529417564009 -204.78241898323</t>
  </si>
  <si>
    <t>-522.521219515314 289.848392661131 210.912591260211</t>
  </si>
  <si>
    <t>-531.418822814572 315.598069984737 616.392545409886</t>
  </si>
  <si>
    <t>-381.533700110596 322.836562597425 673.977674418607</t>
  </si>
  <si>
    <t>-554.762618148635 108.728615185776 -200.212984604127</t>
  </si>
  <si>
    <t>-566.186374692729 114.029286240793 216.07703709707</t>
  </si>
  <si>
    <t>-573.251370880033 119.591351643294 622.330788627137</t>
  </si>
  <si>
    <t>-431.720981990312 74.4170104073769 683.669420980032</t>
  </si>
  <si>
    <t>9763-20170724T150217.409061000.bin</t>
  </si>
  <si>
    <t>-536.92093283928 187.026733854748 -202.537573439535</t>
  </si>
  <si>
    <t>-549.701664182297 187.053114705613 -300.213849596965</t>
  </si>
  <si>
    <t>-558.766417211132 186.640138116398 -408.295616242459</t>
  </si>
  <si>
    <t>-564.930896646157 186.28693454676 -506.100834284202</t>
  </si>
  <si>
    <t>-569.071692596848 186.075200661811 -604.013085161549</t>
  </si>
  <si>
    <t>-572.774236283839 186.039022196651 -741.963419067386</t>
  </si>
  <si>
    <t>-552.100508224159 185.100724220589 -830.80439250099</t>
  </si>
  <si>
    <t>-573.303813350056 215.976607624717 -680.935051456368</t>
  </si>
  <si>
    <t>-600.754979398006 352.087870185774 -663.067004471411</t>
  </si>
  <si>
    <t>-535.4252435619 359.30771972247 -370.355664442162</t>
  </si>
  <si>
    <t>-335.429710174314 310.550846322853 -237.12819892154</t>
  </si>
  <si>
    <t>-568.971400845162 156.133396516972 -681.035746747685</t>
  </si>
  <si>
    <t>-605.338485820034 22.9341678211613 -657.892528312873</t>
  </si>
  <si>
    <t>-354.227039547278 75.5293658386611 -362.224488525235</t>
  </si>
  <si>
    <t>-519.092811362477 264.916008199721 -204.803323789679</t>
  </si>
  <si>
    <t>-522.594174122495 290.100431338296 210.90022115641</t>
  </si>
  <si>
    <t>-531.413846259542 315.640387203388 616.395714072759</t>
  </si>
  <si>
    <t>-381.537200747654 322.944155743123 673.994709593391</t>
  </si>
  <si>
    <t>-554.795786684672 109.12018790912 -200.214420441711</t>
  </si>
  <si>
    <t>-566.139034355653 114.232313943755 216.080170501412</t>
  </si>
  <si>
    <t>-573.25127523276 119.611694589644 622.340200615279</t>
  </si>
  <si>
    <t>-431.717142913215 74.4279205143221 683.663185388491</t>
  </si>
  <si>
    <t>9763-20170724T150217.479430700.bin</t>
  </si>
  <si>
    <t>-537.151441588799 187.617143053994 -202.526276906823</t>
  </si>
  <si>
    <t>-549.914237680672 187.621040237874 -300.204830151301</t>
  </si>
  <si>
    <t>-558.909488996553 187.152594401706 -408.292130844448</t>
  </si>
  <si>
    <t>-564.98998739686 186.739192776245 -506.102479259038</t>
  </si>
  <si>
    <t>-569.025030192182 186.458640172325 -604.018944657766</t>
  </si>
  <si>
    <t>-572.555268043431 186.317303416924 -741.973831841007</t>
  </si>
  <si>
    <t>-551.81085448357 185.308257390952 -830.797465273595</t>
  </si>
  <si>
    <t>-573.170039107303 216.300813555253 -680.968655601692</t>
  </si>
  <si>
    <t>-600.661868182835 352.420941127245 -663.198737446474</t>
  </si>
  <si>
    <t>-534.750388750455 359.856145258716 -370.62331184785</t>
  </si>
  <si>
    <t>-334.971382770886 311.000517681313 -237.107540835403</t>
  </si>
  <si>
    <t>-568.819562059821 156.458729000773 -681.018693527795</t>
  </si>
  <si>
    <t>-605.090792302429 23.2559131616292 -657.710004744315</t>
  </si>
  <si>
    <t>-353.909604049773 76.6564541228768 -359.932733976627</t>
  </si>
  <si>
    <t>-519.370387852842 265.480788434128 -204.817430966343</t>
  </si>
  <si>
    <t>-522.75919980737 290.526734884897 210.895488916423</t>
  </si>
  <si>
    <t>-531.403115626548 315.68307049295 616.411623940135</t>
  </si>
  <si>
    <t>-381.534573696525 322.942285082682 674.037337143505</t>
  </si>
  <si>
    <t>-554.974911917463 109.742648166266 -200.203319280896</t>
  </si>
  <si>
    <t>-566.141056938848 114.584036609998 216.099359426627</t>
  </si>
  <si>
    <t>-573.289353512041 119.602736832364 622.360061744557</t>
  </si>
  <si>
    <t>-431.712004856225 74.5027228910224 683.644968802931</t>
  </si>
  <si>
    <t>9763-20170724T150217.511516500.bin</t>
  </si>
  <si>
    <t>-537.253332696655 187.872689154714 -202.51496528067</t>
  </si>
  <si>
    <t>-549.996803850939 187.873831670827 -300.196020346807</t>
  </si>
  <si>
    <t>-558.927731228516 187.397272969215 -408.288669516122</t>
  </si>
  <si>
    <t>-564.932611055398 186.976811791076 -506.103687152683</t>
  </si>
  <si>
    <t>-568.874606218393 186.69036692188 -604.023993110053</t>
  </si>
  <si>
    <t>-572.255513060212 186.543187652855 -741.982489486314</t>
  </si>
  <si>
    <t>-551.461988418623 185.516463965189 -830.794578409386</t>
  </si>
  <si>
    <t>-572.944339105944 216.528550231054 -680.979169326257</t>
  </si>
  <si>
    <t>-600.417902626962 352.659262149389 -663.273926367009</t>
  </si>
  <si>
    <t>-534.46346038028 360.273974603625 -370.712814689956</t>
  </si>
  <si>
    <t>-334.68325241732 311.473151769426 -237.178630234793</t>
  </si>
  <si>
    <t>-568.577778698136 156.68778519906 -681.022348406594</t>
  </si>
  <si>
    <t>-604.877967881091 23.5088662507139 -657.652262703505</t>
  </si>
  <si>
    <t>-353.988453823167 77.0405777200838 -359.158618469367</t>
  </si>
  <si>
    <t>-519.488223701969 265.749913297239 -204.814385269521</t>
  </si>
  <si>
    <t>-522.843839300753 290.6911324836 210.905093427954</t>
  </si>
  <si>
    <t>-531.403573470286 315.690441750706 616.424449374118</t>
  </si>
  <si>
    <t>-381.531206199462 322.851143563 674.052567460587</t>
  </si>
  <si>
    <t>-555.050817223944 110.002636645428 -200.193635017107</t>
  </si>
  <si>
    <t>-566.147827637107 114.723641269804 216.112254776109</t>
  </si>
  <si>
    <t>-573.303820121551 119.602386340659 622.37561935522</t>
  </si>
  <si>
    <t>-431.71618681723 74.503474498503 683.637499396334</t>
  </si>
  <si>
    <t>9763-20170724T150217.574322500.bin</t>
  </si>
  <si>
    <t>-537.430156608049 188.236785396244 -202.526899685384</t>
  </si>
  <si>
    <t>-550.148393410228 188.235034331612 -300.211270577391</t>
  </si>
  <si>
    <t>-559.011474578384 187.734510661913 -408.309370858417</t>
  </si>
  <si>
    <t>-564.938193017565 187.284974369595 -506.128975664208</t>
  </si>
  <si>
    <t>-568.784684716695 186.963772057618 -604.052869873839</t>
  </si>
  <si>
    <t>-572.012550047579 186.761802915593 -742.015009814585</t>
  </si>
  <si>
    <t>-551.147960963593 185.688315313404 -830.809746577712</t>
  </si>
  <si>
    <t>-572.738352093688 216.773841485506 -681.025221855709</t>
  </si>
  <si>
    <t>-600.089909227221 352.93740405819 -663.357177703815</t>
  </si>
  <si>
    <t>-533.965278304533 360.955006148065 -370.845203722609</t>
  </si>
  <si>
    <t>-334.23291829979 312.111600103081 -237.255097896307</t>
  </si>
  <si>
    <t>-568.43311906996 156.928386589044 -681.038286211065</t>
  </si>
  <si>
    <t>-604.888504050104 23.8111826525246 -657.574358848856</t>
  </si>
  <si>
    <t>-354.156634400578 77.6052263550648 -358.179546740766</t>
  </si>
  <si>
    <t>-519.62543976915 266.108732797634 -204.797457197901</t>
  </si>
  <si>
    <t>-522.921994761129 290.98005641794 210.926704053448</t>
  </si>
  <si>
    <t>-531.395527848857 315.70138745851 616.481570538296</t>
  </si>
  <si>
    <t>-381.523035127193 322.735558825342 674.124922517662</t>
  </si>
  <si>
    <t>-555.266334073256 110.373715005012 -200.191619912475</t>
  </si>
  <si>
    <t>-566.203758325831 114.952044592158 216.12002669681</t>
  </si>
  <si>
    <t>-573.323902233048 119.604948706133 622.373287991544</t>
  </si>
  <si>
    <t>-431.711670250568 74.5485362503612 683.609637526653</t>
  </si>
  <si>
    <t>9763-20170724T150217.612417900.bin</t>
  </si>
  <si>
    <t>-537.509166967159 188.373196813125 -202.511218877262</t>
  </si>
  <si>
    <t>-550.229348143337 188.377494106044 -300.195302938304</t>
  </si>
  <si>
    <t>-559.071157997258 187.860845627385 -408.295096842339</t>
  </si>
  <si>
    <t>-564.968369054846 187.388016011307 -506.116385879316</t>
  </si>
  <si>
    <t>-568.774535907732 187.035287551721 -604.04177478428</t>
  </si>
  <si>
    <t>-571.933717279608 186.78072223218 -742.005397267473</t>
  </si>
  <si>
    <t>-551.024562489022 185.669571334521 -830.789286793724</t>
  </si>
  <si>
    <t>-572.665133475092 216.817633092378 -681.027994077386</t>
  </si>
  <si>
    <t>-599.917847507948 353.000841583877 -663.398338435473</t>
  </si>
  <si>
    <t>-533.771682574077 361.03809970708 -370.891628731395</t>
  </si>
  <si>
    <t>-334.004261478964 312.054950184526 -237.405206553967</t>
  </si>
  <si>
    <t>-568.409399837246 156.968860674412 -681.014933762864</t>
  </si>
  <si>
    <t>-605.001913337791 23.895209909522 -657.511723302087</t>
  </si>
  <si>
    <t>-354.360870530623 77.5594500859449 -358.072692529151</t>
  </si>
  <si>
    <t>-519.700883868207 266.25061701126 -204.790526197339</t>
  </si>
  <si>
    <t>-522.946648736175 291.045012181048 210.938625560836</t>
  </si>
  <si>
    <t>-531.392253676917 315.70547835989 616.497644538433</t>
  </si>
  <si>
    <t>-381.519226868798 322.723325520225 674.141559637145</t>
  </si>
  <si>
    <t>-555.366399362678 110.509216344911 -200.187216020071</t>
  </si>
  <si>
    <t>-566.222701374603 115.049968424729 216.126972939267</t>
  </si>
  <si>
    <t>-573.324835022809 119.617918070429 622.378799943448</t>
  </si>
  <si>
    <t>-431.715014050885 74.5341080965895 683.600682413981</t>
  </si>
  <si>
    <t>9763-20170724T150217.676497700.bin</t>
  </si>
  <si>
    <t>-537.60890385842 188.553122530901 -202.480786739741</t>
  </si>
  <si>
    <t>-550.373701377362 188.590763292563 -300.159055264762</t>
  </si>
  <si>
    <t>-559.222220466356 188.090237615046 -408.258397418864</t>
  </si>
  <si>
    <t>-565.107581968673 187.625606185522 -506.08042282566</t>
  </si>
  <si>
    <t>-568.883626125136 187.275276481353 -604.007045032369</t>
  </si>
  <si>
    <t>-571.980752738194 187.019140804713 -741.972064439799</t>
  </si>
  <si>
    <t>-551.009166906329 185.853181185089 -830.740547365344</t>
  </si>
  <si>
    <t>-572.698099099259 217.05975707624 -680.996220791139</t>
  </si>
  <si>
    <t>-599.768150692249 353.278461123402 -663.371615091601</t>
  </si>
  <si>
    <t>-533.521838893816 361.172218356624 -370.883839673342</t>
  </si>
  <si>
    <t>-333.66432292416 311.700379642584 -237.712904448105</t>
  </si>
  <si>
    <t>-568.525349194652 157.205162338335 -680.978774690876</t>
  </si>
  <si>
    <t>-605.362752748155 24.198412033644 -657.447625193262</t>
  </si>
  <si>
    <t>-354.432816542537 77.5514316777105 -358.093197230334</t>
  </si>
  <si>
    <t>-519.677182864373 266.394063172034 -204.765349456686</t>
  </si>
  <si>
    <t>-522.909600794555 291.143208822483 210.966578737331</t>
  </si>
  <si>
    <t>-531.397087323526 315.693090502032 616.523078991016</t>
  </si>
  <si>
    <t>-381.512479149306 322.612332440159 674.148884415009</t>
  </si>
  <si>
    <t>-555.577077184696 110.721268058727 -200.17476784786</t>
  </si>
  <si>
    <t>-566.21884489936 115.172572530538 216.145959937384</t>
  </si>
  <si>
    <t>-573.328890853081 119.665989582869 622.404082899589</t>
  </si>
  <si>
    <t>-431.724881235736 74.502385132829 683.580421831709</t>
  </si>
  <si>
    <t>9763-20170724T150217.709590500.bin</t>
  </si>
  <si>
    <t>-537.694077413486 188.608935610835 -202.473797114112</t>
  </si>
  <si>
    <t>-550.466486365306 188.662418246624 -300.151147872068</t>
  </si>
  <si>
    <t>-559.322617465331 188.18764906469 -408.249936457856</t>
  </si>
  <si>
    <t>-565.21485080253 187.749687358179 -506.071639725563</t>
  </si>
  <si>
    <t>-568.997985909583 187.428980838436 -603.998126418408</t>
  </si>
  <si>
    <t>-572.105447407004 187.218052502295 -741.962910861061</t>
  </si>
  <si>
    <t>-551.120130627284 186.05154829766 -830.728072669506</t>
  </si>
  <si>
    <t>-572.80066475414 217.239959773794 -680.977609234291</t>
  </si>
  <si>
    <t>-599.793844572228 353.470978284796 -663.303941074627</t>
  </si>
  <si>
    <t>-533.419434830385 361.115072915501 -370.838494407939</t>
  </si>
  <si>
    <t>-333.452617521867 311.674470042273 -237.820102361682</t>
  </si>
  <si>
    <t>-568.663045637049 157.382699251882 -680.979274753113</t>
  </si>
  <si>
    <t>-605.59915774871 24.4017074042638 -657.474139708135</t>
  </si>
  <si>
    <t>-354.433138032733 77.3936758946231 -358.258311372605</t>
  </si>
  <si>
    <t>-519.719352084174 266.469068616834 -204.756543421178</t>
  </si>
  <si>
    <t>-522.880689534756 291.167886669749 210.978925262944</t>
  </si>
  <si>
    <t>-531.405144737475 315.684588286304 616.528554613432</t>
  </si>
  <si>
    <t>-381.513499013059 322.598604107865 674.136632349487</t>
  </si>
  <si>
    <t>-555.706717514551 110.791066285281 -200.170475648294</t>
  </si>
  <si>
    <t>-566.214280371332 115.175123737933 216.154382477853</t>
  </si>
  <si>
    <t>-573.34230067421 119.664263515361 622.408320134441</t>
  </si>
  <si>
    <t>-431.726848103954 74.5024673254688 683.559557392664</t>
  </si>
  <si>
    <t>9763-20170724T150217.778363500.bin</t>
  </si>
  <si>
    <t>-537.778899015572 188.656563188677 -202.527771630468</t>
  </si>
  <si>
    <t>-550.574599149525 188.737646052664 -300.202049971472</t>
  </si>
  <si>
    <t>-559.483398138581 188.317662793982 -408.29673131181</t>
  </si>
  <si>
    <t>-565.435027849136 187.937590791639 -506.115084352983</t>
  </si>
  <si>
    <t>-569.289801100064 187.6828632643 -604.038967988143</t>
  </si>
  <si>
    <t>-572.511542842195 187.571911847834 -742.001344584983</t>
  </si>
  <si>
    <t>-551.542414055999 186.463585011277 -830.771026417552</t>
  </si>
  <si>
    <t>-573.12217040421 217.55194180037 -680.994517634649</t>
  </si>
  <si>
    <t>-599.953600277571 353.796412237813 -663.204159926585</t>
  </si>
  <si>
    <t>-533.246263716409 361.165193822312 -370.807526295079</t>
  </si>
  <si>
    <t>-333.146008318411 311.572593989016 -238.04648348713</t>
  </si>
  <si>
    <t>-569.052695331454 157.69008976308 -681.041340594632</t>
  </si>
  <si>
    <t>-606.179857555969 24.7541126901963 -657.596362158722</t>
  </si>
  <si>
    <t>-354.275908745512 76.6405616651862 -358.67366513498</t>
  </si>
  <si>
    <t>-519.742010003589 266.515809321737 -204.768561041774</t>
  </si>
  <si>
    <t>-522.846609710186 291.162043832344 210.97042401527</t>
  </si>
  <si>
    <t>-531.41494730746 315.669069832489 616.532093782212</t>
  </si>
  <si>
    <t>-381.514707751304 322.58861467722 674.117144192906</t>
  </si>
  <si>
    <t>-555.86088148909 110.795994386591 -200.201435796391</t>
  </si>
  <si>
    <t>-566.307514176076 115.173876797601 216.125017823906</t>
  </si>
  <si>
    <t>-573.36057334804 119.632877832958 622.375170461725</t>
  </si>
  <si>
    <t>-431.744771117187 74.4609009155611 683.518064627717</t>
  </si>
  <si>
    <t>9763-20170724T150217.812462400.bin</t>
  </si>
  <si>
    <t>-537.81677600358 188.579547666181 -202.531837774686</t>
  </si>
  <si>
    <t>-550.628124035875 188.656822630122 -300.204071296766</t>
  </si>
  <si>
    <t>-559.565456468189 188.254432936682 -408.296474569413</t>
  </si>
  <si>
    <t>-565.548251197528 187.898407138855 -506.11298165577</t>
  </si>
  <si>
    <t>-569.440062645727 187.675423235566 -604.035490748338</t>
  </si>
  <si>
    <t>-572.720516328062 187.617353802197 -741.996373683453</t>
  </si>
  <si>
    <t>-551.784759096131 186.556985098734 -830.774612876218</t>
  </si>
  <si>
    <t>-573.291677750077 217.574852797679 -680.978279812736</t>
  </si>
  <si>
    <t>-600.027739336508 353.832898158095 -663.140391997222</t>
  </si>
  <si>
    <t>-533.216816264325 361.17039592211 -370.766407575785</t>
  </si>
  <si>
    <t>-333.004200301133 311.625588170124 -238.157136115972</t>
  </si>
  <si>
    <t>-569.24924366468 157.711252393585 -681.04916234969</t>
  </si>
  <si>
    <t>-606.479137059243 24.7930995011943 -657.654666888449</t>
  </si>
  <si>
    <t>-354.336687133993 76.0974687623891 -358.885540246548</t>
  </si>
  <si>
    <t>-519.747362290917 266.418399933254 -204.78023014642</t>
  </si>
  <si>
    <t>-522.815591805089 291.104482167163 210.956725092104</t>
  </si>
  <si>
    <t>-531.410953377076 315.648188296943 616.528699281801</t>
  </si>
  <si>
    <t>-381.506911748014 322.40362309501 674.123363732515</t>
  </si>
  <si>
    <t>-555.913670572525 110.738176065339 -200.211314216721</t>
  </si>
  <si>
    <t>-566.351622212085 115.136421145421 216.115133146098</t>
  </si>
  <si>
    <t>-573.349804369576 119.634840020898 622.367163397411</t>
  </si>
  <si>
    <t>-431.746728249223 74.4236096839145 683.510582330782</t>
  </si>
  <si>
    <t>9763-20170724T150217.877141200.bin</t>
  </si>
  <si>
    <t>-537.836057402667 188.416105706423 -202.522164628292</t>
  </si>
  <si>
    <t>-550.654255039863 188.50523957812 -300.193470861043</t>
  </si>
  <si>
    <t>-559.650627088524 188.157437367504 -408.281233947029</t>
  </si>
  <si>
    <t>-565.709061482696 187.865561401486 -506.093365143727</t>
  </si>
  <si>
    <t>-569.699668124931 187.72037365941 -604.011999821351</t>
  </si>
  <si>
    <t>-573.144447142732 187.784926269964 -741.968912485137</t>
  </si>
  <si>
    <t>-552.321068919924 186.829074306394 -830.774733295787</t>
  </si>
  <si>
    <t>-573.641244286595 217.688311126309 -680.923505649833</t>
  </si>
  <si>
    <t>-600.287241666989 353.949125008593 -662.947102342257</t>
  </si>
  <si>
    <t>-533.30162875873 361.259711001014 -370.612653584252</t>
  </si>
  <si>
    <t>-332.551938358975 311.917853970986 -238.741740910125</t>
  </si>
  <si>
    <t>-569.602270764473 157.824395047656 -681.052295610314</t>
  </si>
  <si>
    <t>-606.879666779736 24.9054941708634 -657.738105587472</t>
  </si>
  <si>
    <t>-354.62148037949 75.4280689814996 -358.929868048341</t>
  </si>
  <si>
    <t>-519.698575357421 266.265441989661 -204.779117200456</t>
  </si>
  <si>
    <t>-522.793401297698 290.972775581439 210.956293692018</t>
  </si>
  <si>
    <t>-531.402632915239 315.633731397135 616.526783661567</t>
  </si>
  <si>
    <t>-381.503040820264 322.407798603326 674.130856406715</t>
  </si>
  <si>
    <t>-555.979121173038 110.604342422587 -200.216145434399</t>
  </si>
  <si>
    <t>-566.440558498473 115.107142391165 216.108631251458</t>
  </si>
  <si>
    <t>-573.340436224401 119.642523337234 622.362555415664</t>
  </si>
  <si>
    <t>-431.763133914632 74.3544528572802 683.508766060001</t>
  </si>
  <si>
    <t>9763-20170724T150217.914240400.bin</t>
  </si>
  <si>
    <t>-537.806054771359 188.350958253805 -202.525043673921</t>
  </si>
  <si>
    <t>-550.648293289122 188.44067785375 -300.19320271562</t>
  </si>
  <si>
    <t>-559.676682092498 188.110155573138 -408.278191818376</t>
  </si>
  <si>
    <t>-565.766905024512 187.840785707401 -506.088417675613</t>
  </si>
  <si>
    <t>-569.792570579549 187.724606298602 -604.005680197264</t>
  </si>
  <si>
    <t>-573.290522814532 187.836925838697 -741.961290047445</t>
  </si>
  <si>
    <t>-552.516687052022 186.924503690859 -830.779146779939</t>
  </si>
  <si>
    <t>-573.774390176196 217.718468973319 -680.905172045311</t>
  </si>
  <si>
    <t>-600.429114198981 353.967076976704 -662.867930523416</t>
  </si>
  <si>
    <t>-533.455093387054 361.344683559565 -370.532391387363</t>
  </si>
  <si>
    <t>-332.279234010236 312.055813286684 -239.292601410197</t>
  </si>
  <si>
    <t>-569.714256311588 157.856237605438 -681.056857317881</t>
  </si>
  <si>
    <t>-606.964664243248 24.9288748083582 -657.769672700588</t>
  </si>
  <si>
    <t>-354.608821979842 75.1123907141605 -359.037576431456</t>
  </si>
  <si>
    <t>-519.664694244084 266.211849318809 -204.777954235287</t>
  </si>
  <si>
    <t>-522.792362668539 290.889204876948 210.959091722637</t>
  </si>
  <si>
    <t>-531.397869205242 315.614912164975 616.524946090771</t>
  </si>
  <si>
    <t>-381.500485760382 322.36403172293 674.137597178024</t>
  </si>
  <si>
    <t>-555.977062011986 110.525245876441 -200.212453747924</t>
  </si>
  <si>
    <t>-566.465893725848 115.097640093597 216.110878674874</t>
  </si>
  <si>
    <t>-573.324486747064 119.642744417475 622.355692738331</t>
  </si>
  <si>
    <t>-431.749826248953 74.3698219885234 683.519267710657</t>
  </si>
  <si>
    <t>9763-20170724T150217.976910400.bin</t>
  </si>
  <si>
    <t>-537.812405614558 188.275392202226 -202.524993014725</t>
  </si>
  <si>
    <t>-550.704277917233 188.37940414963 -300.186635028037</t>
  </si>
  <si>
    <t>-559.806637974024 188.069566877679 -408.265573470917</t>
  </si>
  <si>
    <t>-565.971625865386 187.820419706297 -506.071114731441</t>
  </si>
  <si>
    <t>-570.080077764249 187.725944696369 -603.98491471491</t>
  </si>
  <si>
    <t>-573.70314541536 187.870537314215 -741.937307122899</t>
  </si>
  <si>
    <t>-553.019876052394 187.020816554963 -830.776866521581</t>
  </si>
  <si>
    <t>-574.170339042083 217.735140317404 -680.872683334103</t>
  </si>
  <si>
    <t>-600.908816166975 353.952792031282 -662.739634966042</t>
  </si>
  <si>
    <t>-533.842244904725 361.305466582572 -370.424681756548</t>
  </si>
  <si>
    <t>-331.651933863242 313.139801998656 -240.331750407098</t>
  </si>
  <si>
    <t>-570.032935827812 157.878291972124 -681.044061000658</t>
  </si>
  <si>
    <t>-607.121420735 24.9020630249699 -657.772704292357</t>
  </si>
  <si>
    <t>-354.637271897035 74.899755729087 -359.17446556862</t>
  </si>
  <si>
    <t>-519.680202270392 266.160156962077 -204.770163545094</t>
  </si>
  <si>
    <t>-522.874164249688 290.785428255774 210.969431825952</t>
  </si>
  <si>
    <t>-531.387931454825 315.635410399888 616.524701703453</t>
  </si>
  <si>
    <t>-381.504097734072 322.544632078282 674.153653880824</t>
  </si>
  <si>
    <t>-555.978726390767 110.420440998899 -200.232623858149</t>
  </si>
  <si>
    <t>-566.489194937508 115.072250177731 216.089281552389</t>
  </si>
  <si>
    <t>-573.28251724975 119.640258736785 622.332263747128</t>
  </si>
  <si>
    <t>-431.744874903979 74.3239199648697 683.549261929567</t>
  </si>
  <si>
    <t>9763-20170724T150218.043588900.bin</t>
  </si>
  <si>
    <t>-537.902725273779 188.311971554659 -202.515399135176</t>
  </si>
  <si>
    <t>-550.87735142935 188.421960746977 -300.166109303858</t>
  </si>
  <si>
    <t>-560.044645791333 188.113185199959 -408.239505808935</t>
  </si>
  <si>
    <t>-566.25751268204 187.86375589056 -506.042023178195</t>
  </si>
  <si>
    <t>-570.402936199979 187.768799759929 -603.954275174124</t>
  </si>
  <si>
    <t>-574.066539434218 187.912822547399 -741.905603801032</t>
  </si>
  <si>
    <t>-553.400391232342 187.096364722329 -830.749531124961</t>
  </si>
  <si>
    <t>-574.568786154689 217.773843512819 -680.839545543655</t>
  </si>
  <si>
    <t>-601.544925082352 353.928907166551 -662.6561006257</t>
  </si>
  <si>
    <t>-534.187973013827 361.294306647458 -370.408174561486</t>
  </si>
  <si>
    <t>-331.251940185927 312.720441045604 -241.635008457537</t>
  </si>
  <si>
    <t>-570.325463113624 157.924385623681 -681.014682547665</t>
  </si>
  <si>
    <t>-607.114015519637 24.8447229976045 -657.745905208922</t>
  </si>
  <si>
    <t>-354.604010495475 75.426375058403 -358.786752094069</t>
  </si>
  <si>
    <t>-519.849482088567 266.228683914462 -204.765371567646</t>
  </si>
  <si>
    <t>-522.958278089999 290.775197419864 210.979493419484</t>
  </si>
  <si>
    <t>-531.380989609264 315.66388757657 616.529475916603</t>
  </si>
  <si>
    <t>-381.513920728049 322.788152589083 674.175890460817</t>
  </si>
  <si>
    <t>-555.975525164382 110.420166568841 -200.228574858085</t>
  </si>
  <si>
    <t>-566.474487351958 115.06185336348 216.093694871413</t>
  </si>
  <si>
    <t>-573.277638866606 119.630507092407 622.344274551781</t>
  </si>
  <si>
    <t>-431.74368183507 74.3419732148627 683.590326842383</t>
  </si>
  <si>
    <t>9763-20170724T150218.079761500.bin</t>
  </si>
  <si>
    <t>-538.018093914189 188.36544105166 -202.509863010733</t>
  </si>
  <si>
    <t>-551.019419017277 188.479188150915 -300.156921824164</t>
  </si>
  <si>
    <t>-560.180006381145 188.175237776373 -408.230914843806</t>
  </si>
  <si>
    <t>-566.372285402911 187.931925823337 -506.034789667041</t>
  </si>
  <si>
    <t>-570.482705023063 187.844967093997 -603.948460020133</t>
  </si>
  <si>
    <t>-574.081886334868 188.003021917199 -741.901526993531</t>
  </si>
  <si>
    <t>-553.399662092858 187.212051387723 -830.74199537125</t>
  </si>
  <si>
    <t>-574.632120876397 217.856548938534 -680.832142805126</t>
  </si>
  <si>
    <t>-601.673472735697 354.010727328922 -662.630025299181</t>
  </si>
  <si>
    <t>-534.256113120928 361.446098314031 -370.397891936794</t>
  </si>
  <si>
    <t>-330.868403573692 312.234066968076 -242.583135241442</t>
  </si>
  <si>
    <t>-570.349772760931 158.009754327176 -681.012496074375</t>
  </si>
  <si>
    <t>-607.019489253818 24.9233365023065 -657.751127320104</t>
  </si>
  <si>
    <t>-354.631267131148 75.9011629584186 -358.540565504213</t>
  </si>
  <si>
    <t>-520.047681462008 266.286432030894 -204.753013604396</t>
  </si>
  <si>
    <t>-523.043637981546 290.792297129637 210.995070957424</t>
  </si>
  <si>
    <t>-531.382936880365 315.673430776488 616.532105882518</t>
  </si>
  <si>
    <t>-381.518199269149 322.873637546875 674.175142444355</t>
  </si>
  <si>
    <t>-556.004384578783 110.436922492275 -200.222049701487</t>
  </si>
  <si>
    <t>-566.460697226572 115.015860722804 216.102002659856</t>
  </si>
  <si>
    <t>-573.317216139842 119.588309064953 622.358310109538</t>
  </si>
  <si>
    <t>-431.747258675796 74.3938606796626 683.590744857372</t>
  </si>
  <si>
    <t>9763-20170724T150218.111847600.bin</t>
  </si>
  <si>
    <t>-538.18299234531 188.426804126844 -202.516473182112</t>
  </si>
  <si>
    <t>-551.142665530632 188.514930722601 -300.169127028939</t>
  </si>
  <si>
    <t>-560.246383056319 188.183030364766 -408.2479681545</t>
  </si>
  <si>
    <t>-566.382918167195 187.914105653829 -506.055242623887</t>
  </si>
  <si>
    <t>-570.433185979394 187.801688721732 -603.971370788582</t>
  </si>
  <si>
    <t>-573.942993117083 187.923809677282 -741.926683492108</t>
  </si>
  <si>
    <t>-553.222413709141 187.161544882099 -830.758440922736</t>
  </si>
  <si>
    <t>-574.547129301554 217.792201867755 -680.865064506375</t>
  </si>
  <si>
    <t>-601.733288999677 353.922357680237 -662.743438328542</t>
  </si>
  <si>
    <t>-534.189575429364 361.587545934103 -370.546377570918</t>
  </si>
  <si>
    <t>-330.650473119998 310.969334677252 -243.524190161698</t>
  </si>
  <si>
    <t>-570.235979855912 157.947448817053 -681.027780287168</t>
  </si>
  <si>
    <t>-606.799569093619 24.8294927521986 -657.736849775894</t>
  </si>
  <si>
    <t>-354.576177823344 76.0590788105972 -358.425141826016</t>
  </si>
  <si>
    <t>-520.275050933125 266.335889563738 -204.759410593679</t>
  </si>
  <si>
    <t>-523.179293684137 290.845278542383 210.98914030671</t>
  </si>
  <si>
    <t>-531.385038005363 315.704918844856 616.534747680683</t>
  </si>
  <si>
    <t>-381.53047580099 323.086166817457 674.18129923111</t>
  </si>
  <si>
    <t>-556.074767322635 110.504823175195 -200.217093800119</t>
  </si>
  <si>
    <t>-566.427847187393 114.930958774334 216.111144124975</t>
  </si>
  <si>
    <t>-573.360922668323 119.547480979874 622.374228137194</t>
  </si>
  <si>
    <t>-431.745402801971 74.4623248420685 683.581847685852</t>
  </si>
  <si>
    <t>9763-20170724T150218.178527200.bin</t>
  </si>
  <si>
    <t>-538.606001416073 188.617063227121 -202.50798628701</t>
  </si>
  <si>
    <t>-551.51672368914 188.685439108764 -300.167183321921</t>
  </si>
  <si>
    <t>-560.573363849496 188.30008142743 -408.249663327334</t>
  </si>
  <si>
    <t>-566.668903811322 187.968305378698 -506.059401733284</t>
  </si>
  <si>
    <t>-570.678812000821 187.776940573105 -603.977089951073</t>
  </si>
  <si>
    <t>-574.131484513341 187.769974789142 -741.933935773259</t>
  </si>
  <si>
    <t>-553.343026912706 186.99057978817 -830.749564038516</t>
  </si>
  <si>
    <t>-574.739203394466 217.697054564014 -680.901115053465</t>
  </si>
  <si>
    <t>-601.826636990707 353.855930382613 -662.91229648943</t>
  </si>
  <si>
    <t>-533.514682687125 361.427376132832 -370.89154050506</t>
  </si>
  <si>
    <t>-330.330579100663 305.684706343652 -245.456375184435</t>
  </si>
  <si>
    <t>-570.471395274678 157.849131444635 -681.004813847835</t>
  </si>
  <si>
    <t>-607.00850935682 24.7310918253593 -657.64638495536</t>
  </si>
  <si>
    <t>-354.767349678281 75.8150559914097 -358.62497770734</t>
  </si>
  <si>
    <t>-520.798997622675 266.473378786241 -204.747330270399</t>
  </si>
  <si>
    <t>-523.4130047161 291.061705776052 210.99846833905</t>
  </si>
  <si>
    <t>-531.395477299869 315.768553205002 616.549916002968</t>
  </si>
  <si>
    <t>-381.555127928703 323.458655608734 674.193072619653</t>
  </si>
  <si>
    <t>-556.459740005435 110.674393188668 -200.201489149077</t>
  </si>
  <si>
    <t>-566.429872341162 114.676704192001 216.140422407613</t>
  </si>
  <si>
    <t>-573.500210234614 119.438124505286 622.425039862142</t>
  </si>
  <si>
    <t>-431.761902268046 74.5807194159261 683.515612199196</t>
  </si>
  <si>
    <t>9763-20170724T150218.210615000.bin</t>
  </si>
  <si>
    <t>-538.808300946255 188.626106815059 -202.469798746708</t>
  </si>
  <si>
    <t>-551.750766570144 188.696709427939 -300.124764239558</t>
  </si>
  <si>
    <t>-560.823920529655 188.309922025529 -408.205960312878</t>
  </si>
  <si>
    <t>-566.926801214641 187.975458173765 -506.015010057085</t>
  </si>
  <si>
    <t>-570.936357225926 187.780506675218 -603.93286738408</t>
  </si>
  <si>
    <t>-574.380329198936 187.767306780583 -741.889987217437</t>
  </si>
  <si>
    <t>-553.570134331629 186.959323211943 -830.700178974473</t>
  </si>
  <si>
    <t>-574.961049193044 217.699224782377 -680.859205466742</t>
  </si>
  <si>
    <t>-601.880929114159 353.906061379264 -662.904047964504</t>
  </si>
  <si>
    <t>-532.939656091818 361.381657726221 -371.028666452962</t>
  </si>
  <si>
    <t>-329.857451079097 302.875025185274 -246.692045255887</t>
  </si>
  <si>
    <t>-570.754947157866 157.846920011538 -680.958564052093</t>
  </si>
  <si>
    <t>-607.424587373722 24.7644237800016 -657.6026032997</t>
  </si>
  <si>
    <t>-355.048192204699 75.8832164094697 -358.640898007976</t>
  </si>
  <si>
    <t>-521.012466846956 266.49889172157 -204.736339794288</t>
  </si>
  <si>
    <t>-523.399450686302 291.09228965338 211.010504763447</t>
  </si>
  <si>
    <t>-531.408303481934 315.776822877253 616.554026279757</t>
  </si>
  <si>
    <t>-381.565788505448 323.534227604804 674.182556932549</t>
  </si>
  <si>
    <t>-556.612484154248 110.685436867227 -200.183653559407</t>
  </si>
  <si>
    <t>-566.436805762541 114.626286181241 216.162299747014</t>
  </si>
  <si>
    <t>-573.550455187276 119.409020268629 622.455836800207</t>
  </si>
  <si>
    <t>-431.762001294026 74.600568580915 683.465907363069</t>
  </si>
  <si>
    <t>9763-20170724T150218.279401100.bin</t>
  </si>
  <si>
    <t>-539.190976574541 188.59134274942 -202.445926132672</t>
  </si>
  <si>
    <t>-552.194854462066 188.688275071449 -300.092729621978</t>
  </si>
  <si>
    <t>-561.296803147049 188.323519164556 -408.171441384537</t>
  </si>
  <si>
    <t>-567.409803256661 188.0060695317 -505.980064160971</t>
  </si>
  <si>
    <t>-571.413308318084 187.825197455 -603.898110089439</t>
  </si>
  <si>
    <t>-574.831419828106 187.828979499802 -741.855692849981</t>
  </si>
  <si>
    <t>-553.961494811704 186.919217035857 -830.651191883377</t>
  </si>
  <si>
    <t>-575.307029329559 217.761485647006 -680.824444118936</t>
  </si>
  <si>
    <t>-601.766633152923 354.069315608859 -662.936096833078</t>
  </si>
  <si>
    <t>-531.519846124854 361.125851518407 -371.361724865835</t>
  </si>
  <si>
    <t>-328.692183379384 294.919910748764 -250.52007812101</t>
  </si>
  <si>
    <t>-571.334008112172 157.893097137287 -680.924551411342</t>
  </si>
  <si>
    <t>-608.532493040358 24.9587485861418 -657.620683400963</t>
  </si>
  <si>
    <t>-355.665550564914 75.1156014144158 -358.990833422031</t>
  </si>
  <si>
    <t>-521.264614231315 266.426636722367 -204.720022721249</t>
  </si>
  <si>
    <t>-523.25855257014 291.070260909765 211.026004187931</t>
  </si>
  <si>
    <t>-531.445436109951 315.759215173491 616.551584196678</t>
  </si>
  <si>
    <t>-381.576431224093 323.343622506234 674.134205921965</t>
  </si>
  <si>
    <t>-557.232105114959 110.718253805705 -200.150402213602</t>
  </si>
  <si>
    <t>-566.572306135786 114.561926034365 216.207611974129</t>
  </si>
  <si>
    <t>-573.583823330783 119.418657749944 622.466343441983</t>
  </si>
  <si>
    <t>-431.778963736421 74.5533844903907 683.39653296074</t>
  </si>
  <si>
    <t>9763-20170724T150218.311485100.bin</t>
  </si>
  <si>
    <t>-539.395874100716 188.555850469361 -202.462641745063</t>
  </si>
  <si>
    <t>-552.377427204038 188.676238988505 -300.112264109114</t>
  </si>
  <si>
    <t>-561.494247007925 188.328293745477 -408.189828083482</t>
  </si>
  <si>
    <t>-567.636198427762 188.02024861732 -505.996691364828</t>
  </si>
  <si>
    <t>-571.68382565716 187.841569373335 -603.91300472496</t>
  </si>
  <si>
    <t>-575.179631125343 187.839517339992 -741.868707692588</t>
  </si>
  <si>
    <t>-554.301183451677 186.876689690405 -830.661498554215</t>
  </si>
  <si>
    <t>-575.531518875002 217.780302122157 -680.840518032037</t>
  </si>
  <si>
    <t>-601.637491918766 354.154249059781 -662.973961137572</t>
  </si>
  <si>
    <t>-530.738488271669 360.90829515019 -371.550371515429</t>
  </si>
  <si>
    <t>-328.018929112698 290.190050089469 -253.107447589188</t>
  </si>
  <si>
    <t>-571.737251771735 157.900470454214 -680.935932577292</t>
  </si>
  <si>
    <t>-609.316585921439 25.0531149958551 -657.680260487852</t>
  </si>
  <si>
    <t>-356.340720506846 74.5591246408731 -358.987867209016</t>
  </si>
  <si>
    <t>-521.286673504343 266.379457925938 -204.723659419749</t>
  </si>
  <si>
    <t>-523.149397012016 291.035359439825 211.022217321288</t>
  </si>
  <si>
    <t>-531.467493247643 315.743073094439 616.54485303412</t>
  </si>
  <si>
    <t>-381.582462088647 323.255447690973 674.095203238566</t>
  </si>
  <si>
    <t>-557.526862052789 110.698978831186 -200.156981855545</t>
  </si>
  <si>
    <t>-566.645720777306 114.47283422553 216.206548586317</t>
  </si>
  <si>
    <t>-573.593844879177 119.414665023141 622.46953253075</t>
  </si>
  <si>
    <t>-431.788550349389 74.4940602926554 683.357931484179</t>
  </si>
  <si>
    <t>9763-20170724T150218.376447800.bin</t>
  </si>
  <si>
    <t>-539.709708766735 188.375610486257 -202.457966379577</t>
  </si>
  <si>
    <t>-552.69035111556 188.568089254371 -300.107669913525</t>
  </si>
  <si>
    <t>-561.859608992776 188.298562425606 -408.180978507088</t>
  </si>
  <si>
    <t>-568.070395615816 188.057409352298 -505.983770607248</t>
  </si>
  <si>
    <t>-572.208001401583 187.939014430063 -603.89633448727</t>
  </si>
  <si>
    <t>-575.852356703552 188.013075906698 -741.848216129679</t>
  </si>
  <si>
    <t>-554.998646193305 186.988424067048 -830.646086399256</t>
  </si>
  <si>
    <t>-575.926322935503 217.932983017706 -680.808823812196</t>
  </si>
  <si>
    <t>-601.144469068171 354.475249864357 -662.935124169976</t>
  </si>
  <si>
    <t>-529.069744734435 360.029901905011 -371.77478611152</t>
  </si>
  <si>
    <t>-326.539627621362 282.487876810515 -257.346723753457</t>
  </si>
  <si>
    <t>-572.556568917928 158.027688876333 -680.930080454638</t>
  </si>
  <si>
    <t>-611.065611474658 25.432955188729 -657.786886900801</t>
  </si>
  <si>
    <t>-358.04432901986 73.0322009581564 -358.864916559724</t>
  </si>
  <si>
    <t>-521.222597180885 266.076083172083 -204.715437828944</t>
  </si>
  <si>
    <t>-522.978865551995 290.954483631352 211.017652525916</t>
  </si>
  <si>
    <t>-531.507520070776 315.701376118997 616.535479103897</t>
  </si>
  <si>
    <t>-381.594844546365 323.066807402422 674.032802765666</t>
  </si>
  <si>
    <t>-558.301636161694 110.661152750117 -200.170160960357</t>
  </si>
  <si>
    <t>-566.760536909616 114.232975642256 216.209115699762</t>
  </si>
  <si>
    <t>-573.618085649565 119.418403638912 622.484354401407</t>
  </si>
  <si>
    <t>-431.816388615639 74.3491501231665 683.271141928278</t>
  </si>
  <si>
    <t>9763-20170724T150218.413545900.bin</t>
  </si>
  <si>
    <t>-539.851661647949 188.186638497704 -202.459144912707</t>
  </si>
  <si>
    <t>-552.839819690494 188.42460745432 -300.10774144706</t>
  </si>
  <si>
    <t>-562.048883711907 188.228757548075 -408.177914477983</t>
  </si>
  <si>
    <t>-568.309196313826 188.061461141089 -505.977724492968</t>
  </si>
  <si>
    <t>-572.510252049224 188.023079998257 -603.887580964284</t>
  </si>
  <si>
    <t>-576.258930498506 188.214941465282 -741.83649379429</t>
  </si>
  <si>
    <t>-555.440643381141 187.193206216474 -830.6428497947</t>
  </si>
  <si>
    <t>-576.163161657258 218.089319577865 -680.774918941473</t>
  </si>
  <si>
    <t>-600.800236135774 354.724982106368 -662.79380262465</t>
  </si>
  <si>
    <t>-528.253512601078 359.425336681184 -371.735644071864</t>
  </si>
  <si>
    <t>-325.685373888071 279.386093089289 -259.108461264862</t>
  </si>
  <si>
    <t>-573.040651057109 158.170903939188 -680.943174932208</t>
  </si>
  <si>
    <t>-612.159839576476 25.7301623426797 -657.913521036607</t>
  </si>
  <si>
    <t>-358.776614677115 71.6413694002983 -359.144428131649</t>
  </si>
  <si>
    <t>-521.144836688994 265.815941563939 -204.702701846047</t>
  </si>
  <si>
    <t>-522.843701036122 290.815522803507 211.023316754618</t>
  </si>
  <si>
    <t>-531.529886774818 315.650194082084 616.527895988523</t>
  </si>
  <si>
    <t>-381.595242864483 322.748037290936 674.001605594507</t>
  </si>
  <si>
    <t>-558.630601323197 110.531098765729 -200.176811809691</t>
  </si>
  <si>
    <t>-566.858184691658 114.084707421981 216.207228085212</t>
  </si>
  <si>
    <t>-573.627015828401 119.421573838029 622.483909419734</t>
  </si>
  <si>
    <t>-431.830170553929 74.2717551878147 683.222242615746</t>
  </si>
  <si>
    <t>9763-20170724T150218.476721900.bin</t>
  </si>
  <si>
    <t>-540.017632718352 187.70728796969 -202.473899293648</t>
  </si>
  <si>
    <t>-553.05183392508 188.062665506327 -300.11599466473</t>
  </si>
  <si>
    <t>-562.32817812713 188.049038599894 -408.180628902606</t>
  </si>
  <si>
    <t>-568.657878041315 188.066189663991 -505.976041521405</t>
  </si>
  <si>
    <t>-572.93800069904 188.231040448359 -603.8822318428</t>
  </si>
  <si>
    <t>-576.809142407835 188.728210212864 -741.827110064072</t>
  </si>
  <si>
    <t>-556.017402947467 187.785160710639 -830.640446193096</t>
  </si>
  <si>
    <t>-576.429198464598 218.478612885321 -680.706094110186</t>
  </si>
  <si>
    <t>-599.91517023138 355.287353702076 -662.475579710881</t>
  </si>
  <si>
    <t>-526.696985865769 358.718403310743 -371.567755185097</t>
  </si>
  <si>
    <t>-323.959294286814 274.597055674285 -262.26987115417</t>
  </si>
  <si>
    <t>-573.766767590961 158.538319786142 -680.996904037917</t>
  </si>
  <si>
    <t>-614.043164685396 26.4056055480462 -658.227813178109</t>
  </si>
  <si>
    <t>-360.215380600309 68.7498872143626 -359.973158589088</t>
  </si>
  <si>
    <t>-520.687554782351 265.250712943048 -204.704148843998</t>
  </si>
  <si>
    <t>-522.523659687147 290.334412519423 211.016242358234</t>
  </si>
  <si>
    <t>-531.573628350336 315.538090429317 616.513505589489</t>
  </si>
  <si>
    <t>-381.597400543533 322.12153204904 673.939898144522</t>
  </si>
  <si>
    <t>-559.374246792106 110.181448081146 -200.20423709649</t>
  </si>
  <si>
    <t>-567.137673437444 113.831037398214 216.187937495548</t>
  </si>
  <si>
    <t>-573.590464362406 119.458555015414 622.458186646688</t>
  </si>
  <si>
    <t>-431.852842004972 74.0398880230946 683.134314074609</t>
  </si>
  <si>
    <t>9763-20170724T150218.507826300.bin</t>
  </si>
  <si>
    <t>-540.140775787588 187.443139229637 -202.474999488217</t>
  </si>
  <si>
    <t>-553.158940213915 187.849711292394 -300.119088267276</t>
  </si>
  <si>
    <t>-562.429363766464 187.918168910742 -408.184161624951</t>
  </si>
  <si>
    <t>-568.759397092485 188.019036289894 -505.979407032691</t>
  </si>
  <si>
    <t>-573.046065155322 188.276940624001 -603.885196660778</t>
  </si>
  <si>
    <t>-576.933470818183 188.914047742879 -741.829012961805</t>
  </si>
  <si>
    <t>-556.138908538145 188.028845771268 -830.642271557988</t>
  </si>
  <si>
    <t>-576.446048885018 218.606639924997 -680.680773433128</t>
  </si>
  <si>
    <t>-599.431294517965 355.483846535908 -662.316822779616</t>
  </si>
  <si>
    <t>-525.905913540489 358.615203026963 -371.483159185338</t>
  </si>
  <si>
    <t>-322.900455927581 272.753067156153 -264.05192992041</t>
  </si>
  <si>
    <t>-573.98421226382 158.658115664981 -681.027052094246</t>
  </si>
  <si>
    <t>-614.739430774058 26.6552219018326 -658.364503311013</t>
  </si>
  <si>
    <t>-360.80755284681 67.3266058856254 -360.446399058995</t>
  </si>
  <si>
    <t>-520.533525836335 264.929157190833 -204.68793573106</t>
  </si>
  <si>
    <t>-522.397859930689 290.065926228978 211.029091797344</t>
  </si>
  <si>
    <t>-531.601145608078 315.467039973106 616.503212224682</t>
  </si>
  <si>
    <t>-381.602451389291 321.788211608584 673.900318616061</t>
  </si>
  <si>
    <t>-559.768684189804 109.987629867911 -200.225309641309</t>
  </si>
  <si>
    <t>-567.292777923309 113.661215990428 216.171050725208</t>
  </si>
  <si>
    <t>-573.570288860141 119.459385692709 622.436957860234</t>
  </si>
  <si>
    <t>-431.868375498612 73.9099374377633 683.098394811493</t>
  </si>
  <si>
    <t>9763-20170724T150218.579008100.bin</t>
  </si>
  <si>
    <t>-540.346789992884 186.880470695687 -202.497805715286</t>
  </si>
  <si>
    <t>-553.329604295509 187.395406621075 -300.146080569259</t>
  </si>
  <si>
    <t>-562.569338217987 187.627426286093 -408.213592314346</t>
  </si>
  <si>
    <t>-568.876592173968 187.893151595923 -506.009992800946</t>
  </si>
  <si>
    <t>-573.146396534209 188.332232453689 -603.915907361096</t>
  </si>
  <si>
    <t>-577.01714800732 189.241112272507 -741.858631853475</t>
  </si>
  <si>
    <t>-556.215674834129 188.478982896961 -830.671470972354</t>
  </si>
  <si>
    <t>-576.364945207181 218.819847418001 -680.656678617363</t>
  </si>
  <si>
    <t>-598.577719341774 355.800126491564 -662.05954676715</t>
  </si>
  <si>
    <t>-524.634099225072 358.715242409131 -371.329786792301</t>
  </si>
  <si>
    <t>-320.963164955161 270.20769250054 -267.360775267872</t>
  </si>
  <si>
    <t>-574.247377302207 158.858965096633 -681.111340973755</t>
  </si>
  <si>
    <t>-615.855022478044 27.0848116325908 -658.692533627278</t>
  </si>
  <si>
    <t>-361.659293446096 64.4144372450801 -361.536566604226</t>
  </si>
  <si>
    <t>-520.304400409181 264.310777715531 -204.6642292958</t>
  </si>
  <si>
    <t>-522.268872292706 289.595911631295 211.043450703496</t>
  </si>
  <si>
    <t>-531.656758583583 315.381400388236 616.484550980908</t>
  </si>
  <si>
    <t>-381.626710390839 321.494990878188 673.822245915404</t>
  </si>
  <si>
    <t>-560.385983353223 109.512672452687 -200.27608337589</t>
  </si>
  <si>
    <t>-567.629773307129 113.330387851103 216.123916603884</t>
  </si>
  <si>
    <t>-573.569869988739 119.40887793315 622.401269883403</t>
  </si>
  <si>
    <t>-431.877866069362 73.7867279420011 683.031300631342</t>
  </si>
  <si>
    <t>9763-20170724T150218.614097800.bin</t>
  </si>
  <si>
    <t>-540.374226935946 186.616254115643 -202.501332104291</t>
  </si>
  <si>
    <t>-553.345171548962 187.167919169034 -300.150918353725</t>
  </si>
  <si>
    <t>-562.550719356048 187.481481599352 -408.221187651248</t>
  </si>
  <si>
    <t>-568.820096782739 187.838145251801 -506.019665469423</t>
  </si>
  <si>
    <t>-573.04606749591 188.38521359875 -603.927059913318</t>
  </si>
  <si>
    <t>-576.849648881602 189.465006572113 -741.870439166763</t>
  </si>
  <si>
    <t>-556.038837826596 188.778121621176 -830.681653840942</t>
  </si>
  <si>
    <t>-576.175547668667 218.969648875573 -680.632865077668</t>
  </si>
  <si>
    <t>-598.104668303918 355.960129631745 -661.92798901096</t>
  </si>
  <si>
    <t>-523.970678923255 358.887605200411 -371.246724330423</t>
  </si>
  <si>
    <t>-319.876648141913 269.340922612068 -269.011693002283</t>
  </si>
  <si>
    <t>-574.161155905328 159.00574584756 -681.157890244155</t>
  </si>
  <si>
    <t>-616.106685292266 27.3065704547164 -658.847133765661</t>
  </si>
  <si>
    <t>-361.879076288904 63.197483636726 -361.870364684061</t>
  </si>
  <si>
    <t>-520.174107047163 263.993785610964 -204.650841465052</t>
  </si>
  <si>
    <t>-522.246678573309 289.381690460074 211.049981891278</t>
  </si>
  <si>
    <t>-531.677190186465 315.360283769601 616.480007355263</t>
  </si>
  <si>
    <t>-381.639996801257 321.442971204719 673.802250935081</t>
  </si>
  <si>
    <t>-560.570033982181 109.288597168206 -200.293688768337</t>
  </si>
  <si>
    <t>-567.733455927091 113.18281719816 216.107011278081</t>
  </si>
  <si>
    <t>-573.551993869908 119.40639961872 622.386578552129</t>
  </si>
  <si>
    <t>-431.873251400629 73.728426681035 683.00548997374</t>
  </si>
  <si>
    <t>9763-20170724T150218.675787100.bin</t>
  </si>
  <si>
    <t>-540.425891422024 186.215948861874 -202.508936926209</t>
  </si>
  <si>
    <t>-553.334890815396 186.823830084241 -300.16639748706</t>
  </si>
  <si>
    <t>-562.476447265126 187.249022521433 -408.24168902666</t>
  </si>
  <si>
    <t>-568.6915983143 187.725887418221 -506.043285490335</t>
  </si>
  <si>
    <t>-572.867998090394 188.412462248348 -603.951785748575</t>
  </si>
  <si>
    <t>-576.607766348988 189.708062469317 -741.895087890253</t>
  </si>
  <si>
    <t>-555.782580408757 189.145657427409 -830.703734629948</t>
  </si>
  <si>
    <t>-575.88934454846 219.119246444026 -680.613162274497</t>
  </si>
  <si>
    <t>-597.43114453655 356.152604807774 -661.701596809364</t>
  </si>
  <si>
    <t>-522.360616641733 359.142557969336 -371.261435023731</t>
  </si>
  <si>
    <t>-317.348208082892 268.353366849952 -272.002906392219</t>
  </si>
  <si>
    <t>-574.02001888944 159.151451342038 -681.227102950025</t>
  </si>
  <si>
    <t>-616.319612157567 27.5402460687283 -659.122260616951</t>
  </si>
  <si>
    <t>-362.199507622037 61.6963093750217 -361.844880193899</t>
  </si>
  <si>
    <t>-519.99924238422 263.553235411492 -204.626770062698</t>
  </si>
  <si>
    <t>-522.289009874259 289.10835415238 211.062654497341</t>
  </si>
  <si>
    <t>-531.727147294868 315.322089317177 616.470383275898</t>
  </si>
  <si>
    <t>-381.670505729475 321.343037675493 673.748234082868</t>
  </si>
  <si>
    <t>-560.875763051131 108.952888692053 -200.326981806879</t>
  </si>
  <si>
    <t>-567.790094951183 112.799499142046 216.07836424155</t>
  </si>
  <si>
    <t>-573.582593344498 119.325812756341 622.36328503705</t>
  </si>
  <si>
    <t>-431.879976452184 73.667432512417 682.941213231202</t>
  </si>
  <si>
    <t>9763-20170724T150218.712886000.bin</t>
  </si>
  <si>
    <t>-540.43555221527 186.070232962039 -202.503270480589</t>
  </si>
  <si>
    <t>-553.313080523936 186.681547395667 -300.164907969799</t>
  </si>
  <si>
    <t>-562.422093931513 187.126669024175 -408.242800608769</t>
  </si>
  <si>
    <t>-568.609316895115 187.627300512433 -506.045953143931</t>
  </si>
  <si>
    <t>-572.759577653972 188.34331675558 -603.955474588302</t>
  </si>
  <si>
    <t>-576.464695059516 189.685933869432 -741.89918040426</t>
  </si>
  <si>
    <t>-555.629742554956 189.163334982571 -830.705963457896</t>
  </si>
  <si>
    <t>-575.734614424392 219.077062321461 -680.607764628264</t>
  </si>
  <si>
    <t>-597.107836521716 356.127876142358 -661.623342427694</t>
  </si>
  <si>
    <t>-521.280809685809 359.175188564436 -371.380235761315</t>
  </si>
  <si>
    <t>-315.944551858434 268.2194418478 -272.947143366982</t>
  </si>
  <si>
    <t>-573.91923100825 159.107911734634 -681.240313772458</t>
  </si>
  <si>
    <t>-616.36234293148 27.5369361759888 -659.196805558037</t>
  </si>
  <si>
    <t>-362.229568421459 61.0455963798488 -361.723479563628</t>
  </si>
  <si>
    <t>-519.975888819754 263.384196395276 -204.626819460485</t>
  </si>
  <si>
    <t>-522.31470196562 289.033714236052 211.056516233778</t>
  </si>
  <si>
    <t>-531.74470898599 315.326600429183 616.466213369381</t>
  </si>
  <si>
    <t>-381.691087569264 321.503534808896 673.735428680446</t>
  </si>
  <si>
    <t>-560.940369997401 108.829623510384 -200.328129615726</t>
  </si>
  <si>
    <t>-567.789613781325 112.628179528218 216.078711556995</t>
  </si>
  <si>
    <t>-573.601245753216 119.279144280446 622.357149576262</t>
  </si>
  <si>
    <t>-431.861339858639 73.7022781211315 682.909146983668</t>
  </si>
  <si>
    <t>9763-20170724T150218.776572600.bin</t>
  </si>
  <si>
    <t>-540.27805851382 185.690756016627 -202.484420457869</t>
  </si>
  <si>
    <t>-553.088329884801 186.296808192562 -300.154877390433</t>
  </si>
  <si>
    <t>-562.150324998981 186.756716585796 -408.236667750638</t>
  </si>
  <si>
    <t>-568.306721948078 187.277317058887 -506.041629272464</t>
  </si>
  <si>
    <t>-572.438174809067 188.018974135919 -603.951822954958</t>
  </si>
  <si>
    <t>-576.129754912933 189.402511026124 -741.895412384786</t>
  </si>
  <si>
    <t>-555.30951732879 188.909567289058 -830.705826282747</t>
  </si>
  <si>
    <t>-575.36558405986 218.776719061518 -680.596344240811</t>
  </si>
  <si>
    <t>-596.462144782109 355.854434842452 -661.514848771898</t>
  </si>
  <si>
    <t>-519.270886644461 358.836632248533 -371.630972437504</t>
  </si>
  <si>
    <t>-313.442793121756 269.407244462505 -272.827198449475</t>
  </si>
  <si>
    <t>-573.630348964947 158.805260567253 -681.244363636743</t>
  </si>
  <si>
    <t>-616.233861706194 27.2689049401679 -659.258041616722</t>
  </si>
  <si>
    <t>-362.060029597691 60.307946294575 -361.561846264975</t>
  </si>
  <si>
    <t>-519.743430940369 262.965678731114 -204.592224986669</t>
  </si>
  <si>
    <t>-522.323775202403 288.850077067626 211.075183825325</t>
  </si>
  <si>
    <t>-531.781328925055 315.308015403131 616.469909197187</t>
  </si>
  <si>
    <t>-381.721762280579 321.420022826362 673.730444740937</t>
  </si>
  <si>
    <t>-560.793838823991 108.377943949459 -200.330042877189</t>
  </si>
  <si>
    <t>-567.80129927967 112.485456883706 216.071241204274</t>
  </si>
  <si>
    <t>-573.608448785442 119.243278401916 622.354718307068</t>
  </si>
  <si>
    <t>-431.845472877627 73.6877477996266 682.868816485776</t>
  </si>
  <si>
    <t>9763-20170724T150218.843268100.bin</t>
  </si>
  <si>
    <t>-539.951506167142 185.285357488467 -202.481230358679</t>
  </si>
  <si>
    <t>-552.735408924689 185.883760941148 -300.155232120388</t>
  </si>
  <si>
    <t>-561.790323564169 186.341849963445 -408.237530927964</t>
  </si>
  <si>
    <t>-567.949403541726 186.863159166249 -506.042538180941</t>
  </si>
  <si>
    <t>-572.092790636229 187.606668749816 -603.952115713194</t>
  </si>
  <si>
    <t>-575.810979177954 188.994610778958 -741.895005098578</t>
  </si>
  <si>
    <t>-554.984476039808 188.506221404598 -830.703794214028</t>
  </si>
  <si>
    <t>-575.015724245185 218.367259700007 -680.595641055218</t>
  </si>
  <si>
    <t>-595.851962688652 355.47328774009 -661.414458738254</t>
  </si>
  <si>
    <t>-518.064028955735 358.761262108265 -371.693540055744</t>
  </si>
  <si>
    <t>-312.139767976559 270.444415541095 -272.092630813198</t>
  </si>
  <si>
    <t>-573.319138939535 158.394896079096 -681.24473145876</t>
  </si>
  <si>
    <t>-616.047048992664 26.8941326995987 -659.275091464899</t>
  </si>
  <si>
    <t>-361.833658282233 60.4356961206615 -361.709839974204</t>
  </si>
  <si>
    <t>-519.431964161544 262.623416382754 -204.592614858197</t>
  </si>
  <si>
    <t>-522.184975051342 288.656579535814 211.064336109199</t>
  </si>
  <si>
    <t>-531.7932584711 315.277766468962 616.461557266915</t>
  </si>
  <si>
    <t>-381.738743044151 321.275458937512 673.747369509087</t>
  </si>
  <si>
    <t>-560.549847949481 107.960588590853 -200.334977740113</t>
  </si>
  <si>
    <t>-567.908735434259 112.630292600104 216.054323622716</t>
  </si>
  <si>
    <t>-573.464513395595 119.325435618704 622.299948557265</t>
  </si>
  <si>
    <t>-431.807567492472 73.5322385158031 682.882950875984</t>
  </si>
  <si>
    <t>9763-20170724T150218.880870500.bin</t>
  </si>
  <si>
    <t>-539.712569718621 185.182549559359 -202.500387368232</t>
  </si>
  <si>
    <t>-552.500272875684 185.777846122015 -300.173936126202</t>
  </si>
  <si>
    <t>-561.565632291686 186.207033453559 -408.255653137969</t>
  </si>
  <si>
    <t>-567.735727949308 186.691893452184 -506.059996576048</t>
  </si>
  <si>
    <t>-571.891132687176 187.388979844502 -603.969242701077</t>
  </si>
  <si>
    <t>-575.626830694769 188.700789339722 -741.912471865781</t>
  </si>
  <si>
    <t>-554.777814009608 188.172962085558 -830.71595328599</t>
  </si>
  <si>
    <t>-574.817236951451 218.107468322503 -680.629590068631</t>
  </si>
  <si>
    <t>-594.933854464855 355.280600867101 -661.115978652307</t>
  </si>
  <si>
    <t>-517.554806891827 358.86864666249 -371.289131141107</t>
  </si>
  <si>
    <t>-311.762949441307 271.113742787822 -270.920974568702</t>
  </si>
  <si>
    <t>-573.133864358645 158.134272379635 -681.245576098985</t>
  </si>
  <si>
    <t>-615.825158880465 26.6416578843177 -659.217545706907</t>
  </si>
  <si>
    <t>-361.666351181927 60.6956893128879 -361.768828490537</t>
  </si>
  <si>
    <t>-519.161731360742 262.552502941748 -204.615171319208</t>
  </si>
  <si>
    <t>-522.089876830972 288.546509977077 211.043051566707</t>
  </si>
  <si>
    <t>-531.784390253053 315.283451298151 616.45854280583</t>
  </si>
  <si>
    <t>-381.743957084466 321.247379537789 673.784830437809</t>
  </si>
  <si>
    <t>-560.29393599811 107.84565419746 -200.352415892927</t>
  </si>
  <si>
    <t>-567.930721142722 112.83979394699 216.028107040097</t>
  </si>
  <si>
    <t>-573.331851460768 119.394446014725 622.250391466749</t>
  </si>
  <si>
    <t>-431.772615158944 73.419235130754 682.923775186727</t>
  </si>
  <si>
    <t>9763-20170724T150218.911955500.bin</t>
  </si>
  <si>
    <t>-539.578145280393 185.151384711714 -202.533830438433</t>
  </si>
  <si>
    <t>-552.371034643935 185.734135292973 -300.206769521237</t>
  </si>
  <si>
    <t>-561.455117961547 186.110861423207 -408.287101394968</t>
  </si>
  <si>
    <t>-567.645947493376 186.532143648557 -506.090390077902</t>
  </si>
  <si>
    <t>-571.824966547493 187.149572653166 -603.99931007071</t>
  </si>
  <si>
    <t>-575.596103395443 188.331956289063 -741.94266204647</t>
  </si>
  <si>
    <t>-554.715805708758 187.731573930394 -830.73825658377</t>
  </si>
  <si>
    <t>-574.763843336257 217.796415871123 -680.687885224237</t>
  </si>
  <si>
    <t>-593.920904709687 355.042697089222 -660.74835492325</t>
  </si>
  <si>
    <t>-517.424254900701 358.768699826961 -370.689022095951</t>
  </si>
  <si>
    <t>-311.694748717254 272.422108860432 -268.980422612281</t>
  </si>
  <si>
    <t>-573.094453871552 157.822346215109 -681.247646711695</t>
  </si>
  <si>
    <t>-615.7149150606 26.3206994221632 -659.126813971843</t>
  </si>
  <si>
    <t>-361.635635250458 60.925215864472 -361.823400045378</t>
  </si>
  <si>
    <t>-519.145478680864 262.569359042933 -204.635638617613</t>
  </si>
  <si>
    <t>-522.064855469904 288.51763709632 211.025471293938</t>
  </si>
  <si>
    <t>-531.749340329205 315.297892332983 616.455422999953</t>
  </si>
  <si>
    <t>-381.729565909463 321.280496067594 673.833838673573</t>
  </si>
  <si>
    <t>-560.044227695324 107.77097397325 -200.395056199795</t>
  </si>
  <si>
    <t>-568.000113956864 113.117878288623 215.975115043154</t>
  </si>
  <si>
    <t>-573.164890578636 119.490608890038 622.189824719776</t>
  </si>
  <si>
    <t>-431.727534372717 73.3121795463508 682.992980956732</t>
  </si>
  <si>
    <t>9763-20170724T150218.977712300.bin</t>
  </si>
  <si>
    <t>-539.528859733442 185.304878107324 -202.584506739</t>
  </si>
  <si>
    <t>-552.388214249879 185.8734609956 -300.248851713763</t>
  </si>
  <si>
    <t>-561.535206741201 186.164816073931 -408.323984930537</t>
  </si>
  <si>
    <t>-567.776112584505 186.482576168123 -506.124584974374</t>
  </si>
  <si>
    <t>-571.996968665388 186.970649599024 -604.032306295142</t>
  </si>
  <si>
    <t>-575.817016574626 187.944572380674 -741.976068895983</t>
  </si>
  <si>
    <t>-554.878697244044 187.252586361616 -830.7574037725</t>
  </si>
  <si>
    <t>-575.030870000128 217.499611054013 -680.764288852013</t>
  </si>
  <si>
    <t>-594.292322554134 354.716494042322 -660.783250116447</t>
  </si>
  <si>
    <t>-519.245828465712 359.139419998747 -370.355237950384</t>
  </si>
  <si>
    <t>-313.809934796721 275.713750220457 -265.659204045162</t>
  </si>
  <si>
    <t>-573.226007629841 157.52868234423 -681.237591450258</t>
  </si>
  <si>
    <t>-615.489903462684 25.9429277980948 -658.896486703697</t>
  </si>
  <si>
    <t>-361.686941581056 61.9411169526275 -361.706265873693</t>
  </si>
  <si>
    <t>-519.372594799381 262.801549721225 -204.688902241246</t>
  </si>
  <si>
    <t>-521.86746313369 288.642516555675 210.981650606913</t>
  </si>
  <si>
    <t>-531.697471607127 315.382235066085 616.446733066507</t>
  </si>
  <si>
    <t>-381.729493039601 321.450084867926 673.951382797432</t>
  </si>
  <si>
    <t>-559.721068241695 107.86829145102 -200.496511089188</t>
  </si>
  <si>
    <t>-567.97291307487 113.549893799758 215.863429574367</t>
  </si>
  <si>
    <t>-572.831940852281 119.595563264819 622.01145516717</t>
  </si>
  <si>
    <t>-431.637940272631 73.170443242642 683.191209526884</t>
  </si>
  <si>
    <t>9763-20170724T150219.012804400.bin</t>
  </si>
  <si>
    <t>-539.423254520448 185.442756958702 -202.616182277512</t>
  </si>
  <si>
    <t>-552.336557486206 185.994020314673 -300.273515377113</t>
  </si>
  <si>
    <t>-561.519877802864 186.232928323266 -408.345732317416</t>
  </si>
  <si>
    <t>-567.783063746264 186.491041149677 -506.14507516714</t>
  </si>
  <si>
    <t>-572.014954205492 186.908342848759 -604.052760304894</t>
  </si>
  <si>
    <t>-575.838081888466 187.771742161988 -741.997016060275</t>
  </si>
  <si>
    <t>-554.870517634358 187.038228757551 -830.771028182225</t>
  </si>
  <si>
    <t>-575.111355883354 217.373807045542 -680.807399966971</t>
  </si>
  <si>
    <t>-595.045538188019 354.526365378313 -661.04625730343</t>
  </si>
  <si>
    <t>-520.495974046257 359.668294502845 -370.502117164493</t>
  </si>
  <si>
    <t>-315.237269233807 276.521605612672 -265.238193448186</t>
  </si>
  <si>
    <t>-573.18494318852 157.406387779839 -681.236040863355</t>
  </si>
  <si>
    <t>-615.113489473862 25.7347863067548 -658.802170536966</t>
  </si>
  <si>
    <t>-361.557151829059 62.5568258690871 -361.558077131794</t>
  </si>
  <si>
    <t>-519.35579465834 262.964254548099 -204.71508732891</t>
  </si>
  <si>
    <t>-521.858805741706 288.702407253035 210.961864311116</t>
  </si>
  <si>
    <t>-531.689712898443 315.413226230355 616.438321071476</t>
  </si>
  <si>
    <t>-381.741137456031 321.555508528791 673.985696679285</t>
  </si>
  <si>
    <t>-559.473465324013 107.996001555433 -200.510296623475</t>
  </si>
  <si>
    <t>-567.873943570814 113.653569188024 215.847054991021</t>
  </si>
  <si>
    <t>-572.744651866732 119.559754123524 622.00302510578</t>
  </si>
  <si>
    <t>-431.585357034064 73.2262168534207 683.332140439951</t>
  </si>
  <si>
    <t>9763-20170724T150219.078667000.bin</t>
  </si>
  <si>
    <t>-539.298324280198 185.696630750009 -202.69443363142</t>
  </si>
  <si>
    <t>-552.233249994243 186.215924500107 -300.34900891837</t>
  </si>
  <si>
    <t>-561.508376007854 186.363564341066 -408.413590621793</t>
  </si>
  <si>
    <t>-567.879746158066 186.514454823435 -506.206046988473</t>
  </si>
  <si>
    <t>-572.243662437 186.798505787069 -604.108553857783</t>
  </si>
  <si>
    <t>-576.276444092636 187.446052122475 -742.048033930267</t>
  </si>
  <si>
    <t>-555.373999863617 186.656695794612 -830.836978884278</t>
  </si>
  <si>
    <t>-575.584835987052 217.139489335196 -680.902184736387</t>
  </si>
  <si>
    <t>-597.200646780908 354.11722614499 -661.750132581649</t>
  </si>
  <si>
    <t>-523.18207396621 359.926738816413 -371.082898311451</t>
  </si>
  <si>
    <t>-317.940115158976 276.579745646281 -265.944783233892</t>
  </si>
  <si>
    <t>-573.402845635666 157.180109358209 -681.247461268995</t>
  </si>
  <si>
    <t>-614.675721350718 25.3194307437263 -658.668163154035</t>
  </si>
  <si>
    <t>-361.283552961157 63.8046181356158 -361.396377624426</t>
  </si>
  <si>
    <t>-519.564257240182 263.336835936143 -204.793994975011</t>
  </si>
  <si>
    <t>-521.978971892478 288.975794169645 210.889562703831</t>
  </si>
  <si>
    <t>-531.679997925275 315.489633926405 616.362441086877</t>
  </si>
  <si>
    <t>-381.759129697665 321.927738731239 673.949602561042</t>
  </si>
  <si>
    <t>-558.972410189393 108.117739079606 -200.552036135062</t>
  </si>
  <si>
    <t>-567.613179969226 113.793999581755 215.800121052361</t>
  </si>
  <si>
    <t>-572.717262743886 119.518325954682 622.026377834737</t>
  </si>
  <si>
    <t>-431.541887977433 73.3975724702625 683.478639806043</t>
  </si>
  <si>
    <t>9763-20170724T150219.111755200.bin</t>
  </si>
  <si>
    <t>-539.313759094875 185.911172574652 -202.718314182195</t>
  </si>
  <si>
    <t>-552.266894353105 186.414867885601 -300.37058948804</t>
  </si>
  <si>
    <t>-561.610174516868 186.538968575679 -408.429343816673</t>
  </si>
  <si>
    <t>-568.062229439328 186.664142897299 -506.216642532963</t>
  </si>
  <si>
    <t>-572.52562765529 186.917264018993 -604.11455164764</t>
  </si>
  <si>
    <t>-576.718113584543 187.514182197913 -742.049658935108</t>
  </si>
  <si>
    <t>-555.906699963952 186.728762980682 -830.859955399394</t>
  </si>
  <si>
    <t>-576.011793193861 217.22795229095 -680.913739420026</t>
  </si>
  <si>
    <t>-598.187317521385 354.140560343402 -661.900596868678</t>
  </si>
  <si>
    <t>-523.976739511039 359.801863157981 -371.279217011772</t>
  </si>
  <si>
    <t>-318.676588833894 276.550891653484 -266.178773768995</t>
  </si>
  <si>
    <t>-573.718031612726 157.272714867807 -681.24298493524</t>
  </si>
  <si>
    <t>-614.706941677023 25.3209276692642 -658.653180129592</t>
  </si>
  <si>
    <t>-361.22033238121 64.6536483378682 -361.393044460319</t>
  </si>
  <si>
    <t>-519.759848135759 263.558590839743 -204.843157070835</t>
  </si>
  <si>
    <t>-522.048811159398 289.128321135482 210.845332863633</t>
  </si>
  <si>
    <t>-531.670179749264 315.531305446939 616.320547122195</t>
  </si>
  <si>
    <t>-381.764580760373 322.113310036633 673.931253996</t>
  </si>
  <si>
    <t>-558.8889114642 108.293214213031 -200.556488446728</t>
  </si>
  <si>
    <t>-567.530914507476 113.892290216409 215.796679719269</t>
  </si>
  <si>
    <t>-572.756511421932 119.498217920956 622.042703357002</t>
  </si>
  <si>
    <t>-431.544592714497 73.4752631216825 683.484353766327</t>
  </si>
  <si>
    <t>9763-20170724T150219.175929400.bin</t>
  </si>
  <si>
    <t>-539.497211142106 186.259030217671 -202.757050233565</t>
  </si>
  <si>
    <t>-552.523646719507 186.730521075088 -300.399746823683</t>
  </si>
  <si>
    <t>-562.015838061088 186.829687807963 -408.445480445381</t>
  </si>
  <si>
    <t>-568.630202581576 186.935253798485 -506.221986095353</t>
  </si>
  <si>
    <t>-573.283860584859 187.170390097736 -604.111097476069</t>
  </si>
  <si>
    <t>-577.773844333796 187.743180053445 -742.036808784258</t>
  </si>
  <si>
    <t>-557.163870642587 187.009118714678 -830.894591182624</t>
  </si>
  <si>
    <t>-577.044155029467 217.463270251954 -680.904425929001</t>
  </si>
  <si>
    <t>-599.83982368424 354.28432387017 -661.936289125665</t>
  </si>
  <si>
    <t>-525.28396705609 359.651520365318 -371.39774595439</t>
  </si>
  <si>
    <t>-319.969132836134 276.372098056423 -266.348437330812</t>
  </si>
  <si>
    <t>-574.534134177819 157.516736821008 -681.235087142515</t>
  </si>
  <si>
    <t>-614.977537559112 25.4078406442259 -658.647068387962</t>
  </si>
  <si>
    <t>-361.18802991946 65.787130543833 -361.704571192783</t>
  </si>
  <si>
    <t>-520.148045162983 263.907999900677 -204.9146077565</t>
  </si>
  <si>
    <t>-522.201413392141 289.34228405164 210.783404373345</t>
  </si>
  <si>
    <t>-531.65339697849 315.562727354956 616.260707018935</t>
  </si>
  <si>
    <t>-381.766592510928 322.202558316557 673.913575082596</t>
  </si>
  <si>
    <t>-558.865130600365 108.556078553015 -200.546142420926</t>
  </si>
  <si>
    <t>-567.561861233866 114.114166502367 215.806425963266</t>
  </si>
  <si>
    <t>-572.801293717859 119.529149949925 622.071912525441</t>
  </si>
  <si>
    <t>-431.529993977387 73.618252028903 683.460926171151</t>
  </si>
  <si>
    <t>9763-20170724T150219.209018000.bin</t>
  </si>
  <si>
    <t>-539.63380010998 186.352271154351 -202.763167465277</t>
  </si>
  <si>
    <t>-552.693247856908 186.821566793568 -300.401358046959</t>
  </si>
  <si>
    <t>-562.268120049119 186.908590666417 -408.439935273133</t>
  </si>
  <si>
    <t>-568.975420907214 186.998053200946 -506.210112390727</t>
  </si>
  <si>
    <t>-573.739957883012 187.211176028031 -604.093956719774</t>
  </si>
  <si>
    <t>-578.404711270575 187.746122291563 -742.014103469477</t>
  </si>
  <si>
    <t>-557.902798082786 187.031628267815 -830.896933676254</t>
  </si>
  <si>
    <t>-577.62864564804 217.481553090885 -680.889702492435</t>
  </si>
  <si>
    <t>-600.548373046565 354.28344366133 -661.927759261126</t>
  </si>
  <si>
    <t>-526.140548696416 359.766910942859 -371.353526445316</t>
  </si>
  <si>
    <t>-320.872922458983 276.319061027789 -266.345618495537</t>
  </si>
  <si>
    <t>-575.056873700494 157.537619890995 -681.209022811026</t>
  </si>
  <si>
    <t>-615.259155873675 25.3467305450449 -658.611666425347</t>
  </si>
  <si>
    <t>-361.302066111476 66.120771013477 -361.885283160583</t>
  </si>
  <si>
    <t>-520.313045941554 263.998429795804 -204.933958780996</t>
  </si>
  <si>
    <t>-522.317042593938 289.411067482531 210.765636242929</t>
  </si>
  <si>
    <t>-531.639636920716 315.554528721826 616.244038807201</t>
  </si>
  <si>
    <t>-381.759587397436 322.124546870848 673.922496880789</t>
  </si>
  <si>
    <t>-559.003870716099 108.646384123865 -200.549547023104</t>
  </si>
  <si>
    <t>-567.634340899114 114.219291317647 215.804223538053</t>
  </si>
  <si>
    <t>-572.789903393327 119.573190350862 622.076670634979</t>
  </si>
  <si>
    <t>-431.524378567036 73.629748924918 683.454588412719</t>
  </si>
  <si>
    <t>9763-20170724T150219.278211700.bin</t>
  </si>
  <si>
    <t>-540.021857050777 186.463884736609 -202.765894636531</t>
  </si>
  <si>
    <t>-553.165031877069 186.951007791346 -300.392858840244</t>
  </si>
  <si>
    <t>-562.926436598661 186.997535742509 -408.414704885191</t>
  </si>
  <si>
    <t>-569.837869666973 187.023128692617 -506.170569586577</t>
  </si>
  <si>
    <t>-574.840548815867 187.142992949405 -604.042838541045</t>
  </si>
  <si>
    <t>-579.874935984764 187.51375844175 -741.950459877002</t>
  </si>
  <si>
    <t>-559.564106929984 186.783221800772 -830.877048856997</t>
  </si>
  <si>
    <t>-578.96012304862 217.3209900392 -680.862838637206</t>
  </si>
  <si>
    <t>-602.098716680746 354.103022293907 -661.992829261095</t>
  </si>
  <si>
    <t>-528.212565547092 359.484055177657 -371.283627856785</t>
  </si>
  <si>
    <t>-323.21423934714 275.906838777881 -265.85329507713</t>
  </si>
  <si>
    <t>-576.339054688999 157.378765068003 -681.119655906643</t>
  </si>
  <si>
    <t>-616.272498204477 25.1310739358057 -658.413501565043</t>
  </si>
  <si>
    <t>-361.756747825348 66.0380262388896 -362.385912310545</t>
  </si>
  <si>
    <t>-520.738290424558 264.124605802627 -204.945760883318</t>
  </si>
  <si>
    <t>-522.530364273795 289.520054722473 210.755890054124</t>
  </si>
  <si>
    <t>-531.615339765267 315.558942976163 616.222830515584</t>
  </si>
  <si>
    <t>-381.748801946102 322.079839899882 673.941960486887</t>
  </si>
  <si>
    <t>-559.353587652991 108.81424631238 -200.56250118303</t>
  </si>
  <si>
    <t>-567.825039868398 114.29288979778 215.795833675581</t>
  </si>
  <si>
    <t>-572.808504748712 119.587132365668 622.078232613963</t>
  </si>
  <si>
    <t>-431.515899841 73.6992269063715 683.435378036122</t>
  </si>
  <si>
    <t>9763-20170724T150219.341885600.bin</t>
  </si>
  <si>
    <t>-540.460376134582 186.598378285369 -202.728258024483</t>
  </si>
  <si>
    <t>-553.746777218387 187.118111078755 -300.335679888031</t>
  </si>
  <si>
    <t>-563.751072574348 187.166649750675 -408.335281347387</t>
  </si>
  <si>
    <t>-570.914877612424 187.177029013084 -506.073036922353</t>
  </si>
  <si>
    <t>-576.201763610757 187.263497615183 -603.930283382896</t>
  </si>
  <si>
    <t>-581.668963956744 187.566276175088 -741.821610167278</t>
  </si>
  <si>
    <t>-561.61124998643 186.799540547943 -830.805426256829</t>
  </si>
  <si>
    <t>-580.583555854685 217.402677469257 -680.751169621746</t>
  </si>
  <si>
    <t>-604.084175691052 354.135806127243 -662.044112445036</t>
  </si>
  <si>
    <t>-530.920701589485 359.225624858903 -371.146890937347</t>
  </si>
  <si>
    <t>-326.205608371636 275.467661699266 -265.310597162952</t>
  </si>
  <si>
    <t>-577.921051756114 157.462248573651 -680.988341264272</t>
  </si>
  <si>
    <t>-617.711603120021 25.1789756510971 -658.205060827862</t>
  </si>
  <si>
    <t>-362.447933640749 65.9615407943404 -362.716295827178</t>
  </si>
  <si>
    <t>-521.220082672999 264.258676711754 -204.936841718919</t>
  </si>
  <si>
    <t>-522.768651518294 289.648296317141 210.766125713445</t>
  </si>
  <si>
    <t>-531.620471788571 315.564344727072 616.230262296328</t>
  </si>
  <si>
    <t>-381.75335331943 322.177617025544 673.937355762332</t>
  </si>
  <si>
    <t>-559.734493094882 108.909749105859 -200.523482260845</t>
  </si>
  <si>
    <t>-567.995466844519 114.363426286789 215.839409198311</t>
  </si>
  <si>
    <t>-572.861053921069 119.615305169361 622.135676020944</t>
  </si>
  <si>
    <t>-431.531562641916 73.7407093644381 683.417803474427</t>
  </si>
  <si>
    <t>9763-20170724T150219.378486300.bin</t>
  </si>
  <si>
    <t>-540.70046819084 186.609822045948 -202.724607592734</t>
  </si>
  <si>
    <t>-554.073208246709 187.148594846275 -300.320130508547</t>
  </si>
  <si>
    <t>-564.20072558704 187.203256682478 -408.308244896787</t>
  </si>
  <si>
    <t>-571.48656975369 187.212489463627 -506.036943068794</t>
  </si>
  <si>
    <t>-576.905782113566 187.290638455397 -603.887041176226</t>
  </si>
  <si>
    <t>-582.569761679273 187.573857484226 -741.770525790996</t>
  </si>
  <si>
    <t>-562.636095814637 186.790317081719 -830.781852916587</t>
  </si>
  <si>
    <t>-581.409129149962 217.41828907086 -680.705231252579</t>
  </si>
  <si>
    <t>-605.075445137302 354.134647595012 -662.028262649903</t>
  </si>
  <si>
    <t>-532.158730012472 359.100508945255 -371.066976981503</t>
  </si>
  <si>
    <t>-327.529214764988 275.193032962233 -265.183539908492</t>
  </si>
  <si>
    <t>-578.723110285632 157.47897385509 -680.938731043803</t>
  </si>
  <si>
    <t>-618.412399052731 25.173411042218 -658.147326342614</t>
  </si>
  <si>
    <t>-362.911246945183 65.9670996896091 -362.786013390495</t>
  </si>
  <si>
    <t>-521.476117093504 264.254461429111 -204.912825145369</t>
  </si>
  <si>
    <t>-522.909061404604 289.696406237712 210.787421055117</t>
  </si>
  <si>
    <t>-531.616642669371 315.565392055181 616.248720283916</t>
  </si>
  <si>
    <t>-381.747993232272 322.060927720042 673.965260884005</t>
  </si>
  <si>
    <t>-559.940277287692 108.954275116311 -200.488604966386</t>
  </si>
  <si>
    <t>-568.029143375481 114.333683506818 215.878607825447</t>
  </si>
  <si>
    <t>-572.896923363491 119.621323229877 622.172176828504</t>
  </si>
  <si>
    <t>-431.527958930357 73.8021763725276 683.404688159367</t>
  </si>
  <si>
    <t>9763-20170724T150219.412577300.bin</t>
  </si>
  <si>
    <t>-541.016187881469 186.58938972559 -202.692855784397</t>
  </si>
  <si>
    <t>-554.468910937583 187.133916868348 -300.277293872179</t>
  </si>
  <si>
    <t>-564.717797252501 187.179721057701 -408.254047857447</t>
  </si>
  <si>
    <t>-572.126054420699 187.173750697256 -505.973576770657</t>
  </si>
  <si>
    <t>-577.679992666671 187.228840800128 -603.816082861319</t>
  </si>
  <si>
    <t>-583.546263831286 187.470424104775 -741.691115942843</t>
  </si>
  <si>
    <t>-563.732345002748 186.677588928135 -830.729188099781</t>
  </si>
  <si>
    <t>-582.309963346149 217.33275637021 -680.636111113802</t>
  </si>
  <si>
    <t>-606.102069105609 354.028957835333 -661.99799588132</t>
  </si>
  <si>
    <t>-533.452459149143 358.93058635695 -370.968872411131</t>
  </si>
  <si>
    <t>-328.85623395271 274.778348893947 -265.215323102989</t>
  </si>
  <si>
    <t>-579.596434466591 157.394602712396 -680.856671877216</t>
  </si>
  <si>
    <t>-619.147164812948 25.0501288209987 -658.05584109902</t>
  </si>
  <si>
    <t>-363.500226463163 65.9099328609432 -362.765870135281</t>
  </si>
  <si>
    <t>-521.821235415016 264.225418333057 -204.889793632417</t>
  </si>
  <si>
    <t>-523.07215205658 289.71780352038 210.80787013668</t>
  </si>
  <si>
    <t>-531.607695172491 315.567762161969 616.272656190967</t>
  </si>
  <si>
    <t>-381.742097869205 322.016977451607 674.00226670439</t>
  </si>
  <si>
    <t>-560.237470375692 108.969126562139 -200.450725555643</t>
  </si>
  <si>
    <t>-568.077075737242 114.281211188738 215.922097265552</t>
  </si>
  <si>
    <t>-572.933739493174 119.636627476484 622.213875263001</t>
  </si>
  <si>
    <t>-431.53053993115 73.8710766074385 683.407431861175</t>
  </si>
  <si>
    <t>9763-20170724T150219.474750100.bin</t>
  </si>
  <si>
    <t>-541.631112047986 186.491725138273 -202.568857142044</t>
  </si>
  <si>
    <t>-555.176315488653 187.039769358827 -300.140497284056</t>
  </si>
  <si>
    <t>-565.633108000595 187.069954342261 -408.097203824585</t>
  </si>
  <si>
    <t>-573.271091298219 187.037955744061 -505.799150906125</t>
  </si>
  <si>
    <t>-579.095923162939 187.051842794422 -603.625809473893</t>
  </si>
  <si>
    <t>-585.386213102715 187.217675454938 -741.482222149525</t>
  </si>
  <si>
    <t>-565.7926656316 186.431886244222 -830.569213688063</t>
  </si>
  <si>
    <t>-583.999503723143 217.111762774372 -680.446199393849</t>
  </si>
  <si>
    <t>-608.033240728763 353.768661363064 -661.854762648737</t>
  </si>
  <si>
    <t>-535.97616960117 358.516855376624 -370.675586496866</t>
  </si>
  <si>
    <t>-331.273149938028 273.975618991046 -265.440551882755</t>
  </si>
  <si>
    <t>-581.21195120614 157.176948306988 -680.645358555317</t>
  </si>
  <si>
    <t>-620.496047613399 24.747604099078 -657.86851157481</t>
  </si>
  <si>
    <t>-364.72665607514 65.8604285117915 -362.731459446093</t>
  </si>
  <si>
    <t>-522.596035932199 264.035083059079 -204.793989659996</t>
  </si>
  <si>
    <t>-523.566036910325 289.755015820121 210.890410906028</t>
  </si>
  <si>
    <t>-531.584533976706 315.587686253339 616.344997547563</t>
  </si>
  <si>
    <t>-381.730897079265 322.090149706443 674.099723941731</t>
  </si>
  <si>
    <t>-560.622680671294 108.939787074993 -200.383827941457</t>
  </si>
  <si>
    <t>-568.178654577286 114.012841934776 215.997259634984</t>
  </si>
  <si>
    <t>-573.040270728269 119.615247027178 622.295842162082</t>
  </si>
  <si>
    <t>-431.547460207043 74.0007725407395 683.394902987247</t>
  </si>
  <si>
    <t>9763-20170724T150219.511849300.bin</t>
  </si>
  <si>
    <t>-541.969372083507 186.399816448839 -202.651378010199</t>
  </si>
  <si>
    <t>-555.706849051018 186.891561988455 -300.196475908568</t>
  </si>
  <si>
    <t>-566.371767397707 186.886181050951 -408.132884748648</t>
  </si>
  <si>
    <t>-574.197315522451 186.831736246306 -505.81978811348</t>
  </si>
  <si>
    <t>-580.209682031086 186.832995912753 -603.635186971955</t>
  </si>
  <si>
    <t>-586.76447348489 186.990453011058 -741.479342676511</t>
  </si>
  <si>
    <t>-567.291375677352 186.220915418368 -830.592945251718</t>
  </si>
  <si>
    <t>-585.292536155606 216.88678494149 -680.446352792541</t>
  </si>
  <si>
    <t>-609.493473614102 353.514418304133 -661.835530198751</t>
  </si>
  <si>
    <t>-537.660138866704 358.175772845356 -370.599742997315</t>
  </si>
  <si>
    <t>-332.862581243927 273.555589870385 -265.612218458005</t>
  </si>
  <si>
    <t>-582.441598943321 156.95497529977 -680.650365931125</t>
  </si>
  <si>
    <t>-621.550860459537 24.4692382331466 -657.892913179949</t>
  </si>
  <si>
    <t>-365.733029346807 65.8732359088308 -362.828440397047</t>
  </si>
  <si>
    <t>-523.174329431258 263.828927481223 -204.809069721603</t>
  </si>
  <si>
    <t>-524.023824845008 289.830369762536 210.858138754617</t>
  </si>
  <si>
    <t>-531.578486501195 315.629828261191 616.353944308475</t>
  </si>
  <si>
    <t>-381.733781162268 322.276927806065 674.115363853695</t>
  </si>
  <si>
    <t>-560.803545644972 108.837215208998 -200.370910996527</t>
  </si>
  <si>
    <t>-568.270701546312 113.847672112471 216.012449919492</t>
  </si>
  <si>
    <t>-573.095070251214 119.571754767258 622.320009530053</t>
  </si>
  <si>
    <t>-431.550982312021 74.0626220297249 683.378892618316</t>
  </si>
  <si>
    <t>9763-20170724T150219.575714000.bin</t>
  </si>
  <si>
    <t>-543.212551149551 185.878332431663 -202.816050121302</t>
  </si>
  <si>
    <t>-557.122320866547 186.144814004686 -300.337593649174</t>
  </si>
  <si>
    <t>-568.057711411817 186.031114407467 -408.246878940152</t>
  </si>
  <si>
    <t>-576.165336294907 185.930818072541 -505.910832753289</t>
  </si>
  <si>
    <t>-582.500394308114 185.935185849161 -603.705868259723</t>
  </si>
  <si>
    <t>-589.554958603259 186.145914016879 -741.525308445796</t>
  </si>
  <si>
    <t>-570.337966872364 185.433333810218 -830.694764516941</t>
  </si>
  <si>
    <t>-587.946839804916 216.014336777655 -680.481978378686</t>
  </si>
  <si>
    <t>-612.519917816641 352.573041535051 -661.734044050966</t>
  </si>
  <si>
    <t>-540.612536371025 356.862983354206 -370.510837481113</t>
  </si>
  <si>
    <t>-335.644509792745 272.395873652714 -265.732894782126</t>
  </si>
  <si>
    <t>-584.926445773451 156.091014402129 -680.728163393314</t>
  </si>
  <si>
    <t>-623.624986727987 23.4629877284985 -658.108168313801</t>
  </si>
  <si>
    <t>-367.482537264067 65.4287642623167 -363.303584950081</t>
  </si>
  <si>
    <t>-524.941907922688 263.170460581468 -205.013042360859</t>
  </si>
  <si>
    <t>-525.340122921546 290.114479038224 210.594799368895</t>
  </si>
  <si>
    <t>-531.53702042101 315.762671705492 616.26388593067</t>
  </si>
  <si>
    <t>-381.740354199309 323.033805529806 674.074698142412</t>
  </si>
  <si>
    <t>-561.551091144568 108.659249865512 -200.32816617067</t>
  </si>
  <si>
    <t>-568.65322405173 113.33278181466 216.06551002988</t>
  </si>
  <si>
    <t>-573.199437659001 119.478344478749 622.395541816265</t>
  </si>
  <si>
    <t>-431.582519590942 74.0708485284531 683.361138246307</t>
  </si>
  <si>
    <t>9763-20170724T150219.613818500.bin</t>
  </si>
  <si>
    <t>-543.953875275503 185.583077884836 -202.737853756136</t>
  </si>
  <si>
    <t>-558.058565028203 185.800009495484 -300.231461141996</t>
  </si>
  <si>
    <t>-569.188815042443 185.676726475607 -408.120752404826</t>
  </si>
  <si>
    <t>-577.466157102294 185.586068043027 -505.770580661672</t>
  </si>
  <si>
    <t>-583.965536240707 185.618532099754 -603.554817758471</t>
  </si>
  <si>
    <t>-591.24668246812 185.888588565632 -741.362290792816</t>
  </si>
  <si>
    <t>-572.154799453053 185.220682152041 -830.559011130986</t>
  </si>
  <si>
    <t>-589.588436592026 215.728378683116 -680.306206833057</t>
  </si>
  <si>
    <t>-614.251082184264 352.227450729178 -661.462173337925</t>
  </si>
  <si>
    <t>-542.366562070907 356.454872229328 -370.232487518069</t>
  </si>
  <si>
    <t>-337.328292502447 272.012371840531 -265.572083796825</t>
  </si>
  <si>
    <t>-586.467962964873 155.810201434719 -680.588636850151</t>
  </si>
  <si>
    <t>-624.818507189185 23.0710316838902 -658.055551245817</t>
  </si>
  <si>
    <t>-368.513800582811 65.3992772169415 -363.431286049842</t>
  </si>
  <si>
    <t>-525.819600780946 262.80973883107 -205.071984506432</t>
  </si>
  <si>
    <t>-526.221240771616 290.202779144606 210.506443750209</t>
  </si>
  <si>
    <t>-531.513215596414 315.844224945422 616.207860978102</t>
  </si>
  <si>
    <t>-381.7466120322 323.450812258711 674.053415903878</t>
  </si>
  <si>
    <t>-562.285852821743 108.500492586293 -200.279494809599</t>
  </si>
  <si>
    <t>-569.021990091156 113.066548434777 216.121457685549</t>
  </si>
  <si>
    <t>-573.254261156843 119.430702790195 622.438207219433</t>
  </si>
  <si>
    <t>-431.614078387023 74.0367651443596 683.359863874996</t>
  </si>
  <si>
    <t>9763-20170724T150219.677991000.bin</t>
  </si>
  <si>
    <t>-546.051074468522 185.485902891108 -202.773018473558</t>
  </si>
  <si>
    <t>-560.778152592395 185.634801907754 -300.174734701784</t>
  </si>
  <si>
    <t>-572.3950264097 185.476953812471 -408.012761766097</t>
  </si>
  <si>
    <t>-581.033262487546 185.377764459595 -505.631199696736</t>
  </si>
  <si>
    <t>-587.815746447514 185.428320924926 -603.396089411159</t>
  </si>
  <si>
    <t>-595.414550817946 185.755383341607 -741.186523454233</t>
  </si>
  <si>
    <t>-576.457099063273 185.177340016897 -830.412385107503</t>
  </si>
  <si>
    <t>-593.73775349468 215.56319041898 -680.115278668862</t>
  </si>
  <si>
    <t>-618.935052221992 351.961133603331 -661.086982442145</t>
  </si>
  <si>
    <t>-547.187324495474 356.010105890264 -369.821036200784</t>
  </si>
  <si>
    <t>-342.101586888037 271.80143893112 -265.06536734712</t>
  </si>
  <si>
    <t>-590.373562782108 155.658477040153 -680.443085614264</t>
  </si>
  <si>
    <t>-628.100963927649 22.7141910081523 -658.032575716007</t>
  </si>
  <si>
    <t>-371.49860101294 65.8546659254691 -363.897085570801</t>
  </si>
  <si>
    <t>-528.58531278151 262.498849147175 -205.20325835485</t>
  </si>
  <si>
    <t>-528.043010623238 290.789412404994 210.314960826979</t>
  </si>
  <si>
    <t>-531.451426262158 316.058924646181 616.044458181014</t>
  </si>
  <si>
    <t>-381.755145502109 324.354768390426 673.977199541024</t>
  </si>
  <si>
    <t>-563.798182496127 108.697143279664 -200.22802986756</t>
  </si>
  <si>
    <t>-569.561902095457 112.657587012485 216.193742602162</t>
  </si>
  <si>
    <t>-573.336555341624 119.251640023676 622.449508986803</t>
  </si>
  <si>
    <t>-431.639620728181 73.9866022019678 683.335181302269</t>
  </si>
  <si>
    <t>9763-20170724T150219.742668400.bin</t>
  </si>
  <si>
    <t>-548.874444315585 185.987771476749 -202.702803656986</t>
  </si>
  <si>
    <t>-564.079461988883 186.128833777522 -300.030997214095</t>
  </si>
  <si>
    <t>-576.056669007731 185.988725169007 -407.829620004856</t>
  </si>
  <si>
    <t>-584.954358201338 185.921233093015 -505.424859699688</t>
  </si>
  <si>
    <t>-591.930757650612 186.022359239179 -603.176144087343</t>
  </si>
  <si>
    <t>-599.734143587286 186.443213738209 -740.954632707985</t>
  </si>
  <si>
    <t>-580.823157505389 185.95874276684 -830.191173898205</t>
  </si>
  <si>
    <t>-598.107580171108 216.201066642037 -679.857809619351</t>
  </si>
  <si>
    <t>-623.84538126685 352.480880330652 -660.715618504681</t>
  </si>
  <si>
    <t>-552.35167697404 356.188842153175 -369.382743505115</t>
  </si>
  <si>
    <t>-347.095421695035 272.302936681961 -264.702063951925</t>
  </si>
  <si>
    <t>-594.462060241316 156.313277284615 -680.247176144343</t>
  </si>
  <si>
    <t>-631.523079383179 23.1739016536635 -657.915424028526</t>
  </si>
  <si>
    <t>-374.51928748343 67.0539436304905 -364.311980573755</t>
  </si>
  <si>
    <t>-532.110989868434 263.158102217962 -205.237397701527</t>
  </si>
  <si>
    <t>-529.37012703622 291.317871590037 210.280958163456</t>
  </si>
  <si>
    <t>-531.37364096633 316.28219274569 615.942286573696</t>
  </si>
  <si>
    <t>-381.751551705311 325.122211991737 673.986102731849</t>
  </si>
  <si>
    <t>-565.797103491983 109.062304257788 -200.172717332515</t>
  </si>
  <si>
    <t>-570.045897215928 112.573655802683 216.271289403044</t>
  </si>
  <si>
    <t>-573.400329266992 119.116896695622 622.470268887454</t>
  </si>
  <si>
    <t>-431.671164086191 73.9157299225619 683.328307888341</t>
  </si>
  <si>
    <t>9763-20170724T150219.775258400.bin</t>
  </si>
  <si>
    <t>-550.17042502142 186.372687572232 -202.690618675434</t>
  </si>
  <si>
    <t>-565.557646859258 186.523577543277 -299.990326330484</t>
  </si>
  <si>
    <t>-577.710091857146 186.37582406122 -407.769199316214</t>
  </si>
  <si>
    <t>-586.755106653734 186.294677199865 -505.350893789394</t>
  </si>
  <si>
    <t>-593.867335247786 186.375956889472 -603.09242677139</t>
  </si>
  <si>
    <t>-601.849458528731 186.762358279893 -740.860774260825</t>
  </si>
  <si>
    <t>-582.998155970312 186.302403975285 -830.1100014812</t>
  </si>
  <si>
    <t>-600.219860420562 216.530727327142 -679.769078999323</t>
  </si>
  <si>
    <t>-626.276765053354 352.740926183473 -660.5981546138</t>
  </si>
  <si>
    <t>-554.758344311758 356.489079078639 -369.271767305051</t>
  </si>
  <si>
    <t>-349.453626616065 272.723472521116 -264.589975396363</t>
  </si>
  <si>
    <t>-596.422397890778 156.652331031211 -680.157141935807</t>
  </si>
  <si>
    <t>-633.108587925577 23.3978322966807 -657.815883521173</t>
  </si>
  <si>
    <t>-375.949932499325 67.8037372479589 -364.484336943757</t>
  </si>
  <si>
    <t>-533.699057850754 263.677773032843 -205.223183373109</t>
  </si>
  <si>
    <t>-530.003612104378 291.641849507685 210.301049381349</t>
  </si>
  <si>
    <t>-531.321442253656 316.394637877905 615.927225280399</t>
  </si>
  <si>
    <t>-381.735680509395 325.463199612384 674.029337974891</t>
  </si>
  <si>
    <t>-566.738928926045 109.176693038628 -200.160805092879</t>
  </si>
  <si>
    <t>-570.285009342059 112.614601146282 216.290374398405</t>
  </si>
  <si>
    <t>-573.471099060019 119.01128061919 622.468775752651</t>
  </si>
  <si>
    <t>-431.686883189451 73.9665085266499 683.314479242211</t>
  </si>
  <si>
    <t>9763-20170724T150219.813361900.bin</t>
  </si>
  <si>
    <t>-551.281026063546 186.719060437457 -202.721480009256</t>
  </si>
  <si>
    <t>-566.899675130533 186.881102372954 -299.984233060995</t>
  </si>
  <si>
    <t>-579.264837659519 186.704637010108 -407.738905426188</t>
  </si>
  <si>
    <t>-588.483429499195 186.58277964199 -505.304255085867</t>
  </si>
  <si>
    <t>-595.749709622316 186.609234495979 -603.034546027492</t>
  </si>
  <si>
    <t>-603.927264094367 186.905361537205 -740.791661609751</t>
  </si>
  <si>
    <t>-585.146797319554 186.442718430229 -830.05581991841</t>
  </si>
  <si>
    <t>-602.283473886441 216.709086373211 -679.717697643532</t>
  </si>
  <si>
    <t>-628.654899135005 352.867185896407 -660.603299260928</t>
  </si>
  <si>
    <t>-557.16663396718 356.783365354302 -369.271529641008</t>
  </si>
  <si>
    <t>-351.837844467138 273.091082731144 -264.578318026633</t>
  </si>
  <si>
    <t>-598.341619048567 156.839888778341 -680.080363094836</t>
  </si>
  <si>
    <t>-634.652267059939 23.5115252660867 -657.64779167349</t>
  </si>
  <si>
    <t>-377.196252389871 68.3356715364312 -364.700701250166</t>
  </si>
  <si>
    <t>-535.088128413012 264.155572423642 -205.238786750445</t>
  </si>
  <si>
    <t>-530.644060096295 291.882584317751 210.29393984446</t>
  </si>
  <si>
    <t>-531.27124450046 316.51707411793 615.922069946204</t>
  </si>
  <si>
    <t>-381.725658191527 325.792168233395 674.095004429649</t>
  </si>
  <si>
    <t>-567.492405449758 109.34682024121 -200.176322823746</t>
  </si>
  <si>
    <t>-570.582638843576 112.631842387183 216.279796434114</t>
  </si>
  <si>
    <t>-573.553685042585 118.905973164109 622.4700475943</t>
  </si>
  <si>
    <t>-431.708345429408 74.028436011818 683.296839217803</t>
  </si>
  <si>
    <t>9763-20170724T150219.877079100.bin</t>
  </si>
  <si>
    <t>-553.06785014834 187.439156276896 -202.645039246478</t>
  </si>
  <si>
    <t>-568.985447879646 187.619792481883 -299.859252062467</t>
  </si>
  <si>
    <t>-581.675411870141 187.359360291366 -407.575966831033</t>
  </si>
  <si>
    <t>-591.181698758296 187.120322600654 -505.113496980956</t>
  </si>
  <si>
    <t>-598.72745290902 186.989167031495 -602.82259955721</t>
  </si>
  <si>
    <t>-607.28770734407 187.020774404174 -740.556708435132</t>
  </si>
  <si>
    <t>-588.686314162091 186.484800469965 -829.858026330082</t>
  </si>
  <si>
    <t>-605.599303350156 216.933187354069 -679.537050977105</t>
  </si>
  <si>
    <t>-632.578784447825 353.003265230951 -660.733055739638</t>
  </si>
  <si>
    <t>-561.101947889348 357.234118592504 -369.403070508201</t>
  </si>
  <si>
    <t>-355.615493454888 274.085246505732 -264.586048535588</t>
  </si>
  <si>
    <t>-601.408347394612 157.080416095137 -679.811321077131</t>
  </si>
  <si>
    <t>-637.110088157342 23.6202112272142 -657.121655875767</t>
  </si>
  <si>
    <t>-378.709515044606 69.3542825036905 -365.143821193421</t>
  </si>
  <si>
    <t>-537.210622496579 265.079394804967 -205.201774738619</t>
  </si>
  <si>
    <t>-531.82060545272 292.003449809463 210.372634261282</t>
  </si>
  <si>
    <t>-531.156003589884 316.735058636327 615.958837411091</t>
  </si>
  <si>
    <t>-381.672574487084 326.066282119868 674.282400134837</t>
  </si>
  <si>
    <t>-568.760758481194 109.681185557428 -200.16008154958</t>
  </si>
  <si>
    <t>-571.222528835047 112.661008702797 216.302482302071</t>
  </si>
  <si>
    <t>-573.730679642163 118.749300105436 622.505585185369</t>
  </si>
  <si>
    <t>-431.755796044862 74.1947307183311 683.267620783754</t>
  </si>
  <si>
    <t>9763-20170724T150219.909145100.bin</t>
  </si>
  <si>
    <t>-553.740326967499 187.686342683317 -202.633134848235</t>
  </si>
  <si>
    <t>-569.750473524257 187.863339095989 -299.832112260522</t>
  </si>
  <si>
    <t>-582.565960968807 187.555157441034 -407.533867309434</t>
  </si>
  <si>
    <t>-592.193521137521 187.254588587533 -505.059304338595</t>
  </si>
  <si>
    <t>-599.867346702652 187.043171546933 -602.758184806601</t>
  </si>
  <si>
    <t>-608.614141974444 186.941637538731 -740.480692492976</t>
  </si>
  <si>
    <t>-590.117211772626 186.322736041327 -829.803093421434</t>
  </si>
  <si>
    <t>-606.88602414278 216.909932269856 -679.489567157034</t>
  </si>
  <si>
    <t>-634.070648299058 352.97146277107 -660.806729631558</t>
  </si>
  <si>
    <t>-562.435293667747 357.420234646154 -369.519003844247</t>
  </si>
  <si>
    <t>-356.921355342389 274.506619679639 -264.569643213615</t>
  </si>
  <si>
    <t>-602.609588408678 157.06306997107 -679.717118470294</t>
  </si>
  <si>
    <t>-638.080256410079 23.568525271857 -656.877930785913</t>
  </si>
  <si>
    <t>-379.227522793792 69.9561407541266 -365.342989768708</t>
  </si>
  <si>
    <t>-538.026402956783 265.465848873897 -205.181787185609</t>
  </si>
  <si>
    <t>-532.236119539256 291.977604159752 210.413686708359</t>
  </si>
  <si>
    <t>-531.097251024478 316.821110635451 615.984083572968</t>
  </si>
  <si>
    <t>-381.63918172887 326.153239295638 674.372447352529</t>
  </si>
  <si>
    <t>-569.265746266299 109.786848906715 -200.148314391652</t>
  </si>
  <si>
    <t>-571.45399894002 112.705716430794 216.316260081227</t>
  </si>
  <si>
    <t>-573.833291419716 118.684029486497 622.535475234474</t>
  </si>
  <si>
    <t>-431.794936749822 74.2760522291737 683.256549094</t>
  </si>
  <si>
    <t>9763-20170724T150219.977525700.bin</t>
  </si>
  <si>
    <t>-554.82434722227 188.033591549566 -202.632873811544</t>
  </si>
  <si>
    <t>-571.014052847192 188.205283388366 -299.802171977822</t>
  </si>
  <si>
    <t>-584.044136750784 187.785401552528 -407.477818095949</t>
  </si>
  <si>
    <t>-593.868393542354 187.341117082524 -504.983099149462</t>
  </si>
  <si>
    <t>-601.73926659423 186.942899365389 -602.665769007864</t>
  </si>
  <si>
    <t>-610.761581563335 186.533264480154 -740.369783937917</t>
  </si>
  <si>
    <t>-592.497766207661 185.704922251814 -829.738428569744</t>
  </si>
  <si>
    <t>-608.973122132239 216.633490543716 -679.445444945</t>
  </si>
  <si>
    <t>-636.380685991482 352.685414531513 -661.047939800177</t>
  </si>
  <si>
    <t>-564.820254191982 357.864871060599 -369.75368540239</t>
  </si>
  <si>
    <t>-359.309205314795 275.110178716011 -264.673459822117</t>
  </si>
  <si>
    <t>-604.573786423249 156.795194296836 -679.555685188756</t>
  </si>
  <si>
    <t>-639.680881179981 23.2543470759438 -656.450231352457</t>
  </si>
  <si>
    <t>-380.178273771671 70.7066298973125 -365.732508905783</t>
  </si>
  <si>
    <t>-539.464399153541 266.106392969418 -205.181510035382</t>
  </si>
  <si>
    <t>-533.024606227219 291.889452445329 210.450324146173</t>
  </si>
  <si>
    <t>-530.970511619602 316.974445269953 616.030030364245</t>
  </si>
  <si>
    <t>-381.573326703862 326.444953139758 674.55169545427</t>
  </si>
  <si>
    <t>-570.138541946926 109.88997183097 -200.121922560647</t>
  </si>
  <si>
    <t>-571.941962804373 112.890426028462 216.343890952188</t>
  </si>
  <si>
    <t>-573.969233612902 118.581123777579 622.549839326996</t>
  </si>
  <si>
    <t>-431.860403269256 74.3495572431189 683.23468117564</t>
  </si>
  <si>
    <t>9763-20170724T150220.011616400.bin</t>
  </si>
  <si>
    <t>-555.272576464977 188.207031201713 -202.678931850908</t>
  </si>
  <si>
    <t>-571.567023859987 188.383253415686 -299.83062984332</t>
  </si>
  <si>
    <t>-584.714611457082 187.90110660894 -407.491791931766</t>
  </si>
  <si>
    <t>-594.643367409119 187.373549028062 -504.986012674174</t>
  </si>
  <si>
    <t>-602.615522644926 186.864900003678 -602.659881805742</t>
  </si>
  <si>
    <t>-611.775631840611 186.271146051896 -740.354342748857</t>
  </si>
  <si>
    <t>-593.60169756769 185.314685167988 -829.739933473905</t>
  </si>
  <si>
    <t>-609.936997056281 216.452022092219 -679.471357648048</t>
  </si>
  <si>
    <t>-637.324447127047 352.535539067834 -661.20276153219</t>
  </si>
  <si>
    <t>-565.837304939039 357.946819446586 -369.894866726835</t>
  </si>
  <si>
    <t>-360.379616294596 275.168448349269 -264.729054278498</t>
  </si>
  <si>
    <t>-605.516209090673 156.615092047053 -679.507483788387</t>
  </si>
  <si>
    <t>-640.47807648438 23.0677050375009 -656.24138943505</t>
  </si>
  <si>
    <t>-380.779909812206 70.8518566634648 -365.858838781388</t>
  </si>
  <si>
    <t>-539.994303795022 266.435353724482 -205.224539859624</t>
  </si>
  <si>
    <t>-533.520769386948 291.801706866851 210.432324309445</t>
  </si>
  <si>
    <t>-530.908062708005 317.050150266323 616.037416420469</t>
  </si>
  <si>
    <t>-381.54047019048 326.57501730365 674.625858334901</t>
  </si>
  <si>
    <t>-570.541445739267 109.943005290244 -200.160760307014</t>
  </si>
  <si>
    <t>-572.254747328993 113.004808725606 216.304988338397</t>
  </si>
  <si>
    <t>-574.014693523414 118.55137655314 622.52651886994</t>
  </si>
  <si>
    <t>-431.90136273717 74.3467665679923 683.220430612486</t>
  </si>
  <si>
    <t>9763-20170724T150220.075358000.bin</t>
  </si>
  <si>
    <t>-555.783757279838 188.422649746885 -202.769271277326</t>
  </si>
  <si>
    <t>-572.255744491714 188.623671886371 -299.891056958803</t>
  </si>
  <si>
    <t>-585.647424485821 188.043760746477 -407.521570953584</t>
  </si>
  <si>
    <t>-595.811682704859 187.375186934298 -504.990802399301</t>
  </si>
  <si>
    <t>-604.031261111364 186.672133738973 -602.642849617163</t>
  </si>
  <si>
    <t>-613.549541273105 185.747366918484 -740.311094090924</t>
  </si>
  <si>
    <t>-595.532968006766 184.515334170765 -829.725267422005</t>
  </si>
  <si>
    <t>-611.553107864926 216.07455555518 -679.505860489891</t>
  </si>
  <si>
    <t>-638.845879824975 352.19193046601 -661.422960411</t>
  </si>
  <si>
    <t>-567.671437286865 358.261208243482 -370.051414281286</t>
  </si>
  <si>
    <t>-362.349122517534 275.147056233641 -264.88586994615</t>
  </si>
  <si>
    <t>-607.131263017216 156.237719658246 -679.409581482384</t>
  </si>
  <si>
    <t>-641.99068594499 22.7027393275266 -655.901907718693</t>
  </si>
  <si>
    <t>-381.752206039258 70.8055824737201 -366.150813648784</t>
  </si>
  <si>
    <t>-540.524045323538 266.927703862313 -205.29618358245</t>
  </si>
  <si>
    <t>-534.867687688164 291.609683796835 210.413853059076</t>
  </si>
  <si>
    <t>-530.763189908078 317.209449051779 616.033077709551</t>
  </si>
  <si>
    <t>-381.473990332688 326.842858052763 674.803197048074</t>
  </si>
  <si>
    <t>-571.030321001896 109.87379593574 -200.227453961245</t>
  </si>
  <si>
    <t>-572.655674849164 113.375521429287 216.235142409699</t>
  </si>
  <si>
    <t>-574.048203316145 118.57012034416 622.49761854944</t>
  </si>
  <si>
    <t>-431.966527816243 74.2668349362568 683.193670752986</t>
  </si>
  <si>
    <t>9763-20170724T150220.112456500.bin</t>
  </si>
  <si>
    <t>-555.914671590522 188.387742768869 -202.748877458489</t>
  </si>
  <si>
    <t>-572.401524764385 188.600467497011 -299.86810793041</t>
  </si>
  <si>
    <t>-585.876703588092 187.989215160152 -407.488035925858</t>
  </si>
  <si>
    <t>-596.141884750531 187.271501818176 -504.946310030303</t>
  </si>
  <si>
    <t>-604.486748185351 186.496560633039 -602.587215106734</t>
  </si>
  <si>
    <t>-614.205994021474 185.44507006522 -740.240578670155</t>
  </si>
  <si>
    <t>-596.292155384664 184.095599970501 -829.673586793695</t>
  </si>
  <si>
    <t>-612.117678550868 215.82832880018 -679.466437762463</t>
  </si>
  <si>
    <t>-639.329734545634 351.970373475293 -661.377552393612</t>
  </si>
  <si>
    <t>-568.469636683373 358.315821140932 -369.935297647931</t>
  </si>
  <si>
    <t>-363.283798184882 274.841201261704 -264.788990318458</t>
  </si>
  <si>
    <t>-607.701946197793 155.991246601556 -679.321188874058</t>
  </si>
  <si>
    <t>-642.607359866735 22.4845874931789 -655.7219410435</t>
  </si>
  <si>
    <t>-382.02728627079 70.5560495625564 -366.265721673467</t>
  </si>
  <si>
    <t>-540.600587972509 266.945168293928 -205.272187091619</t>
  </si>
  <si>
    <t>-535.484480897449 291.554718695755 210.449118004296</t>
  </si>
  <si>
    <t>-530.682021382161 317.28996290531 616.039424989952</t>
  </si>
  <si>
    <t>-381.431732202165 326.86860552876 674.917320537141</t>
  </si>
  <si>
    <t>-571.144647277997 109.743496077623 -200.236100670738</t>
  </si>
  <si>
    <t>-572.72009336122 113.476206892079 216.224672180428</t>
  </si>
  <si>
    <t>-574.065135672747 118.593385622467 622.491136104435</t>
  </si>
  <si>
    <t>-432.004437721039 74.2225874989463 683.186992191096</t>
  </si>
  <si>
    <t>9763-20170724T150220.178638900.bin</t>
  </si>
  <si>
    <t>-556.135105624427 188.298047097954 -202.652297745423</t>
  </si>
  <si>
    <t>-572.545287727438 188.544081409841 -299.784367313709</t>
  </si>
  <si>
    <t>-586.052636886049 187.896984683246 -407.400096896388</t>
  </si>
  <si>
    <t>-596.391284747906 187.113352159887 -504.850040500145</t>
  </si>
  <si>
    <t>-604.85226664959 186.235867404408 -602.480108454087</t>
  </si>
  <si>
    <t>-614.778209686995 184.999226074292 -740.117208863328</t>
  </si>
  <si>
    <t>-596.920752363126 183.474035898117 -829.558618908071</t>
  </si>
  <si>
    <t>-612.633311676442 215.46174352185 -679.384733948057</t>
  </si>
  <si>
    <t>-640.044970517088 351.574533098684 -661.508208046792</t>
  </si>
  <si>
    <t>-570.468664994721 358.542449817 -369.770912781254</t>
  </si>
  <si>
    <t>-365.554475436963 274.686284034537 -264.398763013003</t>
  </si>
  <si>
    <t>-608.148001558577 155.630025034214 -679.170693422402</t>
  </si>
  <si>
    <t>-642.918546654872 22.1116656429494 -655.42449014838</t>
  </si>
  <si>
    <t>-382.051409435036 70.3800025394987 -366.279030408896</t>
  </si>
  <si>
    <t>-540.723499169947 266.84223568325 -205.138799776855</t>
  </si>
  <si>
    <t>-536.143779342957 291.627711348301 210.578320668191</t>
  </si>
  <si>
    <t>-530.57755103046 317.422306354151 616.057445788684</t>
  </si>
  <si>
    <t>-381.395987233767 327.41293380567 675.040876610423</t>
  </si>
  <si>
    <t>-571.430995852474 109.68951902145 -200.209443507307</t>
  </si>
  <si>
    <t>-572.828066439776 113.416330689033 216.25205207274</t>
  </si>
  <si>
    <t>-574.131847220372 118.543855572724 622.464787743088</t>
  </si>
  <si>
    <t>-432.058413221691 74.2480464081743 683.18557255336</t>
  </si>
  <si>
    <t>9763-20170724T150220.212727900.bin</t>
  </si>
  <si>
    <t>-556.287595401184 188.353198345781 -202.629255477583</t>
  </si>
  <si>
    <t>-572.648541508349 188.60342722988 -299.769562383204</t>
  </si>
  <si>
    <t>-586.140028874559 187.926554577718 -407.387135309277</t>
  </si>
  <si>
    <t>-596.478505330946 187.101257163476 -504.836800857366</t>
  </si>
  <si>
    <t>-604.952638338804 186.167310306246 -602.465153095689</t>
  </si>
  <si>
    <t>-614.910489953053 184.834371766151 -740.099032075035</t>
  </si>
  <si>
    <t>-596.972750729158 183.230050333335 -829.523110607016</t>
  </si>
  <si>
    <t>-612.777130800614 215.337480390344 -679.386449506795</t>
  </si>
  <si>
    <t>-640.392598527697 351.423761774916 -661.61175139399</t>
  </si>
  <si>
    <t>-571.209744492698 358.383959267399 -369.780857399355</t>
  </si>
  <si>
    <t>-366.340412129008 274.673000259444 -264.20603158622</t>
  </si>
  <si>
    <t>-608.240529804723 155.509676586082 -679.1353209879</t>
  </si>
  <si>
    <t>-642.846528560232 21.9575345301387 -655.297763908188</t>
  </si>
  <si>
    <t>-381.843487648866 70.3783399787346 -366.285766400018</t>
  </si>
  <si>
    <t>-540.828843843209 266.831978309672 -205.085690451273</t>
  </si>
  <si>
    <t>-536.099851107326 291.77595932472 210.620206392622</t>
  </si>
  <si>
    <t>-530.574513888287 317.429225699191 616.064203799885</t>
  </si>
  <si>
    <t>-381.392098881411 327.615585010527 675.011954888972</t>
  </si>
  <si>
    <t>-571.676592002582 109.827643481226 -200.195742101521</t>
  </si>
  <si>
    <t>-572.831539400652 113.321983780362 216.268466385594</t>
  </si>
  <si>
    <t>-574.161681646749 118.549166165238 622.47102310534</t>
  </si>
  <si>
    <t>-432.076878102008 74.2981717696935 683.197941476012</t>
  </si>
  <si>
    <t>9763-20170724T150220.279697300.bin</t>
  </si>
  <si>
    <t>-556.525342971635 188.354480266802 -202.577849333636</t>
  </si>
  <si>
    <t>-572.766436874371 188.544955272291 -299.738479535146</t>
  </si>
  <si>
    <t>-586.152928725467 187.822983302065 -407.368883508194</t>
  </si>
  <si>
    <t>-596.408004544289 186.966236815066 -504.827048960246</t>
  </si>
  <si>
    <t>-604.810748296604 186.010470324886 -602.461395028936</t>
  </si>
  <si>
    <t>-614.681230668714 184.65832305713 -740.101279051153</t>
  </si>
  <si>
    <t>-596.531748669158 182.981731999949 -829.48138658893</t>
  </si>
  <si>
    <t>-612.62867451243 215.166706009633 -679.388689769452</t>
  </si>
  <si>
    <t>-640.54629296422 351.203361990362 -661.704365744684</t>
  </si>
  <si>
    <t>-571.965847447418 358.093223760881 -369.729623524635</t>
  </si>
  <si>
    <t>-367.175550845946 274.48857715756 -263.917538787616</t>
  </si>
  <si>
    <t>-608.007712037433 155.345359921936 -679.132480559191</t>
  </si>
  <si>
    <t>-642.4784761249 21.7800495214226 -655.214167177815</t>
  </si>
  <si>
    <t>-381.287126843058 70.648832257493 -366.363126425837</t>
  </si>
  <si>
    <t>-540.927026621435 266.377270299001 -205.053443007389</t>
  </si>
  <si>
    <t>-535.261535066081 292.224960930617 210.585572765426</t>
  </si>
  <si>
    <t>-530.617139720062 317.365962523461 616.051445731062</t>
  </si>
  <si>
    <t>-381.363160818789 327.321431562222 674.857376250909</t>
  </si>
  <si>
    <t>-572.027820812949 110.232758972423 -200.108259882531</t>
  </si>
  <si>
    <t>-572.808402607275 113.038139044905 216.362099460308</t>
  </si>
  <si>
    <t>-574.219769726606 118.620944254957 622.551756878376</t>
  </si>
  <si>
    <t>-432.13202698432 74.3137587835113 683.230861831952</t>
  </si>
  <si>
    <t>9763-20170724T150220.308775200.bin</t>
  </si>
  <si>
    <t>-556.626457132377 188.330471390868 -202.477145838452</t>
  </si>
  <si>
    <t>-572.771356161973 188.451972655944 -299.653931993329</t>
  </si>
  <si>
    <t>-586.047302992839 187.682594955011 -407.297671165668</t>
  </si>
  <si>
    <t>-596.201689168807 186.795141018453 -504.766058377469</t>
  </si>
  <si>
    <t>-604.5036174475 185.82168892503 -602.408993596214</t>
  </si>
  <si>
    <t>-614.232764026295 184.457930434858 -740.05890875677</t>
  </si>
  <si>
    <t>-595.918692941513 182.744164570212 -829.404517592828</t>
  </si>
  <si>
    <t>-612.254815607091 214.970359765415 -679.345766175386</t>
  </si>
  <si>
    <t>-640.287994977651 350.99294132431 -661.698113447403</t>
  </si>
  <si>
    <t>-572.164066494164 357.900940780776 -369.616959389444</t>
  </si>
  <si>
    <t>-367.404828538068 274.259745155823 -263.773756937677</t>
  </si>
  <si>
    <t>-607.60958752244 155.151045477167 -679.081413060616</t>
  </si>
  <si>
    <t>-642.076247131759 21.580706534631 -655.1779042623</t>
  </si>
  <si>
    <t>-380.972069518045 70.8680948146346 -366.254130123559</t>
  </si>
  <si>
    <t>-540.999416369895 266.13020140899 -205.02154543184</t>
  </si>
  <si>
    <t>-534.331455187688 292.461428042318 210.572286832151</t>
  </si>
  <si>
    <t>-530.658927170481 317.282586817162 616.027053423647</t>
  </si>
  <si>
    <t>-381.33923141277 327.014840178116 674.703409900832</t>
  </si>
  <si>
    <t>-572.142487540617 110.46878524897 -199.997486217878</t>
  </si>
  <si>
    <t>-572.738494366972 112.750533184031 216.476335377177</t>
  </si>
  <si>
    <t>-574.261720195849 118.650865899113 622.624304254532</t>
  </si>
  <si>
    <t>-432.163384588148 74.3058454039847 683.250808172196</t>
  </si>
  <si>
    <t>9763-20170724T150220.377976000.bin</t>
  </si>
  <si>
    <t>-556.344994008775 188.482185127797 -202.250354185147</t>
  </si>
  <si>
    <t>-571.812142053697 188.387203059655 -299.537356944148</t>
  </si>
  <si>
    <t>-584.534985931627 187.462278422038 -407.246536663873</t>
  </si>
  <si>
    <t>-594.270750303194 186.461452105734 -504.756718272963</t>
  </si>
  <si>
    <t>-602.237026191264 185.397639799532 -602.426525850463</t>
  </si>
  <si>
    <t>-611.582601484336 183.927747321378 -740.101914716567</t>
  </si>
  <si>
    <t>-592.870197609068 182.143561916732 -829.363566619083</t>
  </si>
  <si>
    <t>-609.800947400687 214.484978200216 -679.405121619042</t>
  </si>
  <si>
    <t>-638.123298670976 350.481625755842 -661.906055633175</t>
  </si>
  <si>
    <t>-570.934405307947 357.392757870319 -369.608545142701</t>
  </si>
  <si>
    <t>-366.357633280192 273.836641344726 -263.346055541426</t>
  </si>
  <si>
    <t>-605.102218763144 154.670014193743 -679.085563363785</t>
  </si>
  <si>
    <t>-639.480990846532 21.1026639193085 -655.100404809131</t>
  </si>
  <si>
    <t>-379.283321561468 71.0606708684641 -365.677977639841</t>
  </si>
  <si>
    <t>-540.56195696439 266.089276839503 -205.01891019811</t>
  </si>
  <si>
    <t>-532.123722305149 292.660819640314 210.527418656731</t>
  </si>
  <si>
    <t>-530.808465750349 317.018320465289 616.000731656791</t>
  </si>
  <si>
    <t>-381.304195724083 326.141312080853 674.303772317139</t>
  </si>
  <si>
    <t>-571.751178489795 110.833866538529 -199.748707612077</t>
  </si>
  <si>
    <t>-572.345414104466 112.199583207589 216.729117809071</t>
  </si>
  <si>
    <t>-574.410623765253 118.684062297738 622.814503914396</t>
  </si>
  <si>
    <t>-432.257456199955 74.3226258710451 683.300379821828</t>
  </si>
  <si>
    <t>9763-20170724T150220.411066700.bin</t>
  </si>
  <si>
    <t>-555.404961388632 188.351984379146 -202.29932739018</t>
  </si>
  <si>
    <t>-570.769358103501 188.157226901197 -299.602513079879</t>
  </si>
  <si>
    <t>-583.339414416383 187.15228779505 -407.329006898132</t>
  </si>
  <si>
    <t>-592.92228253203 186.093329485975 -504.853497349603</t>
  </si>
  <si>
    <t>-600.721691753319 184.986324431273 -602.536389550492</t>
  </si>
  <si>
    <t>-609.818323374327 183.472922013499 -740.227967632956</t>
  </si>
  <si>
    <t>-590.915314887632 181.653521109166 -829.448869023367</t>
  </si>
  <si>
    <t>-608.154517567695 214.048588468744 -679.537281170378</t>
  </si>
  <si>
    <t>-636.623376855588 350.003710715303 -662.109667142735</t>
  </si>
  <si>
    <t>-569.915533199075 357.040384170671 -369.704943737898</t>
  </si>
  <si>
    <t>-365.409058916263 273.506192554939 -263.290066897393</t>
  </si>
  <si>
    <t>-603.440182583328 154.235149034471 -679.191303421605</t>
  </si>
  <si>
    <t>-637.843751995725 20.6755349212242 -655.14975263511</t>
  </si>
  <si>
    <t>-378.128663207624 70.7650450535814 -365.424103843473</t>
  </si>
  <si>
    <t>-539.700129156748 265.918143901933 -205.060608234475</t>
  </si>
  <si>
    <t>-530.772073296271 292.471596511268 210.476621906948</t>
  </si>
  <si>
    <t>-530.887730380353 316.825289051255 615.980677103619</t>
  </si>
  <si>
    <t>-381.275154701646 325.508243244881 674.072704393256</t>
  </si>
  <si>
    <t>-570.804304060063 110.71534171204 -199.663500194193</t>
  </si>
  <si>
    <t>-572.029664931516 112.066336333879 216.813034560485</t>
  </si>
  <si>
    <t>-574.486818344041 118.687674915771 622.89321228451</t>
  </si>
  <si>
    <t>-432.294957058552 74.3803567939528 683.327758252711</t>
  </si>
  <si>
    <t>9763-20170724T150220.478074600.bin</t>
  </si>
  <si>
    <t>-552.648906700341 187.976281984988 -202.375401652164</t>
  </si>
  <si>
    <t>-567.964814426163 187.959287176134 -299.686392873254</t>
  </si>
  <si>
    <t>-580.309090096532 187.012067084073 -407.439412618695</t>
  </si>
  <si>
    <t>-589.612948791566 185.960134270012 -504.99105140209</t>
  </si>
  <si>
    <t>-597.055567546814 184.821792878566 -602.70140712651</t>
  </si>
  <si>
    <t>-605.565638785063 183.229425289273 -740.429636179905</t>
  </si>
  <si>
    <t>-586.293258466069 181.325109620554 -829.569613330415</t>
  </si>
  <si>
    <t>-604.188053524132 213.837733493945 -679.748072493067</t>
  </si>
  <si>
    <t>-632.927966295219 349.777485387351 -662.570857829222</t>
  </si>
  <si>
    <t>-567.612910376609 357.066457978319 -369.858004308107</t>
  </si>
  <si>
    <t>-363.28087421714 273.576356308472 -263.074008646485</t>
  </si>
  <si>
    <t>-599.419822853988 154.028859041404 -679.351307173751</t>
  </si>
  <si>
    <t>-633.818127304869 20.4902148575445 -655.185460954726</t>
  </si>
  <si>
    <t>-375.283218309394 71.0595175720343 -364.572574816307</t>
  </si>
  <si>
    <t>-536.944623652825 265.472509151264 -205.182179121342</t>
  </si>
  <si>
    <t>-528.592832879499 291.651574635757 210.390802368012</t>
  </si>
  <si>
    <t>-530.983340059901 316.555726816053 616.003083939137</t>
  </si>
  <si>
    <t>-381.213815715299 324.590228432713 673.783166223815</t>
  </si>
  <si>
    <t>-568.288516305338 110.515501394417 -199.669433199087</t>
  </si>
  <si>
    <t>-571.409726435324 111.94292571722 216.796950902826</t>
  </si>
  <si>
    <t>-574.589191781766 118.767228470773 622.991194868424</t>
  </si>
  <si>
    <t>-432.359967131582 74.4994749789369 683.366903349681</t>
  </si>
  <si>
    <t>9763-20170724T150220.511161000.bin</t>
  </si>
  <si>
    <t>-551.16487230661 187.346792163302 -202.483427324545</t>
  </si>
  <si>
    <t>-566.392370252896 187.435756096274 -299.808219536295</t>
  </si>
  <si>
    <t>-578.620846086087 186.533808408196 -407.57494349549</t>
  </si>
  <si>
    <t>-587.809801393206 185.49568186322 -505.137654293288</t>
  </si>
  <si>
    <t>-595.125634911359 184.34534632088 -602.857401194262</t>
  </si>
  <si>
    <t>-603.443240855175 182.710068174931 -740.596806072811</t>
  </si>
  <si>
    <t>-584.009316395815 180.749269022318 -829.700607125838</t>
  </si>
  <si>
    <t>-602.155204929986 213.336902952002 -679.922828802114</t>
  </si>
  <si>
    <t>-630.983009703058 349.27015274492 -662.861755235543</t>
  </si>
  <si>
    <t>-566.128603153575 356.621680845187 -370.048072703615</t>
  </si>
  <si>
    <t>-361.957650512349 273.147634916763 -262.943796222381</t>
  </si>
  <si>
    <t>-597.378026038175 153.52895607821 -679.501107300185</t>
  </si>
  <si>
    <t>-631.77026545538 20.0063822826535 -655.23995311235</t>
  </si>
  <si>
    <t>-373.626179234536 70.8068186709768 -364.164294867124</t>
  </si>
  <si>
    <t>-535.237273199008 264.854699564 -205.080444144254</t>
  </si>
  <si>
    <t>-527.981688461495 291.131835183096 210.506943508471</t>
  </si>
  <si>
    <t>-530.99301626392 316.49963602489 616.08275820176</t>
  </si>
  <si>
    <t>-381.193006650461 324.59296997862 673.775501395219</t>
  </si>
  <si>
    <t>-567.227144330504 109.568195735326 -199.82952301042</t>
  </si>
  <si>
    <t>-570.981030649732 111.751141157204 216.628336857309</t>
  </si>
  <si>
    <t>-574.636388976907 118.773454584671 622.969844185494</t>
  </si>
  <si>
    <t>-432.39965343907 74.5254553982857 683.342186803845</t>
  </si>
  <si>
    <t>9763-20170724T150220.574960800.bin</t>
  </si>
  <si>
    <t>-549.142993629346 186.70156618095 -202.801198149708</t>
  </si>
  <si>
    <t>-564.315617673977 186.886396531666 -300.134402261854</t>
  </si>
  <si>
    <t>-576.448838791004 186.064058245566 -407.91256824667</t>
  </si>
  <si>
    <t>-585.53663180498 185.089288122096 -505.485370003331</t>
  </si>
  <si>
    <t>-592.73567397716 183.995166841987 -603.214479994706</t>
  </si>
  <si>
    <t>-600.871946087989 182.432434775365 -740.965657571506</t>
  </si>
  <si>
    <t>-581.184337471547 180.415153750931 -830.012432478645</t>
  </si>
  <si>
    <t>-599.651433118124 213.028268911108 -680.274513254035</t>
  </si>
  <si>
    <t>-628.413180353979 348.967122600939 -663.231768255693</t>
  </si>
  <si>
    <t>-563.591221282672 356.599441676159 -370.418064141478</t>
  </si>
  <si>
    <t>-359.701070512767 273.219845038948 -262.707166149708</t>
  </si>
  <si>
    <t>-594.899525066135 153.21806634598 -679.876656435191</t>
  </si>
  <si>
    <t>-629.417878309662 19.721955978401 -655.603677591895</t>
  </si>
  <si>
    <t>-371.475790203048 70.7881314990018 -363.949653610064</t>
  </si>
  <si>
    <t>-533.009552593686 264.410175706229 -205.071498824685</t>
  </si>
  <si>
    <t>-527.086316244707 290.754444168987 210.532795491335</t>
  </si>
  <si>
    <t>-530.953490828176 316.506562352154 616.217371263454</t>
  </si>
  <si>
    <t>-381.149140013982 325.005648979058 673.840488403998</t>
  </si>
  <si>
    <t>-565.614193503033 109.248158927909 -200.050468320356</t>
  </si>
  <si>
    <t>-570.774283781051 111.402706941682 216.392495573389</t>
  </si>
  <si>
    <t>-574.657705223553 118.774627296688 622.867935862305</t>
  </si>
  <si>
    <t>-432.457162476904 74.4280086403846 683.253297524088</t>
  </si>
  <si>
    <t>9763-20170724T150220.613061100.bin</t>
  </si>
  <si>
    <t>-548.688563671367 186.681932208886 -202.694722044089</t>
  </si>
  <si>
    <t>-563.816041778555 186.873285055787 -300.034977776125</t>
  </si>
  <si>
    <t>-575.90496497991 186.092629898737 -407.81839720259</t>
  </si>
  <si>
    <t>-584.956221991036 185.169528295129 -505.39508095311</t>
  </si>
  <si>
    <t>-592.12307155246 184.140685896773 -603.127275979165</t>
  </si>
  <si>
    <t>-600.219321439391 182.684608714451 -740.881844807014</t>
  </si>
  <si>
    <t>-580.470662134121 180.691715022337 -829.915709136801</t>
  </si>
  <si>
    <t>-599.010972927224 213.23392993322 -680.167147341661</t>
  </si>
  <si>
    <t>-627.655854541181 349.183327366249 -663.015603560659</t>
  </si>
  <si>
    <t>-562.639691778962 357.000221735512 -370.249845642759</t>
  </si>
  <si>
    <t>-358.793470819452 273.626498446418 -262.451112845975</t>
  </si>
  <si>
    <t>-594.270116266663 153.42256694988 -679.813594335612</t>
  </si>
  <si>
    <t>-628.892235661333 19.9413599123668 -655.620436657078</t>
  </si>
  <si>
    <t>-371.050376938829 71.0172019534652 -363.737966517323</t>
  </si>
  <si>
    <t>-532.377195361527 264.258469500292 -205.000577043117</t>
  </si>
  <si>
    <t>-526.848958183099 290.693419985582 210.603332021005</t>
  </si>
  <si>
    <t>-530.943385318938 316.493047529938 616.264342006814</t>
  </si>
  <si>
    <t>-381.129402324037 324.988103750407 673.862968006159</t>
  </si>
  <si>
    <t>-565.430976418392 109.170407266694 -200.019173210148</t>
  </si>
  <si>
    <t>-570.613899347134 111.218398909104 216.424043624388</t>
  </si>
  <si>
    <t>-574.6750518265 118.765675611407 622.860467479839</t>
  </si>
  <si>
    <t>-432.479281879961 74.3953855393968 683.239588460648</t>
  </si>
  <si>
    <t>9763-20170724T150220.676020600.bin</t>
  </si>
  <si>
    <t>-548.006136904376 186.033997415242 -202.464496948256</t>
  </si>
  <si>
    <t>-563.030498793156 186.283487214185 -299.820649191005</t>
  </si>
  <si>
    <t>-575.004356267933 185.6138448237 -407.617519329557</t>
  </si>
  <si>
    <t>-583.952793551062 184.810799308732 -505.204880849738</t>
  </si>
  <si>
    <t>-591.019119341974 183.92235051928 -602.945726279591</t>
  </si>
  <si>
    <t>-598.977401516215 182.685648349446 -740.710471469554</t>
  </si>
  <si>
    <t>-579.161314897761 180.808499420421 -829.731923375044</t>
  </si>
  <si>
    <t>-597.798175291079 213.140643308024 -679.94785756408</t>
  </si>
  <si>
    <t>-626.15505557416 349.151317534054 -662.617759281842</t>
  </si>
  <si>
    <t>-560.940763721866 356.707989622593 -369.889348413982</t>
  </si>
  <si>
    <t>-357.019095886959 273.22370577413 -262.319214929682</t>
  </si>
  <si>
    <t>-593.121046642726 153.323928608116 -679.681017160991</t>
  </si>
  <si>
    <t>-627.981440957874 19.8931225804181 -655.636178400254</t>
  </si>
  <si>
    <t>-370.437523538686 70.4043521905862 -363.75114008234</t>
  </si>
  <si>
    <t>-531.159759588512 263.442835379702 -204.810121895963</t>
  </si>
  <si>
    <t>-526.53396737112 290.390276266948 210.771970757463</t>
  </si>
  <si>
    <t>-530.919103638486 316.474424268575 616.377744656545</t>
  </si>
  <si>
    <t>-381.081695373047 324.767353997508 673.944880210264</t>
  </si>
  <si>
    <t>-564.887906311093 108.514457081084 -199.993912386045</t>
  </si>
  <si>
    <t>-570.324509896182 110.941356862855 216.444031448955</t>
  </si>
  <si>
    <t>-574.725827735544 118.704281031647 622.797396123851</t>
  </si>
  <si>
    <t>-432.506398322206 74.3917242976365 683.163139591603</t>
  </si>
  <si>
    <t>9763-20170724T150220.713119500.bin</t>
  </si>
  <si>
    <t>-547.469276561187 185.698016996105 -202.37492669584</t>
  </si>
  <si>
    <t>-562.430377086439 185.959947523926 -299.740740750872</t>
  </si>
  <si>
    <t>-574.343606479846 185.335258190051 -407.544614404117</t>
  </si>
  <si>
    <t>-583.242162575909 184.584840439212 -505.136958555034</t>
  </si>
  <si>
    <t>-590.264236662457 183.760906339361 -602.881658282045</t>
  </si>
  <si>
    <t>-598.166796400062 182.627470105937 -740.650504958022</t>
  </si>
  <si>
    <t>-578.323579169784 180.821252759065 -829.667183420124</t>
  </si>
  <si>
    <t>-596.984729091907 213.039206045735 -679.866163481875</t>
  </si>
  <si>
    <t>-625.132793640964 349.062434173534 -662.441158215028</t>
  </si>
  <si>
    <t>-559.658810726333 356.463537057894 -369.766651910117</t>
  </si>
  <si>
    <t>-355.723568350725 272.798016516786 -262.363194354661</t>
  </si>
  <si>
    <t>-592.362533619728 153.21782227975 -679.63907555161</t>
  </si>
  <si>
    <t>-627.38565452929 19.8034704508029 -655.70001507714</t>
  </si>
  <si>
    <t>-369.795254255661 69.7195474440646 -363.897251119116</t>
  </si>
  <si>
    <t>-530.436031166892 263.204362543152 -204.74387902943</t>
  </si>
  <si>
    <t>-526.252512272429 290.191536680289 210.840326931383</t>
  </si>
  <si>
    <t>-530.910860758064 316.471100416984 616.401935822603</t>
  </si>
  <si>
    <t>-381.069803755837 324.754931606224 673.96090349498</t>
  </si>
  <si>
    <t>-564.453940148482 108.286785605144 -199.944077142243</t>
  </si>
  <si>
    <t>-570.26019352727 110.837920751451 216.488111124895</t>
  </si>
  <si>
    <t>-574.721739720559 118.694493241179 622.774262527202</t>
  </si>
  <si>
    <t>-432.524500424245 74.3236096664509 683.149515129218</t>
  </si>
  <si>
    <t>9763-20170724T150220.778330800.bin</t>
  </si>
  <si>
    <t>-546.284188329053 185.460896008236 -202.269978545797</t>
  </si>
  <si>
    <t>-561.268921410963 185.81590635426 -299.631863133552</t>
  </si>
  <si>
    <t>-573.143638769202 185.320988047197 -407.440678124023</t>
  </si>
  <si>
    <t>-581.982429483053 184.701381706354 -505.039281470053</t>
  </si>
  <si>
    <t>-588.920544642338 184.02340664532 -602.791089018181</t>
  </si>
  <si>
    <t>-596.680192313009 183.112139294997 -740.569619941859</t>
  </si>
  <si>
    <t>-576.79838221135 181.462676976174 -829.580966091111</t>
  </si>
  <si>
    <t>-595.499748704045 213.430444269242 -679.738711294001</t>
  </si>
  <si>
    <t>-623.427844353096 349.478701033421 -662.145695877612</t>
  </si>
  <si>
    <t>-557.654688753525 356.580794570143 -369.53091380621</t>
  </si>
  <si>
    <t>-353.536064890067 272.677102212788 -262.662958868538</t>
  </si>
  <si>
    <t>-591.00065531347 153.59955709501 -679.596526481073</t>
  </si>
  <si>
    <t>-626.316042249374 20.2171145526195 -655.832892576868</t>
  </si>
  <si>
    <t>-368.607278474882 69.0142189854018 -364.059119297668</t>
  </si>
  <si>
    <t>-528.955136883603 263.148875389837 -204.655656057328</t>
  </si>
  <si>
    <t>-525.328854999241 289.815581980191 210.954408837284</t>
  </si>
  <si>
    <t>-530.913650816262 316.435984028369 616.435749678144</t>
  </si>
  <si>
    <t>-381.050064323625 324.631558728916 673.9486898148</t>
  </si>
  <si>
    <t>-563.750648860466 107.812831142522 -199.89391394916</t>
  </si>
  <si>
    <t>-569.946872010339 110.782629443533 216.529889854743</t>
  </si>
  <si>
    <t>-574.713538629233 118.688148821597 622.763951624226</t>
  </si>
  <si>
    <t>-432.547203683416 74.2474780764487 683.160557386795</t>
  </si>
  <si>
    <t>9763-20170724T150220.813424300.bin</t>
  </si>
  <si>
    <t>-545.763858605135 185.311876182254 -202.288920774808</t>
  </si>
  <si>
    <t>-560.754170282319 185.697021609184 -299.649818831973</t>
  </si>
  <si>
    <t>-572.603199786928 185.268773205754 -407.46170879444</t>
  </si>
  <si>
    <t>-581.407236570624 184.724389672827 -505.063973789503</t>
  </si>
  <si>
    <t>-588.299954645476 184.136934803698 -602.819577421967</t>
  </si>
  <si>
    <t>-595.985226599776 183.370871987035 -740.60327453142</t>
  </si>
  <si>
    <t>-576.110499826059 181.801673774508 -829.61755440723</t>
  </si>
  <si>
    <t>-594.815159218006 213.626682306763 -679.74090983954</t>
  </si>
  <si>
    <t>-622.636886063505 349.692675651049 -662.062974136981</t>
  </si>
  <si>
    <t>-556.744901176143 356.550441521588 -369.468983192174</t>
  </si>
  <si>
    <t>-352.479583845426 272.677098099328 -262.857916163365</t>
  </si>
  <si>
    <t>-590.361056124324 153.792387380148 -679.656694168938</t>
  </si>
  <si>
    <t>-625.850511220438 20.4551156561356 -655.986314262965</t>
  </si>
  <si>
    <t>-368.04629349078 68.5700610010099 -364.134711720542</t>
  </si>
  <si>
    <t>-528.24142992827 262.903731888607 -204.639483170078</t>
  </si>
  <si>
    <t>-525.012939701532 289.639885987646 210.969407347082</t>
  </si>
  <si>
    <t>-530.925931039319 316.401669869501 616.439017180411</t>
  </si>
  <si>
    <t>-381.04519178047 324.472575984504 673.924896551455</t>
  </si>
  <si>
    <t>-563.325093198054 107.702402991919 -199.892281652864</t>
  </si>
  <si>
    <t>-569.717332267615 110.724073833851 216.528185885266</t>
  </si>
  <si>
    <t>-574.710095744027 118.684334790152 622.764733880388</t>
  </si>
  <si>
    <t>-432.550300764625 74.2291381226573 683.166149479887</t>
  </si>
  <si>
    <t>9763-20170724T150220.878112300.bin</t>
  </si>
  <si>
    <t>-544.962918505238 185.039156790503 -202.293938739954</t>
  </si>
  <si>
    <t>-559.851360113153 185.479736208237 -299.670257235567</t>
  </si>
  <si>
    <t>-571.58502844518 185.142029734917 -407.495047404853</t>
  </si>
  <si>
    <t>-580.284796745278 184.690773849394 -505.107139047679</t>
  </si>
  <si>
    <t>-587.073884650088 184.207950011568 -602.870506404623</t>
  </si>
  <si>
    <t>-594.614597590255 183.600477369897 -740.663004119385</t>
  </si>
  <si>
    <t>-574.908849457522 182.154686214221 -829.71691114464</t>
  </si>
  <si>
    <t>-593.461561019617 213.789734813777 -679.767263430622</t>
  </si>
  <si>
    <t>-621.050929485526 349.878247694055 -661.922177969602</t>
  </si>
  <si>
    <t>-554.866139505424 356.387459135639 -369.386234891736</t>
  </si>
  <si>
    <t>-350.460841443876 272.61135511708 -262.967170877403</t>
  </si>
  <si>
    <t>-589.101204157718 153.948277676072 -679.742153942331</t>
  </si>
  <si>
    <t>-624.771257658963 20.6403366798047 -656.203877674409</t>
  </si>
  <si>
    <t>-367.18136049912 67.9466252743539 -364.021180601567</t>
  </si>
  <si>
    <t>-527.247906640509 262.590286419299 -204.606678672508</t>
  </si>
  <si>
    <t>-524.697341882826 289.495776528887 210.996016695715</t>
  </si>
  <si>
    <t>-530.942306797403 316.37898930753 616.447718304421</t>
  </si>
  <si>
    <t>-381.049721643133 324.581493249134 673.884067313864</t>
  </si>
  <si>
    <t>-562.726908789599 107.475402888051 -199.921876230098</t>
  </si>
  <si>
    <t>-569.304169493127 110.503702616496 216.495669919242</t>
  </si>
  <si>
    <t>-574.723109821472 118.671186631496 622.751191495521</t>
  </si>
  <si>
    <t>-432.579956446724 74.1450749421567 683.139526869201</t>
  </si>
  <si>
    <t>9763-20170724T150220.941780500.bin</t>
  </si>
  <si>
    <t>-544.095785297163 184.698003095949 -202.27766750594</t>
  </si>
  <si>
    <t>-558.90400077078 185.161941197325 -299.666095491415</t>
  </si>
  <si>
    <t>-570.502648783632 184.871576365814 -407.505739634454</t>
  </si>
  <si>
    <t>-579.062542175257 184.473086358842 -505.130360405089</t>
  </si>
  <si>
    <t>-585.694502980793 184.053784227111 -602.904800855619</t>
  </si>
  <si>
    <t>-592.996338392346 183.547917852424 -740.710569599714</t>
  </si>
  <si>
    <t>-573.554476625985 182.182538974078 -829.823807554101</t>
  </si>
  <si>
    <t>-591.891377060288 213.696476289759 -679.793828316535</t>
  </si>
  <si>
    <t>-619.34082128248 349.792510541944 -661.841042558975</t>
  </si>
  <si>
    <t>-552.983566742658 356.370894288785 -369.345925563003</t>
  </si>
  <si>
    <t>-348.523693326801 272.558375890992 -263.060262877151</t>
  </si>
  <si>
    <t>-587.646034290958 153.846830768816 -679.799077322262</t>
  </si>
  <si>
    <t>-623.62205036953 20.5864988309695 -656.373453364716</t>
  </si>
  <si>
    <t>-366.079137862801 67.2377714737233 -364.048865907792</t>
  </si>
  <si>
    <t>-526.248411797684 262.345634108344 -204.576312043931</t>
  </si>
  <si>
    <t>-524.388253157242 289.251809480737 211.030025752277</t>
  </si>
  <si>
    <t>-530.949532485214 316.35880564025 616.45416784859</t>
  </si>
  <si>
    <t>-381.049193320066 324.471028451241 673.883089653128</t>
  </si>
  <si>
    <t>-561.975112666915 107.102277742021 -199.932927983561</t>
  </si>
  <si>
    <t>-569.085608513647 110.487257731965 216.473070032116</t>
  </si>
  <si>
    <t>-574.688316457204 118.684892668203 622.7068777289</t>
  </si>
  <si>
    <t>-432.574599188059 74.0881457277853 683.112345230602</t>
  </si>
  <si>
    <t>9763-20170724T150220.977881900.bin</t>
  </si>
  <si>
    <t>-543.673722502986 184.5686465115 -202.270747100701</t>
  </si>
  <si>
    <t>-558.447676065239 185.044830755347 -299.664275581834</t>
  </si>
  <si>
    <t>-569.982434371312 184.781632710355 -407.510847369045</t>
  </si>
  <si>
    <t>-578.474612197658 184.414427120436 -505.141652540011</t>
  </si>
  <si>
    <t>-585.029283928342 184.033366806468 -602.921437765783</t>
  </si>
  <si>
    <t>-592.212565647889 183.589410107632 -740.733593508504</t>
  </si>
  <si>
    <t>-572.836808316981 182.256982059656 -829.86157610672</t>
  </si>
  <si>
    <t>-591.143358297681 213.711619184644 -679.803230255278</t>
  </si>
  <si>
    <t>-618.5256456314 349.817085944455 -661.783500314742</t>
  </si>
  <si>
    <t>-552.078608735933 356.338706842988 -369.307362373789</t>
  </si>
  <si>
    <t>-347.561557882642 272.555519026298 -263.10871863321</t>
  </si>
  <si>
    <t>-586.931332732698 153.85970656484 -679.829985425986</t>
  </si>
  <si>
    <t>-622.995472168725 20.6151089253676 -656.451638422881</t>
  </si>
  <si>
    <t>-365.469740845181 67.2302634323132 -363.998011759478</t>
  </si>
  <si>
    <t>-525.704645337345 262.139411054264 -204.555700963834</t>
  </si>
  <si>
    <t>-524.250184555703 289.166880283885 211.044349419263</t>
  </si>
  <si>
    <t>-530.948661637005 316.348389039006 616.461203310835</t>
  </si>
  <si>
    <t>-381.047798749948 324.442833285132 673.891241461826</t>
  </si>
  <si>
    <t>-561.679789085988 106.956707448827 -199.948918306753</t>
  </si>
  <si>
    <t>-568.998939173026 110.511561182341 216.452068019819</t>
  </si>
  <si>
    <t>-574.689211238688 118.668412347172 622.692932120653</t>
  </si>
  <si>
    <t>-432.575389383222 74.0856569027055 683.108565802381</t>
  </si>
  <si>
    <t>9763-20170724T150221.009966900.bin</t>
  </si>
  <si>
    <t>-543.322398665929 184.41913002902 -202.249683177323</t>
  </si>
  <si>
    <t>-558.064962862718 184.896409515566 -299.648000652742</t>
  </si>
  <si>
    <t>-569.546676734597 184.647576456966 -407.500319878589</t>
  </si>
  <si>
    <t>-577.983990059364 184.299638539412 -505.135833959651</t>
  </si>
  <si>
    <t>-584.47724775415 183.944798955145 -602.919749242688</t>
  </si>
  <si>
    <t>-591.567529040852 183.545767853692 -740.736984470982</t>
  </si>
  <si>
    <t>-572.202551211993 182.233757193927 -829.867532463372</t>
  </si>
  <si>
    <t>-590.529873860122 213.648781015152 -679.796619592117</t>
  </si>
  <si>
    <t>-617.889417054841 349.755142945712 -661.702687009671</t>
  </si>
  <si>
    <t>-551.350830743816 356.217021749452 -369.246128045003</t>
  </si>
  <si>
    <t>-346.789838399036 272.489278970476 -263.08831051465</t>
  </si>
  <si>
    <t>-586.336970888614 153.795438441304 -679.838921757818</t>
  </si>
  <si>
    <t>-622.476145430232 20.579372471936 -656.493470993496</t>
  </si>
  <si>
    <t>-364.93514460794 67.123766383676 -363.946892411539</t>
  </si>
  <si>
    <t>-525.31993583855 262.014684206245 -204.540685128481</t>
  </si>
  <si>
    <t>-524.098160563864 289.044208503547 211.059992643499</t>
  </si>
  <si>
    <t>-530.949663370527 316.326810398911 616.462162184889</t>
  </si>
  <si>
    <t>-381.044987921839 324.358301374895 673.891076321084</t>
  </si>
  <si>
    <t>-561.362168906182 106.804011307663 -199.948041864964</t>
  </si>
  <si>
    <t>-568.891149127951 110.562638872014 216.447451738107</t>
  </si>
  <si>
    <t>-574.657477273385 118.676125112709 622.671253627047</t>
  </si>
  <si>
    <t>-432.573109413445 74.0376136655882 683.114920402207</t>
  </si>
  <si>
    <t>9763-20170724T150221.080835200.bin</t>
  </si>
  <si>
    <t>-542.595377583584 184.176077966452 -202.24709995931</t>
  </si>
  <si>
    <t>-557.310422277217 184.679419374927 -299.649397796017</t>
  </si>
  <si>
    <t>-568.749624270308 184.451850280265 -407.506287396906</t>
  </si>
  <si>
    <t>-577.143317940075 184.120696573077 -505.145568113831</t>
  </si>
  <si>
    <t>-583.587584255236 183.781110818037 -602.932789468327</t>
  </si>
  <si>
    <t>-590.603173925095 183.401829556379 -740.753849830971</t>
  </si>
  <si>
    <t>-571.216424630101 182.101021554506 -829.879933901802</t>
  </si>
  <si>
    <t>-589.582189410178 213.497249659473 -679.809540364277</t>
  </si>
  <si>
    <t>-616.896916448658 349.600873983816 -661.645386598097</t>
  </si>
  <si>
    <t>-550.833337441259 355.833849243678 -369.076227602564</t>
  </si>
  <si>
    <t>-346.323199392146 272.107586509664 -262.819290844568</t>
  </si>
  <si>
    <t>-585.421978003202 153.641680414266 -679.856510543355</t>
  </si>
  <si>
    <t>-621.64428280681 20.4391595102504 -656.511295833242</t>
  </si>
  <si>
    <t>-364.312474104636 67.0605620088786 -363.800329821937</t>
  </si>
  <si>
    <t>-524.442703147135 261.827392117259 -204.531088701196</t>
  </si>
  <si>
    <t>-523.772071712539 288.845286720184 211.071598312751</t>
  </si>
  <si>
    <t>-530.948441466626 316.302222594831 616.462796094333</t>
  </si>
  <si>
    <t>-381.044312846838 324.222843860035 673.908593654242</t>
  </si>
  <si>
    <t>-560.755640828366 106.498258534479 -199.969407681612</t>
  </si>
  <si>
    <t>-568.67611573915 110.713078286761 216.414456043496</t>
  </si>
  <si>
    <t>-574.575418620546 118.687172521266 622.613081626928</t>
  </si>
  <si>
    <t>-432.550782600032 73.9916630994258 683.154911697915</t>
  </si>
  <si>
    <t>9763-20170724T150221.112921300.bin</t>
  </si>
  <si>
    <t>-542.284834569413 184.108949873749 -202.27030209968</t>
  </si>
  <si>
    <t>-556.997339909832 184.619915601917 -299.672935884733</t>
  </si>
  <si>
    <t>-568.431193540249 184.401573086148 -407.530359792986</t>
  </si>
  <si>
    <t>-576.819033958767 184.079600797815 -505.170313538035</t>
  </si>
  <si>
    <t>-583.256495747637 183.74985563907 -602.95813507138</t>
  </si>
  <si>
    <t>-590.261505392996 183.385867000549 -740.779694090671</t>
  </si>
  <si>
    <t>-570.875873557264 182.083798042819 -829.905952694308</t>
  </si>
  <si>
    <t>-589.244923129708 213.474514264528 -679.83188874831</t>
  </si>
  <si>
    <t>-616.592953929172 349.561247694858 -661.663837480152</t>
  </si>
  <si>
    <t>-550.852142117035 355.708879391571 -369.020226194621</t>
  </si>
  <si>
    <t>-346.408749353179 272.015451196953 -262.609032305837</t>
  </si>
  <si>
    <t>-585.085247758156 153.619061136746 -679.885196451929</t>
  </si>
  <si>
    <t>-621.367631270458 20.4345258904316 -656.541742584886</t>
  </si>
  <si>
    <t>-364.148189185443 66.9397625299966 -363.809474782532</t>
  </si>
  <si>
    <t>-524.138112810068 261.772602244378 -204.528603818917</t>
  </si>
  <si>
    <t>-523.625791848548 288.800396816732 211.073691851329</t>
  </si>
  <si>
    <t>-530.951986585739 316.288596749896 616.460190441237</t>
  </si>
  <si>
    <t>-381.048891109905 324.177271662859 673.913063858045</t>
  </si>
  <si>
    <t>-560.479810733593 106.471632108462 -199.977601681394</t>
  </si>
  <si>
    <t>-568.60134645034 110.784518661178 216.401332903847</t>
  </si>
  <si>
    <t>-574.520638690973 118.705290832673 622.592932541173</t>
  </si>
  <si>
    <t>-432.534064111983 73.9525543761301 683.181828008628</t>
  </si>
  <si>
    <t>9763-20170724T150221.175696300.bin</t>
  </si>
  <si>
    <t>-541.880042701849 184.121975098201 -202.301503324051</t>
  </si>
  <si>
    <t>-556.539081887345 184.644024071737 -299.712140611185</t>
  </si>
  <si>
    <t>-567.94376305704 184.436683440655 -407.572685175192</t>
  </si>
  <si>
    <t>-576.317162089237 184.12317438939 -505.213838869005</t>
  </si>
  <si>
    <t>-582.75202109433 183.800318631166 -603.001797354381</t>
  </si>
  <si>
    <t>-589.765812099989 183.443676118958 -740.822984504019</t>
  </si>
  <si>
    <t>-570.358636069149 182.109960186466 -829.944213915205</t>
  </si>
  <si>
    <t>-588.7626709003 213.527980305052 -679.872648574922</t>
  </si>
  <si>
    <t>-616.159508863469 349.617305696901 -661.715784160688</t>
  </si>
  <si>
    <t>-550.661818673611 355.586491351861 -369.013869950213</t>
  </si>
  <si>
    <t>-346.331094572808 272.041982463807 -262.26998074518</t>
  </si>
  <si>
    <t>-584.568351810189 153.674686353428 -679.931373685591</t>
  </si>
  <si>
    <t>-620.815016330236 20.4883750838319 -656.559190188076</t>
  </si>
  <si>
    <t>-363.854850815057 66.9543441464918 -363.606385874678</t>
  </si>
  <si>
    <t>-523.661728500542 261.814770379414 -204.538520781057</t>
  </si>
  <si>
    <t>-523.502451302464 288.807363541 211.066310151312</t>
  </si>
  <si>
    <t>-530.960220892291 316.29845996339 616.455663228366</t>
  </si>
  <si>
    <t>-381.055346024053 324.126317522858 673.912230960559</t>
  </si>
  <si>
    <t>-560.08849116839 106.433257887048 -200.011109354447</t>
  </si>
  <si>
    <t>-568.373714201934 110.826224252749 216.363770352169</t>
  </si>
  <si>
    <t>-574.493954967419 118.693076651834 622.589159792332</t>
  </si>
  <si>
    <t>-432.524876150456 73.9391915985539 683.218140068388</t>
  </si>
  <si>
    <t>9763-20170724T150221.244380600.bin</t>
  </si>
  <si>
    <t>-541.628929189005 184.146002649885 -202.274271161036</t>
  </si>
  <si>
    <t>-556.23780802382 184.654418671385 -299.692620694378</t>
  </si>
  <si>
    <t>-567.61147946903 184.432687745887 -407.556341139343</t>
  </si>
  <si>
    <t>-575.966691677767 184.105275186462 -505.198890540951</t>
  </si>
  <si>
    <t>-582.393180537009 183.766400577933 -602.987483531427</t>
  </si>
  <si>
    <t>-589.405438702199 183.384023778108 -740.80870691734</t>
  </si>
  <si>
    <t>-569.98656697009 181.9974928611 -829.926489870627</t>
  </si>
  <si>
    <t>-588.409584299836 213.479196141352 -679.863635475513</t>
  </si>
  <si>
    <t>-615.773732764793 349.571864312353 -661.755523388812</t>
  </si>
  <si>
    <t>-550.175868094003 355.547784667324 -369.076212011509</t>
  </si>
  <si>
    <t>-345.931429586281 272.180603742382 -262.028794749436</t>
  </si>
  <si>
    <t>-584.202043798056 153.626946517497 -679.911729583956</t>
  </si>
  <si>
    <t>-620.477363055492 20.4510575876534 -656.499579099196</t>
  </si>
  <si>
    <t>-363.536889682344 67.1490603273794 -363.319484764629</t>
  </si>
  <si>
    <t>-523.47892708867 261.83692199951 -204.520279766656</t>
  </si>
  <si>
    <t>-523.476081984749 288.874969644755 211.081637867559</t>
  </si>
  <si>
    <t>-530.972182070512 316.316556048374 616.463268102312</t>
  </si>
  <si>
    <t>-381.069245363759 324.134576558289 673.926203124615</t>
  </si>
  <si>
    <t>-559.798094741116 106.457890883549 -199.996383099532</t>
  </si>
  <si>
    <t>-568.186163743714 110.863269560048 216.376319681376</t>
  </si>
  <si>
    <t>-574.502456058881 118.674094707742 622.604391063704</t>
  </si>
  <si>
    <t>-432.515870295767 73.9652442554873 683.225575969755</t>
  </si>
  <si>
    <t>9763-20170724T150221.277641200.bin</t>
  </si>
  <si>
    <t>-541.502766677336 184.195870519934 -202.27702571943</t>
  </si>
  <si>
    <t>-556.103161614772 184.689222826294 -299.696586864805</t>
  </si>
  <si>
    <t>-567.489616137665 184.447010947577 -407.558994108602</t>
  </si>
  <si>
    <t>-575.865157397591 184.098273294512 -505.199946026692</t>
  </si>
  <si>
    <t>-582.320598326913 183.73438670693 -602.98630585667</t>
  </si>
  <si>
    <t>-589.382508878556 183.312901102756 -740.804839532899</t>
  </si>
  <si>
    <t>-570.00088058684 181.898211205018 -829.930408177912</t>
  </si>
  <si>
    <t>-588.365518883906 213.42533284467 -679.868747554752</t>
  </si>
  <si>
    <t>-615.718693243716 349.534250163429 -661.801246665863</t>
  </si>
  <si>
    <t>-549.956474816946 355.687225917331 -369.162423637821</t>
  </si>
  <si>
    <t>-345.786273979032 272.506074662368 -261.829094911972</t>
  </si>
  <si>
    <t>-584.156359003772 153.573127126952 -679.901382312949</t>
  </si>
  <si>
    <t>-620.492732366041 20.4233545411864 -656.44289551872</t>
  </si>
  <si>
    <t>-363.495609335312 67.2734194705261 -363.258473982257</t>
  </si>
  <si>
    <t>-523.375530367172 261.908895788994 -204.522167580411</t>
  </si>
  <si>
    <t>-523.475877056485 288.910621121434 211.082134913656</t>
  </si>
  <si>
    <t>-530.97583938982 316.344399577206 616.466870335518</t>
  </si>
  <si>
    <t>-381.078096551304 324.252931843354 673.930919599375</t>
  </si>
  <si>
    <t>-559.675087040689 106.478822691889 -199.986897089504</t>
  </si>
  <si>
    <t>-568.103479459018 110.863720703351 216.385240501262</t>
  </si>
  <si>
    <t>-574.521518199954 118.646424780559 622.61076496264</t>
  </si>
  <si>
    <t>-432.508837349997 74.0014576794517 683.217777753021</t>
  </si>
  <si>
    <t>9763-20170724T150221.310729400.bin</t>
  </si>
  <si>
    <t>-541.466734092284 184.26855439842 -202.284579864049</t>
  </si>
  <si>
    <t>-556.040496680211 184.741599497787 -299.708302391323</t>
  </si>
  <si>
    <t>-567.407649561818 184.473125775783 -407.572636780705</t>
  </si>
  <si>
    <t>-575.769680113595 184.098260371866 -505.214522590785</t>
  </si>
  <si>
    <t>-582.215417386804 183.705622806857 -603.001619246166</t>
  </si>
  <si>
    <t>-589.267550219905 183.239952238683 -740.820515558044</t>
  </si>
  <si>
    <t>-569.887693439195 181.809233277822 -829.946119721896</t>
  </si>
  <si>
    <t>-588.255068186094 213.371853719077 -679.893904946786</t>
  </si>
  <si>
    <t>-615.552244930742 349.493937308434 -661.876210641915</t>
  </si>
  <si>
    <t>-549.451822891898 355.879917906296 -369.318672013829</t>
  </si>
  <si>
    <t>-345.446263644651 273.06041725334 -261.394496378596</t>
  </si>
  <si>
    <t>-584.045539406981 153.51965719418 -679.907126015373</t>
  </si>
  <si>
    <t>-620.399731274149 20.3759938754554 -656.390496232092</t>
  </si>
  <si>
    <t>-363.415780862888 67.4583800524454 -363.245130067145</t>
  </si>
  <si>
    <t>-523.362383774434 261.985617238157 -204.526821336886</t>
  </si>
  <si>
    <t>-523.485752638947 288.969410803654 211.078601181895</t>
  </si>
  <si>
    <t>-530.983239980514 316.366338236493 616.467341718999</t>
  </si>
  <si>
    <t>-381.089161229412 324.372593475056 673.927466754318</t>
  </si>
  <si>
    <t>-559.596185395846 106.552301815741 -199.975747617211</t>
  </si>
  <si>
    <t>-568.009628279573 110.833213890414 216.397764674926</t>
  </si>
  <si>
    <t>-574.544686868367 118.625313299384 622.629630543823</t>
  </si>
  <si>
    <t>-432.51023571477 74.0113670685275 683.208529935965</t>
  </si>
  <si>
    <t>9763-20170724T150221.378916100.bin</t>
  </si>
  <si>
    <t>-541.559231077723 184.397546905162 -202.24900315527</t>
  </si>
  <si>
    <t>-556.049143346352 184.843772725993 -299.685325210665</t>
  </si>
  <si>
    <t>-567.342664799535 184.565011527294 -407.557357295629</t>
  </si>
  <si>
    <t>-575.646518111407 184.187569341974 -505.204267586712</t>
  </si>
  <si>
    <t>-582.042863840856 183.798149683182 -602.99451265399</t>
  </si>
  <si>
    <t>-589.035072598441 183.342551655017 -740.816604022634</t>
  </si>
  <si>
    <t>-569.678469783623 181.919969791163 -829.947336794252</t>
  </si>
  <si>
    <t>-588.060440249935 213.469190326367 -679.886709655392</t>
  </si>
  <si>
    <t>-615.030125765786 349.64667641792 -661.796162210683</t>
  </si>
  <si>
    <t>-547.590231872666 357.325552632575 -369.575403636018</t>
  </si>
  <si>
    <t>-344.157656684337 274.91063104431 -260.26868331783</t>
  </si>
  <si>
    <t>-583.828192919789 153.618582510848 -679.903695698177</t>
  </si>
  <si>
    <t>-620.252480766503 20.5037572714741 -656.35795200921</t>
  </si>
  <si>
    <t>-363.277503202909 67.7781348359401 -363.284647606333</t>
  </si>
  <si>
    <t>-523.528996498194 262.108011400988 -204.515617977663</t>
  </si>
  <si>
    <t>-523.648987959306 289.101923669393 211.089103508212</t>
  </si>
  <si>
    <t>-530.99691556834 316.387433611401 616.471947477307</t>
  </si>
  <si>
    <t>-381.107996536216 324.471738381825 673.934583694512</t>
  </si>
  <si>
    <t>-559.608024498274 106.698279483798 -199.964541280549</t>
  </si>
  <si>
    <t>-567.950096521049 110.755594400931 216.412668723934</t>
  </si>
  <si>
    <t>-574.590343881246 118.579681119659 622.652224878862</t>
  </si>
  <si>
    <t>-432.512126478887 74.0179860994338 683.167011187752</t>
  </si>
  <si>
    <t>9763-20170724T150221.412002500.bin</t>
  </si>
  <si>
    <t>-541.652595871282 184.461921825852 -202.258186415037</t>
  </si>
  <si>
    <t>-556.126582110328 184.900283742354 -299.696888979237</t>
  </si>
  <si>
    <t>-567.39256242164 184.618573611714 -407.571827419143</t>
  </si>
  <si>
    <t>-575.667767931644 184.240799546788 -505.22119680742</t>
  </si>
  <si>
    <t>-582.031852611069 183.853210839929 -603.013591302593</t>
  </si>
  <si>
    <t>-588.974911769483 183.402588281132 -740.838010266874</t>
  </si>
  <si>
    <t>-569.620284757524 181.996689959943 -829.969447824622</t>
  </si>
  <si>
    <t>-588.018560690532 213.527323122887 -679.907064086604</t>
  </si>
  <si>
    <t>-614.793987439575 349.738899885553 -661.806787028632</t>
  </si>
  <si>
    <t>-546.644087527664 358.120101520135 -369.770202006752</t>
  </si>
  <si>
    <t>-343.390776520774 276.072919544915 -259.855044932407</t>
  </si>
  <si>
    <t>-583.793190114579 153.676295504515 -679.924166133716</t>
  </si>
  <si>
    <t>-620.264191801271 20.584950180365 -656.345229699157</t>
  </si>
  <si>
    <t>-363.300391643215 67.7678369656937 -363.299724346738</t>
  </si>
  <si>
    <t>-523.703733638551 262.18630205667 -204.515150001964</t>
  </si>
  <si>
    <t>-523.764365527782 289.179396167233 211.089686001959</t>
  </si>
  <si>
    <t>-531.002340889597 316.402607092438 616.472896809033</t>
  </si>
  <si>
    <t>-381.115769965831 324.525352097507 673.936268837215</t>
  </si>
  <si>
    <t>-559.644926234314 106.75789212666 -199.956215528081</t>
  </si>
  <si>
    <t>-567.951377891674 110.728767103428 216.422501453379</t>
  </si>
  <si>
    <t>-574.600922522917 118.570595053021 622.655672318354</t>
  </si>
  <si>
    <t>-432.508317742716 74.0196340641223 683.144539809108</t>
  </si>
  <si>
    <t>9763-20170724T150221.479188800.bin</t>
  </si>
  <si>
    <t>-541.790885730901 184.567507052585 -202.252571811168</t>
  </si>
  <si>
    <t>-556.115559460265 184.96619222782 -299.713544848634</t>
  </si>
  <si>
    <t>-567.240081624258 184.652888384785 -407.603040313059</t>
  </si>
  <si>
    <t>-575.397318509752 184.2498654448 -505.262146675792</t>
  </si>
  <si>
    <t>-581.653526759198 183.839770580866 -603.061426650593</t>
  </si>
  <si>
    <t>-588.455528107796 183.359385722675 -740.892858127588</t>
  </si>
  <si>
    <t>-569.120915878582 181.991503818927 -830.029289449084</t>
  </si>
  <si>
    <t>-587.558695075239 213.497541912128 -679.967612934682</t>
  </si>
  <si>
    <t>-614.006891391237 349.783590700062 -661.873257276054</t>
  </si>
  <si>
    <t>-544.360953518639 359.057595676067 -370.216928812972</t>
  </si>
  <si>
    <t>-341.242850706035 277.307180280025 -259.831634143098</t>
  </si>
  <si>
    <t>-583.338984387649 153.646109248331 -679.967157598644</t>
  </si>
  <si>
    <t>-619.946344606906 20.6053584968549 -656.290612091809</t>
  </si>
  <si>
    <t>-362.89894165134 67.4823670496173 -363.211603930846</t>
  </si>
  <si>
    <t>-523.824581590345 262.264649115976 -204.503431950426</t>
  </si>
  <si>
    <t>-523.997018862989 289.290617011355 211.099254499215</t>
  </si>
  <si>
    <t>-531.020860439435 316.435938423934 616.484803262398</t>
  </si>
  <si>
    <t>-381.133569386631 324.627532470372 673.936500151478</t>
  </si>
  <si>
    <t>-559.738247187053 106.800704086732 -199.951739445704</t>
  </si>
  <si>
    <t>-567.965750676029 110.713583733598 216.429086302839</t>
  </si>
  <si>
    <t>-574.65051736083 118.544903197303 622.674274937634</t>
  </si>
  <si>
    <t>-432.503208468928 74.0674371739074 683.088693865782</t>
  </si>
  <si>
    <t>9763-20170724T150221.511272800.bin</t>
  </si>
  <si>
    <t>-541.832565680822 184.545257114443 -202.250205696836</t>
  </si>
  <si>
    <t>-556.091011714119 184.936900346917 -299.720957307212</t>
  </si>
  <si>
    <t>-567.140592871968 184.622633656028 -407.618240590145</t>
  </si>
  <si>
    <t>-575.229585718747 184.221706523582 -505.282959442152</t>
  </si>
  <si>
    <t>-581.417228222002 183.81653364296 -603.086588147924</t>
  </si>
  <si>
    <t>-588.122521446145 183.346105769247 -740.922741548875</t>
  </si>
  <si>
    <t>-568.831905476687 181.999204351407 -830.06902183513</t>
  </si>
  <si>
    <t>-587.267109720588 213.479890620481 -679.994720467237</t>
  </si>
  <si>
    <t>-613.634572511344 349.779394663139 -661.901192868525</t>
  </si>
  <si>
    <t>-543.428278252725 359.355192826778 -370.388983815683</t>
  </si>
  <si>
    <t>-340.289406415674 277.60485216788 -260.041865216713</t>
  </si>
  <si>
    <t>-583.050060969284 153.628271202043 -679.995633731362</t>
  </si>
  <si>
    <t>-619.707455733304 20.6068892782894 -656.293865222209</t>
  </si>
  <si>
    <t>-362.723266073097 67.4308668462613 -363.125460273903</t>
  </si>
  <si>
    <t>-523.914578956288 262.248975215914 -204.49947695085</t>
  </si>
  <si>
    <t>-524.080227777962 289.350095638635 211.098296942466</t>
  </si>
  <si>
    <t>-531.033874472751 316.442875378801 616.4844090259</t>
  </si>
  <si>
    <t>-381.143543388839 324.637667099261 673.927712579861</t>
  </si>
  <si>
    <t>-559.80985563512 106.828026952779 -199.955768976149</t>
  </si>
  <si>
    <t>-568.005495102903 110.741376059375 216.425703530776</t>
  </si>
  <si>
    <t>-574.638299223811 118.559794715067 622.663992522041</t>
  </si>
  <si>
    <t>-432.491843493343 74.0553219314168 683.060490838622</t>
  </si>
  <si>
    <t>9763-20170724T150221.575621900.bin</t>
  </si>
  <si>
    <t>-541.840494264725 184.518711397958 -202.232053069519</t>
  </si>
  <si>
    <t>-556.062937766121 184.91632774004 -299.708057220888</t>
  </si>
  <si>
    <t>-567.014570993875 184.629174040016 -407.615228540262</t>
  </si>
  <si>
    <t>-574.992402670258 184.263602516776 -505.289337631574</t>
  </si>
  <si>
    <t>-581.046870013637 183.906218105463 -603.101474415019</t>
  </si>
  <si>
    <t>-587.542080976137 183.517901457499 -740.948072757571</t>
  </si>
  <si>
    <t>-568.282474604649 182.192712045615 -830.101252580301</t>
  </si>
  <si>
    <t>-586.781535403425 213.615144637191 -680.000694290859</t>
  </si>
  <si>
    <t>-612.900991075505 349.953762236984 -661.852764596531</t>
  </si>
  <si>
    <t>-542.205399841344 359.549806328628 -370.459557402435</t>
  </si>
  <si>
    <t>-339.114085025156 277.855148598972 -259.983723988452</t>
  </si>
  <si>
    <t>-582.560485946313 153.763867123643 -680.030956993201</t>
  </si>
  <si>
    <t>-619.337624109195 20.7771319545966 -656.330615221869</t>
  </si>
  <si>
    <t>-362.482756125952 67.3781350731631 -362.984004699302</t>
  </si>
  <si>
    <t>-523.821427439474 262.223090230252 -204.499289819429</t>
  </si>
  <si>
    <t>-524.118246686221 289.351694565694 211.096592945616</t>
  </si>
  <si>
    <t>-531.044318300065 316.454651570137 616.489472994836</t>
  </si>
  <si>
    <t>-381.150570705384 324.538099568318 673.939697471972</t>
  </si>
  <si>
    <t>-559.88911819985 106.801836717798 -199.972703147205</t>
  </si>
  <si>
    <t>-568.040040345787 110.767894011477 216.409188448476</t>
  </si>
  <si>
    <t>-574.621455803301 118.5633160259 622.637064331684</t>
  </si>
  <si>
    <t>-432.48026982395 74.0274926208349 683.022798005687</t>
  </si>
  <si>
    <t>9763-20170724T150221.613727500.bin</t>
  </si>
  <si>
    <t>-541.821718381496 184.506593498449 -202.256055374995</t>
  </si>
  <si>
    <t>-556.01536870648 184.902348307275 -299.736257987886</t>
  </si>
  <si>
    <t>-566.926051293823 184.62973109624 -407.647780896253</t>
  </si>
  <si>
    <t>-574.863809545187 184.284189545748 -505.32512322095</t>
  </si>
  <si>
    <t>-580.875572728287 183.953619730905 -603.13989552172</t>
  </si>
  <si>
    <t>-587.308246265414 183.610452740459 -740.989536917393</t>
  </si>
  <si>
    <t>-568.065483999838 182.292174678013 -830.146573227174</t>
  </si>
  <si>
    <t>-586.565839304347 213.688494020315 -680.032503200749</t>
  </si>
  <si>
    <t>-612.571863519322 350.04395630694 -661.851560864019</t>
  </si>
  <si>
    <t>-541.643520226453 359.631400994684 -370.514538231075</t>
  </si>
  <si>
    <t>-338.606200668848 277.936638561793 -259.939742602114</t>
  </si>
  <si>
    <t>-582.36379025484 153.835865569263 -680.079540908119</t>
  </si>
  <si>
    <t>-619.236690862519 20.8724823205171 -656.394750205383</t>
  </si>
  <si>
    <t>-362.382600618582 67.3152812686069 -363.019936343041</t>
  </si>
  <si>
    <t>-523.767418805338 262.244599485589 -204.505245356974</t>
  </si>
  <si>
    <t>-524.103404026345 289.329931913011 211.093489961129</t>
  </si>
  <si>
    <t>-531.052886946451 316.456177782331 616.488238427173</t>
  </si>
  <si>
    <t>-381.155856887035 324.501408024865 673.935214844933</t>
  </si>
  <si>
    <t>-559.881448537479 106.765412319409 -199.995846179667</t>
  </si>
  <si>
    <t>-568.007876767896 110.811299013124 216.385684349214</t>
  </si>
  <si>
    <t>-574.606614330028 118.55779096756 622.613855644939</t>
  </si>
  <si>
    <t>-432.475585744493 74.0022280643952 683.009022718156</t>
  </si>
  <si>
    <t>9763-20170724T150221.677520300.bin</t>
  </si>
  <si>
    <t>-541.742311589005 184.502533036056 -202.287626764372</t>
  </si>
  <si>
    <t>-555.893186795212 184.897552709659 -299.774071164856</t>
  </si>
  <si>
    <t>-566.742490379473 184.641060502106 -407.691614617673</t>
  </si>
  <si>
    <t>-574.619772701297 184.317012142369 -505.374038440644</t>
  </si>
  <si>
    <t>-580.5664074546 184.015787063868 -603.193024671546</t>
  </si>
  <si>
    <t>-586.90293717523 183.721590739909 -741.047221052519</t>
  </si>
  <si>
    <t>-567.687458140654 182.432946297766 -830.210503042095</t>
  </si>
  <si>
    <t>-586.186322629312 213.778996018339 -680.079740908858</t>
  </si>
  <si>
    <t>-611.985728444648 350.168999771256 -661.857866919809</t>
  </si>
  <si>
    <t>-540.584593377986 359.767349432216 -370.63659775645</t>
  </si>
  <si>
    <t>-337.579984079162 278.012345211125 -260.046298402685</t>
  </si>
  <si>
    <t>-582.017715701824 153.923992485324 -680.14363489613</t>
  </si>
  <si>
    <t>-619.071046796853 21.0029055557341 -656.492425660029</t>
  </si>
  <si>
    <t>-362.351088859949 67.2546481535205 -363.081869644873</t>
  </si>
  <si>
    <t>-523.696730469354 262.286177045832 -204.524919386212</t>
  </si>
  <si>
    <t>-524.106910577972 289.334401527027 211.07612310573</t>
  </si>
  <si>
    <t>-531.061649640663 316.457423668295 616.476143360257</t>
  </si>
  <si>
    <t>-381.16500136071 324.429108330466 673.934323113967</t>
  </si>
  <si>
    <t>-559.82924442274 106.752378319085 -200.029363595747</t>
  </si>
  <si>
    <t>-568.026118836303 110.872840440759 216.350089415777</t>
  </si>
  <si>
    <t>-574.576955279417 118.547694172408 622.575365245402</t>
  </si>
  <si>
    <t>-432.463149472122 73.9785680491575 683.001000619411</t>
  </si>
  <si>
    <t>9763-20170724T150221.743201900.bin</t>
  </si>
  <si>
    <t>-541.578341868859 184.443454630149 -202.316838994919</t>
  </si>
  <si>
    <t>-555.672902479403 184.820403301401 -299.811468887055</t>
  </si>
  <si>
    <t>-566.513752930769 184.55436986526 -407.729991149529</t>
  </si>
  <si>
    <t>-574.405378906385 184.223445264112 -505.41113499966</t>
  </si>
  <si>
    <t>-580.38850143976 183.914981251823 -603.227814270629</t>
  </si>
  <si>
    <t>-586.799751268167 183.609115373203 -741.078503960462</t>
  </si>
  <si>
    <t>-567.637124397924 182.329020416855 -830.253343441408</t>
  </si>
  <si>
    <t>-586.016434351563 213.674042549114 -680.115493087616</t>
  </si>
  <si>
    <t>-611.705182590754 350.087663998794 -661.894641236197</t>
  </si>
  <si>
    <t>-539.869522275286 359.881818876495 -370.786926267282</t>
  </si>
  <si>
    <t>-336.808737115215 278.146132918107 -260.285382427567</t>
  </si>
  <si>
    <t>-581.915162281864 153.814425679123 -680.17350053388</t>
  </si>
  <si>
    <t>-619.094860838859 20.9392463962297 -656.485640956058</t>
  </si>
  <si>
    <t>-362.296287607648 67.1142871632264 -363.05005708744</t>
  </si>
  <si>
    <t>-523.517397211034 262.2282453494 -204.542295062938</t>
  </si>
  <si>
    <t>-524.09465662986 289.314471961241 211.056082646458</t>
  </si>
  <si>
    <t>-531.063166545119 316.472929735553 616.474076745815</t>
  </si>
  <si>
    <t>-381.173496514992 324.438112739051 673.951431046331</t>
  </si>
  <si>
    <t>-559.67134736814 106.672318634211 -200.041967882315</t>
  </si>
  <si>
    <t>-568.062195631147 110.954942918393 216.33193491055</t>
  </si>
  <si>
    <t>-574.536462828991 118.547208101794 622.553428133857</t>
  </si>
  <si>
    <t>-432.43864599012 73.9667114256326 683.00827826559</t>
  </si>
  <si>
    <t>9763-20170724T150221.775679400.bin</t>
  </si>
  <si>
    <t>-541.469303813539 184.400320065074 -202.321856396314</t>
  </si>
  <si>
    <t>-555.533244883068 184.780398506877 -299.820870416423</t>
  </si>
  <si>
    <t>-566.374583775523 184.494314852264 -407.739252684941</t>
  </si>
  <si>
    <t>-574.279556028388 184.134249165765 -505.419340966009</t>
  </si>
  <si>
    <t>-580.288258414294 183.785045955761 -603.23425406095</t>
  </si>
  <si>
    <t>-586.747831636629 183.408589049582 -741.082509378104</t>
  </si>
  <si>
    <t>-567.619129482399 182.094576854824 -830.26413249418</t>
  </si>
  <si>
    <t>-585.92046440221 213.506451567478 -680.136259133691</t>
  </si>
  <si>
    <t>-611.581066105253 349.93212399084 -661.950529163901</t>
  </si>
  <si>
    <t>-539.6802680134 359.894457822676 -370.864468534696</t>
  </si>
  <si>
    <t>-336.593176538063 278.148845801094 -260.418705288406</t>
  </si>
  <si>
    <t>-581.864549293497 153.643687845018 -680.162914852085</t>
  </si>
  <si>
    <t>-619.081743222117 20.7868624124692 -656.426909042536</t>
  </si>
  <si>
    <t>-362.166035335033 66.9511658762676 -363.073474150719</t>
  </si>
  <si>
    <t>-523.353225120278 262.186630161684 -204.550558977703</t>
  </si>
  <si>
    <t>-524.098167730989 289.276414905384 211.047298806476</t>
  </si>
  <si>
    <t>-531.054492063723 316.471867043592 616.474654848705</t>
  </si>
  <si>
    <t>-381.171787359828 324.40478786834 673.974603191452</t>
  </si>
  <si>
    <t>-559.581574101045 106.614487853261 -200.059698737575</t>
  </si>
  <si>
    <t>-568.100220183668 111.021673176594 216.310344482815</t>
  </si>
  <si>
    <t>-574.514923056271 118.540238311913 622.528821758391</t>
  </si>
  <si>
    <t>-432.428946684859 73.9690101915091 683.018381264142</t>
  </si>
  <si>
    <t>9763-20170724T150221.812779700.bin</t>
  </si>
  <si>
    <t>-541.342487369202 184.354767891299 -202.317172782169</t>
  </si>
  <si>
    <t>-555.3886775059 184.732586069944 -299.818767874977</t>
  </si>
  <si>
    <t>-566.242163851181 184.423883935269 -407.735929152043</t>
  </si>
  <si>
    <t>-574.170087343251 184.034020260621 -505.413999300629</t>
  </si>
  <si>
    <t>-580.213176692214 183.645181506427 -603.226621057573</t>
  </si>
  <si>
    <t>-586.732731683177 183.201674099759 -741.071998880463</t>
  </si>
  <si>
    <t>-567.639782228932 181.852661690102 -830.260681863008</t>
  </si>
  <si>
    <t>-585.86344899772 213.330104166413 -680.141399414616</t>
  </si>
  <si>
    <t>-611.520599389086 349.757213704027 -662.000421248355</t>
  </si>
  <si>
    <t>-539.740880514784 359.948524634842 -370.892627408568</t>
  </si>
  <si>
    <t>-336.634999137547 278.196757626939 -260.485796445705</t>
  </si>
  <si>
    <t>-581.838351029211 153.465262113378 -680.139192446036</t>
  </si>
  <si>
    <t>-619.109044553227 20.6342000207976 -656.329126197293</t>
  </si>
  <si>
    <t>-362.073298702924 66.7238585343725 -363.132622647484</t>
  </si>
  <si>
    <t>-523.214641134159 262.129044862708 -204.547397878815</t>
  </si>
  <si>
    <t>-524.114645364921 289.254011919756 211.047902212249</t>
  </si>
  <si>
    <t>-531.046585580353 316.464649808373 616.476379846284</t>
  </si>
  <si>
    <t>-381.170965167842 324.330170122334 674.004020442315</t>
  </si>
  <si>
    <t>-559.504749895543 106.569955693299 -200.060013135232</t>
  </si>
  <si>
    <t>-568.139734820364 111.123059007864 216.306042914803</t>
  </si>
  <si>
    <t>-574.458296155054 118.567106315374 622.511578882028</t>
  </si>
  <si>
    <t>-432.412519976606 73.9307181146653 683.047408822777</t>
  </si>
  <si>
    <t>9763-20170724T150221.876537900.bin</t>
  </si>
  <si>
    <t>-541.19155194363 184.337388682329 -202.330147622245</t>
  </si>
  <si>
    <t>-555.256234660699 184.706134685351 -299.829103439824</t>
  </si>
  <si>
    <t>-566.090158795672 184.36233153964 -407.748046274388</t>
  </si>
  <si>
    <t>-573.98332370594 183.933033442157 -505.428811915844</t>
  </si>
  <si>
    <t>-579.974126000639 183.49804298321 -603.244577670249</t>
  </si>
  <si>
    <t>-586.401158442093 182.984115922054 -741.093790803148</t>
  </si>
  <si>
    <t>-567.315770366333 181.531328382372 -830.282608540215</t>
  </si>
  <si>
    <t>-585.555408899905 213.1449184463 -680.179042864758</t>
  </si>
  <si>
    <t>-611.40896737757 349.544754069243 -662.199634620687</t>
  </si>
  <si>
    <t>-540.071067704128 359.920987122319 -370.989647554444</t>
  </si>
  <si>
    <t>-336.728777763737 278.575234629018 -260.718221825216</t>
  </si>
  <si>
    <t>-581.565030408333 153.277749897185 -680.14184391683</t>
  </si>
  <si>
    <t>-618.852199243049 20.4699402433025 -656.19810343537</t>
  </si>
  <si>
    <t>-361.666175541432 66.4312561439651 -363.356332664377</t>
  </si>
  <si>
    <t>-522.997400962777 262.146556979293 -204.564335522849</t>
  </si>
  <si>
    <t>-524.107744313613 289.247744661961 211.032022155216</t>
  </si>
  <si>
    <t>-531.02444080586 316.460491621301 616.475814472017</t>
  </si>
  <si>
    <t>-381.164614376268 324.211840122216 674.060099483675</t>
  </si>
  <si>
    <t>-559.421076970428 106.515719502468 -200.058619411087</t>
  </si>
  <si>
    <t>-568.256247014105 111.358256659445 216.300035014652</t>
  </si>
  <si>
    <t>-574.379304239695 118.596257247971 622.505976536157</t>
  </si>
  <si>
    <t>-432.399836127461 73.8728347551287 683.133036857807</t>
  </si>
  <si>
    <t>9763-20170724T150221.942216000.bin</t>
  </si>
  <si>
    <t>-541.28074209994 184.369577285889 -202.320913656512</t>
  </si>
  <si>
    <t>-555.378267757954 184.752417320637 -299.815095039092</t>
  </si>
  <si>
    <t>-566.187656002867 184.397348193488 -407.736452908376</t>
  </si>
  <si>
    <t>-574.033149668458 183.949949653897 -505.421008233865</t>
  </si>
  <si>
    <t>-579.950289141447 183.490548958633 -603.241073484103</t>
  </si>
  <si>
    <t>-586.245849156204 182.936888724817 -741.096354238172</t>
  </si>
  <si>
    <t>-567.206455690609 181.430778419327 -830.293992474408</t>
  </si>
  <si>
    <t>-585.453119912722 213.115541150529 -680.189597343869</t>
  </si>
  <si>
    <t>-611.39567689864 349.515939886341 -662.263785075917</t>
  </si>
  <si>
    <t>-539.967143961807 359.784141660151 -371.072166127748</t>
  </si>
  <si>
    <t>-336.47590384813 278.545691323263 -260.996662463421</t>
  </si>
  <si>
    <t>-581.472937461931 153.247708624636 -680.131010752529</t>
  </si>
  <si>
    <t>-618.761681755756 20.4628448420392 -656.123385909227</t>
  </si>
  <si>
    <t>-361.450015845071 66.4643967275681 -363.400982658916</t>
  </si>
  <si>
    <t>-523.083918193249 262.219792610714 -204.564994047767</t>
  </si>
  <si>
    <t>-524.106065172153 289.268271761802 211.034975078354</t>
  </si>
  <si>
    <t>-531.019878679547 316.469447023632 616.476452069762</t>
  </si>
  <si>
    <t>-381.171790637498 324.299369019095 674.080660436247</t>
  </si>
  <si>
    <t>-559.529687328375 106.559606369988 -200.033719790954</t>
  </si>
  <si>
    <t>-568.331129177718 111.431857412132 216.325260512707</t>
  </si>
  <si>
    <t>-574.320563242226 118.619412878108 622.534171261095</t>
  </si>
  <si>
    <t>-432.380781859606 73.8431270061537 683.215158116145</t>
  </si>
  <si>
    <t>9763-20170724T150221.978543400.bin</t>
  </si>
  <si>
    <t>-541.380096560808 184.375972865764 -202.313077392743</t>
  </si>
  <si>
    <t>-555.475604629001 184.751534044496 -299.807518125447</t>
  </si>
  <si>
    <t>-566.275647335902 184.36822672205 -407.729857187063</t>
  </si>
  <si>
    <t>-574.109098855819 183.886744176311 -505.414978678415</t>
  </si>
  <si>
    <t>-580.010130032905 183.384583134118 -603.236029091889</t>
  </si>
  <si>
    <t>-586.278150011843 182.762111243303 -741.092180673696</t>
  </si>
  <si>
    <t>-567.286569858019 181.237102971399 -830.299782787977</t>
  </si>
  <si>
    <t>-585.490714389773 212.97165496818 -680.200776852173</t>
  </si>
  <si>
    <t>-611.44031762487 349.385487988038 -662.329172584749</t>
  </si>
  <si>
    <t>-539.820435272184 359.642250849995 -371.184158211627</t>
  </si>
  <si>
    <t>-336.354525128655 278.395594230924 -261.067860245246</t>
  </si>
  <si>
    <t>-581.524293033645 153.102866484942 -680.110774243837</t>
  </si>
  <si>
    <t>-618.803902135226 20.3327104972655 -656.04408106981</t>
  </si>
  <si>
    <t>-361.466802572897 66.423090652816 -363.402564426713</t>
  </si>
  <si>
    <t>-523.169006735356 262.249370031877 -204.562803983933</t>
  </si>
  <si>
    <t>-524.156710655161 289.240362541397 211.040999881627</t>
  </si>
  <si>
    <t>-531.02459535556 316.484527657605 616.47612654939</t>
  </si>
  <si>
    <t>-381.182210955369 324.397959019338 674.083732175405</t>
  </si>
  <si>
    <t>-559.566786608192 106.536139701613 -200.021770631381</t>
  </si>
  <si>
    <t>-568.328261340345 111.393257450815 216.338198548355</t>
  </si>
  <si>
    <t>-574.344184878949 118.585893111356 622.563931890324</t>
  </si>
  <si>
    <t>-432.378924448726 73.8832158950474 683.239560690769</t>
  </si>
  <si>
    <t>9763-20170724T150222.012634400.bin</t>
  </si>
  <si>
    <t>-541.498299422991 184.390653421698 -202.291711389664</t>
  </si>
  <si>
    <t>-555.58654664898 184.763504866325 -299.787317132871</t>
  </si>
  <si>
    <t>-566.378262017963 184.357686086749 -407.710375067225</t>
  </si>
  <si>
    <t>-574.203376789034 183.847201811498 -505.396057318283</t>
  </si>
  <si>
    <t>-580.094717597213 183.307484969224 -603.21726260424</t>
  </si>
  <si>
    <t>-586.347250740052 182.622101081367 -741.073885687677</t>
  </si>
  <si>
    <t>-567.40915771771 181.073485664162 -830.292482453976</t>
  </si>
  <si>
    <t>-585.557947891947 212.860020376095 -680.196679749437</t>
  </si>
  <si>
    <t>-611.45080620654 349.27858498607 -662.376412805788</t>
  </si>
  <si>
    <t>-539.644668409037 359.662671867856 -371.28194560815</t>
  </si>
  <si>
    <t>-336.192819811319 278.481308813028 -261.091547753206</t>
  </si>
  <si>
    <t>-581.608957261937 152.990132703276 -680.078061749287</t>
  </si>
  <si>
    <t>-618.895146925099 20.2181400160584 -655.96820820945</t>
  </si>
  <si>
    <t>-361.451120054062 66.4087567543475 -363.418279497874</t>
  </si>
  <si>
    <t>-523.35549867627 262.252831988024 -204.542504445754</t>
  </si>
  <si>
    <t>-524.255169694292 289.252651860894 211.060970729711</t>
  </si>
  <si>
    <t>-531.030906062619 316.487380403594 616.480897394381</t>
  </si>
  <si>
    <t>-381.188785113618 324.420137216709 674.086484548412</t>
  </si>
  <si>
    <t>-559.619915302601 106.550716395751 -199.997361065099</t>
  </si>
  <si>
    <t>-568.348979626268 111.330971663081 216.364207265591</t>
  </si>
  <si>
    <t>-574.365494706145 118.57476195232 622.594920810217</t>
  </si>
  <si>
    <t>-432.371967225439 73.9292737753042 683.246568350252</t>
  </si>
  <si>
    <t>9763-20170724T150222.078816100.bin</t>
  </si>
  <si>
    <t>-541.80508089582 184.353728586371 -202.249300615866</t>
  </si>
  <si>
    <t>-555.927986002415 184.731153076994 -299.739774986729</t>
  </si>
  <si>
    <t>-566.751766706737 184.298154697662 -407.659582790862</t>
  </si>
  <si>
    <t>-574.602227383579 183.749496472275 -505.343080939292</t>
  </si>
  <si>
    <t>-580.514497084474 183.157506106234 -603.162645349243</t>
  </si>
  <si>
    <t>-586.791040701045 182.383585937144 -741.017734255074</t>
  </si>
  <si>
    <t>-568.008529630094 180.765009222581 -830.268040301235</t>
  </si>
  <si>
    <t>-585.981371441525 212.661193927592 -680.160536032236</t>
  </si>
  <si>
    <t>-611.864195938279 349.097372153406 -662.423521964578</t>
  </si>
  <si>
    <t>-539.516362784488 359.8384875896 -371.476191973796</t>
  </si>
  <si>
    <t>-336.113243812509 278.71759487185 -261.151290505681</t>
  </si>
  <si>
    <t>-582.051878155452 152.790284043637 -680.003213451704</t>
  </si>
  <si>
    <t>-619.375116934251 20.0400405482144 -655.822708646806</t>
  </si>
  <si>
    <t>-361.613486854636 66.464413777044 -363.595037187769</t>
  </si>
  <si>
    <t>-523.713235642901 262.15298423837 -204.511927537192</t>
  </si>
  <si>
    <t>-524.43911448638 289.294046750498 211.082607224871</t>
  </si>
  <si>
    <t>-531.049699258506 316.496913182506 616.490927852671</t>
  </si>
  <si>
    <t>-381.203973830677 324.497844728538 674.0777683076</t>
  </si>
  <si>
    <t>-559.911907643418 106.527086407119 -199.971125352229</t>
  </si>
  <si>
    <t>-568.389925938854 111.201052156241 216.39681968386</t>
  </si>
  <si>
    <t>-574.406420511137 118.560250203795 622.640682703987</t>
  </si>
  <si>
    <t>-432.381010726146 73.9305242447083 683.229305556909</t>
  </si>
  <si>
    <t>9763-20170724T150222.144497100.bin</t>
  </si>
  <si>
    <t>-542.1912457592 184.343730596818 -202.226338307949</t>
  </si>
  <si>
    <t>-556.362398184551 184.75213560168 -299.709712952124</t>
  </si>
  <si>
    <t>-567.227401494616 184.309520995831 -407.625279778591</t>
  </si>
  <si>
    <t>-575.108620470318 183.73503088124 -505.306095093119</t>
  </si>
  <si>
    <t>-581.044163506788 183.100144471275 -603.124165631402</t>
  </si>
  <si>
    <t>-587.344604282243 182.248341187483 -740.977617842962</t>
  </si>
  <si>
    <t>-568.562277905593 180.549691892646 -830.226329230493</t>
  </si>
  <si>
    <t>-586.508864902784 212.561429531005 -680.138324641443</t>
  </si>
  <si>
    <t>-612.313496144487 349.019760876748 -662.445758697036</t>
  </si>
  <si>
    <t>-539.721258099939 360.119510118411 -371.572538100603</t>
  </si>
  <si>
    <t>-336.221767107302 279.393693144339 -261.135718545686</t>
  </si>
  <si>
    <t>-582.610368893596 152.688490324822 -679.946391761446</t>
  </si>
  <si>
    <t>-620.011935384859 19.9677316203399 -655.71084315799</t>
  </si>
  <si>
    <t>-362.034051208852 66.4751428980053 -363.751046265127</t>
  </si>
  <si>
    <t>-524.090571658465 262.1844153345 -204.497799247802</t>
  </si>
  <si>
    <t>-524.513998263901 289.252560236869 211.101997996529</t>
  </si>
  <si>
    <t>-531.081864003218 316.497153237209 616.497421879299</t>
  </si>
  <si>
    <t>-381.224347629706 324.549139688545 674.046424979818</t>
  </si>
  <si>
    <t>-560.31131047463 106.495527499543 -199.960858417107</t>
  </si>
  <si>
    <t>-568.491990493098 111.067640420594 216.414242162836</t>
  </si>
  <si>
    <t>-574.452833522378 118.518850962281 622.649989282307</t>
  </si>
  <si>
    <t>-432.387012555123 73.9374935536066 683.179292864083</t>
  </si>
  <si>
    <t>9763-20170724T150222.179728200.bin</t>
  </si>
  <si>
    <t>-542.385850135795 184.334411203791 -202.231834410547</t>
  </si>
  <si>
    <t>-556.591414903246 184.755331054116 -299.710157957797</t>
  </si>
  <si>
    <t>-567.484862749649 184.308754299349 -407.62286251006</t>
  </si>
  <si>
    <t>-575.387269245732 183.724162542316 -505.30195778977</t>
  </si>
  <si>
    <t>-581.339093577983 183.07262919783 -603.118930849651</t>
  </si>
  <si>
    <t>-587.656900572946 182.191157444944 -740.971296331959</t>
  </si>
  <si>
    <t>-568.850254508313 180.477548379554 -830.214749794174</t>
  </si>
  <si>
    <t>-586.802734678828 212.517977166147 -680.139213450876</t>
  </si>
  <si>
    <t>-612.586980924636 348.9800416338 -662.477629688754</t>
  </si>
  <si>
    <t>-539.850271264354 360.282759793252 -371.648500751287</t>
  </si>
  <si>
    <t>-336.308607892659 279.564630336927 -261.283779911224</t>
  </si>
  <si>
    <t>-582.92574902432 152.643734694867 -679.933912470826</t>
  </si>
  <si>
    <t>-620.355191162406 19.9387179560197 -655.658676148448</t>
  </si>
  <si>
    <t>-362.287026229423 66.4847709419632 -363.798767246995</t>
  </si>
  <si>
    <t>-524.287196350164 262.144781508295 -204.493260035856</t>
  </si>
  <si>
    <t>-524.540877262117 289.245641365555 211.104480658305</t>
  </si>
  <si>
    <t>-531.095318968545 316.49759971148 616.500317116569</t>
  </si>
  <si>
    <t>-381.23153337982 324.566695418068 674.030598759881</t>
  </si>
  <si>
    <t>-560.554834657379 106.49124395503 -199.96464589545</t>
  </si>
  <si>
    <t>-568.583423373099 111.030520503893 216.413730894628</t>
  </si>
  <si>
    <t>-574.457711545053 118.51559554311 622.650743201757</t>
  </si>
  <si>
    <t>-432.389883215543 73.9121816465135 683.159051295596</t>
  </si>
  <si>
    <t>9763-20170724T150222.210808600.bin</t>
  </si>
  <si>
    <t>-542.581879666686 184.323897976857 -202.235968668432</t>
  </si>
  <si>
    <t>-556.814650242433 184.753282227297 -299.71031041129</t>
  </si>
  <si>
    <t>-567.731059609817 184.307918119098 -407.620592788834</t>
  </si>
  <si>
    <t>-575.651054004287 183.721742408035 -505.298301749015</t>
  </si>
  <si>
    <t>-581.617129998489 183.066257178137 -603.114313802783</t>
  </si>
  <si>
    <t>-587.95137314699 182.176719018301 -740.965908046351</t>
  </si>
  <si>
    <t>-569.125198114253 180.463706741626 -830.205171221685</t>
  </si>
  <si>
    <t>-587.08034990085 212.50761210174 -680.135979816599</t>
  </si>
  <si>
    <t>-612.826250184932 348.982142605342 -662.495100541668</t>
  </si>
  <si>
    <t>-539.991565931446 360.400404095909 -371.694941442631</t>
  </si>
  <si>
    <t>-336.430814293799 279.735833401106 -261.326208204691</t>
  </si>
  <si>
    <t>-583.222560586066 152.632223767864 -679.927047748011</t>
  </si>
  <si>
    <t>-620.703585658651 19.9521415986776 -655.624837473402</t>
  </si>
  <si>
    <t>-362.55778527457 66.395999789371 -363.797035828984</t>
  </si>
  <si>
    <t>-524.399834824276 262.138235192618 -204.50119920254</t>
  </si>
  <si>
    <t>-524.569265349172 289.212025058595 211.098412571928</t>
  </si>
  <si>
    <t>-531.111875431406 316.481861870059 616.497980944572</t>
  </si>
  <si>
    <t>-381.236412955793 324.421379409469 674.01587884837</t>
  </si>
  <si>
    <t>-560.812070598601 106.492944090694 -199.960952728012</t>
  </si>
  <si>
    <t>-568.674118847142 110.979221780537 216.42117631803</t>
  </si>
  <si>
    <t>-574.462857859321 118.51588338887 622.654818160546</t>
  </si>
  <si>
    <t>-432.392824406512 73.8912609559422 683.14236851802</t>
  </si>
  <si>
    <t>9763-20170724T150222.277954700.bin</t>
  </si>
  <si>
    <t>-542.986769934353 184.262837043824 -202.250203460177</t>
  </si>
  <si>
    <t>-557.266987813687 184.727427702583 -299.717332231946</t>
  </si>
  <si>
    <t>-568.227910102591 184.316091524669 -407.623346660967</t>
  </si>
  <si>
    <t>-576.184813482251 183.758869171656 -505.298273484247</t>
  </si>
  <si>
    <t>-582.184354409803 183.130804217321 -603.112441587004</t>
  </si>
  <si>
    <t>-588.561981919845 182.278317404667 -740.962324748191</t>
  </si>
  <si>
    <t>-569.687953867315 180.611259764719 -830.192285946023</t>
  </si>
  <si>
    <t>-587.652440550968 212.594236323053 -680.125435109361</t>
  </si>
  <si>
    <t>-613.313803990975 349.083387641546 -662.458176666025</t>
  </si>
  <si>
    <t>-540.084337630095 360.41277537935 -371.75370326515</t>
  </si>
  <si>
    <t>-336.429210973401 279.736342242446 -261.567767711269</t>
  </si>
  <si>
    <t>-583.833323638102 152.716085763548 -679.931823117952</t>
  </si>
  <si>
    <t>-621.427545554085 20.069193471935 -655.637830551034</t>
  </si>
  <si>
    <t>-363.270620227877 66.309389015131 -363.813509741384</t>
  </si>
  <si>
    <t>-524.750822865304 262.03273928112 -204.495706281071</t>
  </si>
  <si>
    <t>-524.686052265284 289.207230874009 211.097326097733</t>
  </si>
  <si>
    <t>-531.142263828311 316.466586591841 616.493505180171</t>
  </si>
  <si>
    <t>-381.250206317961 324.32703819096 673.979033295664</t>
  </si>
  <si>
    <t>-561.255104767871 106.499056095543 -199.967430560492</t>
  </si>
  <si>
    <t>-568.692689824106 110.749030288336 216.424970547954</t>
  </si>
  <si>
    <t>-574.512573461817 118.474119425646 622.672274818129</t>
  </si>
  <si>
    <t>-432.400932530816 73.8895607033126 683.091608254897</t>
  </si>
  <si>
    <t>9763-20170724T150222.341626100.bin</t>
  </si>
  <si>
    <t>-543.37963276263 184.154727554846 -202.255218370817</t>
  </si>
  <si>
    <t>-557.675346282674 184.648832238722 -299.720021475235</t>
  </si>
  <si>
    <t>-568.653412467246 184.278765430768 -407.624428341344</t>
  </si>
  <si>
    <t>-576.626179891058 183.761960097057 -505.29819914919</t>
  </si>
  <si>
    <t>-582.642108434126 183.177896402932 -603.111646984342</t>
  </si>
  <si>
    <t>-589.043588216408 182.390361533755 -740.960816134422</t>
  </si>
  <si>
    <t>-570.071712925433 180.812355340211 -830.171689705541</t>
  </si>
  <si>
    <t>-588.108511337747 212.678454109908 -680.110577358515</t>
  </si>
  <si>
    <t>-613.686874095175 349.168059340851 -662.347996593958</t>
  </si>
  <si>
    <t>-540.058661275504 360.347006601099 -371.738455341654</t>
  </si>
  <si>
    <t>-336.326977213863 279.590836233092 -261.752770163983</t>
  </si>
  <si>
    <t>-584.31939065588 152.798458556233 -679.944462575262</t>
  </si>
  <si>
    <t>-622.057537146581 20.1665790834163 -655.734633125587</t>
  </si>
  <si>
    <t>-364.078785964829 66.1804120438635 -363.747055822344</t>
  </si>
  <si>
    <t>-525.094582351437 261.90909924928 -204.486846295065</t>
  </si>
  <si>
    <t>-524.811803044752 289.168979318812 211.100454685672</t>
  </si>
  <si>
    <t>-531.178465944802 316.476941926449 616.49037085219</t>
  </si>
  <si>
    <t>-381.274828258608 324.446828813092 673.930591998572</t>
  </si>
  <si>
    <t>-561.688013799594 106.382570009261 -199.986603035803</t>
  </si>
  <si>
    <t>-568.7650515331 110.535559837702 216.413008618429</t>
  </si>
  <si>
    <t>-574.552276861148 118.455902574588 622.67122033697</t>
  </si>
  <si>
    <t>-432.415605442181 73.8441039211234 683.011583103714</t>
  </si>
  <si>
    <t>9763-20170724T150222.377140700.bin</t>
  </si>
  <si>
    <t>-543.522614293315 184.039735790121 -202.264886944688</t>
  </si>
  <si>
    <t>-557.838270676109 184.554918690077 -299.72657541402</t>
  </si>
  <si>
    <t>-568.813401902251 184.219885702733 -407.631451363107</t>
  </si>
  <si>
    <t>-576.773907871221 183.740759915984 -505.306448276328</t>
  </si>
  <si>
    <t>-582.768328049682 183.200473151954 -603.121349815063</t>
  </si>
  <si>
    <t>-589.130054361769 182.482154456823 -740.972742501397</t>
  </si>
  <si>
    <t>-570.044956236301 180.986277590903 -830.160986925953</t>
  </si>
  <si>
    <t>-588.2097585772 212.739896938548 -680.107195491353</t>
  </si>
  <si>
    <t>-613.770073337494 349.225066652386 -662.277815269207</t>
  </si>
  <si>
    <t>-540.021927351599 360.354325416397 -371.69666545417</t>
  </si>
  <si>
    <t>-336.258117395929 279.599812103404 -261.769324069614</t>
  </si>
  <si>
    <t>-584.426215995716 152.859455115976 -679.969709654549</t>
  </si>
  <si>
    <t>-622.219706691147 20.2357074612398 -655.821190334834</t>
  </si>
  <si>
    <t>-364.352474321163 66.1452625458205 -363.706333468595</t>
  </si>
  <si>
    <t>-525.212593878164 261.772859896854 -204.477258606236</t>
  </si>
  <si>
    <t>-524.854790642001 289.121388670239 211.104187656783</t>
  </si>
  <si>
    <t>-531.19988351863 316.465169751791 616.488550635481</t>
  </si>
  <si>
    <t>-381.285926261834 324.418224671872 673.904183501613</t>
  </si>
  <si>
    <t>-561.85320944218 106.300606730319 -199.997584593959</t>
  </si>
  <si>
    <t>-568.799130926025 110.417804314349 216.404611630919</t>
  </si>
  <si>
    <t>-574.570372428289 118.442617055763 622.664326830313</t>
  </si>
  <si>
    <t>-432.414225339772 73.8450414592653 682.969244947468</t>
  </si>
  <si>
    <t>9763-20170724T150222.410228500.bin</t>
  </si>
  <si>
    <t>-543.649254911824 183.955375201669 -202.261395817823</t>
  </si>
  <si>
    <t>-557.962275818771 184.486750481263 -299.723449487782</t>
  </si>
  <si>
    <t>-568.919238200993 184.187059312614 -407.630128526009</t>
  </si>
  <si>
    <t>-576.857883054767 183.747134178409 -505.307090657551</t>
  </si>
  <si>
    <t>-582.825418567703 183.253719785047 -603.124075871163</t>
  </si>
  <si>
    <t>-589.144380531293 182.609636205256 -740.977797643578</t>
  </si>
  <si>
    <t>-569.884830549456 181.212064186942 -830.130063744833</t>
  </si>
  <si>
    <t>-588.240382338459 212.834735341498 -680.095733795458</t>
  </si>
  <si>
    <t>-613.788574108319 349.315349765531 -662.190302751627</t>
  </si>
  <si>
    <t>-539.874239452395 360.331810377428 -371.647150140198</t>
  </si>
  <si>
    <t>-336.068176645402 279.609590466626 -261.774489245405</t>
  </si>
  <si>
    <t>-584.462055702867 152.953876412004 -679.989211713607</t>
  </si>
  <si>
    <t>-622.297471419032 20.3377925557536 -655.892318961818</t>
  </si>
  <si>
    <t>-364.415118076396 65.975182531766 -363.666026149778</t>
  </si>
  <si>
    <t>-525.336643476771 261.701090346026 -204.471538496131</t>
  </si>
  <si>
    <t>-524.914449104755 289.054256380822 211.109530019056</t>
  </si>
  <si>
    <t>-531.218121494093 316.447544013799 616.488312387579</t>
  </si>
  <si>
    <t>-381.293681734141 324.374464068427 673.880175926722</t>
  </si>
  <si>
    <t>-561.954822939744 106.235895283101 -200.011575568618</t>
  </si>
  <si>
    <t>-568.79807328009 110.291444542507 216.392967110732</t>
  </si>
  <si>
    <t>-574.590485295843 118.424153055442 622.654674974514</t>
  </si>
  <si>
    <t>-432.419119262766 73.8243073736437 682.922092012499</t>
  </si>
  <si>
    <t>9763-20170724T150222.476315400.bin</t>
  </si>
  <si>
    <t>-543.811182023887 183.843803035603 -202.26999714144</t>
  </si>
  <si>
    <t>-558.189161219704 184.422428893779 -299.722198545846</t>
  </si>
  <si>
    <t>-569.093495432699 184.212739640295 -407.63444095264</t>
  </si>
  <si>
    <t>-576.936084313606 183.873519341234 -505.319661568438</t>
  </si>
  <si>
    <t>-582.760130519626 183.50275545608 -603.145632272972</t>
  </si>
  <si>
    <t>-588.828151165457 183.056482742411 -741.011485382945</t>
  </si>
  <si>
    <t>-569.001759200405 181.861433444413 -830.042251527374</t>
  </si>
  <si>
    <t>-588.030087806782 213.194442503481 -680.084739036129</t>
  </si>
  <si>
    <t>-613.609376589401 349.637365225012 -662.028484596352</t>
  </si>
  <si>
    <t>-539.38154282742 360.370167825298 -371.554606441375</t>
  </si>
  <si>
    <t>-335.486790512724 279.631573753998 -261.858569728149</t>
  </si>
  <si>
    <t>-584.261747248333 153.312871710638 -680.056779666513</t>
  </si>
  <si>
    <t>-622.189316914718 20.6844048640896 -656.129250871078</t>
  </si>
  <si>
    <t>-364.742099763933 66.0047144175669 -363.466918190632</t>
  </si>
  <si>
    <t>-525.531080849456 261.574231362454 -204.45547731609</t>
  </si>
  <si>
    <t>-524.988027929831 288.992848529233 211.121205923915</t>
  </si>
  <si>
    <t>-531.252086235121 316.444127985425 616.485626977583</t>
  </si>
  <si>
    <t>-381.322940482979 324.57111545926 673.837154544414</t>
  </si>
  <si>
    <t>-562.157343022672 106.148994206348 -200.050700216241</t>
  </si>
  <si>
    <t>-568.676751366226 110.01511440511 216.36083529241</t>
  </si>
  <si>
    <t>-574.626997521894 118.373812374731 622.603992743569</t>
  </si>
  <si>
    <t>-432.424723976904 73.8178675984454 682.830868376522</t>
  </si>
  <si>
    <t>9763-20170724T150222.542023900.bin</t>
  </si>
  <si>
    <t>-544.036271384078 183.755924182986 -202.327430644286</t>
  </si>
  <si>
    <t>-558.41206777835 184.366588426361 -299.779879543094</t>
  </si>
  <si>
    <t>-569.204130261021 184.262316099252 -407.703505708627</t>
  </si>
  <si>
    <t>-576.903751798389 184.050127572228 -505.400366337312</t>
  </si>
  <si>
    <t>-582.545155063109 183.840401051613 -603.237627765689</t>
  </si>
  <si>
    <t>-588.315906160436 183.658807318578 -741.116786354997</t>
  </si>
  <si>
    <t>-568.039284360815 182.685137190259 -830.048951464148</t>
  </si>
  <si>
    <t>-587.644556347502 213.680111864948 -680.13095970016</t>
  </si>
  <si>
    <t>-613.148677783201 350.109928651048 -661.799294074697</t>
  </si>
  <si>
    <t>-538.752687736715 360.603180406446 -371.359776657846</t>
  </si>
  <si>
    <t>-334.754102339552 279.789380069598 -261.912399210564</t>
  </si>
  <si>
    <t>-583.885570601697 153.798119573822 -680.209449493417</t>
  </si>
  <si>
    <t>-621.893718056596 21.1601254481304 -656.513949078233</t>
  </si>
  <si>
    <t>-365.256649887154 66.1196772259036 -363.268717653846</t>
  </si>
  <si>
    <t>-525.731476216094 261.475763283835 -204.458594750948</t>
  </si>
  <si>
    <t>-525.055972953783 288.933195592814 211.115322949166</t>
  </si>
  <si>
    <t>-531.275973614662 316.430341467144 616.483392421366</t>
  </si>
  <si>
    <t>-381.345881102492 324.642620096932 673.820306009929</t>
  </si>
  <si>
    <t>-562.34562092214 106.015626238014 -200.124498516597</t>
  </si>
  <si>
    <t>-568.61718366127 109.779718571583 216.291802591481</t>
  </si>
  <si>
    <t>-574.670798783681 118.295097070547 622.542268870567</t>
  </si>
  <si>
    <t>-432.408131165844 73.8888122156884 682.737077343278</t>
  </si>
  <si>
    <t>9763-20170724T150222.576595500.bin</t>
  </si>
  <si>
    <t>-544.07075797363 183.673214506737 -202.33691331214</t>
  </si>
  <si>
    <t>-558.423050807286 184.286027959763 -299.792679573739</t>
  </si>
  <si>
    <t>-569.137345249269 184.213150121072 -407.72418807784</t>
  </si>
  <si>
    <t>-576.746939606339 184.042767608705 -505.428147404246</t>
  </si>
  <si>
    <t>-582.279346702688 183.888998227839 -603.271683096616</t>
  </si>
  <si>
    <t>-587.877369031652 183.801972735544 -741.15820842742</t>
  </si>
  <si>
    <t>-567.440462795351 182.921639070604 -830.054511966242</t>
  </si>
  <si>
    <t>-587.272917862451 213.782039594211 -680.151321197137</t>
  </si>
  <si>
    <t>-612.760308775402 350.213670390704 -661.743310331469</t>
  </si>
  <si>
    <t>-538.465943786606 360.499905425979 -371.270385372874</t>
  </si>
  <si>
    <t>-334.461356624365 279.65152907398 -261.859760999926</t>
  </si>
  <si>
    <t>-583.532848389958 153.898788734378 -680.265407088687</t>
  </si>
  <si>
    <t>-621.651207216697 21.2801183622755 -656.641790944402</t>
  </si>
  <si>
    <t>-365.524486777823 65.9081394281202 -363.006533455311</t>
  </si>
  <si>
    <t>-525.774155722235 261.366954725993 -204.461289311053</t>
  </si>
  <si>
    <t>-525.112005724146 288.879292611417 211.108974997528</t>
  </si>
  <si>
    <t>-531.270723915829 316.397345160584 616.484327585773</t>
  </si>
  <si>
    <t>-381.349598059238 324.637722670148 673.840713428753</t>
  </si>
  <si>
    <t>-562.405074005253 105.937053440983 -200.15165913864</t>
  </si>
  <si>
    <t>-568.610194490636 109.702831876212 216.265547496955</t>
  </si>
  <si>
    <t>-574.68069882752 118.282940014726 622.520514249504</t>
  </si>
  <si>
    <t>-432.401598806587 73.9087132631778 682.700214816637</t>
  </si>
  <si>
    <t>9763-20170724T150222.613690500.bin</t>
  </si>
  <si>
    <t>-544.122729054362 183.564890013717 -202.336301580296</t>
  </si>
  <si>
    <t>-558.438139768304 184.188132438481 -299.797520985876</t>
  </si>
  <si>
    <t>-569.070452876488 184.142747500114 -407.737024895652</t>
  </si>
  <si>
    <t>-576.589991930975 184.004737211228 -505.447975783933</t>
  </si>
  <si>
    <t>-582.016776962049 183.892259773959 -603.297554193281</t>
  </si>
  <si>
    <t>-587.450137865407 183.872921163038 -741.190508139313</t>
  </si>
  <si>
    <t>-566.879865997445 183.059176847542 -830.056809592644</t>
  </si>
  <si>
    <t>-586.90973051277 213.823601611979 -680.168691918646</t>
  </si>
  <si>
    <t>-612.382359792934 350.240974178982 -661.722483902251</t>
  </si>
  <si>
    <t>-538.192317026505 360.382977796632 -371.217834246432</t>
  </si>
  <si>
    <t>-334.223906414962 279.432214289682 -261.815481122843</t>
  </si>
  <si>
    <t>-583.187149388637 153.939283605283 -680.307065628973</t>
  </si>
  <si>
    <t>-621.404354244481 21.3347329659443 -656.736787948719</t>
  </si>
  <si>
    <t>-366.055768673861 65.9182130052666 -362.544453098075</t>
  </si>
  <si>
    <t>-525.797325838442 261.238996141124 -204.451613423795</t>
  </si>
  <si>
    <t>-525.217151281018 288.80928781957 211.114907830592</t>
  </si>
  <si>
    <t>-531.25455277357 316.338157535591 616.492187025259</t>
  </si>
  <si>
    <t>-381.349165560785 324.537975458013 673.89547653793</t>
  </si>
  <si>
    <t>-562.501458641147 105.86874857407 -200.164889831266</t>
  </si>
  <si>
    <t>-568.593408639497 109.598352438913 216.25434651152</t>
  </si>
  <si>
    <t>-574.692949404479 118.270563743537 622.515104843887</t>
  </si>
  <si>
    <t>-432.402647961324 73.8977869531982 682.669318107664</t>
  </si>
  <si>
    <t>9763-20170724T150222.677390500.bin</t>
  </si>
  <si>
    <t>-543.953795222673 183.346133761562 -202.32916681108</t>
  </si>
  <si>
    <t>-558.173974868222 183.963523037924 -299.804200698772</t>
  </si>
  <si>
    <t>-568.665924424633 183.951589947232 -407.757612030024</t>
  </si>
  <si>
    <t>-576.045896698399 183.86139751666 -505.479249951046</t>
  </si>
  <si>
    <t>-581.321485720691 183.814227542588 -603.337171996913</t>
  </si>
  <si>
    <t>-586.530603406443 183.90664344912 -741.238734832653</t>
  </si>
  <si>
    <t>-565.784390373279 183.178456396375 -830.064766827896</t>
  </si>
  <si>
    <t>-586.078278304792 213.808608838069 -680.19224730414</t>
  </si>
  <si>
    <t>-611.510360691765 350.230449226956 -661.667047782339</t>
  </si>
  <si>
    <t>-537.629345053803 360.20466017267 -371.077738321488</t>
  </si>
  <si>
    <t>-333.6981423852 279.11487728296 -261.709117264649</t>
  </si>
  <si>
    <t>-582.377754145773 153.923125948292 -680.372218714224</t>
  </si>
  <si>
    <t>-620.807387733168 21.3611353568231 -656.899533398564</t>
  </si>
  <si>
    <t>-367.403806308821 66.1005740909163 -361.269970714217</t>
  </si>
  <si>
    <t>-525.51113902704 261.001723435193 -204.416173363727</t>
  </si>
  <si>
    <t>-525.175354099801 288.591159075115 211.149378717932</t>
  </si>
  <si>
    <t>-531.129770564854 316.210235535208 616.547939558335</t>
  </si>
  <si>
    <t>-381.324839947276 324.425484372173 674.21064709702</t>
  </si>
  <si>
    <t>-562.372904221927 105.665886419757 -200.185994502878</t>
  </si>
  <si>
    <t>-568.521302868081 109.485471667803 216.23161256806</t>
  </si>
  <si>
    <t>-574.684852999981 118.267436864726 622.474204307211</t>
  </si>
  <si>
    <t>-432.368733989422 73.9166821861129 682.583515703706</t>
  </si>
  <si>
    <t>9763-20170724T150222.741562300.bin</t>
  </si>
  <si>
    <t>-543.493060197412 183.191264752783 -202.211545677897</t>
  </si>
  <si>
    <t>-557.615904833961 183.797467302016 -299.700948265966</t>
  </si>
  <si>
    <t>-567.957072473185 183.810519766324 -407.668852015366</t>
  </si>
  <si>
    <t>-575.184735423989 183.759729566279 -505.401905505721</t>
  </si>
  <si>
    <t>-580.29297010527 183.769790639186 -603.268660818296</t>
  </si>
  <si>
    <t>-585.25154966381 183.962602634107 -741.179351887572</t>
  </si>
  <si>
    <t>-564.316304139562 183.270606409038 -829.96131219548</t>
  </si>
  <si>
    <t>-584.891131132911 213.821232493272 -680.111123094024</t>
  </si>
  <si>
    <t>-610.288991398619 350.228845226273 -661.501611781691</t>
  </si>
  <si>
    <t>-536.824900288714 360.057311386146 -370.80168485525</t>
  </si>
  <si>
    <t>-332.953318068544 278.877816403494 -261.388470659512</t>
  </si>
  <si>
    <t>-581.228296522868 153.933580870661 -680.326623304299</t>
  </si>
  <si>
    <t>-619.904092280099 21.4176284707812 -656.979271285968</t>
  </si>
  <si>
    <t>-367.872772323584 65.4311384405496 -360.170966503377</t>
  </si>
  <si>
    <t>-524.846539352588 260.9227903688 -204.293539787927</t>
  </si>
  <si>
    <t>-524.598298103664 288.528194112769 211.270985490102</t>
  </si>
  <si>
    <t>-530.560812428472 316.362707938216 616.68706659406</t>
  </si>
  <si>
    <t>-381.205999795619 324.507455139545 675.515596547852</t>
  </si>
  <si>
    <t>-562.143345321212 105.459521839041 -200.108399570574</t>
  </si>
  <si>
    <t>-568.395484356234 109.478409388922 216.305798321986</t>
  </si>
  <si>
    <t>-574.64778651597 118.24384177662 622.520104869033</t>
  </si>
  <si>
    <t>-432.340803253181 73.8723204616558 682.63570623933</t>
  </si>
  <si>
    <t>9763-20170724T150222.778160400.bin</t>
  </si>
  <si>
    <t>-542.973261027289 183.268996037285 -202.283044609353</t>
  </si>
  <si>
    <t>-557.087984251677 183.88050880095 -299.773471519542</t>
  </si>
  <si>
    <t>-567.374794275361 183.907834107336 -407.746555438147</t>
  </si>
  <si>
    <t>-574.535384072674 183.875548318183 -505.4846036251</t>
  </si>
  <si>
    <t>-579.558907409784 183.910892822476 -603.355791454475</t>
  </si>
  <si>
    <t>-584.379978971846 184.147438484293 -741.271377580029</t>
  </si>
  <si>
    <t>-563.32966721938 183.466849031776 -830.026114312628</t>
  </si>
  <si>
    <t>-584.063837901928 213.987770962538 -680.19394625442</t>
  </si>
  <si>
    <t>-609.429075469138 350.405819562112 -661.562004296572</t>
  </si>
  <si>
    <t>-536.263619489807 360.192849845193 -370.785386038421</t>
  </si>
  <si>
    <t>-332.458582084994 278.96885021537 -261.281156254271</t>
  </si>
  <si>
    <t>-580.434006883759 154.098032741449 -680.423392762632</t>
  </si>
  <si>
    <t>-619.284348066822 21.6322311004274 -657.113929390867</t>
  </si>
  <si>
    <t>-367.544829032718 64.9447304211496 -360.016114376446</t>
  </si>
  <si>
    <t>-524.09287778442 261.145545827189 -204.436680669851</t>
  </si>
  <si>
    <t>-523.915737249881 288.709191471594 211.130676454369</t>
  </si>
  <si>
    <t>-529.941299320137 316.615376843878 616.267286270696</t>
  </si>
  <si>
    <t>-381.076650502127 324.6063760195 676.346045731374</t>
  </si>
  <si>
    <t>-561.848123298536 105.4436908561 -200.143192756352</t>
  </si>
  <si>
    <t>-568.246965718315 109.603398116525 216.26737871569</t>
  </si>
  <si>
    <t>-574.616932124734 118.2278163374 622.501434417144</t>
  </si>
  <si>
    <t>-432.327901701426 73.8293461653359 682.63970268805</t>
  </si>
  <si>
    <t>9763-20170724T150222.810247200.bin</t>
  </si>
  <si>
    <t>-542.382056117292 183.192656526853 -202.622747972197</t>
  </si>
  <si>
    <t>-556.471783187866 183.809739033607 -300.116872265172</t>
  </si>
  <si>
    <t>-566.71556249376 183.850579719128 -408.094050075385</t>
  </si>
  <si>
    <t>-573.831318195549 183.834378629975 -505.835401532534</t>
  </si>
  <si>
    <t>-578.804292263146 183.890384482984 -603.709104430117</t>
  </si>
  <si>
    <t>-583.548426750909 184.161478652702 -741.627244883799</t>
  </si>
  <si>
    <t>-562.381169988683 183.485783258665 -830.35429815717</t>
  </si>
  <si>
    <t>-583.247638743993 213.987576903036 -680.542820537247</t>
  </si>
  <si>
    <t>-608.565583815866 350.41136782848 -661.908639301003</t>
  </si>
  <si>
    <t>-535.657307365386 360.149968590746 -371.065893310405</t>
  </si>
  <si>
    <t>-331.943195599013 278.847742264328 -261.450584517375</t>
  </si>
  <si>
    <t>-579.655131673661 154.095673534862 -680.784105563361</t>
  </si>
  <si>
    <t>-618.646879187846 21.6702435609502 -657.501965042113</t>
  </si>
  <si>
    <t>-366.9973549513 64.2949569035572 -360.168931810475</t>
  </si>
  <si>
    <t>-523.283917293217 261.029221539281 -204.936720733674</t>
  </si>
  <si>
    <t>-523.157705369263 288.59324255244 210.63063517204</t>
  </si>
  <si>
    <t>-529.447584085382 316.508401930692 615.562643308014</t>
  </si>
  <si>
    <t>-381.056143872429 324.308154548871 676.825563144135</t>
  </si>
  <si>
    <t>-561.476961598332 105.324727419933 -200.397803495626</t>
  </si>
  <si>
    <t>-568.061548393078 109.669713156129 216.007984779646</t>
  </si>
  <si>
    <t>-574.557812112955 118.230391023571 622.306282441472</t>
  </si>
  <si>
    <t>-432.294331206111 73.7956012510565 682.478171672891</t>
  </si>
  <si>
    <t>9763-20170724T150222.876459600.bin</t>
  </si>
  <si>
    <t>-541.175575844207 182.978523066282 -203.564795938171</t>
  </si>
  <si>
    <t>-555.283529582985 183.610162897855 -301.056134008858</t>
  </si>
  <si>
    <t>-565.514442620923 183.658616106659 -409.034497052074</t>
  </si>
  <si>
    <t>-572.604935462108 183.648379949451 -506.777732141454</t>
  </si>
  <si>
    <t>-577.538969574595 183.71094179332 -604.653444468424</t>
  </si>
  <si>
    <t>-582.213924813443 183.993092558029 -742.573783407774</t>
  </si>
  <si>
    <t>-560.911927893425 183.318871916566 -831.268682128173</t>
  </si>
  <si>
    <t>-581.909700520888 213.816374770495 -681.487944213952</t>
  </si>
  <si>
    <t>-607.132976889544 350.258489254467 -662.836380914844</t>
  </si>
  <si>
    <t>-534.539763609349 359.941548157107 -371.912970668962</t>
  </si>
  <si>
    <t>-330.950509735242 278.430865163878 -262.220643963459</t>
  </si>
  <si>
    <t>-578.385212044463 153.920466201592 -681.730053617314</t>
  </si>
  <si>
    <t>-617.591626717193 21.5540668356871 -658.487426733226</t>
  </si>
  <si>
    <t>-365.780191711402 63.6089258881971 -360.676597470274</t>
  </si>
  <si>
    <t>-521.757735975101 260.819776488685 -206.022071043204</t>
  </si>
  <si>
    <t>-521.809918453189 288.305684603258 209.550462420233</t>
  </si>
  <si>
    <t>-528.867670076426 316.466682212119 614.598548334596</t>
  </si>
  <si>
    <t>-381.071986526846 323.650108165301 677.358696212668</t>
  </si>
  <si>
    <t>-560.703592727379 105.128871853679 -201.189420411917</t>
  </si>
  <si>
    <t>-567.714274253052 109.850441284093 215.205294066036</t>
  </si>
  <si>
    <t>-574.39693179556 118.302674043599 621.648426715136</t>
  </si>
  <si>
    <t>-432.233718945803 73.6851635331602 681.92201221723</t>
  </si>
  <si>
    <t>9763-20170724T150222.910545700.bin</t>
  </si>
  <si>
    <t>-540.66425480876 182.895279317319 -204.002338868874</t>
  </si>
  <si>
    <t>-554.770074779145 183.526611598474 -301.494049443629</t>
  </si>
  <si>
    <t>-564.984193375827 183.566415943499 -409.474009999981</t>
  </si>
  <si>
    <t>-572.053392472469 183.545573056732 -507.218707661162</t>
  </si>
  <si>
    <t>-576.959843011963 183.596037508155 -605.095699408279</t>
  </si>
  <si>
    <t>-581.589279200991 183.860071207647 -743.01791970545</t>
  </si>
  <si>
    <t>-560.267493584082 183.186323375512 -831.707901100971</t>
  </si>
  <si>
    <t>-581.296191160361 213.691876743561 -681.936053615927</t>
  </si>
  <si>
    <t>-606.49770694358 350.141201773584 -663.291657950059</t>
  </si>
  <si>
    <t>-534.099438659185 359.747530950268 -372.317165838729</t>
  </si>
  <si>
    <t>-330.55710645952 278.095376348748 -262.642899269016</t>
  </si>
  <si>
    <t>-577.789670494616 153.794887047796 -682.168467380996</t>
  </si>
  <si>
    <t>-617.086422754602 21.4357211669976 -658.97698671646</t>
  </si>
  <si>
    <t>-366.165500107076 64.2465830255203 -360.633493429377</t>
  </si>
  <si>
    <t>-521.103360673291 260.759133556363 -206.427532583396</t>
  </si>
  <si>
    <t>-521.246276833369 288.21601751677 209.146924984896</t>
  </si>
  <si>
    <t>-528.707550083075 316.457748997276 614.266978275584</t>
  </si>
  <si>
    <t>-381.065507263178 323.53332231174 677.399900467082</t>
  </si>
  <si>
    <t>-560.334120516028 105.03096032875 -201.58468891977</t>
  </si>
  <si>
    <t>-567.530528826117 109.924808642555 214.804856553836</t>
  </si>
  <si>
    <t>-574.32086096636 118.341871354045 621.288134370714</t>
  </si>
  <si>
    <t>-432.201605908065 73.6537653622584 681.613044180995</t>
  </si>
  <si>
    <t>9763-20170724T150222.981764900.bin</t>
  </si>
  <si>
    <t>-539.822158361638 182.955382316019 -204.488478050927</t>
  </si>
  <si>
    <t>-553.957182107513 183.592409219658 -301.975947209821</t>
  </si>
  <si>
    <t>-564.186000029892 183.620344951667 -409.954554581043</t>
  </si>
  <si>
    <t>-571.260706127407 183.582812929571 -507.698774576493</t>
  </si>
  <si>
    <t>-576.164545412988 183.611123714949 -605.576049834359</t>
  </si>
  <si>
    <t>-580.781441097173 183.838586584783 -743.498670821288</t>
  </si>
  <si>
    <t>-559.443823449156 183.1571541501 -832.184741488542</t>
  </si>
  <si>
    <t>-580.486272466999 213.687026214504 -682.425103101839</t>
  </si>
  <si>
    <t>-605.694444196088 350.133988557065 -663.810962472045</t>
  </si>
  <si>
    <t>-533.667471617031 359.765152820455 -372.745051437976</t>
  </si>
  <si>
    <t>-330.17458485127 278.006255177658 -263.058509513669</t>
  </si>
  <si>
    <t>-576.994998435769 153.789171322681 -682.640712896225</t>
  </si>
  <si>
    <t>-616.52116775999 21.5059845095541 -659.522610582084</t>
  </si>
  <si>
    <t>-366.263691349431 64.2821337535393 -361.35008855728</t>
  </si>
  <si>
    <t>-520.233910134852 260.947345189616 -206.730084739607</t>
  </si>
  <si>
    <t>-520.436883688199 288.183732602052 208.858849061646</t>
  </si>
  <si>
    <t>-528.788611160498 316.553773341588 614.224283180972</t>
  </si>
  <si>
    <t>-381.121755423631 323.413063486317 677.32296036945</t>
  </si>
  <si>
    <t>-559.505024846711 105.024512883182 -202.092635595757</t>
  </si>
  <si>
    <t>-567.165472873195 110.08488414043 214.286669685654</t>
  </si>
  <si>
    <t>-574.229659314921 118.367059552262 620.765154369822</t>
  </si>
  <si>
    <t>-432.156806795146 73.6268508266248 681.160684086212</t>
  </si>
  <si>
    <t>9763-20170724T150223.041917500.bin</t>
  </si>
  <si>
    <t>-539.335598464688 183.280207409616 -204.050342764785</t>
  </si>
  <si>
    <t>-553.521930361719 183.932549126569 -301.530283900162</t>
  </si>
  <si>
    <t>-563.86153890709 183.929298254634 -409.498271761798</t>
  </si>
  <si>
    <t>-571.056328078137 183.841930198723 -507.233780258155</t>
  </si>
  <si>
    <t>-576.09892144567 183.796896807189 -605.103927886613</t>
  </si>
  <si>
    <t>-580.929586006585 183.89516756336 -743.019346466957</t>
  </si>
  <si>
    <t>-559.628882440904 183.137137148628 -831.713742367856</t>
  </si>
  <si>
    <t>-580.529149209638 213.801338612066 -681.974569574363</t>
  </si>
  <si>
    <t>-605.737287797957 350.260722845912 -663.466420050859</t>
  </si>
  <si>
    <t>-533.904464360128 359.956585898438 -372.354740260088</t>
  </si>
  <si>
    <t>-330.464193290153 278.094874401078 -262.647172171636</t>
  </si>
  <si>
    <t>-577.059445538306 153.90199340875 -682.138928446477</t>
  </si>
  <si>
    <t>-616.847739941268 21.6606880563663 -659.063516613438</t>
  </si>
  <si>
    <t>-366.811816487478 62.7901827826902 -362.568985558968</t>
  </si>
  <si>
    <t>-520.056188743111 261.401589111165 -205.987844687732</t>
  </si>
  <si>
    <t>-520.369900930241 288.473235871163 209.611790445463</t>
  </si>
  <si>
    <t>-529.68528004481 316.930849004693 615.386848702459</t>
  </si>
  <si>
    <t>-381.371858907106 323.86756141648 676.941823623815</t>
  </si>
  <si>
    <t>-558.738596066797 105.20909502323 -201.854024394262</t>
  </si>
  <si>
    <t>-566.753554747978 110.272972783164 214.518553051091</t>
  </si>
  <si>
    <t>-574.148520925735 118.443189696106 620.799360115028</t>
  </si>
  <si>
    <t>-432.092947990636 73.6724176747393 681.212843014498</t>
  </si>
  <si>
    <t>9763-20170724T150223.076919400.bin</t>
  </si>
  <si>
    <t>-539.217001812287 183.455586619157 -203.544080087337</t>
  </si>
  <si>
    <t>-553.448160469427 184.132248418888 -301.017244966467</t>
  </si>
  <si>
    <t>-563.886155803372 184.121758388245 -408.975753530388</t>
  </si>
  <si>
    <t>-571.188233605105 184.012278444608 -506.703307861323</t>
  </si>
  <si>
    <t>-576.355557916336 183.929002255558 -604.566941678776</t>
  </si>
  <si>
    <t>-581.379383510247 183.955441158554 -742.475445514859</t>
  </si>
  <si>
    <t>-560.145463300639 183.151484435033 -831.185569119158</t>
  </si>
  <si>
    <t>-580.904240293636 213.892914770791 -681.446627873766</t>
  </si>
  <si>
    <t>-606.157803574127 350.344869962226 -662.996945050969</t>
  </si>
  <si>
    <t>-534.318353445485 360.250818925618 -371.8939243653</t>
  </si>
  <si>
    <t>-330.87894996147 278.381843587506 -262.190241703683</t>
  </si>
  <si>
    <t>-577.413165245241 153.994725632686 -681.585248425376</t>
  </si>
  <si>
    <t>-617.122771799433 21.740412125655 -658.489787249786</t>
  </si>
  <si>
    <t>-367.240562888673 62.1123104174201 -362.669167025703</t>
  </si>
  <si>
    <t>-520.141615731524 261.670051536328 -205.359187010462</t>
  </si>
  <si>
    <t>-520.568317885549 288.610771933916 210.24878374002</t>
  </si>
  <si>
    <t>-530.231173943446 316.964543306743 616.001703998762</t>
  </si>
  <si>
    <t>-381.457092951471 324.076049508407 676.414409637827</t>
  </si>
  <si>
    <t>-558.388655867488 105.282830470183 -201.468336555681</t>
  </si>
  <si>
    <t>-566.623275491685 110.397780218356 214.899337304988</t>
  </si>
  <si>
    <t>-574.139257731007 118.456441863696 621.043525782291</t>
  </si>
  <si>
    <t>-432.069323523894 73.7314240791998 681.457161528211</t>
  </si>
  <si>
    <t>9763-20170724T150223.111010100.bin</t>
  </si>
  <si>
    <t>-539.081323842911 183.66323888841 -203.011650278722</t>
  </si>
  <si>
    <t>-553.369108979167 184.343666673039 -300.476452822905</t>
  </si>
  <si>
    <t>-563.897515776561 184.327712277207 -408.426292818003</t>
  </si>
  <si>
    <t>-571.292148998842 184.20848768089 -506.146831891056</t>
  </si>
  <si>
    <t>-576.562608668856 184.109919713988 -604.005022423497</t>
  </si>
  <si>
    <t>-581.742473510607 184.108870094288 -741.907769349484</t>
  </si>
  <si>
    <t>-560.578094916815 183.278803172854 -830.634130212919</t>
  </si>
  <si>
    <t>-581.210695512779 214.057714153098 -680.884873680483</t>
  </si>
  <si>
    <t>-606.477260977046 350.519510964618 -662.445850907975</t>
  </si>
  <si>
    <t>-534.657024217809 360.62387467482 -371.34492552179</t>
  </si>
  <si>
    <t>-331.1805965915 278.671466519602 -261.772333266738</t>
  </si>
  <si>
    <t>-577.694941973843 154.16100286118 -681.016450861873</t>
  </si>
  <si>
    <t>-617.331601438304 21.8880015593911 -657.919783536783</t>
  </si>
  <si>
    <t>-366.88318554614 61.1075770632997 -362.791404010541</t>
  </si>
  <si>
    <t>-520.143288821457 261.928213935243 -204.793623038708</t>
  </si>
  <si>
    <t>-520.586580952748 288.744436246644 210.822426292089</t>
  </si>
  <si>
    <t>-530.651449193771 316.983499928441 616.467141704641</t>
  </si>
  <si>
    <t>-381.5087448892 324.230267954394 675.947789951716</t>
  </si>
  <si>
    <t>-558.086910387735 105.419060881609 -201.011564151411</t>
  </si>
  <si>
    <t>-566.451038044334 110.538671507924 215.353495841928</t>
  </si>
  <si>
    <t>-574.109547403151 118.499938330862 621.375369801381</t>
  </si>
  <si>
    <t>-432.04501565303 73.7613467438848 681.791711586316</t>
  </si>
  <si>
    <t>9763-20170724T150223.175184300.bin</t>
  </si>
  <si>
    <t>-538.697320378106 183.967414267129 -202.358481540624</t>
  </si>
  <si>
    <t>-553.093273702401 184.661063258484 -299.807303610273</t>
  </si>
  <si>
    <t>-563.816558746599 184.625582448837 -407.73788363999</t>
  </si>
  <si>
    <t>-571.416353511209 184.472387205995 -505.44260496763</t>
  </si>
  <si>
    <t>-576.920056114006 184.32185541574 -603.287833608677</t>
  </si>
  <si>
    <t>-582.456991632299 184.227187623931 -741.176673442124</t>
  </si>
  <si>
    <t>-561.489086782581 183.391733245996 -829.949675035058</t>
  </si>
  <si>
    <t>-581.786893916236 214.216190747971 -680.174986204351</t>
  </si>
  <si>
    <t>-607.111317693751 350.667802103638 -661.798082540281</t>
  </si>
  <si>
    <t>-535.410071106327 360.884549610731 -370.671795371975</t>
  </si>
  <si>
    <t>-331.854198220728 278.666327847924 -261.44657759451</t>
  </si>
  <si>
    <t>-578.232128456102 154.321752764004 -680.276703678734</t>
  </si>
  <si>
    <t>-617.68939350061 21.995489761654 -657.174252661638</t>
  </si>
  <si>
    <t>-366.098234698496 59.8328862313554 -363.467530090136</t>
  </si>
  <si>
    <t>-519.965568942424 262.188619176553 -204.379472380886</t>
  </si>
  <si>
    <t>-520.102376917487 288.821994742271 211.248566864516</t>
  </si>
  <si>
    <t>-531.241529210425 316.810358370425 616.463580211073</t>
  </si>
  <si>
    <t>-381.636708003564 324.197790453751 674.754436932996</t>
  </si>
  <si>
    <t>-557.392137806926 105.696001618054 -200.369261595099</t>
  </si>
  <si>
    <t>-566.016823719197 110.699139312373 215.99183221489</t>
  </si>
  <si>
    <t>-574.083862137187 118.592579310445 621.947118894486</t>
  </si>
  <si>
    <t>-432.01661126601 73.8473278528879 682.352066128759</t>
  </si>
  <si>
    <t>9763-20170724T150223.212283600.bin</t>
  </si>
  <si>
    <t>-538.378344661148 184.042837346031 -202.273479297113</t>
  </si>
  <si>
    <t>-552.86771976722 184.742684356234 -299.708375252918</t>
  </si>
  <si>
    <t>-563.694143459124 184.687020086885 -407.628688491329</t>
  </si>
  <si>
    <t>-571.386140993825 184.504817391844 -505.326303179592</t>
  </si>
  <si>
    <t>-576.980367039511 184.31467472504 -603.166302087824</t>
  </si>
  <si>
    <t>-582.642373566615 184.153332188012 -741.049877039489</t>
  </si>
  <si>
    <t>-561.734074603075 183.329971319993 -829.837096816121</t>
  </si>
  <si>
    <t>-581.922117649258 214.171634381328 -680.063120186751</t>
  </si>
  <si>
    <t>-607.298991942026 350.623838416434 -661.723251848837</t>
  </si>
  <si>
    <t>-535.624227601585 360.772303378549 -370.588018977278</t>
  </si>
  <si>
    <t>-332.04824517234 278.489686464688 -261.44868047218</t>
  </si>
  <si>
    <t>-578.357081727088 154.277660421118 -680.139427639839</t>
  </si>
  <si>
    <t>-617.671182988637 21.903125686425 -657.033469831073</t>
  </si>
  <si>
    <t>-366.285921058796 59.7988667422242 -363.418966322148</t>
  </si>
  <si>
    <t>-519.734031394492 262.277818144996 -204.41148866667</t>
  </si>
  <si>
    <t>-519.674205549618 288.814504867592 211.222761490492</t>
  </si>
  <si>
    <t>-531.421276675322 316.753057665505 616.405671496298</t>
  </si>
  <si>
    <t>-381.692418078101 324.217648447011 674.367271082323</t>
  </si>
  <si>
    <t>-557.010782041878 105.750015933998 -200.230385093176</t>
  </si>
  <si>
    <t>-565.770166563411 110.779179008966 216.12763248528</t>
  </si>
  <si>
    <t>-574.072776176806 118.649488300337 622.117296958061</t>
  </si>
  <si>
    <t>-432.00799751408 73.8968523670778 682.522591030162</t>
  </si>
  <si>
    <t>9763-20170724T150223.276997700.bin</t>
  </si>
  <si>
    <t>-537.739305215224 184.123225907358 -202.23967424034</t>
  </si>
  <si>
    <t>-552.417227950114 184.837703327574 -299.646285336099</t>
  </si>
  <si>
    <t>-563.42480862869 184.795057734661 -407.548246017978</t>
  </si>
  <si>
    <t>-571.269513488399 184.625458341121 -505.233623719856</t>
  </si>
  <si>
    <t>-577.005450506043 184.449601776153 -603.065476397173</t>
  </si>
  <si>
    <t>-582.855419562493 184.31146991177 -740.941339559731</t>
  </si>
  <si>
    <t>-562.055660856682 183.563924222404 -829.75471915316</t>
  </si>
  <si>
    <t>-582.089219214944 214.317213783727 -679.94903939801</t>
  </si>
  <si>
    <t>-607.515359531234 350.765915433944 -661.602599016985</t>
  </si>
  <si>
    <t>-535.939394434895 360.761917531568 -370.437832747824</t>
  </si>
  <si>
    <t>-332.300430397679 278.393567897368 -261.480835249826</t>
  </si>
  <si>
    <t>-578.44991005321 154.427812377253 -680.04332641317</t>
  </si>
  <si>
    <t>-617.518807089911 21.9762683458312 -657.038502716696</t>
  </si>
  <si>
    <t>-366.550215808998 60.1888999851201 -363.250398419257</t>
  </si>
  <si>
    <t>-519.234966306173 262.450850100076 -204.447324344169</t>
  </si>
  <si>
    <t>-518.67561614 288.794258348157 211.198809052868</t>
  </si>
  <si>
    <t>-531.563455678871 316.626810605818 616.417005171108</t>
  </si>
  <si>
    <t>-381.713953835262 323.905653015826 674.089703725906</t>
  </si>
  <si>
    <t>-556.235914790616 105.784837375008 -200.075527929878</t>
  </si>
  <si>
    <t>-565.101185061289 110.86156509604 216.279713520673</t>
  </si>
  <si>
    <t>-574.038609638788 118.82942580443 622.366305412834</t>
  </si>
  <si>
    <t>-431.979384221122 74.0597341151438 682.771973171737</t>
  </si>
  <si>
    <t>9763-20170724T150223.310085500.bin</t>
  </si>
  <si>
    <t>-537.471323272615 184.114263999774 -202.221267562312</t>
  </si>
  <si>
    <t>-552.328241467354 184.830183696989 -299.600705253476</t>
  </si>
  <si>
    <t>-563.487900409016 184.77567390471 -407.487165638753</t>
  </si>
  <si>
    <t>-571.451268153644 184.591434429669 -505.16290795995</t>
  </si>
  <si>
    <t>-577.286778349059 184.398415852112 -602.988785261335</t>
  </si>
  <si>
    <t>-583.256625920473 184.233982626351 -740.859450953702</t>
  </si>
  <si>
    <t>-562.509471638798 183.522628082951 -829.685438032573</t>
  </si>
  <si>
    <t>-582.448136147361 214.250802807085 -679.873053045873</t>
  </si>
  <si>
    <t>-607.871195501061 350.696125832231 -661.542399211125</t>
  </si>
  <si>
    <t>-536.427888446322 360.745865927703 -370.346818643584</t>
  </si>
  <si>
    <t>-332.752750700074 278.465308062664 -261.391090165223</t>
  </si>
  <si>
    <t>-578.787416145921 154.362660196374 -679.96017716349</t>
  </si>
  <si>
    <t>-617.717886702243 21.8622952004948 -656.981724299384</t>
  </si>
  <si>
    <t>-367.118785985252 60.2038226187244 -363.194241114858</t>
  </si>
  <si>
    <t>-519.047557209149 262.488436804379 -204.42882696065</t>
  </si>
  <si>
    <t>-518.000539058565 288.74972537191 211.221575454122</t>
  </si>
  <si>
    <t>-531.591694004824 316.606706849222 616.430632054271</t>
  </si>
  <si>
    <t>-381.718109077739 323.964544563553 674.030726468039</t>
  </si>
  <si>
    <t>-555.901183095411 105.72946948951 -200.008165415544</t>
  </si>
  <si>
    <t>-564.662480281627 110.960395075102 216.347284424649</t>
  </si>
  <si>
    <t>-573.935332992548 119.090654728483 622.434255802956</t>
  </si>
  <si>
    <t>-431.874507483532 74.368995840626 682.871796612666</t>
  </si>
  <si>
    <t>9763-20170724T150223.379060000.bin</t>
  </si>
  <si>
    <t>-537.101137603058 184.017405489619 -202.126579168642</t>
  </si>
  <si>
    <t>-552.320238836048 184.740642642478 -299.449982338871</t>
  </si>
  <si>
    <t>-563.799269285321 184.6117723732 -407.302819172879</t>
  </si>
  <si>
    <t>-572.015865259236 184.329403595143 -504.957298664204</t>
  </si>
  <si>
    <t>-578.067299917369 184.008520887682 -602.769699417397</t>
  </si>
  <si>
    <t>-584.300006914321 183.634506791319 -740.628385260304</t>
  </si>
  <si>
    <t>-563.620683705475 182.922888276805 -829.470200701939</t>
  </si>
  <si>
    <t>-583.38234796068 213.743525940568 -679.689105643953</t>
  </si>
  <si>
    <t>-608.839744385316 350.196203305465 -661.497451130658</t>
  </si>
  <si>
    <t>-537.534013592389 360.698055322066 -370.284152850346</t>
  </si>
  <si>
    <t>-333.908957528831 278.736394388061 -260.995040112317</t>
  </si>
  <si>
    <t>-579.707595351474 153.856141372646 -679.69280014497</t>
  </si>
  <si>
    <t>-618.483511406683 21.3281890502333 -656.623528664364</t>
  </si>
  <si>
    <t>-367.627815684254 59.6154016774376 -363.512871808877</t>
  </si>
  <si>
    <t>-518.971318553627 262.534510586656 -204.379283615075</t>
  </si>
  <si>
    <t>-516.273977894247 288.788157335901 211.264191449132</t>
  </si>
  <si>
    <t>-531.568346222524 316.723771529023 616.44434632384</t>
  </si>
  <si>
    <t>-381.706398061862 324.317677666751 674.044063286003</t>
  </si>
  <si>
    <t>-555.299882885695 105.557926357283 -199.904334694213</t>
  </si>
  <si>
    <t>-563.642626859662 111.172093609029 216.454808116869</t>
  </si>
  <si>
    <t>-573.627424002572 119.776834956012 622.525375794745</t>
  </si>
  <si>
    <t>-431.552904877094 75.3382179972973 683.139176264597</t>
  </si>
  <si>
    <t>9763-20170724T150223.412148900.bin</t>
  </si>
  <si>
    <t>-536.861498878502 183.902723158828 -202.071367964206</t>
  </si>
  <si>
    <t>-552.214877958037 184.615971403364 -299.373829550552</t>
  </si>
  <si>
    <t>-563.848660368279 184.442162208394 -407.209959782354</t>
  </si>
  <si>
    <t>-572.206510332191 184.104924507605 -504.852299342029</t>
  </si>
  <si>
    <t>-578.399716418595 183.714919078478 -602.655615188751</t>
  </si>
  <si>
    <t>-584.831799244159 183.227871503434 -740.504819311664</t>
  </si>
  <si>
    <t>-564.20022877578 182.502591751732 -829.357583856086</t>
  </si>
  <si>
    <t>-583.832996044625 213.386392104408 -679.591209581212</t>
  </si>
  <si>
    <t>-609.271266216624 349.860410228218 -661.485049361289</t>
  </si>
  <si>
    <t>-537.988663387372 360.740204957347 -370.280047167295</t>
  </si>
  <si>
    <t>-334.340421841961 278.993915150784 -260.872866214594</t>
  </si>
  <si>
    <t>-580.144274050103 153.499896227591 -679.551795228344</t>
  </si>
  <si>
    <t>-618.851921407843 20.9565750636473 -656.427597617817</t>
  </si>
  <si>
    <t>-367.80338399704 59.4827273064695 -363.792578764696</t>
  </si>
  <si>
    <t>-518.765693256543 262.42785567764 -204.338596871453</t>
  </si>
  <si>
    <t>-515.194991269516 288.965314843087 211.280261317514</t>
  </si>
  <si>
    <t>-531.476797511515 316.994462684342 616.464603417797</t>
  </si>
  <si>
    <t>-381.708674756319 325.171862478687 674.228254924005</t>
  </si>
  <si>
    <t>-554.927420277832 105.417760288547 -199.831821958931</t>
  </si>
  <si>
    <t>-562.980022597772 111.175743184435 216.531051996192</t>
  </si>
  <si>
    <t>-573.496717243207 120.083189552197 622.591731907135</t>
  </si>
  <si>
    <t>-431.38991202937 75.8465496752667 683.277646547402</t>
  </si>
  <si>
    <t>9763-20170724T150223.475363700.bin</t>
  </si>
  <si>
    <t>-536.164262413981 183.344498642285 -201.863216095485</t>
  </si>
  <si>
    <t>-551.774322591258 183.999510896894 -299.125169283362</t>
  </si>
  <si>
    <t>-563.704208713012 183.72220445781 -406.92875515483</t>
  </si>
  <si>
    <t>-572.333357818599 183.27516070024 -504.547082669449</t>
  </si>
  <si>
    <t>-578.800585225297 182.758143727006 -602.331980385471</t>
  </si>
  <si>
    <t>-585.62034812624 182.074395370959 -740.161858656181</t>
  </si>
  <si>
    <t>-565.129818104838 181.318746485946 -829.046951860675</t>
  </si>
  <si>
    <t>-584.480927262632 212.317949861908 -679.292870117334</t>
  </si>
  <si>
    <t>-609.911372034467 348.808275111461 -661.328989392435</t>
  </si>
  <si>
    <t>-538.739917036827 360.303530578597 -370.120344252626</t>
  </si>
  <si>
    <t>-334.914104758279 279.231656724879 -260.542052725418</t>
  </si>
  <si>
    <t>-580.730700481757 152.435365817362 -679.181292064803</t>
  </si>
  <si>
    <t>-619.195726693186 19.8437069816441 -655.941355782138</t>
  </si>
  <si>
    <t>-367.837400202561 59.4955112055459 -364.032521301636</t>
  </si>
  <si>
    <t>-518.158088481717 262.001481758572 -204.116236617868</t>
  </si>
  <si>
    <t>-512.34511619846 289.258924532996 211.430672752871</t>
  </si>
  <si>
    <t>-531.150091342274 317.732023944704 616.555385347551</t>
  </si>
  <si>
    <t>-381.700026313278 327.291037244301 674.927537665721</t>
  </si>
  <si>
    <t>-554.049124265882 104.758651599788 -199.557524150147</t>
  </si>
  <si>
    <t>-561.395632184216 110.653519065366 216.81646397821</t>
  </si>
  <si>
    <t>-573.382413780976 120.541955093328 622.774647494271</t>
  </si>
  <si>
    <t>-431.219918177347 76.4910384403217 683.465279018215</t>
  </si>
  <si>
    <t>9763-20170724T150223.511460000.bin</t>
  </si>
  <si>
    <t>-535.863665939493 182.722219579964 -201.641962371622</t>
  </si>
  <si>
    <t>-551.609445246908 183.359051180698 -298.882173819787</t>
  </si>
  <si>
    <t>-563.682505193307 183.044419268611 -406.669582428435</t>
  </si>
  <si>
    <t>-572.437781945463 182.556562118891 -504.276519508701</t>
  </si>
  <si>
    <t>-579.027395094144 181.992335430014 -602.053178103548</t>
  </si>
  <si>
    <t>-586.01516627107 181.234628817915 -739.874036271665</t>
  </si>
  <si>
    <t>-565.62057194088 180.46577740623 -828.781235167052</t>
  </si>
  <si>
    <t>-584.824276289447 211.509412010173 -679.021659386174</t>
  </si>
  <si>
    <t>-610.245257686776 348.00463421885 -661.083398199358</t>
  </si>
  <si>
    <t>-539.104338906803 359.712737924318 -369.875827614768</t>
  </si>
  <si>
    <t>-335.110459654962 279.170900801816 -260.21951956226</t>
  </si>
  <si>
    <t>-581.028457668497 151.629783114365 -678.884866712269</t>
  </si>
  <si>
    <t>-619.325965205382 18.9897119455595 -655.618323718681</t>
  </si>
  <si>
    <t>-367.979813573587 59.7042487157776 -363.954444827136</t>
  </si>
  <si>
    <t>-518.011337388762 261.436292340915 -203.894788455242</t>
  </si>
  <si>
    <t>-510.560836055344 289.129739397173 211.597178422562</t>
  </si>
  <si>
    <t>-530.956059997 318.054935212244 616.632900482739</t>
  </si>
  <si>
    <t>-381.67831071873 328.013410939372 675.377911239711</t>
  </si>
  <si>
    <t>-553.621935596165 104.03724907276 -199.355745954498</t>
  </si>
  <si>
    <t>-560.618818100074 110.133774038675 217.021384563023</t>
  </si>
  <si>
    <t>-573.363434527157 120.705622841124 622.907106626736</t>
  </si>
  <si>
    <t>-431.172844233788 76.6895242471064 683.55714258516</t>
  </si>
  <si>
    <t>9763-20170724T150223.576640300.bin</t>
  </si>
  <si>
    <t>-535.353004950124 180.774014747112 -201.170011447188</t>
  </si>
  <si>
    <t>-551.569930667714 181.420205208363 -298.332714491295</t>
  </si>
  <si>
    <t>-564.06274517303 181.062616986451 -406.072273532163</t>
  </si>
  <si>
    <t>-573.155037234903 180.518198595364 -503.647970865952</t>
  </si>
  <si>
    <t>-580.038177700461 179.881187837781 -601.403799025631</t>
  </si>
  <si>
    <t>-587.392253604731 179.00639176432 -739.205089389409</t>
  </si>
  <si>
    <t>-567.144264319068 178.20209565279 -828.145276047526</t>
  </si>
  <si>
    <t>-586.085789679411 209.329793014919 -678.379197339732</t>
  </si>
  <si>
    <t>-611.605317954365 345.801162490343 -660.398667680149</t>
  </si>
  <si>
    <t>-540.309074911942 358.158854536585 -369.255878888082</t>
  </si>
  <si>
    <t>-335.811860611219 279.005182386694 -259.526238726919</t>
  </si>
  <si>
    <t>-582.197292144953 149.456288883018 -678.206572463754</t>
  </si>
  <si>
    <t>-620.177621999284 16.7389545554365 -654.906096331153</t>
  </si>
  <si>
    <t>-368.802514814104 59.5575663992599 -363.812642449221</t>
  </si>
  <si>
    <t>-517.767072576513 259.609219058044 -203.420823507778</t>
  </si>
  <si>
    <t>-506.442185120747 288.349795210768 211.912429789933</t>
  </si>
  <si>
    <t>-530.634436336942 318.613096232187 616.662613008824</t>
  </si>
  <si>
    <t>-381.674419381986 329.502702376245 676.045541712655</t>
  </si>
  <si>
    <t>-552.981703189723 102.053390859661 -198.885252937945</t>
  </si>
  <si>
    <t>-559.500118211814 108.85226175681 217.48874148689</t>
  </si>
  <si>
    <t>-573.337758132857 120.990367106803 623.213225590705</t>
  </si>
  <si>
    <t>-431.049451841354 77.2075790357496 683.802835398357</t>
  </si>
  <si>
    <t>9763-20170724T150223.644825200.bin</t>
  </si>
  <si>
    <t>-535.054336870568 177.671657544787 -200.978987850393</t>
  </si>
  <si>
    <t>-551.891425584039 178.439207965441 -298.035257454737</t>
  </si>
  <si>
    <t>-564.883152120034 178.142857038415 -405.715992623465</t>
  </si>
  <si>
    <t>-574.348814787647 177.631590015533 -503.256482703095</t>
  </si>
  <si>
    <t>-581.526177258816 177.010564939802 -600.991301776994</t>
  </si>
  <si>
    <t>-589.209769786751 176.144154442947 -738.774440578778</t>
  </si>
  <si>
    <t>-569.052581061688 175.378825127965 -827.735742307135</t>
  </si>
  <si>
    <t>-587.831777275492 206.459069062843 -677.94595349143</t>
  </si>
  <si>
    <t>-613.565220308312 342.874141543062 -659.828651112696</t>
  </si>
  <si>
    <t>-541.702619138331 356.369962028341 -368.875533192558</t>
  </si>
  <si>
    <t>-336.533925195607 279.081960378017 -259.069505750201</t>
  </si>
  <si>
    <t>-583.795012678426 146.595255275576 -677.794629547458</t>
  </si>
  <si>
    <t>-621.35191812143 13.7406791931021 -654.547628857736</t>
  </si>
  <si>
    <t>-369.682863289214 58.9070770290482 -363.618894894859</t>
  </si>
  <si>
    <t>-517.520241636669 256.601166269018 -203.28368393819</t>
  </si>
  <si>
    <t>-501.024064730307 286.4463330857 211.798409700373</t>
  </si>
  <si>
    <t>-530.174189558234 318.509953581571 615.912563668304</t>
  </si>
  <si>
    <t>-381.536671816086 330.222794785545 675.943344129443</t>
  </si>
  <si>
    <t>-552.542280121792 98.7826857867858 -198.70701167976</t>
  </si>
  <si>
    <t>-558.724065542796 106.823964858792 217.649967829428</t>
  </si>
  <si>
    <t>-573.357109679726 121.17156080341 623.271126474638</t>
  </si>
  <si>
    <t>-430.902370474822 77.8080185937372 683.771085202216</t>
  </si>
  <si>
    <t>9763-20170724T150223.675866100.bin</t>
  </si>
  <si>
    <t>-535.138269929676 175.786071410464 -200.905159835819</t>
  </si>
  <si>
    <t>-552.380534190004 176.668804316815 -297.889237243909</t>
  </si>
  <si>
    <t>-565.638985032637 176.441386822344 -405.537593536855</t>
  </si>
  <si>
    <t>-575.270650875016 175.976385348963 -503.06204965053</t>
  </si>
  <si>
    <t>-582.537771637547 175.389969878222 -600.790423084714</t>
  </si>
  <si>
    <t>-590.266388337475 174.564433204942 -738.571398095526</t>
  </si>
  <si>
    <t>-570.112194115678 173.853597676301 -827.533803320967</t>
  </si>
  <si>
    <t>-588.907557021946 204.85866552599 -677.732206437543</t>
  </si>
  <si>
    <t>-614.745666599484 341.23458294694 -659.500694389329</t>
  </si>
  <si>
    <t>-542.542344928356 355.419117929227 -368.664754288121</t>
  </si>
  <si>
    <t>-337.006859867196 279.084031188554 -258.878250645812</t>
  </si>
  <si>
    <t>-584.79268484659 144.999939629924 -677.60438458846</t>
  </si>
  <si>
    <t>-622.106053509087 12.0700347759789 -654.437852155863</t>
  </si>
  <si>
    <t>-370.304532943893 58.417907937185 -363.552485968458</t>
  </si>
  <si>
    <t>-517.631274120422 254.821473911679 -203.209233751951</t>
  </si>
  <si>
    <t>-497.664193547133 285.11413873896 211.687962870965</t>
  </si>
  <si>
    <t>-529.946133411851 318.383313341972 615.481090872657</t>
  </si>
  <si>
    <t>-381.464523404595 330.407889292236 675.835205337875</t>
  </si>
  <si>
    <t>-552.651313878665 96.8650169869743 -198.654004709159</t>
  </si>
  <si>
    <t>-558.367024568396 105.493696690479 217.697915655283</t>
  </si>
  <si>
    <t>-573.365981811831 121.259037561359 623.266712274868</t>
  </si>
  <si>
    <t>-430.815490129597 78.1387637512469 683.71504495615</t>
  </si>
  <si>
    <t>9763-20170724T150223.712965400.bin</t>
  </si>
  <si>
    <t>-535.427776969758 173.880164770728 -200.796955905222</t>
  </si>
  <si>
    <t>-553.158369593335 174.93045971808 -297.69139179204</t>
  </si>
  <si>
    <t>-566.714549768649 174.815441229839 -405.302826204466</t>
  </si>
  <si>
    <t>-576.515162382914 174.431878813274 -502.810782346968</t>
  </si>
  <si>
    <t>-583.849534487601 173.912975486992 -600.534544175957</t>
  </si>
  <si>
    <t>-591.564479218368 173.172297901962 -738.316724524164</t>
  </si>
  <si>
    <t>-571.387030845478 172.527320953454 -827.274341372214</t>
  </si>
  <si>
    <t>-590.251065126714 203.426229878818 -677.456390519298</t>
  </si>
  <si>
    <t>-616.212242597648 339.753725692759 -659.087929168539</t>
  </si>
  <si>
    <t>-543.684410200451 354.711185583635 -368.37163368784</t>
  </si>
  <si>
    <t>-337.728914594093 279.427174128376 -258.646236119753</t>
  </si>
  <si>
    <t>-586.057443808398 143.573042023877 -677.369576077845</t>
  </si>
  <si>
    <t>-623.147062466843 10.5547784665773 -654.335529036944</t>
  </si>
  <si>
    <t>-371.066469993261 57.9571983225003 -363.515470329004</t>
  </si>
  <si>
    <t>-517.938311137106 253.113155347254 -203.029549613616</t>
  </si>
  <si>
    <t>-493.7012550274 283.542817553349 211.630091531312</t>
  </si>
  <si>
    <t>-529.700314729354 318.220581009264 615.019569933893</t>
  </si>
  <si>
    <t>-381.389108106444 330.555276542667 675.729011677131</t>
  </si>
  <si>
    <t>-552.925895069773 94.8375858176719 -198.585569233123</t>
  </si>
  <si>
    <t>-557.956241397249 104.072842415449 217.762111098354</t>
  </si>
  <si>
    <t>-573.355371347367 121.353377352939 623.258005781669</t>
  </si>
  <si>
    <t>-430.686729832315 78.5768199944796 683.671776892982</t>
  </si>
  <si>
    <t>9763-20170724T150223.777653400.bin</t>
  </si>
  <si>
    <t>-536.402726079004 170.196968540804 -200.297999840232</t>
  </si>
  <si>
    <t>-555.363606425387 171.757621101313 -296.952303602477</t>
  </si>
  <si>
    <t>-569.586456576806 172.029796915123 -404.477380663357</t>
  </si>
  <si>
    <t>-579.70316421493 171.952845809335 -501.953797235781</t>
  </si>
  <si>
    <t>-587.063516911657 171.713615438007 -599.676636527747</t>
  </si>
  <si>
    <t>-594.506367552397 171.354643518803 -737.475321353663</t>
  </si>
  <si>
    <t>-574.170328207332 170.892927548106 -826.397990901835</t>
  </si>
  <si>
    <t>-593.421480681471 201.432175913064 -676.523155803656</t>
  </si>
  <si>
    <t>-619.850323987503 337.639918900728 -657.814093170684</t>
  </si>
  <si>
    <t>-546.252571375402 354.295439446944 -367.45924178344</t>
  </si>
  <si>
    <t>-339.442805776193 280.966251852836 -258.01729134436</t>
  </si>
  <si>
    <t>-589.011329314205 141.594613345103 -676.605445855166</t>
  </si>
  <si>
    <t>-625.494804625379 8.3383795691841 -653.988256875097</t>
  </si>
  <si>
    <t>-372.736962201656 57.3207617862759 -363.68018217373</t>
  </si>
  <si>
    <t>-518.664854530706 249.820235112568 -202.187266909192</t>
  </si>
  <si>
    <t>-482.464146854803 280.026338166964 211.615969110987</t>
  </si>
  <si>
    <t>-529.019610412171 317.314350009205 613.635946993491</t>
  </si>
  <si>
    <t>-381.202525107381 330.234293936318 675.419332940272</t>
  </si>
  <si>
    <t>-554.129545978831 90.6928615004747 -198.337191930593</t>
  </si>
  <si>
    <t>-557.430703340883 101.042413140933 218.001609608041</t>
  </si>
  <si>
    <t>-573.317356476471 121.41861711527 623.297932206435</t>
  </si>
  <si>
    <t>-430.271470301861 79.9485288297658 683.730651542322</t>
  </si>
  <si>
    <t>9763-20170724T150223.841327300.bin</t>
  </si>
  <si>
    <t>-538.300798222782 166.013590301022 -199.59568042436</t>
  </si>
  <si>
    <t>-558.365824370198 168.175814242288 -296.015142510075</t>
  </si>
  <si>
    <t>-573.068437155624 168.962696392432 -403.473097296379</t>
  </si>
  <si>
    <t>-583.313319314414 169.319220766088 -500.935457335419</t>
  </si>
  <si>
    <t>-590.493092397189 169.499657221129 -598.67204135357</t>
  </si>
  <si>
    <t>-597.353967521911 169.733456940789 -736.501134188838</t>
  </si>
  <si>
    <t>-576.762595123903 169.490829632997 -825.365865079639</t>
  </si>
  <si>
    <t>-596.681274561972 199.536530108033 -675.408494414136</t>
  </si>
  <si>
    <t>-623.731809106082 335.539495884553 -656.156493888203</t>
  </si>
  <si>
    <t>-548.838642668551 353.645638412072 -366.220029078517</t>
  </si>
  <si>
    <t>-341.144300466806 281.682569598747 -257.548972645957</t>
  </si>
  <si>
    <t>-591.96126435382 139.723495506034 -675.744862264971</t>
  </si>
  <si>
    <t>-627.612743400174 6.15479449362442 -653.670097743244</t>
  </si>
  <si>
    <t>-374.352584694327 55.9788488805932 -364.380015187965</t>
  </si>
  <si>
    <t>-520.770002614979 245.488053483047 -201.067093687093</t>
  </si>
  <si>
    <t>-463.492321876037 275.515999670449 210.361650719531</t>
  </si>
  <si>
    <t>-526.901213811874 312.277268120024 609.921833738978</t>
  </si>
  <si>
    <t>-380.621438520753 328.000643976344 674.644337481382</t>
  </si>
  <si>
    <t>-555.815561355647 86.2423160927033 -198.073657437091</t>
  </si>
  <si>
    <t>-558.197577053726 97.6921660456114 218.242606833885</t>
  </si>
  <si>
    <t>-573.331914652403 121.095925340464 623.385873730805</t>
  </si>
  <si>
    <t>-429.914625049023 81.0478760895392 683.897422606905</t>
  </si>
  <si>
    <t>9763-20170724T150223.876190900.bin</t>
  </si>
  <si>
    <t>-539.694738394213 164.635790410356 -199.179782999455</t>
  </si>
  <si>
    <t>-560.239254154194 167.150652714851 -295.489688848615</t>
  </si>
  <si>
    <t>-575.133177820708 168.222450646231 -402.918835065867</t>
  </si>
  <si>
    <t>-585.409451780688 168.80870628363 -500.376787220203</t>
  </si>
  <si>
    <t>-592.476694571136 169.199526182133 -598.120850894842</t>
  </si>
  <si>
    <t>-599.025665662882 169.717478675439 -735.964480335194</t>
  </si>
  <si>
    <t>-578.291938586414 169.572151357141 -824.796240976346</t>
  </si>
  <si>
    <t>-598.567289761092 199.388605757029 -674.805538268787</t>
  </si>
  <si>
    <t>-625.979741314214 335.286394614218 -655.254741394895</t>
  </si>
  <si>
    <t>-550.374757486346 353.650960118403 -365.519289735255</t>
  </si>
  <si>
    <t>-342.372146606564 282.118031102581 -257.154493189481</t>
  </si>
  <si>
    <t>-593.694361875181 139.588565631124 -675.26168386858</t>
  </si>
  <si>
    <t>-628.888468316463 5.86471344111305 -653.413174887011</t>
  </si>
  <si>
    <t>-375.635473658079 55.7621907080306 -364.534307842657</t>
  </si>
  <si>
    <t>-522.905704105273 244.451801660083 -200.357180353406</t>
  </si>
  <si>
    <t>-451.670128335725 273.874523208687 208.929773571307</t>
  </si>
  <si>
    <t>-525.275778847996 309.094244466431 607.265095729918</t>
  </si>
  <si>
    <t>-380.117285347806 326.367494010677 674.083127154565</t>
  </si>
  <si>
    <t>-556.898079925346 84.8958680975513 -197.908515751821</t>
  </si>
  <si>
    <t>-559.011273092021 96.557835053103 218.403348530878</t>
  </si>
  <si>
    <t>-573.290270224667 120.973066411105 623.449333131233</t>
  </si>
  <si>
    <t>-429.762155520903 81.4338419089165 684.032562220997</t>
  </si>
  <si>
    <t>9763-20170724T150223.940836900.bin</t>
  </si>
  <si>
    <t>-543.20118155994 164.093021912986 -198.452835470016</t>
  </si>
  <si>
    <t>-564.509140385963 167.205741878687 -294.579239585452</t>
  </si>
  <si>
    <t>-579.736475215294 168.802786456895 -401.955126314051</t>
  </si>
  <si>
    <t>-590.100471079412 169.836079923964 -499.400155630795</t>
  </si>
  <si>
    <t>-597.038588272044 170.663233762065 -597.150708286161</t>
  </si>
  <si>
    <t>-603.175429914825 171.79895184679 -735.009524377003</t>
  </si>
  <si>
    <t>-582.217788744267 171.876976369637 -823.788828179506</t>
  </si>
  <si>
    <t>-603.015713025137 201.18601848262 -673.712008172334</t>
  </si>
  <si>
    <t>-630.847085096353 336.908663716 -653.584662725394</t>
  </si>
  <si>
    <t>-554.528447991857 354.533454687868 -363.990365444435</t>
  </si>
  <si>
    <t>-346.210669858132 282.88822871251 -256.307119483339</t>
  </si>
  <si>
    <t>-597.909797378637 141.40809341661 -674.431704716915</t>
  </si>
  <si>
    <t>-632.41180363403 7.40833890659633 -653.009462204375</t>
  </si>
  <si>
    <t>-379.406969157439 55.9791673558132 -364.330845191153</t>
  </si>
  <si>
    <t>-527.922151042711 243.255938236593 -198.917264809854</t>
  </si>
  <si>
    <t>-434.606549688297 271.26710431791 206.006891589385</t>
  </si>
  <si>
    <t>-522.145606938729 300.013839536975 602.943163327392</t>
  </si>
  <si>
    <t>-378.436945327699 320.770503566397 671.87047079603</t>
  </si>
  <si>
    <t>-559.443842693878 84.6121914747073 -197.697418485688</t>
  </si>
  <si>
    <t>-560.476093088799 95.6830383281294 218.634663107127</t>
  </si>
  <si>
    <t>-573.275962483818 120.834856558586 623.474283799035</t>
  </si>
  <si>
    <t>-429.78471608159 81.3083656210026 684.153045157669</t>
  </si>
  <si>
    <t>9763-20170724T150223.976432300.bin</t>
  </si>
  <si>
    <t>-542.688059983685 164.421406387576 -198.532113875396</t>
  </si>
  <si>
    <t>-564.348230780903 167.761754815849 -294.572105629201</t>
  </si>
  <si>
    <t>-579.820908485639 169.567904660476 -401.909641469895</t>
  </si>
  <si>
    <t>-590.34561638322 170.783494487296 -499.335178192556</t>
  </si>
  <si>
    <t>-597.382308659744 171.79258039919 -597.077075442122</t>
  </si>
  <si>
    <t>-603.591896533561 173.19012430785 -734.930211215248</t>
  </si>
  <si>
    <t>-582.632263858779 173.370555432813 -823.708907866913</t>
  </si>
  <si>
    <t>-603.37899881626 202.462459616992 -673.577992725636</t>
  </si>
  <si>
    <t>-631.110159453012 338.177561201735 -653.237459743827</t>
  </si>
  <si>
    <t>-554.758775694599 355.082604545789 -363.609019815768</t>
  </si>
  <si>
    <t>-346.49913058588 282.621756186757 -256.360055847467</t>
  </si>
  <si>
    <t>-598.315157234052 142.682285197864 -674.412236287451</t>
  </si>
  <si>
    <t>-632.885116352155 8.68616215865222 -653.119419275027</t>
  </si>
  <si>
    <t>-379.995913928864 56.0401333317166 -364.422206082885</t>
  </si>
  <si>
    <t>-526.804193350622 242.49499562816 -199.199220413863</t>
  </si>
  <si>
    <t>-430.036380927461 269.880910821393 204.956677050902</t>
  </si>
  <si>
    <t>-515.008564679661 292.957782796406 602.097939446206</t>
  </si>
  <si>
    <t>-370.997340012081 312.573166188057 670.727329401103</t>
  </si>
  <si>
    <t>-559.115749222401 85.4767277128528 -197.812154952015</t>
  </si>
  <si>
    <t>-559.857735494964 95.8599570882855 218.538238654059</t>
  </si>
  <si>
    <t>-573.163648959924 121.03258599519 623.442447671429</t>
  </si>
  <si>
    <t>-429.806102554515 81.0930126908036 684.166827288816</t>
  </si>
  <si>
    <t>9763-20170724T150224.009521900.bin</t>
  </si>
  <si>
    <t>-540.603886085411 165.886920337206 -198.967978741545</t>
  </si>
  <si>
    <t>-562.531609248961 169.412643101178 -294.940590195886</t>
  </si>
  <si>
    <t>-578.289896489165 171.371810112837 -402.233944368489</t>
  </si>
  <si>
    <t>-589.06606164027 172.707065262599 -499.630401425956</t>
  </si>
  <si>
    <t>-596.346013479987 173.818450176739 -597.353344725076</t>
  </si>
  <si>
    <t>-602.88813972821 175.343195050483 -735.189657720736</t>
  </si>
  <si>
    <t>-582.021937406901 175.559352463947 -823.990398073637</t>
  </si>
  <si>
    <t>-602.437174113776 204.566355742468 -673.815478336717</t>
  </si>
  <si>
    <t>-629.842799192982 340.347466946892 -653.396418126592</t>
  </si>
  <si>
    <t>-553.524431034288 356.432747201846 -363.712601600667</t>
  </si>
  <si>
    <t>-345.571707114817 282.61403244088 -256.794555234266</t>
  </si>
  <si>
    <t>-597.555499913293 144.771935622831 -674.708620032077</t>
  </si>
  <si>
    <t>-632.585085186916 10.9245604439136 -653.426588226412</t>
  </si>
  <si>
    <t>-379.449569605678 56.199158201918 -364.843000709248</t>
  </si>
  <si>
    <t>-523.878296944352 243.379812741636 -199.794250464307</t>
  </si>
  <si>
    <t>-428.044435381087 268.84590252572 204.709550195069</t>
  </si>
  <si>
    <t>-505.726185020595 288.249480170001 603.16356691143</t>
  </si>
  <si>
    <t>-361.160367595359 304.428641336114 671.522641596743</t>
  </si>
  <si>
    <t>-557.561058249882 87.5689667534346 -198.064112181205</t>
  </si>
  <si>
    <t>-557.943333345815 96.705630532266 218.315964669726</t>
  </si>
  <si>
    <t>-573.002008466003 121.334730574563 623.366538420597</t>
  </si>
  <si>
    <t>-429.812556429109 80.8542055296093 684.129235303165</t>
  </si>
  <si>
    <t>9763-20170724T150224.077454300.bin</t>
  </si>
  <si>
    <t>-535.610202526563 173.664451534715 -199.433991849996</t>
  </si>
  <si>
    <t>-557.819664402861 177.727396146813 -295.320558999376</t>
  </si>
  <si>
    <t>-574.118292363964 179.958273152777 -402.527745767524</t>
  </si>
  <si>
    <t>-585.46379722499 181.393078699136 -499.858233009256</t>
  </si>
  <si>
    <t>-593.385555205814 182.448011479417 -597.531836027695</t>
  </si>
  <si>
    <t>-600.899068435644 183.71927394088 -735.321176144567</t>
  </si>
  <si>
    <t>-580.415238207599 183.640869743014 -824.211083250439</t>
  </si>
  <si>
    <t>-599.649097819391 213.083234741803 -674.025270782103</t>
  </si>
  <si>
    <t>-625.779006020471 349.188776460304 -653.911011439706</t>
  </si>
  <si>
    <t>-549.739001434703 362.996521112248 -364.036510660249</t>
  </si>
  <si>
    <t>-343.134067314011 284.427133972463 -257.893929351249</t>
  </si>
  <si>
    <t>-595.506659514588 153.231477071041 -674.80345593479</t>
  </si>
  <si>
    <t>-632.427468926372 19.9719943128582 -653.237547620062</t>
  </si>
  <si>
    <t>-378.375937156835 58.9295896967335 -366.04313694339</t>
  </si>
  <si>
    <t>-517.907265787199 251.979006214435 -200.584615652394</t>
  </si>
  <si>
    <t>-429.926289909764 270.218373458604 206.088116001854</t>
  </si>
  <si>
    <t>-496.105353367439 282.264526429837 607.390903487301</t>
  </si>
  <si>
    <t>-350.617310177613 300.479959551824 673.23487246305</t>
  </si>
  <si>
    <t>-553.551753417842 95.9699004735007 -198.455721404968</t>
  </si>
  <si>
    <t>-551.697072715178 100.646587810741 217.99441086882</t>
  </si>
  <si>
    <t>-572.676330848694 122.084461781246 623.320934111545</t>
  </si>
  <si>
    <t>-429.766869396266 80.6091166286435 684.071903379073</t>
  </si>
  <si>
    <t>9763-20170724T150224.142632800.bin</t>
  </si>
  <si>
    <t>-532.087882928207 184.850333806263 -199.722500902687</t>
  </si>
  <si>
    <t>-554.380180313304 188.958748999963 -295.587917897657</t>
  </si>
  <si>
    <t>-570.876038572801 191.143485940822 -402.765888138439</t>
  </si>
  <si>
    <t>-582.442761005999 192.474320718366 -500.071812138359</t>
  </si>
  <si>
    <t>-590.626665513569 193.348498413248 -597.725611237708</t>
  </si>
  <si>
    <t>-598.549174457943 194.271304765844 -735.494841433359</t>
  </si>
  <si>
    <t>-578.173238186445 193.591452840754 -824.4069821163</t>
  </si>
  <si>
    <t>-596.57986949091 223.822798947037 -674.308067253028</t>
  </si>
  <si>
    <t>-621.08315414837 360.236205140632 -654.622139492658</t>
  </si>
  <si>
    <t>-546.375523255319 372.018385243603 -364.312092331736</t>
  </si>
  <si>
    <t>-342.094592421703 286.746242075772 -258.846593452987</t>
  </si>
  <si>
    <t>-593.514527813687 163.903909407247 -674.885575831931</t>
  </si>
  <si>
    <t>-633.926799522664 31.5866209524415 -653.362153995779</t>
  </si>
  <si>
    <t>-378.641060313796 62.5534843595235 -367.505308689041</t>
  </si>
  <si>
    <t>-513.478536397206 262.219376156173 -201.145565079435</t>
  </si>
  <si>
    <t>-443.85661672676 274.947133786246 209.277209102066</t>
  </si>
  <si>
    <t>-497.480492410596 285.157537455956 612.37202210725</t>
  </si>
  <si>
    <t>-348.548301002331 299.566228224817 671.071249484653</t>
  </si>
  <si>
    <t>-550.154475808247 106.736443296441 -198.380919151485</t>
  </si>
  <si>
    <t>-542.149538120721 106.524145016115 218.022592384641</t>
  </si>
  <si>
    <t>-572.307420456903 122.862564036058 623.169631464347</t>
  </si>
  <si>
    <t>-429.744075112497 80.3851346194774 684.041318839409</t>
  </si>
  <si>
    <t>9763-20170724T150224.180738100.bin</t>
  </si>
  <si>
    <t>-530.922192334099 189.810511929903 -200.083049572856</t>
  </si>
  <si>
    <t>-553.098573416308 193.458398947162 -295.993934540931</t>
  </si>
  <si>
    <t>-569.469812042931 195.38893455331 -403.195894999985</t>
  </si>
  <si>
    <t>-580.936554379174 196.583533833102 -500.51542667056</t>
  </si>
  <si>
    <t>-589.03921499572 197.408710180317 -598.176366553916</t>
  </si>
  <si>
    <t>-596.872112585763 198.349149867384 -735.950746816069</t>
  </si>
  <si>
    <t>-576.421070979566 197.491512321544 -824.843944182709</t>
  </si>
  <si>
    <t>-594.670494089403 227.905709955972 -674.774168814759</t>
  </si>
  <si>
    <t>-617.872254544503 364.538374799608 -655.119523137995</t>
  </si>
  <si>
    <t>-544.406828239491 374.771404527876 -364.434039859164</t>
  </si>
  <si>
    <t>-341.529205879621 286.101888700957 -259.061320780486</t>
  </si>
  <si>
    <t>-592.148991578039 167.961248117213 -675.32679623922</t>
  </si>
  <si>
    <t>-634.202202543403 36.1188605049963 -654.021662780732</t>
  </si>
  <si>
    <t>-378.446735868525 64.0637261625927 -367.873724723243</t>
  </si>
  <si>
    <t>-512.776014003173 266.471595982362 -201.703202526943</t>
  </si>
  <si>
    <t>-449.417930341715 275.416693025375 209.832633104723</t>
  </si>
  <si>
    <t>-497.924599849889 283.979436365007 612.98631365803</t>
  </si>
  <si>
    <t>-348.164732804853 295.278721560706 670.242814579583</t>
  </si>
  <si>
    <t>-549.136817797747 112.394220284754 -198.141686242732</t>
  </si>
  <si>
    <t>-535.516557583032 108.783723654495 218.100369062305</t>
  </si>
  <si>
    <t>-571.98562808129 123.298433772206 622.952363753038</t>
  </si>
  <si>
    <t>-429.72390121535 80.0486959700638 683.985667100649</t>
  </si>
  <si>
    <t>9763-20170724T150224.242431300.bin</t>
  </si>
  <si>
    <t>-532.794553792293 203.544234684656 -199.755123789868</t>
  </si>
  <si>
    <t>-554.470774454881 206.493568207952 -295.804313807789</t>
  </si>
  <si>
    <t>-570.149371351181 208.077534855506 -403.115362777756</t>
  </si>
  <si>
    <t>-580.94974692278 209.129633903386 -500.51273625995</t>
  </si>
  <si>
    <t>-588.355560584088 209.98282507529 -598.228766171844</t>
  </si>
  <si>
    <t>-595.184277683773 211.141337124718 -736.05492146466</t>
  </si>
  <si>
    <t>-574.205438808818 210.228010016417 -824.824571356912</t>
  </si>
  <si>
    <t>-592.940486617816 240.617770000039 -674.841328828789</t>
  </si>
  <si>
    <t>-613.893567620961 377.654249812287 -655.200951636609</t>
  </si>
  <si>
    <t>-543.526613081045 384.275139990292 -363.645435046049</t>
  </si>
  <si>
    <t>-343.472548257094 288.433340372553 -259.157484339245</t>
  </si>
  <si>
    <t>-591.391088460612 180.640704497931 -675.422238068412</t>
  </si>
  <si>
    <t>-635.717758846481 49.4704614588616 -654.704809688263</t>
  </si>
  <si>
    <t>-617.250806188569 7.12910157808687 -358.282492916456</t>
  </si>
  <si>
    <t>-381.239922750473 72.969164371154 -367.714219125186</t>
  </si>
  <si>
    <t>-513.957893318339 279.759051605331 -202.410371658443</t>
  </si>
  <si>
    <t>-461.839915099983 280.039922029317 210.796161712616</t>
  </si>
  <si>
    <t>-498.042203211407 283.501508892359 614.700851291495</t>
  </si>
  <si>
    <t>-347.868560657215 293.096843779367 671.179198858991</t>
  </si>
  <si>
    <t>-550.940246447254 127.164864272144 -197.018409301813</t>
  </si>
  <si>
    <t>-521.966662107574 112.450836140819 218.19236246895</t>
  </si>
  <si>
    <t>-571.415646041558 124.974350218429 621.593145717375</t>
  </si>
  <si>
    <t>-430.073095768761 79.4932733276742 683.1379872656</t>
  </si>
  <si>
    <t>9763-20170724T150224.277024800.bin</t>
  </si>
  <si>
    <t>-532.211974071308 209.121558747843 -199.253689819606</t>
  </si>
  <si>
    <t>-553.708344877595 211.767245395138 -295.352090184255</t>
  </si>
  <si>
    <t>-568.983800214151 213.219739730206 -402.723255397199</t>
  </si>
  <si>
    <t>-579.344194331964 214.242922682568 -500.1687746537</t>
  </si>
  <si>
    <t>-586.239215320527 215.161442850025 -597.921475295956</t>
  </si>
  <si>
    <t>-592.278810608868 216.516045565683 -735.782557271008</t>
  </si>
  <si>
    <t>-570.86224492981 215.584284274945 -824.447437049</t>
  </si>
  <si>
    <t>-590.115297340021 245.911370471199 -674.527036433048</t>
  </si>
  <si>
    <t>-609.817568598158 383.081071934608 -654.729819694902</t>
  </si>
  <si>
    <t>-541.24751435728 387.927911019744 -362.711559648319</t>
  </si>
  <si>
    <t>-342.416175758836 288.320281783913 -259.418832467868</t>
  </si>
  <si>
    <t>-589.102958495526 185.923330669371 -675.160876284937</t>
  </si>
  <si>
    <t>-635.020177893836 55.2582608758423 -654.793015000167</t>
  </si>
  <si>
    <t>-617.666417128632 12.4045198602919 -358.377083878312</t>
  </si>
  <si>
    <t>-380.948062784867 75.6001545413894 -368.161909153792</t>
  </si>
  <si>
    <t>-511.464550318383 283.949820918262 -202.427770100012</t>
  </si>
  <si>
    <t>-466.975385444598 283.143619633559 211.668939515453</t>
  </si>
  <si>
    <t>-497.7594588212 283.803007138487 615.935395419012</t>
  </si>
  <si>
    <t>-347.636520007213 290.93396159899 672.911308770776</t>
  </si>
  <si>
    <t>-551.594340819609 133.477560273298 -196.145636793172</t>
  </si>
  <si>
    <t>-513.581843170711 112.389243635033 218.060020682332</t>
  </si>
  <si>
    <t>-571.083719933137 125.423215967864 620.647472755329</t>
  </si>
  <si>
    <t>-430.232822281974 79.0511828679776 682.652818706829</t>
  </si>
  <si>
    <t>9763-20170724T150224.310113400.bin</t>
  </si>
  <si>
    <t>-531.913972717097 214.116362220793 -199.065128089419</t>
  </si>
  <si>
    <t>-553.351008139661 216.513556125855 -295.18336084909</t>
  </si>
  <si>
    <t>-568.273883108225 217.905641005152 -402.604896970711</t>
  </si>
  <si>
    <t>-578.206977320625 218.968081518109 -500.09440717522</t>
  </si>
  <si>
    <t>-584.570885864756 220.024935039763 -597.881872246841</t>
  </si>
  <si>
    <t>-589.758090246418 221.682158894432 -735.774384008308</t>
  </si>
  <si>
    <t>-567.824606544469 220.755594034774 -824.31279054735</t>
  </si>
  <si>
    <t>-587.695295919043 250.946395551256 -674.452641422996</t>
  </si>
  <si>
    <t>-606.087303248892 388.246921459406 -654.403347891786</t>
  </si>
  <si>
    <t>-539.193442434679 391.446374485699 -361.973883939075</t>
  </si>
  <si>
    <t>-341.557355752221 288.236160783177 -259.93154193625</t>
  </si>
  <si>
    <t>-587.235097727093 190.95272546752 -675.190942359581</t>
  </si>
  <si>
    <t>-634.907092088672 60.8103377638263 -655.352075050295</t>
  </si>
  <si>
    <t>-618.203896223833 17.4042024832975 -358.979099806095</t>
  </si>
  <si>
    <t>-380.810688778885 77.9574825468058 -369.116545925765</t>
  </si>
  <si>
    <t>-511.050330665203 288.689081018868 -202.346627447022</t>
  </si>
  <si>
    <t>-471.239328249472 286.475290988197 212.220802726179</t>
  </si>
  <si>
    <t>-497.527952617798 284.067985790857 616.669838354293</t>
  </si>
  <si>
    <t>-347.502517129243 288.79104012507 674.150811299612</t>
  </si>
  <si>
    <t>-552.336470141911 139.204318993968 -195.686478140991</t>
  </si>
  <si>
    <t>-504.860369963999 111.27411671889 217.135422084297</t>
  </si>
  <si>
    <t>-570.318969865237 125.328018216548 618.700340126809</t>
  </si>
  <si>
    <t>-430.303268424051 78.1858437897126 682.002898649664</t>
  </si>
  <si>
    <t>9763-20170724T150224.377306400.bin</t>
  </si>
  <si>
    <t>-534.348532440582 225.122696463464 -199.720611087828</t>
  </si>
  <si>
    <t>-555.618794261576 227.578156049069 -295.874378662649</t>
  </si>
  <si>
    <t>-569.78097209753 229.245945655291 -403.39477618017</t>
  </si>
  <si>
    <t>-578.800332096037 230.657954856642 -500.968733483284</t>
  </si>
  <si>
    <t>-584.029292791062 232.173820067994 -598.817325151563</t>
  </si>
  <si>
    <t>-587.390628654264 234.60107460286 -736.755047998388</t>
  </si>
  <si>
    <t>-564.242050636076 233.789437663547 -824.984759771176</t>
  </si>
  <si>
    <t>-585.639893248828 263.522491696948 -675.261183688844</t>
  </si>
  <si>
    <t>-601.421374838727 401.065536386816 -654.518272355196</t>
  </si>
  <si>
    <t>-537.799350927206 401.236491407677 -361.342304275599</t>
  </si>
  <si>
    <t>-342.384853197575 292.407427202578 -260.871332267866</t>
  </si>
  <si>
    <t>-586.169741076192 203.533896671471 -676.303944391995</t>
  </si>
  <si>
    <t>-636.755604232832 74.3346633049625 -657.535519745295</t>
  </si>
  <si>
    <t>-621.310363905968 32.1914040797594 -360.912264379364</t>
  </si>
  <si>
    <t>-382.74756983712 88.0308504184468 -370.646347626135</t>
  </si>
  <si>
    <t>-512.755998508954 298.692254930897 -202.72757186287</t>
  </si>
  <si>
    <t>-476.947346264956 292.557726377148 212.165319014367</t>
  </si>
  <si>
    <t>-497.14227100905 284.620554060899 617.24398830117</t>
  </si>
  <si>
    <t>-347.390121889058 286.192067826714 675.603403883626</t>
  </si>
  <si>
    <t>-556.316224265246 152.712257715139 -196.518869715429</t>
  </si>
  <si>
    <t>-490.634667105611 107.643290234188 212.272924198688</t>
  </si>
  <si>
    <t>-567.110072155624 126.657744583013 611.822989513749</t>
  </si>
  <si>
    <t>-430.257082506857 77.2084276729477 680.08747468446</t>
  </si>
  <si>
    <t>9763-20170724T150224.441974000.bin</t>
  </si>
  <si>
    <t>-536.452976789134 229.545375179134 -200.602736816918</t>
  </si>
  <si>
    <t>-557.264084016064 232.354649134887 -296.847224697418</t>
  </si>
  <si>
    <t>-570.653161572608 234.404510165472 -404.46010570416</t>
  </si>
  <si>
    <t>-578.866286768153 236.162180070646 -502.099630124948</t>
  </si>
  <si>
    <t>-583.181877031439 238.025957690529 -599.986675631172</t>
  </si>
  <si>
    <t>-585.144785114372 240.947939160442 -737.941843894517</t>
  </si>
  <si>
    <t>-561.035272418458 240.292933222415 -825.91511112781</t>
  </si>
  <si>
    <t>-583.664161189293 269.643512863599 -676.335282957553</t>
  </si>
  <si>
    <t>-597.795902511791 407.337416049791 -655.144571537253</t>
  </si>
  <si>
    <t>-536.213382470254 405.536065408305 -361.538849659166</t>
  </si>
  <si>
    <t>-342.364451943895 293.385695401301 -261.689371270478</t>
  </si>
  <si>
    <t>-584.890088924348 209.669109610206 -677.588044275374</t>
  </si>
  <si>
    <t>-637.276784826363 81.1231050472627 -659.529797468183</t>
  </si>
  <si>
    <t>-623.05758633044 41.3044019481126 -362.524337390744</t>
  </si>
  <si>
    <t>-383.687202153534 93.7510060536495 -371.251777479024</t>
  </si>
  <si>
    <t>-513.467969105932 302.992169105929 -203.441662275635</t>
  </si>
  <si>
    <t>-483.562306164429 295.553060408199 211.897171510493</t>
  </si>
  <si>
    <t>-496.924529156312 285.007684602994 617.465212955345</t>
  </si>
  <si>
    <t>-347.414591914546 284.612907098124 676.461987624283</t>
  </si>
  <si>
    <t>-559.36759312812 155.132467014898 -197.395324990306</t>
  </si>
  <si>
    <t>-479.626821771898 100.467165510356 207.708534251142</t>
  </si>
  <si>
    <t>-561.885679097662 121.082945201617 606.225892833565</t>
  </si>
  <si>
    <t>-426.751519752465 67.9102511823742 675.112911322786</t>
  </si>
  <si>
    <t>9763-20170724T150224.476572800.bin</t>
  </si>
  <si>
    <t>-535.700424334674 225.814887021174 -201.435811661047</t>
  </si>
  <si>
    <t>-556.184123503792 228.780186988921 -297.745826476813</t>
  </si>
  <si>
    <t>-569.260077771714 230.965876256817 -405.394590719547</t>
  </si>
  <si>
    <t>-577.209129828364 232.828299296437 -503.053963722029</t>
  </si>
  <si>
    <t>-581.279048774963 234.776948601896 -600.949954961905</t>
  </si>
  <si>
    <t>-582.914873975496 237.795080897975 -738.907292355628</t>
  </si>
  <si>
    <t>-558.548060352555 237.228729180594 -826.810219733223</t>
  </si>
  <si>
    <t>-581.48139779667 266.445500768522 -677.278554850561</t>
  </si>
  <si>
    <t>-595.150278693249 404.177480601714 -656.009889514071</t>
  </si>
  <si>
    <t>-534.108342792434 401.863965840736 -362.294823650219</t>
  </si>
  <si>
    <t>-340.774699772071 288.927188721818 -262.333061583328</t>
  </si>
  <si>
    <t>-582.902184132757 206.476474475581 -678.573755415279</t>
  </si>
  <si>
    <t>-635.848880216577 78.1674000536209 -660.600080634462</t>
  </si>
  <si>
    <t>-622.205190738026 38.8541051885106 -363.500222534473</t>
  </si>
  <si>
    <t>-382.678498214735 90.6466127816129 -371.836562174012</t>
  </si>
  <si>
    <t>-512.891611513573 301.491454188061 -204.006564919528</t>
  </si>
  <si>
    <t>-486.233002206679 294.38834751424 211.559157760973</t>
  </si>
  <si>
    <t>-496.800421850389 285.150179064012 617.370855292014</t>
  </si>
  <si>
    <t>-347.42242792916 284.32196548664 676.696499690004</t>
  </si>
  <si>
    <t>-558.209916703511 148.854573730586 -199.041317624468</t>
  </si>
  <si>
    <t>-477.324996946075 95.4304602757009 206.001303501885</t>
  </si>
  <si>
    <t>-553.138147752712 112.72377983771 605.055961304581</t>
  </si>
  <si>
    <t>-416.789748976167 58.5902342329125 670.726887653446</t>
  </si>
  <si>
    <t>9763-20170724T150224.508658500.bin</t>
  </si>
  <si>
    <t>-534.689314275579 222.367205383576 -202.32685539879</t>
  </si>
  <si>
    <t>-554.751420944501 225.364419901671 -298.72465096155</t>
  </si>
  <si>
    <t>-567.505461798191 227.578686066223 -406.411385868809</t>
  </si>
  <si>
    <t>-575.222276979645 229.458090102856 -504.089062839637</t>
  </si>
  <si>
    <t>-579.118783355962 231.410841246696 -601.991946766399</t>
  </si>
  <si>
    <t>-580.572267423401 234.417888131867 -739.951597375962</t>
  </si>
  <si>
    <t>-556.096556855243 233.930170012254 -827.824816966318</t>
  </si>
  <si>
    <t>-579.170099087961 263.072192095113 -678.32393779623</t>
  </si>
  <si>
    <t>-592.590888726706 400.810334045487 -657.022794582334</t>
  </si>
  <si>
    <t>-531.870343062889 398.386500768621 -363.241878436015</t>
  </si>
  <si>
    <t>-338.874840184453 285.125515118278 -262.993664798644</t>
  </si>
  <si>
    <t>-580.689467921945 203.105234443555 -679.614888876128</t>
  </si>
  <si>
    <t>-633.848626712729 74.8625569599615 -661.678052242042</t>
  </si>
  <si>
    <t>-620.898918181134 35.8825102994665 -364.503310914563</t>
  </si>
  <si>
    <t>-381.354363047174 87.6568442726818 -372.428080554181</t>
  </si>
  <si>
    <t>-512.219526181499 299.453620186953 -204.561272631437</t>
  </si>
  <si>
    <t>-488.390525127358 293.052383468693 211.187691377439</t>
  </si>
  <si>
    <t>-496.672548090229 285.234918937788 617.241228497225</t>
  </si>
  <si>
    <t>-347.42056528628 283.778767975939 676.871140474705</t>
  </si>
  <si>
    <t>-556.63851554233 145.144237633534 -200.453128971689</t>
  </si>
  <si>
    <t>-478.418456721258 94.6553912757834 205.488396644599</t>
  </si>
  <si>
    <t>-542.617436510997 107.157303880332 606.531201606236</t>
  </si>
  <si>
    <t>-404.882057175769 52.0160295310634 668.356901554702</t>
  </si>
  <si>
    <t>9763-20170724T150224.577846600.bin</t>
  </si>
  <si>
    <t>-533.205611694617 217.931677661934 -203.776362496532</t>
  </si>
  <si>
    <t>-552.699800189763 220.573190762206 -300.301024628616</t>
  </si>
  <si>
    <t>-564.986687844985 222.597496740637 -408.045813428827</t>
  </si>
  <si>
    <t>-572.353975372352 224.379473767672 -505.752141252303</t>
  </si>
  <si>
    <t>-575.978239257658 226.304338142071 -603.666300852027</t>
  </si>
  <si>
    <t>-577.13374929772 229.340945340043 -741.62792145819</t>
  </si>
  <si>
    <t>-552.627819259621 229.110458023876 -829.493814824351</t>
  </si>
  <si>
    <t>-575.960585280963 257.984263518717 -679.990525538825</t>
  </si>
  <si>
    <t>-589.806124124488 395.628124364699 -658.705472200353</t>
  </si>
  <si>
    <t>-529.145147902893 393.914280101758 -364.907428941961</t>
  </si>
  <si>
    <t>-335.978031771874 281.268467794088 -264.297191702865</t>
  </si>
  <si>
    <t>-577.285374239004 198.013126321268 -681.299292175371</t>
  </si>
  <si>
    <t>-629.906195996072 69.523518330476 -663.224466702627</t>
  </si>
  <si>
    <t>-617.997508571484 31.0395020066171 -365.941398075592</t>
  </si>
  <si>
    <t>-378.838350895554 84.6551872316302 -373.238973793469</t>
  </si>
  <si>
    <t>-511.511182583099 295.747198036 -205.776855780257</t>
  </si>
  <si>
    <t>-491.896335463602 291.368293951753 210.218441716338</t>
  </si>
  <si>
    <t>-496.521124038981 285.489944047048 616.557073814472</t>
  </si>
  <si>
    <t>-347.456228620777 283.656858380663 676.642796613512</t>
  </si>
  <si>
    <t>-554.668453984361 140.213547758585 -201.970099409752</t>
  </si>
  <si>
    <t>-485.464490884005 100.599067350247 206.805512273453</t>
  </si>
  <si>
    <t>-528.508916119876 104.31579432285 610.516833211584</t>
  </si>
  <si>
    <t>-390.085607427714 50.3415215583325 671.833768307632</t>
  </si>
  <si>
    <t>9763-20170724T150224.612973300.bin</t>
  </si>
  <si>
    <t>-532.802573283267 215.974759405286 -204.257177823671</t>
  </si>
  <si>
    <t>-551.865726363997 218.347944465019 -300.874778102517</t>
  </si>
  <si>
    <t>-563.880633881988 220.209484890556 -408.653320944112</t>
  </si>
  <si>
    <t>-571.08986195596 221.890655902986 -506.373218438977</t>
  </si>
  <si>
    <t>-574.646754522236 223.75672829834 -604.290862721923</t>
  </si>
  <si>
    <t>-575.805446797191 226.750439168667 -742.253524199729</t>
  </si>
  <si>
    <t>-551.369099387932 226.647398889563 -830.139035519506</t>
  </si>
  <si>
    <t>-574.753327955104 255.415227354264 -680.623907821155</t>
  </si>
  <si>
    <t>-589.155103821672 393.063786493788 -659.413856732901</t>
  </si>
  <si>
    <t>-528.279161107958 391.717973073129 -365.658456149764</t>
  </si>
  <si>
    <t>-334.656727077052 280.088719295491 -264.790823256344</t>
  </si>
  <si>
    <t>-575.833228220722 195.438925667825 -681.916302623722</t>
  </si>
  <si>
    <t>-627.898453082558 66.7642529256354 -663.710366759513</t>
  </si>
  <si>
    <t>-616.006972491666 28.1651030634316 -366.441602487301</t>
  </si>
  <si>
    <t>-377.267605872582 83.6651653043957 -373.389794976321</t>
  </si>
  <si>
    <t>-511.309306073154 293.754738504343 -206.327848131577</t>
  </si>
  <si>
    <t>-492.899060999178 290.606527667321 209.733654006066</t>
  </si>
  <si>
    <t>-496.411144744381 285.458848968361 616.232630607861</t>
  </si>
  <si>
    <t>-347.411440734173 283.687144372702 676.481707349844</t>
  </si>
  <si>
    <t>-554.508041326883 138.670813380764 -202.248199946095</t>
  </si>
  <si>
    <t>-487.551810094205 103.789045989445 207.332245273282</t>
  </si>
  <si>
    <t>-529.633642629451 106.993047418932 611.632780669479</t>
  </si>
  <si>
    <t>-391.105453627519 54.3381254004173 673.8534349267</t>
  </si>
  <si>
    <t>9763-20170724T150224.678117900.bin</t>
  </si>
  <si>
    <t>-533.701419100052 210.915264678757 -204.880855924265</t>
  </si>
  <si>
    <t>-551.961776437753 212.797754478701 -301.664261931949</t>
  </si>
  <si>
    <t>-563.479572269633 214.26870040645 -409.502933350104</t>
  </si>
  <si>
    <t>-570.40322215417 215.646785385071 -507.248258532336</t>
  </si>
  <si>
    <t>-573.841863221243 217.252483641819 -605.174796993759</t>
  </si>
  <si>
    <t>-575.013339542724 219.918451207123 -743.144039110337</t>
  </si>
  <si>
    <t>-550.735320017864 219.915282793822 -831.073495900308</t>
  </si>
  <si>
    <t>-574.339891873593 248.734044223662 -681.579403008207</t>
  </si>
  <si>
    <t>-590.42651902901 386.221068206758 -660.725616985515</t>
  </si>
  <si>
    <t>-528.632808711604 385.742865154208 -367.159086847707</t>
  </si>
  <si>
    <t>-333.725462557851 277.162366374426 -265.4416378548</t>
  </si>
  <si>
    <t>-574.651133296195 188.745997060915 -682.73586898145</t>
  </si>
  <si>
    <t>-624.740024981617 59.3709993118403 -663.936533735917</t>
  </si>
  <si>
    <t>-612.525597198784 20.4376490935381 -366.724410818245</t>
  </si>
  <si>
    <t>-374.876126744635 80.4830770702558 -373.225479032189</t>
  </si>
  <si>
    <t>-512.214001694443 288.286648988958 -206.882822349677</t>
  </si>
  <si>
    <t>-494.296159744021 288.06822193345 209.211997520702</t>
  </si>
  <si>
    <t>-496.28080948615 284.726200167915 615.952230802892</t>
  </si>
  <si>
    <t>-347.253993891143 284.669809661672 676.160271540658</t>
  </si>
  <si>
    <t>-554.826054142244 134.259708987762 -202.955408720246</t>
  </si>
  <si>
    <t>-499.992870040224 106.416047360007 208.959713422531</t>
  </si>
  <si>
    <t>-529.836554243391 106.577100726873 614.087630837819</t>
  </si>
  <si>
    <t>-390.503402585238 55.2997034423381 675.657961642862</t>
  </si>
  <si>
    <t>9763-20170724T150224.710204000.bin</t>
  </si>
  <si>
    <t>-533.860249463198 208.243232244537 -205.102455301336</t>
  </si>
  <si>
    <t>-551.725741113708 210.033231137877 -301.961179552575</t>
  </si>
  <si>
    <t>-563.017777936547 211.343574101218 -409.825811485789</t>
  </si>
  <si>
    <t>-569.820875681603 212.548892811752 -507.582005575751</t>
  </si>
  <si>
    <t>-573.221537205135 213.952376833615 -605.512998597224</t>
  </si>
  <si>
    <t>-574.425727649095 216.300231080906 -743.487626948609</t>
  </si>
  <si>
    <t>-550.271253372207 216.270115156538 -831.451084702889</t>
  </si>
  <si>
    <t>-573.9805716874 245.25786748455 -681.987635896982</t>
  </si>
  <si>
    <t>-591.150019104383 382.688942002853 -661.492713816514</t>
  </si>
  <si>
    <t>-528.86747774478 382.937569839128 -368.029185279902</t>
  </si>
  <si>
    <t>-333.224519823417 276.13204829752 -265.845923474393</t>
  </si>
  <si>
    <t>-573.806313287696 185.266895458316 -683.009979122486</t>
  </si>
  <si>
    <t>-622.53122819228 55.4409510212981 -663.780075250421</t>
  </si>
  <si>
    <t>-610.055034209992 16.5322571528925 -366.575501747602</t>
  </si>
  <si>
    <t>-373.006454925581 78.9055310402737 -373.098716901948</t>
  </si>
  <si>
    <t>-512.804939221722 285.581582819965 -206.909582097818</t>
  </si>
  <si>
    <t>-494.274277409735 286.464156745491 209.157533988824</t>
  </si>
  <si>
    <t>-496.276663205605 284.182391441412 616.016990668919</t>
  </si>
  <si>
    <t>-347.172759110967 285.20457975984 676.0251559936</t>
  </si>
  <si>
    <t>-554.827416232644 131.546928111781 -203.241017894044</t>
  </si>
  <si>
    <t>-505.825000572847 106.661928531413 209.597291097571</t>
  </si>
  <si>
    <t>-529.961052383963 106.460092983907 614.908586956215</t>
  </si>
  <si>
    <t>-390.409310795277 55.33267592431 676.10735955551</t>
  </si>
  <si>
    <t>9763-20170724T150224.777399100.bin</t>
  </si>
  <si>
    <t>-533.624207000318 202.475251891481 -205.475968438193</t>
  </si>
  <si>
    <t>-551.216293989441 204.038595349052 -302.388623969866</t>
  </si>
  <si>
    <t>-562.408867475823 204.988509611788 -410.267420433263</t>
  </si>
  <si>
    <t>-569.200354745141 205.82186764907 -508.028257587281</t>
  </si>
  <si>
    <t>-572.665733595989 206.806153713508 -605.962028322362</t>
  </si>
  <si>
    <t>-574.039680173569 208.513541633042 -743.944657617397</t>
  </si>
  <si>
    <t>-550.329578035013 208.334851667338 -832.028613952174</t>
  </si>
  <si>
    <t>-573.955796734829 237.751932073741 -682.575983894505</t>
  </si>
  <si>
    <t>-592.984513948571 375.031002258766 -662.769173656388</t>
  </si>
  <si>
    <t>-529.821675435518 377.427626881727 -369.503692516377</t>
  </si>
  <si>
    <t>-332.803095952651 274.083806893056 -266.407807389458</t>
  </si>
  <si>
    <t>-572.908911965838 177.765781831167 -683.328737450991</t>
  </si>
  <si>
    <t>-618.970061785076 47.1084977574756 -663.179750649215</t>
  </si>
  <si>
    <t>-604.982605977228 8.60769012096443 -365.989435863349</t>
  </si>
  <si>
    <t>-369.07625451532 75.0992678420021 -373.204341319503</t>
  </si>
  <si>
    <t>-513.752963355302 279.656852076271 -207.086817387058</t>
  </si>
  <si>
    <t>-493.512049292361 283.034459735286 208.8878222688</t>
  </si>
  <si>
    <t>-496.095898482381 283.423683937679 615.73231871908</t>
  </si>
  <si>
    <t>-347.029754347952 286.24237339544 675.776835850089</t>
  </si>
  <si>
    <t>-553.735783344866 125.326584755291 -203.658309257904</t>
  </si>
  <si>
    <t>-517.301772702288 106.660610522894 210.805387236186</t>
  </si>
  <si>
    <t>-530.211783877335 105.773219090242 616.401290509456</t>
  </si>
  <si>
    <t>-390.280260796783 55.3001683210136 677.275303852903</t>
  </si>
  <si>
    <t>9763-20170724T150224.842593500.bin</t>
  </si>
  <si>
    <t>-533.503763604883 196.362707390081 -205.573302654126</t>
  </si>
  <si>
    <t>-551.092780971519 197.467489958982 -302.49289268348</t>
  </si>
  <si>
    <t>-562.433515286845 197.966621372924 -410.359172870713</t>
  </si>
  <si>
    <t>-569.422177957783 198.409051546191 -508.108708424119</t>
  </si>
  <si>
    <t>-573.14893850576 199.014647732367 -606.035952751479</t>
  </si>
  <si>
    <t>-574.959131066337 200.198697095872 -744.018908710196</t>
  </si>
  <si>
    <t>-551.964271420266 199.858309402903 -832.29201866985</t>
  </si>
  <si>
    <t>-575.036143215163 229.661272827822 -682.757605174375</t>
  </si>
  <si>
    <t>-595.713113327666 366.773472131871 -663.482561097274</t>
  </si>
  <si>
    <t>-531.222299924159 371.741307405567 -370.538480291812</t>
  </si>
  <si>
    <t>-332.881538286164 271.842564318499 -266.58579583482</t>
  </si>
  <si>
    <t>-573.281807227809 169.689300052318 -683.295216774611</t>
  </si>
  <si>
    <t>-617.320351433978 38.4216490768852 -662.57460417141</t>
  </si>
  <si>
    <t>-601.466021916674 0.112713309925539 -365.453229146524</t>
  </si>
  <si>
    <t>-366.829109036534 70.8604813734364 -373.533709378914</t>
  </si>
  <si>
    <t>-514.532816298781 273.928558898804 -207.669552884199</t>
  </si>
  <si>
    <t>-493.120627970358 279.580354121851 208.221776082161</t>
  </si>
  <si>
    <t>-495.452192807636 282.844021651416 614.845433259932</t>
  </si>
  <si>
    <t>-346.772641365217 286.840617112983 675.775064208763</t>
  </si>
  <si>
    <t>-552.713288892446 118.696602484263 -203.678313912702</t>
  </si>
  <si>
    <t>-527.361195905758 106.759821331834 211.858413207283</t>
  </si>
  <si>
    <t>-530.459767584779 104.736049103428 617.54745982811</t>
  </si>
  <si>
    <t>-389.760172176265 56.2675972272673 678.279934128217</t>
  </si>
  <si>
    <t>9763-20170724T150224.879693800.bin</t>
  </si>
  <si>
    <t>-533.289744729344 193.296009844804 -205.793652777141</t>
  </si>
  <si>
    <t>-551.015098488587 194.18370348064 -302.690716776781</t>
  </si>
  <si>
    <t>-562.540963789403 194.482511887074 -410.538062469896</t>
  </si>
  <si>
    <t>-569.712258732463 194.75805983917 -508.274943174826</t>
  </si>
  <si>
    <t>-573.637568819588 195.211153222486 -606.195314375077</t>
  </si>
  <si>
    <t>-575.74474354561 196.194039625323 -744.175811230661</t>
  </si>
  <si>
    <t>-553.10644091913 195.804648391375 -832.540708259902</t>
  </si>
  <si>
    <t>-575.858460759751 225.74036940312 -682.954856445514</t>
  </si>
  <si>
    <t>-597.280696269269 362.766233638586 -663.859982194728</t>
  </si>
  <si>
    <t>-531.906707963996 368.946518719399 -371.134829248451</t>
  </si>
  <si>
    <t>-333.030331725996 270.697029275329 -266.634920594842</t>
  </si>
  <si>
    <t>-573.768177702976 165.778539994786 -683.413918252196</t>
  </si>
  <si>
    <t>-616.849025812564 34.2243265390725 -662.514754316847</t>
  </si>
  <si>
    <t>-366.468979696886 68.8548400257243 -373.598374876679</t>
  </si>
  <si>
    <t>-514.744055988214 271.118988550981 -208.037529073123</t>
  </si>
  <si>
    <t>-493.051763576737 278.031708015346 207.82022528971</t>
  </si>
  <si>
    <t>-495.136025607885 282.637973631525 614.467137326367</t>
  </si>
  <si>
    <t>-346.65288408575 286.869457544722 675.858099195968</t>
  </si>
  <si>
    <t>-551.953971888299 115.42041823877 -203.674167539405</t>
  </si>
  <si>
    <t>-531.750297646119 106.729352200535 212.225179426228</t>
  </si>
  <si>
    <t>-530.692906092388 104.200797655853 618.02159085457</t>
  </si>
  <si>
    <t>-389.513888106586 56.8663974195397 678.535552540735</t>
  </si>
  <si>
    <t>9763-20170724T150224.911779500.bin</t>
  </si>
  <si>
    <t>-533.185456365085 190.344575332193 -205.895688556595</t>
  </si>
  <si>
    <t>-550.916863895478 191.039165299484 -302.793141816091</t>
  </si>
  <si>
    <t>-562.56033443681 191.178737976687 -410.628275545004</t>
  </si>
  <si>
    <t>-569.884631091531 191.330021276742 -508.354088430974</t>
  </si>
  <si>
    <t>-574.010797249819 191.677391336615 -606.26644863766</t>
  </si>
  <si>
    <t>-576.452248487068 192.529988979528 -744.242225443423</t>
  </si>
  <si>
    <t>-554.146714647062 192.134316716135 -832.691742307119</t>
  </si>
  <si>
    <t>-576.576137803026 222.128292263508 -683.046498058464</t>
  </si>
  <si>
    <t>-598.66509268657 359.059011563935 -664.052583963092</t>
  </si>
  <si>
    <t>-532.348092695329 366.189383521938 -371.561105124101</t>
  </si>
  <si>
    <t>-332.91312098104 269.55079778096 -266.624596296546</t>
  </si>
  <si>
    <t>-574.169982832973 162.1779757907 -683.459575305299</t>
  </si>
  <si>
    <t>-616.348425732768 30.3426450557445 -662.433698495334</t>
  </si>
  <si>
    <t>-366.301929678831 67.2102034722486 -373.437360948017</t>
  </si>
  <si>
    <t>-514.978618874235 268.376053732284 -208.251635664883</t>
  </si>
  <si>
    <t>-492.94043277141 276.513856793357 207.565744220705</t>
  </si>
  <si>
    <t>-494.875560530319 282.29863732569 614.272548297489</t>
  </si>
  <si>
    <t>-346.514625926476 286.931748786451 675.929396436637</t>
  </si>
  <si>
    <t>-551.36083893358 112.344217447816 -203.512643347065</t>
  </si>
  <si>
    <t>-535.396878875763 106.15005116462 212.615686140656</t>
  </si>
  <si>
    <t>-530.971455797125 103.709767066213 618.529592224771</t>
  </si>
  <si>
    <t>-389.293682206798 57.4633876904461 678.71833468056</t>
  </si>
  <si>
    <t>9763-20170724T150224.975955200.bin</t>
  </si>
  <si>
    <t>-533.434524897685 185.57524156106 -205.599440806891</t>
  </si>
  <si>
    <t>-550.82393991606 186.040975438093 -302.560193670122</t>
  </si>
  <si>
    <t>-562.470244437019 186.022851972246 -410.395105187174</t>
  </si>
  <si>
    <t>-569.954348864261 186.064055672698 -508.10885909156</t>
  </si>
  <si>
    <t>-574.400047330883 186.329424027346 -606.007685661337</t>
  </si>
  <si>
    <t>-577.46196390418 187.092902886752 -743.971580037813</t>
  </si>
  <si>
    <t>-555.756114903292 186.803195798123 -832.570484001973</t>
  </si>
  <si>
    <t>-577.546581902171 216.72032187328 -682.789787241021</t>
  </si>
  <si>
    <t>-600.671385700333 353.492395943786 -663.937977244993</t>
  </si>
  <si>
    <t>-532.934983197342 361.828175691108 -371.803851192627</t>
  </si>
  <si>
    <t>-332.543626555931 268.033333768798 -266.111676975137</t>
  </si>
  <si>
    <t>-574.670431051005 156.790536939354 -683.185211261015</t>
  </si>
  <si>
    <t>-615.524444606051 24.562872912941 -662.021072153659</t>
  </si>
  <si>
    <t>-366.27723634547 65.1648043929588 -372.584949967881</t>
  </si>
  <si>
    <t>-515.254702289802 263.481137829646 -208.20704228627</t>
  </si>
  <si>
    <t>-492.940768855345 273.761498610852 207.548183923847</t>
  </si>
  <si>
    <t>-494.551966451691 281.769062131182 614.13890703853</t>
  </si>
  <si>
    <t>-346.316479975433 287.08496774986 676.041900466526</t>
  </si>
  <si>
    <t>-551.624405906305 107.628248024601 -202.916137351822</t>
  </si>
  <si>
    <t>-537.866546708224 103.482300304851 213.316434633368</t>
  </si>
  <si>
    <t>-531.190578030099 102.937506541816 619.282224110292</t>
  </si>
  <si>
    <t>-388.944381218666 58.1173648081235 679.208601779687</t>
  </si>
  <si>
    <t>9763-20170724T150225.009041600.bin</t>
  </si>
  <si>
    <t>-533.500773082403 183.649822000265 -205.365139915002</t>
  </si>
  <si>
    <t>-550.744000805503 184.037914998613 -302.352381050202</t>
  </si>
  <si>
    <t>-562.371738705426 183.967490189149 -410.189291434684</t>
  </si>
  <si>
    <t>-569.898041843361 183.971562174392 -507.899809076288</t>
  </si>
  <si>
    <t>-574.445713025612 184.208047025627 -605.793878631936</t>
  </si>
  <si>
    <t>-577.714930561118 184.937667650042 -743.753246098361</t>
  </si>
  <si>
    <t>-556.253892675887 184.68562822003 -832.41195930581</t>
  </si>
  <si>
    <t>-577.770027254648 214.576965897716 -682.577295550981</t>
  </si>
  <si>
    <t>-601.011143913654 351.356025224862 -663.800887393004</t>
  </si>
  <si>
    <t>-533.159304728567 359.928433979223 -371.700519127945</t>
  </si>
  <si>
    <t>-332.424566729718 267.360540907931 -265.579104396398</t>
  </si>
  <si>
    <t>-574.769662617306 154.65337549361 -682.965359558253</t>
  </si>
  <si>
    <t>-615.198572559197 22.319769625399 -661.735292408818</t>
  </si>
  <si>
    <t>-366.417911522091 64.3793873286468 -372.020575579508</t>
  </si>
  <si>
    <t>-515.275025527709 261.393906355124 -208.089217116933</t>
  </si>
  <si>
    <t>-493.175205109273 272.65276516165 207.652138695034</t>
  </si>
  <si>
    <t>-494.510573279466 281.66351354932 614.12650576901</t>
  </si>
  <si>
    <t>-346.312548105777 287.220707938146 676.098001220139</t>
  </si>
  <si>
    <t>-551.875654076663 105.896058302045 -202.693834649169</t>
  </si>
  <si>
    <t>-537.518820586571 102.121440747013 213.522029901791</t>
  </si>
  <si>
    <t>-531.160429385145 102.873004474511 619.523556707706</t>
  </si>
  <si>
    <t>-388.943718866252 58.0202535309932 679.495457710081</t>
  </si>
  <si>
    <t>9763-20170724T150225.075800200.bin</t>
  </si>
  <si>
    <t>-532.743605803618 179.727181814766 -205.026610727185</t>
  </si>
  <si>
    <t>-549.985152275798 180.12064380408 -302.014102768959</t>
  </si>
  <si>
    <t>-561.766264904616 180.04939629061 -409.834393109636</t>
  </si>
  <si>
    <t>-569.493600497469 180.044640386882 -507.52924017079</t>
  </si>
  <si>
    <t>-574.304335278127 180.26099510568 -605.410938225852</t>
  </si>
  <si>
    <t>-578.008811522836 180.947309288411 -743.359415439363</t>
  </si>
  <si>
    <t>-556.953333490762 180.707721302646 -832.115324021093</t>
  </si>
  <si>
    <t>-577.909706601162 210.603886473154 -682.191718518775</t>
  </si>
  <si>
    <t>-601.181880238174 347.389426887936 -663.473152508119</t>
  </si>
  <si>
    <t>-533.037189306681 356.568926216834 -371.459416933974</t>
  </si>
  <si>
    <t>-331.700986269205 265.76754857093 -264.952089123412</t>
  </si>
  <si>
    <t>-574.832939746164 150.684034749236 -682.572524623295</t>
  </si>
  <si>
    <t>-614.936374665712 18.252907354278 -661.307586626032</t>
  </si>
  <si>
    <t>-366.777064797038 61.7521900893 -371.447345960331</t>
  </si>
  <si>
    <t>-514.518701287699 257.525540078992 -207.753388500507</t>
  </si>
  <si>
    <t>-493.150018914694 270.353010927055 207.980689411381</t>
  </si>
  <si>
    <t>-494.507393922021 281.341578637304 614.273028703785</t>
  </si>
  <si>
    <t>-346.325446129191 287.65012873363 676.210930772471</t>
  </si>
  <si>
    <t>-551.042740063107 101.958817140529 -202.420458004223</t>
  </si>
  <si>
    <t>-537.489645930458 99.8009324007808 213.83387308812</t>
  </si>
  <si>
    <t>-531.125859897191 102.756006170296 619.888434263865</t>
  </si>
  <si>
    <t>-389.013110875704 57.7823502449446 680.016142781867</t>
  </si>
  <si>
    <t>9763-20170724T150225.109890200.bin</t>
  </si>
  <si>
    <t>-532.180375639959 178.005375748897 -204.936753208102</t>
  </si>
  <si>
    <t>-549.386948936054 178.401070414893 -301.930470140832</t>
  </si>
  <si>
    <t>-561.272793113731 178.348276877079 -409.739243085089</t>
  </si>
  <si>
    <t>-569.153208254313 178.361545946984 -507.421850327299</t>
  </si>
  <si>
    <t>-574.175607764572 178.593700204343 -605.292872558947</t>
  </si>
  <si>
    <t>-578.239808082219 179.29727477923 -743.2311563846</t>
  </si>
  <si>
    <t>-557.385928545632 179.06225118063 -832.034624838896</t>
  </si>
  <si>
    <t>-577.985261564029 208.94597881793 -682.060268277811</t>
  </si>
  <si>
    <t>-601.289276665194 345.702963592637 -663.28491101975</t>
  </si>
  <si>
    <t>-532.654182032916 355.193459861132 -371.395847676138</t>
  </si>
  <si>
    <t>-330.979731013517 265.137801437989 -264.895207139307</t>
  </si>
  <si>
    <t>-574.901373609976 149.026467695438 -682.456604170881</t>
  </si>
  <si>
    <t>-614.925296280996 16.5541865609573 -661.217265201023</t>
  </si>
  <si>
    <t>-366.875995970789 60.254558198279 -371.241895270512</t>
  </si>
  <si>
    <t>-514.06680211276 255.775104474957 -207.592230977745</t>
  </si>
  <si>
    <t>-492.893638248818 269.351656796161 208.128101206489</t>
  </si>
  <si>
    <t>-494.562174918015 281.193107047631 614.423924804314</t>
  </si>
  <si>
    <t>-346.347482709358 287.955730786376 676.235487241391</t>
  </si>
  <si>
    <t>-550.325687455266 100.186414279619 -202.312930906263</t>
  </si>
  <si>
    <t>-537.694336503398 98.779689071001 213.97356734368</t>
  </si>
  <si>
    <t>-531.091620699382 102.629926509346 620.004723126959</t>
  </si>
  <si>
    <t>-388.999611451199 57.8101991473002 680.296093799533</t>
  </si>
  <si>
    <t>9763-20170724T150225.178148800.bin</t>
  </si>
  <si>
    <t>-530.872667924147 175.046067303203 -204.528266202672</t>
  </si>
  <si>
    <t>-547.846985111077 175.35973171477 -301.563101101955</t>
  </si>
  <si>
    <t>-559.801762349858 175.333867666377 -409.364319157437</t>
  </si>
  <si>
    <t>-567.88015240045 175.409135898708 -507.030770260037</t>
  </si>
  <si>
    <t>-573.238673273369 175.735248507572 -604.883666446678</t>
  </si>
  <si>
    <t>-577.923920533662 176.599082603679 -742.80135147491</t>
  </si>
  <si>
    <t>-557.398006318115 176.430996613962 -831.681376182194</t>
  </si>
  <si>
    <t>-577.403282157895 206.176158620532 -681.597326353079</t>
  </si>
  <si>
    <t>-600.611020199957 342.927571172356 -662.642658572363</t>
  </si>
  <si>
    <t>-531.028524873891 352.614831468967 -370.984549432469</t>
  </si>
  <si>
    <t>-328.715561777873 263.946956687508 -264.530507731116</t>
  </si>
  <si>
    <t>-574.30251953835 146.25835564339 -682.077987682258</t>
  </si>
  <si>
    <t>-614.061588601995 13.7045796548696 -660.81610168182</t>
  </si>
  <si>
    <t>-366.861987096452 58.2559562610495 -369.878314314463</t>
  </si>
  <si>
    <t>-512.730259508954 252.782678658217 -207.09841625538</t>
  </si>
  <si>
    <t>-492.452400882367 267.628600021061 208.623128371323</t>
  </si>
  <si>
    <t>-495.003179060117 281.007309752834 615.154453015572</t>
  </si>
  <si>
    <t>-346.47201638211 288.377839331448 676.131234640189</t>
  </si>
  <si>
    <t>-549.114238202386 97.1518363300202 -201.925572936582</t>
  </si>
  <si>
    <t>-537.415500518948 97.0837409423482 214.39055479062</t>
  </si>
  <si>
    <t>-530.979535061689 102.33901563756 620.344624354888</t>
  </si>
  <si>
    <t>-389.119417010793 57.6314602684429 681.262202073962</t>
  </si>
  <si>
    <t>9763-20170724T150225.210218300.bin</t>
  </si>
  <si>
    <t>-530.259657988084 173.806508171263 -204.154470792898</t>
  </si>
  <si>
    <t>-547.054628432554 174.090528481336 -301.220690149032</t>
  </si>
  <si>
    <t>-558.968043164246 174.097174283965 -409.026407501692</t>
  </si>
  <si>
    <t>-567.074689007028 174.223466730829 -506.690428905087</t>
  </si>
  <si>
    <t>-572.528569905088 174.619175382563 -604.537782172044</t>
  </si>
  <si>
    <t>-577.420059105977 175.598266780984 -742.447653208416</t>
  </si>
  <si>
    <t>-557.037396905171 175.495911250912 -831.360686946231</t>
  </si>
  <si>
    <t>-576.811310289654 205.12405382767 -681.219674582247</t>
  </si>
  <si>
    <t>-599.861480292329 341.893830247643 -662.155988451347</t>
  </si>
  <si>
    <t>-530.008338348861 351.672113238964 -370.565639591901</t>
  </si>
  <si>
    <t>-327.452779566181 263.510719945167 -264.152171373353</t>
  </si>
  <si>
    <t>-573.704438387024 145.206949776808 -681.755181425299</t>
  </si>
  <si>
    <t>-613.382475147496 12.6481394504924 -660.488306582058</t>
  </si>
  <si>
    <t>-366.981934463045 57.8671418401718 -368.852238154947</t>
  </si>
  <si>
    <t>-512.078390019933 251.615629398042 -206.680647983948</t>
  </si>
  <si>
    <t>-492.379527018414 266.956851995544 209.050747324719</t>
  </si>
  <si>
    <t>-495.352639850249 280.943499407585 615.605752523255</t>
  </si>
  <si>
    <t>-346.57854483473 288.554103229935 675.957596814901</t>
  </si>
  <si>
    <t>-548.519784251981 95.9324430972615 -201.595912098907</t>
  </si>
  <si>
    <t>-537.314049993916 96.4053824666687 214.733550850587</t>
  </si>
  <si>
    <t>-531.013833213467 102.294835507777 620.755551510532</t>
  </si>
  <si>
    <t>-389.266024286494 57.4206448341088 681.811792364758</t>
  </si>
  <si>
    <t>9763-20170724T150225.277139400.bin</t>
  </si>
  <si>
    <t>-529.156256058163 172.050777692192 -203.878556418306</t>
  </si>
  <si>
    <t>-545.665328688046 172.281971372685 -300.993857011068</t>
  </si>
  <si>
    <t>-557.523101497687 172.31537695206 -408.805776239797</t>
  </si>
  <si>
    <t>-565.687482907078 172.490645556245 -506.464821676102</t>
  </si>
  <si>
    <t>-571.308758800513 172.954492554322 -604.302491002321</t>
  </si>
  <si>
    <t>-576.552893885682 174.043607090356 -742.198449284557</t>
  </si>
  <si>
    <t>-556.406512201365 174.045031410532 -831.165506877454</t>
  </si>
  <si>
    <t>-575.782317648763 203.520820341447 -680.948914929124</t>
  </si>
  <si>
    <t>-598.652124939564 340.298822146486 -661.738028020257</t>
  </si>
  <si>
    <t>-528.199763083095 350.302724078867 -370.299483115156</t>
  </si>
  <si>
    <t>-325.323333314012 262.913366111092 -263.860542673835</t>
  </si>
  <si>
    <t>-572.687345000114 143.603666598972 -681.539963740464</t>
  </si>
  <si>
    <t>-612.260869845153 11.010156302782 -660.278948228693</t>
  </si>
  <si>
    <t>-366.859494622337 57.1659451821911 -367.877466483912</t>
  </si>
  <si>
    <t>-511.032747426893 249.971110535545 -206.386614377534</t>
  </si>
  <si>
    <t>-492.098826935292 266.02610836177 209.353413093082</t>
  </si>
  <si>
    <t>-495.850139699319 280.774727256432 615.690164525972</t>
  </si>
  <si>
    <t>-346.744650717932 288.890766274847 675.151777203858</t>
  </si>
  <si>
    <t>-547.43270729248 94.1175754528924 -201.228241559406</t>
  </si>
  <si>
    <t>-537.258578091347 95.3791499703511 215.126110404628</t>
  </si>
  <si>
    <t>-531.232365821166 102.111113746666 621.156995261837</t>
  </si>
  <si>
    <t>-389.498080437012 57.2127974374184 682.226939553974</t>
  </si>
  <si>
    <t>9763-20170724T150225.310225900.bin</t>
  </si>
  <si>
    <t>-528.567689747808 171.469569805523 -203.900695186015</t>
  </si>
  <si>
    <t>-545.000910363673 171.703872465464 -301.028985350545</t>
  </si>
  <si>
    <t>-556.867289064918 171.755288840131 -408.839821739771</t>
  </si>
  <si>
    <t>-565.077214424188 171.948848971298 -506.495156489799</t>
  </si>
  <si>
    <t>-570.781943886403 172.430454984291 -604.327777473904</t>
  </si>
  <si>
    <t>-576.183594182468 173.541958537848 -742.217556538022</t>
  </si>
  <si>
    <t>-556.131669104206 173.588162502034 -831.205743354308</t>
  </si>
  <si>
    <t>-575.337476068618 203.009525530381 -680.964439439746</t>
  </si>
  <si>
    <t>-598.15832548867 339.787304728492 -661.708951146658</t>
  </si>
  <si>
    <t>-527.312968385577 349.771119110736 -370.365142921076</t>
  </si>
  <si>
    <t>-324.277556556338 262.727061039691 -263.946235207</t>
  </si>
  <si>
    <t>-572.254330203784 143.091893289811 -681.56813669676</t>
  </si>
  <si>
    <t>-611.857858742508 10.5056914715753 -660.300019958541</t>
  </si>
  <si>
    <t>-366.732576993789 57.084972610842 -367.935761370853</t>
  </si>
  <si>
    <t>-510.476521694346 249.364838422259 -206.494981646641</t>
  </si>
  <si>
    <t>-491.945527224144 265.770807061847 209.249488000405</t>
  </si>
  <si>
    <t>-495.97571573679 280.699252425665 615.443151610298</t>
  </si>
  <si>
    <t>-346.787741179454 288.931215607321 674.681504701359</t>
  </si>
  <si>
    <t>-546.850039618908 93.556572333368 -201.196663384837</t>
  </si>
  <si>
    <t>-537.048499604825 95.0054930956667 215.165950961736</t>
  </si>
  <si>
    <t>-531.367108007832 102.007876894757 621.257157771245</t>
  </si>
  <si>
    <t>-389.572727832327 57.2168027125267 682.266295397115</t>
  </si>
  <si>
    <t>9763-20170724T150225.379221800.bin</t>
  </si>
  <si>
    <t>-527.202042140694 170.735237177791 -203.999153429101</t>
  </si>
  <si>
    <t>-543.571171672988 170.976491017809 -301.138222197976</t>
  </si>
  <si>
    <t>-555.465735344063 171.073063449691 -408.945938292819</t>
  </si>
  <si>
    <t>-563.742308875362 171.31720856566 -506.595536197627</t>
  </si>
  <si>
    <t>-569.555390419377 171.855905793857 -604.421488473465</t>
  </si>
  <si>
    <t>-575.153821742113 173.052258211781 -742.302797434095</t>
  </si>
  <si>
    <t>-555.247744122683 173.16122747201 -831.323708022315</t>
  </si>
  <si>
    <t>-574.218670007485 202.482238440758 -681.032691373378</t>
  </si>
  <si>
    <t>-597.011678769701 339.25282971861 -661.683065668379</t>
  </si>
  <si>
    <t>-525.579188645824 348.997133719603 -370.47439697137</t>
  </si>
  <si>
    <t>-322.204157852879 262.364148307684 -264.36916018415</t>
  </si>
  <si>
    <t>-571.139609152583 142.564798521334 -681.677547816726</t>
  </si>
  <si>
    <t>-610.808460276207 10.0012180780577 -660.400736457126</t>
  </si>
  <si>
    <t>-365.618245786929 56.6736001884992 -368.29124659405</t>
  </si>
  <si>
    <t>-509.206141914556 248.430948257817 -206.739126525453</t>
  </si>
  <si>
    <t>-492.144431054533 265.827623386273 209.027916406852</t>
  </si>
  <si>
    <t>-496.077394225343 280.694939464011 615.1726887312</t>
  </si>
  <si>
    <t>-346.842567527513 289.2636870595 674.245022156729</t>
  </si>
  <si>
    <t>-545.27847096456 92.9538879519907 -201.24034719567</t>
  </si>
  <si>
    <t>-536.318566888635 94.5772850408262 215.140574499394</t>
  </si>
  <si>
    <t>-531.507515631463 102.026501736943 621.387860606901</t>
  </si>
  <si>
    <t>-389.666256746655 57.1638275727255 682.235210416164</t>
  </si>
  <si>
    <t>9763-20170724T150225.412308600.bin</t>
  </si>
  <si>
    <t>-526.253661306598 170.445996150164 -204.157919932657</t>
  </si>
  <si>
    <t>-542.855679482674 170.709010637672 -301.257309666327</t>
  </si>
  <si>
    <t>-554.916561886043 170.839321388649 -409.046536781225</t>
  </si>
  <si>
    <t>-563.307097151568 171.120396172389 -506.686334151552</t>
  </si>
  <si>
    <t>-569.197910787676 171.70382566721 -604.507363397511</t>
  </si>
  <si>
    <t>-574.867748036709 172.972538191608 -742.385011380205</t>
  </si>
  <si>
    <t>-555.011723589767 173.10294645396 -831.417158838099</t>
  </si>
  <si>
    <t>-573.890883404271 202.370820448972 -681.100560771517</t>
  </si>
  <si>
    <t>-596.625475411039 339.143263541365 -661.6557652971</t>
  </si>
  <si>
    <t>-525.02313139556 348.693186718225 -370.48237499441</t>
  </si>
  <si>
    <t>-321.516145858758 262.506977038479 -264.266320496435</t>
  </si>
  <si>
    <t>-570.832151713297 142.452577154735 -681.777553983095</t>
  </si>
  <si>
    <t>-610.583890813804 9.91354471868158 -660.483172938321</t>
  </si>
  <si>
    <t>-365.056521129704 56.3684396287049 -368.641133726256</t>
  </si>
  <si>
    <t>-508.482291618731 247.955752277009 -206.861377025751</t>
  </si>
  <si>
    <t>-492.658887597481 266.185377758343 208.919010038931</t>
  </si>
  <si>
    <t>-496.085227669819 280.846459578055 615.116129979234</t>
  </si>
  <si>
    <t>-346.885647928285 289.979992204163 674.192875279967</t>
  </si>
  <si>
    <t>-544.360331831671 92.7962630916772 -201.300409473688</t>
  </si>
  <si>
    <t>-535.789032381758 94.4395982096084 215.088625416626</t>
  </si>
  <si>
    <t>-531.481831928838 102.085850679207 621.376908180609</t>
  </si>
  <si>
    <t>-389.682967436137 57.0544110412131 682.198409098795</t>
  </si>
  <si>
    <t>9763-20170724T150225.476135900.bin</t>
  </si>
  <si>
    <t>-524.314929594224 170.107331397588 -204.388450092142</t>
  </si>
  <si>
    <t>-541.53162116779 170.461383205962 -301.380552510787</t>
  </si>
  <si>
    <t>-554.097117745284 170.687312127098 -409.111901272472</t>
  </si>
  <si>
    <t>-562.873160992309 171.05751754485 -506.71755603725</t>
  </si>
  <si>
    <t>-569.078574906796 171.736501620363 -604.518562220208</t>
  </si>
  <si>
    <t>-575.116402731969 173.148559520268 -742.379153664129</t>
  </si>
  <si>
    <t>-555.409392163682 173.318214779273 -831.444317567074</t>
  </si>
  <si>
    <t>-573.924579633822 202.485693167195 -681.06907654428</t>
  </si>
  <si>
    <t>-596.362699355346 339.287248005149 -661.418113127676</t>
  </si>
  <si>
    <t>-524.424328466351 348.642869537852 -370.321364365356</t>
  </si>
  <si>
    <t>-320.783726084097 263.18751850042 -263.771296022028</t>
  </si>
  <si>
    <t>-570.970434080963 142.563064123408 -681.812317995225</t>
  </si>
  <si>
    <t>-610.983153113624 10.1151407377065 -660.517761801559</t>
  </si>
  <si>
    <t>-364.32847631955 55.3829099372115 -369.39380640755</t>
  </si>
  <si>
    <t>-506.529986477056 247.772174192443 -207.191468786362</t>
  </si>
  <si>
    <t>-495.420797973151 266.464396036064 208.721000496705</t>
  </si>
  <si>
    <t>-496.006204234535 281.295285681468 615.030783164234</t>
  </si>
  <si>
    <t>-346.992438168588 292.005305473985 674.311454178145</t>
  </si>
  <si>
    <t>-542.500621405832 92.7244349507009 -201.495166899333</t>
  </si>
  <si>
    <t>-535.18625180752 94.6693961452104 214.916557315405</t>
  </si>
  <si>
    <t>-531.248693887852 102.237086587777 621.216382923169</t>
  </si>
  <si>
    <t>-389.670619650368 56.7196632374289 682.190218291663</t>
  </si>
  <si>
    <t>9763-20170724T150225.541309500.bin</t>
  </si>
  <si>
    <t>-522.003417876893 170.779339281941 -204.645682554556</t>
  </si>
  <si>
    <t>-539.426969060106 171.327811700002 -301.599931576461</t>
  </si>
  <si>
    <t>-552.365938173829 171.732227936532 -409.286605200129</t>
  </si>
  <si>
    <t>-561.536538681971 172.241271816406 -506.855227016977</t>
  </si>
  <si>
    <t>-568.192087437457 173.031124120086 -604.625739005387</t>
  </si>
  <si>
    <t>-574.920587813449 174.565628396307 -742.453089890161</t>
  </si>
  <si>
    <t>-555.465413573132 174.799746976745 -831.573584452983</t>
  </si>
  <si>
    <t>-573.381237560844 203.850369435816 -681.125775544673</t>
  </si>
  <si>
    <t>-595.77381393884 340.617439162703 -661.236697501957</t>
  </si>
  <si>
    <t>-523.090067461346 349.8034136785 -370.319832790454</t>
  </si>
  <si>
    <t>-319.264911680848 264.411934253196 -264.07192358746</t>
  </si>
  <si>
    <t>-570.51154154078 143.924460019236 -681.933063494755</t>
  </si>
  <si>
    <t>-610.693458716838 11.5207030475503 -660.628175146109</t>
  </si>
  <si>
    <t>-362.278184584833 54.4560624516419 -370.544774161876</t>
  </si>
  <si>
    <t>-503.743124676076 248.637262987719 -207.346316266636</t>
  </si>
  <si>
    <t>-499.101028704897 266.190965817281 208.738183824876</t>
  </si>
  <si>
    <t>-495.799926343486 281.765024900106 614.706456490541</t>
  </si>
  <si>
    <t>-347.052026033197 292.946208278175 674.564939876553</t>
  </si>
  <si>
    <t>-539.968222171646 93.2081623885604 -201.855404475191</t>
  </si>
  <si>
    <t>-534.229934735628 95.3531390284752 214.580026371847</t>
  </si>
  <si>
    <t>-530.973790320894 102.305846856498 620.94266102818</t>
  </si>
  <si>
    <t>-389.636351593649 56.3490220383396 682.144803792563</t>
  </si>
  <si>
    <t>9763-20170724T150225.576919600.bin</t>
  </si>
  <si>
    <t>-521.191887157332 171.127775292635 -204.687921512372</t>
  </si>
  <si>
    <t>-538.411574425815 171.718716376712 -301.678249193426</t>
  </si>
  <si>
    <t>-551.32238706226 172.184941818926 -409.368087569712</t>
  </si>
  <si>
    <t>-560.547407756094 172.746132242193 -506.931315757422</t>
  </si>
  <si>
    <t>-567.337104839705 173.578114200875 -604.692304053008</t>
  </si>
  <si>
    <t>-574.338039910506 175.156280497185 -742.5055809473</t>
  </si>
  <si>
    <t>-555.034273584551 175.471637534017 -831.658567231943</t>
  </si>
  <si>
    <t>-572.694701792216 204.420679865054 -681.171384755431</t>
  </si>
  <si>
    <t>-595.27377446236 341.138361744226 -661.21862543287</t>
  </si>
  <si>
    <t>-522.364689969096 350.018619055707 -370.348600198758</t>
  </si>
  <si>
    <t>-318.40208029202 264.732028122144 -264.280391059877</t>
  </si>
  <si>
    <t>-569.792148979948 144.496749733068 -682.005038440715</t>
  </si>
  <si>
    <t>-610.039216761608 12.1094219431532 -660.765229916127</t>
  </si>
  <si>
    <t>-361.221512823737 53.9649159243381 -371.082867788846</t>
  </si>
  <si>
    <t>-503.144986422533 248.938361513871 -207.348481501889</t>
  </si>
  <si>
    <t>-499.825433766659 266.054585786588 208.766917306601</t>
  </si>
  <si>
    <t>-495.636776449139 281.823688114015 614.575783105996</t>
  </si>
  <si>
    <t>-346.995790740359 293.034800662763 674.693728059588</t>
  </si>
  <si>
    <t>-538.913515853797 93.3845644357802 -202.052284778411</t>
  </si>
  <si>
    <t>-533.691145554928 95.7419167608516 214.388780244451</t>
  </si>
  <si>
    <t>-530.874835697722 102.272907194999 620.769022542619</t>
  </si>
  <si>
    <t>-389.605753344826 56.2679031416894 682.092716918462</t>
  </si>
  <si>
    <t>9763-20170724T150225.610007100.bin</t>
  </si>
  <si>
    <t>-520.59098926999 171.359944576346 -204.621484095434</t>
  </si>
  <si>
    <t>-537.567517786783 171.960423432622 -301.654568636771</t>
  </si>
  <si>
    <t>-550.381970053115 172.475787424599 -409.355632536841</t>
  </si>
  <si>
    <t>-559.59058905825 173.088527788397 -506.920203563405</t>
  </si>
  <si>
    <t>-566.435016910311 173.973998924547 -604.676919784414</t>
  </si>
  <si>
    <t>-573.588167766857 175.624790822222 -742.48151922445</t>
  </si>
  <si>
    <t>-554.410005760793 176.056310409228 -831.661176214823</t>
  </si>
  <si>
    <t>-571.932599255582 204.854087520526 -681.130765546198</t>
  </si>
  <si>
    <t>-594.718642200676 341.505682280294 -661.051378199581</t>
  </si>
  <si>
    <t>-521.748126580017 349.798475064118 -370.179421432828</t>
  </si>
  <si>
    <t>-317.689201875765 264.624797000644 -264.205671210019</t>
  </si>
  <si>
    <t>-568.919924124078 144.936200559999 -682.004946871929</t>
  </si>
  <si>
    <t>-608.944892500592 12.443562827907 -660.890676644441</t>
  </si>
  <si>
    <t>-360.072613285622 54.0419387993618 -371.257704404382</t>
  </si>
  <si>
    <t>-502.884409826195 249.250642226799 -207.281088427568</t>
  </si>
  <si>
    <t>-500.037090310908 265.908962748923 208.856369485246</t>
  </si>
  <si>
    <t>-495.486451370397 281.64488954371 614.635352007643</t>
  </si>
  <si>
    <t>-346.93748357992 293.412201897046 674.874319066983</t>
  </si>
  <si>
    <t>-538.065596985581 93.3719745340297 -202.194317937039</t>
  </si>
  <si>
    <t>-533.271405077487 96.1776365147043 214.249176116704</t>
  </si>
  <si>
    <t>-530.819082345419 102.23100870467 620.640242270428</t>
  </si>
  <si>
    <t>-389.561557865484 56.3255215922204 682.06495561373</t>
  </si>
  <si>
    <t>9763-20170724T150225.677625300.bin</t>
  </si>
  <si>
    <t>-519.00214357253 171.635405645302 -204.567960266632</t>
  </si>
  <si>
    <t>-535.751991623042 172.32161775146 -301.63995436724</t>
  </si>
  <si>
    <t>-548.460268758274 172.983928921124 -409.352958478548</t>
  </si>
  <si>
    <t>-557.63290090617 173.746328697125 -506.919630325037</t>
  </si>
  <si>
    <t>-564.502458911509 174.795928346237 -604.672999574067</t>
  </si>
  <si>
    <t>-571.756450923277 176.690584766055 -742.469154522333</t>
  </si>
  <si>
    <t>-552.669681778741 177.468395194441 -831.666045496997</t>
  </si>
  <si>
    <t>-570.25466378504 205.800461948302 -681.057818511755</t>
  </si>
  <si>
    <t>-593.821120742729 342.268940394991 -660.625843568528</t>
  </si>
  <si>
    <t>-520.185483597153 349.960811247675 -369.904921196902</t>
  </si>
  <si>
    <t>-315.817228778247 264.869192357677 -264.462886362545</t>
  </si>
  <si>
    <t>-566.845289818578 145.905731631075 -682.060788347531</t>
  </si>
  <si>
    <t>-605.826006480915 13.0692088350747 -661.149575289214</t>
  </si>
  <si>
    <t>-357.161974388722 55.8653357605031 -371.313141884901</t>
  </si>
  <si>
    <t>-501.699361620355 249.691127104049 -207.039893194507</t>
  </si>
  <si>
    <t>-499.944631867501 266.011047845399 209.117001562033</t>
  </si>
  <si>
    <t>-495.312633012749 281.311866210517 614.892530094267</t>
  </si>
  <si>
    <t>-346.908868946346 294.404394477964 675.2158587018</t>
  </si>
  <si>
    <t>-536.258401698546 93.3918367943691 -202.24884820472</t>
  </si>
  <si>
    <t>-531.975780803008 96.6779932683353 214.196637317527</t>
  </si>
  <si>
    <t>-530.696363920531 102.291841018864 620.575425088385</t>
  </si>
  <si>
    <t>-389.490828751457 56.3127307587283 682.06456804247</t>
  </si>
  <si>
    <t>9763-20170724T150225.741797500.bin</t>
  </si>
  <si>
    <t>-517.600658837703 171.867247267753 -204.614710697801</t>
  </si>
  <si>
    <t>-534.313458898836 172.61262533732 -301.692681519457</t>
  </si>
  <si>
    <t>-547.055438759818 173.38650910389 -409.400878287097</t>
  </si>
  <si>
    <t>-556.290339170393 174.267775815425 -506.960823079736</t>
  </si>
  <si>
    <t>-563.255130558143 175.453570928127 -604.705758970277</t>
  </si>
  <si>
    <t>-570.679118405727 177.557792333136 -742.489849119952</t>
  </si>
  <si>
    <t>-551.64566013054 178.612600755369 -831.695304847931</t>
  </si>
  <si>
    <t>-569.263592404932 206.564386837053 -681.027526182154</t>
  </si>
  <si>
    <t>-593.473435830022 342.888389870824 -660.32371426562</t>
  </si>
  <si>
    <t>-518.706479035484 350.105316225383 -369.879611583683</t>
  </si>
  <si>
    <t>-313.936701949585 265.060608637419 -265.181318391697</t>
  </si>
  <si>
    <t>-565.531400530198 146.690981006667 -682.142973928501</t>
  </si>
  <si>
    <t>-603.705878372951 13.6013090229603 -661.392795081202</t>
  </si>
  <si>
    <t>-354.410599464719 58.4440090701037 -371.194515077093</t>
  </si>
  <si>
    <t>-500.641865211762 250.136662225544 -206.875492562663</t>
  </si>
  <si>
    <t>-499.356645033116 266.191772378159 209.293459600489</t>
  </si>
  <si>
    <t>-495.241502498657 281.243882961939 615.156318083947</t>
  </si>
  <si>
    <t>-346.903998205911 294.765799364244 675.547844793447</t>
  </si>
  <si>
    <t>-534.662293125973 93.6015889029184 -202.273636173641</t>
  </si>
  <si>
    <t>-530.955815637578 97.0734021780213 214.175902815366</t>
  </si>
  <si>
    <t>-530.663674418886 102.324621070381 620.590710146175</t>
  </si>
  <si>
    <t>-389.434910611752 56.3904886587243 682.060215702983</t>
  </si>
  <si>
    <t>9763-20170724T150225.780906300.bin</t>
  </si>
  <si>
    <t>-517.114529930313 172.222863714673 -204.670618465944</t>
  </si>
  <si>
    <t>-533.89143344577 172.998921673827 -301.737262734558</t>
  </si>
  <si>
    <t>-546.700362332072 173.807309456879 -409.437242492784</t>
  </si>
  <si>
    <t>-555.994281584589 174.720040136489 -506.991250241681</t>
  </si>
  <si>
    <t>-563.016591827992 175.93835941258 -604.731793557334</t>
  </si>
  <si>
    <t>-570.520026954516 178.089417608759 -742.510829939181</t>
  </si>
  <si>
    <t>-551.526823689416 179.213967110662 -831.724034641727</t>
  </si>
  <si>
    <t>-569.121874812213 207.071783296273 -681.036678675989</t>
  </si>
  <si>
    <t>-593.585658274492 343.336518334924 -660.268053805702</t>
  </si>
  <si>
    <t>-518.247921945462 350.508927030103 -369.970243749806</t>
  </si>
  <si>
    <t>-313.342985738198 265.437237200917 -265.558619677073</t>
  </si>
  <si>
    <t>-565.284699513254 147.205546758048 -682.180283872253</t>
  </si>
  <si>
    <t>-603.16445531971 14.0234125269071 -661.472845584948</t>
  </si>
  <si>
    <t>-353.350515855301 59.6361893890967 -371.247709576044</t>
  </si>
  <si>
    <t>-500.326187027625 250.580192674244 -206.839253557002</t>
  </si>
  <si>
    <t>-499.368122162978 266.320499267825 209.342614579595</t>
  </si>
  <si>
    <t>-495.233770054124 281.205838074946 615.294063913172</t>
  </si>
  <si>
    <t>-346.91914789535 294.9259836915 675.697114748133</t>
  </si>
  <si>
    <t>-534.098365638633 93.9787374770567 -202.317087784818</t>
  </si>
  <si>
    <t>-530.5997867258 97.2292539770895 214.136076632678</t>
  </si>
  <si>
    <t>-530.666711469687 102.302900757731 620.593835950146</t>
  </si>
  <si>
    <t>-389.403669189409 56.4622609051401 682.054256311743</t>
  </si>
  <si>
    <t>9763-20170724T150225.842068100.bin</t>
  </si>
  <si>
    <t>-516.512375648713 173.447259031767 -204.770360794275</t>
  </si>
  <si>
    <t>-533.261176502929 174.229213270164 -301.841857506063</t>
  </si>
  <si>
    <t>-546.07455166711 175.033568127701 -409.541339085389</t>
  </si>
  <si>
    <t>-555.386349490114 175.93678012347 -507.093756653685</t>
  </si>
  <si>
    <t>-562.440083914067 177.137883715167 -604.832170751934</t>
  </si>
  <si>
    <t>-570.001617827399 179.256036171305 -742.608618078744</t>
  </si>
  <si>
    <t>-551.146429111201 180.450426714916 -831.850105742725</t>
  </si>
  <si>
    <t>-568.638756067733 208.248899692313 -681.13862156608</t>
  </si>
  <si>
    <t>-593.398935690945 344.470901430601 -660.370081694074</t>
  </si>
  <si>
    <t>-517.400104257911 351.831923636267 -370.249403969121</t>
  </si>
  <si>
    <t>-312.242073546954 266.667847289422 -266.411594317201</t>
  </si>
  <si>
    <t>-564.679651928298 148.390479675106 -682.27617049709</t>
  </si>
  <si>
    <t>-602.323063333801 15.1371666870757 -661.572565052859</t>
  </si>
  <si>
    <t>-352.259476194176 62.0298102347074 -371.173335332863</t>
  </si>
  <si>
    <t>-499.818550157615 251.561972116344 -206.846259601539</t>
  </si>
  <si>
    <t>-499.684124624946 267.010861104978 209.347585719805</t>
  </si>
  <si>
    <t>-495.191211554663 281.26972284197 615.392297789984</t>
  </si>
  <si>
    <t>-346.94192388335 295.129824267412 675.923668745165</t>
  </si>
  <si>
    <t>-533.224381841044 95.407533661675 -202.452516817588</t>
  </si>
  <si>
    <t>-529.94787277903 97.3926995690183 214.010370882502</t>
  </si>
  <si>
    <t>-530.666473364192 102.260762634164 620.487123077861</t>
  </si>
  <si>
    <t>-389.362920904547 56.4820544533361 681.9006365346</t>
  </si>
  <si>
    <t>9763-20170724T150225.875163000.bin</t>
  </si>
  <si>
    <t>-516.225146058664 174.059157733404 -204.729051827274</t>
  </si>
  <si>
    <t>-532.754441739217 174.780181299106 -301.838620424137</t>
  </si>
  <si>
    <t>-545.427560135046 175.541460708417 -409.554963649225</t>
  </si>
  <si>
    <t>-554.654578412139 176.410908741547 -507.115750611229</t>
  </si>
  <si>
    <t>-561.665886183853 177.581241642975 -604.857584006887</t>
  </si>
  <si>
    <t>-569.212624018125 179.656480930073 -742.635577819895</t>
  </si>
  <si>
    <t>-550.40740341207 180.840094190765 -831.887763217527</t>
  </si>
  <si>
    <t>-567.869713271504 208.66778719606 -681.173764897468</t>
  </si>
  <si>
    <t>-592.758129617649 344.868742033441 -660.466085959894</t>
  </si>
  <si>
    <t>-516.605910714184 352.385439403372 -370.389634340323</t>
  </si>
  <si>
    <t>-311.373495074216 267.205255097216 -266.712255252171</t>
  </si>
  <si>
    <t>-563.883767883868 148.810714028136 -682.293590890461</t>
  </si>
  <si>
    <t>-601.503325886909 15.571285755565 -661.516871755147</t>
  </si>
  <si>
    <t>-350.917122847308 62.326596493326 -371.159430787925</t>
  </si>
  <si>
    <t>-499.463324416066 251.946905558603 -206.85401831108</t>
  </si>
  <si>
    <t>-499.621973997419 267.440351347189 209.338167018721</t>
  </si>
  <si>
    <t>-495.172020570086 281.326524787683 615.353807654212</t>
  </si>
  <si>
    <t>-346.959861922453 295.236555292495 675.964544091758</t>
  </si>
  <si>
    <t>-532.802887224989 96.0620366286807 -202.453777086947</t>
  </si>
  <si>
    <t>-529.616973846185 97.4792101812263 214.012121909982</t>
  </si>
  <si>
    <t>-530.652117016091 102.283268464204 620.434503929092</t>
  </si>
  <si>
    <t>-389.342298750388 56.4385981337814 681.784379711943</t>
  </si>
  <si>
    <t>9763-20170724T150225.913264400.bin</t>
  </si>
  <si>
    <t>-515.854569040083 174.458567208388 -204.609165761188</t>
  </si>
  <si>
    <t>-532.056446680843 175.108724386259 -301.774385266667</t>
  </si>
  <si>
    <t>-544.500303567978 175.807101892239 -409.517852498643</t>
  </si>
  <si>
    <t>-553.573902944681 176.620932618812 -507.093516679198</t>
  </si>
  <si>
    <t>-560.485794180474 177.733650211798 -604.843159932638</t>
  </si>
  <si>
    <t>-567.949587089056 179.722789339886 -742.626715217193</t>
  </si>
  <si>
    <t>-549.154523082819 180.869788971828 -831.881683876804</t>
  </si>
  <si>
    <t>-566.644205016708 208.772349584672 -681.18236326314</t>
  </si>
  <si>
    <t>-591.638361081177 344.967053229556 -660.590330085773</t>
  </si>
  <si>
    <t>-515.398321164711 352.628118818003 -370.540753569323</t>
  </si>
  <si>
    <t>-310.188313579038 267.422599181015 -266.839858207098</t>
  </si>
  <si>
    <t>-562.656539702195 148.914750303617 -682.262405453243</t>
  </si>
  <si>
    <t>-600.388071590366 15.7191745600073 -661.404770449324</t>
  </si>
  <si>
    <t>-349.123818966208 61.7670464175526 -371.075744679114</t>
  </si>
  <si>
    <t>-499.075667556181 252.117325994717 -206.776789581078</t>
  </si>
  <si>
    <t>-499.25176320206 267.891883460028 209.404866460363</t>
  </si>
  <si>
    <t>-495.183548102164 281.369238918379 615.38033774376</t>
  </si>
  <si>
    <t>-346.977630407991 295.300891525964 676.001392264179</t>
  </si>
  <si>
    <t>-532.314475074458 96.5128921147889 -202.434076962449</t>
  </si>
  <si>
    <t>-529.126444575577 97.5265706026387 214.032923399941</t>
  </si>
  <si>
    <t>-530.633906057906 102.351301953963 620.423020249534</t>
  </si>
  <si>
    <t>-389.32673183807 56.3789393681152 681.683309081495</t>
  </si>
  <si>
    <t>9763-20170724T150225.976137500.bin</t>
  </si>
  <si>
    <t>-515.03049426477 174.90858653736 -204.307878236247</t>
  </si>
  <si>
    <t>-530.537423810474 175.411562856648 -301.587256527533</t>
  </si>
  <si>
    <t>-542.465274305989 175.999876293014 -409.389869340333</t>
  </si>
  <si>
    <t>-551.175582611171 176.727022596739 -506.999203892271</t>
  </si>
  <si>
    <t>-557.828332218512 177.76125954103 -604.767715701876</t>
  </si>
  <si>
    <t>-565.038077383873 179.643642478094 -742.566461114564</t>
  </si>
  <si>
    <t>-546.154822118518 180.725337176656 -831.803490353504</t>
  </si>
  <si>
    <t>-563.848605195011 208.740630180363 -681.142064667549</t>
  </si>
  <si>
    <t>-588.756192403093 344.974307780747 -660.698303809574</t>
  </si>
  <si>
    <t>-512.621459089808 352.760330476089 -370.624394953374</t>
  </si>
  <si>
    <t>-307.505054217058 267.250840263941 -266.988621696794</t>
  </si>
  <si>
    <t>-559.853717182229 148.88254433011 -682.168832010786</t>
  </si>
  <si>
    <t>-597.674665979872 15.731976107234 -661.178559632451</t>
  </si>
  <si>
    <t>-346.476481794992 62.3778262635667 -370.143031479368</t>
  </si>
  <si>
    <t>-498.459876378893 251.784449092844 -206.462063088755</t>
  </si>
  <si>
    <t>-497.913586899989 268.944829130491 209.664429835169</t>
  </si>
  <si>
    <t>-495.377664826053 281.437590673672 615.636496145998</t>
  </si>
  <si>
    <t>-347.075268803452 295.226275216691 676.053969785071</t>
  </si>
  <si>
    <t>-531.52999249569 97.8116396958578 -202.283225701621</t>
  </si>
  <si>
    <t>-528.274792115123 97.2691513486536 214.184198326951</t>
  </si>
  <si>
    <t>-530.528001169888 102.543992239275 620.425260708545</t>
  </si>
  <si>
    <t>-389.286727788749 56.2531257602243 681.597577282164</t>
  </si>
  <si>
    <t>9763-20170724T150226.042314600.bin</t>
  </si>
  <si>
    <t>-514.234265075764 174.825636607698 -203.622581121618</t>
  </si>
  <si>
    <t>-528.573411330099 175.070436053582 -301.081918657781</t>
  </si>
  <si>
    <t>-539.609962444414 175.52845623038 -408.980000024269</t>
  </si>
  <si>
    <t>-547.680148027278 176.186191803582 -506.644829211804</t>
  </si>
  <si>
    <t>-553.861282471646 177.190728261724 -604.444612376846</t>
  </si>
  <si>
    <t>-560.587354157243 179.065395948822 -742.267889787577</t>
  </si>
  <si>
    <t>-541.469636564062 180.128132220916 -831.45510157846</t>
  </si>
  <si>
    <t>-559.604921398705 208.166411202896 -680.841733162149</t>
  </si>
  <si>
    <t>-584.497019915261 344.418992896076 -660.471428435329</t>
  </si>
  <si>
    <t>-508.694975315243 352.126400279862 -370.30834530026</t>
  </si>
  <si>
    <t>-303.656248764491 266.451726735606 -266.655134429431</t>
  </si>
  <si>
    <t>-555.623547531644 148.307111699015 -681.850282391629</t>
  </si>
  <si>
    <t>-593.837085715859 15.2804644112621 -660.851882955003</t>
  </si>
  <si>
    <t>-343.241363016232 61.9663234266297 -368.856951259059</t>
  </si>
  <si>
    <t>-497.889124928832 251.734860282734 -205.89145516654</t>
  </si>
  <si>
    <t>-495.637657933311 269.676440428451 210.196275958129</t>
  </si>
  <si>
    <t>-495.935325046903 281.791898427802 616.23721574096</t>
  </si>
  <si>
    <t>-347.285526739823 294.119882485319 676.114242931014</t>
  </si>
  <si>
    <t>-530.43724533569 97.9775759450597 -201.83313088589</t>
  </si>
  <si>
    <t>-527.51033889935 96.9133636663571 214.635683648103</t>
  </si>
  <si>
    <t>-530.352665983335 102.791232140341 620.655032358193</t>
  </si>
  <si>
    <t>-389.216100035761 56.230724991306 681.864466229796</t>
  </si>
  <si>
    <t>9763-20170724T150226.124390500.bin</t>
  </si>
  <si>
    <t>-513.472821686615 174.473911991245 -203.570225119043</t>
  </si>
  <si>
    <t>-527.5554413138 174.701077043182 -301.06705277154</t>
  </si>
  <si>
    <t>-538.335991775965 175.170984265585 -408.990986261942</t>
  </si>
  <si>
    <t>-546.18677829764 175.851301501103 -506.673563195067</t>
  </si>
  <si>
    <t>-552.161183252983 176.889527066323 -604.485790948017</t>
  </si>
  <si>
    <t>-558.610193629273 178.82262854846 -742.321520058249</t>
  </si>
  <si>
    <t>-539.355461326611 179.920898606358 -831.478832223562</t>
  </si>
  <si>
    <t>-557.750142383265 207.897670486547 -680.881167285401</t>
  </si>
  <si>
    <t>-582.619293722485 344.149797391724 -660.472066591955</t>
  </si>
  <si>
    <t>-507.024635090983 351.714046981368 -370.251080152046</t>
  </si>
  <si>
    <t>-302.012253421553 265.919186727888 -266.645208608503</t>
  </si>
  <si>
    <t>-553.768955261542 148.038525758095 -681.907063492516</t>
  </si>
  <si>
    <t>-592.098482655427 15.0311011668161 -660.907279634741</t>
  </si>
  <si>
    <t>-342.035735812665 62.192514212478 -368.311288970195</t>
  </si>
  <si>
    <t>-497.276586804971 251.753892970902 -205.702621988077</t>
  </si>
  <si>
    <t>-494.553818140927 269.5297862582 210.389424288899</t>
  </si>
  <si>
    <t>-496.243971295221 282.003350591236 616.539761716992</t>
  </si>
  <si>
    <t>-347.404431761734 293.380410630246 676.133046971225</t>
  </si>
  <si>
    <t>-529.651275925241 97.2450281598228 -201.694200297997</t>
  </si>
  <si>
    <t>-527.149725933431 96.9695587541794 214.778713880413</t>
  </si>
  <si>
    <t>-530.331931113719 102.864408743321 620.830707375728</t>
  </si>
  <si>
    <t>-389.204460108081 56.3313952950875 682.081961364942</t>
  </si>
  <si>
    <t>9763-20170724T150226.178538100.bin</t>
  </si>
  <si>
    <t>-508.669032939058 172.771595362777 -203.653821782423</t>
  </si>
  <si>
    <t>-522.200043629211 172.823992210436 -301.229008471601</t>
  </si>
  <si>
    <t>-532.505778745984 173.27491806201 -409.199370737243</t>
  </si>
  <si>
    <t>-539.987464516389 174.003602473128 -506.910565272855</t>
  </si>
  <si>
    <t>-545.656557641048 175.152957486466 -604.739839727768</t>
  </si>
  <si>
    <t>-551.746417901774 177.30610197909 -742.588480741254</t>
  </si>
  <si>
    <t>-532.320524688531 178.52911654083 -831.7071683297</t>
  </si>
  <si>
    <t>-551.0414209281 206.28329838364 -681.100001579933</t>
  </si>
  <si>
    <t>-575.927719227741 342.509314274333 -660.527285541459</t>
  </si>
  <si>
    <t>-500.59028104206 349.727419005844 -370.230580608808</t>
  </si>
  <si>
    <t>-295.45228375036 264.142475246796 -266.699834193774</t>
  </si>
  <si>
    <t>-547.067622800851 146.42538652873 -682.210707781056</t>
  </si>
  <si>
    <t>-585.927303555968 13.5378822372761 -661.425882417015</t>
  </si>
  <si>
    <t>-336.486519927545 60.1034245086339 -367.717074103932</t>
  </si>
  <si>
    <t>-492.184248938786 249.574050340543 -205.702599160836</t>
  </si>
  <si>
    <t>-492.07105480365 268.490063133605 210.348059485687</t>
  </si>
  <si>
    <t>-496.628732774167 281.845813452916 616.543772501253</t>
  </si>
  <si>
    <t>-347.497453590327 292.207164544785 675.590406829259</t>
  </si>
  <si>
    <t>-525.18254234833 95.775520660769 -201.4903283884</t>
  </si>
  <si>
    <t>-526.470210910205 96.2894321478509 214.987895074965</t>
  </si>
  <si>
    <t>-530.280716195366 102.849911759213 621.15834374557</t>
  </si>
  <si>
    <t>-389.125825909194 56.5514281545043 682.524062592336</t>
  </si>
  <si>
    <t>9763-20170724T150226.208620200.bin</t>
  </si>
  <si>
    <t>-507.163411050975 171.816449668601 -203.68745215927</t>
  </si>
  <si>
    <t>-520.715329639034 171.835841469832 -301.259758555892</t>
  </si>
  <si>
    <t>-530.976492730251 172.276136143402 -409.23441218645</t>
  </si>
  <si>
    <t>-538.391656271486 173.007929437078 -506.950695053804</t>
  </si>
  <si>
    <t>-543.968667715985 174.174719780844 -604.784956698493</t>
  </si>
  <si>
    <t>-549.902601629595 176.369194907733 -742.639810774699</t>
  </si>
  <si>
    <t>-530.435657401158 177.626718217142 -831.749045830804</t>
  </si>
  <si>
    <t>-549.281720895338 205.327092380686 -681.141323471392</t>
  </si>
  <si>
    <t>-574.000450096534 341.5798136902 -660.478591535189</t>
  </si>
  <si>
    <t>-498.747614355956 348.794543102758 -370.160032085958</t>
  </si>
  <si>
    <t>-293.577239899812 263.214124263789 -266.689540972352</t>
  </si>
  <si>
    <t>-545.277518458416 145.471441156253 -682.266465007756</t>
  </si>
  <si>
    <t>-584.060067278582 12.5642838986739 -661.516721784163</t>
  </si>
  <si>
    <t>-335.066079856892 59.0389847269676 -367.220597282277</t>
  </si>
  <si>
    <t>-490.632301578916 248.947496416236 -205.719051150503</t>
  </si>
  <si>
    <t>-491.415900874079 268.030629489752 210.323278643674</t>
  </si>
  <si>
    <t>-496.691061421423 281.844444760186 616.490498312674</t>
  </si>
  <si>
    <t>-347.540320738611 292.483440779408 675.438520855792</t>
  </si>
  <si>
    <t>-524.007338037347 94.59342717352 -201.534119258044</t>
  </si>
  <si>
    <t>-525.826085239626 95.9112701947311 214.940347680504</t>
  </si>
  <si>
    <t>-530.265655512513 102.855525338942 621.270148204918</t>
  </si>
  <si>
    <t>-389.102141879242 56.578661664397 682.632369045655</t>
  </si>
  <si>
    <t>9763-20170724T150226.274797700.bin</t>
  </si>
  <si>
    <t>-505.335401880708 171.003765099202 -203.800398079796</t>
  </si>
  <si>
    <t>-518.828809178428 170.984937326412 -301.380780307816</t>
  </si>
  <si>
    <t>-529.014833952725 171.377954266747 -409.362647818041</t>
  </si>
  <si>
    <t>-536.357795241252 172.066667896414 -507.084800463088</t>
  </si>
  <si>
    <t>-541.858433550787 173.190556098202 -604.92386014855</t>
  </si>
  <si>
    <t>-547.680636541891 175.325363626697 -742.78433847246</t>
  </si>
  <si>
    <t>-528.235280305835 176.615166407585 -831.898005725478</t>
  </si>
  <si>
    <t>-547.12953526952 204.308395964363 -681.297222064503</t>
  </si>
  <si>
    <t>-572.047003015448 340.534869755146 -660.684574458132</t>
  </si>
  <si>
    <t>-496.892881390176 348.354165943364 -370.356064980859</t>
  </si>
  <si>
    <t>-291.651721395148 263.136289041586 -266.727127018001</t>
  </si>
  <si>
    <t>-543.084581391784 144.454933096107 -682.394884045145</t>
  </si>
  <si>
    <t>-581.869150482564 11.5489819288396 -661.647421113637</t>
  </si>
  <si>
    <t>-332.608909746756 56.5878608912171 -367.057238756354</t>
  </si>
  <si>
    <t>-488.556260944745 248.501938262785 -205.875834129886</t>
  </si>
  <si>
    <t>-490.072561238064 267.189392657476 210.182452819967</t>
  </si>
  <si>
    <t>-496.788720462746 281.7602656705 616.41702145769</t>
  </si>
  <si>
    <t>-347.575924976031 292.262641283769 675.232360443671</t>
  </si>
  <si>
    <t>-522.366662378773 93.8532857030998 -201.419004150576</t>
  </si>
  <si>
    <t>-525.389445532218 95.4851001593659 215.047320463906</t>
  </si>
  <si>
    <t>-530.313497323691 102.739490857338 621.382324720513</t>
  </si>
  <si>
    <t>-389.062921563321 56.6883110067265 682.713892528247</t>
  </si>
  <si>
    <t>9763-20170724T150226.308889100.bin</t>
  </si>
  <si>
    <t>-504.859908365715 170.850005507321 -203.745998662675</t>
  </si>
  <si>
    <t>-518.30827152631 170.74326661336 -301.332528703713</t>
  </si>
  <si>
    <t>-528.460475315437 171.072154972647 -409.317861189275</t>
  </si>
  <si>
    <t>-535.780329616706 171.714811354376 -507.042018332662</t>
  </si>
  <si>
    <t>-541.265906894928 172.803862342915 -604.882220008521</t>
  </si>
  <si>
    <t>-547.075887428664 174.900755203331 -742.743910370873</t>
  </si>
  <si>
    <t>-527.653937474751 176.18854157971 -831.862575221125</t>
  </si>
  <si>
    <t>-546.535583403067 203.900389895674 -681.26451939349</t>
  </si>
  <si>
    <t>-571.525991087502 340.098865559918 -660.69812295819</t>
  </si>
  <si>
    <t>-496.28502948883 347.937987320702 -370.392558675077</t>
  </si>
  <si>
    <t>-291.149803769942 262.81304469566 -266.47775009887</t>
  </si>
  <si>
    <t>-542.479842315517 144.047346678093 -682.345829731803</t>
  </si>
  <si>
    <t>-581.201471923758 11.1071082629173 -661.565762672218</t>
  </si>
  <si>
    <t>-331.540927667588 55.5000120604564 -366.964145920877</t>
  </si>
  <si>
    <t>-488.104275804015 248.247874287476 -205.868014533348</t>
  </si>
  <si>
    <t>-489.962768213443 267.05104292576 210.183704338126</t>
  </si>
  <si>
    <t>-496.827709771281 281.750456820123 616.393957974992</t>
  </si>
  <si>
    <t>-347.601680260649 292.213530897743 675.18273847823</t>
  </si>
  <si>
    <t>-521.952820775589 93.4530487828677 -201.350629802166</t>
  </si>
  <si>
    <t>-525.153374107487 95.3343684396825 215.113280311219</t>
  </si>
  <si>
    <t>-530.323251525003 102.680964740516 621.444352528505</t>
  </si>
  <si>
    <t>-389.011542357554 56.8182523447397 682.776315602053</t>
  </si>
  <si>
    <t>9763-20170724T150226.377855100.bin</t>
  </si>
  <si>
    <t>-504.11258589318 170.436666909693 -203.578260991495</t>
  </si>
  <si>
    <t>-517.537104084753 170.302645906078 -301.168012747307</t>
  </si>
  <si>
    <t>-527.66350956348 170.589896895874 -409.155918215175</t>
  </si>
  <si>
    <t>-534.960208837771 171.19286575978 -506.881992672383</t>
  </si>
  <si>
    <t>-540.423023327616 172.241037294609 -604.724068858489</t>
  </si>
  <si>
    <t>-546.201656732942 174.28053432325 -742.587897031435</t>
  </si>
  <si>
    <t>-526.8808945549 175.56412766299 -831.728581812105</t>
  </si>
  <si>
    <t>-545.694712078758 203.304411331229 -681.119539413469</t>
  </si>
  <si>
    <t>-570.86007028665 339.488778251399 -660.630257260401</t>
  </si>
  <si>
    <t>-495.685481694887 347.149783048856 -370.30275286682</t>
  </si>
  <si>
    <t>-290.562330491801 262.600807622574 -265.894958832214</t>
  </si>
  <si>
    <t>-541.599939025978 143.453734780816 -682.176491176419</t>
  </si>
  <si>
    <t>-580.271508736224 10.5233977524417 -661.354674193548</t>
  </si>
  <si>
    <t>-330.362612434114 53.9320417851645 -366.618458713668</t>
  </si>
  <si>
    <t>-487.241007251737 248.001818311081 -205.835724811211</t>
  </si>
  <si>
    <t>-489.552717216212 266.756358344794 210.215881828957</t>
  </si>
  <si>
    <t>-496.893283719416 281.727093972713 616.342128288665</t>
  </si>
  <si>
    <t>-347.641160369288 292.196359916676 675.063476664001</t>
  </si>
  <si>
    <t>-521.045630291587 92.987055883912 -201.249444208296</t>
  </si>
  <si>
    <t>-524.951919677874 95.0355635543137 215.207676063922</t>
  </si>
  <si>
    <t>-530.330483825355 102.558665086413 621.534194380237</t>
  </si>
  <si>
    <t>-388.937332072246 56.943430788742 682.862985948695</t>
  </si>
  <si>
    <t>9763-20170724T150226.413965900.bin</t>
  </si>
  <si>
    <t>-503.69659351432 170.233966335791 -203.542885761313</t>
  </si>
  <si>
    <t>-517.14949905456 170.056556711666 -301.128631482263</t>
  </si>
  <si>
    <t>-527.280805787748 170.309175012893 -409.116253314733</t>
  </si>
  <si>
    <t>-534.57187531399 170.887407047956 -506.842898057969</t>
  </si>
  <si>
    <t>-540.019438502594 171.918499860486 -604.685823319984</t>
  </si>
  <si>
    <t>-545.766907928605 173.942776676442 -742.55134632989</t>
  </si>
  <si>
    <t>-526.487879321515 175.222439492815 -831.700984463074</t>
  </si>
  <si>
    <t>-545.286670734128 202.972572199979 -681.085498862409</t>
  </si>
  <si>
    <t>-570.516636073687 339.142069645477 -660.607769193773</t>
  </si>
  <si>
    <t>-495.286928858572 346.392288786182 -370.283891988146</t>
  </si>
  <si>
    <t>-290.112018957185 262.06866608539 -265.795865087812</t>
  </si>
  <si>
    <t>-541.166045997921 143.123382088942 -682.13605936498</t>
  </si>
  <si>
    <t>-579.831416018078 10.1887623224895 -661.313377014285</t>
  </si>
  <si>
    <t>-329.732568658526 52.9312071045028 -366.492760631647</t>
  </si>
  <si>
    <t>-486.724257150176 247.799222674889 -205.866612892463</t>
  </si>
  <si>
    <t>-489.341236488926 266.499769271466 210.185646412732</t>
  </si>
  <si>
    <t>-496.913958078314 281.73008163482 616.290720956547</t>
  </si>
  <si>
    <t>-347.658826254295 292.17694848397 675.008473314208</t>
  </si>
  <si>
    <t>-520.721242702259 92.65345950444 -201.189773084402</t>
  </si>
  <si>
    <t>-525.049339124826 95.0167124168365 215.261512432733</t>
  </si>
  <si>
    <t>-530.28967014148 102.554672629255 621.541891846776</t>
  </si>
  <si>
    <t>-388.908632352468 56.9132176977505 682.879195088706</t>
  </si>
  <si>
    <t>9763-20170724T150226.473140000.bin</t>
  </si>
  <si>
    <t>-502.79179954359 169.671283414618 -203.570845118643</t>
  </si>
  <si>
    <t>-516.173815550253 169.433644265227 -301.166272422221</t>
  </si>
  <si>
    <t>-526.28572843622 169.635858440595 -409.15572398041</t>
  </si>
  <si>
    <t>-533.583758253519 170.173989326221 -506.882124005523</t>
  </si>
  <si>
    <t>-539.063269740158 171.170244744223 -604.723693362919</t>
  </si>
  <si>
    <t>-544.882647807815 173.150124988849 -742.58671951879</t>
  </si>
  <si>
    <t>-525.676070462082 174.390191703012 -831.752652744827</t>
  </si>
  <si>
    <t>-544.347386034184 202.20121904331 -681.131500828282</t>
  </si>
  <si>
    <t>-569.523661076298 338.38336662899 -660.621623143891</t>
  </si>
  <si>
    <t>-494.227909755619 344.907483189023 -370.297722742298</t>
  </si>
  <si>
    <t>-288.557063029076 262.481781912243 -265.271493166117</t>
  </si>
  <si>
    <t>-540.273245909214 142.348639137445 -682.163004566382</t>
  </si>
  <si>
    <t>-578.969194640227 9.42263796161524 -661.381250074921</t>
  </si>
  <si>
    <t>-329.306724324586 52.6466097007801 -366.110690777954</t>
  </si>
  <si>
    <t>-485.777602652495 247.331400548124 -205.925047304962</t>
  </si>
  <si>
    <t>-488.933932873923 265.974906882817 210.125916306272</t>
  </si>
  <si>
    <t>-496.941728216522 281.699629557456 616.173422631298</t>
  </si>
  <si>
    <t>-347.688641243619 292.131073168924 674.899053098128</t>
  </si>
  <si>
    <t>-519.82601997303 91.9324576345796 -201.157268660141</t>
  </si>
  <si>
    <t>-525.415470690942 95.1585353035498 215.273256845276</t>
  </si>
  <si>
    <t>-530.163498895922 102.612198750322 621.518965772577</t>
  </si>
  <si>
    <t>-388.858042331495 56.8245787474846 682.92142299471</t>
  </si>
  <si>
    <t>9763-20170724T150226.510238600.bin</t>
  </si>
  <si>
    <t>-502.215334667194 169.276991169099 -203.599995312873</t>
  </si>
  <si>
    <t>-515.652244134894 169.041850788526 -301.187884079443</t>
  </si>
  <si>
    <t>-525.822602730953 169.240303599173 -409.171902685158</t>
  </si>
  <si>
    <t>-533.172630612672 169.773738303619 -506.894294045174</t>
  </si>
  <si>
    <t>-538.703461785428 170.764963147049 -604.733092090001</t>
  </si>
  <si>
    <t>-544.594561876153 172.738547846545 -742.593214050154</t>
  </si>
  <si>
    <t>-525.424680584005 173.962528781565 -831.767369009628</t>
  </si>
  <si>
    <t>-544.02692994394 201.792582454548 -681.139564782096</t>
  </si>
  <si>
    <t>-569.424011089067 337.950741410234 -660.676734034796</t>
  </si>
  <si>
    <t>-494.800238564726 344.265473709429 -370.174813939211</t>
  </si>
  <si>
    <t>-288.422822259915 263.347539557135 -265.36238039355</t>
  </si>
  <si>
    <t>-539.954117344133 141.939758524929 -682.170527451382</t>
  </si>
  <si>
    <t>-578.710619813752 9.02721709755201 -661.400669934185</t>
  </si>
  <si>
    <t>-329.253035245364 52.0676825879652 -365.648318529209</t>
  </si>
  <si>
    <t>-485.183114796144 247.059593932795 -205.995815751809</t>
  </si>
  <si>
    <t>-488.682671299032 265.632607326578 210.055574723627</t>
  </si>
  <si>
    <t>-496.940060082033 281.686532768601 616.10255935692</t>
  </si>
  <si>
    <t>-347.697628948546 292.110069260194 674.856660226693</t>
  </si>
  <si>
    <t>-519.303408783354 91.4857482027369 -201.158699040916</t>
  </si>
  <si>
    <t>-525.615042054306 95.307247801208 215.256409526505</t>
  </si>
  <si>
    <t>-530.066662807547 102.684110216621 621.490589232854</t>
  </si>
  <si>
    <t>-388.83969568942 56.7284787384767 682.948106341588</t>
  </si>
  <si>
    <t>9763-20170724T150226.577425900.bin</t>
  </si>
  <si>
    <t>-501.317594807404 168.39004347916 -203.642517858887</t>
  </si>
  <si>
    <t>-514.816219893603 168.193763804678 -301.221929025442</t>
  </si>
  <si>
    <t>-525.132987908317 168.377642143398 -409.191923247042</t>
  </si>
  <si>
    <t>-532.645107412518 168.874695713452 -506.902386609242</t>
  </si>
  <si>
    <t>-538.366876515074 169.805762315427 -604.730844953245</t>
  </si>
  <si>
    <t>-544.556411630096 171.669467044735 -742.579322615283</t>
  </si>
  <si>
    <t>-525.487706476335 172.82515953855 -831.776010281216</t>
  </si>
  <si>
    <t>-543.89042765544 200.770072277701 -681.148696258101</t>
  </si>
  <si>
    <t>-569.923996101406 336.802773805537 -660.729228185585</t>
  </si>
  <si>
    <t>-496.336031193141 344.124336745763 -369.986725871159</t>
  </si>
  <si>
    <t>-289.737948599662 264.290698762215 -264.778089883025</t>
  </si>
  <si>
    <t>-539.750476426948 140.921302723532 -682.143739009821</t>
  </si>
  <si>
    <t>-578.235520253557 7.93455678565738 -661.383143789585</t>
  </si>
  <si>
    <t>-329.304684251071 50.9330766311423 -364.874610109987</t>
  </si>
  <si>
    <t>-484.206330612065 246.240389103201 -206.061875406547</t>
  </si>
  <si>
    <t>-488.174471406811 264.867063588796 209.982983059876</t>
  </si>
  <si>
    <t>-496.908421679979 281.57869376512 615.985860876925</t>
  </si>
  <si>
    <t>-347.671497371783 291.662833858117 674.813157416694</t>
  </si>
  <si>
    <t>-518.447145885483 90.5381390796015 -201.200490660459</t>
  </si>
  <si>
    <t>-525.814488634815 95.5135230630929 215.185156535687</t>
  </si>
  <si>
    <t>-529.840153287598 102.854003104079 621.405699361389</t>
  </si>
  <si>
    <t>-388.792387717737 56.5805832300616 683.036043957522</t>
  </si>
  <si>
    <t>9763-20170724T150226.611516600.bin</t>
  </si>
  <si>
    <t>-501.043503984765 168.077817093516 -203.660234505803</t>
  </si>
  <si>
    <t>-514.582544074173 167.920285977659 -301.234169982309</t>
  </si>
  <si>
    <t>-524.993790036867 168.097693311148 -409.195206786573</t>
  </si>
  <si>
    <t>-532.609558333104 168.567803034804 -506.897725209556</t>
  </si>
  <si>
    <t>-538.452096192231 169.450016671472 -604.719426992417</t>
  </si>
  <si>
    <t>-544.828655217571 171.221058840724 -742.560573651778</t>
  </si>
  <si>
    <t>-525.821742979321 172.340515195425 -831.771078515884</t>
  </si>
  <si>
    <t>-544.088729610641 200.362222454371 -681.150259936862</t>
  </si>
  <si>
    <t>-570.366383605136 336.348039799534 -660.784286023107</t>
  </si>
  <si>
    <t>-498.17561186061 343.656432139667 -369.69146423643</t>
  </si>
  <si>
    <t>-291.623697398844 263.43454335716 -264.687814339943</t>
  </si>
  <si>
    <t>-539.931339932436 140.514171733726 -682.111474492727</t>
  </si>
  <si>
    <t>-578.3511246191 7.49281788772714 -661.37247462438</t>
  </si>
  <si>
    <t>-329.267036069397 49.712417954054 -364.521369137612</t>
  </si>
  <si>
    <t>-483.950125178558 245.988448131746 -206.083798775539</t>
  </si>
  <si>
    <t>-488.012914959128 264.645728727388 209.958763097262</t>
  </si>
  <si>
    <t>-496.911171899834 281.562140649442 615.932227184781</t>
  </si>
  <si>
    <t>-347.685013650241 291.848383922811 674.751829513143</t>
  </si>
  <si>
    <t>-518.192961049848 90.252573047761 -201.239422102593</t>
  </si>
  <si>
    <t>-525.760063930204 95.4209678416239 215.140246159484</t>
  </si>
  <si>
    <t>-529.779857890643 102.874015134672 621.359248553202</t>
  </si>
  <si>
    <t>-388.78059237734 56.5522031611381 683.064174287137</t>
  </si>
  <si>
    <t>9763-20170724T150226.679233300.bin</t>
  </si>
  <si>
    <t>-500.732801139539 167.607350633055 -203.713915633666</t>
  </si>
  <si>
    <t>-514.320551304116 167.487690197398 -301.281086689527</t>
  </si>
  <si>
    <t>-524.946235839861 167.669521309579 -409.221115273549</t>
  </si>
  <si>
    <t>-532.819063967939 168.122774151826 -506.903487933223</t>
  </si>
  <si>
    <t>-538.980747825249 168.963791740246 -604.705823589067</t>
  </si>
  <si>
    <t>-545.871043834592 170.647696729154 -742.523592902722</t>
  </si>
  <si>
    <t>-527.059369521584 171.745266615554 -831.775491655247</t>
  </si>
  <si>
    <t>-544.960088677607 199.823470694016 -681.131829690505</t>
  </si>
  <si>
    <t>-571.737021009282 335.718519558998 -660.710883540314</t>
  </si>
  <si>
    <t>-501.169895868184 342.3235333946 -369.203393242995</t>
  </si>
  <si>
    <t>-294.242754344709 264.081086987556 -263.447695111431</t>
  </si>
  <si>
    <t>-540.690590829386 139.98310211829 -682.076500505939</t>
  </si>
  <si>
    <t>-578.846138269672 6.86657861385402 -661.481253338468</t>
  </si>
  <si>
    <t>-328.678416685313 47.0043522787864 -364.649324342782</t>
  </si>
  <si>
    <t>-483.765826182403 245.57156296309 -206.102603975906</t>
  </si>
  <si>
    <t>-487.933263579518 264.325735236074 209.934559785817</t>
  </si>
  <si>
    <t>-496.930113020892 281.538935626937 615.855595576781</t>
  </si>
  <si>
    <t>-347.70541959152 291.979895567424 674.651650130281</t>
  </si>
  <si>
    <t>-517.753852854393 89.6906083367846 -201.301587596487</t>
  </si>
  <si>
    <t>-525.550453800819 95.1028111568803 215.070740055503</t>
  </si>
  <si>
    <t>-529.74993507515 102.839067461198 621.295392105584</t>
  </si>
  <si>
    <t>-388.758682857188 56.6271303374938 683.100923818698</t>
  </si>
  <si>
    <t>9763-20170724T150226.714329300.bin</t>
  </si>
  <si>
    <t>-500.65878709298 167.432163405811 -203.764701968749</t>
  </si>
  <si>
    <t>-514.284837233223 167.319707513483 -301.326556447936</t>
  </si>
  <si>
    <t>-525.04247350576 167.504372724514 -409.253674088459</t>
  </si>
  <si>
    <t>-533.070484019729 167.955380065307 -506.923116422612</t>
  </si>
  <si>
    <t>-539.42314667814 168.787500678936 -604.713552183501</t>
  </si>
  <si>
    <t>-546.619811047186 170.450624416045 -742.515710389395</t>
  </si>
  <si>
    <t>-527.930932961858 171.567850499362 -831.793243847837</t>
  </si>
  <si>
    <t>-545.626664402242 199.631809886268 -681.127806526379</t>
  </si>
  <si>
    <t>-572.767244311229 335.437457988124 -660.697347129578</t>
  </si>
  <si>
    <t>-502.524118701339 342.644432660585 -369.125786678624</t>
  </si>
  <si>
    <t>-295.455126745481 265.592627865359 -262.77518382695</t>
  </si>
  <si>
    <t>-541.25069365603 139.799089997857 -682.078583750961</t>
  </si>
  <si>
    <t>-579.190246864304 6.60276524159735 -661.563466339542</t>
  </si>
  <si>
    <t>-328.118407046773 44.9534683162374 -365.282513918422</t>
  </si>
  <si>
    <t>-483.792693994489 245.415851658578 -206.128775724526</t>
  </si>
  <si>
    <t>-487.893537115446 264.227490767039 209.906429802639</t>
  </si>
  <si>
    <t>-496.942398984597 281.543756693617 615.824735717748</t>
  </si>
  <si>
    <t>-347.717604644846 292.084927222487 674.602586650351</t>
  </si>
  <si>
    <t>-517.609588343297 89.4811829867956 -201.331939129575</t>
  </si>
  <si>
    <t>-525.474074510759 94.9481498136515 215.038399706319</t>
  </si>
  <si>
    <t>-529.76688461981 102.797181445348 621.272059029395</t>
  </si>
  <si>
    <t>-388.750583589544 56.700626629405 683.106608925252</t>
  </si>
  <si>
    <t>9763-20170724T150226.777156200.bin</t>
  </si>
  <si>
    <t>-500.781185061541 167.244971617965 -203.785606427838</t>
  </si>
  <si>
    <t>-514.457676486034 167.116747271564 -301.340426174409</t>
  </si>
  <si>
    <t>-525.422137273886 167.311215152644 -409.246566415873</t>
  </si>
  <si>
    <t>-533.699030541519 167.777056461779 -506.895334002623</t>
  </si>
  <si>
    <t>-540.363051016723 168.627055568536 -604.664819023514</t>
  </si>
  <si>
    <t>-548.064430569482 170.316118510984 -742.439466883559</t>
  </si>
  <si>
    <t>-529.653394060594 171.535566777783 -831.773321540483</t>
  </si>
  <si>
    <t>-546.96856095363 199.476488192633 -681.043403589773</t>
  </si>
  <si>
    <t>-574.553538711227 335.1942821842 -660.528804567497</t>
  </si>
  <si>
    <t>-506.187729134218 343.222928090851 -368.532698894961</t>
  </si>
  <si>
    <t>-298.581288311779 270.215552323896 -260.391811572338</t>
  </si>
  <si>
    <t>-542.351831469805 139.662508216006 -682.034695924137</t>
  </si>
  <si>
    <t>-579.789123782112 6.29079154541796 -661.796025265848</t>
  </si>
  <si>
    <t>-327.547596306901 41.3867407415944 -366.097657916146</t>
  </si>
  <si>
    <t>-484.061834819529 245.203800679688 -206.16783217336</t>
  </si>
  <si>
    <t>-487.934215771195 264.131534194116 209.86434524755</t>
  </si>
  <si>
    <t>-496.960493061611 281.5692330075 615.788015325682</t>
  </si>
  <si>
    <t>-347.737567188648 292.287841605825 674.538605016279</t>
  </si>
  <si>
    <t>-517.532786205794 89.2451450512576 -201.354762985291</t>
  </si>
  <si>
    <t>-525.393347263384 94.6122153386657 215.016961033875</t>
  </si>
  <si>
    <t>-529.829872017903 102.717756855423 621.274923628905</t>
  </si>
  <si>
    <t>-388.733784099697 56.8353214048811 683.08667834474</t>
  </si>
  <si>
    <t>9763-20170724T150226.811218000.bin</t>
  </si>
  <si>
    <t>-500.899955430844 167.078974035493 -203.782230085148</t>
  </si>
  <si>
    <t>-514.60014855184 166.949963770705 -301.333758826518</t>
  </si>
  <si>
    <t>-525.65518894236 167.134340029295 -409.230684028335</t>
  </si>
  <si>
    <t>-534.039630306269 167.585844836967 -506.870212023725</t>
  </si>
  <si>
    <t>-540.836731759975 168.415627378014 -604.63076571847</t>
  </si>
  <si>
    <t>-548.752324819325 170.068530204266 -742.393746788129</t>
  </si>
  <si>
    <t>-530.491702106726 171.348865600876 -831.757554003318</t>
  </si>
  <si>
    <t>-547.63362400887 199.239261873749 -681.002888391268</t>
  </si>
  <si>
    <t>-575.483688188857 334.897661493404 -660.466091615725</t>
  </si>
  <si>
    <t>-507.972065502849 343.13401661413 -368.277210082992</t>
  </si>
  <si>
    <t>-300.555716434976 272.41495189118 -258.266871377486</t>
  </si>
  <si>
    <t>-542.873168913836 139.436665972216 -681.993982612956</t>
  </si>
  <si>
    <t>-579.955087986121 5.94728606648187 -661.834500417762</t>
  </si>
  <si>
    <t>-327.720118943306 40.1798332499354 -366.051414329757</t>
  </si>
  <si>
    <t>-484.214587454422 245.038642760412 -206.163899809913</t>
  </si>
  <si>
    <t>-487.965687597181 264.092924912385 209.863607867576</t>
  </si>
  <si>
    <t>-496.974124467951 281.601081568149 615.778214562031</t>
  </si>
  <si>
    <t>-347.751272793402 292.408819290989 674.512578264281</t>
  </si>
  <si>
    <t>-517.56930519532 89.035700921555 -201.362974576264</t>
  </si>
  <si>
    <t>-525.39007062216 94.4878398496205 215.008367245903</t>
  </si>
  <si>
    <t>-529.843214108494 102.697483531296 621.264201177886</t>
  </si>
  <si>
    <t>-388.729205555705 56.8708110036562 683.076412984017</t>
  </si>
  <si>
    <t>9763-20170724T150226.876429300.bin</t>
  </si>
  <si>
    <t>-501.16773157332 166.737931776475 -203.780248007649</t>
  </si>
  <si>
    <t>-514.942510165417 166.585307085817 -301.321079926266</t>
  </si>
  <si>
    <t>-526.135858860438 166.726020873733 -409.203920258197</t>
  </si>
  <si>
    <t>-534.667354795719 167.130245702549 -506.831046535801</t>
  </si>
  <si>
    <t>-541.633321301788 167.904220058738 -604.580060925548</t>
  </si>
  <si>
    <t>-549.809427291172 169.469570073723 -742.328747141405</t>
  </si>
  <si>
    <t>-531.770834051492 170.855987889531 -831.736136084945</t>
  </si>
  <si>
    <t>-548.715964236242 198.667511182634 -680.95050013898</t>
  </si>
  <si>
    <t>-577.224671495807 334.196291223794 -660.483070108081</t>
  </si>
  <si>
    <t>-512.458324347691 343.083883902864 -367.692446441579</t>
  </si>
  <si>
    <t>-306.247676181 277.135727471225 -252.570711031601</t>
  </si>
  <si>
    <t>-543.674733658582 138.887824898078 -681.929116749521</t>
  </si>
  <si>
    <t>-580.195320592444 5.21243607684551 -661.9209399945</t>
  </si>
  <si>
    <t>-328.551629199429 39.1624860536776 -365.442088061322</t>
  </si>
  <si>
    <t>-484.675490757005 244.742939148853 -206.167028149228</t>
  </si>
  <si>
    <t>-488.036798441453 264.038662776914 209.852694485569</t>
  </si>
  <si>
    <t>-496.992337396724 281.638765585017 615.761955830339</t>
  </si>
  <si>
    <t>-347.778229766236 292.650064240158 674.480764394608</t>
  </si>
  <si>
    <t>-517.695429477139 88.7138432343636 -201.337087025456</t>
  </si>
  <si>
    <t>-525.339829449519 94.1740372917734 215.037425637527</t>
  </si>
  <si>
    <t>-529.909234416529 102.610854081836 621.285789359989</t>
  </si>
  <si>
    <t>-388.711400596015 57.0008025200166 683.066752759121</t>
  </si>
  <si>
    <t>9763-20170724T150226.908538200.bin</t>
  </si>
  <si>
    <t>-501.387132046445 166.63955696948 -203.75619032246</t>
  </si>
  <si>
    <t>-515.170831016926 166.471642915448 -301.295909659782</t>
  </si>
  <si>
    <t>-526.393656522979 166.599788271532 -409.175580458331</t>
  </si>
  <si>
    <t>-534.959885692236 166.994199920686 -506.799665154211</t>
  </si>
  <si>
    <t>-541.968823476167 167.759278508851 -604.545739044085</t>
  </si>
  <si>
    <t>-550.214222379739 169.312896641941 -742.290373599898</t>
  </si>
  <si>
    <t>-532.249828894651 170.72141299194 -831.712448112884</t>
  </si>
  <si>
    <t>-549.147501393648 198.511196681647 -680.911934012555</t>
  </si>
  <si>
    <t>-577.882791387263 333.986998756972 -660.426251904504</t>
  </si>
  <si>
    <t>-515.098705337508 343.193362928532 -367.214077162612</t>
  </si>
  <si>
    <t>-309.202013541541 279.010654779277 -250.542956907036</t>
  </si>
  <si>
    <t>-543.991526060811 138.741230795484 -681.894675204455</t>
  </si>
  <si>
    <t>-580.320523286014 5.01953464850135 -661.961950227583</t>
  </si>
  <si>
    <t>-328.894579887234 39.2920491116072 -365.077964624325</t>
  </si>
  <si>
    <t>-484.9747505237 244.683168501407 -206.157983395073</t>
  </si>
  <si>
    <t>-488.142893692145 264.030425536599 209.860818055783</t>
  </si>
  <si>
    <t>-496.98834009259 281.668919452094 615.760957851012</t>
  </si>
  <si>
    <t>-347.788277972933 292.825438837079 674.488036707847</t>
  </si>
  <si>
    <t>-517.820583352426 88.6042442917822 -201.320080522302</t>
  </si>
  <si>
    <t>-525.311741325364 94.0119098930968 215.057935052829</t>
  </si>
  <si>
    <t>-529.946484739304 102.566102709942 621.298553584224</t>
  </si>
  <si>
    <t>-388.700973347449 57.0769464629136 683.059708180416</t>
  </si>
  <si>
    <t>9763-20170724T150226.978708100.bin</t>
  </si>
  <si>
    <t>-501.783021351945 166.505967809795 -203.774589389338</t>
  </si>
  <si>
    <t>-515.616708925207 166.286720935389 -301.307093603548</t>
  </si>
  <si>
    <t>-526.982432985644 166.352486301892 -409.17194002039</t>
  </si>
  <si>
    <t>-535.712893020396 166.684660262613 -506.781680216218</t>
  </si>
  <si>
    <t>-542.920825555824 167.379804580834 -604.513717515383</t>
  </si>
  <si>
    <t>-551.482765300484 168.824831995754 -742.240364069985</t>
  </si>
  <si>
    <t>-533.65717884547 170.222524972286 -831.69019083063</t>
  </si>
  <si>
    <t>-550.367246989644 198.063188974707 -680.881835003828</t>
  </si>
  <si>
    <t>-579.628898686162 333.440698841837 -660.446836961523</t>
  </si>
  <si>
    <t>-520.537774185549 342.331180558126 -366.458291235172</t>
  </si>
  <si>
    <t>-314.147938633547 280.445107432317 -249.418417141936</t>
  </si>
  <si>
    <t>-545.029042761033 138.308840959028 -681.840535339633</t>
  </si>
  <si>
    <t>-581.163170043051 4.50708901859866 -662.07870945793</t>
  </si>
  <si>
    <t>-329.932375476302 40.6162401838915 -364.433798628423</t>
  </si>
  <si>
    <t>-485.637409366459 244.612329625064 -206.164194224344</t>
  </si>
  <si>
    <t>-488.381639225063 264.075241520923 209.852213353954</t>
  </si>
  <si>
    <t>-496.983560642123 281.722543174564 615.764789015829</t>
  </si>
  <si>
    <t>-347.808342835258 293.056247691756 674.521063429076</t>
  </si>
  <si>
    <t>-517.952238474682 88.4304465625339 -201.30897702839</t>
  </si>
  <si>
    <t>-525.293274713897 93.742354048082 215.072942187878</t>
  </si>
  <si>
    <t>-530.014998259037 102.468690005726 621.312611443622</t>
  </si>
  <si>
    <t>-388.681423167912 57.2046201906119 683.037696576715</t>
  </si>
  <si>
    <t>9763-20170724T150227.010823400.bin</t>
  </si>
  <si>
    <t>-501.950749128878 166.427154306921 -203.758557325304</t>
  </si>
  <si>
    <t>-515.83494811006 166.18908703705 -301.283827670818</t>
  </si>
  <si>
    <t>-527.272045126277 166.206509033863 -409.141029083661</t>
  </si>
  <si>
    <t>-536.072345089286 166.483429945047 -506.744780789539</t>
  </si>
  <si>
    <t>-543.354820202826 167.112409411175 -604.471742888074</t>
  </si>
  <si>
    <t>-552.026175240715 168.45236803877 -742.192612145925</t>
  </si>
  <si>
    <t>-534.212955522284 169.832126087602 -831.645356566897</t>
  </si>
  <si>
    <t>-550.923109212095 197.732017408686 -680.85347190305</t>
  </si>
  <si>
    <t>-580.532078650531 333.041304408253 -660.517812000421</t>
  </si>
  <si>
    <t>-522.442915428061 342.034817573616 -366.332803373477</t>
  </si>
  <si>
    <t>-315.114377978577 281.608735685709 -250.192508793559</t>
  </si>
  <si>
    <t>-545.463263690314 137.988099049685 -681.778556776474</t>
  </si>
  <si>
    <t>-581.429808799394 4.12467379995064 -662.11674889708</t>
  </si>
  <si>
    <t>-331.041176873652 41.7899384424193 -363.950254933781</t>
  </si>
  <si>
    <t>-485.966089222685 244.509001145646 -206.160450076635</t>
  </si>
  <si>
    <t>-488.397199198969 264.153141001862 209.849419731111</t>
  </si>
  <si>
    <t>-496.983875195933 281.753158766455 615.767763865645</t>
  </si>
  <si>
    <t>-347.810250657413 293.109042564662 674.523827414038</t>
  </si>
  <si>
    <t>-517.993799151793 88.3335902816443 -201.287871685726</t>
  </si>
  <si>
    <t>-525.329359923489 93.6470123791505 215.094155227302</t>
  </si>
  <si>
    <t>-530.042528275163 102.453579013664 621.340715249741</t>
  </si>
  <si>
    <t>-388.678915512253 57.2354664736797 683.030656187878</t>
  </si>
  <si>
    <t>9763-20170724T150227.076531900.bin</t>
  </si>
  <si>
    <t>-502.342657098871 166.234882000753 -203.674924559228</t>
  </si>
  <si>
    <t>-516.335410965008 165.985428572105 -301.184638737802</t>
  </si>
  <si>
    <t>-527.945481983745 165.953205028727 -409.023343386445</t>
  </si>
  <si>
    <t>-536.922303812321 166.16954874195 -506.611262020071</t>
  </si>
  <si>
    <t>-544.400742644051 166.721740874282 -604.323759597821</t>
  </si>
  <si>
    <t>-553.367903054087 167.936088787537 -742.026827726304</t>
  </si>
  <si>
    <t>-535.636155774611 169.321594121478 -831.495681500725</t>
  </si>
  <si>
    <t>-552.267767984505 197.258912152473 -680.708310207562</t>
  </si>
  <si>
    <t>-582.660978233459 332.421482830409 -660.565745563538</t>
  </si>
  <si>
    <t>-526.019025525793 342.589303515556 -366.136954268325</t>
  </si>
  <si>
    <t>-316.267293599711 282.143046980663 -254.443317881589</t>
  </si>
  <si>
    <t>-546.540556746963 137.53960231501 -681.607905713989</t>
  </si>
  <si>
    <t>-581.972062949565 3.51014019090144 -662.117987245023</t>
  </si>
  <si>
    <t>-332.257106392161 41.5703161908004 -363.288812098618</t>
  </si>
  <si>
    <t>-486.570012924084 244.333632650009 -206.125536223233</t>
  </si>
  <si>
    <t>-488.352958271063 264.111054766406 209.881309813755</t>
  </si>
  <si>
    <t>-497.014623886818 281.774000118809 615.783632707857</t>
  </si>
  <si>
    <t>-347.819898052593 293.119396166391 674.488112684095</t>
  </si>
  <si>
    <t>-518.13057741002 88.1432376111472 -201.225296581388</t>
  </si>
  <si>
    <t>-525.32323614555 93.4587380039941 215.159169840526</t>
  </si>
  <si>
    <t>-530.083387827542 102.447656845126 621.396131266458</t>
  </si>
  <si>
    <t>-388.679057630354 57.2639262976718 683.01800217854</t>
  </si>
  <si>
    <t>9763-20170724T150227.108615500.bin</t>
  </si>
  <si>
    <t>-502.532855188071 166.234092195715 -203.646449948836</t>
  </si>
  <si>
    <t>-516.564567450484 165.982104064605 -301.150525696822</t>
  </si>
  <si>
    <t>-528.285834540681 165.913863081777 -408.977256925555</t>
  </si>
  <si>
    <t>-537.389312702142 166.082097269385 -506.553344174178</t>
  </si>
  <si>
    <t>-545.019722973325 166.569245224189 -604.254667280668</t>
  </si>
  <si>
    <t>-554.226679088096 167.673042104042 -741.942747761069</t>
  </si>
  <si>
    <t>-536.56011680611 169.051284017408 -831.424541320017</t>
  </si>
  <si>
    <t>-553.070742631058 197.040064127629 -680.646441509879</t>
  </si>
  <si>
    <t>-583.758689247119 332.148446397882 -660.617979600602</t>
  </si>
  <si>
    <t>-527.482341835815 343.136642204169 -366.14854530342</t>
  </si>
  <si>
    <t>-317.467021600024 280.96517667388 -255.906687538749</t>
  </si>
  <si>
    <t>-547.243142826062 137.330045266258 -681.51470566228</t>
  </si>
  <si>
    <t>-582.458093298409 3.24869921332061 -662.045504962784</t>
  </si>
  <si>
    <t>-332.452932161143 40.6762661364387 -363.611658919902</t>
  </si>
  <si>
    <t>-486.877871673342 244.326360946959 -206.0907760312</t>
  </si>
  <si>
    <t>-488.379081111972 264.177300612167 209.913655406734</t>
  </si>
  <si>
    <t>-497.03605235304 281.794165929891 615.798245465792</t>
  </si>
  <si>
    <t>-347.833836972264 293.287369659148 674.45492366398</t>
  </si>
  <si>
    <t>-518.227926677247 88.1505745145444 -201.185908443674</t>
  </si>
  <si>
    <t>-525.229601282851 93.3634321366324 215.203095663566</t>
  </si>
  <si>
    <t>-530.124443602265 102.435440917081 621.435831869891</t>
  </si>
  <si>
    <t>-388.686100630125 57.2910752832613 683.008428606605</t>
  </si>
  <si>
    <t>9763-20170724T150227.177302900.bin</t>
  </si>
  <si>
    <t>-502.842679153249 166.171237334153 -203.598046063804</t>
  </si>
  <si>
    <t>-516.997333857822 165.918046687205 -301.084356614603</t>
  </si>
  <si>
    <t>-528.963630205313 165.804578874693 -408.884194283636</t>
  </si>
  <si>
    <t>-538.330780444975 165.909701483349 -506.435354468958</t>
  </si>
  <si>
    <t>-546.265782770335 166.308879511836 -604.112890529769</t>
  </si>
  <si>
    <t>-555.943431738628 167.259859229762 -741.769796926728</t>
  </si>
  <si>
    <t>-538.496003872942 168.647296013613 -831.294374309463</t>
  </si>
  <si>
    <t>-554.619618169309 196.690855301935 -680.507553958305</t>
  </si>
  <si>
    <t>-585.463359856179 331.793114191929 -660.641619972597</t>
  </si>
  <si>
    <t>-530.354034806046 342.231313673916 -365.931531948852</t>
  </si>
  <si>
    <t>-321.120172087473 276.193255156492 -256.454766903715</t>
  </si>
  <si>
    <t>-548.711634559623 136.988218851946 -681.335310648445</t>
  </si>
  <si>
    <t>-583.846245842738 2.84850011557705 -661.959005881337</t>
  </si>
  <si>
    <t>-332.946751763993 39.4317467034343 -364.404872908497</t>
  </si>
  <si>
    <t>-487.406814791588 244.261417738219 -206.040590384925</t>
  </si>
  <si>
    <t>-488.362565969064 264.321298613133 209.955442042839</t>
  </si>
  <si>
    <t>-497.054436958924 281.847737976915 615.842886358569</t>
  </si>
  <si>
    <t>-347.842492632994 293.489740049587 674.445398559936</t>
  </si>
  <si>
    <t>-518.338418851252 88.0587907687479 -201.132034096286</t>
  </si>
  <si>
    <t>-524.929138409918 93.0811408369093 215.266046286163</t>
  </si>
  <si>
    <t>-530.191283465488 102.385641172547 621.484559625579</t>
  </si>
  <si>
    <t>-388.70107325578 57.3173856091566 682.993695482067</t>
  </si>
  <si>
    <t>9763-20170724T150227.242476800.bin</t>
  </si>
  <si>
    <t>-502.959061303891 166.040461866628 -203.57190987613</t>
  </si>
  <si>
    <t>-517.220796587682 165.778584106191 -301.042598393801</t>
  </si>
  <si>
    <t>-529.371866845201 165.661832302132 -408.821726420542</t>
  </si>
  <si>
    <t>-538.933062767849 165.7640084724 -506.354182667281</t>
  </si>
  <si>
    <t>-547.089168974928 166.158526997196 -604.013371482028</t>
  </si>
  <si>
    <t>-557.106658051921 167.099789642937 -741.64606987339</t>
  </si>
  <si>
    <t>-539.912658087276 168.510340767775 -831.219414730459</t>
  </si>
  <si>
    <t>-555.65829583955 196.532363924531 -680.387484383867</t>
  </si>
  <si>
    <t>-586.636385902357 331.630246021527 -660.690368512604</t>
  </si>
  <si>
    <t>-533.578548327754 340.642175023113 -365.557206638447</t>
  </si>
  <si>
    <t>-324.957541237595 272.74681078275 -256.04685815101</t>
  </si>
  <si>
    <t>-549.698981871061 136.835059656742 -681.229382970196</t>
  </si>
  <si>
    <t>-584.911946127537 2.70720394123555 -661.981485979755</t>
  </si>
  <si>
    <t>-333.8376198308 38.5908870201145 -366.173104891785</t>
  </si>
  <si>
    <t>-487.647209560755 244.174109629159 -206.015275091989</t>
  </si>
  <si>
    <t>-488.289559572532 264.285201216971 209.978880463681</t>
  </si>
  <si>
    <t>-497.064270502958 281.879339586249 615.884855364084</t>
  </si>
  <si>
    <t>-347.848638100605 293.671162363675 674.448041796208</t>
  </si>
  <si>
    <t>-518.310348803557 87.8698445899627 -201.093091985102</t>
  </si>
  <si>
    <t>-524.845167710315 92.9834205276845 215.304717862268</t>
  </si>
  <si>
    <t>-530.202639173085 102.3900266314 621.503413263254</t>
  </si>
  <si>
    <t>-388.708056392953 57.3131230692177 682.996121582438</t>
  </si>
  <si>
    <t>9763-20170724T150227.275473700.bin</t>
  </si>
  <si>
    <t>-502.906025818095 165.900032568579 -203.565875266012</t>
  </si>
  <si>
    <t>-517.2052029283 165.646396904466 -301.031058159512</t>
  </si>
  <si>
    <t>-529.430756883381 165.553741809721 -408.801879465433</t>
  </si>
  <si>
    <t>-539.073232936416 165.682770091413 -506.326286406648</t>
  </si>
  <si>
    <t>-547.324943099634 166.108749197173 -603.977282271129</t>
  </si>
  <si>
    <t>-557.49250565546 167.098395250036 -741.598709180576</t>
  </si>
  <si>
    <t>-540.399125286921 168.535182095224 -831.190804676551</t>
  </si>
  <si>
    <t>-555.993272650643 196.507837724198 -680.330095877522</t>
  </si>
  <si>
    <t>-586.96818329045 331.607129297083 -660.661593721629</t>
  </si>
  <si>
    <t>-535.111894708283 339.935823183928 -365.294681869647</t>
  </si>
  <si>
    <t>-326.58090910202 272.744939469878 -255.180210159436</t>
  </si>
  <si>
    <t>-550.003034653601 136.813923164236 -681.201870348653</t>
  </si>
  <si>
    <t>-585.318561907229 2.70096689861543 -662.034813918705</t>
  </si>
  <si>
    <t>-334.055637734509 38.1045196737962 -367.266317319874</t>
  </si>
  <si>
    <t>-487.569767235195 244.057846007652 -206.002252754883</t>
  </si>
  <si>
    <t>-488.19463702644 264.184394034278 209.991189580377</t>
  </si>
  <si>
    <t>-497.070182489569 281.892999611627 615.896236410086</t>
  </si>
  <si>
    <t>-347.847069393689 293.708553580894 674.435562423485</t>
  </si>
  <si>
    <t>-518.239780683913 87.7265242643109 -201.09095941417</t>
  </si>
  <si>
    <t>-524.8701510412 92.9119461606454 215.304464431601</t>
  </si>
  <si>
    <t>-530.203422131706 102.388780788766 621.509289913232</t>
  </si>
  <si>
    <t>-388.713090421991 57.2898770517345 682.995708067639</t>
  </si>
  <si>
    <t>9763-20170724T150227.344635300.bin</t>
  </si>
  <si>
    <t>-502.876418391082 165.567406449389 -203.529771659865</t>
  </si>
  <si>
    <t>-517.243446018822 165.346066362669 -300.985063775639</t>
  </si>
  <si>
    <t>-529.585501714734 165.318457560534 -408.742589113003</t>
  </si>
  <si>
    <t>-539.351267465873 165.517596604807 -506.254625072353</t>
  </si>
  <si>
    <t>-547.745132959055 166.023932957921 -603.89320742582</t>
  </si>
  <si>
    <t>-558.133406006278 167.137886273419 -741.497005575492</t>
  </si>
  <si>
    <t>-541.096768474623 168.654536171251 -831.098720281066</t>
  </si>
  <si>
    <t>-556.57036788545 196.488420403761 -680.201937300184</t>
  </si>
  <si>
    <t>-587.644305712904 331.564606064294 -660.478705641637</t>
  </si>
  <si>
    <t>-537.025003694658 339.058917240112 -364.874948406179</t>
  </si>
  <si>
    <t>-329.072409515678 274.101146005215 -252.352991009315</t>
  </si>
  <si>
    <t>-550.512625732686 136.802413517811 -681.142485765748</t>
  </si>
  <si>
    <t>-585.924918054776 2.6883731502171 -662.166656245351</t>
  </si>
  <si>
    <t>-334.058177894216 37.8734847000844 -368.830982922605</t>
  </si>
  <si>
    <t>-487.494658885576 243.715989292707 -205.961221394841</t>
  </si>
  <si>
    <t>-488.006635683246 263.927277251667 210.028284570327</t>
  </si>
  <si>
    <t>-497.074390719147 281.8456043397 615.915837107812</t>
  </si>
  <si>
    <t>-347.827363202822 293.549346298694 674.41666092439</t>
  </si>
  <si>
    <t>-518.29688270219 87.423819098475 -201.067401412426</t>
  </si>
  <si>
    <t>-524.900700761503 92.6882834800281 215.327455925439</t>
  </si>
  <si>
    <t>-530.206396469502 102.386082431798 621.518218578647</t>
  </si>
  <si>
    <t>-388.723665645153 57.2549169271424 682.998383856298</t>
  </si>
  <si>
    <t>9763-20170724T150227.378731000.bin</t>
  </si>
  <si>
    <t>-502.87330952587 165.384805684008 -203.508378331908</t>
  </si>
  <si>
    <t>-517.262450905858 165.171246585716 -300.960460794556</t>
  </si>
  <si>
    <t>-529.629878711587 165.174464835915 -408.715164138415</t>
  </si>
  <si>
    <t>-539.419906993043 165.410828497322 -506.224573054395</t>
  </si>
  <si>
    <t>-547.839973884026 165.964104005919 -603.860575587823</t>
  </si>
  <si>
    <t>-558.267812459027 167.154173165312 -741.460939578567</t>
  </si>
  <si>
    <t>-541.215698452188 168.736319829313 -831.05856275207</t>
  </si>
  <si>
    <t>-556.715052332589 196.467938558132 -680.147753558685</t>
  </si>
  <si>
    <t>-587.833829188408 331.526286120535 -660.382199863553</t>
  </si>
  <si>
    <t>-537.707200506049 339.124448291809 -364.697296082231</t>
  </si>
  <si>
    <t>-330.474907822134 275.075851912509 -250.340074780871</t>
  </si>
  <si>
    <t>-550.601764471915 136.788200972958 -681.127294686422</t>
  </si>
  <si>
    <t>-585.994270819283 2.66420879351426 -662.245748721394</t>
  </si>
  <si>
    <t>-333.859260060538 38.2454432758411 -369.101272926347</t>
  </si>
  <si>
    <t>-487.423418970163 243.55899692119 -205.941734261629</t>
  </si>
  <si>
    <t>-487.955821199245 263.736960006302 210.049360043046</t>
  </si>
  <si>
    <t>-497.080541971053 281.844272009785 615.924873980035</t>
  </si>
  <si>
    <t>-347.831477989023 293.600348169209 674.409946939993</t>
  </si>
  <si>
    <t>-518.315818557987 87.203788051266 -201.056053422739</t>
  </si>
  <si>
    <t>-524.907434833386 92.5717355783909 215.337684019936</t>
  </si>
  <si>
    <t>-530.226286499596 102.363505587201 621.529147593053</t>
  </si>
  <si>
    <t>-388.733168661252 57.2540603678856 683.001316948178</t>
  </si>
  <si>
    <t>9763-20170724T150227.410815300.bin</t>
  </si>
  <si>
    <t>-502.826853630458 165.168002832595 -203.487664708206</t>
  </si>
  <si>
    <t>-517.236500791695 164.969684650649 -300.936714726947</t>
  </si>
  <si>
    <t>-529.593657538888 164.989549680406 -408.692610985737</t>
  </si>
  <si>
    <t>-539.361227189942 165.242266731991 -506.204303514709</t>
  </si>
  <si>
    <t>-547.745744995604 165.814603506276 -603.843235360444</t>
  </si>
  <si>
    <t>-558.109908978203 167.034862519871 -741.448149655308</t>
  </si>
  <si>
    <t>-541.026240057729 168.670121446036 -831.038641892858</t>
  </si>
  <si>
    <t>-556.608364960028 196.332847834178 -680.126191008535</t>
  </si>
  <si>
    <t>-587.84612506853 331.3703991759 -660.375521047438</t>
  </si>
  <si>
    <t>-538.382799574545 339.493143576159 -364.592764309063</t>
  </si>
  <si>
    <t>-332.159952245018 275.97731423878 -248.132959001894</t>
  </si>
  <si>
    <t>-550.448937020264 136.658025330588 -681.1193159454</t>
  </si>
  <si>
    <t>-585.706173470299 2.48632357762972 -662.286783340973</t>
  </si>
  <si>
    <t>-333.189812478431 38.0454316603561 -369.306352988752</t>
  </si>
  <si>
    <t>-487.401955487238 243.380474470318 -205.913323346573</t>
  </si>
  <si>
    <t>-487.933882797993 263.590212641131 210.076215031056</t>
  </si>
  <si>
    <t>-497.088100542333 281.845115278548 615.937572351087</t>
  </si>
  <si>
    <t>-347.832310499967 293.67085490357 674.391493077231</t>
  </si>
  <si>
    <t>-518.260444384672 86.9752515155267 -201.043428937126</t>
  </si>
  <si>
    <t>-524.894383013835 92.4200139632246 215.348629229549</t>
  </si>
  <si>
    <t>-530.241222292519 102.350730877482 621.536999125854</t>
  </si>
  <si>
    <t>-388.745847284048 57.2382052353933 683.001839667486</t>
  </si>
  <si>
    <t>9763-20170724T150227.479742500.bin</t>
  </si>
  <si>
    <t>-502.718729589567 164.745079837 -203.467067513053</t>
  </si>
  <si>
    <t>-517.111779177899 164.570326683072 -300.918677849804</t>
  </si>
  <si>
    <t>-529.353426991778 164.641757801949 -408.687505441502</t>
  </si>
  <si>
    <t>-538.978587281037 164.955446035503 -506.21323777952</t>
  </si>
  <si>
    <t>-547.183530433487 165.605044220502 -603.867050494026</t>
  </si>
  <si>
    <t>-557.256463208336 166.953916728698 -741.49224519445</t>
  </si>
  <si>
    <t>-540.09903498028 168.675205146001 -831.067132862405</t>
  </si>
  <si>
    <t>-555.924400254959 196.19036065972 -680.137204054833</t>
  </si>
  <si>
    <t>-587.263410945018 331.198006138754 -660.340724485311</t>
  </si>
  <si>
    <t>-540.078383080192 339.437016954426 -364.18930591221</t>
  </si>
  <si>
    <t>-335.20166325736 275.570908686501 -245.565248960152</t>
  </si>
  <si>
    <t>-549.683484078138 136.524938287398 -681.178735080588</t>
  </si>
  <si>
    <t>-584.847243220426 2.31102519264073 -662.467442781757</t>
  </si>
  <si>
    <t>-331.942277662524 38.1344111808894 -369.227125808099</t>
  </si>
  <si>
    <t>-487.31038340378 243.021170280466 -205.865049378706</t>
  </si>
  <si>
    <t>-487.97636468255 263.299506497009 210.120931309807</t>
  </si>
  <si>
    <t>-497.099726882085 281.820385982563 615.961796721113</t>
  </si>
  <si>
    <t>-347.831417948395 293.676039928403 674.377635748919</t>
  </si>
  <si>
    <t>-518.139174997226 86.4816994204105 -201.043742741089</t>
  </si>
  <si>
    <t>-524.84682858622 92.1545254251789 215.344101862557</t>
  </si>
  <si>
    <t>-530.275639636398 102.282465850244 621.527237775843</t>
  </si>
  <si>
    <t>-388.747186041521 57.283575976667 682.999158037612</t>
  </si>
  <si>
    <t>9763-20170724T150227.511827100.bin</t>
  </si>
  <si>
    <t>-502.624666866004 164.575125619129 -203.494856821917</t>
  </si>
  <si>
    <t>-516.980746371929 164.39388698853 -300.951877000739</t>
  </si>
  <si>
    <t>-529.142329574378 164.476641558677 -408.729826646205</t>
  </si>
  <si>
    <t>-538.680095677383 164.809403773387 -506.263965638035</t>
  </si>
  <si>
    <t>-546.783114700859 165.48852756598 -603.926092597721</t>
  </si>
  <si>
    <t>-556.697840146167 166.890173059727 -741.562380099978</t>
  </si>
  <si>
    <t>-539.49238753294 168.642592942732 -831.127365549719</t>
  </si>
  <si>
    <t>-555.460997799859 196.100389138752 -680.192741675761</t>
  </si>
  <si>
    <t>-586.987699227325 331.059519209337 -660.376056880267</t>
  </si>
  <si>
    <t>-540.581737648414 338.741758588118 -364.086445396824</t>
  </si>
  <si>
    <t>-335.567983088027 274.577876141154 -245.860661654472</t>
  </si>
  <si>
    <t>-549.169494524097 136.440710424676 -681.253530280077</t>
  </si>
  <si>
    <t>-584.250712836193 2.19508510228775 -662.589921569238</t>
  </si>
  <si>
    <t>-331.593940813254 37.8840945287304 -369.177716532788</t>
  </si>
  <si>
    <t>-487.289706489697 242.873771382424 -205.861379371341</t>
  </si>
  <si>
    <t>-488.003736588432 263.220400313961 210.121192013662</t>
  </si>
  <si>
    <t>-497.093630598805 281.826021077221 615.971090812001</t>
  </si>
  <si>
    <t>-347.832544470353 293.774514466377 674.386429707709</t>
  </si>
  <si>
    <t>-518.001477106285 86.2905871608841 -201.055801437576</t>
  </si>
  <si>
    <t>-524.85833452134 92.067672089637 215.328113744501</t>
  </si>
  <si>
    <t>-530.281206679369 102.254402168267 621.510309494629</t>
  </si>
  <si>
    <t>-388.740063266998 57.3163965296271 682.997508476762</t>
  </si>
  <si>
    <t>9763-20170724T150227.577004900.bin</t>
  </si>
  <si>
    <t>-502.303848737382 164.261756420505 -203.494934805596</t>
  </si>
  <si>
    <t>-516.595355992421 164.042619868604 -300.961472264642</t>
  </si>
  <si>
    <t>-528.624909825171 164.122358178884 -408.754286017885</t>
  </si>
  <si>
    <t>-538.020489860076 164.47090520037 -506.30220918528</t>
  </si>
  <si>
    <t>-545.959621768673 165.185374295912 -603.977401225237</t>
  </si>
  <si>
    <t>-555.621792703396 166.659217746143 -741.630873902105</t>
  </si>
  <si>
    <t>-538.285113249798 168.477940265456 -831.169318785998</t>
  </si>
  <si>
    <t>-554.553392462735 195.831379736517 -680.239881151024</t>
  </si>
  <si>
    <t>-586.587956024793 330.654813885091 -660.388086923569</t>
  </si>
  <si>
    <t>-540.447856049957 337.686891670743 -364.040935690032</t>
  </si>
  <si>
    <t>-333.745057213259 273.490314188821 -248.811891146099</t>
  </si>
  <si>
    <t>-548.148263033821 136.184183963484 -681.328159291093</t>
  </si>
  <si>
    <t>-583.028380264666 1.88388082476308 -662.726323896222</t>
  </si>
  <si>
    <t>-330.78086054289 37.3538904187176 -369.512321307133</t>
  </si>
  <si>
    <t>-487.031194318481 242.546484688346 -205.858146296128</t>
  </si>
  <si>
    <t>-487.940481334445 263.118686132975 210.112912104858</t>
  </si>
  <si>
    <t>-497.085356117397 281.880947365301 615.979273483508</t>
  </si>
  <si>
    <t>-347.839352141692 293.983528575265 674.401429072591</t>
  </si>
  <si>
    <t>-517.606849854865 85.9572519569672 -201.067501211076</t>
  </si>
  <si>
    <t>-524.841542019106 91.9120892394617 215.307560858232</t>
  </si>
  <si>
    <t>-530.300064073282 102.205001608313 621.497726473376</t>
  </si>
  <si>
    <t>-388.744856434095 57.3380538589679 683.004483855465</t>
  </si>
  <si>
    <t>9763-20170724T150227.642179200.bin</t>
  </si>
  <si>
    <t>-502.05159720214 164.053247995328 -203.44123380383</t>
  </si>
  <si>
    <t>-516.340712221654 163.789803702033 -300.907872834176</t>
  </si>
  <si>
    <t>-528.321260829096 163.826289349095 -408.706230304826</t>
  </si>
  <si>
    <t>-537.654141404679 164.139880610817 -506.260256064673</t>
  </si>
  <si>
    <t>-545.512404441859 164.824745445847 -603.942316223282</t>
  </si>
  <si>
    <t>-555.041805792508 166.263556065164 -741.605315484222</t>
  </si>
  <si>
    <t>-537.5874439612 168.135406701801 -831.119845978532</t>
  </si>
  <si>
    <t>-554.077323828766 195.446345090757 -680.217793145274</t>
  </si>
  <si>
    <t>-586.407265513761 330.209160334332 -660.407835361619</t>
  </si>
  <si>
    <t>-539.773241770644 337.535033296541 -364.145106186518</t>
  </si>
  <si>
    <t>-331.972361351547 272.424501763997 -251.431090942715</t>
  </si>
  <si>
    <t>-547.58175293231 135.808695691279 -681.290770865108</t>
  </si>
  <si>
    <t>-582.26586498346 1.45731883802387 -662.683296888278</t>
  </si>
  <si>
    <t>-330.411233551744 37.3053774583634 -369.560462667231</t>
  </si>
  <si>
    <t>-486.906323576903 242.385400706969 -205.854484104954</t>
  </si>
  <si>
    <t>-487.801869471561 263.061586684426 210.111509120812</t>
  </si>
  <si>
    <t>-497.076944446738 281.884475459291 615.972181102906</t>
  </si>
  <si>
    <t>-347.838216258355 294.07599714839 674.394477681512</t>
  </si>
  <si>
    <t>-517.257640434255 85.7235412628304 -201.031051382452</t>
  </si>
  <si>
    <t>-524.67282056835 91.8377225279082 215.338546760767</t>
  </si>
  <si>
    <t>-530.304978281652 102.200773387252 621.516611125976</t>
  </si>
  <si>
    <t>-388.729450943824 57.403579870368 683.027402597864</t>
  </si>
  <si>
    <t>9763-20170724T150227.678073500.bin</t>
  </si>
  <si>
    <t>-501.907919708109 163.981828560625 -203.435835883241</t>
  </si>
  <si>
    <t>-516.210542951765 163.698961255095 -300.900490204303</t>
  </si>
  <si>
    <t>-528.157224489082 163.717376480734 -408.702583373842</t>
  </si>
  <si>
    <t>-537.440000346132 164.017536776094 -506.261575290811</t>
  </si>
  <si>
    <t>-545.228789458605 164.692760083547 -603.94912656086</t>
  </si>
  <si>
    <t>-554.640055260855 166.123377566741 -741.62045227984</t>
  </si>
  <si>
    <t>-537.136470205686 168.002489702156 -831.125150633545</t>
  </si>
  <si>
    <t>-553.731147266316 195.309598930111 -680.23363764395</t>
  </si>
  <si>
    <t>-586.041702651796 330.082630961882 -660.431082281423</t>
  </si>
  <si>
    <t>-539.341559190006 337.430355879857 -364.179260904133</t>
  </si>
  <si>
    <t>-331.449489145759 272.042140068552 -251.794780095518</t>
  </si>
  <si>
    <t>-547.228849667609 135.672495778219 -681.29782234078</t>
  </si>
  <si>
    <t>-581.893416258729 1.31886110112418 -662.651511697964</t>
  </si>
  <si>
    <t>-329.719841263678 37.2093423540598 -369.651920459091</t>
  </si>
  <si>
    <t>-486.816178213575 242.333822575383 -205.848494186578</t>
  </si>
  <si>
    <t>-487.71320162547 263.01747089888 210.117124132645</t>
  </si>
  <si>
    <t>-497.08332407697 281.901311909045 615.968342845973</t>
  </si>
  <si>
    <t>-347.847185343512 294.185693291892 674.377850417354</t>
  </si>
  <si>
    <t>-517.059085244974 85.6284297126078 -201.006160760112</t>
  </si>
  <si>
    <t>-524.593071945802 91.7971108920553 215.36048525604</t>
  </si>
  <si>
    <t>-530.318793236541 102.184640854087 621.52600982132</t>
  </si>
  <si>
    <t>-388.728676960957 57.4352971349235 683.038101566132</t>
  </si>
  <si>
    <t>9763-20170724T150227.742246000.bin</t>
  </si>
  <si>
    <t>-501.556653488277 163.800272780234 -203.435125137088</t>
  </si>
  <si>
    <t>-515.834265905945 163.489161345873 -300.903323878742</t>
  </si>
  <si>
    <t>-527.680554554631 163.461675774911 -408.716540437731</t>
  </si>
  <si>
    <t>-536.842700204036 163.716844920891 -506.286835277517</t>
  </si>
  <si>
    <t>-544.48069245398 164.345064235152 -603.986816611269</t>
  </si>
  <si>
    <t>-553.647531958735 165.708993639665 -741.675196223877</t>
  </si>
  <si>
    <t>-536.094447489623 167.532695957799 -831.171474490398</t>
  </si>
  <si>
    <t>-552.830189502112 194.926846856886 -680.302204358663</t>
  </si>
  <si>
    <t>-585.161416068927 329.701024955521 -660.560167432479</t>
  </si>
  <si>
    <t>-538.677917089583 336.99162903234 -364.272868202719</t>
  </si>
  <si>
    <t>-330.911056739595 270.571940082764 -252.262273907795</t>
  </si>
  <si>
    <t>-546.360837670083 135.285524309811 -681.32359324996</t>
  </si>
  <si>
    <t>-581.095589666906 0.961508910564817 -662.5748759521</t>
  </si>
  <si>
    <t>-328.636198903254 37.2020342081448 -369.898292620437</t>
  </si>
  <si>
    <t>-486.439368882965 242.129741725803 -205.851180622339</t>
  </si>
  <si>
    <t>-487.565063181708 262.928507506749 210.108132724248</t>
  </si>
  <si>
    <t>-497.097649022039 281.894998772744 615.940911118738</t>
  </si>
  <si>
    <t>-347.847889865127 294.174523933196 674.316618035775</t>
  </si>
  <si>
    <t>-516.718201402573 85.4206413087488 -200.974206994879</t>
  </si>
  <si>
    <t>-524.514824064283 91.7129721275871 215.385768590361</t>
  </si>
  <si>
    <t>-530.312965190758 102.189168343009 621.529826899394</t>
  </si>
  <si>
    <t>-388.737346681869 57.4062137250371 683.050830525594</t>
  </si>
  <si>
    <t>9763-20170724T150227.778377300.bin</t>
  </si>
  <si>
    <t>-501.407723792183 163.660297551112 -203.452245740922</t>
  </si>
  <si>
    <t>-515.668988838563 163.351944863585 -300.922915764729</t>
  </si>
  <si>
    <t>-527.454798245052 163.314058680277 -408.742573509892</t>
  </si>
  <si>
    <t>-536.544684978824 163.556254518207 -506.319841613395</t>
  </si>
  <si>
    <t>-544.092579521278 164.168933925017 -604.026868161472</t>
  </si>
  <si>
    <t>-553.113595164185 165.509003277683 -741.725136715694</t>
  </si>
  <si>
    <t>-535.508399303563 167.28715635926 -831.211982889792</t>
  </si>
  <si>
    <t>-552.350986571241 194.738561243495 -680.356993653799</t>
  </si>
  <si>
    <t>-584.660721611976 329.520901978672 -660.641931549633</t>
  </si>
  <si>
    <t>-538.406561035503 336.659722902904 -364.315056001643</t>
  </si>
  <si>
    <t>-330.532920146746 269.88088444516 -252.71691827125</t>
  </si>
  <si>
    <t>-545.901108016926 135.094682103877 -681.359923420395</t>
  </si>
  <si>
    <t>-580.691715489789 0.797131080719055 -662.558950904323</t>
  </si>
  <si>
    <t>-328.415311048866 37.0796827945383 -370.041333193382</t>
  </si>
  <si>
    <t>-486.246741236737 242.021757157717 -205.871342190457</t>
  </si>
  <si>
    <t>-487.499205492671 262.848751758326 210.086182987389</t>
  </si>
  <si>
    <t>-497.101324329798 281.894583180717 615.923615964502</t>
  </si>
  <si>
    <t>-347.851528444801 294.182387780767 674.297517760142</t>
  </si>
  <si>
    <t>-516.600146334456 85.2755759228698 -200.99220158043</t>
  </si>
  <si>
    <t>-524.512570257985 91.6509393276901 215.364295227052</t>
  </si>
  <si>
    <t>-530.317121139692 102.158008525779 621.511435811678</t>
  </si>
  <si>
    <t>-388.737283033582 57.4120585388698 683.04968812214</t>
  </si>
  <si>
    <t>9763-20170724T150227.842547700.bin</t>
  </si>
  <si>
    <t>-501.168355821079 163.400317540571 -203.469108175995</t>
  </si>
  <si>
    <t>-515.381947792772 163.08407122932 -300.946688375982</t>
  </si>
  <si>
    <t>-527.024506174828 163.047744030888 -408.781897304913</t>
  </si>
  <si>
    <t>-535.948918559742 163.299241544503 -506.374460334802</t>
  </si>
  <si>
    <t>-543.295770421778 163.93117565229 -604.096679275176</t>
  </si>
  <si>
    <t>-551.996743168347 165.310751670861 -741.815159322821</t>
  </si>
  <si>
    <t>-534.240918046115 167.018031911995 -831.273649411692</t>
  </si>
  <si>
    <t>-551.349934792805 194.525521524705 -680.438699106782</t>
  </si>
  <si>
    <t>-583.62041521226 329.312958661451 -660.652435281215</t>
  </si>
  <si>
    <t>-537.41165241458 336.239942275321 -364.313426034986</t>
  </si>
  <si>
    <t>-329.125609669138 268.828502368107 -253.870700119246</t>
  </si>
  <si>
    <t>-544.951407060178 134.876077991858 -681.440553977388</t>
  </si>
  <si>
    <t>-579.903264911998 0.631904579840239 -662.564140604226</t>
  </si>
  <si>
    <t>-327.739622370998 36.6742586066594 -370.059200290539</t>
  </si>
  <si>
    <t>-485.928505809994 241.774777338111 -205.893354892959</t>
  </si>
  <si>
    <t>-487.305337840741 262.677890301245 210.059968367482</t>
  </si>
  <si>
    <t>-497.107847510566 281.883642680787 615.88922826148</t>
  </si>
  <si>
    <t>-347.846730881869 294.112236677869 674.246589675066</t>
  </si>
  <si>
    <t>-516.449502329686 85.012102571754 -201.012903916704</t>
  </si>
  <si>
    <t>-524.517028344924 91.5651847542028 215.337892980313</t>
  </si>
  <si>
    <t>-530.292719832454 102.152634301656 621.491035563287</t>
  </si>
  <si>
    <t>-388.738218334815 57.3592970005088 683.053080181956</t>
  </si>
  <si>
    <t>9763-20170724T150227.877267100.bin</t>
  </si>
  <si>
    <t>-501.054201072788 163.273726764758 -203.477337535103</t>
  </si>
  <si>
    <t>-515.263950782382 162.955803592614 -300.95543869143</t>
  </si>
  <si>
    <t>-526.836465317759 162.917691509646 -408.798366433409</t>
  </si>
  <si>
    <t>-535.671130934227 163.169824049117 -506.398968186562</t>
  </si>
  <si>
    <t>-542.901899805976 163.806469172668 -604.12975688234</t>
  </si>
  <si>
    <t>-551.411791868406 165.198610353212 -741.860107752373</t>
  </si>
  <si>
    <t>-533.568326476067 166.888516615149 -831.301442724565</t>
  </si>
  <si>
    <t>-550.832855224403 194.409820088656 -680.481189019468</t>
  </si>
  <si>
    <t>-583.085764257567 329.18869266129 -660.659653203363</t>
  </si>
  <si>
    <t>-536.820868914692 336.223854359362 -364.332088378105</t>
  </si>
  <si>
    <t>-328.411995224837 268.082671192489 -254.570928449475</t>
  </si>
  <si>
    <t>-544.46749166865 134.756632142286 -681.477395120417</t>
  </si>
  <si>
    <t>-579.50280792028 0.533978813252361 -662.588327639292</t>
  </si>
  <si>
    <t>-327.577066457221 36.4040052800781 -370.014175518442</t>
  </si>
  <si>
    <t>-485.753825785625 241.665948300609 -205.913051983064</t>
  </si>
  <si>
    <t>-487.264461068194 262.591256688082 210.038723431432</t>
  </si>
  <si>
    <t>-497.113613282461 281.867786347275 615.865556223569</t>
  </si>
  <si>
    <t>-347.847054036977 294.071679730173 674.214128686616</t>
  </si>
  <si>
    <t>-516.383155229274 84.8821218158612 -201.015042570066</t>
  </si>
  <si>
    <t>-524.571381796907 91.5531681556081 215.33147180463</t>
  </si>
  <si>
    <t>-530.280400698171 102.165811572175 621.481096920055</t>
  </si>
  <si>
    <t>-388.740881375229 57.3396820318601 683.053659716192</t>
  </si>
  <si>
    <t>9763-20170724T150227.941468100.bin</t>
  </si>
  <si>
    <t>-500.912312453936 163.0267382223 -203.50393997211</t>
  </si>
  <si>
    <t>-515.081096656759 162.693165988889 -300.987977783005</t>
  </si>
  <si>
    <t>-526.491090879891 162.646165560151 -408.848157885193</t>
  </si>
  <si>
    <t>-535.131976727692 162.898116347813 -506.466156107606</t>
  </si>
  <si>
    <t>-542.122461339416 163.54498355853 -604.214265336962</t>
  </si>
  <si>
    <t>-550.245452236346 164.964576108005 -741.967847046911</t>
  </si>
  <si>
    <t>-532.234909036561 166.664622679282 -831.37543662131</t>
  </si>
  <si>
    <t>-549.801451119873 194.167503341163 -680.58376677576</t>
  </si>
  <si>
    <t>-581.888838293325 328.975178657494 -660.623933168878</t>
  </si>
  <si>
    <t>-535.4694260505 335.854624350883 -364.316782074158</t>
  </si>
  <si>
    <t>-326.825713780849 266.294185419017 -255.900297787227</t>
  </si>
  <si>
    <t>-543.508263833298 134.50653976987 -681.569807988114</t>
  </si>
  <si>
    <t>-578.695057937123 0.336485158673895 -662.600001778389</t>
  </si>
  <si>
    <t>-327.264029087981 36.4660236251818 -369.513100413641</t>
  </si>
  <si>
    <t>-485.518894991364 241.395219537407 -205.942020540194</t>
  </si>
  <si>
    <t>-487.209701378204 262.465928805697 210.001657364931</t>
  </si>
  <si>
    <t>-497.112484569875 281.845497822249 615.819937508147</t>
  </si>
  <si>
    <t>-347.836119260372 293.911947402108 674.172083899326</t>
  </si>
  <si>
    <t>-516.322625551795 84.6595753637573 -201.018872374691</t>
  </si>
  <si>
    <t>-524.645857769535 91.4997187191314 215.322275069127</t>
  </si>
  <si>
    <t>-530.252971002488 102.178986977947 621.471569589538</t>
  </si>
  <si>
    <t>-388.740212162702 57.2855527726908 683.056649192363</t>
  </si>
  <si>
    <t>9763-20170724T150227.978497900.bin</t>
  </si>
  <si>
    <t>-500.871666003284 162.961645968314 -203.504259938873</t>
  </si>
  <si>
    <t>-515.016855066057 162.628006383054 -300.991747473152</t>
  </si>
  <si>
    <t>-526.313238944849 162.596241249232 -408.863905651963</t>
  </si>
  <si>
    <t>-534.816814264092 162.871290887138 -506.493741339908</t>
  </si>
  <si>
    <t>-541.635833986191 163.552541561339 -604.253935143551</t>
  </si>
  <si>
    <t>-549.481897428789 165.033934138733 -742.022734038449</t>
  </si>
  <si>
    <t>-531.37889932695 166.758166695501 -831.411296772842</t>
  </si>
  <si>
    <t>-549.143238411747 194.211289688606 -680.625918092055</t>
  </si>
  <si>
    <t>-581.167700528717 329.007405366849 -660.58638403215</t>
  </si>
  <si>
    <t>-534.596915849424 335.723565864385 -364.299107649639</t>
  </si>
  <si>
    <t>-325.749638686846 265.373122332539 -256.788031172177</t>
  </si>
  <si>
    <t>-542.884183327154 134.546916990226 -681.623878981525</t>
  </si>
  <si>
    <t>-578.145453952931 0.392094443529686 -662.588918928997</t>
  </si>
  <si>
    <t>-326.728652866054 36.4138208817612 -369.459057423572</t>
  </si>
  <si>
    <t>-485.44700011597 241.336507693294 -205.955928461308</t>
  </si>
  <si>
    <t>-487.221217203861 262.438627007949 209.985804163055</t>
  </si>
  <si>
    <t>-497.122406198264 281.860484525156 615.800529713275</t>
  </si>
  <si>
    <t>-347.848852116434 294.038834432637 674.136535856415</t>
  </si>
  <si>
    <t>-516.289948684934 84.6092169177966 -201.024038614419</t>
  </si>
  <si>
    <t>-524.640417794419 91.4576990292712 215.316390812552</t>
  </si>
  <si>
    <t>-530.245833961754 102.173667537767 621.46419555661</t>
  </si>
  <si>
    <t>-388.743674137719 57.2539178361824 683.054368594468</t>
  </si>
  <si>
    <t>9763-20170724T150228.010583300.bin</t>
  </si>
  <si>
    <t>-500.835047396096 162.941808222773 -203.501634128159</t>
  </si>
  <si>
    <t>-514.958249476404 162.60334178563 -300.992215731169</t>
  </si>
  <si>
    <t>-526.143708602223 162.585940782709 -408.87593142545</t>
  </si>
  <si>
    <t>-534.512923833197 162.884823485829 -506.51751940704</t>
  </si>
  <si>
    <t>-541.164047199115 163.602735678767 -604.288873435811</t>
  </si>
  <si>
    <t>-548.738934279674 165.151077584133 -742.072081177066</t>
  </si>
  <si>
    <t>-530.561719003693 166.900159217384 -831.445150146957</t>
  </si>
  <si>
    <t>-548.50369187333 194.300524589625 -680.66156233957</t>
  </si>
  <si>
    <t>-580.462859643316 329.106418269164 -660.521061086949</t>
  </si>
  <si>
    <t>-533.771823200977 335.621188212067 -364.248342855976</t>
  </si>
  <si>
    <t>-324.715296094175 264.647040748109 -257.556946180586</t>
  </si>
  <si>
    <t>-542.277522435377 134.632930219168 -681.674301206735</t>
  </si>
  <si>
    <t>-577.665912885242 0.528661755529356 -662.636744315042</t>
  </si>
  <si>
    <t>-326.180714696811 36.3086146683293 -369.464272577579</t>
  </si>
  <si>
    <t>-485.403298093443 241.332672202095 -205.965242570234</t>
  </si>
  <si>
    <t>-487.230284081392 262.41634730791 209.977256929645</t>
  </si>
  <si>
    <t>-497.136590834305 281.859582600752 615.778749316073</t>
  </si>
  <si>
    <t>-347.854302306505 294.013102270466 674.09762842006</t>
  </si>
  <si>
    <t>-516.289454170139 84.5784027253001 -201.024769825444</t>
  </si>
  <si>
    <t>-524.616283752338 91.4281464770932 215.316146771178</t>
  </si>
  <si>
    <t>-530.249323809017 102.173892247121 621.470932706422</t>
  </si>
  <si>
    <t>-388.73446115733 57.2821469824185 683.052381039598</t>
  </si>
  <si>
    <t>9763-20170724T150228.075767800.bin</t>
  </si>
  <si>
    <t>-500.792825783573 162.828045068682 -203.538697130151</t>
  </si>
  <si>
    <t>-514.882694433491 162.489165933963 -301.034098845745</t>
  </si>
  <si>
    <t>-525.876057121616 162.477414198145 -408.937615979591</t>
  </si>
  <si>
    <t>-534.009420238569 162.789387559307 -506.599005457077</t>
  </si>
  <si>
    <t>-540.362822471955 163.532109269102 -604.390043117465</t>
  </si>
  <si>
    <t>-547.453744209468 165.130895604136 -742.198357593233</t>
  </si>
  <si>
    <t>-529.079153968843 166.906332836528 -831.530460811827</t>
  </si>
  <si>
    <t>-547.397767465386 194.261592687386 -680.778551237867</t>
  </si>
  <si>
    <t>-579.270544392366 329.077926999739 -660.530260900832</t>
  </si>
  <si>
    <t>-532.305931923368 335.035335387695 -364.288928204545</t>
  </si>
  <si>
    <t>-323.108567242172 263.242684976092 -258.424543826849</t>
  </si>
  <si>
    <t>-541.240933918437 134.58679040508 -681.787713926843</t>
  </si>
  <si>
    <t>-576.666433466582 0.517105376126892 -662.626912544523</t>
  </si>
  <si>
    <t>-324.868088735628 35.4757867177627 -369.9191524059</t>
  </si>
  <si>
    <t>-485.330212118076 241.17252616819 -205.97946495494</t>
  </si>
  <si>
    <t>-487.113001965069 262.379838180779 209.95691416266</t>
  </si>
  <si>
    <t>-497.153671663312 281.846164461358 615.756566217289</t>
  </si>
  <si>
    <t>-347.854019052353 293.901788758198 674.051322195455</t>
  </si>
  <si>
    <t>-516.287490130428 84.4633483694972 -201.032476212162</t>
  </si>
  <si>
    <t>-524.585954041464 91.3116407775074 215.309011912597</t>
  </si>
  <si>
    <t>-530.270904141554 102.154417237706 621.47820253574</t>
  </si>
  <si>
    <t>-388.737696993466 57.2814664857342 683.031186289762</t>
  </si>
  <si>
    <t>9763-20170724T150228.142944900.bin</t>
  </si>
  <si>
    <t>-500.735233553008 162.75958379183 -203.526270323435</t>
  </si>
  <si>
    <t>-514.818615563514 162.421985575364 -301.022601964702</t>
  </si>
  <si>
    <t>-525.735027351362 162.399304017131 -408.933917103627</t>
  </si>
  <si>
    <t>-533.770253385835 162.699092059493 -506.603447690993</t>
  </si>
  <si>
    <t>-539.996700912256 163.428733561941 -604.402756306166</t>
  </si>
  <si>
    <t>-546.878352423066 165.009211668156 -742.222090417451</t>
  </si>
  <si>
    <t>-528.409959000334 166.771851109356 -831.534921958456</t>
  </si>
  <si>
    <t>-546.892182468682 194.150400094836 -680.807065282749</t>
  </si>
  <si>
    <t>-578.795033218991 328.959876448341 -660.581626362189</t>
  </si>
  <si>
    <t>-531.627358712058 334.795314479516 -364.370191815691</t>
  </si>
  <si>
    <t>-322.519488108089 262.482096344186 -258.683384860542</t>
  </si>
  <si>
    <t>-540.780751065416 134.470659008025 -681.796804673132</t>
  </si>
  <si>
    <t>-576.290876120319 0.423726203736805 -662.563714074975</t>
  </si>
  <si>
    <t>-324.361511351727 34.7207831115431 -370.324430161836</t>
  </si>
  <si>
    <t>-485.268316967719 241.09277275246 -205.97729823538</t>
  </si>
  <si>
    <t>-487.073335320219 262.374091305248 209.955240771637</t>
  </si>
  <si>
    <t>-497.16936559412 281.827065011037 615.754862331083</t>
  </si>
  <si>
    <t>-347.857339656995 293.854139171508 674.023837339672</t>
  </si>
  <si>
    <t>-516.243910968989 84.4253603991347 -201.027512363133</t>
  </si>
  <si>
    <t>-524.532572000148 91.2352572257614 215.314814907918</t>
  </si>
  <si>
    <t>-530.283787179107 102.140716984261 621.485241302503</t>
  </si>
  <si>
    <t>-388.747383706881 57.2537920936365 683.020644695611</t>
  </si>
  <si>
    <t>9763-20170724T150228.145953800.bin</t>
  </si>
  <si>
    <t>-500.706646744782 162.700823118828 -203.519359138211</t>
  </si>
  <si>
    <t>-514.776639241482 162.370772427681 -301.017686886777</t>
  </si>
  <si>
    <t>-525.628957932521 162.357244976638 -408.935374866406</t>
  </si>
  <si>
    <t>-533.586390545162 162.667269363876 -506.611294712963</t>
  </si>
  <si>
    <t>-539.715269391039 163.409946775338 -604.416652296988</t>
  </si>
  <si>
    <t>-546.438756699925 165.012789667386 -742.243525205189</t>
  </si>
  <si>
    <t>-527.896941719335 166.77178151843 -831.541361325943</t>
  </si>
  <si>
    <t>-546.500377961877 194.146474522157 -680.824936411961</t>
  </si>
  <si>
    <t>-578.384764923926 328.952739481229 -660.603363155989</t>
  </si>
  <si>
    <t>-531.048944327007 334.712809611042 -364.417345856602</t>
  </si>
  <si>
    <t>-322.125208869383 261.921142197399 -258.694952854366</t>
  </si>
  <si>
    <t>-540.433173055685 134.46214058578 -681.814973195869</t>
  </si>
  <si>
    <t>-576.026562714103 0.440454626918381 -662.530839174903</t>
  </si>
  <si>
    <t>-323.919144766942 34.3616016769727 -370.520377750258</t>
  </si>
  <si>
    <t>-485.230548035566 241.034073480767 -205.971992297434</t>
  </si>
  <si>
    <t>-487.059876482337 262.379166685355 209.957151299011</t>
  </si>
  <si>
    <t>-497.185393217575 281.817401147443 615.752199038149</t>
  </si>
  <si>
    <t>-347.867611696242 293.886246954401 673.997697132534</t>
  </si>
  <si>
    <t>-516.2588385393 84.3889179181344 -201.024879303838</t>
  </si>
  <si>
    <t>-524.469486174781 91.1551127669873 215.319698644642</t>
  </si>
  <si>
    <t>-530.303657502092 102.121652258916 621.499214781907</t>
  </si>
  <si>
    <t>-388.753312821975 57.237295212683 683.004442280487</t>
  </si>
  <si>
    <t>9763-20170724T150228.213139700.bin</t>
  </si>
  <si>
    <t>-500.566220056911 162.648608888941 -203.484443174477</t>
  </si>
  <si>
    <t>-514.662691086052 162.336759469461 -300.97899113942</t>
  </si>
  <si>
    <t>-525.46616228403 162.352298887851 -408.901600271724</t>
  </si>
  <si>
    <t>-533.348352437268 162.69495650779 -506.583511729878</t>
  </si>
  <si>
    <t>-539.371173628716 163.478151784667 -604.395030535647</t>
  </si>
  <si>
    <t>-545.91314192009 165.1478704916 -742.229878754466</t>
  </si>
  <si>
    <t>-527.286989422996 166.888537561713 -831.510421140975</t>
  </si>
  <si>
    <t>-546.021288868544 194.25507224307 -680.798998872399</t>
  </si>
  <si>
    <t>-577.856595943202 329.065451144565 -660.562135657498</t>
  </si>
  <si>
    <t>-530.233491061463 334.68121290864 -364.419410426148</t>
  </si>
  <si>
    <t>-322.418486382304 260.172701575224 -257.712345277853</t>
  </si>
  <si>
    <t>-540.02154161057 134.564264618396 -681.80680255425</t>
  </si>
  <si>
    <t>-575.782345104232 0.594893567738609 -662.455294685639</t>
  </si>
  <si>
    <t>-323.884401902883 34.744041100698 -370.365128109849</t>
  </si>
  <si>
    <t>-485.00717946468 240.936931812977 -205.93350177974</t>
  </si>
  <si>
    <t>-486.830140316272 262.358219434139 209.99172652587</t>
  </si>
  <si>
    <t>-497.218021003381 281.805537179387 615.767236686077</t>
  </si>
  <si>
    <t>-347.875327095143 293.810799211957 673.962048868269</t>
  </si>
  <si>
    <t>-516.111641187422 84.3471859492643 -200.989600550902</t>
  </si>
  <si>
    <t>-524.240998060323 91.0031554988882 215.358370993322</t>
  </si>
  <si>
    <t>-530.337562935118 102.103105020427 621.530420141266</t>
  </si>
  <si>
    <t>-388.770087815454 57.1940906341033 682.978212491661</t>
  </si>
  <si>
    <t>9763-20170724T150228.276938400.bin</t>
  </si>
  <si>
    <t>-500.30005054868 162.557139406383 -203.446303796008</t>
  </si>
  <si>
    <t>-514.407805304969 162.278970471789 -300.939324795994</t>
  </si>
  <si>
    <t>-525.154347447125 162.354383451053 -408.867584077247</t>
  </si>
  <si>
    <t>-532.958024283477 162.762241421244 -506.555541205978</t>
  </si>
  <si>
    <t>-538.875837916712 163.623297617521 -604.372874355313</t>
  </si>
  <si>
    <t>-545.242609624211 165.417177114979 -742.214309611612</t>
  </si>
  <si>
    <t>-526.585560979624 167.173629197704 -831.488130795441</t>
  </si>
  <si>
    <t>-545.375852749265 194.474516054652 -680.759831661662</t>
  </si>
  <si>
    <t>-576.927210273011 329.343526283742 -660.341275436826</t>
  </si>
  <si>
    <t>-529.048601370105 333.698096511581 -364.218597817507</t>
  </si>
  <si>
    <t>-321.909467827591 258.725613891512 -256.526936435459</t>
  </si>
  <si>
    <t>-539.480771317611 134.774002297683 -681.809070321984</t>
  </si>
  <si>
    <t>-575.496623741268 0.881678478943059 -662.451997478534</t>
  </si>
  <si>
    <t>-323.771606684745 35.0738881610598 -370.025850917192</t>
  </si>
  <si>
    <t>-484.697455855534 240.895598167795 -205.898413668858</t>
  </si>
  <si>
    <t>-486.490312702849 262.296929764877 210.027990980343</t>
  </si>
  <si>
    <t>-497.263406784562 281.796983772474 615.779966599027</t>
  </si>
  <si>
    <t>-347.898510425662 293.92742517645 673.891746949675</t>
  </si>
  <si>
    <t>-515.910958799226 84.2150861404355 -200.971273253243</t>
  </si>
  <si>
    <t>-524.040027366402 90.9652106520186 215.375122773367</t>
  </si>
  <si>
    <t>-530.326071584818 102.115056761764 621.531460281811</t>
  </si>
  <si>
    <t>-388.795557377639 57.0584742725134 682.956274024332</t>
  </si>
  <si>
    <t>9763-20170724T150228.343114100.bin</t>
  </si>
  <si>
    <t>-500.081842632459 162.46784245433 -203.459140545832</t>
  </si>
  <si>
    <t>-514.211031902847 162.188942988188 -300.949012204284</t>
  </si>
  <si>
    <t>-524.95877072629 162.291657497242 -408.877163074178</t>
  </si>
  <si>
    <t>-532.755505089441 162.736183021092 -506.565524839098</t>
  </si>
  <si>
    <t>-538.659014784569 163.645676969332 -604.383318464335</t>
  </si>
  <si>
    <t>-544.998421141647 165.5207497239 -742.224881873772</t>
  </si>
  <si>
    <t>-526.343759807658 167.29638162907 -831.498965679694</t>
  </si>
  <si>
    <t>-545.115836152725 194.544630365597 -680.754623199261</t>
  </si>
  <si>
    <t>-576.555763683195 329.421013520438 -660.270008618725</t>
  </si>
  <si>
    <t>-528.512574415248 333.501600136171 -364.170096445363</t>
  </si>
  <si>
    <t>-321.403496916599 258.237343292921 -256.624210238091</t>
  </si>
  <si>
    <t>-539.276607543095 134.839137983462 -681.835266321873</t>
  </si>
  <si>
    <t>-575.433523604244 0.982755154301685 -662.491735851083</t>
  </si>
  <si>
    <t>-323.857245032456 35.1201486778616 -369.543938048914</t>
  </si>
  <si>
    <t>-484.470190861648 240.819855733091 -205.899190950581</t>
  </si>
  <si>
    <t>-486.258747411453 262.213005508669 210.027660260656</t>
  </si>
  <si>
    <t>-497.273652896487 281.769531403077 615.780376254388</t>
  </si>
  <si>
    <t>-347.894588790984 293.825340870165 673.871309507904</t>
  </si>
  <si>
    <t>-515.742771686963 84.1103738859495 -200.962864479268</t>
  </si>
  <si>
    <t>-523.988753260915 90.9812165014969 215.37929381119</t>
  </si>
  <si>
    <t>-530.302620795242 102.131495928244 621.517334151847</t>
  </si>
  <si>
    <t>-388.798463554626 57.0069195196534 682.953067617859</t>
  </si>
  <si>
    <t>9763-20170724T150228.377062400.bin</t>
  </si>
  <si>
    <t>-499.685660340731 162.263033185816 -203.493214700029</t>
  </si>
  <si>
    <t>-513.802352454909 162.017119247715 -300.985000286015</t>
  </si>
  <si>
    <t>-524.567493467117 162.186247041502 -408.911354208523</t>
  </si>
  <si>
    <t>-532.393714559346 162.702121882003 -506.597006355906</t>
  </si>
  <si>
    <t>-538.341216237178 163.693979009635 -604.411241481001</t>
  </si>
  <si>
    <t>-544.758577827111 165.695902778011 -742.247557321327</t>
  </si>
  <si>
    <t>-526.162276058678 167.523309784591 -831.532717416314</t>
  </si>
  <si>
    <t>-544.80641873594 194.666495969698 -680.752037743778</t>
  </si>
  <si>
    <t>-576.077703116704 329.551132555225 -660.118469566633</t>
  </si>
  <si>
    <t>-527.264541691092 333.468208224947 -364.142147740667</t>
  </si>
  <si>
    <t>-320.127973914975 258.000192023616 -256.792197362741</t>
  </si>
  <si>
    <t>-539.037433289625 134.955333346307 -681.887757480084</t>
  </si>
  <si>
    <t>-575.283628989491 1.11207489174626 -662.564886534911</t>
  </si>
  <si>
    <t>-324.472339505985 35.5549381255119 -368.213502777077</t>
  </si>
  <si>
    <t>-483.879551971052 240.597989314708 -205.911480740482</t>
  </si>
  <si>
    <t>-486.007653736459 262.003955766993 210.013115667811</t>
  </si>
  <si>
    <t>-497.301820262083 281.737277717785 615.766531596228</t>
  </si>
  <si>
    <t>-347.897466922615 293.677900628647 673.816167736184</t>
  </si>
  <si>
    <t>-515.529944237951 83.9197860928723 -201.008473025316</t>
  </si>
  <si>
    <t>-524.04889441493 90.9925002222972 215.324794317365</t>
  </si>
  <si>
    <t>-530.257106250398 102.121312290733 621.473885684014</t>
  </si>
  <si>
    <t>-388.799953289804 56.912404894018 682.955815481437</t>
  </si>
  <si>
    <t>9763-20170724T150228.443231400.bin</t>
  </si>
  <si>
    <t>-499.393671377424 162.084445577266 -203.521355861875</t>
  </si>
  <si>
    <t>-513.466381437733 161.848228295609 -301.019618981239</t>
  </si>
  <si>
    <t>-524.224294178082 162.079114154277 -408.946511316575</t>
  </si>
  <si>
    <t>-532.062601843127 162.66978112938 -506.630634622428</t>
  </si>
  <si>
    <t>-538.041978185684 163.754255644025 -604.442229346662</t>
  </si>
  <si>
    <t>-544.526098998257 165.90479148138 -742.272876076866</t>
  </si>
  <si>
    <t>-526.013955587779 167.822475868745 -831.573671615675</t>
  </si>
  <si>
    <t>-544.502304391868 194.813336206555 -680.748166135478</t>
  </si>
  <si>
    <t>-575.503119803966 329.747937693707 -659.976696278711</t>
  </si>
  <si>
    <t>-525.869724035843 333.368727953235 -364.133109528536</t>
  </si>
  <si>
    <t>-318.647465702126 258.019993827306 -256.864695467212</t>
  </si>
  <si>
    <t>-538.817558849658 135.095093423252 -681.94735821004</t>
  </si>
  <si>
    <t>-575.243539902134 1.3028469196995 -662.642053947783</t>
  </si>
  <si>
    <t>-324.514167248925 35.1702791911353 -367.411283471953</t>
  </si>
  <si>
    <t>-483.417927970794 240.420981113841 -205.942533398808</t>
  </si>
  <si>
    <t>-485.817146475275 261.849584453323 209.979437764398</t>
  </si>
  <si>
    <t>-497.322055181094 281.719945697489 615.730633239841</t>
  </si>
  <si>
    <t>-347.908726021274 293.674563275634 673.754316874526</t>
  </si>
  <si>
    <t>-515.361591156094 83.7407110129361 -201.053114030384</t>
  </si>
  <si>
    <t>-524.137242676083 91.0682187640077 215.270409995232</t>
  </si>
  <si>
    <t>-530.170831022756 102.143254011943 621.405541172031</t>
  </si>
  <si>
    <t>-388.789978204844 56.8050710431119 682.967739495022</t>
  </si>
  <si>
    <t>9763-20170724T150228.476325900.bin</t>
  </si>
  <si>
    <t>-499.263369984444 162.048915202283 -203.543063261558</t>
  </si>
  <si>
    <t>-513.349040742659 161.821532255936 -301.039378631414</t>
  </si>
  <si>
    <t>-524.12284389986 162.084761059371 -408.964733652069</t>
  </si>
  <si>
    <t>-531.977003140323 162.713401816324 -506.64739737104</t>
  </si>
  <si>
    <t>-537.974265366369 163.844722116288 -604.457311466338</t>
  </si>
  <si>
    <t>-544.486199399745 166.070505918447 -742.285524411298</t>
  </si>
  <si>
    <t>-526.001162887431 168.035745979446 -831.590810047429</t>
  </si>
  <si>
    <t>-544.434115437246 194.946879701528 -680.745744961551</t>
  </si>
  <si>
    <t>-575.246756457573 329.90914699913 -659.921901362353</t>
  </si>
  <si>
    <t>-525.438934047689 333.431677755282 -364.106569192932</t>
  </si>
  <si>
    <t>-318.05161831471 258.125729189298 -257.127449975661</t>
  </si>
  <si>
    <t>-538.781356113752 135.226456248573 -681.977243760945</t>
  </si>
  <si>
    <t>-575.319942227946 1.45902564996118 -662.711374015389</t>
  </si>
  <si>
    <t>-324.798786109826 34.9503933875451 -366.971024214911</t>
  </si>
  <si>
    <t>-483.221323997295 240.385377642585 -205.969854681833</t>
  </si>
  <si>
    <t>-485.739397784738 261.79701387115 209.952224171867</t>
  </si>
  <si>
    <t>-497.323544647104 281.684326387584 615.704995702028</t>
  </si>
  <si>
    <t>-347.896603876657 293.459110447806 673.730352585788</t>
  </si>
  <si>
    <t>-515.327427416689 83.7121652494927 -201.076153354843</t>
  </si>
  <si>
    <t>-524.155045740209 91.0923960067919 215.245333630392</t>
  </si>
  <si>
    <t>-530.151660934704 102.142495358971 621.390403738379</t>
  </si>
  <si>
    <t>-388.792712500749 56.7662813168133 682.974856675434</t>
  </si>
  <si>
    <t>9763-20170724T150228.541530900.bin</t>
  </si>
  <si>
    <t>-499.15289202633 162.024211105676 -203.550841256584</t>
  </si>
  <si>
    <t>-513.195433354458 161.815298917516 -301.053452018742</t>
  </si>
  <si>
    <t>-523.910200161165 162.143129419809 -408.984462974991</t>
  </si>
  <si>
    <t>-531.708197200793 162.848902613134 -506.671216475801</t>
  </si>
  <si>
    <t>-537.647653385882 164.076386914161 -604.483298772108</t>
  </si>
  <si>
    <t>-544.077625913779 166.457764115928 -742.312798062544</t>
  </si>
  <si>
    <t>-525.552097506793 168.489179581331 -831.608285051835</t>
  </si>
  <si>
    <t>-544.050234166851 195.265850048493 -680.740920907958</t>
  </si>
  <si>
    <t>-574.754751653314 330.236334274887 -659.807549709726</t>
  </si>
  <si>
    <t>-523.912216753953 333.702124684924 -364.167496134881</t>
  </si>
  <si>
    <t>-315.967435993446 258.044546668045 -258.5270147305</t>
  </si>
  <si>
    <t>-538.420538851349 135.544496990008 -682.035369664994</t>
  </si>
  <si>
    <t>-574.942013385527 1.7632220470266 -662.84832235465</t>
  </si>
  <si>
    <t>-325.188911395934 35.0689107570754 -365.873361951149</t>
  </si>
  <si>
    <t>-482.986084576631 240.336778466753 -205.984707711241</t>
  </si>
  <si>
    <t>-485.683085605916 261.798999722515 209.933683004009</t>
  </si>
  <si>
    <t>-497.330286438735 281.682248430309 615.671445459756</t>
  </si>
  <si>
    <t>-347.905208410657 293.426121250528 673.707890988544</t>
  </si>
  <si>
    <t>-515.309312055501 83.7331092480488 -201.098373889613</t>
  </si>
  <si>
    <t>-524.1093124365 91.1321579109551 215.223368660582</t>
  </si>
  <si>
    <t>-530.113997523612 102.175191628207 621.377132830269</t>
  </si>
  <si>
    <t>-388.794527960731 56.7083945584025 682.985351752447</t>
  </si>
  <si>
    <t>9763-20170724T150228.578607200.bin</t>
  </si>
  <si>
    <t>-499.131008382237 162.02759916784 -203.567511095505</t>
  </si>
  <si>
    <t>-513.146031920998 161.834089819378 -301.074086309659</t>
  </si>
  <si>
    <t>-523.837760383278 162.196727936435 -409.007362919264</t>
  </si>
  <si>
    <t>-531.618580324448 162.941011173115 -506.695045839835</t>
  </si>
  <si>
    <t>-537.544944950952 164.213853476562 -604.507348883857</t>
  </si>
  <si>
    <t>-543.961185451622 166.666162893431 -742.336371631801</t>
  </si>
  <si>
    <t>-525.426456273927 168.730468775616 -831.62919543057</t>
  </si>
  <si>
    <t>-543.93274793403 195.44319304233 -680.749966407845</t>
  </si>
  <si>
    <t>-574.549444476704 330.430741656267 -659.740173992469</t>
  </si>
  <si>
    <t>-523.074622184913 333.826679115017 -364.208845819405</t>
  </si>
  <si>
    <t>-314.76435719398 257.878586515526 -259.500970599972</t>
  </si>
  <si>
    <t>-538.317289414822 135.7212206754 -682.073959142347</t>
  </si>
  <si>
    <t>-574.854197126423 1.93398985388421 -662.927035669477</t>
  </si>
  <si>
    <t>-325.326375260032 35.1625302990321 -365.342654932598</t>
  </si>
  <si>
    <t>-482.945659369311 240.330592204404 -205.982242722511</t>
  </si>
  <si>
    <t>-485.692427969778 261.808011565499 209.935041807257</t>
  </si>
  <si>
    <t>-497.335385030019 281.667910890661 615.66503221107</t>
  </si>
  <si>
    <t>-347.908050108266 293.387315392909 673.700617847851</t>
  </si>
  <si>
    <t>-515.327758343567 83.7463446574195 -201.104283675253</t>
  </si>
  <si>
    <t>-524.07699462877 91.077215500829 215.21976250057</t>
  </si>
  <si>
    <t>-530.118813692301 102.166257689408 621.376518858067</t>
  </si>
  <si>
    <t>-388.79220101318 56.7142879258092 682.979313422572</t>
  </si>
  <si>
    <t>9763-20170724T150228.610691900.bin</t>
  </si>
  <si>
    <t>-499.156291770951 162.006344839864 -203.578204700914</t>
  </si>
  <si>
    <t>-513.140410363292 161.824393531509 -301.089257587317</t>
  </si>
  <si>
    <t>-523.800223286741 162.205286966185 -409.025500140877</t>
  </si>
  <si>
    <t>-531.553313302895 162.968435499244 -506.715345644235</t>
  </si>
  <si>
    <t>-537.453257653302 164.262353120191 -604.529086373205</t>
  </si>
  <si>
    <t>-543.833826126639 166.746755879509 -742.359039429096</t>
  </si>
  <si>
    <t>-525.278638846617 168.85363622619 -831.646653095258</t>
  </si>
  <si>
    <t>-543.82104559595 195.509444546012 -680.7659944895</t>
  </si>
  <si>
    <t>-574.435894477686 330.491873975296 -659.749666063955</t>
  </si>
  <si>
    <t>-522.178807149007 333.927767372791 -364.356121901171</t>
  </si>
  <si>
    <t>-313.584937439012 257.766932679971 -260.369799888954</t>
  </si>
  <si>
    <t>-538.205816138463 135.787763675207 -682.102448814293</t>
  </si>
  <si>
    <t>-574.708444926861 2.00176758030489 -662.951010759892</t>
  </si>
  <si>
    <t>-325.579286286769 35.245969141788 -364.91665096449</t>
  </si>
  <si>
    <t>-482.981133041786 240.27947453046 -205.977433847201</t>
  </si>
  <si>
    <t>-485.722366041786 261.824835259711 209.936318665267</t>
  </si>
  <si>
    <t>-497.340911936783 281.655147000641 615.665613292844</t>
  </si>
  <si>
    <t>-347.911471057485 293.343404501403 673.702091890012</t>
  </si>
  <si>
    <t>-515.367664297539 83.7376230906166 -201.10371488947</t>
  </si>
  <si>
    <t>-524.076668873893 90.979617054621 215.222714071895</t>
  </si>
  <si>
    <t>-530.146628911785 102.140025284261 621.386836589262</t>
  </si>
  <si>
    <t>-388.786792039121 56.7550539213976 682.962846086866</t>
  </si>
  <si>
    <t>9763-20170724T150228.678438500.bin</t>
  </si>
  <si>
    <t>-499.18675511925 161.959276011832 -203.517710769219</t>
  </si>
  <si>
    <t>-513.146466678404 161.781842930662 -301.032353692669</t>
  </si>
  <si>
    <t>-523.762596290832 162.16100139206 -408.972829370933</t>
  </si>
  <si>
    <t>-531.469084054255 162.919491024154 -506.666510980467</t>
  </si>
  <si>
    <t>-537.314933699994 164.205822559993 -604.483545074474</t>
  </si>
  <si>
    <t>-543.611136096177 166.676580417454 -742.317701343093</t>
  </si>
  <si>
    <t>-525.018299217314 168.816391355327 -831.596560364826</t>
  </si>
  <si>
    <t>-543.618303072736 195.446933981822 -680.728178483475</t>
  </si>
  <si>
    <t>-574.138492525252 330.451119896778 -659.730350555909</t>
  </si>
  <si>
    <t>-520.261231132379 333.91953677237 -364.628312360901</t>
  </si>
  <si>
    <t>-311.232999252346 257.416989360903 -261.771304384928</t>
  </si>
  <si>
    <t>-538.037754410481 135.721899997457 -682.053686806868</t>
  </si>
  <si>
    <t>-574.489811335812 1.91851485168604 -662.875734049349</t>
  </si>
  <si>
    <t>-326.028108849419 35.2926326652796 -363.534655620489</t>
  </si>
  <si>
    <t>-483.033614749249 240.22023573176 -205.930657363849</t>
  </si>
  <si>
    <t>-485.798442670952 261.847909915046 209.978733450425</t>
  </si>
  <si>
    <t>-497.351137883589 281.669716807661 615.701879826859</t>
  </si>
  <si>
    <t>-347.93084570237 293.454281359973 673.742409365323</t>
  </si>
  <si>
    <t>-515.331254181239 83.7312526425883 -201.066161295671</t>
  </si>
  <si>
    <t>-523.882645500547 90.7671703201231 215.267030278547</t>
  </si>
  <si>
    <t>-530.232864649028 102.100019884618 621.45786577441</t>
  </si>
  <si>
    <t>-388.805539275994 56.7706046253106 682.919630769437</t>
  </si>
  <si>
    <t>9763-20170724T150228.711527400.bin</t>
  </si>
  <si>
    <t>-499.125759006103 161.927590101376 -203.467447061921</t>
  </si>
  <si>
    <t>-513.079651029564 161.747823240161 -300.982786176865</t>
  </si>
  <si>
    <t>-523.69931954434 162.134998813556 -408.922967369033</t>
  </si>
  <si>
    <t>-531.413302282751 162.904292171804 -506.615917741414</t>
  </si>
  <si>
    <t>-537.27106745461 164.204245868934 -604.432012756319</t>
  </si>
  <si>
    <t>-543.588781786599 166.696529313313 -742.264843201244</t>
  </si>
  <si>
    <t>-525.007138502524 168.84748958943 -831.545904713008</t>
  </si>
  <si>
    <t>-543.585957122501 195.457362386269 -680.670916355224</t>
  </si>
  <si>
    <t>-574.025118014224 330.479541047235 -659.663896530833</t>
  </si>
  <si>
    <t>-519.277706407176 334.104168100627 -364.723878468445</t>
  </si>
  <si>
    <t>-310.217055155548 257.241491890028 -262.201746645856</t>
  </si>
  <si>
    <t>-538.006382942029 135.732255159568 -682.006529875993</t>
  </si>
  <si>
    <t>-574.371521096253 1.90734611432435 -662.813006018343</t>
  </si>
  <si>
    <t>-326.339415097004 35.6240311802412 -362.696759756518</t>
  </si>
  <si>
    <t>-483.059543532668 240.19679941177 -205.884033277362</t>
  </si>
  <si>
    <t>-485.810849839064 261.861297427193 210.023497382501</t>
  </si>
  <si>
    <t>-497.359680941587 281.672876008297 615.73363923107</t>
  </si>
  <si>
    <t>-347.937599993634 293.487753570743 673.763385584683</t>
  </si>
  <si>
    <t>-515.196621258365 83.6648785170437 -201.028742310578</t>
  </si>
  <si>
    <t>-523.714556966556 90.6848488388248 215.30544117863</t>
  </si>
  <si>
    <t>-530.279152785068 102.081296956065 621.494838258144</t>
  </si>
  <si>
    <t>-388.819352073254 56.7697178431356 682.895030661117</t>
  </si>
  <si>
    <t>9763-20170724T150228.778461600.bin</t>
  </si>
  <si>
    <t>-498.836296905535 161.912060123667 -203.391716743422</t>
  </si>
  <si>
    <t>-512.801160759548 161.733968569086 -300.905552652337</t>
  </si>
  <si>
    <t>-523.491586575022 162.152008853601 -408.838638913781</t>
  </si>
  <si>
    <t>-531.293967076611 162.957662389859 -506.524256472754</t>
  </si>
  <si>
    <t>-537.264937022933 164.300300370903 -604.332917146972</t>
  </si>
  <si>
    <t>-543.768386337007 166.85757212116 -742.155956812922</t>
  </si>
  <si>
    <t>-525.263625842322 169.032305886293 -831.452261937386</t>
  </si>
  <si>
    <t>-543.67737125731 195.589852509905 -680.54877533621</t>
  </si>
  <si>
    <t>-573.95841026459 330.628533838976 -659.404975955272</t>
  </si>
  <si>
    <t>-517.111992489333 334.34435975414 -364.863575720484</t>
  </si>
  <si>
    <t>-308.034990104712 256.934460489628 -262.787446576196</t>
  </si>
  <si>
    <t>-538.109980087129 135.864414839267 -681.919631983949</t>
  </si>
  <si>
    <t>-574.343044526154 1.99863434578106 -662.749640875889</t>
  </si>
  <si>
    <t>-326.890055088933 36.7540814714373 -360.999945798245</t>
  </si>
  <si>
    <t>-482.892577459465 240.227009064568 -205.797625108132</t>
  </si>
  <si>
    <t>-485.719421870853 261.863295527069 210.110912304597</t>
  </si>
  <si>
    <t>-497.377857798003 281.691281353601 615.810272284265</t>
  </si>
  <si>
    <t>-347.965582673658 293.718792747167 673.821495672091</t>
  </si>
  <si>
    <t>-514.81633087706 83.6080383505137 -200.959331443833</t>
  </si>
  <si>
    <t>-523.390931862808 90.6066554605477 215.374054458356</t>
  </si>
  <si>
    <t>-530.335671361006 102.036204916728 621.527061796209</t>
  </si>
  <si>
    <t>-388.828761555657 56.7730568572322 682.854414068625</t>
  </si>
  <si>
    <t>9763-20170724T150228.808542700.bin</t>
  </si>
  <si>
    <t>-498.651334180044 161.921905697995 -203.364453789491</t>
  </si>
  <si>
    <t>-512.637468462392 161.747233088257 -300.875247388312</t>
  </si>
  <si>
    <t>-523.371874266628 162.194364415168 -408.803780531156</t>
  </si>
  <si>
    <t>-531.223191906582 163.035262867082 -506.485249620122</t>
  </si>
  <si>
    <t>-537.252808939905 164.421909038098 -604.289636465531</t>
  </si>
  <si>
    <t>-543.849562755934 167.049228739954 -742.106849525484</t>
  </si>
  <si>
    <t>-525.395013780403 169.268374792467 -831.41262537318</t>
  </si>
  <si>
    <t>-543.716895607382 195.750186856867 -680.485208365788</t>
  </si>
  <si>
    <t>-573.925553067668 330.789267404652 -659.253045139055</t>
  </si>
  <si>
    <t>-516.134664033811 334.499136115705 -364.895395373676</t>
  </si>
  <si>
    <t>-306.970720028119 257.03032283615 -263.042441495702</t>
  </si>
  <si>
    <t>-538.150328732684 136.025476737211 -681.89026469623</t>
  </si>
  <si>
    <t>-574.359708339237 2.13726227176721 -662.761850763866</t>
  </si>
  <si>
    <t>-327.193238747299 37.3328085381763 -359.932806319114</t>
  </si>
  <si>
    <t>-482.770086454553 240.23983550542 -205.763425851203</t>
  </si>
  <si>
    <t>-485.641186219396 261.873250710259 210.144956420194</t>
  </si>
  <si>
    <t>-497.38750666155 281.685351006568 615.842368587209</t>
  </si>
  <si>
    <t>-347.9748741534 293.795779382851 673.835513296235</t>
  </si>
  <si>
    <t>-514.618583479119 83.6191478151172 -200.932668253554</t>
  </si>
  <si>
    <t>-523.284975590672 90.5998816285755 215.39913838427</t>
  </si>
  <si>
    <t>-530.340461370878 102.035416985144 621.537687258942</t>
  </si>
  <si>
    <t>-388.830109013415 56.7666326615017 682.852917944655</t>
  </si>
  <si>
    <t>9763-20170724T150228.873751500.bin</t>
  </si>
  <si>
    <t>-498.233983415145 161.843412663011 -203.34865266133</t>
  </si>
  <si>
    <t>-512.251889679439 161.672570910048 -300.854886334417</t>
  </si>
  <si>
    <t>-523.050774762389 162.1718517094 -408.776696980716</t>
  </si>
  <si>
    <t>-530.974082860932 163.078371811194 -506.451754361801</t>
  </si>
  <si>
    <t>-537.090509397528 164.548152333043 -604.249639208866</t>
  </si>
  <si>
    <t>-543.826109807912 167.310611327239 -742.057480078934</t>
  </si>
  <si>
    <t>-525.485174421673 169.669876518453 -831.38298867608</t>
  </si>
  <si>
    <t>-543.632597025228 195.951109606927 -680.407776486067</t>
  </si>
  <si>
    <t>-573.719737861299 331.004566483182 -659.056074251785</t>
  </si>
  <si>
    <t>-513.942448918121 334.477432407649 -365.092426315086</t>
  </si>
  <si>
    <t>-304.602952047989 257.143773214642 -263.497789119642</t>
  </si>
  <si>
    <t>-538.064942536786 136.228111789304 -681.877057729945</t>
  </si>
  <si>
    <t>-574.095886636906 2.31324898485559 -662.704378318798</t>
  </si>
  <si>
    <t>-326.934051882848 37.3991212411847 -358.308575702195</t>
  </si>
  <si>
    <t>-482.292761959306 240.153984561293 -205.729380839795</t>
  </si>
  <si>
    <t>-485.392084268186 261.825607359856 210.175352509826</t>
  </si>
  <si>
    <t>-497.406189918931 281.705457614397 615.876535123647</t>
  </si>
  <si>
    <t>-347.988181398792 293.880616259441 673.842274729258</t>
  </si>
  <si>
    <t>-514.214313649466 83.4736035629276 -200.925830571765</t>
  </si>
  <si>
    <t>-523.072188458855 90.5610271117878 215.400074104423</t>
  </si>
  <si>
    <t>-530.333318673158 102.012659553602 621.528883101854</t>
  </si>
  <si>
    <t>-388.82991131974 56.7235179732274 682.845042427773</t>
  </si>
  <si>
    <t>9763-20170724T150228.911853900.bin</t>
  </si>
  <si>
    <t>-498.000132654672 161.746309143886 -203.340158279657</t>
  </si>
  <si>
    <t>-512.004923098283 161.580957721321 -300.848267185279</t>
  </si>
  <si>
    <t>-522.828604481735 162.10500649165 -408.767555676782</t>
  </si>
  <si>
    <t>-530.790803532754 163.039555488268 -506.439250373292</t>
  </si>
  <si>
    <t>-536.962888054677 164.542308226868 -604.233185150339</t>
  </si>
  <si>
    <t>-543.794854680102 167.354971487252 -742.035218908199</t>
  </si>
  <si>
    <t>-525.525168415081 169.775226752653 -831.373655438915</t>
  </si>
  <si>
    <t>-543.54135406718 195.974640370326 -680.375984461786</t>
  </si>
  <si>
    <t>-573.499941450702 331.048405987856 -658.985040405417</t>
  </si>
  <si>
    <t>-512.884988376281 334.533828191963 -365.193187925097</t>
  </si>
  <si>
    <t>-303.504151636233 257.055570902239 -263.793971131884</t>
  </si>
  <si>
    <t>-538.008482174107 136.248933819295 -681.869397870473</t>
  </si>
  <si>
    <t>-574.053999767749 2.33866176563129 -662.688990426166</t>
  </si>
  <si>
    <t>-326.708504610804 36.7718740486735 -357.560604390044</t>
  </si>
  <si>
    <t>-482.045760368877 240.082120135924 -205.721839941544</t>
  </si>
  <si>
    <t>-485.259106458504 261.748123429017 210.182310891493</t>
  </si>
  <si>
    <t>-497.413785617174 281.703497182978 615.885156713435</t>
  </si>
  <si>
    <t>-347.996067062574 293.944973431418 673.837710827269</t>
  </si>
  <si>
    <t>-513.955916653775 83.4139173317278 -200.922711679166</t>
  </si>
  <si>
    <t>-522.98504998703 90.528619407386 215.399103316015</t>
  </si>
  <si>
    <t>-530.325560650448 102.003804626557 621.524024938816</t>
  </si>
  <si>
    <t>-388.830053397005 56.6894502418568 682.839909365763</t>
  </si>
  <si>
    <t>9763-20170724T150228.977812100.bin</t>
  </si>
  <si>
    <t>-497.440670300452 161.628716652825 -203.333622168454</t>
  </si>
  <si>
    <t>-511.440759619521 161.467127159833 -300.842414814079</t>
  </si>
  <si>
    <t>-522.332701236312 162.037028381311 -408.754633878343</t>
  </si>
  <si>
    <t>-530.387565298761 163.026326887553 -506.417951584642</t>
  </si>
  <si>
    <t>-536.68403934023 164.594896083029 -604.203037550623</t>
  </si>
  <si>
    <t>-543.725095436793 167.510438356126 -741.992457113754</t>
  </si>
  <si>
    <t>-525.591154938953 170.026533682117 -831.355980779113</t>
  </si>
  <si>
    <t>-543.341041980857 196.087459681575 -680.314139871825</t>
  </si>
  <si>
    <t>-572.997561067858 331.214537699154 -658.850625122936</t>
  </si>
  <si>
    <t>-510.814517282422 334.880401497757 -365.388846225509</t>
  </si>
  <si>
    <t>-301.557439599958 257.201251834427 -263.888031801658</t>
  </si>
  <si>
    <t>-537.884444277338 136.35599776275 -681.856918924922</t>
  </si>
  <si>
    <t>-573.983787959495 2.4572010630593 -662.673566809647</t>
  </si>
  <si>
    <t>-326.855958006527 36.0934576721752 -355.717047100727</t>
  </si>
  <si>
    <t>-481.437545531565 239.966839609113 -205.704173690814</t>
  </si>
  <si>
    <t>-485.041946693519 261.670507645548 210.194792011071</t>
  </si>
  <si>
    <t>-497.424812223952 281.690965439889 615.891200999942</t>
  </si>
  <si>
    <t>-348.001060980048 293.901435924575 673.834671833203</t>
  </si>
  <si>
    <t>-513.482377663502 83.2836668902614 -200.915185626179</t>
  </si>
  <si>
    <t>-522.788799854195 90.5383630983492 215.398147588207</t>
  </si>
  <si>
    <t>-530.295329627415 102.023882020094 621.524402811705</t>
  </si>
  <si>
    <t>-388.821555234186 56.6494655657605 682.845949231442</t>
  </si>
  <si>
    <t>9763-20170724T150229.009891100.bin</t>
  </si>
  <si>
    <t>-497.175214928437 161.590612761049 -203.322113198641</t>
  </si>
  <si>
    <t>-511.184719221163 161.435343212066 -300.829631515105</t>
  </si>
  <si>
    <t>-522.103858743134 162.026051635392 -408.739025634278</t>
  </si>
  <si>
    <t>-530.190587030811 163.03899114485 -506.399485612625</t>
  </si>
  <si>
    <t>-536.526483499299 164.635874823594 -604.181319475996</t>
  </si>
  <si>
    <t>-543.631318501715 167.595595576674 -741.96665659248</t>
  </si>
  <si>
    <t>-525.551322751959 170.150889217372 -831.339881972854</t>
  </si>
  <si>
    <t>-543.204849883011 196.154172979357 -680.280085416517</t>
  </si>
  <si>
    <t>-572.749704058205 331.299979559034 -658.782687019197</t>
  </si>
  <si>
    <t>-509.687454140815 335.059318974944 -365.509692686904</t>
  </si>
  <si>
    <t>-300.53602322417 257.279699456919 -263.868090375138</t>
  </si>
  <si>
    <t>-537.776696546345 136.420569987935 -681.843077806286</t>
  </si>
  <si>
    <t>-573.862832993571 2.5150776504629 -662.672364026289</t>
  </si>
  <si>
    <t>-326.998458987329 35.939970142801 -354.683953957318</t>
  </si>
  <si>
    <t>-481.11632372104 239.972889657259 -205.703144284409</t>
  </si>
  <si>
    <t>-484.884740832197 261.585086707669 210.199173211173</t>
  </si>
  <si>
    <t>-497.428440753661 281.685954115473 615.894222112297</t>
  </si>
  <si>
    <t>-348.000807754716 293.831390566516 673.84134801075</t>
  </si>
  <si>
    <t>-513.259222914327 83.2151400216912 -200.906343122104</t>
  </si>
  <si>
    <t>-522.728094211452 90.5927718919427 215.401143199978</t>
  </si>
  <si>
    <t>-530.272427605872 102.043125813526 621.526103304262</t>
  </si>
  <si>
    <t>-388.815234421903 56.621389529728 682.850809422708</t>
  </si>
  <si>
    <t>9763-20170724T150229.046990300.bin</t>
  </si>
  <si>
    <t>-496.887601287849 161.516539711131 -203.309461867255</t>
  </si>
  <si>
    <t>-510.894530643497 161.358108201082 -300.81735951143</t>
  </si>
  <si>
    <t>-521.829910584539 161.96869768908 -408.724960954557</t>
  </si>
  <si>
    <t>-529.939810209301 163.00810219574 -506.383180258252</t>
  </si>
  <si>
    <t>-536.307838916476 164.639175872276 -604.162526734018</t>
  </si>
  <si>
    <t>-543.467768130526 167.654371675605 -741.943749737017</t>
  </si>
  <si>
    <t>-525.436878015831 170.242360533149 -831.325954081081</t>
  </si>
  <si>
    <t>-543.002026072196 196.18931544515 -680.24648889428</t>
  </si>
  <si>
    <t>-572.385595853947 331.362131861635 -658.684764833272</t>
  </si>
  <si>
    <t>-508.531665561291 335.143069035942 -365.583401704999</t>
  </si>
  <si>
    <t>-299.494891631121 257.174507273854 -263.850891486172</t>
  </si>
  <si>
    <t>-537.603731013716 136.453681081523 -681.834412958381</t>
  </si>
  <si>
    <t>-573.640712779141 2.5370420271106 -662.659646496677</t>
  </si>
  <si>
    <t>-327.0235855581 36.1496493010618 -353.423864071009</t>
  </si>
  <si>
    <t>-480.791364373535 239.886045413152 -205.696129015582</t>
  </si>
  <si>
    <t>-484.741804706584 261.512725003574 210.203734226486</t>
  </si>
  <si>
    <t>-497.432030959482 281.670696064027 615.894529137641</t>
  </si>
  <si>
    <t>-348.008838557069 293.89562670431 673.83640268253</t>
  </si>
  <si>
    <t>-512.985436113121 83.1244224940526 -200.898605923289</t>
  </si>
  <si>
    <t>-522.655248636272 90.6555497455051 215.401555406651</t>
  </si>
  <si>
    <t>-530.251333726129 102.062764609218 621.518884656039</t>
  </si>
  <si>
    <t>-388.810090642314 56.6069994277341 682.855274502742</t>
  </si>
  <si>
    <t>9763-20170724T150229.142963200.bin</t>
  </si>
  <si>
    <t>-496.232503933117 161.334395403055 -203.324851518884</t>
  </si>
  <si>
    <t>-510.223400081083 161.189536996293 -300.834984745233</t>
  </si>
  <si>
    <t>-521.14069101699 161.862318299299 -408.744003415559</t>
  </si>
  <si>
    <t>-529.235666134173 162.976206210049 -506.402729805457</t>
  </si>
  <si>
    <t>-535.591100221663 164.699141671256 -604.181337844932</t>
  </si>
  <si>
    <t>-542.736505427375 167.861841013288 -741.959949276003</t>
  </si>
  <si>
    <t>-524.727207293426 170.505311395238 -831.344952830082</t>
  </si>
  <si>
    <t>-542.201301623585 196.337665999176 -680.235937255729</t>
  </si>
  <si>
    <t>-571.194293105757 331.576831479369 -658.598944456866</t>
  </si>
  <si>
    <t>-506.116472563618 335.208885683916 -365.764946930264</t>
  </si>
  <si>
    <t>-296.823312618405 257.099755151924 -264.669335019127</t>
  </si>
  <si>
    <t>-536.954754383353 136.59003510204 -681.879600954884</t>
  </si>
  <si>
    <t>-573.138729251535 2.72255270635696 -662.602053654812</t>
  </si>
  <si>
    <t>-325.970296136307 36.186704499192 -350.989481824256</t>
  </si>
  <si>
    <t>-480.044860330104 239.704956444715 -205.699160308867</t>
  </si>
  <si>
    <t>-484.473887209159 261.327602092257 210.196081617335</t>
  </si>
  <si>
    <t>-497.446493613302 281.629740188763 615.867848655825</t>
  </si>
  <si>
    <t>-348.013993915445 293.714864599581 673.815026401987</t>
  </si>
  <si>
    <t>-512.453636891642 82.9520619637126 -200.916768221063</t>
  </si>
  <si>
    <t>-522.540389835325 90.8440456498099 215.366763041075</t>
  </si>
  <si>
    <t>-530.125938497383 102.159481758753 621.470546908556</t>
  </si>
  <si>
    <t>-388.784198058307 56.4975721205512 682.883192654507</t>
  </si>
  <si>
    <t>9763-20170724T150229.179710200.bin</t>
  </si>
  <si>
    <t>-496.148735104032 161.317539963853 -203.340745967818</t>
  </si>
  <si>
    <t>-510.121382859839 161.175277810106 -300.853596207607</t>
  </si>
  <si>
    <t>-521.019371937194 161.860150299834 -408.76443977338</t>
  </si>
  <si>
    <t>-529.097617245104 162.988437346682 -506.424468802451</t>
  </si>
  <si>
    <t>-535.437234198704 164.729418395226 -604.203703520928</t>
  </si>
  <si>
    <t>-542.561518286382 167.921375984942 -741.982667604189</t>
  </si>
  <si>
    <t>-524.536092123583 170.571582215249 -831.364244989091</t>
  </si>
  <si>
    <t>-542.018386916204 196.385541716487 -680.253516355923</t>
  </si>
  <si>
    <t>-570.832500872946 331.658966247505 -658.552500885688</t>
  </si>
  <si>
    <t>-505.320607650906 335.383142743844 -365.816437226584</t>
  </si>
  <si>
    <t>-295.885636254786 257.453830317922 -264.875993529099</t>
  </si>
  <si>
    <t>-536.80636916503 136.635315891958 -681.907395190185</t>
  </si>
  <si>
    <t>-572.986408055435 2.76725351465348 -662.643777735261</t>
  </si>
  <si>
    <t>-325.581111467221 36.3920037933858 -350.338662140264</t>
  </si>
  <si>
    <t>-479.907700896798 239.700648849153 -205.710017990023</t>
  </si>
  <si>
    <t>-484.40007503081 261.275115050057 210.187055803135</t>
  </si>
  <si>
    <t>-497.454078985081 281.617653214329 615.855617937164</t>
  </si>
  <si>
    <t>-348.020700147727 293.703131857453 673.800455874287</t>
  </si>
  <si>
    <t>-512.435459136032 82.9250845254364 -200.925847314422</t>
  </si>
  <si>
    <t>-522.533855887813 90.8818166720537 215.356174160201</t>
  </si>
  <si>
    <t>-530.095265298303 102.177357255664 621.45441517316</t>
  </si>
  <si>
    <t>-388.776265996135 56.4761557226038 682.88998932025</t>
  </si>
  <si>
    <t>9763-20170724T150229.210792000.bin</t>
  </si>
  <si>
    <t>-496.085749047934 161.281121218276 -203.35470354471</t>
  </si>
  <si>
    <t>-510.032604548582 161.146694268636 -300.871151018205</t>
  </si>
  <si>
    <t>-520.884812507325 161.842757746638 -408.786677653111</t>
  </si>
  <si>
    <t>-528.914850329011 162.983163391169 -506.450519730334</t>
  </si>
  <si>
    <t>-535.199605021593 164.738796087963 -604.233006600532</t>
  </si>
  <si>
    <t>-542.239843137826 167.954394680969 -742.015728949732</t>
  </si>
  <si>
    <t>-524.176619804319 170.639845698151 -831.388613341355</t>
  </si>
  <si>
    <t>-541.727726806222 196.40861491212 -680.281707913921</t>
  </si>
  <si>
    <t>-570.535821199084 331.681900615028 -658.585664458266</t>
  </si>
  <si>
    <t>-504.615349717919 335.671034914923 -365.944998429127</t>
  </si>
  <si>
    <t>-295.131775109969 257.84724015699 -265.02385725006</t>
  </si>
  <si>
    <t>-536.527981978067 136.657386071525 -681.941853379741</t>
  </si>
  <si>
    <t>-572.587746563706 2.76298610210324 -662.635611170282</t>
  </si>
  <si>
    <t>-325.256282770174 36.9888102545274 -349.776401723925</t>
  </si>
  <si>
    <t>-479.771994630227 239.643714465622 -205.723083411482</t>
  </si>
  <si>
    <t>-484.348498982677 261.248163520864 210.171463632457</t>
  </si>
  <si>
    <t>-497.465226609104 281.609367732967 615.837294558996</t>
  </si>
  <si>
    <t>-348.028068911779 293.681360060518 673.775203086207</t>
  </si>
  <si>
    <t>-512.401678151697 82.9089779869653 -200.94319005662</t>
  </si>
  <si>
    <t>-522.555247046931 90.8858672549159 215.33709047948</t>
  </si>
  <si>
    <t>-530.078489396901 102.18754771665 621.447188608063</t>
  </si>
  <si>
    <t>-388.77776569879 56.444525798463 682.893788227431</t>
  </si>
  <si>
    <t>9763-20170724T150229.276485700.bin</t>
  </si>
  <si>
    <t>-495.943070582913 161.209049997183 -203.358235119209</t>
  </si>
  <si>
    <t>-509.852722608505 161.087967363786 -300.880095954471</t>
  </si>
  <si>
    <t>-520.630123237232 161.786027698219 -408.803111446347</t>
  </si>
  <si>
    <t>-528.578348257525 162.923592594834 -506.473530532621</t>
  </si>
  <si>
    <t>-534.766693789784 164.672620588904 -604.262401652588</t>
  </si>
  <si>
    <t>-541.655406196259 167.875214792715 -742.053155748767</t>
  </si>
  <si>
    <t>-523.510810219247 170.555423226545 -831.409695258408</t>
  </si>
  <si>
    <t>-541.175148212419 196.338437404545 -680.322884155349</t>
  </si>
  <si>
    <t>-569.798849828373 331.652601904367 -658.63147161534</t>
  </si>
  <si>
    <t>-503.271445696279 335.941372245169 -366.132467847617</t>
  </si>
  <si>
    <t>-293.830005471609 258.003268770828 -265.211890016466</t>
  </si>
  <si>
    <t>-536.045636243533 136.580745358774 -681.968321795157</t>
  </si>
  <si>
    <t>-572.13530973759 2.705025379061 -662.624103079454</t>
  </si>
  <si>
    <t>-324.667216669047 37.9670090415921 -348.681770200248</t>
  </si>
  <si>
    <t>-479.589020419192 239.561436291103 -205.728201479012</t>
  </si>
  <si>
    <t>-484.291026759064 261.269839011319 210.159548860005</t>
  </si>
  <si>
    <t>-497.480345481189 281.608046359301 615.815297411037</t>
  </si>
  <si>
    <t>-348.042695405576 293.691415558457 673.749535744265</t>
  </si>
  <si>
    <t>-512.30748392934 82.899719832712 -200.954685924193</t>
  </si>
  <si>
    <t>-522.464446313654 90.7400969841281 215.328159937514</t>
  </si>
  <si>
    <t>-530.078786974218 102.188505811752 621.45446830486</t>
  </si>
  <si>
    <t>-388.76957604714 56.4386019018334 682.87640004188</t>
  </si>
  <si>
    <t>9763-20170724T150229.308569600.bin</t>
  </si>
  <si>
    <t>-495.875377939869 161.249597612809 -203.343812966104</t>
  </si>
  <si>
    <t>-509.769665518913 161.138713412676 -300.867864722804</t>
  </si>
  <si>
    <t>-520.526348039891 161.842251445134 -408.792837509843</t>
  </si>
  <si>
    <t>-528.454088021647 162.982867814599 -506.465024336595</t>
  </si>
  <si>
    <t>-534.620074269564 164.732601344383 -604.255182693694</t>
  </si>
  <si>
    <t>-541.475210831637 167.933992253604 -742.047569362652</t>
  </si>
  <si>
    <t>-523.315598663496 170.60655037296 -831.401392285191</t>
  </si>
  <si>
    <t>-541.005716627709 196.398083324557 -680.317798125203</t>
  </si>
  <si>
    <t>-569.568406337915 331.720372826866 -658.634824899588</t>
  </si>
  <si>
    <t>-502.683626938075 336.086283697639 -366.218368966764</t>
  </si>
  <si>
    <t>-293.192085998974 258.052339816303 -265.476136410133</t>
  </si>
  <si>
    <t>-535.884362112963 136.639773528299 -681.960980744148</t>
  </si>
  <si>
    <t>-571.935545052402 2.75572258777402 -662.595422273434</t>
  </si>
  <si>
    <t>-324.294171668337 38.7346198399089 -348.414689276325</t>
  </si>
  <si>
    <t>-479.513200874084 239.557181069959 -205.714802281251</t>
  </si>
  <si>
    <t>-484.270391867022 261.319879471815 210.169488345346</t>
  </si>
  <si>
    <t>-497.493461811765 281.614511539058 615.819759694553</t>
  </si>
  <si>
    <t>-348.060018690287 293.812305757528 673.740876536594</t>
  </si>
  <si>
    <t>-512.224996445777 82.9825025063121 -200.951036467975</t>
  </si>
  <si>
    <t>-522.394671891273 90.6653214487135 215.334358881746</t>
  </si>
  <si>
    <t>-530.082230623232 102.20330274891 621.47002695971</t>
  </si>
  <si>
    <t>-388.758656077319 56.4600305438962 682.863805095512</t>
  </si>
  <si>
    <t>9763-20170724T150229.378151600.bin</t>
  </si>
  <si>
    <t>-495.857291937025 161.374834737419 -203.356238203382</t>
  </si>
  <si>
    <t>-509.734490008682 161.281475089214 -300.882720006149</t>
  </si>
  <si>
    <t>-520.45350504823 161.995913424954 -408.811474349672</t>
  </si>
  <si>
    <t>-528.339305655657 163.143297085175 -506.486880201679</t>
  </si>
  <si>
    <t>-534.455187058367 164.89729474434 -604.280115254652</t>
  </si>
  <si>
    <t>-541.231014963095 168.10225113368 -742.076337655173</t>
  </si>
  <si>
    <t>-523.043698628211 170.745590567087 -831.425405909827</t>
  </si>
  <si>
    <t>-540.789968825419 196.565386478513 -680.345793402715</t>
  </si>
  <si>
    <t>-569.351675582932 331.891382843697 -658.667710081808</t>
  </si>
  <si>
    <t>-501.618254429907 336.348398947811 -366.448076439587</t>
  </si>
  <si>
    <t>-292.102949250094 257.999141592233 -266.000397685633</t>
  </si>
  <si>
    <t>-535.68182942682 136.805762644756 -681.987016000286</t>
  </si>
  <si>
    <t>-571.636229037621 2.90172338926936 -662.587330528901</t>
  </si>
  <si>
    <t>-323.13747789076 39.6661835075383 -348.496786628758</t>
  </si>
  <si>
    <t>-479.54321429056 239.573517746556 -205.70016260973</t>
  </si>
  <si>
    <t>-484.141401589366 261.441566159163 210.180429274418</t>
  </si>
  <si>
    <t>-497.515936504929 281.590269773059 615.824771700531</t>
  </si>
  <si>
    <t>-348.070306403599 293.756249396404 673.721150226426</t>
  </si>
  <si>
    <t>-512.214963106353 83.1590021339243 -201.003896270424</t>
  </si>
  <si>
    <t>-522.175862974252 90.5760117032798 215.29141433339</t>
  </si>
  <si>
    <t>-529.970818919839 102.252053492218 621.386488268725</t>
  </si>
  <si>
    <t>-388.67607100089 56.4935308278359 682.835297822574</t>
  </si>
  <si>
    <t>9763-20170724T150229.443324800.bin</t>
  </si>
  <si>
    <t>-495.742279534544 161.49972844563 -203.480844227779</t>
  </si>
  <si>
    <t>-509.579529162699 161.423893652231 -301.012937364488</t>
  </si>
  <si>
    <t>-520.252898086013 162.15836672755 -408.945975049522</t>
  </si>
  <si>
    <t>-528.096723467058 163.324153478492 -506.624640872787</t>
  </si>
  <si>
    <t>-534.169906847954 165.096395214611 -604.420302003293</t>
  </si>
  <si>
    <t>-540.884734079296 168.327163432601 -742.218919498766</t>
  </si>
  <si>
    <t>-522.63519669201 170.967097745537 -831.555294864464</t>
  </si>
  <si>
    <t>-540.445930986777 196.780918166614 -680.484158070248</t>
  </si>
  <si>
    <t>-568.861562443249 332.135572941019 -658.771925358455</t>
  </si>
  <si>
    <t>-500.458661665566 336.337782066005 -366.704352592276</t>
  </si>
  <si>
    <t>-290.965462562567 257.542194195917 -266.56017178365</t>
  </si>
  <si>
    <t>-535.387243831769 137.017331913661 -682.131742090113</t>
  </si>
  <si>
    <t>-571.35030890954 3.11484728950518 -662.696603604042</t>
  </si>
  <si>
    <t>-321.975800935312 40.9731712298151 -348.824154853545</t>
  </si>
  <si>
    <t>-479.458820267167 239.623364463735 -205.779775280115</t>
  </si>
  <si>
    <t>-484.057431959857 261.561064132563 210.097145648667</t>
  </si>
  <si>
    <t>-497.535854577033 281.594411560581 615.768537065608</t>
  </si>
  <si>
    <t>-348.084578537417 293.764652552408 673.649444724501</t>
  </si>
  <si>
    <t>-512.030195737772 83.376878082162 -201.175484288936</t>
  </si>
  <si>
    <t>-521.935042490668 90.6625806921679 215.123486250717</t>
  </si>
  <si>
    <t>-529.669058971289 102.378361748004 621.156103552609</t>
  </si>
  <si>
    <t>-388.503458179791 56.5148258383867 682.822965748495</t>
  </si>
  <si>
    <t>9763-20170724T150229.479438500.bin</t>
  </si>
  <si>
    <t>-495.63423560872 161.584735502419 -203.583889872162</t>
  </si>
  <si>
    <t>-509.493816840106 161.510691700667 -301.112924967346</t>
  </si>
  <si>
    <t>-520.16962835891 162.255051817037 -409.045691032479</t>
  </si>
  <si>
    <t>-528.007052195718 163.433783623629 -506.72465219663</t>
  </si>
  <si>
    <t>-534.065420088862 165.223422603592 -604.520766997486</t>
  </si>
  <si>
    <t>-540.75075377468 168.483854078401 -742.320161766841</t>
  </si>
  <si>
    <t>-522.466692009576 171.136966367892 -831.649145978761</t>
  </si>
  <si>
    <t>-540.312061649373 196.925275329913 -680.579719402329</t>
  </si>
  <si>
    <t>-568.61340211573 332.295291657075 -658.827870093189</t>
  </si>
  <si>
    <t>-499.9129871195 336.47415869175 -366.829992147119</t>
  </si>
  <si>
    <t>-290.385055427081 257.426324526688 -266.957607417407</t>
  </si>
  <si>
    <t>-535.279247542628 137.159839627799 -682.238083595884</t>
  </si>
  <si>
    <t>-571.174845302674 3.25245612201456 -662.752889456568</t>
  </si>
  <si>
    <t>-321.654653471966 41.9493803423275 -348.845523671303</t>
  </si>
  <si>
    <t>-479.385993655872 239.672401156716 -205.856459268215</t>
  </si>
  <si>
    <t>-483.985104364113 261.645132632375 210.018585353825</t>
  </si>
  <si>
    <t>-497.541965809159 281.590957851237 615.713395219004</t>
  </si>
  <si>
    <t>-348.088951335666 293.780428481731 673.585802283242</t>
  </si>
  <si>
    <t>-511.926518766748 83.4775606713522 -201.278454562544</t>
  </si>
  <si>
    <t>-521.849405242649 90.7811377809844 215.019701979189</t>
  </si>
  <si>
    <t>-529.53985237141 102.43166997093 621.073007799355</t>
  </si>
  <si>
    <t>-388.425567143823 56.5286714535989 682.82790890653</t>
  </si>
  <si>
    <t>9763-20170724T150229.513528800.bin</t>
  </si>
  <si>
    <t>-495.573819115427 161.636866029069 -203.656305950204</t>
  </si>
  <si>
    <t>-509.4063007429 161.562459537508 -301.189089285311</t>
  </si>
  <si>
    <t>-520.063827866574 162.328429928374 -409.123632712823</t>
  </si>
  <si>
    <t>-527.890308655272 163.535045928567 -506.803046063118</t>
  </si>
  <si>
    <t>-533.943897056582 165.361180985776 -604.598874828319</t>
  </si>
  <si>
    <t>-540.629518653055 168.68171343926 -742.396794387099</t>
  </si>
  <si>
    <t>-522.318560163714 171.36440751886 -831.719376637529</t>
  </si>
  <si>
    <t>-540.188539759743 197.096572318856 -680.644054090541</t>
  </si>
  <si>
    <t>-568.390583364879 332.478335257929 -658.828028496189</t>
  </si>
  <si>
    <t>-499.569600499019 336.478266922225 -366.856019869805</t>
  </si>
  <si>
    <t>-289.898450244172 257.435592698808 -267.280534124745</t>
  </si>
  <si>
    <t>-535.16001839734 137.331395115055 -682.328299182338</t>
  </si>
  <si>
    <t>-570.872349215286 3.38619615010953 -662.713086780105</t>
  </si>
  <si>
    <t>-321.532961728583 42.9917924651593 -348.826839724333</t>
  </si>
  <si>
    <t>-479.297760246973 239.687414990834 -205.939326636349</t>
  </si>
  <si>
    <t>-483.938910385274 261.681925955148 209.934089457841</t>
  </si>
  <si>
    <t>-497.547741162041 281.592773533752 615.650308676932</t>
  </si>
  <si>
    <t>-348.08778111049 293.729295276528 673.515965141316</t>
  </si>
  <si>
    <t>-511.877629546892 83.5488920396042 -201.359855808611</t>
  </si>
  <si>
    <t>-521.837351985141 90.9023684607946 214.9365980938</t>
  </si>
  <si>
    <t>-529.412503467696 102.507753195266 620.997271110014</t>
  </si>
  <si>
    <t>-388.365813849743 56.4971486660049 682.82651415594</t>
  </si>
  <si>
    <t>9763-20170724T150229.576686500.bin</t>
  </si>
  <si>
    <t>-495.353162071813 161.67653569233 -203.834388855116</t>
  </si>
  <si>
    <t>-509.124383770227 161.624317959777 -301.375841317348</t>
  </si>
  <si>
    <t>-519.768581193163 162.459997827116 -409.311025015346</t>
  </si>
  <si>
    <t>-527.606927140753 163.747274885432 -506.988693990763</t>
  </si>
  <si>
    <t>-533.697623683559 165.671034614954 -604.780233368275</t>
  </si>
  <si>
    <t>-540.463449010326 169.146237361088 -742.570451390901</t>
  </si>
  <si>
    <t>-522.160771929592 171.914543995838 -831.892146274337</t>
  </si>
  <si>
    <t>-540.001815460445 197.490444934227 -680.785429688205</t>
  </si>
  <si>
    <t>-568.09120218025 332.875982881667 -658.79798061669</t>
  </si>
  <si>
    <t>-499.01718330337 336.915409090135 -366.886238663315</t>
  </si>
  <si>
    <t>-289.052344951576 258.058398518491 -267.783543642112</t>
  </si>
  <si>
    <t>-534.943706101281 137.72972066742 -682.540949349196</t>
  </si>
  <si>
    <t>-570.437448619483 3.74870744229975 -662.854304717053</t>
  </si>
  <si>
    <t>-322.2484316165 46.0636685594188 -348.746341231484</t>
  </si>
  <si>
    <t>-479.038443130684 239.706511090105 -206.090706322568</t>
  </si>
  <si>
    <t>-483.853805103347 261.671669925076 209.782335572072</t>
  </si>
  <si>
    <t>-497.549116784555 281.593538958715 615.517015505506</t>
  </si>
  <si>
    <t>-348.085524520649 293.670543290949 673.385687539092</t>
  </si>
  <si>
    <t>-511.67654682217 83.6724451004236 -201.522074973787</t>
  </si>
  <si>
    <t>-521.770923107862 91.1830857516122 214.768313561254</t>
  </si>
  <si>
    <t>-529.145817248262 102.698349238375 620.857773694249</t>
  </si>
  <si>
    <t>-388.214456790292 56.4727063970199 682.789444047767</t>
  </si>
  <si>
    <t>9763-20170724T150229.641859700.bin</t>
  </si>
  <si>
    <t>-495.131965920063 161.721901055228 -203.914334900034</t>
  </si>
  <si>
    <t>-508.839090543106 161.688317736617 -301.464957581542</t>
  </si>
  <si>
    <t>-519.520099626159 162.559224138941 -409.396171692765</t>
  </si>
  <si>
    <t>-527.435834347722 163.881456184729 -507.066980413498</t>
  </si>
  <si>
    <t>-533.648547540212 165.841290321167 -604.850371817557</t>
  </si>
  <si>
    <t>-540.633680414666 169.36665765076 -742.628286623502</t>
  </si>
  <si>
    <t>-522.460760192491 172.209390354212 -831.974022059129</t>
  </si>
  <si>
    <t>-540.133189880383 197.683146317819 -680.830872616459</t>
  </si>
  <si>
    <t>-568.33436956884 333.003788181893 -658.629736270065</t>
  </si>
  <si>
    <t>-499.025673731823 337.003364913199 -366.773116711924</t>
  </si>
  <si>
    <t>-288.912259787342 258.356944091517 -267.818085873454</t>
  </si>
  <si>
    <t>-534.95891244971 137.93349504537 -682.622000170709</t>
  </si>
  <si>
    <t>-569.917647984191 3.81027021501495 -662.921132650082</t>
  </si>
  <si>
    <t>-322.960642430375 46.8857402371964 -348.880809925873</t>
  </si>
  <si>
    <t>-478.788157345234 239.731760414898 -206.169406127687</t>
  </si>
  <si>
    <t>-483.884125350804 261.694585939423 209.700363323887</t>
  </si>
  <si>
    <t>-497.545350041995 281.603950223244 615.411416473744</t>
  </si>
  <si>
    <t>-348.080541993499 293.656281969565 673.282087783863</t>
  </si>
  <si>
    <t>-511.493201716735 83.7525643889637 -201.614009307584</t>
  </si>
  <si>
    <t>-521.642714727922 91.3714117491415 214.673067927061</t>
  </si>
  <si>
    <t>-529.00553774217 102.813676902067 620.777305333965</t>
  </si>
  <si>
    <t>-388.138297147258 56.4640074713207 682.762233471025</t>
  </si>
  <si>
    <t>9763-20170724T150229.676991300.bin</t>
  </si>
  <si>
    <t>-495.00691223366 161.818956798043 -203.94679306465</t>
  </si>
  <si>
    <t>-508.681252486554 161.788687894794 -301.502002207372</t>
  </si>
  <si>
    <t>-519.377139587953 162.683403115358 -409.431567133341</t>
  </si>
  <si>
    <t>-527.327654561411 164.033690817047 -507.099157460862</t>
  </si>
  <si>
    <t>-533.596918236186 166.026706877731 -604.878084003634</t>
  </si>
  <si>
    <t>-540.684986028317 169.60357066701 -742.64950499128</t>
  </si>
  <si>
    <t>-522.590391351608 172.496928985583 -832.009622971896</t>
  </si>
  <si>
    <t>-540.165322349505 197.894540141974 -680.840652932679</t>
  </si>
  <si>
    <t>-568.521790304834 333.167854360923 -658.541299187872</t>
  </si>
  <si>
    <t>-499.081671062544 337.007855321715 -366.713844502482</t>
  </si>
  <si>
    <t>-288.842810810063 258.718323312464 -267.742219490982</t>
  </si>
  <si>
    <t>-534.938413087385 138.150325797473 -682.660632155946</t>
  </si>
  <si>
    <t>-569.783996070612 3.98742490317886 -662.991829001434</t>
  </si>
  <si>
    <t>-322.781063573077 45.1125854144561 -349.849715714666</t>
  </si>
  <si>
    <t>-478.726396391477 239.819759813794 -206.193994540438</t>
  </si>
  <si>
    <t>-483.889692821708 261.7833007424 209.674902813151</t>
  </si>
  <si>
    <t>-497.543896962953 281.636128787087 615.378179233702</t>
  </si>
  <si>
    <t>-348.083942914689 293.755105735619 673.247439016062</t>
  </si>
  <si>
    <t>-511.305090457909 83.8558180474681 -201.647539262701</t>
  </si>
  <si>
    <t>-521.526699483714 91.4599498170023 214.638078994289</t>
  </si>
  <si>
    <t>-528.948157689607 102.866016636458 620.748356924567</t>
  </si>
  <si>
    <t>-388.087219139129 56.5184012710665 682.749228904937</t>
  </si>
  <si>
    <t>9763-20170724T150229.709099300.bin</t>
  </si>
  <si>
    <t>-494.897798031211 162.011345341145 -203.977417204088</t>
  </si>
  <si>
    <t>-508.521908615051 161.974317877939 -301.539653566145</t>
  </si>
  <si>
    <t>-519.239887832387 162.904481140394 -409.466807190017</t>
  </si>
  <si>
    <t>-527.243131725544 164.300394894344 -507.129392530481</t>
  </si>
  <si>
    <t>-533.598682790179 166.350901417022 -604.901575838392</t>
  </si>
  <si>
    <t>-540.844293337516 170.019255248445 -742.662516677205</t>
  </si>
  <si>
    <t>-522.819043710386 172.979118244515 -832.034297574104</t>
  </si>
  <si>
    <t>-540.268363187189 198.26790363895 -680.834682028578</t>
  </si>
  <si>
    <t>-568.705267449961 333.496191430944 -658.433306974731</t>
  </si>
  <si>
    <t>-498.999150581831 337.237105185158 -366.667831670908</t>
  </si>
  <si>
    <t>-288.509291104231 259.684623515358 -267.64947825301</t>
  </si>
  <si>
    <t>-535.014683453422 138.527562425298 -682.701753527068</t>
  </si>
  <si>
    <t>-569.88163566926 4.36246720163012 -663.110223870746</t>
  </si>
  <si>
    <t>-322.187175279474 42.9427415192545 -350.888292641538</t>
  </si>
  <si>
    <t>-478.640033301388 240.00013801639 -206.221209058679</t>
  </si>
  <si>
    <t>-483.882529479199 261.926211023959 209.648712964833</t>
  </si>
  <si>
    <t>-497.540798569536 281.671997896703 615.354920171477</t>
  </si>
  <si>
    <t>-348.093246929879 293.944892584283 673.223828291485</t>
  </si>
  <si>
    <t>-511.190921191467 84.0653604449967 -201.676437360033</t>
  </si>
  <si>
    <t>-521.391942614094 91.5213519022118 214.612352854699</t>
  </si>
  <si>
    <t>-528.924645320417 102.879755544537 620.729750950279</t>
  </si>
  <si>
    <t>-388.057717848525 56.5689051546851 682.744401250191</t>
  </si>
  <si>
    <t>9763-20170724T150229.778267600.bin</t>
  </si>
  <si>
    <t>-494.666222328759 162.352655147814 -204.015467223975</t>
  </si>
  <si>
    <t>-508.283133980626 162.315497718519 -301.578807229912</t>
  </si>
  <si>
    <t>-519.128595745374 163.298864609902 -409.492664079443</t>
  </si>
  <si>
    <t>-527.303609268523 164.759500836932 -507.140197620912</t>
  </si>
  <si>
    <t>-533.888613113734 166.88808320024 -604.895517341599</t>
  </si>
  <si>
    <t>-541.519027287501 170.677584552774 -742.63228537658</t>
  </si>
  <si>
    <t>-523.605260433242 173.778552086869 -832.021698273848</t>
  </si>
  <si>
    <t>-540.822193987426 198.867157771151 -680.778765018277</t>
  </si>
  <si>
    <t>-569.419610463183 334.043122416137 -658.208491729615</t>
  </si>
  <si>
    <t>-498.651223935739 338.504881321541 -366.709105586731</t>
  </si>
  <si>
    <t>-287.819488262017 263.251969611542 -266.649186463535</t>
  </si>
  <si>
    <t>-535.470124404044 139.137846938147 -682.718453951552</t>
  </si>
  <si>
    <t>-570.082173668862 4.87219509202214 -663.356967947857</t>
  </si>
  <si>
    <t>-321.603141793664 41.0094391948044 -353.166818148814</t>
  </si>
  <si>
    <t>-478.489143453244 240.30871241749 -206.246415893833</t>
  </si>
  <si>
    <t>-483.807490296723 262.212458726937 209.62370814552</t>
  </si>
  <si>
    <t>-497.535976419541 281.721236715958 615.328387962921</t>
  </si>
  <si>
    <t>-348.099424632618 294.122728884287 673.19821989502</t>
  </si>
  <si>
    <t>-510.905403689711 84.4201320973186 -201.719205587207</t>
  </si>
  <si>
    <t>-521.087485905505 91.5898505661139 214.575056132128</t>
  </si>
  <si>
    <t>-528.904992052303 102.861667696125 620.68716237279</t>
  </si>
  <si>
    <t>-388.030727220196 56.6038933119094 682.724692998326</t>
  </si>
  <si>
    <t>9763-20170724T150229.812358300.bin</t>
  </si>
  <si>
    <t>-494.590724711631 162.472006919037 -204.01277170979</t>
  </si>
  <si>
    <t>-508.224234810452 162.440810011251 -301.573661245215</t>
  </si>
  <si>
    <t>-519.12455874095 163.457255585098 -409.481765714315</t>
  </si>
  <si>
    <t>-527.364999189424 164.957607271492 -507.123095372525</t>
  </si>
  <si>
    <t>-534.032016738315 167.134870779284 -604.871850498971</t>
  </si>
  <si>
    <t>-541.796031938042 171.001750074951 -742.598874823308</t>
  </si>
  <si>
    <t>-523.951120961253 174.183901592937 -831.999348634746</t>
  </si>
  <si>
    <t>-541.082817045487 199.152594044375 -680.7279982309</t>
  </si>
  <si>
    <t>-569.762060298133 334.293127109171 -658.045015154992</t>
  </si>
  <si>
    <t>-498.488867147445 339.549955627429 -366.68176653079</t>
  </si>
  <si>
    <t>-287.743582721278 265.102621240362 -265.840282995984</t>
  </si>
  <si>
    <t>-535.645416427577 139.432379071454 -682.711210674485</t>
  </si>
  <si>
    <t>-570.153105768949 5.11781811647802 -663.499649944706</t>
  </si>
  <si>
    <t>-321.821068020559 41.6624522737413 -354.59134657028</t>
  </si>
  <si>
    <t>-478.444844686741 240.450091607448 -206.239624698785</t>
  </si>
  <si>
    <t>-483.749672963785 262.301838133848 209.633373477538</t>
  </si>
  <si>
    <t>-497.544740420229 281.751041286096 615.321162640193</t>
  </si>
  <si>
    <t>-348.102879011234 294.149538067083 673.177986325443</t>
  </si>
  <si>
    <t>-510.764968455434 84.4742084202164 -201.73141974155</t>
  </si>
  <si>
    <t>-520.999069076533 91.6626049534796 214.561271309195</t>
  </si>
  <si>
    <t>-528.914748613157 102.844034390206 620.685177046729</t>
  </si>
  <si>
    <t>-388.032328870615 56.6099483481241 682.721762344297</t>
  </si>
  <si>
    <t>9763-20170724T150229.880236500.bin</t>
  </si>
  <si>
    <t>-494.366337858166 162.686318791892 -204.034274668423</t>
  </si>
  <si>
    <t>-508.022136528777 162.648455730246 -301.592084480097</t>
  </si>
  <si>
    <t>-519.044356246619 163.670942902019 -409.487707687625</t>
  </si>
  <si>
    <t>-527.434839773373 165.178915193321 -507.116283091577</t>
  </si>
  <si>
    <t>-534.292057465091 167.364167670601 -604.851622855946</t>
  </si>
  <si>
    <t>-542.366532955133 171.240564142381 -742.560578212855</t>
  </si>
  <si>
    <t>-524.703831005465 174.507687105401 -831.994146964454</t>
  </si>
  <si>
    <t>-541.570034975478 199.381858489263 -680.686269552613</t>
  </si>
  <si>
    <t>-570.376770063258 334.499691123407 -657.987769848712</t>
  </si>
  <si>
    <t>-499.386128002295 340.416495587235 -366.568447267687</t>
  </si>
  <si>
    <t>-289.29150971687 267.901088652837 -262.998282404317</t>
  </si>
  <si>
    <t>-536.024726504983 139.672274573163 -682.692205808894</t>
  </si>
  <si>
    <t>-570.420412394453 5.3046257562039 -663.733856322419</t>
  </si>
  <si>
    <t>-322.248976941079 42.624466861638 -354.342565750865</t>
  </si>
  <si>
    <t>-478.339649562179 240.727761262953 -206.268406180196</t>
  </si>
  <si>
    <t>-483.688481352948 262.480808370472 209.609180509718</t>
  </si>
  <si>
    <t>-497.543146555792 281.782740632184 615.311207690302</t>
  </si>
  <si>
    <t>-348.104643313192 294.246791837668 673.162567956939</t>
  </si>
  <si>
    <t>-510.429566849377 84.5805410615142 -201.753066188968</t>
  </si>
  <si>
    <t>-520.87404768473 91.9091057067621 214.531916499486</t>
  </si>
  <si>
    <t>-528.929539617226 102.788860983383 620.648355176266</t>
  </si>
  <si>
    <t>-388.054331713181 56.5948561977827 682.731227020467</t>
  </si>
  <si>
    <t>9763-20170724T150229.909314000.bin</t>
  </si>
  <si>
    <t>-494.266590006047 162.720134487376 -204.044572498154</t>
  </si>
  <si>
    <t>-507.965386405397 162.669422146061 -301.596228752196</t>
  </si>
  <si>
    <t>-519.061791304568 163.667923591348 -409.484581132271</t>
  </si>
  <si>
    <t>-527.529945684541 165.149844211611 -507.106752016338</t>
  </si>
  <si>
    <t>-534.475380122113 167.304739486833 -604.836557646431</t>
  </si>
  <si>
    <t>-542.6851621494 171.133589899408 -742.539013447527</t>
  </si>
  <si>
    <t>-525.079970407102 174.404386534125 -831.983735716385</t>
  </si>
  <si>
    <t>-541.875728687914 199.291747652072 -680.672410602938</t>
  </si>
  <si>
    <t>-570.701125891133 334.394434545231 -657.933913267799</t>
  </si>
  <si>
    <t>-499.726980025076 340.347846833642 -366.511242511873</t>
  </si>
  <si>
    <t>-289.794867934684 268.235459940441 -262.331949560771</t>
  </si>
  <si>
    <t>-536.236656303124 139.590672764157 -682.66863536177</t>
  </si>
  <si>
    <t>-570.398078248203 5.13274973322746 -663.778091511726</t>
  </si>
  <si>
    <t>-323.238115786085 43.8611722799074 -353.570284913178</t>
  </si>
  <si>
    <t>-478.380191910898 240.807470019175 -206.288912016217</t>
  </si>
  <si>
    <t>-483.638657281756 262.536513760814 209.591081904385</t>
  </si>
  <si>
    <t>-497.524530234225 281.796222793977 615.308906976777</t>
  </si>
  <si>
    <t>-348.086886590925 294.197063022691 673.176085958914</t>
  </si>
  <si>
    <t>-510.169375250431 84.5984892562437 -201.750744510945</t>
  </si>
  <si>
    <t>-520.877572368865 92.0612640509735 214.525178974799</t>
  </si>
  <si>
    <t>-528.914064050393 102.803002635271 620.638336151036</t>
  </si>
  <si>
    <t>-388.094251559661 56.4751814528081 682.747220335069</t>
  </si>
  <si>
    <t>9763-20170724T150229.975496400.bin</t>
  </si>
  <si>
    <t>-494.426850366249 162.783611913719 -204.031603003457</t>
  </si>
  <si>
    <t>-508.201912732093 162.661517421884 -301.572498319485</t>
  </si>
  <si>
    <t>-519.485886112916 163.583029877686 -409.442031722247</t>
  </si>
  <si>
    <t>-528.165368915414 164.992199808733 -507.046733943745</t>
  </si>
  <si>
    <t>-535.363899335219 167.068677399624 -604.759916728531</t>
  </si>
  <si>
    <t>-543.973942282836 170.779962281796 -742.440995684055</t>
  </si>
  <si>
    <t>-526.468849359543 173.994288189535 -831.907477169641</t>
  </si>
  <si>
    <t>-543.074756212605 198.982008009022 -680.595827963809</t>
  </si>
  <si>
    <t>-571.846637168167 334.043445654594 -657.56923519292</t>
  </si>
  <si>
    <t>-501.811813884322 340.303586820579 -365.925862433691</t>
  </si>
  <si>
    <t>-292.476834472045 267.574634575095 -260.976465881557</t>
  </si>
  <si>
    <t>-537.261349080404 139.296950138689 -682.568112312976</t>
  </si>
  <si>
    <t>-570.726616237141 4.6869967430207 -663.642467831375</t>
  </si>
  <si>
    <t>-323.700567830131 45.1213314684953 -353.792108205511</t>
  </si>
  <si>
    <t>-478.954193290124 241.043831320637 -206.333088771029</t>
  </si>
  <si>
    <t>-483.652431674022 262.692342789642 209.557855246582</t>
  </si>
  <si>
    <t>-497.467939943507 281.886425302854 615.309126051137</t>
  </si>
  <si>
    <t>-348.075030901909 294.533755458817 673.238450994033</t>
  </si>
  <si>
    <t>-509.940505944857 84.5752262576068 -201.686881164339</t>
  </si>
  <si>
    <t>-521.069644207297 92.4891672545905 214.569705936944</t>
  </si>
  <si>
    <t>-528.959603482395 102.82688298552 620.703214640435</t>
  </si>
  <si>
    <t>-388.23207322242 56.2050432216799 682.801364650934</t>
  </si>
  <si>
    <t>9763-20170724T150230.009584600.bin</t>
  </si>
  <si>
    <t>-494.559268359235 162.904870411943 -204.004217044229</t>
  </si>
  <si>
    <t>-508.342815671438 162.742212183608 -301.543947806015</t>
  </si>
  <si>
    <t>-519.691162304097 163.626539250044 -409.406964088505</t>
  </si>
  <si>
    <t>-528.451044122427 165.002414497677 -507.004989643436</t>
  </si>
  <si>
    <t>-535.752083395027 167.044967003193 -604.711196524286</t>
  </si>
  <si>
    <t>-544.529729955939 170.705051201192 -742.383214173902</t>
  </si>
  <si>
    <t>-527.055678845454 173.864977921915 -831.857546194732</t>
  </si>
  <si>
    <t>-543.579252896606 198.927735229737 -680.548162108601</t>
  </si>
  <si>
    <t>-572.508925144074 333.947706019171 -657.512477617065</t>
  </si>
  <si>
    <t>-503.661549249074 340.073784629299 -365.58339849468</t>
  </si>
  <si>
    <t>-294.519617936035 267.47028513462 -260.163342552578</t>
  </si>
  <si>
    <t>-537.720254994405 139.246745566273 -682.508332355216</t>
  </si>
  <si>
    <t>-571.167575816822 4.61812819987358 -663.575161921278</t>
  </si>
  <si>
    <t>-323.514626897027 45.1355888447822 -354.404238957987</t>
  </si>
  <si>
    <t>-479.237367673917 241.220440226055 -206.319563594102</t>
  </si>
  <si>
    <t>-483.754145815562 262.796040373365 209.577205077712</t>
  </si>
  <si>
    <t>-497.428531894454 281.944953316949 615.33177210089</t>
  </si>
  <si>
    <t>-348.065126204233 294.674090288799 673.319234105615</t>
  </si>
  <si>
    <t>-509.924330119311 84.6458086350265 -201.620014923444</t>
  </si>
  <si>
    <t>-521.182068110734 92.6278674896646 214.631797086693</t>
  </si>
  <si>
    <t>-529.03891355546 102.829315259072 620.778700706584</t>
  </si>
  <si>
    <t>-388.339309979146 56.0569595400023 682.826844948048</t>
  </si>
  <si>
    <t>9763-20170724T150230.073365400.bin</t>
  </si>
  <si>
    <t>-494.771919138144 162.999234647236 -203.8697613815</t>
  </si>
  <si>
    <t>-508.562449541685 162.791352858638 -301.408449582737</t>
  </si>
  <si>
    <t>-519.958654810335 163.574959324422 -409.267212572526</t>
  </si>
  <si>
    <t>-528.775925289137 164.838503454539 -506.861590205327</t>
  </si>
  <si>
    <t>-536.14731493814 166.745739886429 -604.565334396913</t>
  </si>
  <si>
    <t>-545.036359594043 170.19126879716 -742.235674803535</t>
  </si>
  <si>
    <t>-527.563375952283 173.218454773329 -831.714915167437</t>
  </si>
  <si>
    <t>-544.087495825374 198.505091436754 -680.442133593707</t>
  </si>
  <si>
    <t>-573.411919121418 333.475636171299 -657.552117147066</t>
  </si>
  <si>
    <t>-507.13813535555 338.201695263125 -365.002144178141</t>
  </si>
  <si>
    <t>-297.938521098458 265.980767087003 -259.433935728413</t>
  </si>
  <si>
    <t>-538.12677944561 138.831474485472 -682.320511308952</t>
  </si>
  <si>
    <t>-571.22461777985 4.15890772654075 -663.229869758312</t>
  </si>
  <si>
    <t>-322.880360222326 43.6534388479677 -356.059580429243</t>
  </si>
  <si>
    <t>-479.519336731603 241.396390286726 -206.22774632752</t>
  </si>
  <si>
    <t>-484.022764747442 262.917188411235 209.671970775855</t>
  </si>
  <si>
    <t>-497.378052348709 282.024950625618 615.402165818787</t>
  </si>
  <si>
    <t>-348.049538281796 294.89345740764 673.448676550045</t>
  </si>
  <si>
    <t>-510.037102831847 84.5748705204539 -201.460088896241</t>
  </si>
  <si>
    <t>-521.383832472886 92.6721615129304 214.787040749632</t>
  </si>
  <si>
    <t>-529.271118325172 102.759529569906 620.927499207757</t>
  </si>
  <si>
    <t>-388.516673623349 55.9872479453481 682.851148062396</t>
  </si>
  <si>
    <t>9763-20170724T150230.110464600.bin</t>
  </si>
  <si>
    <t>-494.870171165107 162.926476295666 -203.854227712271</t>
  </si>
  <si>
    <t>-508.633045141243 162.68461624981 -301.396596066975</t>
  </si>
  <si>
    <t>-520.038403831231 163.428311591408 -409.254736891274</t>
  </si>
  <si>
    <t>-528.879721135177 164.652829492797 -506.847321552017</t>
  </si>
  <si>
    <t>-536.290706283893 166.517052841664 -604.548998677885</t>
  </si>
  <si>
    <t>-545.251664025571 169.897125308823 -742.216327957216</t>
  </si>
  <si>
    <t>-527.783196459371 172.878795079366 -831.697842620805</t>
  </si>
  <si>
    <t>-544.288270485273 198.238443503574 -680.435695072071</t>
  </si>
  <si>
    <t>-573.863383518123 333.163728115121 -657.590917707877</t>
  </si>
  <si>
    <t>-509.278125456942 337.476486426998 -364.657237397274</t>
  </si>
  <si>
    <t>-300.402324339435 265.614939939635 -258.206111073422</t>
  </si>
  <si>
    <t>-538.293042611787 138.56765354658 -682.290911485825</t>
  </si>
  <si>
    <t>-571.32295553634 3.86258731600606 -663.185966482847</t>
  </si>
  <si>
    <t>-322.449994555042 42.2112082434433 -356.805608487519</t>
  </si>
  <si>
    <t>-479.6175976549 241.310095536902 -206.205406292646</t>
  </si>
  <si>
    <t>-484.184795531583 262.868884339034 209.691671309044</t>
  </si>
  <si>
    <t>-497.343692159602 282.03600041014 615.434356348277</t>
  </si>
  <si>
    <t>-348.02003532189 294.805007202679 673.515324554726</t>
  </si>
  <si>
    <t>-510.092149936433 84.4918303978277 -201.413191543917</t>
  </si>
  <si>
    <t>-521.513175657174 92.6358080375171 214.830995945288</t>
  </si>
  <si>
    <t>-529.365220150404 102.702757862199 620.966628368279</t>
  </si>
  <si>
    <t>-388.571333588842 56.0002410978848 682.853328822358</t>
  </si>
  <si>
    <t>9763-20170724T150230.174664900.bin</t>
  </si>
  <si>
    <t>-494.953403301818 162.598775390758 -203.769949686754</t>
  </si>
  <si>
    <t>-508.688524844424 162.30675330202 -301.316095192324</t>
  </si>
  <si>
    <t>-520.117111660208 163.001315904217 -409.172163839138</t>
  </si>
  <si>
    <t>-529.001599994372 164.182534709851 -506.761449883632</t>
  </si>
  <si>
    <t>-536.478206695677 166.0039787581 -604.458812243384</t>
  </si>
  <si>
    <t>-545.555584690948 169.323063454466 -742.119973758612</t>
  </si>
  <si>
    <t>-528.102074931105 172.305634332026 -831.604408829836</t>
  </si>
  <si>
    <t>-544.609064986018 197.684631005326 -680.348409178237</t>
  </si>
  <si>
    <t>-574.913415444159 332.470705227802 -657.714471451978</t>
  </si>
  <si>
    <t>-514.430028120115 336.455984810557 -363.90175615018</t>
  </si>
  <si>
    <t>-306.532226051106 263.934199538563 -255.994094180705</t>
  </si>
  <si>
    <t>-538.477176363524 138.027242138354 -682.191133920571</t>
  </si>
  <si>
    <t>-571.08728481884 3.24516121349848 -662.990847501875</t>
  </si>
  <si>
    <t>-321.943799699882 39.8146116055607 -358.63623878789</t>
  </si>
  <si>
    <t>-479.724310651899 241.065759308713 -206.15398782361</t>
  </si>
  <si>
    <t>-484.504995114761 262.734327800118 209.734948906429</t>
  </si>
  <si>
    <t>-497.30118232603 282.096052620255 615.481774125103</t>
  </si>
  <si>
    <t>-348.009099718706 295.072002671425 673.598105459576</t>
  </si>
  <si>
    <t>-510.189997084976 84.1372951586725 -201.341432038135</t>
  </si>
  <si>
    <t>-521.726266820066 92.4592518726604 214.896084080236</t>
  </si>
  <si>
    <t>-529.47540042736 102.65219828038 621.023486877329</t>
  </si>
  <si>
    <t>-388.631301205418 56.0268616918008 682.854035557855</t>
  </si>
  <si>
    <t>9763-20170724T150230.213768100.bin</t>
  </si>
  <si>
    <t>-494.983004218051 162.374444937934 -203.723668988619</t>
  </si>
  <si>
    <t>-508.709290044235 162.065491672032 -301.271053901362</t>
  </si>
  <si>
    <t>-520.156627547264 162.747799975642 -409.125129658361</t>
  </si>
  <si>
    <t>-529.069889416748 163.919439843515 -506.711832448454</t>
  </si>
  <si>
    <t>-536.587254638683 165.732661901144 -604.406348075948</t>
  </si>
  <si>
    <t>-545.734821406264 169.040836917871 -742.062957974765</t>
  </si>
  <si>
    <t>-528.26627241358 172.048494547129 -831.543765911844</t>
  </si>
  <si>
    <t>-544.789085384106 197.403918733184 -680.292136064064</t>
  </si>
  <si>
    <t>-575.390637545265 332.124905747544 -657.64023757449</t>
  </si>
  <si>
    <t>-516.708866872379 335.373482682286 -363.453350002419</t>
  </si>
  <si>
    <t>-308.728291970542 263.366778865693 -255.360349861424</t>
  </si>
  <si>
    <t>-538.593578386147 137.753132793532 -682.137367163302</t>
  </si>
  <si>
    <t>-571.038309322981 2.9283762592222 -662.931187878331</t>
  </si>
  <si>
    <t>-321.344202072791 38.2545185379709 -359.614759163888</t>
  </si>
  <si>
    <t>-479.7345393627 240.87279052006 -206.130531348609</t>
  </si>
  <si>
    <t>-484.563402268069 262.599733737968 209.754845638478</t>
  </si>
  <si>
    <t>-497.28155341565 282.103405377064 615.495875937272</t>
  </si>
  <si>
    <t>-347.996424233188 295.100497402476 673.625242320307</t>
  </si>
  <si>
    <t>-510.192762662554 83.8890949267077 -201.308029888038</t>
  </si>
  <si>
    <t>-521.769013732224 92.3174046738204 214.926209885261</t>
  </si>
  <si>
    <t>-529.52535161751 102.62137969742 621.050711057392</t>
  </si>
  <si>
    <t>-388.650891282048 56.0451194368368 682.849137990452</t>
  </si>
  <si>
    <t>9763-20170724T150230.277072400.bin</t>
  </si>
  <si>
    <t>-495.096355452883 161.834557008927 -203.688506638544</t>
  </si>
  <si>
    <t>-508.827532818053 161.486694726604 -301.235137317292</t>
  </si>
  <si>
    <t>-520.285533743546 162.183635101207 -409.087914766863</t>
  </si>
  <si>
    <t>-529.212943476013 163.391767384433 -506.672936976266</t>
  </si>
  <si>
    <t>-536.750485199474 165.264425076296 -604.364777469364</t>
  </si>
  <si>
    <t>-545.934199052182 168.680579462403 -742.016406893923</t>
  </si>
  <si>
    <t>-528.361014396368 171.785069695643 -831.47342275523</t>
  </si>
  <si>
    <t>-545.04085067008 196.987780028392 -680.219175824395</t>
  </si>
  <si>
    <t>-576.031410185325 331.597045376016 -657.419123610739</t>
  </si>
  <si>
    <t>-520.098377521672 332.512044831232 -362.680909964603</t>
  </si>
  <si>
    <t>-311.71416768532 264.179158237166 -252.992098804822</t>
  </si>
  <si>
    <t>-538.708624488689 137.353144870252 -682.121627680692</t>
  </si>
  <si>
    <t>-570.960235491976 2.47957780070692 -662.916362027896</t>
  </si>
  <si>
    <t>-319.875196442255 36.166076112366 -361.81815484893</t>
  </si>
  <si>
    <t>-479.972415255632 240.33487990973 -206.091554793699</t>
  </si>
  <si>
    <t>-484.71635617969 262.280878486583 209.783246832609</t>
  </si>
  <si>
    <t>-497.258937290443 282.082979853547 615.51124640323</t>
  </si>
  <si>
    <t>-347.976583157698 295.077081526818 673.64841907691</t>
  </si>
  <si>
    <t>-510.287801981091 83.3655213109348 -201.248614170199</t>
  </si>
  <si>
    <t>-521.994889025398 92.0296457230406 214.97717080088</t>
  </si>
  <si>
    <t>-529.58856174906 102.587987923861 621.083012603163</t>
  </si>
  <si>
    <t>-388.669409602089 56.1005962186716 682.84641572117</t>
  </si>
  <si>
    <t>9763-20170724T150230.311163500.bin</t>
  </si>
  <si>
    <t>-495.134318295196 161.531959618563 -203.670873827915</t>
  </si>
  <si>
    <t>-508.851906044745 161.177542312997 -301.219346603415</t>
  </si>
  <si>
    <t>-520.274767570214 161.89539622727 -409.075756264345</t>
  </si>
  <si>
    <t>-529.163626346432 163.135081832864 -506.663873275225</t>
  </si>
  <si>
    <t>-536.656758546927 165.052551087166 -604.358237315115</t>
  </si>
  <si>
    <t>-545.772654662499 168.546636417702 -742.0125505708</t>
  </si>
  <si>
    <t>-528.12543044349 171.72603055103 -831.452233881195</t>
  </si>
  <si>
    <t>-544.954210108142 196.814066336825 -680.195969917104</t>
  </si>
  <si>
    <t>-576.214262392152 331.343743823127 -657.323223101019</t>
  </si>
  <si>
    <t>-521.511306219341 331.849305818698 -362.353281225909</t>
  </si>
  <si>
    <t>-313.138193394385 264.391915711125 -252.102773163782</t>
  </si>
  <si>
    <t>-538.532120839293 137.190191362783 -682.134691224</t>
  </si>
  <si>
    <t>-570.638499779726 2.2808771092466 -662.93668220074</t>
  </si>
  <si>
    <t>-318.993896299447 35.2895512139512 -362.790217103962</t>
  </si>
  <si>
    <t>-479.980009166003 240.019292190011 -206.077109649386</t>
  </si>
  <si>
    <t>-484.776974561564 262.120347401166 209.788917363773</t>
  </si>
  <si>
    <t>-497.247169897427 282.083081320285 615.509893476667</t>
  </si>
  <si>
    <t>-347.973205898986 295.15176343208 673.651939796588</t>
  </si>
  <si>
    <t>-510.282325462808 83.0518201072259 -201.229051459767</t>
  </si>
  <si>
    <t>-522.087714679847 91.8316789958631 214.991478403202</t>
  </si>
  <si>
    <t>-529.616380994278 102.568724502414 621.092770894309</t>
  </si>
  <si>
    <t>-388.678981645881 56.117175616035 682.841529796584</t>
  </si>
  <si>
    <t>9763-20170724T150230.377235500.bin</t>
  </si>
  <si>
    <t>-495.184634089094 160.853575145979 -203.632089462864</t>
  </si>
  <si>
    <t>-508.886649154117 160.486675362216 -301.182634379097</t>
  </si>
  <si>
    <t>-520.234638504644 161.210918726752 -409.047008939227</t>
  </si>
  <si>
    <t>-529.033729226924 162.467780756073 -506.643080504537</t>
  </si>
  <si>
    <t>-536.415889138127 164.415518615842 -604.345237824862</t>
  </si>
  <si>
    <t>-545.354095446237 167.967424713624 -742.009615158553</t>
  </si>
  <si>
    <t>-527.569310097496 171.267508668246 -831.41770916752</t>
  </si>
  <si>
    <t>-544.70446802987 196.198955665029 -680.174652032506</t>
  </si>
  <si>
    <t>-576.424355328261 330.601847018495 -657.177666515283</t>
  </si>
  <si>
    <t>-523.582034887718 332.015968388113 -361.871654574496</t>
  </si>
  <si>
    <t>-316.629982044172 266.628625906818 -247.764949670308</t>
  </si>
  <si>
    <t>-538.101837923902 136.595790058013 -682.141324785574</t>
  </si>
  <si>
    <t>-569.77631573334 1.59238637398698 -662.921044534984</t>
  </si>
  <si>
    <t>-318.292904437741 35.511823484972 -363.010495899387</t>
  </si>
  <si>
    <t>-480.090413892218 239.345210550546 -206.038652111786</t>
  </si>
  <si>
    <t>-484.8174929508 261.755119984268 209.811620026477</t>
  </si>
  <si>
    <t>-497.233494048536 282.050262280721 615.515692036994</t>
  </si>
  <si>
    <t>-347.949876342438 295.050993334913 673.648155199313</t>
  </si>
  <si>
    <t>-510.273684494821 82.4018740953366 -201.201329754505</t>
  </si>
  <si>
    <t>-522.12215709543 91.3445403123274 215.014501256264</t>
  </si>
  <si>
    <t>-529.704971753989 102.497407218556 621.122784442405</t>
  </si>
  <si>
    <t>-388.70476371099 56.1645714169515 682.817190597845</t>
  </si>
  <si>
    <t>9763-20170724T150230.441407300.bin</t>
  </si>
  <si>
    <t>-495.188437090977 160.319454955514 -203.581896632574</t>
  </si>
  <si>
    <t>-508.896209670403 159.950230969558 -301.131633812862</t>
  </si>
  <si>
    <t>-520.148714800983 160.68108187913 -409.005920643895</t>
  </si>
  <si>
    <t>-528.820689689522 161.950867488852 -506.613225046037</t>
  </si>
  <si>
    <t>-536.035082837824 163.920547778996 -604.327522730491</t>
  </si>
  <si>
    <t>-544.694420137962 167.514571284319 -742.008659494162</t>
  </si>
  <si>
    <t>-526.786227097726 170.881000130768 -831.389696386071</t>
  </si>
  <si>
    <t>-544.191613673175 195.724744220548 -680.162546531729</t>
  </si>
  <si>
    <t>-575.960451979437 330.098066324219 -656.986210376163</t>
  </si>
  <si>
    <t>-525.866342637919 331.737079378986 -361.202589319136</t>
  </si>
  <si>
    <t>-320.270248880967 267.28516846668 -244.150477007484</t>
  </si>
  <si>
    <t>-537.541856290664 136.12707485878 -682.136498356274</t>
  </si>
  <si>
    <t>-569.200324930333 1.10958330384801 -662.921931741881</t>
  </si>
  <si>
    <t>-318.263983293307 36.6585455423913 -360.443517408411</t>
  </si>
  <si>
    <t>-480.275481700979 238.814290089719 -205.975544679185</t>
  </si>
  <si>
    <t>-484.934820947051 261.52490377732 209.859185457213</t>
  </si>
  <si>
    <t>-497.230492355861 282.066662336727 615.533025238051</t>
  </si>
  <si>
    <t>-347.956855704801 295.323410850855 673.633323989932</t>
  </si>
  <si>
    <t>-510.139187136894 81.8373437537161 -201.154249653373</t>
  </si>
  <si>
    <t>-522.018210109123 90.8581651889133 215.059060930774</t>
  </si>
  <si>
    <t>-529.809849409217 102.407548533755 621.151803742399</t>
  </si>
  <si>
    <t>-388.72157453813 56.2750045617195 682.795038655678</t>
  </si>
  <si>
    <t>9763-20170724T150230.477505800.bin</t>
  </si>
  <si>
    <t>-495.124166747179 160.09257706175 -203.580558706044</t>
  </si>
  <si>
    <t>-508.827618441335 159.708525141549 -301.130879063701</t>
  </si>
  <si>
    <t>-520.010227805379 160.435406117012 -409.012581829293</t>
  </si>
  <si>
    <t>-528.593353829377 161.709097989505 -506.627484713189</t>
  </si>
  <si>
    <t>-535.693696839826 163.691629849104 -604.349991124394</t>
  </si>
  <si>
    <t>-544.166318442319 167.314901739943 -742.041909468569</t>
  </si>
  <si>
    <t>-526.200606712034 170.72120682788 -831.40980176016</t>
  </si>
  <si>
    <t>-543.766631889765 195.509719121991 -680.188152943083</t>
  </si>
  <si>
    <t>-575.77609807409 329.803689489599 -656.978501444156</t>
  </si>
  <si>
    <t>-527.199890040961 331.714854395139 -360.9435871772</t>
  </si>
  <si>
    <t>-321.955012864565 267.927673083339 -242.915109475789</t>
  </si>
  <si>
    <t>-537.075720302967 135.916849741493 -682.167936316225</t>
  </si>
  <si>
    <t>-568.671844190797 0.882261696001933 -662.943645789969</t>
  </si>
  <si>
    <t>-318.998021628118 38.0032499567426 -358.498484935065</t>
  </si>
  <si>
    <t>-480.227317955176 238.548947457633 -205.963907895591</t>
  </si>
  <si>
    <t>-484.961593359885 261.417986610747 209.86132595238</t>
  </si>
  <si>
    <t>-497.231018076921 282.076138290058 615.541952957064</t>
  </si>
  <si>
    <t>-347.960160703211 295.405632875481 673.63266742881</t>
  </si>
  <si>
    <t>-510.042549613759 81.5839576774276 -201.142582560497</t>
  </si>
  <si>
    <t>-521.977070167259 90.6747909416617 215.067537030954</t>
  </si>
  <si>
    <t>-529.845005174317 102.365918513632 621.150535744326</t>
  </si>
  <si>
    <t>-388.725749823834 56.3147348264959 682.783675567549</t>
  </si>
  <si>
    <t>9763-20170724T150230.541677200.bin</t>
  </si>
  <si>
    <t>-495.00038217882 159.58264788234 -203.549343309775</t>
  </si>
  <si>
    <t>-508.716557003155 159.183269311011 -301.097867483074</t>
  </si>
  <si>
    <t>-519.778463819596 159.887666051462 -408.992036048474</t>
  </si>
  <si>
    <t>-528.198378993398 161.14476671491 -506.621522664034</t>
  </si>
  <si>
    <t>-535.081687399222 163.118155074061 -604.359575726858</t>
  </si>
  <si>
    <t>-543.192458774038 166.739356765294 -742.07337324476</t>
  </si>
  <si>
    <t>-525.061474223711 170.194462164686 -831.406079401792</t>
  </si>
  <si>
    <t>-543.005149210829 194.929487310805 -680.216479846593</t>
  </si>
  <si>
    <t>-575.215201053765 329.149544332226 -656.824517753982</t>
  </si>
  <si>
    <t>-529.033083918735 331.692997483641 -360.411409968872</t>
  </si>
  <si>
    <t>-323.812648691218 269.135460486636 -241.684263373306</t>
  </si>
  <si>
    <t>-536.209369906392 135.347980224931 -682.18334393646</t>
  </si>
  <si>
    <t>-567.578049082582 0.284465001227545 -662.833117252624</t>
  </si>
  <si>
    <t>-319.306214160071 38.3322898084903 -355.222148721697</t>
  </si>
  <si>
    <t>-480.11160684018 238.094181953692 -205.937972309918</t>
  </si>
  <si>
    <t>-484.886973746865 261.190818387036 209.874130364515</t>
  </si>
  <si>
    <t>-497.22040308668 282.094596033762 615.54979103837</t>
  </si>
  <si>
    <t>-347.962264617046 295.607066277115 673.630935312205</t>
  </si>
  <si>
    <t>-509.943482194158 81.0823692975264 -201.117915791495</t>
  </si>
  <si>
    <t>-521.907594859818 90.3178941821145 215.088269951248</t>
  </si>
  <si>
    <t>-529.929313170553 102.292335187724 621.1822113153</t>
  </si>
  <si>
    <t>-388.739030829898 56.4002733572311 682.771319557832</t>
  </si>
  <si>
    <t>9763-20170724T150230.579604100.bin</t>
  </si>
  <si>
    <t>-494.969725756844 159.376961799472 -203.514420346052</t>
  </si>
  <si>
    <t>-508.680208832446 158.979547214386 -301.063680073033</t>
  </si>
  <si>
    <t>-519.675215579282 159.674596483003 -408.964784256033</t>
  </si>
  <si>
    <t>-528.009934776327 160.920957979818 -506.601750728613</t>
  </si>
  <si>
    <t>-534.783208715247 162.883035291571 -604.347526700197</t>
  </si>
  <si>
    <t>-542.712831360874 166.489578833468 -742.072427774564</t>
  </si>
  <si>
    <t>-524.49598314582 169.939466874617 -831.387846962395</t>
  </si>
  <si>
    <t>-542.62043436435 194.684616748933 -680.217469304488</t>
  </si>
  <si>
    <t>-575.048017882703 328.869894716236 -656.88547853152</t>
  </si>
  <si>
    <t>-530.098209451082 331.891857571538 -360.287410587379</t>
  </si>
  <si>
    <t>-324.392157521148 268.716800364436 -242.733386201208</t>
  </si>
  <si>
    <t>-535.794986126977 135.106078091273 -682.170536464898</t>
  </si>
  <si>
    <t>-567.176438170531 0.0624301015957371 -662.768177113588</t>
  </si>
  <si>
    <t>-319.300428029306 38.5850430900139 -353.866689971387</t>
  </si>
  <si>
    <t>-480.088950339605 237.865833712579 -205.908936539549</t>
  </si>
  <si>
    <t>-484.829595938846 261.081492043838 209.897031309976</t>
  </si>
  <si>
    <t>-497.221527224169 282.062730124159 615.559542732959</t>
  </si>
  <si>
    <t>-347.947793613856 295.463629199656 673.626447679174</t>
  </si>
  <si>
    <t>-509.890794549117 80.9046950184124 -201.090372269478</t>
  </si>
  <si>
    <t>-521.875687697761 90.133701219248 215.115354737555</t>
  </si>
  <si>
    <t>-529.964986462357 102.287213029974 621.215159064972</t>
  </si>
  <si>
    <t>-388.748299778319 56.4275264157168 682.767857738294</t>
  </si>
  <si>
    <t>9763-20170724T150230.643784600.bin</t>
  </si>
  <si>
    <t>-494.895552535218 159.031250168744 -203.469291315652</t>
  </si>
  <si>
    <t>-508.671694418541 158.639590975164 -301.00931075575</t>
  </si>
  <si>
    <t>-519.603773741917 159.258969475576 -408.917180999252</t>
  </si>
  <si>
    <t>-527.824007851064 160.409882573123 -506.56510352652</t>
  </si>
  <si>
    <t>-534.423478930857 162.252935718501 -604.325165443606</t>
  </si>
  <si>
    <t>-542.044406434795 165.669880279567 -742.072352474668</t>
  </si>
  <si>
    <t>-523.60718074031 169.011919511752 -831.346532711108</t>
  </si>
  <si>
    <t>-542.113531880818 193.947334539453 -680.255059206729</t>
  </si>
  <si>
    <t>-575.042946788007 328.072727881667 -657.432504797804</t>
  </si>
  <si>
    <t>-531.361978629037 332.73824844236 -360.66637836705</t>
  </si>
  <si>
    <t>-325.36245834838 265.603389185543 -245.852907548869</t>
  </si>
  <si>
    <t>-535.237944822261 134.371687525751 -682.113181455349</t>
  </si>
  <si>
    <t>-319.324036112641 39.1642338873644 -351.861693807699</t>
  </si>
  <si>
    <t>-480.071513718015 237.542571842496 -205.853575996491</t>
  </si>
  <si>
    <t>-484.704516347754 260.902254481621 209.945511678395</t>
  </si>
  <si>
    <t>-497.234000133062 282.062065941811 615.578573953948</t>
  </si>
  <si>
    <t>-347.965163638841 295.694789800084 673.604101856521</t>
  </si>
  <si>
    <t>-509.735379542355 80.4893558069366 -201.040456479261</t>
  </si>
  <si>
    <t>-521.771041284316 89.8471329609149 215.160876941363</t>
  </si>
  <si>
    <t>-530.026357171034 102.23465425113 621.237562846692</t>
  </si>
  <si>
    <t>-388.762438111436 56.4763040493647 682.757291050244</t>
  </si>
  <si>
    <t>9763-20170724T150230.673623100.bin</t>
  </si>
  <si>
    <t>-494.926637803309 158.904625287686 -203.452468176543</t>
  </si>
  <si>
    <t>-508.719954343056 158.501330868672 -300.990015094977</t>
  </si>
  <si>
    <t>-519.636062068792 159.066783042114 -408.899876041089</t>
  </si>
  <si>
    <t>-527.825986262189 160.153128784291 -506.550946875038</t>
  </si>
  <si>
    <t>-534.378180149427 161.916210351266 -604.315840100331</t>
  </si>
  <si>
    <t>-541.913524418613 165.205367090664 -742.070717633109</t>
  </si>
  <si>
    <t>-523.404965530425 168.458309830489 -831.333485994833</t>
  </si>
  <si>
    <t>-542.004719234792 193.542090970318 -680.280491239255</t>
  </si>
  <si>
    <t>-574.943091463379 327.699353550289 -657.5921902068</t>
  </si>
  <si>
    <t>-530.916592986058 331.687283428894 -360.867047368677</t>
  </si>
  <si>
    <t>-325.057370297768 264.044865732605 -246.100001057436</t>
  </si>
  <si>
    <t>-535.1606501622 133.960765847091 -682.07762696942</t>
  </si>
  <si>
    <t>-318.961729145714 38.9366322926469 -351.472075230691</t>
  </si>
  <si>
    <t>-480.154287597712 237.436360303011 -205.845586100103</t>
  </si>
  <si>
    <t>-484.634061248428 260.852548398331 209.951991196117</t>
  </si>
  <si>
    <t>-497.233854643021 282.077097860836 615.586578953552</t>
  </si>
  <si>
    <t>-347.965116887631 295.777768215679 673.596326294922</t>
  </si>
  <si>
    <t>-509.721010750393 80.3585877675816 -201.025487017504</t>
  </si>
  <si>
    <t>-521.745021087799 89.7483601598449 215.175513467889</t>
  </si>
  <si>
    <t>-530.04573596011 102.221090075687 621.243550003302</t>
  </si>
  <si>
    <t>-388.767321307172 56.4956167875921 682.754402455872</t>
  </si>
  <si>
    <t>9763-20170724T150230.743808800.bin</t>
  </si>
  <si>
    <t>-495.021932941809 158.777705088055 -203.419282252184</t>
  </si>
  <si>
    <t>-508.882741616332 158.337570266595 -300.947034780606</t>
  </si>
  <si>
    <t>-519.798578876232 158.842709658655 -408.857204436146</t>
  </si>
  <si>
    <t>-527.956951371031 159.868300018509 -506.511682207583</t>
  </si>
  <si>
    <t>-534.445494993807 161.565127351664 -604.28182500282</t>
  </si>
  <si>
    <t>-541.856640523401 164.75600600338 -742.045851850708</t>
  </si>
  <si>
    <t>-523.311292382702 167.836032015332 -831.307150614995</t>
  </si>
  <si>
    <t>-541.944026964921 193.143730836711 -680.278996185368</t>
  </si>
  <si>
    <t>-574.869550213332 327.341226511623 -657.815473465327</t>
  </si>
  <si>
    <t>-529.277426372507 330.080789447117 -361.312739904943</t>
  </si>
  <si>
    <t>-323.974204891423 261.266225186102 -246.246935110402</t>
  </si>
  <si>
    <t>-535.217376376387 133.547425452149 -682.021324683952</t>
  </si>
  <si>
    <t>-318.945097494579 38.7746530396266 -351.116698191785</t>
  </si>
  <si>
    <t>-480.279094034295 237.324676226356 -205.845585106266</t>
  </si>
  <si>
    <t>-484.618194348805 260.812461005563 209.949452495957</t>
  </si>
  <si>
    <t>-497.230511300606 282.093419551994 615.59308146069</t>
  </si>
  <si>
    <t>-347.968562659535 295.887637029195 673.598132534912</t>
  </si>
  <si>
    <t>-509.765501519729 80.1959844548435 -200.970968249238</t>
  </si>
  <si>
    <t>-521.738233121942 89.6707395492435 215.229556341872</t>
  </si>
  <si>
    <t>-530.075615377106 102.223189908102 621.280173883119</t>
  </si>
  <si>
    <t>-388.770718791269 56.5370803888034 682.759512058331</t>
  </si>
  <si>
    <t>9763-20170724T150230.774821200.bin</t>
  </si>
  <si>
    <t>-495.031781670894 158.694129439594 -203.426916702156</t>
  </si>
  <si>
    <t>-508.916546638459 158.24196001757 -300.951277995721</t>
  </si>
  <si>
    <t>-519.836164499263 158.712253097616 -408.861136868677</t>
  </si>
  <si>
    <t>-527.987953968185 159.697821373591 -506.516700357329</t>
  </si>
  <si>
    <t>-534.45929460047 161.346992404721 -604.288846676504</t>
  </si>
  <si>
    <t>-541.834468635333 164.463274077905 -742.056341358912</t>
  </si>
  <si>
    <t>-523.281890818289 167.454203833283 -831.319138782172</t>
  </si>
  <si>
    <t>-541.907549615851 192.887831279045 -680.306646090737</t>
  </si>
  <si>
    <t>-574.791459857714 327.12527489392 -657.973965047722</t>
  </si>
  <si>
    <t>-528.85785000543 329.555643319566 -361.521189306751</t>
  </si>
  <si>
    <t>-323.800048692921 259.993621534043 -246.467109990853</t>
  </si>
  <si>
    <t>-535.241322670595 133.283651679587 -682.011605017884</t>
  </si>
  <si>
    <t>-318.995199116176 38.4960613148637 -351.153842231455</t>
  </si>
  <si>
    <t>-480.298174400972 237.247101384197 -205.8586027156</t>
  </si>
  <si>
    <t>-484.626318070895 260.744635139424 209.93596676673</t>
  </si>
  <si>
    <t>-497.221451543246 282.087809578443 615.589816767888</t>
  </si>
  <si>
    <t>-347.958715196703 295.832485247454 673.604686423293</t>
  </si>
  <si>
    <t>-509.80998153304 80.0970261847338 -200.954841192211</t>
  </si>
  <si>
    <t>-521.816933390972 89.6514558187625 215.242918118947</t>
  </si>
  <si>
    <t>-530.067226984715 102.241739393673 621.293669679351</t>
  </si>
  <si>
    <t>-388.766142819205 56.5270506572201 682.760418869615</t>
  </si>
  <si>
    <t>9763-20170724T150230.843973300.bin</t>
  </si>
  <si>
    <t>-495.298423072151 158.409831037257 -203.42996386231</t>
  </si>
  <si>
    <t>-509.184198036971 157.950029702346 -300.954164642808</t>
  </si>
  <si>
    <t>-520.099075782728 158.369924927367 -408.864730451051</t>
  </si>
  <si>
    <t>-528.242378146833 159.292644713197 -506.521499852988</t>
  </si>
  <si>
    <t>-534.699795169246 160.861586370145 -604.295839556254</t>
  </si>
  <si>
    <t>-542.048533894153 163.846194645019 -742.067763479356</t>
  </si>
  <si>
    <t>-523.493218679306 166.658602011997 -831.335950740081</t>
  </si>
  <si>
    <t>-542.045777811127 192.339637615166 -680.349768379418</t>
  </si>
  <si>
    <t>-574.710763644332 326.688676947672 -658.33499137269</t>
  </si>
  <si>
    <t>-528.455500103423 328.394292361991 -361.927200455959</t>
  </si>
  <si>
    <t>-323.989246144106 257.434626085735 -246.67409656422</t>
  </si>
  <si>
    <t>-535.554583991859 132.714262728541 -681.987614117909</t>
  </si>
  <si>
    <t>-318.916792539832 37.3669279646674 -351.617008862945</t>
  </si>
  <si>
    <t>-480.379979553017 236.932649699267 -205.87274837522</t>
  </si>
  <si>
    <t>-484.602430359078 260.563351931789 209.915365724651</t>
  </si>
  <si>
    <t>-497.205960059259 282.064916212183 615.565176649507</t>
  </si>
  <si>
    <t>-347.940446088649 295.696315979246 673.599558380853</t>
  </si>
  <si>
    <t>-510.251095767092 79.8393286071318 -200.938084937834</t>
  </si>
  <si>
    <t>-522.099257141898 89.5180187600047 215.26135558409</t>
  </si>
  <si>
    <t>-530.056041636614 102.26555544373 621.306511540497</t>
  </si>
  <si>
    <t>-388.783623229878 56.4475439992118 682.762240388174</t>
  </si>
  <si>
    <t>9763-20170724T150230.875885200.bin</t>
  </si>
  <si>
    <t>-495.401505064964 158.232054403733 -203.429475052658</t>
  </si>
  <si>
    <t>-509.298428723909 157.776762553793 -300.952113454464</t>
  </si>
  <si>
    <t>-520.213913976563 158.17844907818 -408.862763335551</t>
  </si>
  <si>
    <t>-528.352059617104 159.075981451883 -506.520075495136</t>
  </si>
  <si>
    <t>-534.798051829287 160.610863605534 -604.295937840475</t>
  </si>
  <si>
    <t>-542.123502355401 163.538240630859 -742.070210717648</t>
  </si>
  <si>
    <t>-523.548474857865 166.264287444457 -831.336856341494</t>
  </si>
  <si>
    <t>-542.085903935384 192.062261570147 -680.366275505777</t>
  </si>
  <si>
    <t>-574.539274392302 326.47290900263 -658.385810535547</t>
  </si>
  <si>
    <t>-528.157290717073 327.69888176994 -361.995541173911</t>
  </si>
  <si>
    <t>-323.832671260937 256.648320191237 -246.547415734754</t>
  </si>
  <si>
    <t>-535.684985803138 132.426245711754 -681.973704982283</t>
  </si>
  <si>
    <t>-318.98208350457 36.9412718665001 -352.019996532624</t>
  </si>
  <si>
    <t>-480.34713920363 236.751169391652 -205.882661128694</t>
  </si>
  <si>
    <t>-484.604075095606 260.430315933182 209.902390258771</t>
  </si>
  <si>
    <t>-497.201292844896 282.05331143472 615.544548975649</t>
  </si>
  <si>
    <t>-347.928513605668 295.585850984152 673.583425042215</t>
  </si>
  <si>
    <t>-510.440143693764 79.6832224073132 -200.931455853742</t>
  </si>
  <si>
    <t>-522.246778980961 89.4680105262732 215.266662089004</t>
  </si>
  <si>
    <t>-530.040321467283 102.281027556828 621.305576894064</t>
  </si>
  <si>
    <t>-388.789269279032 56.3970078309317 682.761193387912</t>
  </si>
  <si>
    <t>9763-20170724T150230.907969800.bin</t>
  </si>
  <si>
    <t>-495.485112806094 158.050196483589 -203.443740102849</t>
  </si>
  <si>
    <t>-509.399022707589 157.604815468022 -300.964010919461</t>
  </si>
  <si>
    <t>-520.327536728375 158.007119951944 -408.873182089003</t>
  </si>
  <si>
    <t>-528.474725226385 158.900874449941 -506.529963861292</t>
  </si>
  <si>
    <t>-534.926736020591 160.42780665412 -604.305421826644</t>
  </si>
  <si>
    <t>-542.257173496024 163.339904125453 -742.079880526761</t>
  </si>
  <si>
    <t>-523.660671502848 166.005819643647 -831.343853686516</t>
  </si>
  <si>
    <t>-542.182659319966 191.874493675215 -680.380669956143</t>
  </si>
  <si>
    <t>-574.502837095286 326.312195458838 -658.427634314519</t>
  </si>
  <si>
    <t>-528.075777484954 327.528403242692 -362.044321966285</t>
  </si>
  <si>
    <t>-323.880427272035 256.312265187107 -246.469671543143</t>
  </si>
  <si>
    <t>-535.851148948862 132.230833491959 -681.978278850229</t>
  </si>
  <si>
    <t>-319.042667896763 36.5513184433664 -352.510402322089</t>
  </si>
  <si>
    <t>-480.375907681548 236.588840223294 -205.896631153099</t>
  </si>
  <si>
    <t>-484.630407035282 260.324183783639 209.885222120893</t>
  </si>
  <si>
    <t>-497.207898566448 282.053418377003 615.519638411783</t>
  </si>
  <si>
    <t>-347.932914956837 295.598164180933 673.549966696484</t>
  </si>
  <si>
    <t>-510.627649892908 79.5270978068113 -200.943329547229</t>
  </si>
  <si>
    <t>-522.368769981346 89.3827334739644 215.255015382334</t>
  </si>
  <si>
    <t>-530.025876015296 102.29239974637 621.303229067821</t>
  </si>
  <si>
    <t>-388.794789901834 56.3461636971492 682.758216578944</t>
  </si>
  <si>
    <t>9763-20170724T150230.979900600.bin</t>
  </si>
  <si>
    <t>-495.78302566092 157.782485054099 -203.458195420265</t>
  </si>
  <si>
    <t>-509.729634116935 157.359144919734 -300.973890847236</t>
  </si>
  <si>
    <t>-520.664811080945 157.754901380092 -408.882608254739</t>
  </si>
  <si>
    <t>-528.80487182386 158.631270639898 -506.539947763372</t>
  </si>
  <si>
    <t>-535.235829935866 160.129593614798 -604.317275664566</t>
  </si>
  <si>
    <t>-542.52119401025 162.990243099302 -742.095107911082</t>
  </si>
  <si>
    <t>-523.808814772788 165.514759938331 -831.33902963922</t>
  </si>
  <si>
    <t>-542.401205711195 191.554903772609 -680.410071993948</t>
  </si>
  <si>
    <t>-574.481898795578 326.057328268378 -658.513535586803</t>
  </si>
  <si>
    <t>-528.539103533621 327.688311791752 -362.056838701722</t>
  </si>
  <si>
    <t>-324.529654177149 256.146214874325 -246.355022947471</t>
  </si>
  <si>
    <t>-536.200484526289 131.896714998483 -681.976487165565</t>
  </si>
  <si>
    <t>-319.372879738966 35.745574853697 -353.269706020705</t>
  </si>
  <si>
    <t>-480.568310730932 236.27287249976 -205.925813317859</t>
  </si>
  <si>
    <t>-484.667808729716 260.158401233109 209.848973462168</t>
  </si>
  <si>
    <t>-497.211830037847 282.025693039428 615.475108141214</t>
  </si>
  <si>
    <t>-347.925409774615 295.466073292556 673.500307179075</t>
  </si>
  <si>
    <t>-511.047454584637 79.3098254799227 -200.952679911886</t>
  </si>
  <si>
    <t>-522.595015993875 89.1968969707989 215.250291205165</t>
  </si>
  <si>
    <t>-530.020859749974 102.285467444311 621.297732504043</t>
  </si>
  <si>
    <t>-388.804311642391 56.2853436519497 682.745825711282</t>
  </si>
  <si>
    <t>9763-20170724T150231.008979500.bin</t>
  </si>
  <si>
    <t>-495.976742141329 157.701949340318 -203.471086496911</t>
  </si>
  <si>
    <t>-509.924741721363 157.293553415356 -300.986609411063</t>
  </si>
  <si>
    <t>-520.840848469022 157.706691974682 -408.897028420389</t>
  </si>
  <si>
    <t>-528.955461279472 158.599663396833 -506.556517706395</t>
  </si>
  <si>
    <t>-535.352784429037 160.11649820459 -604.33571717356</t>
  </si>
  <si>
    <t>-542.582245141973 163.005460031531 -742.115949626535</t>
  </si>
  <si>
    <t>-523.818573868541 165.499946680186 -831.349934217998</t>
  </si>
  <si>
    <t>-542.474211654594 191.558870937689 -680.425578462963</t>
  </si>
  <si>
    <t>-574.449714831894 326.083205802229 -658.48780114122</t>
  </si>
  <si>
    <t>-528.616184181545 327.718455555812 -362.01431704389</t>
  </si>
  <si>
    <t>-324.602859228712 256.271804201992 -246.26047395258</t>
  </si>
  <si>
    <t>-536.29899467681 131.898249886541 -682.000573207519</t>
  </si>
  <si>
    <t>-319.592156293604 35.5031359394657 -353.334199245945</t>
  </si>
  <si>
    <t>-480.675513125722 236.194907113503 -205.939407625849</t>
  </si>
  <si>
    <t>-484.716400897241 260.076390455569 209.836209545871</t>
  </si>
  <si>
    <t>-497.213087912616 282.014628482608 615.456484125095</t>
  </si>
  <si>
    <t>-347.921934461776 295.389030562945 673.484726346952</t>
  </si>
  <si>
    <t>-511.280240958097 79.2325209037369 -200.968988643455</t>
  </si>
  <si>
    <t>-522.703949513402 89.1345203420237 215.23701828207</t>
  </si>
  <si>
    <t>-530.02263795929 102.277875552672 621.288068027397</t>
  </si>
  <si>
    <t>-388.815929668312 56.2470618063919 682.735887370018</t>
  </si>
  <si>
    <t>9763-20170724T150231.076850300.bin</t>
  </si>
  <si>
    <t>-496.379153260633 157.660122505344 -203.500417020948</t>
  </si>
  <si>
    <t>-510.321282798216 157.262612487789 -301.016960613176</t>
  </si>
  <si>
    <t>-521.208373928258 157.68040220708 -408.930217581402</t>
  </si>
  <si>
    <t>-529.287427144604 158.576139079803 -506.592605273579</t>
  </si>
  <si>
    <t>-535.639820332147 160.094357454085 -604.374752473635</t>
  </si>
  <si>
    <t>-542.796055405481 162.98468832253 -742.158798844859</t>
  </si>
  <si>
    <t>-523.957156346142 165.481533202906 -831.376775933935</t>
  </si>
  <si>
    <t>-542.723880574845 191.537006153459 -680.46800327468</t>
  </si>
  <si>
    <t>-574.713719325168 326.050126659423 -658.503793221861</t>
  </si>
  <si>
    <t>-528.888477187215 327.979123894107 -362.030714926348</t>
  </si>
  <si>
    <t>-324.941186983979 255.794261482796 -246.618993463846</t>
  </si>
  <si>
    <t>-536.541713974866 131.877110362024 -682.040448394795</t>
  </si>
  <si>
    <t>-320.341695366057 35.6823724342717 -352.837710249024</t>
  </si>
  <si>
    <t>-481.050207250175 236.135016083472 -205.954787196172</t>
  </si>
  <si>
    <t>-484.92705499247 260.049850331059 209.820453989665</t>
  </si>
  <si>
    <t>-497.208852891713 282.010035031133 615.435562937402</t>
  </si>
  <si>
    <t>-347.926980960477 295.436369459855 673.475681171588</t>
  </si>
  <si>
    <t>-511.71172308909 79.2085560864311 -200.983322028816</t>
  </si>
  <si>
    <t>-522.923008963219 89.0324610006307 215.230333801335</t>
  </si>
  <si>
    <t>-530.044473216258 102.243954521901 621.286024203151</t>
  </si>
  <si>
    <t>-388.821746996721 56.2372893408101 682.714999051708</t>
  </si>
  <si>
    <t>9763-20170724T150231.111943500.bin</t>
  </si>
  <si>
    <t>-496.551351170968 157.682573792442 -203.518101414269</t>
  </si>
  <si>
    <t>-510.478620380124 157.282811431268 -301.03663654301</t>
  </si>
  <si>
    <t>-521.351657519386 157.684332971561 -408.951575805415</t>
  </si>
  <si>
    <t>-529.418387697533 158.559057334286 -506.615102944927</t>
  </si>
  <si>
    <t>-535.758400964081 160.050377879099 -604.398370087465</t>
  </si>
  <si>
    <t>-542.896819622793 162.89619180921 -742.184273693666</t>
  </si>
  <si>
    <t>-524.008445553248 165.390855857888 -831.391952569729</t>
  </si>
  <si>
    <t>-542.835225519776 191.468244277368 -680.502509397298</t>
  </si>
  <si>
    <t>-574.857979833647 325.975135816235 -658.524168108583</t>
  </si>
  <si>
    <t>-528.980596990205 327.704617132654 -362.057815607306</t>
  </si>
  <si>
    <t>-325.064978363017 255.422350977651 -246.65128448334</t>
  </si>
  <si>
    <t>-536.647628515392 131.80831898779 -682.055228020179</t>
  </si>
  <si>
    <t>-320.638187703214 35.7495969293252 -352.69239263453</t>
  </si>
  <si>
    <t>-481.259618315147 236.17256899147 -205.966347234283</t>
  </si>
  <si>
    <t>-485.089252768906 260.059207869038 209.810956497138</t>
  </si>
  <si>
    <t>-497.200176369673 282.028561478405 615.431111506687</t>
  </si>
  <si>
    <t>-347.924407882691 295.421847176391 673.49452877351</t>
  </si>
  <si>
    <t>-511.844115198964 79.2154210894241 -201.00812589781</t>
  </si>
  <si>
    <t>-523.067065298283 89.0488442550613 215.205002606087</t>
  </si>
  <si>
    <t>-530.051804826432 102.223678886964 621.270815446898</t>
  </si>
  <si>
    <t>-388.823303574765 56.2314224857921 682.697371579642</t>
  </si>
  <si>
    <t>9763-20170724T150231.175116300.bin</t>
  </si>
  <si>
    <t>-496.894933238216 157.842303393079 -203.500831570486</t>
  </si>
  <si>
    <t>-510.841654269503 157.438330276612 -301.016568221398</t>
  </si>
  <si>
    <t>-521.743530492788 157.83359593408 -408.928575428017</t>
  </si>
  <si>
    <t>-529.839064270164 158.70155338402 -506.589831272675</t>
  </si>
  <si>
    <t>-536.210464246462 160.18447105461 -604.371185647281</t>
  </si>
  <si>
    <t>-543.395600161768 163.01579564908 -742.154858757766</t>
  </si>
  <si>
    <t>-524.46904883577 165.4994552701 -831.354805955977</t>
  </si>
  <si>
    <t>-543.317735305696 191.593786745445 -680.47600723772</t>
  </si>
  <si>
    <t>-575.388557705791 326.071862496649 -658.418308743822</t>
  </si>
  <si>
    <t>-529.190596433775 327.432534079187 -361.999850341144</t>
  </si>
  <si>
    <t>-325.250416823368 254.44786846229 -247.079744695992</t>
  </si>
  <si>
    <t>-537.121405360456 131.934713828712 -682.025142022416</t>
  </si>
  <si>
    <t>-321.225648879929 36.3070622360567 -352.284109136525</t>
  </si>
  <si>
    <t>-481.65796630054 236.259347073173 -205.967192162852</t>
  </si>
  <si>
    <t>-485.456935963709 260.227282391961 209.805711446459</t>
  </si>
  <si>
    <t>-497.183388624777 282.086749963875 615.440726874647</t>
  </si>
  <si>
    <t>-347.930892420188 295.563060166101 673.544789022708</t>
  </si>
  <si>
    <t>-512.175766387208 79.3935617543355 -201.007728135049</t>
  </si>
  <si>
    <t>-523.259976832809 89.1362545565871 215.211197889892</t>
  </si>
  <si>
    <t>-530.067607304486 102.235027469025 621.30249877488</t>
  </si>
  <si>
    <t>-388.804510168071 56.3008253401758 682.692921580435</t>
  </si>
  <si>
    <t>9763-20170724T150231.242294100.bin</t>
  </si>
  <si>
    <t>-497.367874680659 158.044427382984 -203.485880135191</t>
  </si>
  <si>
    <t>-511.327637968204 157.674404552767 -300.999973869647</t>
  </si>
  <si>
    <t>-522.230161465354 158.083328359584 -408.911803159851</t>
  </si>
  <si>
    <t>-530.319927167696 158.954967668914 -506.57347261882</t>
  </si>
  <si>
    <t>-536.678737750016 160.433274810584 -604.355765250661</t>
  </si>
  <si>
    <t>-543.838519340604 163.250469404151 -742.141078990011</t>
  </si>
  <si>
    <t>-524.855515265857 165.688872290907 -831.330286760301</t>
  </si>
  <si>
    <t>-543.776402951769 191.834457277943 -680.464878103035</t>
  </si>
  <si>
    <t>-575.835244998025 326.302718824875 -658.344679711467</t>
  </si>
  <si>
    <t>-529.723633764803 327.778518430951 -361.913307713065</t>
  </si>
  <si>
    <t>-325.780973687586 253.833422263418 -247.613126313689</t>
  </si>
  <si>
    <t>-537.570953335611 132.176175500847 -682.007019995564</t>
  </si>
  <si>
    <t>-321.791546885494 36.90151769061 -352.346046864864</t>
  </si>
  <si>
    <t>-482.198379587859 236.525053318435 -205.948625110613</t>
  </si>
  <si>
    <t>-485.813631733066 260.372061612968 209.832906983603</t>
  </si>
  <si>
    <t>-497.171076297786 282.12493057551 615.46700806563</t>
  </si>
  <si>
    <t>-347.938009701807 295.675885490396 673.603528617961</t>
  </si>
  <si>
    <t>-512.595337593837 79.580540879751 -201.010338690899</t>
  </si>
  <si>
    <t>-523.496374813776 89.2795884702268 215.21443185955</t>
  </si>
  <si>
    <t>-530.072645345435 102.231659846076 621.294166164889</t>
  </si>
  <si>
    <t>-388.797407417803 56.3311880456156 682.681958180438</t>
  </si>
  <si>
    <t>9763-20170724T150231.279413500.bin</t>
  </si>
  <si>
    <t>-497.659550924728 158.179214084191 -203.50390364163</t>
  </si>
  <si>
    <t>-511.622892841268 157.814153906207 -301.017504754579</t>
  </si>
  <si>
    <t>-522.524771132063 158.227309772167 -408.929459903797</t>
  </si>
  <si>
    <t>-530.612044985393 159.102419261651 -506.591178967746</t>
  </si>
  <si>
    <t>-536.966484300123 160.583792658061 -604.373699196556</t>
  </si>
  <si>
    <t>-544.118077984436 163.405206619595 -742.159402045731</t>
  </si>
  <si>
    <t>-525.107104895413 165.823578765306 -831.343111251308</t>
  </si>
  <si>
    <t>-544.052183829494 191.988041057123 -680.482694099545</t>
  </si>
  <si>
    <t>-575.984583794468 326.478643891116 -658.335936568804</t>
  </si>
  <si>
    <t>-529.832945570635 327.854581274043 -361.910245319107</t>
  </si>
  <si>
    <t>-325.829496405803 253.484400498007 -247.995111938162</t>
  </si>
  <si>
    <t>-537.861537735045 132.328255355797 -682.025625998974</t>
  </si>
  <si>
    <t>-322.253803478783 37.362219596487 -352.485803716429</t>
  </si>
  <si>
    <t>-482.456060421587 236.643546230486 -205.94978355612</t>
  </si>
  <si>
    <t>-486.026563019486 260.436133847491 209.835209386923</t>
  </si>
  <si>
    <t>-497.1522839773 282.144228962679 615.485314739742</t>
  </si>
  <si>
    <t>-347.930999867738 295.663969387046 673.659382728797</t>
  </si>
  <si>
    <t>-512.923600552894 79.6902867355473 -201.023173573236</t>
  </si>
  <si>
    <t>-523.634379091503 89.3606632066628 215.207225457457</t>
  </si>
  <si>
    <t>-530.064099355972 102.238034636417 621.2885268612</t>
  </si>
  <si>
    <t>-388.800851908859 56.3156937719318 682.687518716147</t>
  </si>
  <si>
    <t>9763-20170724T150231.311498800.bin</t>
  </si>
  <si>
    <t>-497.990500613237 158.253346623412 -203.514309069407</t>
  </si>
  <si>
    <t>-511.932978473295 157.897033041898 -301.030868737049</t>
  </si>
  <si>
    <t>-522.824877581418 158.322945015231 -408.943789441278</t>
  </si>
  <si>
    <t>-530.908532118566 159.210614519372 -506.605819409627</t>
  </si>
  <si>
    <t>-537.264796568341 160.705134764193 -604.38798590149</t>
  </si>
  <si>
    <t>-544.42480668319 163.545520039998 -742.172758160948</t>
  </si>
  <si>
    <t>-525.397344198857 165.95674868543 -831.353203723488</t>
  </si>
  <si>
    <t>-544.34648014188 192.12081243808 -680.492635080557</t>
  </si>
  <si>
    <t>-576.180620358195 326.635134223367 -658.30407208632</t>
  </si>
  <si>
    <t>-529.640266158117 327.786688083229 -361.938290650562</t>
  </si>
  <si>
    <t>-325.569757663016 252.798614015498 -248.549418532359</t>
  </si>
  <si>
    <t>-538.17326378063 132.459305674702 -682.043224245793</t>
  </si>
  <si>
    <t>-322.679516514364 37.754393148884 -352.53059634508</t>
  </si>
  <si>
    <t>-482.78949149108 236.739770731273 -205.948301294788</t>
  </si>
  <si>
    <t>-486.240158284523 260.490039968109 209.840135155891</t>
  </si>
  <si>
    <t>-497.133924728857 282.162071638615 615.502854997088</t>
  </si>
  <si>
    <t>-347.920897388714 295.619016507448 673.712699383954</t>
  </si>
  <si>
    <t>-513.212845286643 79.7433548553818 -201.047167796474</t>
  </si>
  <si>
    <t>-523.790182089693 89.4044890030621 215.186919121832</t>
  </si>
  <si>
    <t>-530.068715071049 102.219977861062 621.272985765843</t>
  </si>
  <si>
    <t>-388.803637848266 56.3246315600363 682.687893279057</t>
  </si>
  <si>
    <t>9763-20170724T150231.377691100.bin</t>
  </si>
  <si>
    <t>-498.789243146672 158.43496153003 -203.545630896167</t>
  </si>
  <si>
    <t>-512.748770464033 158.081581424092 -301.059772618166</t>
  </si>
  <si>
    <t>-523.678653008222 158.543919002561 -408.968712062812</t>
  </si>
  <si>
    <t>-531.805529241357 159.476165353692 -506.626654542442</t>
  </si>
  <si>
    <t>-538.214517466689 161.026702249693 -604.404680790246</t>
  </si>
  <si>
    <t>-545.459309462416 163.957036485315 -742.18306608</t>
  </si>
  <si>
    <t>-526.440970169922 166.398999596948 -831.36467623872</t>
  </si>
  <si>
    <t>-545.323495454887 192.493913964194 -680.48532024387</t>
  </si>
  <si>
    <t>-576.432869118621 327.107857786021 -657.888694189154</t>
  </si>
  <si>
    <t>-529.056575646062 327.979884198754 -361.654406436372</t>
  </si>
  <si>
    <t>-324.772238601975 252.171125196846 -249.200302902742</t>
  </si>
  <si>
    <t>-539.190320925591 132.829426383528 -682.076834342079</t>
  </si>
  <si>
    <t>-323.850413770118 38.0866688495405 -352.644044723476</t>
  </si>
  <si>
    <t>-483.732065404061 236.965927710695 -205.978128290161</t>
  </si>
  <si>
    <t>-486.704417531479 260.611956074066 209.819964736407</t>
  </si>
  <si>
    <t>-497.058225312145 282.222969357387 615.528260519288</t>
  </si>
  <si>
    <t>-347.898749925587 295.770175675977 673.854272397966</t>
  </si>
  <si>
    <t>-513.907511164766 79.9149352650895 -201.084263887903</t>
  </si>
  <si>
    <t>-524.119443970017 89.5440639936871 215.159645568875</t>
  </si>
  <si>
    <t>-530.05748403667 102.215819569966 621.248609877773</t>
  </si>
  <si>
    <t>-388.808030158322 56.3171551363105 682.697068316479</t>
  </si>
  <si>
    <t>9763-20170724T150231.410781100.bin</t>
  </si>
  <si>
    <t>-499.206229922459 158.493969043574 -203.54251970342</t>
  </si>
  <si>
    <t>-513.155743739195 158.144628748228 -301.058148482493</t>
  </si>
  <si>
    <t>-524.084728344212 158.628950036596 -408.966983977869</t>
  </si>
  <si>
    <t>-532.215580171857 159.58763281997 -506.624455462766</t>
  </si>
  <si>
    <t>-538.633720463248 161.170932273921 -604.401251184831</t>
  </si>
  <si>
    <t>-545.897248896986 164.15382847408 -742.177576945081</t>
  </si>
  <si>
    <t>-526.883013409859 166.63019079119 -831.359150380253</t>
  </si>
  <si>
    <t>-545.750745368004 192.667458072931 -680.469007334429</t>
  </si>
  <si>
    <t>-576.652675552217 327.299005149609 -657.672840357772</t>
  </si>
  <si>
    <t>-528.933925657514 328.220492869442 -361.493634478346</t>
  </si>
  <si>
    <t>-324.66866843803 251.799241288569 -249.419962179251</t>
  </si>
  <si>
    <t>-539.622375366614 133.003096442751 -682.083815407771</t>
  </si>
  <si>
    <t>-324.374932026373 38.0264310469777 -352.610195384598</t>
  </si>
  <si>
    <t>-484.174390380019 237.018569239906 -205.974587215965</t>
  </si>
  <si>
    <t>-486.879707241535 260.660045642435 209.825557271898</t>
  </si>
  <si>
    <t>-497.035594048405 282.239012613901 615.537585655207</t>
  </si>
  <si>
    <t>-347.886703092574 295.739844506999 673.901467467809</t>
  </si>
  <si>
    <t>-514.23115795904 79.9671743937761 -201.102759439815</t>
  </si>
  <si>
    <t>-524.275067281153 89.5885303620946 215.145395829421</t>
  </si>
  <si>
    <t>-530.047922268682 102.220931512067 621.231167791018</t>
  </si>
  <si>
    <t>-388.811826575931 56.3076031755472 682.699320328808</t>
  </si>
  <si>
    <t>9763-20170724T150231.477964600.bin</t>
  </si>
  <si>
    <t>-499.948028806299 158.450354225889 -203.570027474811</t>
  </si>
  <si>
    <t>-513.911009943911 158.130593140985 -301.083830686429</t>
  </si>
  <si>
    <t>-524.87188753688 158.664552420384 -408.98909809992</t>
  </si>
  <si>
    <t>-533.039313137503 159.675461642867 -506.643023315591</t>
  </si>
  <si>
    <t>-539.502396805102 161.318547765339 -604.415798332161</t>
  </si>
  <si>
    <t>-546.838709929041 164.393086057316 -742.186442029692</t>
  </si>
  <si>
    <t>-527.837664525707 166.965243088363 -831.367938232518</t>
  </si>
  <si>
    <t>-546.688590006019 192.862621109782 -680.457495535332</t>
  </si>
  <si>
    <t>-577.325266579961 327.494293758572 -657.331425345509</t>
  </si>
  <si>
    <t>-529.160034514372 328.810914386771 -361.22609482746</t>
  </si>
  <si>
    <t>-325.126267036527 249.978665607656 -250.407781532266</t>
  </si>
  <si>
    <t>-540.503111044047 133.205437197823 -682.118215216146</t>
  </si>
  <si>
    <t>-325.28149560742 37.6837712988195 -352.655190812001</t>
  </si>
  <si>
    <t>-484.897829717303 237.023668957967 -205.980222599927</t>
  </si>
  <si>
    <t>-487.269524789926 260.608664877106 209.825190681507</t>
  </si>
  <si>
    <t>-497.017857694645 282.244571141661 615.538617106565</t>
  </si>
  <si>
    <t>-347.878320868533 295.788086915651 673.916481779498</t>
  </si>
  <si>
    <t>-515.007972313893 79.9232677439418 -201.115902085011</t>
  </si>
  <si>
    <t>-524.645186723291 89.4777835705818 215.143468752094</t>
  </si>
  <si>
    <t>-530.089712265968 102.200646348737 621.242347920211</t>
  </si>
  <si>
    <t>-388.842439887116 56.314059212453 682.704781766753</t>
  </si>
  <si>
    <t>9763-20170724T150231.511051400.bin</t>
  </si>
  <si>
    <t>-500.3383804729 158.368002985599 -203.575453494472</t>
  </si>
  <si>
    <t>-514.347037188236 158.062702747203 -301.082637738389</t>
  </si>
  <si>
    <t>-525.361778403569 158.615681131948 -408.982516434092</t>
  </si>
  <si>
    <t>-533.579447187088 159.644920531692 -506.631956798382</t>
  </si>
  <si>
    <t>-540.094433032033 161.307675397958 -604.401076939669</t>
  </si>
  <si>
    <t>-547.505674568573 164.411150058363 -742.166998686725</t>
  </si>
  <si>
    <t>-528.530689476534 167.026126540599 -831.352783754408</t>
  </si>
  <si>
    <t>-547.338844763348 192.865899338087 -680.431310797655</t>
  </si>
  <si>
    <t>-577.976031962796 327.483300500513 -657.196621860005</t>
  </si>
  <si>
    <t>-529.717794089971 329.091052249957 -361.107879587766</t>
  </si>
  <si>
    <t>-325.889807535836 248.506398964598 -251.174892506674</t>
  </si>
  <si>
    <t>-541.120555161488 133.212530083429 -682.10964236305</t>
  </si>
  <si>
    <t>-325.79825879112 37.4498187771051 -352.695934180041</t>
  </si>
  <si>
    <t>-485.297162332432 236.932251907557 -205.963181968522</t>
  </si>
  <si>
    <t>-487.469740297325 260.580135921041 209.839755852543</t>
  </si>
  <si>
    <t>-496.995035668577 282.278151014107 615.553578345607</t>
  </si>
  <si>
    <t>-347.874389152972 295.932141498352 673.953979846871</t>
  </si>
  <si>
    <t>-515.371906624962 79.833249535925 -201.120903303934</t>
  </si>
  <si>
    <t>-524.834855645719 89.3701731074718 215.142857134682</t>
  </si>
  <si>
    <t>-530.135248382418 102.166889214964 621.251467842225</t>
  </si>
  <si>
    <t>-388.85292865046 56.3586728878938 682.691773263591</t>
  </si>
  <si>
    <t>9763-20170724T150231.574311300.bin</t>
  </si>
  <si>
    <t>-501.220275893528 158.060700836372 -203.507812480805</t>
  </si>
  <si>
    <t>-515.324806661548 157.767551623359 -301.001313520223</t>
  </si>
  <si>
    <t>-526.412839247158 158.361300995136 -408.893395304481</t>
  </si>
  <si>
    <t>-534.684729016971 159.439847579059 -506.537624047445</t>
  </si>
  <si>
    <t>-541.242690644473 161.164552521983 -604.302845049404</t>
  </si>
  <si>
    <t>-548.703186557271 164.369977451299 -742.06366986195</t>
  </si>
  <si>
    <t>-529.775508369456 167.096466817742 -831.256266699268</t>
  </si>
  <si>
    <t>-548.56243409815 192.773959001633 -680.304571891784</t>
  </si>
  <si>
    <t>-579.274470841972 327.33554562556 -656.892896448394</t>
  </si>
  <si>
    <t>-530.75410966024 328.759187993237 -360.845961970155</t>
  </si>
  <si>
    <t>-327.091629757239 244.154867402608 -253.660648793429</t>
  </si>
  <si>
    <t>-542.248429934404 133.132176371278 -682.034181468258</t>
  </si>
  <si>
    <t>-326.636147437691 37.0849378027519 -352.810230810419</t>
  </si>
  <si>
    <t>-486.335874184371 236.643626214633 -205.915564471186</t>
  </si>
  <si>
    <t>-487.769674499036 260.462605087086 209.880840607093</t>
  </si>
  <si>
    <t>-496.996577153395 282.26846983816 615.580328405015</t>
  </si>
  <si>
    <t>-347.86694896624 295.946916196435 673.952011374404</t>
  </si>
  <si>
    <t>-516.110839329311 79.5039523076666 -201.093214440145</t>
  </si>
  <si>
    <t>-525.087927914929 89.001866780397 215.182195161385</t>
  </si>
  <si>
    <t>-530.237039810939 102.084173314955 621.27761621736</t>
  </si>
  <si>
    <t>-388.885156521922 56.440522884036 682.6804184846</t>
  </si>
  <si>
    <t>9763-20170724T150231.645502600.bin</t>
  </si>
  <si>
    <t>-502.043672396676 157.655850421918 -203.471723478312</t>
  </si>
  <si>
    <t>-516.292447612497 157.368355326041 -300.944255466298</t>
  </si>
  <si>
    <t>-527.53562500499 157.987758939649 -408.82011844479</t>
  </si>
  <si>
    <t>-535.946905202343 159.097664649778 -506.452178129742</t>
  </si>
  <si>
    <t>-542.643901356387 160.861978749142 -604.207154447424</t>
  </si>
  <si>
    <t>-550.300269784933 164.13169672592 -741.955740197949</t>
  </si>
  <si>
    <t>-531.479369059205 166.986010952818 -831.167031076204</t>
  </si>
  <si>
    <t>-550.130285590908 192.500517263492 -680.180555204979</t>
  </si>
  <si>
    <t>-580.893565842794 327.001735754464 -656.458818576932</t>
  </si>
  <si>
    <t>-531.771132251308 327.964267594268 -360.509391347227</t>
  </si>
  <si>
    <t>-328.158092137554 239.276080653689 -256.580864673854</t>
  </si>
  <si>
    <t>-543.701577471763 132.872297084339 -681.9532353387</t>
  </si>
  <si>
    <t>-327.606849057157 36.9258599734076 -353.064441618904</t>
  </si>
  <si>
    <t>-487.31987409934 236.31057615116 -205.867857888895</t>
  </si>
  <si>
    <t>-487.925645949574 260.275939342091 209.922095390409</t>
  </si>
  <si>
    <t>-497.012167199207 282.298287410588 615.61595959931</t>
  </si>
  <si>
    <t>-347.884145545107 296.215464028802 673.935308296308</t>
  </si>
  <si>
    <t>-516.787572348595 79.0435522042253 -201.017947455388</t>
  </si>
  <si>
    <t>-525.213310238878 88.4918491219719 215.270105876565</t>
  </si>
  <si>
    <t>-530.382962940186 102.03481823067 621.379053304592</t>
  </si>
  <si>
    <t>-388.93123649325 56.5618693238296 682.678450620065</t>
  </si>
  <si>
    <t>9763-20170724T150231.724314700.bin</t>
  </si>
  <si>
    <t>-502.35846012173 157.411140413489 -203.416812853699</t>
  </si>
  <si>
    <t>-516.704890426302 157.115252655125 -300.875036796024</t>
  </si>
  <si>
    <t>-528.04498360636 157.732583611311 -408.740742734812</t>
  </si>
  <si>
    <t>-536.539696122906 158.843154475229 -506.365504803897</t>
  </si>
  <si>
    <t>-543.316031936787 160.611053997177 -604.115108339806</t>
  </si>
  <si>
    <t>-551.079813722162 163.889132148069 -741.85745690623</t>
  </si>
  <si>
    <t>-532.325840983019 166.787796823151 -831.081298318051</t>
  </si>
  <si>
    <t>-550.887740001574 192.251321434061 -680.079338638969</t>
  </si>
  <si>
    <t>-581.762826568788 326.715605984888 -656.273253647681</t>
  </si>
  <si>
    <t>-532.306062321788 327.396472867523 -360.378726971546</t>
  </si>
  <si>
    <t>-328.695397375552 236.902575768997 -258.013878894307</t>
  </si>
  <si>
    <t>-544.408249941126 132.62892280141 -681.863343285619</t>
  </si>
  <si>
    <t>-327.976951446398 36.6501658267102 -353.431238027206</t>
  </si>
  <si>
    <t>-487.668828488957 236.08133866478 -205.82899211469</t>
  </si>
  <si>
    <t>-487.957820561177 260.096147514559 209.958428963792</t>
  </si>
  <si>
    <t>-497.019224566869 282.287355052395 615.643154394806</t>
  </si>
  <si>
    <t>-347.881029132459 296.185346332875 673.941037613029</t>
  </si>
  <si>
    <t>-517.059594313994 78.7843882064401 -200.955686728079</t>
  </si>
  <si>
    <t>-525.196609927274 88.1997670028688 215.338873450722</t>
  </si>
  <si>
    <t>-530.470543073781 102.00295993609 621.44376806526</t>
  </si>
  <si>
    <t>-388.960070806286 56.6256174939499 682.67845938042</t>
  </si>
  <si>
    <t>9763-20170724T150231.776362100.bin</t>
  </si>
  <si>
    <t>-503.117294834376 156.493300661655 -203.239844939218</t>
  </si>
  <si>
    <t>-517.843072954042 156.220733187669 -300.64145870166</t>
  </si>
  <si>
    <t>-529.612031774233 156.85008006647 -408.461255061136</t>
  </si>
  <si>
    <t>-538.497886672343 157.96584167073 -506.051216841749</t>
  </si>
  <si>
    <t>-545.668454294996 159.732637670125 -603.772478443833</t>
  </si>
  <si>
    <t>-553.990137760852 163.002055377309 -741.48265864404</t>
  </si>
  <si>
    <t>-535.554125458077 166.004097150185 -830.769145008965</t>
  </si>
  <si>
    <t>-553.645951356912 191.357120436591 -679.701862058669</t>
  </si>
  <si>
    <t>-584.981334530309 325.696680872549 -655.818612321685</t>
  </si>
  <si>
    <t>-534.238962672925 326.074390937305 -360.141335719511</t>
  </si>
  <si>
    <t>-330.218721861065 232.792567653325 -261.150165676764</t>
  </si>
  <si>
    <t>-546.977473886914 131.756659716645 -681.51976362049</t>
  </si>
  <si>
    <t>-328.668206593679 35.6590032579968 -354.30645477344</t>
  </si>
  <si>
    <t>-488.598758291999 235.095848622471 -205.645616032371</t>
  </si>
  <si>
    <t>-487.910558161319 259.531756554924 210.116867465348</t>
  </si>
  <si>
    <t>-497.057835640489 282.253870408325 615.745960088844</t>
  </si>
  <si>
    <t>-347.891718781855 296.2865437454 673.940068950298</t>
  </si>
  <si>
    <t>-517.68746744214 77.899643747136 -200.775550183961</t>
  </si>
  <si>
    <t>-525.183983869608 87.1294211533343 215.535157212923</t>
  </si>
  <si>
    <t>-530.700602333541 101.889827464638 621.60000248009</t>
  </si>
  <si>
    <t>-389.0156956397 56.7988937996986 682.642564583293</t>
  </si>
  <si>
    <t>9763-20170724T150231.840533200.bin</t>
  </si>
  <si>
    <t>-503.84441598225 155.837760763495 -203.148217891944</t>
  </si>
  <si>
    <t>-518.755036910046 155.572777382927 -300.521687505553</t>
  </si>
  <si>
    <t>-530.764603753491 156.20443309284 -408.314927795338</t>
  </si>
  <si>
    <t>-539.882417055814 157.318589286622 -505.883549617627</t>
  </si>
  <si>
    <t>-547.299251252855 159.078984779652 -603.586641855512</t>
  </si>
  <si>
    <t>-555.982474278426 162.333913777567 -741.274671679143</t>
  </si>
  <si>
    <t>-537.841268191047 165.394665768487 -830.619611848825</t>
  </si>
  <si>
    <t>-555.52545551622 190.689873473402 -679.49490722826</t>
  </si>
  <si>
    <t>-587.06349392595 324.981302394121 -655.622339298151</t>
  </si>
  <si>
    <t>-535.394480439413 325.718051942127 -360.106188695532</t>
  </si>
  <si>
    <t>-330.949636782512 231.938562315096 -262.470557077</t>
  </si>
  <si>
    <t>-548.76301246085 131.10047835984 -681.330046606203</t>
  </si>
  <si>
    <t>-329.30952646671 34.9395886324569 -354.650253988839</t>
  </si>
  <si>
    <t>-489.323906872919 234.334908258105 -205.553623023724</t>
  </si>
  <si>
    <t>-487.907745903385 259.167851419407 210.183475159166</t>
  </si>
  <si>
    <t>-497.08228172672 282.21466104298 615.789251986302</t>
  </si>
  <si>
    <t>-347.90476103321 296.379994430248 673.922033337947</t>
  </si>
  <si>
    <t>-518.46612772066 77.3205545212891 -200.681728209945</t>
  </si>
  <si>
    <t>-525.251099021362 86.2507903101466 215.647746858224</t>
  </si>
  <si>
    <t>-530.822765059642 101.769804334296 621.657089272517</t>
  </si>
  <si>
    <t>-389.044028217628 56.8446402972436 682.603999437295</t>
  </si>
  <si>
    <t>9763-20170724T150231.875381600.bin</t>
  </si>
  <si>
    <t>-504.322744258373 155.495481081357 -203.123453566792</t>
  </si>
  <si>
    <t>-519.304762534132 155.217533242968 -300.485986842006</t>
  </si>
  <si>
    <t>-531.409824958862 155.829247690262 -408.26856132436</t>
  </si>
  <si>
    <t>-540.620446268723 156.92208135218 -505.828654609578</t>
  </si>
  <si>
    <t>-548.136318497501 158.657705657087 -603.524626964817</t>
  </si>
  <si>
    <t>-556.965347996572 161.87347084182 -741.2044066129</t>
  </si>
  <si>
    <t>-538.961624316105 164.945845917657 -830.576715834182</t>
  </si>
  <si>
    <t>-556.458591758834 190.245118206683 -679.432261235466</t>
  </si>
  <si>
    <t>-588.070630657141 324.531552957791 -655.610256611473</t>
  </si>
  <si>
    <t>-535.95752154925 325.747770858402 -360.173744408551</t>
  </si>
  <si>
    <t>-331.326849015949 231.609223291639 -263.275708722642</t>
  </si>
  <si>
    <t>-549.66673324766 130.658794220111 -681.259584210726</t>
  </si>
  <si>
    <t>-329.913185925566 34.5100417931133 -354.747086842751</t>
  </si>
  <si>
    <t>-489.795747568553 233.975763616683 -205.525741332017</t>
  </si>
  <si>
    <t>-487.949879179122 258.97277070132 210.199850787371</t>
  </si>
  <si>
    <t>-497.091095196654 282.201728063628 615.800711614892</t>
  </si>
  <si>
    <t>-347.906158444824 296.340500097019 673.92081077743</t>
  </si>
  <si>
    <t>-518.90747670747 76.9659561789927 -200.651601886864</t>
  </si>
  <si>
    <t>-525.279866038722 85.810411009217 215.686168717839</t>
  </si>
  <si>
    <t>-530.884835246275 101.70345102652 621.692729090254</t>
  </si>
  <si>
    <t>-389.057798966768 56.8613940890912 682.588399981645</t>
  </si>
  <si>
    <t>9763-20170724T150231.914454500.bin</t>
  </si>
  <si>
    <t>-504.776989272552 155.156805984261 -203.096319875089</t>
  </si>
  <si>
    <t>-519.856221385886 154.864937296441 -300.443753571432</t>
  </si>
  <si>
    <t>-532.07299797173 155.450242788472 -408.214021279634</t>
  </si>
  <si>
    <t>-541.385849922179 156.514221757065 -505.764584176304</t>
  </si>
  <si>
    <t>-549.00486652326 158.215861176802 -603.453190417658</t>
  </si>
  <si>
    <t>-557.979685936724 161.378247767362 -741.124739998105</t>
  </si>
  <si>
    <t>-540.099257733143 164.447426843627 -830.521986426582</t>
  </si>
  <si>
    <t>-557.416906350065 189.772934243159 -679.363789513172</t>
  </si>
  <si>
    <t>-589.06568461702 324.057544133434 -655.602280242125</t>
  </si>
  <si>
    <t>-536.643321998986 325.71724111694 -360.222588600408</t>
  </si>
  <si>
    <t>-331.82824097078 231.33923157455 -263.949191078265</t>
  </si>
  <si>
    <t>-550.60819923007 130.187963739947 -681.176217254913</t>
  </si>
  <si>
    <t>-330.590306928139 33.9788977318772 -354.836428932632</t>
  </si>
  <si>
    <t>-490.241929905292 233.657132749081 -205.512146625242</t>
  </si>
  <si>
    <t>-488.038012956363 258.757518190012 210.205436112839</t>
  </si>
  <si>
    <t>-497.095087689236 282.201028816658 615.808000517793</t>
  </si>
  <si>
    <t>-347.916109239454 296.420790552278 673.923703845854</t>
  </si>
  <si>
    <t>-519.324935891058 76.6069987709038 -200.61517850166</t>
  </si>
  <si>
    <t>-525.322124962 85.4343451591758 215.728531957596</t>
  </si>
  <si>
    <t>-530.948859899219 101.648131336248 621.740699052044</t>
  </si>
  <si>
    <t>-389.067660707347 56.8914319278504 682.572952457516</t>
  </si>
  <si>
    <t>9763-20170724T150231.974582400.bin</t>
  </si>
  <si>
    <t>-505.537292061192 154.419896539287 -202.992566653619</t>
  </si>
  <si>
    <t>-520.817881409871 154.114143211104 -300.308555786071</t>
  </si>
  <si>
    <t>-533.246577738627 154.650083606893 -408.054757465649</t>
  </si>
  <si>
    <t>-542.745347735077 155.65527336397 -505.588102982501</t>
  </si>
  <si>
    <t>-550.543599012126 157.284348537635 -603.263787620273</t>
  </si>
  <si>
    <t>-559.762794905931 160.329289501085 -740.921853894119</t>
  </si>
  <si>
    <t>-542.074779532064 163.327972973684 -830.35977281404</t>
  </si>
  <si>
    <t>-559.090707764173 188.776452472858 -679.186041663241</t>
  </si>
  <si>
    <t>-590.763773626955 323.077316657705 -655.525979613166</t>
  </si>
  <si>
    <t>-537.642287778632 325.269722452706 -360.274868812385</t>
  </si>
  <si>
    <t>-332.348521334709 229.551516251319 -266.373266975597</t>
  </si>
  <si>
    <t>-552.284586416536 129.190048183689 -680.9599791659</t>
  </si>
  <si>
    <t>-331.771871865051 32.7988252965049 -354.924436371999</t>
  </si>
  <si>
    <t>-491.132429436961 232.917765796771 -205.444959064267</t>
  </si>
  <si>
    <t>-488.181489331778 258.387845792127 210.245468093778</t>
  </si>
  <si>
    <t>-497.126487088373 282.174793052242 615.82090246694</t>
  </si>
  <si>
    <t>-347.934018328048 296.422336388842 673.895124962978</t>
  </si>
  <si>
    <t>-520.000608820695 75.8686784477623 -200.506528420393</t>
  </si>
  <si>
    <t>-525.365871849316 84.739650363694 215.844917269233</t>
  </si>
  <si>
    <t>-531.064146434563 101.550722651562 621.825499896434</t>
  </si>
  <si>
    <t>-389.085286437812 56.9392980471193 682.536457565981</t>
  </si>
  <si>
    <t>9763-20170724T150232.012687300.bin</t>
  </si>
  <si>
    <t>-505.875966508707 154.081081968522 -202.955722498711</t>
  </si>
  <si>
    <t>-521.256048197784 153.782436894985 -300.256129443914</t>
  </si>
  <si>
    <t>-533.781286205509 154.305520279387 -407.991129708651</t>
  </si>
  <si>
    <t>-543.361158181492 155.291591201889 -505.516776066654</t>
  </si>
  <si>
    <t>-551.233907494855 156.893716309947 -603.187000386947</t>
  </si>
  <si>
    <t>-560.550520409276 159.893372918815 -740.839457547165</t>
  </si>
  <si>
    <t>-542.915740549823 162.848919957291 -830.289369332088</t>
  </si>
  <si>
    <t>-559.835893698483 188.360674808417 -679.113442983872</t>
  </si>
  <si>
    <t>-591.525549682704 322.662658441065 -655.511597699478</t>
  </si>
  <si>
    <t>-538.046340656055 325.006522103695 -360.326045242229</t>
  </si>
  <si>
    <t>-332.560967821034 228.72029408275 -267.429848295951</t>
  </si>
  <si>
    <t>-553.028730423269 128.774097398045 -680.87262874756</t>
  </si>
  <si>
    <t>-332.192183292065 32.2298024121242 -355.019994601876</t>
  </si>
  <si>
    <t>-491.475423580993 232.615783203233 -205.422852861019</t>
  </si>
  <si>
    <t>-488.208973086176 258.203957324431 210.258004074889</t>
  </si>
  <si>
    <t>-497.14018698095 282.174815421829 615.825481334197</t>
  </si>
  <si>
    <t>-347.946510458521 296.504573870047 673.876416053916</t>
  </si>
  <si>
    <t>-520.302681437052 75.5255659502552 -200.449904233546</t>
  </si>
  <si>
    <t>-525.374834102458 84.4282261073681 215.90457670689</t>
  </si>
  <si>
    <t>-531.120810260446 101.49873368228 621.86496811375</t>
  </si>
  <si>
    <t>-389.101057908726 56.9417424678043 682.520293212791</t>
  </si>
  <si>
    <t>9763-20170724T150232.076867600.bin</t>
  </si>
  <si>
    <t>-506.394693238687 153.514026967419 -202.879524257336</t>
  </si>
  <si>
    <t>-521.936220155528 153.2171818174 -300.154296136183</t>
  </si>
  <si>
    <t>-534.618890718938 153.726710560997 -407.87100194032</t>
  </si>
  <si>
    <t>-544.3320688929 154.694778345049 -505.383608977691</t>
  </si>
  <si>
    <t>-552.328756308477 156.27363295785 -603.044047263003</t>
  </si>
  <si>
    <t>-561.809610220853 159.235451449423 -740.686054107796</t>
  </si>
  <si>
    <t>-544.263846759875 162.145947166254 -830.154970057128</t>
  </si>
  <si>
    <t>-561.020683024369 187.719943512675 -678.969042314495</t>
  </si>
  <si>
    <t>-592.734242388071 322.038817659981 -655.471116831261</t>
  </si>
  <si>
    <t>-538.701946862862 324.348459898783 -360.386038724236</t>
  </si>
  <si>
    <t>-332.825332913184 226.977386637288 -269.508596465575</t>
  </si>
  <si>
    <t>-554.216913140765 128.132645944676 -680.719905786383</t>
  </si>
  <si>
    <t>-332.852752589264 31.4232568079469 -355.269480447124</t>
  </si>
  <si>
    <t>-492.047393157842 232.038807802211 -205.358236293556</t>
  </si>
  <si>
    <t>-488.231083854982 257.912617146427 210.300252387728</t>
  </si>
  <si>
    <t>-497.167993392675 282.162566576637 615.840894449636</t>
  </si>
  <si>
    <t>-347.968168923084 296.586565003066 673.85257920989</t>
  </si>
  <si>
    <t>-520.762245549275 74.9924313213039 -200.371836286626</t>
  </si>
  <si>
    <t>-525.468690057457 84.0071774597498 215.984479362757</t>
  </si>
  <si>
    <t>-531.186926514701 101.445600802377 621.923938808065</t>
  </si>
  <si>
    <t>-389.112636122347 56.963007131659 682.505962698137</t>
  </si>
  <si>
    <t>9763-20170724T150232.107950800.bin</t>
  </si>
  <si>
    <t>-506.56193336953 153.311601172771 -202.861469033243</t>
  </si>
  <si>
    <t>-522.163749727494 153.026453597607 -300.126600219043</t>
  </si>
  <si>
    <t>-534.905682237704 153.537843507754 -407.836332362126</t>
  </si>
  <si>
    <t>-544.669089999343 154.503544101682 -505.344071935901</t>
  </si>
  <si>
    <t>-552.712407481986 156.076033365855 -603.000648379187</t>
  </si>
  <si>
    <t>-562.254862429443 159.025360265414 -740.638853791055</t>
  </si>
  <si>
    <t>-544.736307983312 161.931325115084 -830.113061801768</t>
  </si>
  <si>
    <t>-561.435114885364 187.515704174215 -678.92465014862</t>
  </si>
  <si>
    <t>-593.179713315187 321.838086346514 -655.44527470755</t>
  </si>
  <si>
    <t>-538.904992048085 324.244372587255 -360.405481937024</t>
  </si>
  <si>
    <t>-332.825844079698 226.271935939054 -270.640409704725</t>
  </si>
  <si>
    <t>-554.638526471223 127.927598874295 -680.672799340468</t>
  </si>
  <si>
    <t>-333.102004434111 31.1913646306184 -355.437159896819</t>
  </si>
  <si>
    <t>-492.195145446642 231.877630919686 -205.341563547061</t>
  </si>
  <si>
    <t>-488.238312986965 257.777459700907 210.314006609869</t>
  </si>
  <si>
    <t>-497.182915428063 282.16712167795 615.846268272041</t>
  </si>
  <si>
    <t>-347.975773752796 296.581619180618 673.841562741457</t>
  </si>
  <si>
    <t>-520.927662544041 74.7772469362978 -200.348890418034</t>
  </si>
  <si>
    <t>-525.523398194311 83.8662280418771 216.007089975761</t>
  </si>
  <si>
    <t>-531.204128677605 101.423144610433 621.938382936843</t>
  </si>
  <si>
    <t>-389.115928484586 56.9524857714709 682.496648870593</t>
  </si>
  <si>
    <t>9763-20170724T150232.180155500.bin</t>
  </si>
  <si>
    <t>-506.806031195841 152.983979863604 -202.844330785089</t>
  </si>
  <si>
    <t>-522.42869806569 152.719989032993 -300.106195356186</t>
  </si>
  <si>
    <t>-535.208829152825 153.25877489291 -407.811229563678</t>
  </si>
  <si>
    <t>-545.012943544661 154.249984370212 -505.314626221444</t>
  </si>
  <si>
    <t>-553.103134407312 155.848360994343 -602.967020050124</t>
  </si>
  <si>
    <t>-562.718091807839 158.833323390543 -740.599163465997</t>
  </si>
  <si>
    <t>-545.24770594368 161.771551814567 -830.081883921376</t>
  </si>
  <si>
    <t>-561.856839569988 187.308670603243 -678.878835309598</t>
  </si>
  <si>
    <t>-593.598791673921 321.633750832963 -655.42735332633</t>
  </si>
  <si>
    <t>-539.019486627999 324.102848068642 -360.444332945981</t>
  </si>
  <si>
    <t>-332.547014163536 225.740989803636 -272.018937872411</t>
  </si>
  <si>
    <t>-555.079181151644 127.718937002771 -680.644732645065</t>
  </si>
  <si>
    <t>-333.159938338307 30.6096122548825 -356.011190861866</t>
  </si>
  <si>
    <t>-492.434962205449 231.499053129485 -205.302071408181</t>
  </si>
  <si>
    <t>-488.470110949526 257.555154899447 210.343630523775</t>
  </si>
  <si>
    <t>-497.205343401496 282.181996896069 615.866054537803</t>
  </si>
  <si>
    <t>-347.999563299524 296.683835719347 673.843090658624</t>
  </si>
  <si>
    <t>-521.161540078758 74.4346095492249 -200.326000202121</t>
  </si>
  <si>
    <t>-525.581028859866 83.5891681387996 216.030437481048</t>
  </si>
  <si>
    <t>-531.254992801395 101.362793863464 621.971713024407</t>
  </si>
  <si>
    <t>-389.114318913833 56.990715875515 682.479111436262</t>
  </si>
  <si>
    <t>9763-20170724T150232.242327300.bin</t>
  </si>
  <si>
    <t>-506.998300058315 152.660711406818 -202.830820368348</t>
  </si>
  <si>
    <t>-522.634602435516 152.388220545957 -300.090412621456</t>
  </si>
  <si>
    <t>-535.440971278503 152.923849298712 -407.792375865072</t>
  </si>
  <si>
    <t>-545.273219925955 153.912664348096 -505.292898271562</t>
  </si>
  <si>
    <t>-553.395729323558 155.50861588807 -602.942637434966</t>
  </si>
  <si>
    <t>-563.06035365329 158.488913874445 -740.571587503946</t>
  </si>
  <si>
    <t>-545.644048156715 161.447846265296 -830.064164353398</t>
  </si>
  <si>
    <t>-562.157668267925 186.968760548385 -678.853794415464</t>
  </si>
  <si>
    <t>-593.827449711105 321.305937246315 -655.40231938879</t>
  </si>
  <si>
    <t>-539.162853185821 323.940459158758 -360.436458721818</t>
  </si>
  <si>
    <t>-332.441640091304 225.126552220871 -273.102974215925</t>
  </si>
  <si>
    <t>-555.418951365051 127.374314395943 -680.617482907117</t>
  </si>
  <si>
    <t>-333.379652671197 30.1244082218948 -356.163944031186</t>
  </si>
  <si>
    <t>-492.739177403164 231.135630363372 -205.264303340015</t>
  </si>
  <si>
    <t>-488.90417604401 257.425123746032 210.367928512965</t>
  </si>
  <si>
    <t>-497.205666863877 282.205964551257 615.894796578837</t>
  </si>
  <si>
    <t>-348.010363015361 296.732018646664 673.892624686094</t>
  </si>
  <si>
    <t>-521.288794722744 74.1286917409777 -200.321049806568</t>
  </si>
  <si>
    <t>-525.619324216374 83.3737039005068 216.034255952006</t>
  </si>
  <si>
    <t>-531.273349180854 101.315268320423 621.966489228571</t>
  </si>
  <si>
    <t>-389.104241369708 57.0194685677434 682.462979466564</t>
  </si>
  <si>
    <t>9763-20170724T150232.279978000.bin</t>
  </si>
  <si>
    <t>-507.004312741479 152.526631195353 -202.836806116195</t>
  </si>
  <si>
    <t>-522.678697652041 152.203766875158 -300.090111418521</t>
  </si>
  <si>
    <t>-535.5107085027 152.695872027728 -407.789260891573</t>
  </si>
  <si>
    <t>-545.359697109334 153.650194766077 -505.288478510111</t>
  </si>
  <si>
    <t>-553.492572795231 155.215639689503 -602.937843802815</t>
  </si>
  <si>
    <t>-563.165010970587 158.157611457352 -740.56692920182</t>
  </si>
  <si>
    <t>-545.757916361377 161.10069386471 -830.061851795929</t>
  </si>
  <si>
    <t>-562.246421636432 186.655882277184 -678.858083386126</t>
  </si>
  <si>
    <t>-593.885681320654 321.009140291492 -655.435069481913</t>
  </si>
  <si>
    <t>-539.189936088458 323.737354479448 -360.475883354506</t>
  </si>
  <si>
    <t>-332.375539282206 224.923766133774 -273.362839706012</t>
  </si>
  <si>
    <t>-555.532621791743 127.058331017353 -680.603842230391</t>
  </si>
  <si>
    <t>-333.426308363254 29.6926981420013 -356.238767754868</t>
  </si>
  <si>
    <t>-492.801727632556 230.936360777588 -205.265194844863</t>
  </si>
  <si>
    <t>-489.129061084383 257.414694842696 210.356553251345</t>
  </si>
  <si>
    <t>-497.203552262875 282.226330840688 615.89765421213</t>
  </si>
  <si>
    <t>-348.021244069377 296.802175352081 673.916495899245</t>
  </si>
  <si>
    <t>-521.235802939283 74.0064775858705 -200.312159449937</t>
  </si>
  <si>
    <t>-525.611699049667 83.2827447853965 216.042013627607</t>
  </si>
  <si>
    <t>-531.268234796747 101.3002398692 621.969922834016</t>
  </si>
  <si>
    <t>-389.094126728059 57.0189489915331 682.465336250818</t>
  </si>
  <si>
    <t>9763-20170724T150232.313067300.bin</t>
  </si>
  <si>
    <t>-506.981268938321 152.396767474954 -202.861443099852</t>
  </si>
  <si>
    <t>-522.756467354193 151.989131011099 -300.098159948989</t>
  </si>
  <si>
    <t>-535.659816511452 152.420776366668 -407.789064387137</t>
  </si>
  <si>
    <t>-545.55824246392 153.334434008269 -505.283606918968</t>
  </si>
  <si>
    <t>-553.726120557557 154.873776456569 -602.930501015964</t>
  </si>
  <si>
    <t>-563.433175221454 157.794130855234 -740.557726920206</t>
  </si>
  <si>
    <t>-546.046497196795 160.713518263125 -830.057344537798</t>
  </si>
  <si>
    <t>-562.487135373726 186.303486275216 -678.854142871294</t>
  </si>
  <si>
    <t>-594.091840292624 320.666539160085 -655.453346307655</t>
  </si>
  <si>
    <t>-539.309028500747 323.410573586932 -360.510539911435</t>
  </si>
  <si>
    <t>-332.366382867419 224.509520197478 -273.802123845854</t>
  </si>
  <si>
    <t>-555.797613347779 126.702907820934 -680.590671169094</t>
  </si>
  <si>
    <t>-333.611103652601 29.2850624918681 -356.281739306695</t>
  </si>
  <si>
    <t>-492.847712929359 230.758925362006 -205.323218251176</t>
  </si>
  <si>
    <t>-489.39319153927 257.449019676568 210.286840373264</t>
  </si>
  <si>
    <t>-497.201331444545 282.247539137201 615.868812113219</t>
  </si>
  <si>
    <t>-348.033204517967 296.872131586712 673.911805968296</t>
  </si>
  <si>
    <t>-521.133437630028 73.9214852129053 -200.290630347662</t>
  </si>
  <si>
    <t>-525.595143391892 83.2282658815936 216.061947524139</t>
  </si>
  <si>
    <t>-531.258183486707 101.305428699885 621.988215026063</t>
  </si>
  <si>
    <t>-389.090977762541 57.0032864255479 682.484537110199</t>
  </si>
  <si>
    <t>9763-20170724T150232.376270800.bin</t>
  </si>
  <si>
    <t>-507.036695488049 152.10891272842 -202.867874015109</t>
  </si>
  <si>
    <t>-522.712121960397 151.578112815638 -300.120220915295</t>
  </si>
  <si>
    <t>-535.588497183692 151.929284707296 -407.814501876388</t>
  </si>
  <si>
    <t>-545.49811772789 152.78898526 -505.308435660228</t>
  </si>
  <si>
    <t>-553.713904876163 154.29130176136 -602.951896542909</t>
  </si>
  <si>
    <t>-563.52814224548 157.175785217455 -740.572180086869</t>
  </si>
  <si>
    <t>-546.191276558369 160.032892991235 -830.083565037139</t>
  </si>
  <si>
    <t>-562.513146510704 185.703604067231 -678.87842058669</t>
  </si>
  <si>
    <t>-593.994347095692 320.085533884353 -655.497062137236</t>
  </si>
  <si>
    <t>-539.087374166344 322.894349563983 -360.577769779149</t>
  </si>
  <si>
    <t>-331.827506462779 223.469421881863 -275.23711683109</t>
  </si>
  <si>
    <t>-555.866786579427 126.097857146677 -680.601707310157</t>
  </si>
  <si>
    <t>-333.558108365697 28.6765840365842 -356.53203718869</t>
  </si>
  <si>
    <t>-492.966958162819 230.370727511548 -205.449350006599</t>
  </si>
  <si>
    <t>-489.877632534715 257.622327234086 210.127139507026</t>
  </si>
  <si>
    <t>-497.195173168653 282.355252223379 615.766534859195</t>
  </si>
  <si>
    <t>-348.077109023801 297.278706079965 673.862115578925</t>
  </si>
  <si>
    <t>-521.07318987967 73.8830700996862 -200.224292665358</t>
  </si>
  <si>
    <t>-525.692787874474 83.0707333803066 216.12919612949</t>
  </si>
  <si>
    <t>-531.208872956409 101.331453001239 622.016883061329</t>
  </si>
  <si>
    <t>-389.082593331913 56.9213870261642 682.530251608716</t>
  </si>
  <si>
    <t>9763-20170724T150232.441444000.bin</t>
  </si>
  <si>
    <t>-507.354997277499 152.058023420858 -203.039636447885</t>
  </si>
  <si>
    <t>-523.538821847915 151.437503457762 -300.208005466721</t>
  </si>
  <si>
    <t>-536.785125302046 151.707607572836 -407.857691153582</t>
  </si>
  <si>
    <t>-546.952692765966 152.508166812545 -505.325650855555</t>
  </si>
  <si>
    <t>-555.350501389868 153.969446251281 -602.954174419608</t>
  </si>
  <si>
    <t>-565.341513991789 156.818751778437 -740.562534981557</t>
  </si>
  <si>
    <t>-548.082428338115 159.648108809962 -830.089707089764</t>
  </si>
  <si>
    <t>-564.225572576479 185.36485257315 -678.878980315383</t>
  </si>
  <si>
    <t>-595.653074840446 319.776919345293 -655.516117478611</t>
  </si>
  <si>
    <t>-540.630092559468 322.559100995762 -360.618311390877</t>
  </si>
  <si>
    <t>-333.163861404744 222.392759724158 -276.657191339775</t>
  </si>
  <si>
    <t>-557.624836967191 125.753554826379 -680.59247334755</t>
  </si>
  <si>
    <t>-335.149713244474 28.2316391225263 -356.702836292664</t>
  </si>
  <si>
    <t>-493.727188636495 230.23093330178 -205.684872642792</t>
  </si>
  <si>
    <t>-490.301178017702 258.027057964742 209.85296655313</t>
  </si>
  <si>
    <t>-497.168920858853 282.491878201438 615.594252557889</t>
  </si>
  <si>
    <t>-348.111393938882 297.776311202558 673.751292387387</t>
  </si>
  <si>
    <t>-521.332225104595 73.9104025934607 -200.229592868895</t>
  </si>
  <si>
    <t>-525.723358163378 82.9127663606323 216.130485765306</t>
  </si>
  <si>
    <t>-531.162805657508 101.298278960603 621.994686231827</t>
  </si>
  <si>
    <t>-389.082780256062 56.8175851471703 682.56476927349</t>
  </si>
  <si>
    <t>9763-20170724T150232.479116900.bin</t>
  </si>
  <si>
    <t>-507.946308449518 152.095129902533 -203.056046044159</t>
  </si>
  <si>
    <t>-524.376323248644 151.426816193226 -300.182817623484</t>
  </si>
  <si>
    <t>-537.809831922029 151.663635893857 -407.809449071052</t>
  </si>
  <si>
    <t>-548.113308848145 152.445213214503 -505.263154963264</t>
  </si>
  <si>
    <t>-556.614335915204 153.900365140727 -602.882912805468</t>
  </si>
  <si>
    <t>-566.716704073644 156.756570757191 -740.48303007181</t>
  </si>
  <si>
    <t>-549.511217827295 159.587219230537 -830.02057892672</t>
  </si>
  <si>
    <t>-565.538838634547 185.301022886558 -678.7996440384</t>
  </si>
  <si>
    <t>-596.943329490198 319.71735217615 -655.453939428867</t>
  </si>
  <si>
    <t>-541.856209313864 322.461734387967 -360.567837108938</t>
  </si>
  <si>
    <t>-334.307757183695 222.015417398773 -277.146033760475</t>
  </si>
  <si>
    <t>-558.963473483377 125.68720929405 -680.519886559547</t>
  </si>
  <si>
    <t>-336.335714954928 27.9720898941298 -356.844805623699</t>
  </si>
  <si>
    <t>-494.53890350766 230.321156704091 -205.790667517444</t>
  </si>
  <si>
    <t>-490.44289097896 258.257377228924 209.731641859146</t>
  </si>
  <si>
    <t>-497.148963362979 282.556682443958 615.487592287567</t>
  </si>
  <si>
    <t>-348.123494027504 298.039974511732 673.674140520396</t>
  </si>
  <si>
    <t>-521.689750563092 73.9476656525221 -200.220636611699</t>
  </si>
  <si>
    <t>-525.930726684128 82.8856072006936 216.142335092796</t>
  </si>
  <si>
    <t>-531.147448456377 101.271168341983 621.981234061912</t>
  </si>
  <si>
    <t>-389.08398163586 56.7736849842763 682.577797524633</t>
  </si>
  <si>
    <t>9763-20170724T150232.512203400.bin</t>
  </si>
  <si>
    <t>-508.769129864493 152.36313555178 -203.082954059948</t>
  </si>
  <si>
    <t>-525.453001353336 151.67576104489 -300.166423579031</t>
  </si>
  <si>
    <t>-539.092773055581 151.900789328965 -407.76698829449</t>
  </si>
  <si>
    <t>-549.553289206765 152.678167588086 -505.204108034296</t>
  </si>
  <si>
    <t>-558.182228238929 154.137372383973 -602.812530928847</t>
  </si>
  <si>
    <t>-568.43430169524 157.009589231966 -740.401210207963</t>
  </si>
  <si>
    <t>-551.295328058563 159.842158399087 -829.951387937208</t>
  </si>
  <si>
    <t>-567.173711220003 185.548511993046 -678.716914373494</t>
  </si>
  <si>
    <t>-598.506339456725 319.975105651761 -655.358454390697</t>
  </si>
  <si>
    <t>-543.339888690248 322.701562448817 -360.486904595159</t>
  </si>
  <si>
    <t>-335.695607873147 221.810795870884 -277.843713319657</t>
  </si>
  <si>
    <t>-560.631466172531 125.931453638696 -680.448993768338</t>
  </si>
  <si>
    <t>-337.756510016173 27.9817685319192 -356.940547016599</t>
  </si>
  <si>
    <t>-495.591832063749 230.84661553131 -205.910449327364</t>
  </si>
  <si>
    <t>-490.548321193895 258.498354858214 209.620457462541</t>
  </si>
  <si>
    <t>-497.126864761874 282.585098564032 615.382936782411</t>
  </si>
  <si>
    <t>-348.110932331198 298.103888243429 673.584483963106</t>
  </si>
  <si>
    <t>-522.252143005734 74.0731816252526 -200.2374658948</t>
  </si>
  <si>
    <t>-526.254716164193 83.0253357890429 216.127549854688</t>
  </si>
  <si>
    <t>-531.147586372462 101.253254086003 621.966403562705</t>
  </si>
  <si>
    <t>-389.103462901401 56.7256440632323 682.586235452277</t>
  </si>
  <si>
    <t>9763-20170724T150232.578388900.bin</t>
  </si>
  <si>
    <t>-510.550551494835 153.067928001502 -203.277326293329</t>
  </si>
  <si>
    <t>-527.691818543257 152.418982403041 -300.281239760479</t>
  </si>
  <si>
    <t>-541.782244593505 152.657406853984 -407.823804392197</t>
  </si>
  <si>
    <t>-552.627240218721 153.437671226997 -505.218725169161</t>
  </si>
  <si>
    <t>-561.617249812683 154.892063000203 -602.794742700284</t>
  </si>
  <si>
    <t>-572.352463789553 157.750713984202 -740.346904056366</t>
  </si>
  <si>
    <t>-555.381244139978 160.575571910091 -829.929152318699</t>
  </si>
  <si>
    <t>-570.840538184397 186.299636201148 -678.672856414642</t>
  </si>
  <si>
    <t>-602.091612491056 320.757896680492 -655.359316417003</t>
  </si>
  <si>
    <t>-546.66717853174 323.525594515556 -360.53651940578</t>
  </si>
  <si>
    <t>-338.93467644381 222.343199078475 -278.473500707447</t>
  </si>
  <si>
    <t>-564.373829267032 126.67460356063 -680.416641277873</t>
  </si>
  <si>
    <t>-341.02556630395 28.3275806486909 -357.36343799948</t>
  </si>
  <si>
    <t>-497.474480074388 231.727111486585 -206.134836158101</t>
  </si>
  <si>
    <t>-491.11369610851 258.685489895461 209.423568737363</t>
  </si>
  <si>
    <t>-497.072209318159 282.626009809031 615.196328879482</t>
  </si>
  <si>
    <t>-348.065663777725 298.111545244365 673.430727608875</t>
  </si>
  <si>
    <t>-523.733182006082 74.5462993903541 -200.377603960983</t>
  </si>
  <si>
    <t>-527.104527695847 83.4668668775244 215.9937086334</t>
  </si>
  <si>
    <t>-531.145927831387 101.226012175025 621.893503404599</t>
  </si>
  <si>
    <t>-389.167793948429 56.5785637322367 682.579762233191</t>
  </si>
  <si>
    <t>9763-20170724T150232.641553600.bin</t>
  </si>
  <si>
    <t>-511.80989021886 153.782296735271 -203.416194483916</t>
  </si>
  <si>
    <t>-529.316627237052 153.260874369926 -300.355652398334</t>
  </si>
  <si>
    <t>-543.854708658849 153.553296728162 -407.838502749432</t>
  </si>
  <si>
    <t>-555.118895177474 154.345935748527 -505.185722593693</t>
  </si>
  <si>
    <t>-564.54058707116 155.775179207668 -602.721239374232</t>
  </si>
  <si>
    <t>-575.894699432867 158.558437240556 -740.225253784369</t>
  </si>
  <si>
    <t>-559.065455481108 161.325285496891 -829.836313093634</t>
  </si>
  <si>
    <t>-574.052831762659 187.14696147272 -678.578608010145</t>
  </si>
  <si>
    <t>-605.054580090543 321.684127970301 -655.373940002016</t>
  </si>
  <si>
    <t>-549.371670746937 324.623348987344 -360.601505093138</t>
  </si>
  <si>
    <t>-341.766665891794 223.2304875836 -278.475683491965</t>
  </si>
  <si>
    <t>-567.69885922511 127.509442320428 -680.310329167366</t>
  </si>
  <si>
    <t>-343.686783398817 28.6375423234911 -357.76405197738</t>
  </si>
  <si>
    <t>-498.423847459315 232.53305108876 -206.311023922603</t>
  </si>
  <si>
    <t>-492.557236845527 258.559795977921 209.314027337849</t>
  </si>
  <si>
    <t>-496.972285287424 282.766283051624 615.073653894936</t>
  </si>
  <si>
    <t>-348.015914942562 298.264845757446 673.432768634964</t>
  </si>
  <si>
    <t>-525.18561713073 75.0880052677721 -200.518094462675</t>
  </si>
  <si>
    <t>-527.802730833632 83.8290232087591 215.862463883601</t>
  </si>
  <si>
    <t>-531.146494896542 101.183639308627 621.780257160269</t>
  </si>
  <si>
    <t>-389.227694094122 56.4491120034336 682.541132413776</t>
  </si>
  <si>
    <t>9763-20170724T150232.679328500.bin</t>
  </si>
  <si>
    <t>-512.396022112408 154.068849690568 -203.484936892965</t>
  </si>
  <si>
    <t>-530.009508866774 153.654712307712 -300.405445321054</t>
  </si>
  <si>
    <t>-544.727455647892 153.999302223212 -407.863735270499</t>
  </si>
  <si>
    <t>-556.176713893888 154.810152791015 -505.18917146448</t>
  </si>
  <si>
    <t>-565.804321444075 156.227528648414 -602.704863030218</t>
  </si>
  <si>
    <t>-577.468781888043 158.960814560906 -740.183861976562</t>
  </si>
  <si>
    <t>-560.743121262422 161.688788573507 -829.815399959169</t>
  </si>
  <si>
    <t>-575.46361928313 187.574218908927 -678.553914909134</t>
  </si>
  <si>
    <t>-606.322749793282 322.15425164531 -655.415512091896</t>
  </si>
  <si>
    <t>-550.59879265061 325.280738566007 -360.652748503686</t>
  </si>
  <si>
    <t>-343.105619560442 223.814801670397 -278.33472575029</t>
  </si>
  <si>
    <t>-569.161896272865 127.930874024986 -680.274382351324</t>
  </si>
  <si>
    <t>-344.933697834315 28.9299012372996 -357.916266532386</t>
  </si>
  <si>
    <t>-498.896964547012 232.860452831606 -206.334923735874</t>
  </si>
  <si>
    <t>-493.391099424534 258.443476272613 209.322606491885</t>
  </si>
  <si>
    <t>-496.905738090617 282.844928353958 615.052914209062</t>
  </si>
  <si>
    <t>-347.980683734233 298.243952172518 673.518294162401</t>
  </si>
  <si>
    <t>-525.818936564749 75.3587970365083 -200.605696234933</t>
  </si>
  <si>
    <t>-527.949209716159 84.0007467340565 215.779665429335</t>
  </si>
  <si>
    <t>-531.169879011513 101.127939561334 621.716288188059</t>
  </si>
  <si>
    <t>-389.256235999917 56.4175590923351 682.506933890788</t>
  </si>
  <si>
    <t>9763-20170724T150232.722445100.bin</t>
  </si>
  <si>
    <t>-513.083244212405 154.289050097386 -203.554391843112</t>
  </si>
  <si>
    <t>-530.78136270207 154.003063083491 -300.460043179437</t>
  </si>
  <si>
    <t>-545.661855852834 154.403498333468 -407.895567308743</t>
  </si>
  <si>
    <t>-557.282645970627 155.227609636335 -505.200793919886</t>
  </si>
  <si>
    <t>-567.104233729173 156.619500740913 -602.697355806043</t>
  </si>
  <si>
    <t>-579.063450625909 159.274426183132 -740.152535069238</t>
  </si>
  <si>
    <t>-562.470274989126 161.950792526121 -829.810195304489</t>
  </si>
  <si>
    <t>-576.900036712844 187.925692757962 -678.545658632885</t>
  </si>
  <si>
    <t>-607.667083884375 322.538287452305 -655.450610678171</t>
  </si>
  <si>
    <t>-551.912610042371 325.919588510924 -360.69635580622</t>
  </si>
  <si>
    <t>-344.514687646255 224.466712739195 -278.12277515283</t>
  </si>
  <si>
    <t>-570.654240733934 128.275849616301 -680.241165332449</t>
  </si>
  <si>
    <t>-346.260127700357 29.1383302215568 -358.019912851432</t>
  </si>
  <si>
    <t>-499.466075375143 233.179577378549 -206.335290605826</t>
  </si>
  <si>
    <t>-494.35310915901 258.271592238323 209.357210309574</t>
  </si>
  <si>
    <t>-496.831516538583 282.933427892301 615.057148206506</t>
  </si>
  <si>
    <t>-347.951896473692 298.327721321971 673.639337332039</t>
  </si>
  <si>
    <t>-526.770792885086 75.4534009240344 -200.693444501582</t>
  </si>
  <si>
    <t>-528.051636363556 84.259639323564 215.691947334645</t>
  </si>
  <si>
    <t>-531.194217019962 101.066311162466 621.638728989375</t>
  </si>
  <si>
    <t>-389.27573984361 56.4213528293535 682.466135831421</t>
  </si>
  <si>
    <t>9763-20170724T150232.777595200.bin</t>
  </si>
  <si>
    <t>-514.40058467363 154.681782441207 -203.634264629119</t>
  </si>
  <si>
    <t>-532.043404125285 154.562881938419 -300.55032572316</t>
  </si>
  <si>
    <t>-547.054780164302 155.064113036559 -407.967364853804</t>
  </si>
  <si>
    <t>-558.867863875334 155.937714965815 -505.248753251797</t>
  </si>
  <si>
    <t>-568.953422494392 157.332612742335 -602.718448473296</t>
  </si>
  <si>
    <t>-581.35748465949 159.938786059143 -740.135145346995</t>
  </si>
  <si>
    <t>-565.04323140081 162.555944819677 -829.845759063722</t>
  </si>
  <si>
    <t>-578.96855143324 188.614900137776 -678.547874182265</t>
  </si>
  <si>
    <t>-609.559260849368 323.279586247119 -655.542243129845</t>
  </si>
  <si>
    <t>-553.858922281332 326.909589070774 -360.780805148515</t>
  </si>
  <si>
    <t>-346.544983819067 225.532907370853 -277.903140679625</t>
  </si>
  <si>
    <t>-572.780494749601 128.958784909878 -680.238033502145</t>
  </si>
  <si>
    <t>-348.164599396269 29.4743850598911 -358.172943135556</t>
  </si>
  <si>
    <t>-500.336197594254 233.712886426477 -206.282839637344</t>
  </si>
  <si>
    <t>-496.90091346155 258.095526088903 209.469076060767</t>
  </si>
  <si>
    <t>-496.677605546567 283.202452128806 615.118312850529</t>
  </si>
  <si>
    <t>-347.938254553765 298.734201209116 674.019619470311</t>
  </si>
  <si>
    <t>-528.271200667486 75.5766976474422 -200.874276874151</t>
  </si>
  <si>
    <t>-528.515325695696 84.5923331833892 215.508570121609</t>
  </si>
  <si>
    <t>-531.27917568057 100.89798594826 621.50562687465</t>
  </si>
  <si>
    <t>-389.291786395579 56.5267098719187 682.372479125143</t>
  </si>
  <si>
    <t>9763-20170724T150232.809682000.bin</t>
  </si>
  <si>
    <t>-514.926191131399 154.668151160066 -203.566021407174</t>
  </si>
  <si>
    <t>-532.352941465678 154.590022646265 -300.521234206259</t>
  </si>
  <si>
    <t>-547.308898778285 155.108436478604 -407.945883062861</t>
  </si>
  <si>
    <t>-559.144543649537 155.979546252251 -505.224711742754</t>
  </si>
  <si>
    <t>-569.324440929086 157.349479212399 -602.684758576897</t>
  </si>
  <si>
    <t>-581.936109510939 159.893136916088 -740.083877980298</t>
  </si>
  <si>
    <t>-565.7734445096 162.475506169098 -829.822922806917</t>
  </si>
  <si>
    <t>-579.453555650887 188.597262331975 -678.513513173968</t>
  </si>
  <si>
    <t>-609.99934691932 323.282842054967 -655.563721442119</t>
  </si>
  <si>
    <t>-554.286034748581 327.090662955431 -360.806955541218</t>
  </si>
  <si>
    <t>-347.028056855913 225.696304878097 -277.811137503843</t>
  </si>
  <si>
    <t>-573.269225838061 128.940231231563 -680.185559278911</t>
  </si>
  <si>
    <t>-348.472793324289 29.3881328559266 -358.074541657918</t>
  </si>
  <si>
    <t>-500.565721969257 233.710826663817 -206.163034533607</t>
  </si>
  <si>
    <t>-498.055455738773 258.07734003256 209.596427942317</t>
  </si>
  <si>
    <t>-496.58283102051 283.386235114587 615.178309915912</t>
  </si>
  <si>
    <t>-347.937713247761 299.0202776297 674.290074938163</t>
  </si>
  <si>
    <t>-528.999127935467 75.3891159788391 -200.931988080801</t>
  </si>
  <si>
    <t>-529.038891438483 84.8043505170713 215.442149060728</t>
  </si>
  <si>
    <t>-531.310149338379 100.826906300714 621.447941799469</t>
  </si>
  <si>
    <t>-389.295954077048 56.5542777906617 682.324014746437</t>
  </si>
  <si>
    <t>9763-20170724T150232.876650700.bin</t>
  </si>
  <si>
    <t>-515.883278543254 154.339662406247 -203.373543352882</t>
  </si>
  <si>
    <t>-532.871706439472 154.294311213373 -300.406512785761</t>
  </si>
  <si>
    <t>-547.622974386169 154.788686040017 -407.859414306646</t>
  </si>
  <si>
    <t>-559.383644906843 155.602911152998 -505.147782414849</t>
  </si>
  <si>
    <t>-569.596828812652 156.874784460287 -602.605982815421</t>
  </si>
  <si>
    <t>-582.367708522504 159.230988159737 -739.993496647489</t>
  </si>
  <si>
    <t>-566.489945378667 161.714923654763 -829.786161137609</t>
  </si>
  <si>
    <t>-579.821243437251 188.018308833764 -678.464661291136</t>
  </si>
  <si>
    <t>-610.32957231411 322.731995421282 -655.665559209134</t>
  </si>
  <si>
    <t>-554.917200620648 326.749616963611 -360.854771297591</t>
  </si>
  <si>
    <t>-347.804016303706 225.185066022522 -277.705748534527</t>
  </si>
  <si>
    <t>-573.623976017311 128.360615651756 -680.06371242874</t>
  </si>
  <si>
    <t>-348.8790809405 28.6477823088146 -357.837373567051</t>
  </si>
  <si>
    <t>-501.309673196273 233.581370258098 -205.921222410123</t>
  </si>
  <si>
    <t>-499.203405281692 258.059047951671 209.834034358657</t>
  </si>
  <si>
    <t>-496.480031633055 283.635496957648 615.291226339094</t>
  </si>
  <si>
    <t>-347.976663274697 299.661696870333 674.653771631479</t>
  </si>
  <si>
    <t>-530.195593720287 74.905594770737 -200.9435604292</t>
  </si>
  <si>
    <t>-529.837618656203 85.1323920855509 215.411222988438</t>
  </si>
  <si>
    <t>-531.321916575974 100.737675862086 621.366478286853</t>
  </si>
  <si>
    <t>-389.286989613642 56.5879705282357 682.283509931465</t>
  </si>
  <si>
    <t>9763-20170724T150232.913753500.bin</t>
  </si>
  <si>
    <t>-516.206248870028 154.243639084021 -203.237549397264</t>
  </si>
  <si>
    <t>-533.031763699165 154.189432937174 -300.298843124231</t>
  </si>
  <si>
    <t>-547.691512596107 154.65414915762 -407.764542823429</t>
  </si>
  <si>
    <t>-559.404329447818 155.430591194915 -505.059036660146</t>
  </si>
  <si>
    <t>-569.604071784729 156.651810533008 -602.51915815275</t>
  </si>
  <si>
    <t>-582.391834875844 158.922037697562 -739.906671146134</t>
  </si>
  <si>
    <t>-566.614392294989 161.344441497129 -829.718642113266</t>
  </si>
  <si>
    <t>-579.855046956088 187.746089487269 -678.394400065066</t>
  </si>
  <si>
    <t>-610.289347888368 322.481771038642 -655.698488017715</t>
  </si>
  <si>
    <t>-555.172677185147 326.714477334031 -360.835334165758</t>
  </si>
  <si>
    <t>-348.145214348591 225.047242442012 -277.598275966948</t>
  </si>
  <si>
    <t>-573.623476180242 128.091149634585 -679.960139793811</t>
  </si>
  <si>
    <t>-348.895261245389 28.2543867350382 -357.552419106332</t>
  </si>
  <si>
    <t>-501.630388159633 233.454451332961 -205.815098322364</t>
  </si>
  <si>
    <t>-499.030466210637 258.23356644302 209.919490540621</t>
  </si>
  <si>
    <t>-496.486757760864 283.686027921185 615.326782869804</t>
  </si>
  <si>
    <t>-348.002498148101 299.89094386067 674.688565364238</t>
  </si>
  <si>
    <t>-530.56207319153 74.8683513849908 -200.876574549615</t>
  </si>
  <si>
    <t>-530.011409542577 85.1980094434878 215.47547094021</t>
  </si>
  <si>
    <t>-531.320487781638 100.730749111366 621.37286687923</t>
  </si>
  <si>
    <t>-389.283684402746 56.5876392446883 682.290279034919</t>
  </si>
  <si>
    <t>9763-20170724T150232.979971500.bin</t>
  </si>
  <si>
    <t>-516.441062345985 154.622503516254 -203.039499151003</t>
  </si>
  <si>
    <t>-532.878088277448 154.497034242502 -300.167181840153</t>
  </si>
  <si>
    <t>-547.265839327742 154.871423226598 -407.670115114972</t>
  </si>
  <si>
    <t>-558.795745653445 155.557398867034 -504.987118988211</t>
  </si>
  <si>
    <t>-568.875426332186 156.676883019954 -602.460803724706</t>
  </si>
  <si>
    <t>-581.560461502901 158.789126991348 -739.860389864827</t>
  </si>
  <si>
    <t>-565.840186208432 161.081559703217 -829.685884101466</t>
  </si>
  <si>
    <t>-579.110291310581 187.67943379464 -678.375910873798</t>
  </si>
  <si>
    <t>-609.647302745745 322.443099514948 -655.852056441849</t>
  </si>
  <si>
    <t>-554.997716119538 327.149752498183 -360.909132367798</t>
  </si>
  <si>
    <t>-348.053406563896 225.397801441544 -277.568927917477</t>
  </si>
  <si>
    <t>-572.796330812825 128.031426665813 -679.875666391916</t>
  </si>
  <si>
    <t>-348.339241069926 28.3100885060867 -356.840365041189</t>
  </si>
  <si>
    <t>-502.130752502531 233.23597032009 -205.679568629182</t>
  </si>
  <si>
    <t>-497.45499473466 258.945531918749 209.980358658107</t>
  </si>
  <si>
    <t>-496.611830513171 283.530937943591 615.342774177261</t>
  </si>
  <si>
    <t>-347.996749750516 299.412749233102 674.463984288288</t>
  </si>
  <si>
    <t>-530.496143773002 76.0747736888798 -200.645456954828</t>
  </si>
  <si>
    <t>-529.785688191275 84.8558378959731 215.741864131945</t>
  </si>
  <si>
    <t>-531.252319877137 100.925304965833 621.505312087288</t>
  </si>
  <si>
    <t>-389.30497068984 56.4060814065604 682.357469632616</t>
  </si>
  <si>
    <t>9763-20170724T150233.042103000.bin</t>
  </si>
  <si>
    <t>-515.181591427852 155.231488063311 -202.717413989874</t>
  </si>
  <si>
    <t>-530.58790980287 154.918199440279 -300.013614331062</t>
  </si>
  <si>
    <t>-544.229120610465 155.150822652735 -407.614069807261</t>
  </si>
  <si>
    <t>-555.243625818579 155.720379021399 -504.991448050365</t>
  </si>
  <si>
    <t>-564.968186246713 156.725686307725 -602.502611563472</t>
  </si>
  <si>
    <t>-577.322932075101 158.67078776835 -739.934705651784</t>
  </si>
  <si>
    <t>-561.429049774034 160.815564511255 -829.733215880083</t>
  </si>
  <si>
    <t>-575.016145436037 187.636357310423 -678.480042726529</t>
  </si>
  <si>
    <t>-605.582240326791 322.441003560755 -656.216662702619</t>
  </si>
  <si>
    <t>-551.645384809457 327.44965530855 -361.147587443291</t>
  </si>
  <si>
    <t>-344.83045431744 225.680709300264 -277.507501965857</t>
  </si>
  <si>
    <t>-568.707410880597 127.985674397667 -679.891457699881</t>
  </si>
  <si>
    <t>-345.078392276041 28.4936651052528 -356.034854766035</t>
  </si>
  <si>
    <t>-500.974726876566 233.173950379711 -205.499744711578</t>
  </si>
  <si>
    <t>-494.991596048026 259.405903809913 210.11078838876</t>
  </si>
  <si>
    <t>-496.810692345357 283.090692400573 615.40061441505</t>
  </si>
  <si>
    <t>-347.926837851803 298.266580270525 674.029028755873</t>
  </si>
  <si>
    <t>-528.819807729718 77.3075530128599 -200.368316765483</t>
  </si>
  <si>
    <t>-529.36517115186 84.3230929536824 216.052745654189</t>
  </si>
  <si>
    <t>-531.252585591311 101.116014007332 621.681921492632</t>
  </si>
  <si>
    <t>-389.357712885979 56.3690354191986 682.489392980284</t>
  </si>
  <si>
    <t>9763-20170724T150233.077207800.bin</t>
  </si>
  <si>
    <t>-513.805820275367 154.916947339577 -202.87449121718</t>
  </si>
  <si>
    <t>-529.188409119827 154.611906372103 -300.174348965373</t>
  </si>
  <si>
    <t>-542.739051688957 154.820003229716 -407.786472874177</t>
  </si>
  <si>
    <t>-553.64457021147 155.356274809772 -505.176254776275</t>
  </si>
  <si>
    <t>-563.232338237317 156.318868601534 -602.701418641619</t>
  </si>
  <si>
    <t>-575.364583778045 158.195424460022 -740.154275831066</t>
  </si>
  <si>
    <t>-559.319527247801 160.264047345079 -829.927741167813</t>
  </si>
  <si>
    <t>-573.153887779395 187.191972036376 -678.710573611514</t>
  </si>
  <si>
    <t>-603.654865978194 322.0173466048 -656.547231152727</t>
  </si>
  <si>
    <t>-550.217259464131 327.179098141917 -361.390040073853</t>
  </si>
  <si>
    <t>-343.534194301042 225.341044772492 -277.508400010232</t>
  </si>
  <si>
    <t>-566.849660384081 127.539945365977 -680.08147850698</t>
  </si>
  <si>
    <t>-343.873383503515 28.2903160293431 -355.750415748989</t>
  </si>
  <si>
    <t>-499.782976829999 233.253719292739 -205.597888634629</t>
  </si>
  <si>
    <t>-493.507428634179 258.963559906637 210.040952828998</t>
  </si>
  <si>
    <t>-496.932354153401 282.821708251973 615.424337461871</t>
  </si>
  <si>
    <t>-347.891239155091 297.621944340987 673.74845815445</t>
  </si>
  <si>
    <t>-527.791050250517 76.6004523624258 -200.431170702836</t>
  </si>
  <si>
    <t>-528.939057787675 84.1502900377686 215.979334672627</t>
  </si>
  <si>
    <t>-531.298620670246 101.146815660945 621.738523289801</t>
  </si>
  <si>
    <t>-389.383515052863 56.4355920796868 682.525113171227</t>
  </si>
  <si>
    <t>9763-20170724T150233.141377900.bin</t>
  </si>
  <si>
    <t>-511.423735464972 153.944940467318 -203.426449492216</t>
  </si>
  <si>
    <t>-526.755636261407 153.864021738078 -300.734832627148</t>
  </si>
  <si>
    <t>-540.246183466078 154.17567696872 -408.35415030974</t>
  </si>
  <si>
    <t>-551.090975289448 154.751390149087 -505.750560263348</t>
  </si>
  <si>
    <t>-560.609014513406 155.701832467263 -603.282629046757</t>
  </si>
  <si>
    <t>-572.631432091398 157.509184606183 -740.746064981845</t>
  </si>
  <si>
    <t>-556.19853937965 159.46957904847 -830.451755514473</t>
  </si>
  <si>
    <t>-570.479118412676 186.53567097433 -679.314493538812</t>
  </si>
  <si>
    <t>-601.143277574792 321.342995691113 -657.310441785215</t>
  </si>
  <si>
    <t>-548.155343193058 327.010253631526 -362.081457125648</t>
  </si>
  <si>
    <t>-341.654955975708 225.227700364779 -277.684193658635</t>
  </si>
  <si>
    <t>-564.155239769796 126.884785364236 -680.65190222887</t>
  </si>
  <si>
    <t>-342.14791711874 28.5108285555659 -355.499641816832</t>
  </si>
  <si>
    <t>-497.11059566888 231.98465800152 -205.787233892616</t>
  </si>
  <si>
    <t>-491.020402019583 257.878535400404 209.842900722707</t>
  </si>
  <si>
    <t>-497.076974176812 282.500146626693 615.468397068515</t>
  </si>
  <si>
    <t>-347.828768215734 296.712368269209 673.407848970446</t>
  </si>
  <si>
    <t>-526.298419917683 76.1189159602859 -200.928712345805</t>
  </si>
  <si>
    <t>-528.802333743123 83.6486182095773 215.476209049099</t>
  </si>
  <si>
    <t>-531.391200013032 101.077359658233 621.654093570709</t>
  </si>
  <si>
    <t>-389.439524119116 56.4691026986634 682.430953758287</t>
  </si>
  <si>
    <t>9763-20170724T150233.177992600.bin</t>
  </si>
  <si>
    <t>-510.843967497055 153.901789580824 -203.639372841067</t>
  </si>
  <si>
    <t>-526.124496616129 153.953545490505 -300.955844439493</t>
  </si>
  <si>
    <t>-539.583609852476 154.352947906993 -408.578830239395</t>
  </si>
  <si>
    <t>-550.40831325478 154.985898643585 -505.977095064994</t>
  </si>
  <si>
    <t>-559.913664956667 155.972770767876 -603.510007789214</t>
  </si>
  <si>
    <t>-571.925348577144 157.81010262843 -740.974061941925</t>
  </si>
  <si>
    <t>-555.218733530324 159.740238028478 -830.629809183889</t>
  </si>
  <si>
    <t>-569.766499410252 186.824439519399 -679.537046298498</t>
  </si>
  <si>
    <t>-600.37043895514 321.638641515683 -657.558114533874</t>
  </si>
  <si>
    <t>-547.440573818927 327.422621821534 -362.321031016926</t>
  </si>
  <si>
    <t>-340.963560403247 225.741087876245 -277.744772072474</t>
  </si>
  <si>
    <t>-563.465165387894 127.171561136577 -680.884981423439</t>
  </si>
  <si>
    <t>-341.46017077159 29.1811924300334 -355.34577039792</t>
  </si>
  <si>
    <t>-495.725001782978 231.753317705136 -205.860669920759</t>
  </si>
  <si>
    <t>-490.184308818853 257.628634012629 209.778336240358</t>
  </si>
  <si>
    <t>-497.110997215994 282.423533092674 615.48615614399</t>
  </si>
  <si>
    <t>-347.814454002046 296.522553903836 673.32871039692</t>
  </si>
  <si>
    <t>-526.29824229966 76.1708022535756 -201.006898250722</t>
  </si>
  <si>
    <t>-529.100701358677 83.6721251940969 215.396654832646</t>
  </si>
  <si>
    <t>-531.3693583514 101.069407427751 621.589883389253</t>
  </si>
  <si>
    <t>-389.44314528023 56.3845416232668 682.369965499478</t>
  </si>
  <si>
    <t>9763-20170724T150233.210079000.bin</t>
  </si>
  <si>
    <t>-510.227366383158 153.912715377652 -203.690630794335</t>
  </si>
  <si>
    <t>-525.456348924421 154.015039501673 -301.015208557775</t>
  </si>
  <si>
    <t>-538.87573966538 154.462763710456 -408.642900172009</t>
  </si>
  <si>
    <t>-549.671395067926 155.137483213676 -506.044177123776</t>
  </si>
  <si>
    <t>-559.154701910131 156.164159644439 -603.578831861012</t>
  </si>
  <si>
    <t>-571.142870294405 158.056509372414 -741.043951171512</t>
  </si>
  <si>
    <t>-554.205178566891 159.96017220991 -830.657032276565</t>
  </si>
  <si>
    <t>-568.96287602492 187.049637480191 -679.597748687927</t>
  </si>
  <si>
    <t>-599.401488634664 321.924681631579 -657.676539966121</t>
  </si>
  <si>
    <t>-546.685583899005 327.656941901164 -362.400050071342</t>
  </si>
  <si>
    <t>-340.224715252179 225.99042270431 -277.766534930577</t>
  </si>
  <si>
    <t>-562.724620193167 127.390548111814 -680.963121428432</t>
  </si>
  <si>
    <t>-340.827047385903 29.6499763168997 -355.24469371047</t>
  </si>
  <si>
    <t>-494.383144751005 231.678890412707 -205.905313162657</t>
  </si>
  <si>
    <t>-489.619721937103 257.480818703428 209.747860387196</t>
  </si>
  <si>
    <t>-497.125627411302 282.375522483778 615.49680444675</t>
  </si>
  <si>
    <t>-347.792665020891 296.247129545884 673.300259665393</t>
  </si>
  <si>
    <t>-526.135704629139 75.9483343255117 -201.051742909608</t>
  </si>
  <si>
    <t>-529.058877960473 83.6197042396273 215.347845029404</t>
  </si>
  <si>
    <t>-531.316417436951 101.124848397491 621.566963081518</t>
  </si>
  <si>
    <t>-389.448456215529 56.2398254870081 682.335513759354</t>
  </si>
  <si>
    <t>9763-20170724T150233.275758600.bin</t>
  </si>
  <si>
    <t>-509.161159472529 153.49486279912 -203.507412228039</t>
  </si>
  <si>
    <t>-524.478460697135 153.652836524406 -300.817983240918</t>
  </si>
  <si>
    <t>-537.933758987912 154.134135587569 -408.441146723846</t>
  </si>
  <si>
    <t>-548.736078443791 154.830626520761 -505.841378312986</t>
  </si>
  <si>
    <t>-558.199736439209 155.872552245599 -603.377824985511</t>
  </si>
  <si>
    <t>-570.132085449604 157.780900349972 -740.8478511233</t>
  </si>
  <si>
    <t>-553.009182998672 159.561600557071 -830.428114356637</t>
  </si>
  <si>
    <t>-567.869965064377 186.778075190718 -679.406327655655</t>
  </si>
  <si>
    <t>-597.72678773073 321.817525426007 -657.552713762089</t>
  </si>
  <si>
    <t>-545.535886250114 327.274968510207 -362.177861362906</t>
  </si>
  <si>
    <t>-339.267449814836 225.29454831398 -277.452923926747</t>
  </si>
  <si>
    <t>-561.845319214082 127.096559287217 -680.757824157129</t>
  </si>
  <si>
    <t>-340.611761417565 28.6911688915222 -355.255567403949</t>
  </si>
  <si>
    <t>-492.893675373133 231.493226999858 -205.815800290843</t>
  </si>
  <si>
    <t>-489.18570695498 257.061202263945 209.862615036724</t>
  </si>
  <si>
    <t>-497.135684382007 282.350087688734 615.513354879487</t>
  </si>
  <si>
    <t>-347.790269077407 296.235878783787 673.281294886301</t>
  </si>
  <si>
    <t>-525.691566944907 75.5067620071886 -200.979325024225</t>
  </si>
  <si>
    <t>-528.662091593829 83.5465685252809 215.412923136423</t>
  </si>
  <si>
    <t>-531.265158923404 101.172554553185 621.556378683338</t>
  </si>
  <si>
    <t>-389.486579582086 55.9734253835261 682.300683256305</t>
  </si>
  <si>
    <t>9763-20170724T150233.341934300.bin</t>
  </si>
  <si>
    <t>-508.9268061125 153.169505154523 -203.357803225563</t>
  </si>
  <si>
    <t>-524.210212913491 153.406771895145 -300.673632481419</t>
  </si>
  <si>
    <t>-537.612649639915 153.941646259491 -408.303005498754</t>
  </si>
  <si>
    <t>-548.359527433514 154.673251358676 -505.709208281418</t>
  </si>
  <si>
    <t>-557.759138744445 155.736963343393 -603.251723645819</t>
  </si>
  <si>
    <t>-569.591370484615 157.661756219715 -740.729925922913</t>
  </si>
  <si>
    <t>-552.657028623351 159.256505040438 -830.349643897913</t>
  </si>
  <si>
    <t>-567.283386434016 186.660733704084 -679.291148682348</t>
  </si>
  <si>
    <t>-596.708002807351 321.767953733073 -657.450137398719</t>
  </si>
  <si>
    <t>-544.94822844844 327.193709266835 -361.998844931483</t>
  </si>
  <si>
    <t>-338.883808610733 224.695484548824 -277.40228255364</t>
  </si>
  <si>
    <t>-561.438967945379 126.961130577872 -680.629919167299</t>
  </si>
  <si>
    <t>-340.867253334003 27.4900358611296 -355.422093196998</t>
  </si>
  <si>
    <t>-492.256319014337 231.098853177975 -205.678466193587</t>
  </si>
  <si>
    <t>-489.095586119373 256.74572867662 209.999642319565</t>
  </si>
  <si>
    <t>-497.144584577174 282.305056106001 615.54712029285</t>
  </si>
  <si>
    <t>-347.780371647228 296.021592106469 673.306876599227</t>
  </si>
  <si>
    <t>-525.678262330232 75.2770462469009 -200.880285831027</t>
  </si>
  <si>
    <t>-528.710933606954 83.3487500362578 215.510911580848</t>
  </si>
  <si>
    <t>-531.26268261587 101.102068732014 621.549093644892</t>
  </si>
  <si>
    <t>-389.484050626369 55.9148127687317 682.302111660255</t>
  </si>
  <si>
    <t>9763-20170724T150233.378034600.bin</t>
  </si>
  <si>
    <t>-508.793615615013 153.07171746471 -203.303988866343</t>
  </si>
  <si>
    <t>-524.12733191833 153.360378672122 -300.611678513441</t>
  </si>
  <si>
    <t>-537.549054010777 153.926063914142 -408.238502918906</t>
  </si>
  <si>
    <t>-548.297797191549 154.676577360111 -505.644369027846</t>
  </si>
  <si>
    <t>-557.683182911322 155.751345099171 -603.188017908504</t>
  </si>
  <si>
    <t>-569.477941319109 157.684615489834 -740.669569268929</t>
  </si>
  <si>
    <t>-552.648011720556 159.205261781538 -830.310098763559</t>
  </si>
  <si>
    <t>-567.155400969405 186.683009202301 -679.230919866895</t>
  </si>
  <si>
    <t>-596.432596988104 321.832522580544 -657.377398572525</t>
  </si>
  <si>
    <t>-544.926607360257 327.248315450931 -361.881440309933</t>
  </si>
  <si>
    <t>-338.834627577962 224.764484412552 -277.334698246451</t>
  </si>
  <si>
    <t>-561.373222648462 126.977198720464 -680.566508722762</t>
  </si>
  <si>
    <t>-340.872692659216 27.1377187314476 -355.233940353357</t>
  </si>
  <si>
    <t>-491.975861524722 230.974501035466 -205.617053276407</t>
  </si>
  <si>
    <t>-489.085379704952 256.583602100919 210.065281033179</t>
  </si>
  <si>
    <t>-497.153593735359 282.286929073839 615.574200019463</t>
  </si>
  <si>
    <t>-347.79439315944 296.086517263123 673.327161372966</t>
  </si>
  <si>
    <t>-525.729841989405 75.1198968570893 -200.871714798599</t>
  </si>
  <si>
    <t>-528.635815195032 83.2635405307869 215.518980681175</t>
  </si>
  <si>
    <t>-531.253580827593 101.075134902314 621.550280751875</t>
  </si>
  <si>
    <t>-389.476571426106 55.8816176995215 682.302458320828</t>
  </si>
  <si>
    <t>9763-20170724T150233.411121000.bin</t>
  </si>
  <si>
    <t>-508.688584396834 152.905717117852 -203.248197326961</t>
  </si>
  <si>
    <t>-524.053425588182 153.220954994586 -300.550988576189</t>
  </si>
  <si>
    <t>-537.501713114566 153.797488791018 -408.174339390054</t>
  </si>
  <si>
    <t>-548.270718996067 154.550826271856 -505.577978055869</t>
  </si>
  <si>
    <t>-557.672202142899 155.622543026897 -603.120134703161</t>
  </si>
  <si>
    <t>-569.484968712078 157.545322593799 -740.600189803836</t>
  </si>
  <si>
    <t>-552.64670982593 159.002564548927 -830.240317772722</t>
  </si>
  <si>
    <t>-567.134029682986 186.550341037197 -679.165748975323</t>
  </si>
  <si>
    <t>-596.266054947121 321.733217922729 -657.332898704007</t>
  </si>
  <si>
    <t>-544.89662610737 327.029072039075 -361.811035706606</t>
  </si>
  <si>
    <t>-338.763662400544 224.705701751444 -277.169820917283</t>
  </si>
  <si>
    <t>-561.392745471439 126.840357875774 -680.494186692022</t>
  </si>
  <si>
    <t>-340.856566765133 26.6465143425594 -355.046327217495</t>
  </si>
  <si>
    <t>-491.701701719461 230.834756671428 -205.581863308811</t>
  </si>
  <si>
    <t>-489.117139538238 256.445946345715 210.102404196031</t>
  </si>
  <si>
    <t>-497.166292858902 282.257135476993 615.59370589594</t>
  </si>
  <si>
    <t>-347.80771914962 296.07264280144 673.34445063338</t>
  </si>
  <si>
    <t>-525.738992987511 74.9133801176779 -200.856579017873</t>
  </si>
  <si>
    <t>-528.645283426161 83.2224908981577 215.530821216448</t>
  </si>
  <si>
    <t>-531.237359998828 101.059386008209 621.551686776249</t>
  </si>
  <si>
    <t>-389.473700625202 55.8144497065266 682.296712675297</t>
  </si>
  <si>
    <t>9763-20170724T150233.479820400.bin</t>
  </si>
  <si>
    <t>-508.396795797547 152.527817224261 -203.163335509106</t>
  </si>
  <si>
    <t>-523.894731317617 152.924754738057 -300.444654682619</t>
  </si>
  <si>
    <t>-537.498405238355 153.533916194881 -408.048405231984</t>
  </si>
  <si>
    <t>-548.409055484912 154.294271703419 -505.436147332706</t>
  </si>
  <si>
    <t>-557.952140019082 155.350151880918 -602.964661151948</t>
  </si>
  <si>
    <t>-569.962985045335 157.227374061555 -740.428130062918</t>
  </si>
  <si>
    <t>-552.487542987195 158.579808310529 -829.947944595473</t>
  </si>
  <si>
    <t>-567.502024280227 186.254822785237 -679.008711000026</t>
  </si>
  <si>
    <t>-596.485270418801 321.46878890023 -657.233134483573</t>
  </si>
  <si>
    <t>-544.856183330855 326.928774889524 -361.759539584003</t>
  </si>
  <si>
    <t>-338.718200738076 224.706114794619 -277.009101874086</t>
  </si>
  <si>
    <t>-561.80566162847 126.540359986967 -680.321907579624</t>
  </si>
  <si>
    <t>-340.799095451551 25.675327656274 -355.046374843199</t>
  </si>
  <si>
    <t>-491.143423359216 230.472824730957 -205.49894461308</t>
  </si>
  <si>
    <t>-488.960403153266 256.13796662112 210.184260745238</t>
  </si>
  <si>
    <t>-497.196333711775 282.23993173848 615.618397635547</t>
  </si>
  <si>
    <t>-347.832877828435 296.031692876066 673.362216786864</t>
  </si>
  <si>
    <t>-525.652530381128 74.6310578151492 -200.799864773814</t>
  </si>
  <si>
    <t>-528.655153362761 83.0654786819225 215.584390844771</t>
  </si>
  <si>
    <t>-531.192197830474 101.030314366455 621.555888919196</t>
  </si>
  <si>
    <t>-389.466245517269 55.6575342516087 682.293581955029</t>
  </si>
  <si>
    <t>9763-20170724T150233.511906500.bin</t>
  </si>
  <si>
    <t>-508.309162601768 152.437296706968 -203.12820547322</t>
  </si>
  <si>
    <t>-523.866794194203 152.858626725407 -300.399848055241</t>
  </si>
  <si>
    <t>-537.585254712919 153.483228630441 -407.989029398075</t>
  </si>
  <si>
    <t>-548.618854186108 154.251098188722 -505.362884289917</t>
  </si>
  <si>
    <t>-558.303732051178 155.306850410359 -602.877398969301</t>
  </si>
  <si>
    <t>-570.53373535038 157.174619033368 -740.321738498205</t>
  </si>
  <si>
    <t>-552.347275966854 158.442236096525 -829.700848772956</t>
  </si>
  <si>
    <t>-567.982218013305 186.205528484704 -678.907645270084</t>
  </si>
  <si>
    <t>-596.944500403448 321.431199883107 -657.134064480035</t>
  </si>
  <si>
    <t>-544.89247836874 326.995228070178 -361.736679194047</t>
  </si>
  <si>
    <t>-338.731250086189 224.753550924043 -277.065579617203</t>
  </si>
  <si>
    <t>-562.273237756431 126.492312664347 -680.22705569603</t>
  </si>
  <si>
    <t>-340.949315558517 25.506340536378 -355.238110619359</t>
  </si>
  <si>
    <t>-491.050174866598 230.342910255681 -205.453763328034</t>
  </si>
  <si>
    <t>-488.821362992603 256.059343650026 210.22607054715</t>
  </si>
  <si>
    <t>-497.223168683365 282.211289356786 615.633146105343</t>
  </si>
  <si>
    <t>-347.848187566659 296.006295394448 673.346384756395</t>
  </si>
  <si>
    <t>-525.629972167233 74.5451843772942 -200.789881791265</t>
  </si>
  <si>
    <t>-528.533550554396 82.9455513994283 215.595776271471</t>
  </si>
  <si>
    <t>-531.202619667599 100.978583823653 621.559593020452</t>
  </si>
  <si>
    <t>-389.468661483318 55.6181199859473 682.28774251034</t>
  </si>
  <si>
    <t>9763-20170724T150233.576582100.bin</t>
  </si>
  <si>
    <t>-508.108650628505 152.276063745414 -203.113864990896</t>
  </si>
  <si>
    <t>-523.819833576847 152.750598052571 -300.360670145075</t>
  </si>
  <si>
    <t>-537.80534100864 153.411388619457 -407.915073612263</t>
  </si>
  <si>
    <t>-549.118747787057 154.199634387299 -505.256800894897</t>
  </si>
  <si>
    <t>-559.121237072312 155.261216408868 -602.739222421858</t>
  </si>
  <si>
    <t>-571.837619726807 157.120424386616 -740.139477811398</t>
  </si>
  <si>
    <t>-551.913503905978 158.270665529659 -829.149051009519</t>
  </si>
  <si>
    <t>-569.114618762576 186.150691096862 -678.732338404768</t>
  </si>
  <si>
    <t>-597.959048909556 321.389988611915 -656.828320308301</t>
  </si>
  <si>
    <t>-544.536002611354 327.267576044535 -361.681742173416</t>
  </si>
  <si>
    <t>-338.199844723153 225.041596778888 -277.418869941065</t>
  </si>
  <si>
    <t>-563.318591058365 126.446571149856 -680.076638599748</t>
  </si>
  <si>
    <t>-341.040581160177 25.4648954543582 -355.958199717312</t>
  </si>
  <si>
    <t>-490.762555633038 230.189278389199 -205.420109724961</t>
  </si>
  <si>
    <t>-488.734135977163 255.936200288145 210.258834461496</t>
  </si>
  <si>
    <t>-497.280874070855 282.154721972351 615.654358949557</t>
  </si>
  <si>
    <t>-347.888147020705 295.940464282819 673.323856077444</t>
  </si>
  <si>
    <t>-525.416095796006 74.3618798487792 -200.785427242914</t>
  </si>
  <si>
    <t>-528.22925499296 82.6725645865783 215.602590128313</t>
  </si>
  <si>
    <t>-531.227596736741 100.840737510924 621.551712070214</t>
  </si>
  <si>
    <t>-389.460054499051 55.5784675537386 682.27484574665</t>
  </si>
  <si>
    <t>9763-20170724T150233.611675700.bin</t>
  </si>
  <si>
    <t>-508.059917562769 152.18677477447 -203.101047807073</t>
  </si>
  <si>
    <t>-523.842088389261 152.684352312283 -300.336221602837</t>
  </si>
  <si>
    <t>-537.84598731747 153.360683414848 -407.888223634054</t>
  </si>
  <si>
    <t>-549.15154862322 154.161013289579 -505.230520056671</t>
  </si>
  <si>
    <t>-559.121541328543 155.2346686707 -602.716204549416</t>
  </si>
  <si>
    <t>-571.766113478387 157.111584609228 -740.122944719988</t>
  </si>
  <si>
    <t>-551.630683409933 158.187090260507 -829.08590594847</t>
  </si>
  <si>
    <t>-569.075426686031 186.13385676099 -678.710693395357</t>
  </si>
  <si>
    <t>-598.038550527747 321.332466461069 -656.736900734563</t>
  </si>
  <si>
    <t>-544.120349161447 327.511756814296 -361.686587938369</t>
  </si>
  <si>
    <t>-337.657106132206 225.257584132769 -277.770064081982</t>
  </si>
  <si>
    <t>-563.278285210978 126.429762871285 -680.059676028406</t>
  </si>
  <si>
    <t>-340.769100646641 25.3747812512725 -356.44736852357</t>
  </si>
  <si>
    <t>-490.758600775993 230.126809399158 -205.407543335489</t>
  </si>
  <si>
    <t>-488.689451526445 255.894124193062 210.269968547075</t>
  </si>
  <si>
    <t>-497.310400923458 282.154764190484 615.652541312063</t>
  </si>
  <si>
    <t>-347.923056232942 296.088490880439 673.300437531111</t>
  </si>
  <si>
    <t>-525.349433700523 74.2180338900964 -200.814301549485</t>
  </si>
  <si>
    <t>-528.069674887841 82.5120653732574 215.574754830692</t>
  </si>
  <si>
    <t>-531.203798665115 100.753238020194 621.478852598838</t>
  </si>
  <si>
    <t>-389.454636142713 55.5449739013181 682.285006109315</t>
  </si>
  <si>
    <t>9763-20170724T150233.677859100.bin</t>
  </si>
  <si>
    <t>-508.447835404608 151.852312765904 -203.169375554486</t>
  </si>
  <si>
    <t>-524.292504714469 152.384088872914 -300.394158955139</t>
  </si>
  <si>
    <t>-538.098784090649 153.167540283177 -407.971076172484</t>
  </si>
  <si>
    <t>-549.121358101753 154.103230640739 -505.344648132243</t>
  </si>
  <si>
    <t>-558.706204613908 155.357032206564 -602.866759889718</t>
  </si>
  <si>
    <t>-570.702957820148 157.54084830544 -740.326965171474</t>
  </si>
  <si>
    <t>-552.01981003539 158.570875656404 -829.60681256952</t>
  </si>
  <si>
    <t>-568.312877922575 186.424952027546 -678.837180516737</t>
  </si>
  <si>
    <t>-597.10700257489 321.619309507253 -656.619328830358</t>
  </si>
  <si>
    <t>-544.321536866566 327.043786794294 -361.349485297649</t>
  </si>
  <si>
    <t>-337.70919835394 224.889423276335 -277.678555576013</t>
  </si>
  <si>
    <t>-562.487218994168 126.726114863139 -680.294074281469</t>
  </si>
  <si>
    <t>-341.383393135929 26.2923212022645 -356.048770407252</t>
  </si>
  <si>
    <t>-491.220566871796 229.815898527398 -205.418877067093</t>
  </si>
  <si>
    <t>-488.700272101595 255.790991723453 210.243174314395</t>
  </si>
  <si>
    <t>-497.36516757459 282.141657668724 615.618395513642</t>
  </si>
  <si>
    <t>-347.973892062164 296.155365027251 673.236646205866</t>
  </si>
  <si>
    <t>-525.70497833745 73.8193454217167 -200.920985105226</t>
  </si>
  <si>
    <t>-528.063966504415 82.1792419411945 215.468929661274</t>
  </si>
  <si>
    <t>-531.140522838821 100.595148283561 621.344337638747</t>
  </si>
  <si>
    <t>-389.421385951319 55.5167694206032 682.316654989167</t>
  </si>
  <si>
    <t>9763-20170724T150233.710946600.bin</t>
  </si>
  <si>
    <t>-508.654694361314 151.673780111893 -203.319740139861</t>
  </si>
  <si>
    <t>-524.375479266943 152.197180959982 -300.564714732486</t>
  </si>
  <si>
    <t>-537.972263085054 153.038102169205 -408.167827114233</t>
  </si>
  <si>
    <t>-548.778937691945 154.055561890432 -505.564867957051</t>
  </si>
  <si>
    <t>-558.123150630461 155.42284542715 -603.108788154219</t>
  </si>
  <si>
    <t>-569.756820348501 157.801341276986 -740.597062796213</t>
  </si>
  <si>
    <t>-552.161180907585 158.859963601227 -830.097043725676</t>
  </si>
  <si>
    <t>-567.552916393869 186.595932707564 -679.058267717529</t>
  </si>
  <si>
    <t>-596.017087646026 321.833085034561 -656.674361283042</t>
  </si>
  <si>
    <t>-543.989159771489 326.892813193609 -361.263578648231</t>
  </si>
  <si>
    <t>-337.561157269159 224.570574714021 -277.343001043108</t>
  </si>
  <si>
    <t>-561.67588256646 126.90400565183 -680.588112592914</t>
  </si>
  <si>
    <t>-341.316707680001 26.9069739974557 -355.495519581563</t>
  </si>
  <si>
    <t>-491.429314632089 229.639147267272 -205.482653789635</t>
  </si>
  <si>
    <t>-488.924115299921 255.746478805534 210.171229227183</t>
  </si>
  <si>
    <t>-497.388748177318 282.15812481324 615.580780956957</t>
  </si>
  <si>
    <t>-348.000409040939 296.189318352433 673.202407175388</t>
  </si>
  <si>
    <t>-525.860264649565 73.651791505376 -201.021492789294</t>
  </si>
  <si>
    <t>-528.234863254995 82.0381904960202 215.36780119087</t>
  </si>
  <si>
    <t>-531.120598907893 100.498797602331 621.267744184045</t>
  </si>
  <si>
    <t>-389.407272262608 55.4950545698262 682.30862224561</t>
  </si>
  <si>
    <t>9763-20170724T150233.775980900.bin</t>
  </si>
  <si>
    <t>-508.66022261729 151.444314457679 -203.438814350212</t>
  </si>
  <si>
    <t>-524.158902131597 151.973536458487 -300.719427085958</t>
  </si>
  <si>
    <t>-537.593088304279 152.831088613713 -408.342800044968</t>
  </si>
  <si>
    <t>-548.286290099021 153.864888687701 -505.752146588492</t>
  </si>
  <si>
    <t>-557.550679404972 155.247359672 -603.303503120904</t>
  </si>
  <si>
    <t>-569.107498060396 157.644142073795 -740.79784189241</t>
  </si>
  <si>
    <t>-552.598650200984 158.805331325567 -830.503537123288</t>
  </si>
  <si>
    <t>-566.913755126907 186.433030009397 -679.256108904384</t>
  </si>
  <si>
    <t>-594.941947127447 321.73105200947 -656.762587310241</t>
  </si>
  <si>
    <t>-543.374984350451 326.463700190614 -361.265644639463</t>
  </si>
  <si>
    <t>-337.142104974436 224.069228220261 -276.954486176317</t>
  </si>
  <si>
    <t>-561.08434267718 126.736407385978 -680.786740945971</t>
  </si>
  <si>
    <t>-341.096588459497 26.7315888544426 -354.889978658048</t>
  </si>
  <si>
    <t>-491.334790038624 229.372426537439 -205.602359717351</t>
  </si>
  <si>
    <t>-489.453427759889 255.726342550589 210.039261464976</t>
  </si>
  <si>
    <t>-497.413732686061 282.162794536864 615.515203246371</t>
  </si>
  <si>
    <t>-348.028801905605 296.060246603866 673.178040008928</t>
  </si>
  <si>
    <t>-525.990711859206 73.5113558920161 -201.171669807423</t>
  </si>
  <si>
    <t>-528.442531348377 81.8519001661853 215.218081894783</t>
  </si>
  <si>
    <t>-531.084047341673 100.367320474319 621.184111635763</t>
  </si>
  <si>
    <t>-389.356655832799 55.4692753236789 682.270236747731</t>
  </si>
  <si>
    <t>9763-20170724T150233.810075500.bin</t>
  </si>
  <si>
    <t>-508.516668580557 151.413666678566 -203.389933499973</t>
  </si>
  <si>
    <t>-524.076229587608 151.958560150303 -300.660737504176</t>
  </si>
  <si>
    <t>-537.608893496422 152.815572546602 -408.271859186861</t>
  </si>
  <si>
    <t>-548.402971810718 153.840175720164 -505.670125468597</t>
  </si>
  <si>
    <t>-557.77956643365 155.204069849658 -603.210998709158</t>
  </si>
  <si>
    <t>-569.505759293105 157.564502222052 -740.691689596833</t>
  </si>
  <si>
    <t>-552.730588102884 158.805225636409 -830.346808763003</t>
  </si>
  <si>
    <t>-567.227800606442 186.370446892623 -679.161013121512</t>
  </si>
  <si>
    <t>-595.314461772121 321.663654161018 -656.736684728419</t>
  </si>
  <si>
    <t>-543.080891569536 326.673826242011 -361.36144581344</t>
  </si>
  <si>
    <t>-336.846100316379 224.377394011266 -276.9360034251</t>
  </si>
  <si>
    <t>-561.417076452493 126.671833279078 -680.681535594023</t>
  </si>
  <si>
    <t>-340.672931953508 26.3830442545338 -355.165438616505</t>
  </si>
  <si>
    <t>-491.175455332412 229.33416241818 -205.610108774834</t>
  </si>
  <si>
    <t>-489.548236784705 255.747548879829 210.028769432943</t>
  </si>
  <si>
    <t>-497.423635545026 282.167301601556 615.497959707358</t>
  </si>
  <si>
    <t>-348.037217005417 295.958623323046 673.182359348184</t>
  </si>
  <si>
    <t>-525.911762990199 73.4932455242181 -201.185165938568</t>
  </si>
  <si>
    <t>-528.307661953987 81.827625838469 215.205012043901</t>
  </si>
  <si>
    <t>-531.066566020584 100.350963222191 621.184969196849</t>
  </si>
  <si>
    <t>-389.331288383613 55.4687559398039 682.264523506149</t>
  </si>
  <si>
    <t>9763-20170724T150233.877810100.bin</t>
  </si>
  <si>
    <t>-508.448926611112 151.527078983265 -203.309359133978</t>
  </si>
  <si>
    <t>-524.218542345026 152.091585670211 -300.546116799422</t>
  </si>
  <si>
    <t>-538.038396902132 152.927790315468 -408.120915141394</t>
  </si>
  <si>
    <t>-549.112586960831 153.913462446352 -505.488161159463</t>
  </si>
  <si>
    <t>-558.788529558516 155.217141554004 -603.000610001808</t>
  </si>
  <si>
    <t>-570.955246418573 157.468373339988 -740.444914887882</t>
  </si>
  <si>
    <t>-552.444836276434 158.743852650759 -829.757340798135</t>
  </si>
  <si>
    <t>-568.473424561726 186.323910875094 -678.94517608269</t>
  </si>
  <si>
    <t>-596.904205936007 321.576929065704 -656.633933128547</t>
  </si>
  <si>
    <t>-543.033781918411 327.003081879963 -361.560144051187</t>
  </si>
  <si>
    <t>-336.455131634339 224.997003058811 -277.625485481354</t>
  </si>
  <si>
    <t>-562.680974211584 126.622709461715 -680.435795552312</t>
  </si>
  <si>
    <t>-340.451132787576 25.7839608004576 -356.378909295118</t>
  </si>
  <si>
    <t>-491.184252600055 229.531871088822 -205.566366323772</t>
  </si>
  <si>
    <t>-489.21865307431 255.859069709849 210.07653742978</t>
  </si>
  <si>
    <t>-497.468037748781 282.18436698975 615.482607806478</t>
  </si>
  <si>
    <t>-348.080880017942 296.04691130212 673.148076464644</t>
  </si>
  <si>
    <t>-525.764878028671 73.605386137737 -201.124553523492</t>
  </si>
  <si>
    <t>-527.867581159608 81.8865269940368 215.268255827396</t>
  </si>
  <si>
    <t>-531.042728073743 100.357062129463 621.228636929386</t>
  </si>
  <si>
    <t>-389.297093266137 55.4734428285226 682.283049574216</t>
  </si>
  <si>
    <t>9763-20170724T150233.909902200.bin</t>
  </si>
  <si>
    <t>-508.507344320817 151.674419490197 -203.311770049528</t>
  </si>
  <si>
    <t>-524.430987662312 152.281646463505 -300.523173345759</t>
  </si>
  <si>
    <t>-538.392160544364 153.124786288413 -408.079640869606</t>
  </si>
  <si>
    <t>-549.580942474266 154.101825574412 -505.43387497344</t>
  </si>
  <si>
    <t>-559.357398180515 155.382150073396 -602.936621167794</t>
  </si>
  <si>
    <t>-571.649874107278 157.586021794988 -740.370366129159</t>
  </si>
  <si>
    <t>-552.305903284481 158.835123188299 -829.506499149972</t>
  </si>
  <si>
    <t>-569.113464899382 186.462480130104 -678.882942138088</t>
  </si>
  <si>
    <t>-597.794707553713 321.661308490429 -656.552827509244</t>
  </si>
  <si>
    <t>-543.220197932516 327.341238197368 -361.613079261349</t>
  </si>
  <si>
    <t>-336.495784969284 225.391233100945 -277.969748256261</t>
  </si>
  <si>
    <t>-563.319014694102 126.761281109514 -680.35848108231</t>
  </si>
  <si>
    <t>-340.56788284062 25.6490107101745 -356.893248878005</t>
  </si>
  <si>
    <t>-491.314146553627 229.704257501077 -205.539094894383</t>
  </si>
  <si>
    <t>-489.006274082819 255.928917424161 210.108525204545</t>
  </si>
  <si>
    <t>-497.510686190099 282.160856242755 615.485252358455</t>
  </si>
  <si>
    <t>-348.112643425187 296.080177839205 673.108831460575</t>
  </si>
  <si>
    <t>-525.755054986653 73.695310668669 -201.090865307591</t>
  </si>
  <si>
    <t>-527.678222795778 81.942421776718 215.303496246798</t>
  </si>
  <si>
    <t>-531.028079937793 100.368467690033 621.246089826597</t>
  </si>
  <si>
    <t>-389.287295049563 55.4575590839129 682.29165909312</t>
  </si>
  <si>
    <t>9763-20170724T150233.975071500.bin</t>
  </si>
  <si>
    <t>-509.094014245921 151.888655551334 -203.306763540792</t>
  </si>
  <si>
    <t>-525.128755363338 152.552175723597 -300.499592224223</t>
  </si>
  <si>
    <t>-538.919745756981 153.472438928838 -408.077267934859</t>
  </si>
  <si>
    <t>-549.837672514324 154.536740758619 -505.46130165372</t>
  </si>
  <si>
    <t>-559.227112681494 155.92954370776 -603.000599049843</t>
  </si>
  <si>
    <t>-570.853282534429 158.324815132759 -740.489178741053</t>
  </si>
  <si>
    <t>-551.850814355728 159.631535492578 -829.697868607314</t>
  </si>
  <si>
    <t>-568.627327951168 187.11433366271 -678.948831064423</t>
  </si>
  <si>
    <t>-597.614119450234 322.239577971653 -656.515096307964</t>
  </si>
  <si>
    <t>-543.580390141678 327.676400954094 -361.471343692886</t>
  </si>
  <si>
    <t>-336.744798714062 225.702606721424 -278.132554440941</t>
  </si>
  <si>
    <t>-562.801042814079 127.417542858538 -680.481548985153</t>
  </si>
  <si>
    <t>-341.059381483952 25.8320096887417 -357.132113112507</t>
  </si>
  <si>
    <t>-491.958055595798 229.88950742575 -205.475055179186</t>
  </si>
  <si>
    <t>-488.970598640161 256.05747417417 210.171828624179</t>
  </si>
  <si>
    <t>-497.596387781652 282.155438830744 615.523269592658</t>
  </si>
  <si>
    <t>-348.175271248936 296.13820590363 673.071608716549</t>
  </si>
  <si>
    <t>-526.234855225497 73.8114251131522 -201.038019808844</t>
  </si>
  <si>
    <t>-527.765707863976 82.0227745142374 215.358717857634</t>
  </si>
  <si>
    <t>-531.01795112713 100.408126176021 621.302024895276</t>
  </si>
  <si>
    <t>-389.272903185437 55.4274385325946 682.28624063626</t>
  </si>
  <si>
    <t>9763-20170724T150234.009162200.bin</t>
  </si>
  <si>
    <t>-509.452699902704 151.869786842075 -203.315334522664</t>
  </si>
  <si>
    <t>-525.358308298589 152.52851591608 -300.529419462087</t>
  </si>
  <si>
    <t>-538.945522272211 153.505513300993 -408.132522722962</t>
  </si>
  <si>
    <t>-549.657077554081 154.648968778098 -505.538773271916</t>
  </si>
  <si>
    <t>-558.819649941357 156.149696439478 -603.097918439081</t>
  </si>
  <si>
    <t>-570.106387480385 158.728562286508 -740.61139336283</t>
  </si>
  <si>
    <t>-551.91415571185 160.101148850033 -829.987891905229</t>
  </si>
  <si>
    <t>-568.045232230327 187.434659718665 -679.026474167072</t>
  </si>
  <si>
    <t>-596.915721861772 322.55210524796 -656.46184708238</t>
  </si>
  <si>
    <t>-543.795964846473 327.394994021109 -361.24190237428</t>
  </si>
  <si>
    <t>-337.098944082772 225.233883674366 -277.788500342236</t>
  </si>
  <si>
    <t>-562.189413677867 127.742558718995 -680.626438554</t>
  </si>
  <si>
    <t>-341.581202649498 26.3178868541061 -356.460464311317</t>
  </si>
  <si>
    <t>-492.257701829706 229.821354191867 -205.451069453818</t>
  </si>
  <si>
    <t>-489.267676140396 256.08182436416 210.189953670546</t>
  </si>
  <si>
    <t>-497.624355773526 282.162104385542 615.557836687864</t>
  </si>
  <si>
    <t>-348.195252404604 296.075254634316 673.102386351265</t>
  </si>
  <si>
    <t>-526.577438156362 73.8118724918893 -201.026732030036</t>
  </si>
  <si>
    <t>-528.037198856341 82.0095672095097 215.370481743794</t>
  </si>
  <si>
    <t>-531.022542659282 100.414534816786 621.321043328583</t>
  </si>
  <si>
    <t>-389.262511855783 55.4164944971726 682.257623041218</t>
  </si>
  <si>
    <t>9763-20170724T150234.077919100.bin</t>
  </si>
  <si>
    <t>-509.854548193507 151.717819038408 -203.311206277109</t>
  </si>
  <si>
    <t>-525.456101876852 152.365233079343 -300.574615206547</t>
  </si>
  <si>
    <t>-538.714839456918 153.414923773395 -408.218156158729</t>
  </si>
  <si>
    <t>-549.135655556242 154.657479828088 -505.654579206041</t>
  </si>
  <si>
    <t>-558.015647312053 156.290614631194 -603.237704914577</t>
  </si>
  <si>
    <t>-568.915020835199 159.09025804821 -740.778168921408</t>
  </si>
  <si>
    <t>-551.50678640026 160.522250423028 -830.309795358393</t>
  </si>
  <si>
    <t>-567.011349968354 187.699016113017 -679.142851518855</t>
  </si>
  <si>
    <t>-595.608378923875 322.849783827482 -656.444052985006</t>
  </si>
  <si>
    <t>-543.085912050505 327.420086787736 -361.112888963733</t>
  </si>
  <si>
    <t>-336.848230498002 224.844661710839 -277.033779197178</t>
  </si>
  <si>
    <t>-561.183022877717 128.006333326121 -680.819792662664</t>
  </si>
  <si>
    <t>-341.466728952407 26.549605414747 -355.342999876314</t>
  </si>
  <si>
    <t>-492.704070493344 229.618370520444 -205.398200030392</t>
  </si>
  <si>
    <t>-489.906894563489 256.16508727565 210.225957193998</t>
  </si>
  <si>
    <t>-497.633414905466 282.172717098027 615.659167064767</t>
  </si>
  <si>
    <t>-348.20058930625 295.790102702381 673.264686914045</t>
  </si>
  <si>
    <t>-527.036658918167 73.7944647763234 -201.050213996667</t>
  </si>
  <si>
    <t>-528.501520355231 81.8462390801656 215.349884980838</t>
  </si>
  <si>
    <t>-531.0622568596 100.361953152824 621.37173950744</t>
  </si>
  <si>
    <t>-389.234518957364 55.3941275521274 682.173050107729</t>
  </si>
  <si>
    <t>9763-20170724T150234.142087000.bin</t>
  </si>
  <si>
    <t>-509.974294601461 151.767461613777 -203.027889256476</t>
  </si>
  <si>
    <t>-525.6418671372 152.426336560367 -300.280596247306</t>
  </si>
  <si>
    <t>-538.929502395597 153.426408000046 -407.920999768769</t>
  </si>
  <si>
    <t>-549.356134697913 154.600086422612 -505.357615208201</t>
  </si>
  <si>
    <t>-558.220016282836 156.140903727078 -602.943815237319</t>
  </si>
  <si>
    <t>-569.07204843268 158.786511278841 -740.491092338194</t>
  </si>
  <si>
    <t>-550.88159058985 160.293215167806 -829.865671386511</t>
  </si>
  <si>
    <t>-567.143999804341 187.468897481686 -678.890680006377</t>
  </si>
  <si>
    <t>-595.692382195808 322.647947812303 -656.302524251957</t>
  </si>
  <si>
    <t>-542.578072380997 327.536257861757 -361.082276227196</t>
  </si>
  <si>
    <t>-336.420002574661 225.074716636689 -276.669732402363</t>
  </si>
  <si>
    <t>-561.406264728777 127.76525039635 -680.491612369512</t>
  </si>
  <si>
    <t>-341.403989860681 26.4387889947839 -355.129525102222</t>
  </si>
  <si>
    <t>-492.796895395826 229.757776533738 -205.246855069645</t>
  </si>
  <si>
    <t>-490.034099997859 256.169466368203 210.386137232065</t>
  </si>
  <si>
    <t>-497.595751958955 282.178740077464 615.795493795844</t>
  </si>
  <si>
    <t>-348.194857296209 295.612991980561 673.526685077497</t>
  </si>
  <si>
    <t>-527.219441307766 73.8134551656779 -200.939092746427</t>
  </si>
  <si>
    <t>-528.308061788355 81.8190133087551 215.463038511334</t>
  </si>
  <si>
    <t>-531.073198918544 100.366163162782 621.461768772029</t>
  </si>
  <si>
    <t>-389.206825517524 55.3495733865775 682.136615020339</t>
  </si>
  <si>
    <t>9763-20170724T150234.180816700.bin</t>
  </si>
  <si>
    <t>-510.061381054453 151.870843849387 -202.962675104876</t>
  </si>
  <si>
    <t>-525.801204910217 152.512183901629 -300.20387670891</t>
  </si>
  <si>
    <t>-539.095743274902 153.472402666595 -407.843738123347</t>
  </si>
  <si>
    <t>-549.498464133597 154.603603847357 -505.283451015941</t>
  </si>
  <si>
    <t>-558.307711140069 156.09727368936 -602.87529638537</t>
  </si>
  <si>
    <t>-569.049956187149 158.672840455818 -740.432519463721</t>
  </si>
  <si>
    <t>-550.744003319907 160.220361140093 -829.782929325523</t>
  </si>
  <si>
    <t>-567.149375364695 187.388686402842 -678.84687026629</t>
  </si>
  <si>
    <t>-595.755023522198 322.578898793315 -656.309035168302</t>
  </si>
  <si>
    <t>-542.553061790478 327.510179640424 -361.105239227835</t>
  </si>
  <si>
    <t>-336.345878622327 225.113577866675 -276.733750839051</t>
  </si>
  <si>
    <t>-561.453774847922 127.679978673476 -680.409552454339</t>
  </si>
  <si>
    <t>-341.534310582621 26.503120848336 -355.314212115882</t>
  </si>
  <si>
    <t>-492.96599782256 229.927481037476 -205.170680747471</t>
  </si>
  <si>
    <t>-489.847947847322 256.198122321405 210.468736211305</t>
  </si>
  <si>
    <t>-497.568950035588 282.156282124946 615.861228434362</t>
  </si>
  <si>
    <t>-348.198235764752 295.647581595639 673.657167921846</t>
  </si>
  <si>
    <t>-527.215534234971 73.8535777574498 -200.871359667198</t>
  </si>
  <si>
    <t>-528.192102093053 81.9049501672387 215.530166833848</t>
  </si>
  <si>
    <t>-531.070095569196 100.365836165911 621.490548887471</t>
  </si>
  <si>
    <t>-389.197290151124 55.333035509411 682.138420911363</t>
  </si>
  <si>
    <t>9763-20170724T150234.210897100.bin</t>
  </si>
  <si>
    <t>-510.117296934452 151.956713822658 -202.965200073632</t>
  </si>
  <si>
    <t>-525.917053181071 152.599802299277 -300.196591670695</t>
  </si>
  <si>
    <t>-539.202634724913 153.558517695324 -407.837706807368</t>
  </si>
  <si>
    <t>-549.566826353688 154.690371672178 -505.28146992844</t>
  </si>
  <si>
    <t>-558.307226151444 156.187298460605 -602.879465933996</t>
  </si>
  <si>
    <t>-568.920522498655 158.772496725871 -740.446317172019</t>
  </si>
  <si>
    <t>-550.758776738274 160.340596261072 -829.825912455138</t>
  </si>
  <si>
    <t>-567.075550755846 187.484293009381 -678.857282001547</t>
  </si>
  <si>
    <t>-595.733940561738 322.648958889434 -656.318446506845</t>
  </si>
  <si>
    <t>-542.705789461339 327.550382546762 -361.082923355804</t>
  </si>
  <si>
    <t>-336.417584726218 225.211144110648 -276.840046846873</t>
  </si>
  <si>
    <t>-561.382726456174 127.77536214872 -680.418517741813</t>
  </si>
  <si>
    <t>-341.665587168075 26.4257794440268 -355.512023809976</t>
  </si>
  <si>
    <t>-493.039238864337 230.041881576339 -205.122591645256</t>
  </si>
  <si>
    <t>-489.652142923744 256.219023793549 210.520641912995</t>
  </si>
  <si>
    <t>-497.541122405123 282.126020116925 615.904468414013</t>
  </si>
  <si>
    <t>-348.206546483737 295.658830015208 673.784053581131</t>
  </si>
  <si>
    <t>-527.182082461635 73.8946295903252 -200.824536076187</t>
  </si>
  <si>
    <t>-528.123271094511 81.9557183128866 215.576830437861</t>
  </si>
  <si>
    <t>-531.039770620222 100.35427113369 621.485579245543</t>
  </si>
  <si>
    <t>-389.182023408402 55.294819240914 682.148774343296</t>
  </si>
  <si>
    <t>9763-20170724T150234.276085800.bin</t>
  </si>
  <si>
    <t>-510.045913326609 151.970491148049 -203.085630094218</t>
  </si>
  <si>
    <t>-525.794351198087 152.637573245788 -300.32532640596</t>
  </si>
  <si>
    <t>-539.04700435698 153.645449846511 -407.969769724808</t>
  </si>
  <si>
    <t>-549.391980286778 154.83033150034 -505.415132269194</t>
  </si>
  <si>
    <t>-558.124284631383 156.388845377611 -603.012837547026</t>
  </si>
  <si>
    <t>-568.73855360756 159.069130982322 -740.577821931422</t>
  </si>
  <si>
    <t>-551.068468033328 160.660143814881 -830.055524861484</t>
  </si>
  <si>
    <t>-566.899856826119 187.737645550655 -678.96832845409</t>
  </si>
  <si>
    <t>-595.581663829757 322.887531595802 -656.340954367422</t>
  </si>
  <si>
    <t>-542.970636851865 327.25651497682 -361.022631939463</t>
  </si>
  <si>
    <t>-336.708804979941 224.870895615859 -276.771592578627</t>
  </si>
  <si>
    <t>-561.193609961934 128.031235609875 -680.572002890763</t>
  </si>
  <si>
    <t>-341.859383050929 26.3135756457832 -355.437390401412</t>
  </si>
  <si>
    <t>-492.890807510521 230.039748909948 -205.154605996514</t>
  </si>
  <si>
    <t>-489.427415704391 256.169165877006 210.490944835016</t>
  </si>
  <si>
    <t>-497.204048299896 282.070175761295 615.885034996541</t>
  </si>
  <si>
    <t>-348.200943377097 295.686693208772 674.593328403214</t>
  </si>
  <si>
    <t>-527.195338957247 73.8603912178057 -200.920248867326</t>
  </si>
  <si>
    <t>-528.120146170238 81.9381418922681 215.48087157124</t>
  </si>
  <si>
    <t>-530.940664328326 100.255370227614 621.355744037647</t>
  </si>
  <si>
    <t>-389.129528717988 55.2401161994871 682.160661585682</t>
  </si>
  <si>
    <t>9763-20170724T150234.310185000.bin</t>
  </si>
  <si>
    <t>-509.651775126112 152.021904547755 -203.367562116083</t>
  </si>
  <si>
    <t>-525.343152306294 152.688594780614 -300.616390301314</t>
  </si>
  <si>
    <t>-538.581841820586 153.712555689883 -408.2625694661</t>
  </si>
  <si>
    <t>-548.934584017508 154.916728782908 -505.706787591729</t>
  </si>
  <si>
    <t>-557.695427450951 156.498611508518 -603.301622505055</t>
  </si>
  <si>
    <t>-568.372126113492 159.214915859963 -740.861150579188</t>
  </si>
  <si>
    <t>-550.765807282859 160.834232044698 -830.350756215969</t>
  </si>
  <si>
    <t>-566.503119195631 187.867527875017 -679.244997127181</t>
  </si>
  <si>
    <t>-595.162603238899 323.014687965165 -656.596588267205</t>
  </si>
  <si>
    <t>-542.561053310949 327.269369841477 -361.274777792126</t>
  </si>
  <si>
    <t>-336.400468810817 224.824553090453 -276.847946198023</t>
  </si>
  <si>
    <t>-560.802304341292 128.160952634429 -680.866560532157</t>
  </si>
  <si>
    <t>-341.328163334373 26.3443405021173 -355.516450159693</t>
  </si>
  <si>
    <t>-492.187378899599 230.164400834175 -205.564044685915</t>
  </si>
  <si>
    <t>-488.794160486978 256.446107995883 210.0725124798</t>
  </si>
  <si>
    <t>-496.253381561449 282.468208321517 615.002104023399</t>
  </si>
  <si>
    <t>-348.041016209147 295.832400510554 675.735100041218</t>
  </si>
  <si>
    <t>-527.014524059455 73.8494365270935 -201.146958732868</t>
  </si>
  <si>
    <t>-528.094434391324 81.9449026989607 215.253467494804</t>
  </si>
  <si>
    <t>-530.900790106976 100.154348217194 621.21275004475</t>
  </si>
  <si>
    <t>-389.092445377848 55.2189114463993 682.08312123451</t>
  </si>
  <si>
    <t>9763-20170724T150234.375349400.bin</t>
  </si>
  <si>
    <t>-508.481277356804 151.727773263514 -204.67337095162</t>
  </si>
  <si>
    <t>-524.19313318532 152.411917799723 -301.918794040641</t>
  </si>
  <si>
    <t>-537.443618180794 153.442647423658 -409.563382288597</t>
  </si>
  <si>
    <t>-547.802327862213 154.649287332258 -507.006963391305</t>
  </si>
  <si>
    <t>-556.564307360931 156.230655294167 -604.601623860018</t>
  </si>
  <si>
    <t>-567.237468845216 158.943962850049 -742.161568917008</t>
  </si>
  <si>
    <t>-549.222717769241 160.623093664665 -831.568672744084</t>
  </si>
  <si>
    <t>-565.361541443784 187.598791059809 -680.546688835325</t>
  </si>
  <si>
    <t>-594.004117379142 322.755338081291 -657.921092550869</t>
  </si>
  <si>
    <t>-541.068697543468 327.176638740091 -362.661322509352</t>
  </si>
  <si>
    <t>-334.885905850338 224.771999377891 -278.240035324284</t>
  </si>
  <si>
    <t>-559.677700033846 127.890495148919 -682.165540061024</t>
  </si>
  <si>
    <t>-339.816815640281 25.9132386043095 -356.889289065928</t>
  </si>
  <si>
    <t>-490.460012461753 229.805395918822 -207.435893953973</t>
  </si>
  <si>
    <t>-486.802349250323 256.299270553072 208.18496047656</t>
  </si>
  <si>
    <t>-494.680883932819 282.388690573747 612.844924888605</t>
  </si>
  <si>
    <t>-347.95423118075 294.93624278097 677.248718589411</t>
  </si>
  <si>
    <t>-526.460099273571 73.5782732827604 -202.185972660207</t>
  </si>
  <si>
    <t>-527.67799338961 81.7583832777514 214.212382564536</t>
  </si>
  <si>
    <t>-530.905514099268 99.8686081929559 620.50632978027</t>
  </si>
  <si>
    <t>-388.976270702314 55.1334016291323 681.242232449616</t>
  </si>
  <si>
    <t>9763-20170724T150234.409440100.bin</t>
  </si>
  <si>
    <t>-508.076202459519 151.657086472919 -205.5761948477</t>
  </si>
  <si>
    <t>-523.869238310845 152.357189813454 -302.808357862595</t>
  </si>
  <si>
    <t>-537.116521930882 153.40774489113 -410.453175414153</t>
  </si>
  <si>
    <t>-547.435173006344 154.637093100059 -507.900665522116</t>
  </si>
  <si>
    <t>-556.120191953874 156.248493095676 -605.501680679279</t>
  </si>
  <si>
    <t>-566.646412431864 159.0140477162 -743.071945482477</t>
  </si>
  <si>
    <t>-548.516234553022 160.753734325049 -832.454626524789</t>
  </si>
  <si>
    <t>-564.833471745822 187.645709038901 -681.444524441283</t>
  </si>
  <si>
    <t>-593.514946883081 322.785831294703 -658.81924503722</t>
  </si>
  <si>
    <t>-540.49661611402 327.178743788971 -363.574019388502</t>
  </si>
  <si>
    <t>-334.218198080605 224.819465851511 -279.331594601665</t>
  </si>
  <si>
    <t>-559.153562197734 127.937544157679 -683.079369389688</t>
  </si>
  <si>
    <t>-339.373412147457 25.9048058753597 -357.928088389858</t>
  </si>
  <si>
    <t>-489.998211176939 229.87584107646 -208.353064577609</t>
  </si>
  <si>
    <t>-485.859875696544 256.239880523221 207.271543805888</t>
  </si>
  <si>
    <t>-494.256989321609 282.489929553362 612.192666010299</t>
  </si>
  <si>
    <t>-347.911474352642 294.847417188739 677.494156213449</t>
  </si>
  <si>
    <t>-526.246300624481 73.4367060426 -203.059306291956</t>
  </si>
  <si>
    <t>-527.302761292196 81.5777665510027 213.340256573076</t>
  </si>
  <si>
    <t>-530.829806874663 99.5321237328285 619.61411919102</t>
  </si>
  <si>
    <t>-388.933509324854 55.0234804730392 680.592980734125</t>
  </si>
  <si>
    <t>9763-20170724T150234.477172200.bin</t>
  </si>
  <si>
    <t>-507.590170813309 151.581714754574 -207.189162114082</t>
  </si>
  <si>
    <t>-523.457673144171 152.316194396511 -304.408932526188</t>
  </si>
  <si>
    <t>-536.673435568771 153.388326779007 -412.0573942452</t>
  </si>
  <si>
    <t>-546.917125612173 154.634357296816 -509.512553813434</t>
  </si>
  <si>
    <t>-555.480339430061 156.26244015045 -607.124219285894</t>
  </si>
  <si>
    <t>-565.78544185795 159.053174393116 -744.710644786125</t>
  </si>
  <si>
    <t>-547.801025322134 160.801436746593 -834.122530462047</t>
  </si>
  <si>
    <t>-564.01762903502 187.678726561889 -683.078931923275</t>
  </si>
  <si>
    <t>-592.664311243108 322.83280461427 -660.41244555656</t>
  </si>
  <si>
    <t>-539.987771109636 327.040683377901 -365.103353524456</t>
  </si>
  <si>
    <t>-333.644522152043 224.790044996776 -280.887716649613</t>
  </si>
  <si>
    <t>-558.442934556395 127.960479030848 -684.707777176941</t>
  </si>
  <si>
    <t>-339.12863984185 25.8082382550067 -359.619039912759</t>
  </si>
  <si>
    <t>-489.592257764768 230.104382525113 -209.45455968789</t>
  </si>
  <si>
    <t>-484.680015313718 256.209542570744 206.177947222041</t>
  </si>
  <si>
    <t>-494.150919964042 282.689639870966 611.635216003124</t>
  </si>
  <si>
    <t>-347.97228155467 294.606247938335 677.39083181499</t>
  </si>
  <si>
    <t>-525.673498678825 73.0246302106343 -204.84302670591</t>
  </si>
  <si>
    <t>-526.56620101181 81.0396263559419 211.559420243845</t>
  </si>
  <si>
    <t>-530.409021860478 98.5971503673356 617.70298085708</t>
  </si>
  <si>
    <t>-388.810889151576 54.7067858656751 679.812600797707</t>
  </si>
  <si>
    <t>9763-20170724T150234.509257900.bin</t>
  </si>
  <si>
    <t>-507.374234342469 151.497400748794 -207.587644876313</t>
  </si>
  <si>
    <t>-523.223197429025 152.25834396889 -304.810175303828</t>
  </si>
  <si>
    <t>-536.442249380919 153.334185623605 -412.458307177228</t>
  </si>
  <si>
    <t>-546.69737299586 154.572605698299 -509.912392715784</t>
  </si>
  <si>
    <t>-555.27984302528 156.180621450112 -607.522528902761</t>
  </si>
  <si>
    <t>-565.619572588469 158.930012519595 -745.107101710424</t>
  </si>
  <si>
    <t>-547.696687860122 160.66507972872 -834.531787834756</t>
  </si>
  <si>
    <t>-563.813428636579 187.5761414121 -683.48627196123</t>
  </si>
  <si>
    <t>-592.464080754096 322.743982888351 -660.884127980041</t>
  </si>
  <si>
    <t>-539.924596599556 326.757994874638 -365.547797888338</t>
  </si>
  <si>
    <t>-333.68399048053 224.501724970116 -281.087862238445</t>
  </si>
  <si>
    <t>-558.284798915391 127.853264851272 -685.095311781743</t>
  </si>
  <si>
    <t>-339.165604909744 25.6957099832514 -359.812812494498</t>
  </si>
  <si>
    <t>-489.450414272213 230.158120813058 -209.627666293835</t>
  </si>
  <si>
    <t>-484.54903949459 256.128404101144 206.013461335844</t>
  </si>
  <si>
    <t>-494.320198479511 282.703128132276 611.652569308645</t>
  </si>
  <si>
    <t>-348.045392380425 294.593156336266 677.198799453167</t>
  </si>
  <si>
    <t>-525.38504396396 72.859655979853 -205.308052167016</t>
  </si>
  <si>
    <t>-526.401540304073 80.9005819947679 211.093627834515</t>
  </si>
  <si>
    <t>-530.275313831127 98.3928989792141 617.322998500845</t>
  </si>
  <si>
    <t>-388.757107952091 54.6590539602455 679.724567352522</t>
  </si>
  <si>
    <t>9763-20170724T150234.576442100.bin</t>
  </si>
  <si>
    <t>-507.053795731639 151.401774230981 -207.417573033924</t>
  </si>
  <si>
    <t>-522.818128793881 152.186041971182 -304.653709992874</t>
  </si>
  <si>
    <t>-536.004271627518 153.26299871398 -412.305829180848</t>
  </si>
  <si>
    <t>-546.252989293622 154.490212184179 -509.760720249293</t>
  </si>
  <si>
    <t>-554.851683578634 156.073485029569 -607.369929853925</t>
  </si>
  <si>
    <t>-565.237423343655 158.772309884238 -744.952149242818</t>
  </si>
  <si>
    <t>-547.122468818814 160.462042371294 -834.338821367503</t>
  </si>
  <si>
    <t>-563.364678366585 187.445548439965 -683.345671353013</t>
  </si>
  <si>
    <t>-591.962932133818 322.623254353815 -660.790439598078</t>
  </si>
  <si>
    <t>-539.295617267544 326.653606718816 -365.477180125663</t>
  </si>
  <si>
    <t>-333.187011181007 224.239957829944 -280.885875853189</t>
  </si>
  <si>
    <t>-557.928562001614 127.7132217053 -684.927789045448</t>
  </si>
  <si>
    <t>-338.42579152042 25.3582272566225 -359.240411893108</t>
  </si>
  <si>
    <t>-489.148966335431 230.016217161365 -209.225795111533</t>
  </si>
  <si>
    <t>-485.047482956787 256.096454261385 206.417078617784</t>
  </si>
  <si>
    <t>-494.942569220856 282.843613944534 612.273889117091</t>
  </si>
  <si>
    <t>-348.201171655253 294.716192717598 676.771969993637</t>
  </si>
  <si>
    <t>-525.050137758781 72.8064021601481 -205.19859485967</t>
  </si>
  <si>
    <t>-526.401026557597 80.91314317451 211.200822656684</t>
  </si>
  <si>
    <t>-530.181644370418 98.4577560692574 617.412794369571</t>
  </si>
  <si>
    <t>-388.674210712836 54.6562843683062 679.791238408928</t>
  </si>
  <si>
    <t>9763-20170724T150234.642616100.bin</t>
  </si>
  <si>
    <t>-507.423516390602 151.616888306996 -205.843604120122</t>
  </si>
  <si>
    <t>-523.13598392124 152.436135886329 -303.087905476531</t>
  </si>
  <si>
    <t>-536.246068865375 153.555140605567 -410.748779317685</t>
  </si>
  <si>
    <t>-546.418531261852 154.821723586235 -508.211205827985</t>
  </si>
  <si>
    <t>-554.933468635302 156.445978388235 -605.827152733372</t>
  </si>
  <si>
    <t>-565.193364375831 159.204351419325 -743.417544568828</t>
  </si>
  <si>
    <t>-547.518987307545 160.892252744734 -832.89238674531</t>
  </si>
  <si>
    <t>-563.338792115057 187.854267794422 -681.799843478334</t>
  </si>
  <si>
    <t>-591.905392170607 323.03106303051 -659.182894435187</t>
  </si>
  <si>
    <t>-539.329911809291 326.856513840631 -363.850549815177</t>
  </si>
  <si>
    <t>-333.123293282423 224.471398366931 -279.463927276339</t>
  </si>
  <si>
    <t>-557.977608421387 128.11565684558 -683.3972722375</t>
  </si>
  <si>
    <t>-338.729001045776 25.6143374055282 -357.499874946281</t>
  </si>
  <si>
    <t>-489.787120530692 230.208080573018 -207.531915821583</t>
  </si>
  <si>
    <t>-486.346789925756 256.220133372187 208.121246286247</t>
  </si>
  <si>
    <t>-496.241987454001 282.978110320488 614.109278799747</t>
  </si>
  <si>
    <t>-348.519444403823 295.087778569454 676.281712975921</t>
  </si>
  <si>
    <t>-525.19085899029 73.1157059809561 -203.818198871421</t>
  </si>
  <si>
    <t>-526.725439636451 81.2936840229265 212.579178276526</t>
  </si>
  <si>
    <t>-530.355823384412 99.0843426294286 618.654658231997</t>
  </si>
  <si>
    <t>-388.650559442081 54.7600942461686 680.209339745339</t>
  </si>
  <si>
    <t>9763-20170724T150234.678719200.bin</t>
  </si>
  <si>
    <t>-507.82024821473 151.815552125301 -204.904487076773</t>
  </si>
  <si>
    <t>-523.489171050879 152.632756395792 -302.155758263204</t>
  </si>
  <si>
    <t>-536.529102846976 153.765507477651 -409.825100432168</t>
  </si>
  <si>
    <t>-546.629826458991 155.051131254685 -507.29477484183</t>
  </si>
  <si>
    <t>-555.064966157795 156.70138729567 -604.917077171197</t>
  </si>
  <si>
    <t>-565.204324938635 159.503572358243 -742.515560581823</t>
  </si>
  <si>
    <t>-547.797741329862 161.194220746562 -832.042936119405</t>
  </si>
  <si>
    <t>-563.386120394125 188.135654676723 -680.888333750326</t>
  </si>
  <si>
    <t>-591.918335355737 323.303977117973 -658.204691005906</t>
  </si>
  <si>
    <t>-539.583983791097 326.920445182349 -362.827051916671</t>
  </si>
  <si>
    <t>-333.394783934094 224.526224863682 -278.40880880492</t>
  </si>
  <si>
    <t>-558.058731267306 128.394344617877 -682.497589136342</t>
  </si>
  <si>
    <t>-339.288359770812 25.8941185811182 -356.285507943942</t>
  </si>
  <si>
    <t>-490.299208078275 230.35485411495 -206.582308507911</t>
  </si>
  <si>
    <t>-486.965805462035 256.327119216328 209.07421724164</t>
  </si>
  <si>
    <t>-496.898818284724 282.93959124654 614.878758046001</t>
  </si>
  <si>
    <t>-348.718622239621 295.35515537344 675.890925232419</t>
  </si>
  <si>
    <t>-525.401293790627 73.3110803646175 -202.952038846497</t>
  </si>
  <si>
    <t>-526.953955733478 81.5598493226148 213.443875400775</t>
  </si>
  <si>
    <t>-530.439032082985 99.3811426916286 619.313702807982</t>
  </si>
  <si>
    <t>-388.656843380603 54.8086568473445 680.510964986961</t>
  </si>
  <si>
    <t>9763-20170724T150234.710803800.bin</t>
  </si>
  <si>
    <t>-508.036214574939 151.929965494769 -204.148258541704</t>
  </si>
  <si>
    <t>-523.650997467957 152.739307622254 -301.408316086886</t>
  </si>
  <si>
    <t>-536.637985249597 153.87930865382 -409.084022669352</t>
  </si>
  <si>
    <t>-546.694153695386 155.177214525611 -506.557997403173</t>
  </si>
  <si>
    <t>-555.088358734107 156.845221877594 -604.18362961361</t>
  </si>
  <si>
    <t>-565.174153304829 159.677723085586 -741.785457861475</t>
  </si>
  <si>
    <t>-547.872995099261 161.385897925745 -831.33291403491</t>
  </si>
  <si>
    <t>-563.362275410563 188.297857782602 -680.152586684651</t>
  </si>
  <si>
    <t>-591.858810210318 323.47089181048 -657.431574286364</t>
  </si>
  <si>
    <t>-539.725954019498 326.822881963411 -362.015024278703</t>
  </si>
  <si>
    <t>-333.606030365724 224.378098511951 -277.489027779614</t>
  </si>
  <si>
    <t>-558.069587391284 128.553646310245 -681.770333190771</t>
  </si>
  <si>
    <t>-339.610665627819 26.1723591140192 -355.286850153735</t>
  </si>
  <si>
    <t>-490.609384116994 230.371135596761 -205.861689668915</t>
  </si>
  <si>
    <t>-487.31733235326 256.402200965898 209.791455010421</t>
  </si>
  <si>
    <t>-497.286508043368 282.889987030851 615.363187846737</t>
  </si>
  <si>
    <t>-348.784520634289 295.539769747955 675.539082473234</t>
  </si>
  <si>
    <t>-525.49516483238 73.453604247861 -202.23582885677</t>
  </si>
  <si>
    <t>-527.103902991073 81.7364729556743 214.159196393182</t>
  </si>
  <si>
    <t>-530.480204642377 99.5761247297132 619.856477863529</t>
  </si>
  <si>
    <t>-388.669645835122 54.8295352120338 680.860619489828</t>
  </si>
  <si>
    <t>9763-20170724T150234.775989000.bin</t>
  </si>
  <si>
    <t>-507.894469303058 152.111050693448 -203.129660981468</t>
  </si>
  <si>
    <t>-523.444422111786 152.889182939744 -300.400324444725</t>
  </si>
  <si>
    <t>-536.366689420797 154.041068992086 -408.08371426918</t>
  </si>
  <si>
    <t>-546.368948593966 155.368355362743 -505.562855773766</t>
  </si>
  <si>
    <t>-554.715026758838 157.083788283566 -603.19181614391</t>
  </si>
  <si>
    <t>-564.740177295123 160.002654471194 -740.796161268205</t>
  </si>
  <si>
    <t>-547.246138314866 161.848908128411 -830.30338934518</t>
  </si>
  <si>
    <t>-562.947435597023 188.584785243329 -679.145199209108</t>
  </si>
  <si>
    <t>-591.441441062025 323.74369739411 -656.3862986489</t>
  </si>
  <si>
    <t>-539.329395557056 326.876160060501 -360.963540132627</t>
  </si>
  <si>
    <t>-333.282152843328 224.41313098897 -276.28268738493</t>
  </si>
  <si>
    <t>-557.670108127823 128.840050114677 -680.796851282753</t>
  </si>
  <si>
    <t>-339.186949126584 26.6786286637976 -353.955482709386</t>
  </si>
  <si>
    <t>-490.442140824435 230.521983252874 -205.07997090301</t>
  </si>
  <si>
    <t>-487.503169066712 256.528921727907 210.577333759421</t>
  </si>
  <si>
    <t>-497.659338955633 282.987537853326 615.964236320935</t>
  </si>
  <si>
    <t>-348.808230730931 295.619178335714 675.275144523799</t>
  </si>
  <si>
    <t>-525.291282210103 73.6616866442268 -201.303022597671</t>
  </si>
  <si>
    <t>-527.112389725483 81.977844495008 215.090424564846</t>
  </si>
  <si>
    <t>-530.42994068705 99.8664035244847 620.655000632202</t>
  </si>
  <si>
    <t>-388.698041496282 54.8427772938187 681.638125790117</t>
  </si>
  <si>
    <t>9763-20170724T150234.843163700.bin</t>
  </si>
  <si>
    <t>-507.402992033849 152.02915961534 -202.934866951747</t>
  </si>
  <si>
    <t>-522.94028572772 152.795042444743 -300.207811890829</t>
  </si>
  <si>
    <t>-535.836088848634 153.981812952107 -407.893833314267</t>
  </si>
  <si>
    <t>-545.811412841199 155.360868568997 -505.375057621234</t>
  </si>
  <si>
    <t>-554.128792812308 157.149273093399 -603.005091639085</t>
  </si>
  <si>
    <t>-564.113008066542 160.193059145322 -740.609762553813</t>
  </si>
  <si>
    <t>-546.782336897512 162.23769571598 -830.144593329405</t>
  </si>
  <si>
    <t>-562.372962296187 188.715969075357 -678.929977594702</t>
  </si>
  <si>
    <t>-590.903507639692 323.863528339638 -656.081674838278</t>
  </si>
  <si>
    <t>-538.641664958708 326.776719892575 -360.683233946511</t>
  </si>
  <si>
    <t>-332.529952859762 224.355500589525 -276.108592214064</t>
  </si>
  <si>
    <t>-557.026437240014 128.97918860229 -680.639101134606</t>
  </si>
  <si>
    <t>-338.566104007636 27.5073765907473 -353.271896420992</t>
  </si>
  <si>
    <t>-490.00014199991 230.423168970584 -204.980474315289</t>
  </si>
  <si>
    <t>-487.350788588545 256.512198667514 210.673613999554</t>
  </si>
  <si>
    <t>-497.85187045094 282.891303973933 615.999276626253</t>
  </si>
  <si>
    <t>-348.893099801191 295.695875945478 675.002076544408</t>
  </si>
  <si>
    <t>-524.770300787316 73.6218522912152 -201.045408018295</t>
  </si>
  <si>
    <t>-526.751111597522 82.0027484837049 215.346021745266</t>
  </si>
  <si>
    <t>-530.332534708636 99.9811681787614 621.013536672098</t>
  </si>
  <si>
    <t>-388.664779292596 54.8678951961533 682.079472770115</t>
  </si>
  <si>
    <t>9763-20170724T150234.876264600.bin</t>
  </si>
  <si>
    <t>-507.168219762564 152.003509874796 -202.994676755445</t>
  </si>
  <si>
    <t>-522.660165237482 152.757761852601 -300.274787034561</t>
  </si>
  <si>
    <t>-535.517197895362 153.958380716035 -407.965494701402</t>
  </si>
  <si>
    <t>-545.463086614026 155.360313422003 -505.449405660465</t>
  </si>
  <si>
    <t>-553.757312333664 157.181702622068 -603.080809611672</t>
  </si>
  <si>
    <t>-563.716142647341 160.282208268798 -740.685919472262</t>
  </si>
  <si>
    <t>-546.550361114101 162.400801617867 -830.250760405698</t>
  </si>
  <si>
    <t>-562.012139101348 188.777452504101 -678.992225974251</t>
  </si>
  <si>
    <t>-590.593841669921 323.906646655591 -656.090493419054</t>
  </si>
  <si>
    <t>-538.207710721038 326.67198748549 -360.712579452658</t>
  </si>
  <si>
    <t>-332.050839157741 224.297679702827 -276.191488279702</t>
  </si>
  <si>
    <t>-556.615969310179 129.045903298895 -680.728747793252</t>
  </si>
  <si>
    <t>-338.197086227165 27.8696536762395 -353.107552895088</t>
  </si>
  <si>
    <t>-489.828153940451 230.393941006157 -205.059140271171</t>
  </si>
  <si>
    <t>-487.252767106422 256.511540920133 210.593627901725</t>
  </si>
  <si>
    <t>-497.895655982288 282.843386868047 615.916770277845</t>
  </si>
  <si>
    <t>-348.90356550228 295.580839995961 674.849889543474</t>
  </si>
  <si>
    <t>-524.505370483711 73.6119466178275 -201.057294777607</t>
  </si>
  <si>
    <t>-526.570255449225 81.9940859860039 215.333743505362</t>
  </si>
  <si>
    <t>-530.330610988889 100.011312281739 621.082315738488</t>
  </si>
  <si>
    <t>-388.65690289742 54.8919041078068 682.129872162236</t>
  </si>
  <si>
    <t>9763-20170724T150234.909352100.bin</t>
  </si>
  <si>
    <t>-506.914688326629 152.003090478848 -203.079338942929</t>
  </si>
  <si>
    <t>-522.372201580683 152.758048170962 -300.364884847208</t>
  </si>
  <si>
    <t>-535.208106798477 153.981133762801 -408.057856670873</t>
  </si>
  <si>
    <t>-545.142542868998 155.411758884429 -505.54250171557</t>
  </si>
  <si>
    <t>-553.433526987328 157.269407575499 -603.173437936665</t>
  </si>
  <si>
    <t>-563.39693489831 160.429019392262 -740.77702059008</t>
  </si>
  <si>
    <t>-546.386873254693 162.590467197141 -830.370577550559</t>
  </si>
  <si>
    <t>-561.715658294556 188.895504762037 -679.069490591938</t>
  </si>
  <si>
    <t>-590.361931997881 323.998584572164 -656.142260738136</t>
  </si>
  <si>
    <t>-537.875077959122 326.649713979104 -360.781328227344</t>
  </si>
  <si>
    <t>-331.660336102274 224.313023937797 -276.355790836453</t>
  </si>
  <si>
    <t>-556.269977055454 129.169273685506 -680.835118689347</t>
  </si>
  <si>
    <t>-337.735252820452 27.9839082550036 -353.22703479923</t>
  </si>
  <si>
    <t>-489.636458245646 230.417909879745 -205.140709871607</t>
  </si>
  <si>
    <t>-487.221080460263 256.510465057518 210.514625921839</t>
  </si>
  <si>
    <t>-497.934926225821 282.840518375419 615.850837230887</t>
  </si>
  <si>
    <t>-348.936773494374 295.730655081942 674.735438381963</t>
  </si>
  <si>
    <t>-524.223429200298 73.605198839768 -201.086469671526</t>
  </si>
  <si>
    <t>-526.41774073732 82.0006133207467 215.30357432257</t>
  </si>
  <si>
    <t>-530.338570506595 100.036493208299 621.123612371674</t>
  </si>
  <si>
    <t>-388.649919616924 54.9187441993479 682.137640149191</t>
  </si>
  <si>
    <t>9763-20170724T150234.977487300.bin</t>
  </si>
  <si>
    <t>-506.294290949576 152.021410065425 -203.220957559909</t>
  </si>
  <si>
    <t>-521.710957261291 152.755438481368 -300.513223432812</t>
  </si>
  <si>
    <t>-534.492047230296 153.97924861264 -408.212587937036</t>
  </si>
  <si>
    <t>-544.373939733451 155.420127137457 -505.70249600254</t>
  </si>
  <si>
    <t>-552.609901293825 157.297900830319 -603.337678861282</t>
  </si>
  <si>
    <t>-562.493771299112 160.495948802022 -740.946200889227</t>
  </si>
  <si>
    <t>-545.486797297996 162.658006424238 -830.540153571447</t>
  </si>
  <si>
    <t>-560.859724992664 188.944153196658 -679.228754674311</t>
  </si>
  <si>
    <t>-589.64018324487 324.010235366345 -656.264287965565</t>
  </si>
  <si>
    <t>-536.797326230941 326.659493800296 -360.966943312083</t>
  </si>
  <si>
    <t>-330.523179770645 224.508304549786 -276.461811341397</t>
  </si>
  <si>
    <t>-555.38990015642 129.220549029712 -681.00970791426</t>
  </si>
  <si>
    <t>-336.344482790998 27.7584633984213 -353.491031679829</t>
  </si>
  <si>
    <t>-489.062535546622 230.422538628168 -205.263570415217</t>
  </si>
  <si>
    <t>-487.096171018788 256.566325419112 210.390901147394</t>
  </si>
  <si>
    <t>-498.002332727353 282.881704338652 615.765751607213</t>
  </si>
  <si>
    <t>-348.9914876776 295.903056263824 674.589338131825</t>
  </si>
  <si>
    <t>-523.544504637633 73.5889365907701 -201.156652455499</t>
  </si>
  <si>
    <t>-526.086836078379 82.0670519766502 215.229787924573</t>
  </si>
  <si>
    <t>-530.340277769199 100.048485631365 621.122424725839</t>
  </si>
  <si>
    <t>-388.611443181542 55.0341934074659 682.119613573795</t>
  </si>
  <si>
    <t>9763-20170724T150235.010575100.bin</t>
  </si>
  <si>
    <t>-506.007413425878 151.999227771387 -203.248645245525</t>
  </si>
  <si>
    <t>-521.385505322457 152.717307127391 -300.547062351597</t>
  </si>
  <si>
    <t>-534.104720948211 153.944668716389 -408.253746115745</t>
  </si>
  <si>
    <t>-543.923730254986 155.39762444349 -505.749811741919</t>
  </si>
  <si>
    <t>-552.090360876389 157.296766581628 -603.390504650757</t>
  </si>
  <si>
    <t>-561.870253944865 160.535249927133 -741.00547972469</t>
  </si>
  <si>
    <t>-544.779861298482 162.709044173077 -830.583329154905</t>
  </si>
  <si>
    <t>-560.280000681742 188.965487467327 -679.278733792189</t>
  </si>
  <si>
    <t>-589.087518458775 324.022668537612 -656.259222370001</t>
  </si>
  <si>
    <t>-536.111283750976 326.708368262937 -360.985999412235</t>
  </si>
  <si>
    <t>-329.814712334778 224.757706760267 -276.293866662389</t>
  </si>
  <si>
    <t>-554.814518390878 129.241890058007 -681.072486660655</t>
  </si>
  <si>
    <t>-335.618719985988 27.6359327284667 -353.601615183655</t>
  </si>
  <si>
    <t>-488.758225962654 230.403715695226 -205.290910689792</t>
  </si>
  <si>
    <t>-486.996285485716 256.560948073752 210.363594665023</t>
  </si>
  <si>
    <t>-498.034112232331 282.877089940704 615.734680701948</t>
  </si>
  <si>
    <t>-349.011466450425 295.867805023578 674.535119192112</t>
  </si>
  <si>
    <t>-523.261368157499 73.5623813181526 -201.17622198097</t>
  </si>
  <si>
    <t>-525.923348052211 82.0877489134164 215.208541707278</t>
  </si>
  <si>
    <t>-530.330765764397 100.072383388463 621.124250395569</t>
  </si>
  <si>
    <t>-388.590065079192 55.0882155232166 682.116049142547</t>
  </si>
  <si>
    <t>9763-20170724T150235.075783300.bin</t>
  </si>
  <si>
    <t>-505.386456049034 151.963248345266 -203.295000560304</t>
  </si>
  <si>
    <t>-520.676182975275 152.645516733751 -300.607665976842</t>
  </si>
  <si>
    <t>-533.285973200107 153.861962637972 -408.327375899564</t>
  </si>
  <si>
    <t>-543.002337885509 155.317012826355 -505.833554915058</t>
  </si>
  <si>
    <t>-551.063234299603 157.23004951133 -603.482680157438</t>
  </si>
  <si>
    <t>-560.691625617046 160.500202259677 -741.107509813998</t>
  </si>
  <si>
    <t>-543.443486777109 162.745376920114 -830.6535158698</t>
  </si>
  <si>
    <t>-559.163556487325 188.916875326045 -679.373128266332</t>
  </si>
  <si>
    <t>-588.057387939218 323.95685843983 -656.3270887513</t>
  </si>
  <si>
    <t>-534.850142692947 326.775494826458 -361.096583709483</t>
  </si>
  <si>
    <t>-328.602765078557 225.257692781861 -275.766899639722</t>
  </si>
  <si>
    <t>-553.707636056378 129.192645855399 -681.173862459239</t>
  </si>
  <si>
    <t>-334.563060794916 27.5646429816209 -353.569073830076</t>
  </si>
  <si>
    <t>-488.242989875918 230.400483311889 -205.339258514623</t>
  </si>
  <si>
    <t>-486.756377431659 256.568160595132 210.315662730973</t>
  </si>
  <si>
    <t>-498.090122043626 282.864655699978 615.685510739244</t>
  </si>
  <si>
    <t>-349.050630552682 295.86514103793 674.441066231888</t>
  </si>
  <si>
    <t>-522.565499754101 73.5079767891255 -201.201347383312</t>
  </si>
  <si>
    <t>-525.647908740098 82.1644397332259 215.17777090503</t>
  </si>
  <si>
    <t>-530.304126297924 100.106062141212 621.109385808272</t>
  </si>
  <si>
    <t>-388.553308850081 55.1511542544417 682.099276754361</t>
  </si>
  <si>
    <t>9763-20170724T150235.113886700.bin</t>
  </si>
  <si>
    <t>-505.028140353079 151.922626284342 -203.298954092768</t>
  </si>
  <si>
    <t>-520.265602424507 152.580780482972 -300.619943599486</t>
  </si>
  <si>
    <t>-532.800783613029 153.786215726738 -408.348467353751</t>
  </si>
  <si>
    <t>-542.443458430814 155.237962853616 -505.862150068352</t>
  </si>
  <si>
    <t>-550.424767578555 157.154468668 -603.517806410947</t>
  </si>
  <si>
    <t>-559.935207995265 160.436795802003 -741.150475840394</t>
  </si>
  <si>
    <t>-542.603520079915 162.717860896829 -830.67938449451</t>
  </si>
  <si>
    <t>-558.452713179851 188.848601152976 -679.41255026417</t>
  </si>
  <si>
    <t>-587.43070708249 323.862542452091 -656.370265035873</t>
  </si>
  <si>
    <t>-534.162723409586 326.693790291913 -361.150742899756</t>
  </si>
  <si>
    <t>-327.9102147897 225.331081535776 -275.649266692417</t>
  </si>
  <si>
    <t>-553.009932634519 129.123123899737 -681.213161399256</t>
  </si>
  <si>
    <t>-333.846300137478 27.413429546287 -353.558905031176</t>
  </si>
  <si>
    <t>-487.8797283167 230.360189583837 -205.352251017161</t>
  </si>
  <si>
    <t>-486.642683822443 256.536320824851 210.302998233736</t>
  </si>
  <si>
    <t>-498.121983419898 282.857925596134 615.666468097392</t>
  </si>
  <si>
    <t>-349.074738854458 295.88635423321 674.396185655055</t>
  </si>
  <si>
    <t>-522.190953575989 73.4692950407027 -201.19320857583</t>
  </si>
  <si>
    <t>-525.521460390232 82.1952534916963 215.182558018881</t>
  </si>
  <si>
    <t>-530.282659735666 100.133753500797 621.111021871468</t>
  </si>
  <si>
    <t>-388.53267672931 55.1733407427096 682.098726282841</t>
  </si>
  <si>
    <t>9763-20170724T150235.175058100.bin</t>
  </si>
  <si>
    <t>-504.290063439058 151.806342166295 -203.278286903705</t>
  </si>
  <si>
    <t>-519.446696526788 152.440981822669 -300.612095403813</t>
  </si>
  <si>
    <t>-531.867995622671 153.662092977263 -408.353594935939</t>
  </si>
  <si>
    <t>-541.399412971503 155.145117134219 -505.877671318065</t>
  </si>
  <si>
    <t>-549.262128435763 157.110721944174 -603.542091305201</t>
  </si>
  <si>
    <t>-558.598796908431 160.481093905323 -741.1845704807</t>
  </si>
  <si>
    <t>-541.133225294547 162.819084916183 -830.685825050466</t>
  </si>
  <si>
    <t>-557.190296955614 188.85380128333 -679.426854778622</t>
  </si>
  <si>
    <t>-586.294735331735 323.839956748121 -656.359190881101</t>
  </si>
  <si>
    <t>-532.779564342706 326.519029266611 -361.183078212031</t>
  </si>
  <si>
    <t>-326.426965625741 225.347165917582 -275.697089227933</t>
  </si>
  <si>
    <t>-551.753139936085 129.128682011173 -681.2581899861</t>
  </si>
  <si>
    <t>-332.730621434245 27.0904281334845 -353.44204304931</t>
  </si>
  <si>
    <t>-487.129333801706 230.215405478621 -205.355693629218</t>
  </si>
  <si>
    <t>-486.479965471008 256.451269582163 210.297067297793</t>
  </si>
  <si>
    <t>-498.17038520093 282.811678547309 615.649288839673</t>
  </si>
  <si>
    <t>-349.110134763063 295.86798980406 674.339773651004</t>
  </si>
  <si>
    <t>-521.470604697113 73.3781569673981 -201.166365647211</t>
  </si>
  <si>
    <t>-525.214367647539 82.2397491186032 215.203027572114</t>
  </si>
  <si>
    <t>-530.239948679899 100.220189898563 621.14259223919</t>
  </si>
  <si>
    <t>-388.492097287358 55.2277105257836 682.111694692637</t>
  </si>
  <si>
    <t>9763-20170724T150235.241234900.bin</t>
  </si>
  <si>
    <t>-503.587196682696 151.673066889881 -203.254141875401</t>
  </si>
  <si>
    <t>-518.613707123829 152.283990493086 -300.608290497378</t>
  </si>
  <si>
    <t>-530.882803836894 153.539948253419 -408.366833163697</t>
  </si>
  <si>
    <t>-540.275496316403 155.079013763219 -505.903600631131</t>
  </si>
  <si>
    <t>-547.999723878897 157.124669226584 -603.577135383959</t>
  </si>
  <si>
    <t>-557.142947342638 160.633306229648 -741.229260637748</t>
  </si>
  <si>
    <t>-539.629492909712 163.01716026883 -830.719990223318</t>
  </si>
  <si>
    <t>-555.811336747266 188.945001433449 -679.44183292689</t>
  </si>
  <si>
    <t>-584.907615247648 323.911256015036 -656.266204548977</t>
  </si>
  <si>
    <t>-531.055100424676 326.277071012401 -361.1487249989</t>
  </si>
  <si>
    <t>-324.48346472552 225.371170438958 -275.877503911235</t>
  </si>
  <si>
    <t>-550.391411228547 129.219778589307 -681.324246124833</t>
  </si>
  <si>
    <t>-331.802265982302 26.7932651690844 -353.201239302791</t>
  </si>
  <si>
    <t>-486.432982881692 230.116725027667 -205.327094939398</t>
  </si>
  <si>
    <t>-486.309107098237 256.393882090492 210.323593143076</t>
  </si>
  <si>
    <t>-498.212449471049 282.816093757927 615.648841076072</t>
  </si>
  <si>
    <t>-349.15265367324 295.991942202369 674.313776183787</t>
  </si>
  <si>
    <t>-520.749218563647 73.2167565279835 -201.15641523955</t>
  </si>
  <si>
    <t>-524.932945760276 82.273457775696 215.204589207047</t>
  </si>
  <si>
    <t>-530.193261388451 100.248918647064 621.123276356256</t>
  </si>
  <si>
    <t>-388.463021574753 55.2391692455333 682.120540018725</t>
  </si>
  <si>
    <t>9763-20170724T150235.275359400.bin</t>
  </si>
  <si>
    <t>-503.194075347977 151.592815791636 -203.26329250781</t>
  </si>
  <si>
    <t>-518.153332515814 152.195126512766 -300.627828094607</t>
  </si>
  <si>
    <t>-530.348554697546 153.473234110069 -408.394502274075</t>
  </si>
  <si>
    <t>-539.675816695854 155.044518005218 -505.937030552088</t>
  </si>
  <si>
    <t>-547.336681210207 157.134612534202 -603.614719490657</t>
  </si>
  <si>
    <t>-556.393536078277 160.718405801841 -741.270597777123</t>
  </si>
  <si>
    <t>-538.858137579989 163.132211991048 -830.756227558237</t>
  </si>
  <si>
    <t>-555.087618892657 188.997464803555 -679.467669082155</t>
  </si>
  <si>
    <t>-584.127386767875 323.967922954147 -656.255630878876</t>
  </si>
  <si>
    <t>-530.155609815399 326.271064348668 -361.159482359525</t>
  </si>
  <si>
    <t>-323.476447409742 225.441515166028 -276.0586437203</t>
  </si>
  <si>
    <t>-549.692667525408 129.271086209124 -681.377649616966</t>
  </si>
  <si>
    <t>-331.304845590759 26.6117816115893 -353.131595526438</t>
  </si>
  <si>
    <t>-486.040747221711 230.029949368636 -205.322065602507</t>
  </si>
  <si>
    <t>-486.244970986329 256.351805455031 210.325769779076</t>
  </si>
  <si>
    <t>-498.232135657516 282.804848428648 615.649078032897</t>
  </si>
  <si>
    <t>-349.173703931488 296.025716692159 674.307373892564</t>
  </si>
  <si>
    <t>-520.362252184473 73.1141125939371 -201.160527803444</t>
  </si>
  <si>
    <t>-524.845006905692 82.3204895035451 215.194137018117</t>
  </si>
  <si>
    <t>-530.155676949937 100.271208370312 621.110063710019</t>
  </si>
  <si>
    <t>-388.444403765317 55.2313835194718 682.129113302518</t>
  </si>
  <si>
    <t>9763-20170724T150235.310456100.bin</t>
  </si>
  <si>
    <t>-502.783440968531 151.487695553196 -203.282589014993</t>
  </si>
  <si>
    <t>-517.673575689713 152.07412516725 -300.657827080801</t>
  </si>
  <si>
    <t>-529.798450158127 153.367452308898 -408.432279263336</t>
  </si>
  <si>
    <t>-539.065773230871 154.96541650206 -505.97999690411</t>
  </si>
  <si>
    <t>-546.67112251889 157.094974554124 -603.661199979781</t>
  </si>
  <si>
    <t>-555.655187767414 160.747586717094 -741.319957744352</t>
  </si>
  <si>
    <t>-538.077325851323 163.190506255802 -830.796541357029</t>
  </si>
  <si>
    <t>-554.369207141488 188.996924342837 -679.503144373972</t>
  </si>
  <si>
    <t>-583.334296716296 323.978703636239 -656.262591431835</t>
  </si>
  <si>
    <t>-529.184289262755 326.267332282463 -361.198951932358</t>
  </si>
  <si>
    <t>-322.421900165945 225.502643481276 -276.223747444167</t>
  </si>
  <si>
    <t>-548.998728594438 129.26916352332 -681.438504973798</t>
  </si>
  <si>
    <t>-330.771080699327 26.4353366582691 -353.073485756631</t>
  </si>
  <si>
    <t>-485.600198332525 229.903231059835 -205.324591506241</t>
  </si>
  <si>
    <t>-486.178085230252 256.300901781522 210.318046968142</t>
  </si>
  <si>
    <t>-498.24779779529 282.797630885839 615.64286772219</t>
  </si>
  <si>
    <t>-349.188678701678 296.000130247483 674.303588705449</t>
  </si>
  <si>
    <t>-520.003669848757 73.0295222924997 -201.176490675166</t>
  </si>
  <si>
    <t>-524.757921946779 82.3767062195502 215.171974866353</t>
  </si>
  <si>
    <t>-530.108957741881 100.299797252769 621.090207947386</t>
  </si>
  <si>
    <t>-388.422606291102 55.2261561752139 682.142211272573</t>
  </si>
  <si>
    <t>9763-20170724T150235.379641400.bin</t>
  </si>
  <si>
    <t>-502.057522074402 151.206579343338 -203.295288148077</t>
  </si>
  <si>
    <t>-516.808752300752 151.766465481748 -300.691776168046</t>
  </si>
  <si>
    <t>-528.790143807724 153.081912850963 -408.481923040645</t>
  </si>
  <si>
    <t>-537.93371728066 154.719911240108 -506.040806817868</t>
  </si>
  <si>
    <t>-545.422456089968 156.908932019401 -603.729613248807</t>
  </si>
  <si>
    <t>-554.25097350546 160.665607115649 -741.39573574029</t>
  </si>
  <si>
    <t>-536.580083069948 163.149218268514 -830.85286022729</t>
  </si>
  <si>
    <t>-552.99658310883 188.871652200286 -679.558556669833</t>
  </si>
  <si>
    <t>-581.761131388555 323.889642490688 -656.27005833831</t>
  </si>
  <si>
    <t>-527.265239592318 326.235902127847 -361.27061697569</t>
  </si>
  <si>
    <t>-320.34257718834 225.645049276315 -276.479670157714</t>
  </si>
  <si>
    <t>-547.700440192804 129.138391701032 -681.52808424915</t>
  </si>
  <si>
    <t>-329.700125135098 25.7780069581934 -353.143366649563</t>
  </si>
  <si>
    <t>-484.768279324411 229.660784286151 -205.352995947202</t>
  </si>
  <si>
    <t>-486.044964343588 256.146158976406 210.282504104015</t>
  </si>
  <si>
    <t>-498.28055245041 282.77268198567 615.609036046203</t>
  </si>
  <si>
    <t>-349.217175137183 295.935328559433 674.267893145737</t>
  </si>
  <si>
    <t>-519.356222937241 72.6943506289801 -201.196674309266</t>
  </si>
  <si>
    <t>-524.777076711256 82.5621875504983 215.131614551361</t>
  </si>
  <si>
    <t>-529.995710677383 100.384464712656 621.053233879866</t>
  </si>
  <si>
    <t>-388.371096857649 55.2186847300618 682.180274040218</t>
  </si>
  <si>
    <t>9763-20170724T150235.411726400.bin</t>
  </si>
  <si>
    <t>-501.729000054468 151.076614975795 -203.304205710396</t>
  </si>
  <si>
    <t>-516.415392820156 151.61915501823 -300.710599811937</t>
  </si>
  <si>
    <t>-528.32037792995 152.943546823848 -408.509255200172</t>
  </si>
  <si>
    <t>-537.39401471638 154.600887728518 -506.074231642188</t>
  </si>
  <si>
    <t>-544.812579295334 156.82103252098 -603.767716114429</t>
  </si>
  <si>
    <t>-553.542740010879 160.632987770915 -741.438502762196</t>
  </si>
  <si>
    <t>-535.82534836938 163.13326585386 -830.886051783038</t>
  </si>
  <si>
    <t>-552.313985688792 188.8159516881 -679.590212129954</t>
  </si>
  <si>
    <t>-580.987371456285 323.849441655144 -656.286095181919</t>
  </si>
  <si>
    <t>-526.376421796764 326.209463228992 -361.307871185394</t>
  </si>
  <si>
    <t>-319.353645551376 225.733401829815 -276.625429445353</t>
  </si>
  <si>
    <t>-547.053534577153 129.079976084403 -681.577853071745</t>
  </si>
  <si>
    <t>-329.219183314623 25.4644033723553 -353.102177555534</t>
  </si>
  <si>
    <t>-484.403218977016 229.560492638932 -205.368129875825</t>
  </si>
  <si>
    <t>-485.954750004107 256.069429562981 210.265005376898</t>
  </si>
  <si>
    <t>-498.300502246077 282.759933237879 615.584806320938</t>
  </si>
  <si>
    <t>-349.2305929134 295.859853074337 674.24104713115</t>
  </si>
  <si>
    <t>-519.073276457404 72.577317775759 -201.191852557852</t>
  </si>
  <si>
    <t>-524.773169607159 82.6797359103782 215.127111693332</t>
  </si>
  <si>
    <t>-529.921773905842 100.449849816154 621.040211289738</t>
  </si>
  <si>
    <t>-388.343724246744 55.197933407251 682.211467170031</t>
  </si>
  <si>
    <t>9763-20170724T150235.474897500.bin</t>
  </si>
  <si>
    <t>-501.163889847591 150.888616672439 -203.3419050319</t>
  </si>
  <si>
    <t>-515.739437842168 151.392695365947 -300.765223140745</t>
  </si>
  <si>
    <t>-527.504310776802 152.71670555965 -408.579150478164</t>
  </si>
  <si>
    <t>-536.445702477373 154.3913103857 -506.156011486574</t>
  </si>
  <si>
    <t>-543.727475144163 156.645683496072 -603.859143374298</t>
  </si>
  <si>
    <t>-552.261074497138 160.524932563078 -741.540273871242</t>
  </si>
  <si>
    <t>-534.441243939915 163.029994721697 -830.967327282067</t>
  </si>
  <si>
    <t>-551.083207868708 188.681060088908 -679.678798019324</t>
  </si>
  <si>
    <t>-579.599479150702 323.755345975264 -656.396928328758</t>
  </si>
  <si>
    <t>-524.718477081273 326.093459991082 -361.468903052626</t>
  </si>
  <si>
    <t>-317.495261347597 225.949619114099 -276.882948053206</t>
  </si>
  <si>
    <t>-545.894738411245 128.939366258932 -681.683577496937</t>
  </si>
  <si>
    <t>-328.374985056141 24.8193772564005 -352.782374859827</t>
  </si>
  <si>
    <t>-483.799178781828 229.444345255992 -205.426232181163</t>
  </si>
  <si>
    <t>-485.839232896174 255.967748261925 210.203826782279</t>
  </si>
  <si>
    <t>-498.341809651081 282.73995148665 615.523210936374</t>
  </si>
  <si>
    <t>-349.263531943392 295.840682974062 674.157986907489</t>
  </si>
  <si>
    <t>-518.531289703053 72.3149288871543 -201.223323506037</t>
  </si>
  <si>
    <t>-524.792715308909 82.9821422491905 215.073433606746</t>
  </si>
  <si>
    <t>-529.796674272114 100.547148668563 620.994343838895</t>
  </si>
  <si>
    <t>-388.293130495222 55.2043428472332 682.270543683063</t>
  </si>
  <si>
    <t>9763-20170724T150235.513003800.bin</t>
  </si>
  <si>
    <t>-500.893025318628 150.804496959067 -203.361595368463</t>
  </si>
  <si>
    <t>-515.403116481418 151.286768619646 -300.794793390504</t>
  </si>
  <si>
    <t>-527.091448419428 152.608811317916 -408.617089743613</t>
  </si>
  <si>
    <t>-535.96277726389 154.290490559112 -506.200237058721</t>
  </si>
  <si>
    <t>-543.174101170075 156.560768652495 -603.908173775032</t>
  </si>
  <si>
    <t>-551.608610848727 160.471449850947 -741.594633668926</t>
  </si>
  <si>
    <t>-533.723484882685 162.979609872596 -831.008405100499</t>
  </si>
  <si>
    <t>-550.461407312328 188.61470737447 -679.726640578736</t>
  </si>
  <si>
    <t>-578.908097139452 323.704978529741 -656.458222233185</t>
  </si>
  <si>
    <t>-523.806793551521 326.042791118311 -361.571120754848</t>
  </si>
  <si>
    <t>-316.521047858247 226.07190479078 -276.933903402491</t>
  </si>
  <si>
    <t>-545.299209159796 128.871018811511 -681.739739144086</t>
  </si>
  <si>
    <t>-328.067005540876 24.5644983390659 -352.558802046693</t>
  </si>
  <si>
    <t>-483.537229163613 229.420058594442 -205.462222129223</t>
  </si>
  <si>
    <t>-485.7886671876 255.891251995782 210.170083152777</t>
  </si>
  <si>
    <t>-498.361653396181 282.716116454506 615.492642727207</t>
  </si>
  <si>
    <t>-349.281205111178 295.807266259013 674.124048782036</t>
  </si>
  <si>
    <t>-518.241116011608 72.1811133155434 -201.237099396007</t>
  </si>
  <si>
    <t>-524.770845722772 83.1804462088146 215.04696595894</t>
  </si>
  <si>
    <t>-529.735400801155 100.597730809129 620.971052441346</t>
  </si>
  <si>
    <t>-388.266013397199 55.2200861620674 682.300318374818</t>
  </si>
  <si>
    <t>9763-20170724T150235.576173100.bin</t>
  </si>
  <si>
    <t>-500.278999160578 150.653501232934 -203.409543571558</t>
  </si>
  <si>
    <t>-514.727822915062 151.103544605425 -300.851976349796</t>
  </si>
  <si>
    <t>-526.315787920111 152.422335545482 -408.68509234982</t>
  </si>
  <si>
    <t>-535.084470416732 154.114835879967 -506.277344339335</t>
  </si>
  <si>
    <t>-542.181953554353 156.410985186882 -603.992945036652</t>
  </si>
  <si>
    <t>-550.445196409729 160.373917111678 -741.68837550962</t>
  </si>
  <si>
    <t>-532.419146954938 162.897652863325 -831.073485032927</t>
  </si>
  <si>
    <t>-549.368334097248 188.494097317716 -679.808686292183</t>
  </si>
  <si>
    <t>-577.733855372433 323.603576240092 -656.575951088123</t>
  </si>
  <si>
    <t>-522.382247948136 326.179907419012 -361.737751517136</t>
  </si>
  <si>
    <t>-315.113757723577 226.380037567854 -276.856933621071</t>
  </si>
  <si>
    <t>-544.216887618386 128.750128585418 -681.837408059677</t>
  </si>
  <si>
    <t>-327.506160050421 24.2605938125976 -351.939914711928</t>
  </si>
  <si>
    <t>-483.013240251794 229.311871183277 -205.522914264052</t>
  </si>
  <si>
    <t>-485.666982028527 255.813220181853 210.105057166008</t>
  </si>
  <si>
    <t>-498.394190698015 282.701949115882 615.423504807315</t>
  </si>
  <si>
    <t>-349.31137335778 295.780077378049 674.051801256847</t>
  </si>
  <si>
    <t>-517.573949203275 72.0291547822521 -201.268492696462</t>
  </si>
  <si>
    <t>-524.688988434222 83.4323200233509 214.995071279832</t>
  </si>
  <si>
    <t>-529.637847094404 100.66624047994 620.918939090891</t>
  </si>
  <si>
    <t>-388.211354065045 55.2754301889613 682.337403882002</t>
  </si>
  <si>
    <t>9763-20170724T150235.609259900.bin</t>
  </si>
  <si>
    <t>-500.071796406484 150.682092657479 -203.423285334165</t>
  </si>
  <si>
    <t>-514.508317904013 151.118210298816 -300.8676407433</t>
  </si>
  <si>
    <t>-526.05370142723 152.427623643883 -408.705497881073</t>
  </si>
  <si>
    <t>-534.772391386449 154.114925986667 -506.302180005954</t>
  </si>
  <si>
    <t>-541.808502404351 156.40959401592 -604.022454840323</t>
  </si>
  <si>
    <t>-549.973433115381 160.374606134647 -741.723570626264</t>
  </si>
  <si>
    <t>-531.877626085541 162.892393242449 -831.09472233847</t>
  </si>
  <si>
    <t>-548.935456874133 188.494321405537 -679.843000007663</t>
  </si>
  <si>
    <t>-577.338885015516 323.606543010584 -656.632588162361</t>
  </si>
  <si>
    <t>-521.928390141659 326.366510617295 -361.807160474464</t>
  </si>
  <si>
    <t>-314.674329278452 226.642397717329 -276.802146634336</t>
  </si>
  <si>
    <t>-543.793139237527 128.749481375512 -681.86820481035</t>
  </si>
  <si>
    <t>-327.185499658174 24.241137816331 -351.63138504865</t>
  </si>
  <si>
    <t>-482.83177916253 229.354082629667 -205.550384239483</t>
  </si>
  <si>
    <t>-485.605786780073 255.82647864812 210.078739312646</t>
  </si>
  <si>
    <t>-498.407725768114 282.686541220388 615.392930430134</t>
  </si>
  <si>
    <t>-349.322944432343 295.754021450667 674.018569846489</t>
  </si>
  <si>
    <t>-517.369664842408 72.0531736268781 -201.287946642615</t>
  </si>
  <si>
    <t>-524.616092760624 83.4842981654926 214.972530960537</t>
  </si>
  <si>
    <t>-529.615750633096 100.678012037394 620.900316074469</t>
  </si>
  <si>
    <t>-388.193557682698 55.31534539069 682.349423177015</t>
  </si>
  <si>
    <t>9763-20170724T150235.675993800.bin</t>
  </si>
  <si>
    <t>-499.785059365872 150.828541355774 -203.454534950483</t>
  </si>
  <si>
    <t>-514.193861305125 151.251125198834 -300.903010722827</t>
  </si>
  <si>
    <t>-525.63711014652 152.569025650902 -408.751730395754</t>
  </si>
  <si>
    <t>-534.235650900062 154.276464002943 -506.358722729411</t>
  </si>
  <si>
    <t>-541.124548169547 156.604996672332 -604.088633722398</t>
  </si>
  <si>
    <t>-549.054366481514 160.634346907219 -741.801612633413</t>
  </si>
  <si>
    <t>-530.825962556308 163.173631353923 -831.145177856678</t>
  </si>
  <si>
    <t>-548.14731502204 188.722959354108 -679.90495594787</t>
  </si>
  <si>
    <t>-576.596392219312 323.821800133002 -656.697876145748</t>
  </si>
  <si>
    <t>-520.864818491 326.969182725728 -361.936744077507</t>
  </si>
  <si>
    <t>-313.464122807275 227.456098140378 -277.042194238735</t>
  </si>
  <si>
    <t>-542.951000322123 128.983510531364 -681.952094681957</t>
  </si>
  <si>
    <t>-326.366540602144 24.0845203595684 -351.076550711988</t>
  </si>
  <si>
    <t>-482.638971607032 229.487829547309 -205.583845253337</t>
  </si>
  <si>
    <t>-485.531247470735 255.943090706364 210.045491753034</t>
  </si>
  <si>
    <t>-498.445194614165 282.677312804749 615.346302684886</t>
  </si>
  <si>
    <t>-349.359559444283 295.82345783825 673.952189708002</t>
  </si>
  <si>
    <t>-516.954067115892 72.1930849713988 -201.301974404887</t>
  </si>
  <si>
    <t>-524.419119189691 83.5560616411321 214.956595986685</t>
  </si>
  <si>
    <t>-529.603799478023 100.70038878074 620.898626755161</t>
  </si>
  <si>
    <t>-388.166476765457 55.3913800998193 682.352473968711</t>
  </si>
  <si>
    <t>9763-20170724T150235.745172400.bin</t>
  </si>
  <si>
    <t>-499.657459754443 151.044608280977 -203.477891466952</t>
  </si>
  <si>
    <t>-514.051679720115 151.439224779894 -300.928637648169</t>
  </si>
  <si>
    <t>-525.411077207543 152.745479621071 -408.786173148686</t>
  </si>
  <si>
    <t>-533.907374655437 154.452990790693 -506.402238046639</t>
  </si>
  <si>
    <t>-540.668212593766 156.793585037715 -604.140705815709</t>
  </si>
  <si>
    <t>-548.391172701476 160.854201484619 -741.864730671295</t>
  </si>
  <si>
    <t>-530.070916581552 163.467765289732 -831.187294174138</t>
  </si>
  <si>
    <t>-547.621414334656 188.924812958747 -679.957949934982</t>
  </si>
  <si>
    <t>-576.243556864314 323.999001475303 -656.786617847223</t>
  </si>
  <si>
    <t>-519.629281443271 327.76115307042 -362.201093823007</t>
  </si>
  <si>
    <t>-311.84078275565 228.689308824415 -277.739501319068</t>
  </si>
  <si>
    <t>-542.333394873222 129.193735808616 -682.015583938949</t>
  </si>
  <si>
    <t>-325.490319415661 23.8207894495183 -350.656112560889</t>
  </si>
  <si>
    <t>-482.611567506022 229.656010351834 -205.6065025721</t>
  </si>
  <si>
    <t>-485.490042411629 256.106842957904 210.023223937586</t>
  </si>
  <si>
    <t>-498.471952720542 282.658053366764 615.332442836289</t>
  </si>
  <si>
    <t>-349.379501275818 295.771998512297 673.928249900461</t>
  </si>
  <si>
    <t>-516.741696924288 72.4591942950915 -201.288828335007</t>
  </si>
  <si>
    <t>-524.20105001611 83.456849536763 214.979621943458</t>
  </si>
  <si>
    <t>-529.652198370909 100.693095255289 620.939509954804</t>
  </si>
  <si>
    <t>-388.15541281772 55.4802090085223 682.327261888559</t>
  </si>
  <si>
    <t>9763-20170724T150235.777267300.bin</t>
  </si>
  <si>
    <t>-499.660061194456 151.22267183381 -203.448486581268</t>
  </si>
  <si>
    <t>-514.016662940372 151.610009503219 -300.904829156326</t>
  </si>
  <si>
    <t>-525.317899522171 152.911203417035 -408.768671916349</t>
  </si>
  <si>
    <t>-533.755040355748 154.615930891134 -506.389912647005</t>
  </si>
  <si>
    <t>-540.450215563825 156.956045253334 -604.132862380426</t>
  </si>
  <si>
    <t>-548.073951662818 161.018798781206 -741.862239257048</t>
  </si>
  <si>
    <t>-529.712014269732 163.659584974199 -831.175560917676</t>
  </si>
  <si>
    <t>-547.366190376335 189.086822754137 -679.953595565951</t>
  </si>
  <si>
    <t>-576.05883548726 324.142368237087 -656.810623202352</t>
  </si>
  <si>
    <t>-518.926864599155 328.129091096036 -362.32784441209</t>
  </si>
  <si>
    <t>-310.858540977421 229.287116826764 -278.287282766102</t>
  </si>
  <si>
    <t>-542.04190550323 129.358926479706 -682.010252983462</t>
  </si>
  <si>
    <t>-325.020331462529 23.8075261082843 -350.606233491557</t>
  </si>
  <si>
    <t>-482.614248116102 229.786768399618 -205.59121273309</t>
  </si>
  <si>
    <t>-485.512385617513 256.200188123171 210.040755618556</t>
  </si>
  <si>
    <t>-498.493733549444 282.654401596807 615.339753388978</t>
  </si>
  <si>
    <t>-349.399246727432 295.826860124493 673.917255254612</t>
  </si>
  <si>
    <t>-516.712009870442 72.7039306127815 -201.260529873037</t>
  </si>
  <si>
    <t>-524.061881794113 83.356825071889 215.01880356345</t>
  </si>
  <si>
    <t>-529.70275617099 100.674239778782 620.981254842041</t>
  </si>
  <si>
    <t>-388.151793742365 55.5427460314306 682.304009424324</t>
  </si>
  <si>
    <t>9763-20170724T150235.811356500.bin</t>
  </si>
  <si>
    <t>-499.668168654927 151.405260596598 -203.426941547278</t>
  </si>
  <si>
    <t>-514.012414088753 151.787493962134 -300.885057449088</t>
  </si>
  <si>
    <t>-525.28785124192 153.093977820279 -408.751458108795</t>
  </si>
  <si>
    <t>-533.697219747853 154.808248068612 -506.375124045184</t>
  </si>
  <si>
    <t>-540.36046339051 157.162848987779 -604.119909738951</t>
  </si>
  <si>
    <t>-547.935134359302 161.251549423354 -741.851145769483</t>
  </si>
  <si>
    <t>-529.545937231543 163.919438466126 -831.1580176367</t>
  </si>
  <si>
    <t>-547.271797318826 189.305996856072 -679.935853286613</t>
  </si>
  <si>
    <t>-576.020539161978 324.349422629246 -656.78585983009</t>
  </si>
  <si>
    <t>-518.284485404064 328.626751699707 -362.42499648049</t>
  </si>
  <si>
    <t>-309.972009997588 229.92766481765 -278.822438910153</t>
  </si>
  <si>
    <t>-541.902018950031 129.582510301846 -682.004104684496</t>
  </si>
  <si>
    <t>-324.647270323195 23.9061796077683 -350.526742761569</t>
  </si>
  <si>
    <t>-482.662868391319 229.897585861623 -205.560085474225</t>
  </si>
  <si>
    <t>-485.574082373112 256.303632884365 210.072244878348</t>
  </si>
  <si>
    <t>-498.514609552972 282.640915463356 615.362071596224</t>
  </si>
  <si>
    <t>-349.419439963858 295.887431761748 673.921100234967</t>
  </si>
  <si>
    <t>-516.709710080236 72.9269437284108 -201.230499758567</t>
  </si>
  <si>
    <t>-523.880775201046 83.2513427525348 215.060257335277</t>
  </si>
  <si>
    <t>-529.75274919099 100.670624860739 621.035421687834</t>
  </si>
  <si>
    <t>-388.14741621906 55.6033567174654 682.27979239858</t>
  </si>
  <si>
    <t>9763-20170724T150235.874527900.bin</t>
  </si>
  <si>
    <t>-499.643171421054 151.618294607737 -203.335209625296</t>
  </si>
  <si>
    <t>-513.96670705429 151.985142715252 -300.796544847994</t>
  </si>
  <si>
    <t>-525.21018186619 153.30987301791 -408.666096142175</t>
  </si>
  <si>
    <t>-533.588397337178 155.055356598167 -506.291612629147</t>
  </si>
  <si>
    <t>-540.219153858128 157.456028371942 -604.037558564288</t>
  </si>
  <si>
    <t>-547.74754550671 161.625225479613 -741.769077919125</t>
  </si>
  <si>
    <t>-529.3056464661 164.339488680855 -831.0636507725</t>
  </si>
  <si>
    <t>-547.140417271076 189.640186714265 -679.835218227705</t>
  </si>
  <si>
    <t>-575.942324135556 324.659015290175 -656.583311118311</t>
  </si>
  <si>
    <t>-516.792871874615 329.353872665276 -362.509651702111</t>
  </si>
  <si>
    <t>-308.086580146094 230.894220233641 -279.609753942634</t>
  </si>
  <si>
    <t>-541.699134274257 129.92454006879 -681.940248107335</t>
  </si>
  <si>
    <t>-324.108954054342 24.4626146697049 -350.291071211572</t>
  </si>
  <si>
    <t>-482.694389713869 230.044221353018 -205.480580179456</t>
  </si>
  <si>
    <t>-485.625211575117 256.421780159372 210.153436234165</t>
  </si>
  <si>
    <t>-498.549119721067 282.657066801737 615.432770800123</t>
  </si>
  <si>
    <t>-349.459291137851 296.068895784879 673.967748528319</t>
  </si>
  <si>
    <t>-516.61709909568 73.1635935092675 -201.161378108268</t>
  </si>
  <si>
    <t>-523.605503794953 83.1341944085104 215.141102410719</t>
  </si>
  <si>
    <t>-529.808612630872 100.667521696545 621.10868106563</t>
  </si>
  <si>
    <t>-388.135009609893 55.656911317348 682.236624445707</t>
  </si>
  <si>
    <t>9763-20170724T150235.944715000.bin</t>
  </si>
  <si>
    <t>-499.540064826455 151.604246616585 -203.275424004772</t>
  </si>
  <si>
    <t>-513.860119300748 151.986848044519 -300.737204350535</t>
  </si>
  <si>
    <t>-525.06697502821 153.366203599765 -408.609796363333</t>
  </si>
  <si>
    <t>-533.400370918652 155.177041897616 -506.238107866971</t>
  </si>
  <si>
    <t>-539.975518636801 157.659856294148 -603.985802933381</t>
  </si>
  <si>
    <t>-547.415143840253 161.962787881046 -741.717946247178</t>
  </si>
  <si>
    <t>-528.913770531627 164.778338393035 -830.997032215644</t>
  </si>
  <si>
    <t>-546.854482855809 189.917012703768 -679.756177389689</t>
  </si>
  <si>
    <t>-575.62416398115 324.928208568695 -656.422248989246</t>
  </si>
  <si>
    <t>-515.306886356982 329.888588463242 -362.590268500322</t>
  </si>
  <si>
    <t>-306.456249797087 231.630322964539 -279.815303277129</t>
  </si>
  <si>
    <t>-541.398735871789 130.204559658208 -681.916283436591</t>
  </si>
  <si>
    <t>-323.734462753043 24.8183377658725 -350.269710902668</t>
  </si>
  <si>
    <t>-482.592351947884 230.009933574166 -205.39790396143</t>
  </si>
  <si>
    <t>-485.593858504134 256.416133880477 210.233790079564</t>
  </si>
  <si>
    <t>-498.588947785445 282.627734956782 615.508981419383</t>
  </si>
  <si>
    <t>-349.486886361523 296.011787681857 674.019176007558</t>
  </si>
  <si>
    <t>-516.507356308218 73.1650535261651 -201.124012294349</t>
  </si>
  <si>
    <t>-523.45335027714 83.0886092072662 215.180272936507</t>
  </si>
  <si>
    <t>-529.797561561894 100.680470727169 621.126993242331</t>
  </si>
  <si>
    <t>-388.114805128283 55.6522520749484 682.220843548114</t>
  </si>
  <si>
    <t>9763-20170724T150235.976814100.bin</t>
  </si>
  <si>
    <t>-499.512475945414 151.586282955667 -203.258172137413</t>
  </si>
  <si>
    <t>-513.812227884472 151.972041781465 -300.722877153409</t>
  </si>
  <si>
    <t>-524.990469291214 153.378260625458 -408.598224444097</t>
  </si>
  <si>
    <t>-533.296393675924 155.222950350028 -506.228077895962</t>
  </si>
  <si>
    <t>-539.84302187899 157.74935145006 -603.976611740966</t>
  </si>
  <si>
    <t>-547.241887599299 162.124053779358 -741.708632483076</t>
  </si>
  <si>
    <t>-528.722648088086 164.998572654894 -830.982207057003</t>
  </si>
  <si>
    <t>-546.690928408415 190.046746388606 -679.732681465935</t>
  </si>
  <si>
    <t>-575.395111004002 325.062518833 -656.34861557252</t>
  </si>
  <si>
    <t>-514.513294357248 330.108564303205 -362.634487152959</t>
  </si>
  <si>
    <t>-305.643912993486 231.894739411318 -279.853930943441</t>
  </si>
  <si>
    <t>-541.251830580249 130.333771435883 -681.921516487308</t>
  </si>
  <si>
    <t>-323.643736131339 24.8978819783688 -350.23425882073</t>
  </si>
  <si>
    <t>-482.555402900244 230.01187224962 -205.373034521486</t>
  </si>
  <si>
    <t>-485.548663979339 256.383763320403 210.260888957206</t>
  </si>
  <si>
    <t>-498.604090818323 282.621994929135 615.540531969151</t>
  </si>
  <si>
    <t>-349.504430236704 296.064612032233 674.04342252239</t>
  </si>
  <si>
    <t>-516.480159352857 73.154198286782 -201.112357325968</t>
  </si>
  <si>
    <t>-523.425590540631 83.0464843109767 215.192671601266</t>
  </si>
  <si>
    <t>-529.78908444339 100.68300308078 621.133003903368</t>
  </si>
  <si>
    <t>-388.104658465425 55.6456575866282 682.216194190441</t>
  </si>
  <si>
    <t>9763-20170724T150236.043989200.bin</t>
  </si>
  <si>
    <t>-499.441317772985 151.487256208212 -203.229528546481</t>
  </si>
  <si>
    <t>-513.731381985726 151.876347175226 -300.695691960419</t>
  </si>
  <si>
    <t>-524.914010183298 153.325227337042 -408.569911433575</t>
  </si>
  <si>
    <t>-533.231392409434 155.222977988786 -506.19797186892</t>
  </si>
  <si>
    <t>-539.797699425679 157.816507397414 -603.9433026782</t>
  </si>
  <si>
    <t>-547.233679785321 162.299649908544 -741.669831662124</t>
  </si>
  <si>
    <t>-528.72664593195 165.271367909961 -830.942786780988</t>
  </si>
  <si>
    <t>-546.637868479354 190.176092687121 -679.673548031574</t>
  </si>
  <si>
    <t>-575.131168650591 325.219219971085 -656.189266177923</t>
  </si>
  <si>
    <t>-513.091006851362 330.559946141424 -362.7229397536</t>
  </si>
  <si>
    <t>-304.20136143074 232.416279527833 -279.910227070907</t>
  </si>
  <si>
    <t>-541.255653217648 130.459800522394 -681.907842925454</t>
  </si>
  <si>
    <t>-323.934817064789 24.6915937509054 -350.002180223383</t>
  </si>
  <si>
    <t>-482.466518147798 229.88204522779 -205.324281819024</t>
  </si>
  <si>
    <t>-485.460259350534 256.323692967816 210.305175900741</t>
  </si>
  <si>
    <t>-498.644529651685 282.607111567352 615.583116845015</t>
  </si>
  <si>
    <t>-349.532162719022 295.996067195311 674.065947969362</t>
  </si>
  <si>
    <t>-516.422722679936 73.0539794885253 -201.087786964704</t>
  </si>
  <si>
    <t>-523.339803466755 82.9440799419203 215.21780140306</t>
  </si>
  <si>
    <t>-529.771379108215 100.692057739561 621.154309525926</t>
  </si>
  <si>
    <t>-388.085018229427 55.6266674531723 682.212359522482</t>
  </si>
  <si>
    <t>9763-20170724T150236.080090100.bin</t>
  </si>
  <si>
    <t>-499.39667046575 151.429170547003 -203.212504182018</t>
  </si>
  <si>
    <t>-513.6868406379 151.822683245537 -300.67858856596</t>
  </si>
  <si>
    <t>-524.86852047567 153.288398657903 -408.55264125699</t>
  </si>
  <si>
    <t>-533.184995389188 155.205933259869 -506.180361097868</t>
  </si>
  <si>
    <t>-539.750615751116 157.823315518742 -603.925076389688</t>
  </si>
  <si>
    <t>-547.186006824285 162.344790564053 -741.650484666811</t>
  </si>
  <si>
    <t>-528.677546112018 165.350492854055 -830.921997833139</t>
  </si>
  <si>
    <t>-546.576140096926 190.205327275028 -679.647095176923</t>
  </si>
  <si>
    <t>-574.990565190599 325.256273461295 -656.119820174873</t>
  </si>
  <si>
    <t>-512.321996508213 330.705248556385 -362.789157113205</t>
  </si>
  <si>
    <t>-303.406507718904 232.644293598424 -279.943445375221</t>
  </si>
  <si>
    <t>-541.222555904317 130.487042720668 -681.896713266957</t>
  </si>
  <si>
    <t>-324.157789952961 24.6301327799588 -349.677661210005</t>
  </si>
  <si>
    <t>-482.369644812543 229.831896984369 -205.308543044356</t>
  </si>
  <si>
    <t>-485.406246165971 256.26138628707 210.321365136846</t>
  </si>
  <si>
    <t>-498.667101879017 282.583217371615 615.600578616011</t>
  </si>
  <si>
    <t>-349.543674762451 295.91400640839 674.068426058697</t>
  </si>
  <si>
    <t>-516.4125009999 73.007077988565 -201.07410905413</t>
  </si>
  <si>
    <t>-523.274191603316 82.8987906628201 215.232406287998</t>
  </si>
  <si>
    <t>-529.764921061069 100.698644229583 621.16812663472</t>
  </si>
  <si>
    <t>-388.079039497402 55.6054418462229 682.206805988135</t>
  </si>
  <si>
    <t>9763-20170724T150236.141252700.bin</t>
  </si>
  <si>
    <t>-499.326486319608 151.302221624864 -203.181800921528</t>
  </si>
  <si>
    <t>-513.596037195304 151.706953393604 -300.650773485023</t>
  </si>
  <si>
    <t>-524.757813606328 153.206768256723 -408.526537365714</t>
  </si>
  <si>
    <t>-533.058115066347 155.163395817479 -506.154799243285</t>
  </si>
  <si>
    <t>-539.609760128165 157.827667945238 -603.899314834545</t>
  </si>
  <si>
    <t>-547.028097192721 162.422775254068 -741.623084568833</t>
  </si>
  <si>
    <t>-528.510028708717 165.475693406027 -830.891076670413</t>
  </si>
  <si>
    <t>-546.388945076852 190.253576524854 -679.606674728947</t>
  </si>
  <si>
    <t>-574.680340334355 325.316109529431 -655.999187829804</t>
  </si>
  <si>
    <t>-510.851398054611 331.011621263836 -362.923408477121</t>
  </si>
  <si>
    <t>-301.919324793762 233.241538273245 -279.776380917482</t>
  </si>
  <si>
    <t>-541.108985281352 130.529797423 -681.883642631138</t>
  </si>
  <si>
    <t>-324.231755143061 24.1777335837046 -349.550892866795</t>
  </si>
  <si>
    <t>-482.312181760635 229.691457787001 -205.267108185455</t>
  </si>
  <si>
    <t>-485.317769598962 256.186178735457 210.358932591904</t>
  </si>
  <si>
    <t>-498.714901055036 282.549047586612 615.62819886205</t>
  </si>
  <si>
    <t>-349.570804589321 295.823876980238 674.056084020317</t>
  </si>
  <si>
    <t>-516.348971870162 72.9195632154147 -201.041631211735</t>
  </si>
  <si>
    <t>-523.177982473997 82.8078770095897 215.265413539443</t>
  </si>
  <si>
    <t>-529.757860701935 100.71346449737 621.19813214946</t>
  </si>
  <si>
    <t>-388.068799843813 55.5716454381504 682.193399945399</t>
  </si>
  <si>
    <t>9763-20170724T150236.179361500.bin</t>
  </si>
  <si>
    <t>-499.221566323495 151.258520971183 -203.170532695276</t>
  </si>
  <si>
    <t>-513.46182713959 151.664283682884 -300.643974966092</t>
  </si>
  <si>
    <t>-524.612063252614 153.177463305973 -408.520651628426</t>
  </si>
  <si>
    <t>-532.910565651155 155.149634535021 -506.148622737963</t>
  </si>
  <si>
    <t>-539.469098237438 157.83201997906 -603.89211803649</t>
  </si>
  <si>
    <t>-546.906327369669 162.454700408943 -741.614068038474</t>
  </si>
  <si>
    <t>-528.370659723643 165.503086860014 -830.878532491327</t>
  </si>
  <si>
    <t>-546.228895084305 190.275732360159 -679.593747884415</t>
  </si>
  <si>
    <t>-574.405613396701 325.362799365625 -655.977549264748</t>
  </si>
  <si>
    <t>-510.138861185816 331.159449433 -362.999321382899</t>
  </si>
  <si>
    <t>-301.241491563784 233.436522775972 -279.71007460387</t>
  </si>
  <si>
    <t>-541.008815118741 130.547040640693 -681.880355081516</t>
  </si>
  <si>
    <t>-324.055450187234 23.7913668382198 -349.638279753763</t>
  </si>
  <si>
    <t>-482.199514776319 229.650848545127 -205.253986865496</t>
  </si>
  <si>
    <t>-485.296290897927 256.125735441267 210.372639375222</t>
  </si>
  <si>
    <t>-498.729260360797 282.537189518283 615.64892853128</t>
  </si>
  <si>
    <t>-349.584435041125 295.807283411195 674.076086739107</t>
  </si>
  <si>
    <t>-516.236000152059 72.8594402662577 -201.028777254216</t>
  </si>
  <si>
    <t>-523.135065058089 82.8010918576335 215.275870020936</t>
  </si>
  <si>
    <t>-529.755241339472 100.718294353258 621.212378273368</t>
  </si>
  <si>
    <t>-388.064824609013 55.5502636060069 682.185083338229</t>
  </si>
  <si>
    <t>9763-20170724T150236.257573800.bin</t>
  </si>
  <si>
    <t>-499.083605337048 151.178887345533 -203.151050209409</t>
  </si>
  <si>
    <t>-513.296390534607 151.590624929494 -300.628347482331</t>
  </si>
  <si>
    <t>-524.443383696392 153.115904310595 -408.50537175264</t>
  </si>
  <si>
    <t>-532.749975313852 155.099792262044 -506.132368786605</t>
  </si>
  <si>
    <t>-539.327638814365 157.794200339377 -603.874389472159</t>
  </si>
  <si>
    <t>-546.803416127822 162.433100069959 -741.593677917856</t>
  </si>
  <si>
    <t>-528.25749152964 165.478744254917 -830.855990206091</t>
  </si>
  <si>
    <t>-546.084783286407 190.248849411491 -679.571369561886</t>
  </si>
  <si>
    <t>-574.16668751831 325.359034389126 -655.968211928835</t>
  </si>
  <si>
    <t>-509.537866173655 331.231738077445 -363.071325370599</t>
  </si>
  <si>
    <t>-300.683264723942 233.506597868715 -279.67728704864</t>
  </si>
  <si>
    <t>-540.913023783584 130.516230609569 -681.864134228838</t>
  </si>
  <si>
    <t>-324.025389330249 23.5895169407363 -349.626216415418</t>
  </si>
  <si>
    <t>-482.066058796713 229.587043430132 -205.229235220257</t>
  </si>
  <si>
    <t>-485.277410302064 256.080942637879 210.395310102537</t>
  </si>
  <si>
    <t>-498.741383723412 282.534293022063 615.668024942932</t>
  </si>
  <si>
    <t>-349.601496949587 295.887322566131 674.088829461407</t>
  </si>
  <si>
    <t>-516.117600602694 72.7478413095682 -201.018155206898</t>
  </si>
  <si>
    <t>-523.121500562551 82.8251271458596 215.281437617276</t>
  </si>
  <si>
    <t>-529.73658687941 100.728806148656 621.213592721807</t>
  </si>
  <si>
    <t>-388.051445394149 55.5365493720049 682.180674289462</t>
  </si>
  <si>
    <t>9763-20170724T150236.265594400.bin</t>
  </si>
  <si>
    <t>-498.898885543455 151.072862662283 -203.127608991248</t>
  </si>
  <si>
    <t>-513.103711123303 151.487590782584 -300.606112666646</t>
  </si>
  <si>
    <t>-524.261049468964 153.01939128341 -408.481773924507</t>
  </si>
  <si>
    <t>-532.584741240335 155.009742787328 -506.107353777023</t>
  </si>
  <si>
    <t>-539.187258953112 157.71028395017 -603.847433905366</t>
  </si>
  <si>
    <t>-546.706157692711 162.357078409175 -741.564064316557</t>
  </si>
  <si>
    <t>-528.1593235862 165.402895458884 -830.826290424119</t>
  </si>
  <si>
    <t>-545.950853465051 190.170938166251 -679.541280684559</t>
  </si>
  <si>
    <t>-573.947268820756 325.295839669066 -655.954787253912</t>
  </si>
  <si>
    <t>-508.911272852832 331.309688221902 -363.150837637784</t>
  </si>
  <si>
    <t>-300.101056134607 233.598646460893 -279.629318349763</t>
  </si>
  <si>
    <t>-540.814308551443 130.435355481454 -681.837385395602</t>
  </si>
  <si>
    <t>-324.009458422789 23.2935808009615 -349.665122198699</t>
  </si>
  <si>
    <t>-481.852918502732 229.496934816554 -205.206198181939</t>
  </si>
  <si>
    <t>-485.203293769008 256.003768964574 210.416474694339</t>
  </si>
  <si>
    <t>-498.755156173129 282.504563163621 615.686642773077</t>
  </si>
  <si>
    <t>-349.60410724391 295.740229908194 674.105632639042</t>
  </si>
  <si>
    <t>-515.938396275056 72.6269133247501 -201.005153746504</t>
  </si>
  <si>
    <t>-523.111013841106 82.8409954836754 215.288289581229</t>
  </si>
  <si>
    <t>-529.714433761768 100.74198883675 621.21093900868</t>
  </si>
  <si>
    <t>-388.036944929726 55.5301099136407 682.181313712444</t>
  </si>
  <si>
    <t>9763-20170724T150236.342339800.bin</t>
  </si>
  <si>
    <t>-498.43284595982 150.981074179994 -203.107075541926</t>
  </si>
  <si>
    <t>-512.550665821106 151.379261710442 -300.598173384916</t>
  </si>
  <si>
    <t>-523.698774656175 152.926944840284 -408.474728146523</t>
  </si>
  <si>
    <t>-532.050220957316 154.941460625543 -506.097362286088</t>
  </si>
  <si>
    <t>-538.717119156329 157.673641765869 -603.832177586439</t>
  </si>
  <si>
    <t>-546.365701672715 162.371001918377 -741.540012793093</t>
  </si>
  <si>
    <t>-527.821333959698 165.446075663011 -830.801645127665</t>
  </si>
  <si>
    <t>-545.528016572286 190.164122801419 -679.508971710447</t>
  </si>
  <si>
    <t>-573.222658658969 325.35599314762 -655.920607009765</t>
  </si>
  <si>
    <t>-506.971999696458 331.706700966459 -363.396291699266</t>
  </si>
  <si>
    <t>-298.048071124493 234.139386051525 -279.991117887426</t>
  </si>
  <si>
    <t>-540.441581778618 130.425247957287 -681.829269667681</t>
  </si>
  <si>
    <t>-323.357938472931 22.5247599268735 -349.454202647374</t>
  </si>
  <si>
    <t>-481.38733930684 229.461481628648 -205.179021048502</t>
  </si>
  <si>
    <t>-485.005469744125 255.892673708861 210.44611849405</t>
  </si>
  <si>
    <t>-498.807857091246 282.512956235355 615.710233807363</t>
  </si>
  <si>
    <t>-349.664286619116 295.945551943979 674.103421814964</t>
  </si>
  <si>
    <t>-515.469013867418 72.4669870075763 -200.99755217612</t>
  </si>
  <si>
    <t>-523.027191710752 83.0026452538293 215.281047857066</t>
  </si>
  <si>
    <t>-529.656260224929 100.775790134613 621.200979336967</t>
  </si>
  <si>
    <t>-388.006491502099 55.4989886917876 682.187465842542</t>
  </si>
  <si>
    <t>9763-20170724T150236.374934300.bin</t>
  </si>
  <si>
    <t>-498.184984317667 150.883230693318 -203.115058402764</t>
  </si>
  <si>
    <t>-512.291802144865 151.275448240007 -300.60780002694</t>
  </si>
  <si>
    <t>-523.441205627595 152.818094348476 -408.484247676118</t>
  </si>
  <si>
    <t>-531.799266789044 154.828260439999 -506.106544490444</t>
  </si>
  <si>
    <t>-538.478202864171 157.556058067402 -603.840587784024</t>
  </si>
  <si>
    <t>-546.149508535678 162.246365790093 -741.547334640782</t>
  </si>
  <si>
    <t>-527.607791818211 165.319680093517 -830.809564478109</t>
  </si>
  <si>
    <t>-545.29494232667 190.043194067752 -679.518317924343</t>
  </si>
  <si>
    <t>-572.949989313731 325.245378519405 -655.931466383499</t>
  </si>
  <si>
    <t>-506.288426042831 331.74503264887 -363.50382986252</t>
  </si>
  <si>
    <t>-297.28337290195 234.346360343286 -280.104691323832</t>
  </si>
  <si>
    <t>-540.222203873834 130.302949254958 -681.835660230345</t>
  </si>
  <si>
    <t>-322.892807195646 22.1734408176269 -349.540563678446</t>
  </si>
  <si>
    <t>-481.147416024815 229.436888810403 -205.18460493678</t>
  </si>
  <si>
    <t>-484.949573068158 255.787200303371 210.444113269377</t>
  </si>
  <si>
    <t>-498.816930634808 282.495348768591 615.711247967878</t>
  </si>
  <si>
    <t>-349.6746975107 295.914751526597 674.110858469388</t>
  </si>
  <si>
    <t>-515.215303142632 72.3044393905595 -200.992858090556</t>
  </si>
  <si>
    <t>-523.006719731802 83.0951447164346 215.274928234482</t>
  </si>
  <si>
    <t>-529.624046860783 100.806939556032 621.19997147313</t>
  </si>
  <si>
    <t>-387.989835602575 55.4940531719546 682.195814738073</t>
  </si>
  <si>
    <t>9763-20170724T150236.412036000.bin</t>
  </si>
  <si>
    <t>-497.961622249734 150.776639318447 -203.108592795593</t>
  </si>
  <si>
    <t>-512.022414173287 151.157550519085 -300.608042637046</t>
  </si>
  <si>
    <t>-523.132599936428 152.699936945131 -408.488481206043</t>
  </si>
  <si>
    <t>-531.460281898625 154.714161442902 -506.113282612287</t>
  </si>
  <si>
    <t>-538.114168061134 157.449914058458 -603.848761954197</t>
  </si>
  <si>
    <t>-545.756002975208 162.15529286561 -741.556784329541</t>
  </si>
  <si>
    <t>-527.206658858811 165.230477395405 -830.817371444902</t>
  </si>
  <si>
    <t>-544.905547382412 189.94616459332 -679.524912761114</t>
  </si>
  <si>
    <t>-572.518228491224 325.153634213222 -655.944924401515</t>
  </si>
  <si>
    <t>-505.469177050868 331.749181769811 -363.60794351705</t>
  </si>
  <si>
    <t>-296.405014350806 234.518627306783 -280.160970468234</t>
  </si>
  <si>
    <t>-539.850642243898 130.204441187777 -681.846727439876</t>
  </si>
  <si>
    <t>-322.102479705997 21.6203520514359 -349.699950960095</t>
  </si>
  <si>
    <t>-480.916455866575 229.338223199985 -205.183668829217</t>
  </si>
  <si>
    <t>-484.864187064048 255.736488874289 210.440626567172</t>
  </si>
  <si>
    <t>-498.822909072243 282.485266916296 615.709977180697</t>
  </si>
  <si>
    <t>-349.680970792834 295.877438950627 674.116577985536</t>
  </si>
  <si>
    <t>-515.024012667969 72.1955307961389 -200.98802542064</t>
  </si>
  <si>
    <t>-522.995435712515 83.1707052411953 215.271528622676</t>
  </si>
  <si>
    <t>-529.590936575825 100.826291910348 621.186910509342</t>
  </si>
  <si>
    <t>-387.972302266143 55.4924540105376 682.203341347924</t>
  </si>
  <si>
    <t>9763-20170724T150236.474715900.bin</t>
  </si>
  <si>
    <t>-497.547967148076 150.648416677353 -203.107820797644</t>
  </si>
  <si>
    <t>-511.538275897618 151.024130689739 -300.617487305802</t>
  </si>
  <si>
    <t>-522.588501281805 152.574181962467 -408.503934680223</t>
  </si>
  <si>
    <t>-530.869590541266 154.59967929555 -506.132472063157</t>
  </si>
  <si>
    <t>-537.484688762413 157.350449081026 -603.870162078773</t>
  </si>
  <si>
    <t>-545.080328615671 162.080546590413 -741.579791156323</t>
  </si>
  <si>
    <t>-526.504297705436 165.156267955863 -830.834848278323</t>
  </si>
  <si>
    <t>-544.233673418639 189.861799402946 -679.543642176612</t>
  </si>
  <si>
    <t>-571.703645102089 325.099135311207 -655.953730351715</t>
  </si>
  <si>
    <t>-504.205373924629 331.91160606537 -363.724979239795</t>
  </si>
  <si>
    <t>-295.126960033481 234.996561039599 -279.947398090963</t>
  </si>
  <si>
    <t>-539.211997673404 130.117698173379 -681.872790371208</t>
  </si>
  <si>
    <t>-320.683610955819 20.7366109912468 -349.757156977861</t>
  </si>
  <si>
    <t>-480.472692433542 229.244507281091 -205.183936008133</t>
  </si>
  <si>
    <t>-484.692142980195 255.642791946369 210.437726992129</t>
  </si>
  <si>
    <t>-498.85039535349 282.444861810809 615.695803720642</t>
  </si>
  <si>
    <t>-349.703909194544 295.8318445111 674.092021259337</t>
  </si>
  <si>
    <t>-514.673366105923 72.0867618645357 -200.993407340893</t>
  </si>
  <si>
    <t>-522.867943341959 83.2703574426166 215.256241038386</t>
  </si>
  <si>
    <t>-529.493363797827 100.910833302474 621.161109342338</t>
  </si>
  <si>
    <t>-387.941607434583 55.4270784754178 682.221132389653</t>
  </si>
  <si>
    <t>9763-20170724T150236.511308800.bin</t>
  </si>
  <si>
    <t>-497.321285017044 150.602289743473 -203.116142837341</t>
  </si>
  <si>
    <t>-511.290274068152 150.98034055772 -300.628810615955</t>
  </si>
  <si>
    <t>-522.333506060008 152.524039282556 -408.516019273495</t>
  </si>
  <si>
    <t>-530.614570424435 154.539113554661 -506.144791801033</t>
  </si>
  <si>
    <t>-537.235596967319 157.274926664717 -603.882642627887</t>
  </si>
  <si>
    <t>-544.845605701556 161.978386702599 -741.592341153236</t>
  </si>
  <si>
    <t>-526.23817958068 165.042023810279 -830.841235972242</t>
  </si>
  <si>
    <t>-543.982793836728 189.772364488804 -679.562198980912</t>
  </si>
  <si>
    <t>-571.42703868386 325.023953447706 -656.010310592707</t>
  </si>
  <si>
    <t>-503.769524746162 331.872335324021 -363.819278863957</t>
  </si>
  <si>
    <t>-294.709891932035 235.015486214654 -279.927550768536</t>
  </si>
  <si>
    <t>-538.980732278232 130.026160708315 -681.879125450361</t>
  </si>
  <si>
    <t>-320.182335055188 20.3388659225957 -349.71205852333</t>
  </si>
  <si>
    <t>-480.21758823463 229.164337668128 -205.182523454511</t>
  </si>
  <si>
    <t>-484.643238251242 255.638509543135 210.43215179494</t>
  </si>
  <si>
    <t>-498.870680496887 282.417673027635 615.684698521183</t>
  </si>
  <si>
    <t>-349.717737027398 295.788948344039 674.067985220704</t>
  </si>
  <si>
    <t>-514.478008179308 72.0472274520191 -201.002384128316</t>
  </si>
  <si>
    <t>-522.770583246656 83.2778524479286 215.244072839313</t>
  </si>
  <si>
    <t>-529.459145727565 100.945391687206 621.156343864593</t>
  </si>
  <si>
    <t>-387.926566212616 55.4189525495647 682.22894741266</t>
  </si>
  <si>
    <t>9763-20170724T150236.579463700.bin</t>
  </si>
  <si>
    <t>-496.851770016269 150.521139968162 -203.099411614477</t>
  </si>
  <si>
    <t>-510.771491179573 150.904149010461 -300.619175766325</t>
  </si>
  <si>
    <t>-521.799245505607 152.442736376686 -408.508022283914</t>
  </si>
  <si>
    <t>-530.081422495913 154.447604273893 -506.136995498042</t>
  </si>
  <si>
    <t>-536.718323698862 157.166114552537 -603.874113586939</t>
  </si>
  <si>
    <t>-544.365808290006 161.836896034452 -741.582804487713</t>
  </si>
  <si>
    <t>-525.694408008104 164.859223629071 -830.819852882059</t>
  </si>
  <si>
    <t>-543.469692224333 189.647049220458 -679.56032998187</t>
  </si>
  <si>
    <t>-570.827335115751 324.917769991837 -656.062029005577</t>
  </si>
  <si>
    <t>-502.853178845418 331.796496111455 -363.945359068053</t>
  </si>
  <si>
    <t>-293.765915692462 234.936759787223 -280.125879758686</t>
  </si>
  <si>
    <t>-538.50110498159 129.897488951158 -681.862809271295</t>
  </si>
  <si>
    <t>-319.168246555362 19.3461172556631 -349.443218886338</t>
  </si>
  <si>
    <t>-479.725293881874 229.091764152085 -205.169241187262</t>
  </si>
  <si>
    <t>-484.47829822299 255.589313194603 210.440235122964</t>
  </si>
  <si>
    <t>-498.916801531946 282.367653798832 615.675328340991</t>
  </si>
  <si>
    <t>-349.744966314153 295.674467192891 674.025025759979</t>
  </si>
  <si>
    <t>-514.010387362153 71.9852433911849 -200.993935280129</t>
  </si>
  <si>
    <t>-522.420030743231 83.2730171707556 215.248588888704</t>
  </si>
  <si>
    <t>-529.403715704229 101.007928591195 621.158485398998</t>
  </si>
  <si>
    <t>-387.884575227623 55.4435845263872 682.233990147913</t>
  </si>
  <si>
    <t>9763-20170724T150236.611549400.bin</t>
  </si>
  <si>
    <t>-496.617025588947 150.548523732868 -203.083663161189</t>
  </si>
  <si>
    <t>-510.51412495029 150.937434996403 -300.606561121974</t>
  </si>
  <si>
    <t>-521.544672104442 152.48140468928 -408.495135992803</t>
  </si>
  <si>
    <t>-529.840423018772 154.489505355051 -506.122736370128</t>
  </si>
  <si>
    <t>-536.501853198336 157.20860183592 -603.858156398166</t>
  </si>
  <si>
    <t>-544.195264073184 161.876963654695 -741.564450364488</t>
  </si>
  <si>
    <t>-525.501762502838 164.884849297699 -830.797397769832</t>
  </si>
  <si>
    <t>-543.276163759902 189.688392806044 -679.542932315511</t>
  </si>
  <si>
    <t>-570.567474410569 324.973463378959 -656.011011658237</t>
  </si>
  <si>
    <t>-502.396755349629 331.801295896898 -363.93882129518</t>
  </si>
  <si>
    <t>-293.28619737527 234.941241202768 -280.177817699517</t>
  </si>
  <si>
    <t>-538.31294147566 129.938403265182 -681.845824566318</t>
  </si>
  <si>
    <t>-318.826708398939 19.0759609574084 -349.18928954518</t>
  </si>
  <si>
    <t>-479.456858237098 229.094490119801 -205.156694932279</t>
  </si>
  <si>
    <t>-484.413851904622 255.589705225839 210.450588843185</t>
  </si>
  <si>
    <t>-498.942384599693 282.357924234078 615.677483064143</t>
  </si>
  <si>
    <t>-349.762660921007 295.69119180538 674.001059171865</t>
  </si>
  <si>
    <t>-513.831512083906 72.0329037398076 -200.986626290346</t>
  </si>
  <si>
    <t>-522.249443260863 83.2756844962414 215.256980400727</t>
  </si>
  <si>
    <t>-529.388015649271 101.030426075884 621.167994438766</t>
  </si>
  <si>
    <t>-387.862605144831 55.4776609575963 682.2376443677</t>
  </si>
  <si>
    <t>9763-20170724T150236.677730100.bin</t>
  </si>
  <si>
    <t>-496.176100636402 150.526656310542 -203.072695024686</t>
  </si>
  <si>
    <t>-509.995393942737 150.928985616577 -300.606581061239</t>
  </si>
  <si>
    <t>-520.979756347331 152.503970312443 -408.49954287549</t>
  </si>
  <si>
    <t>-529.250319747301 154.544890529823 -506.128458021214</t>
  </si>
  <si>
    <t>-535.9033893498 157.301046830683 -603.863608726637</t>
  </si>
  <si>
    <t>-543.603056146406 162.024874778353 -741.567617073736</t>
  </si>
  <si>
    <t>-524.833899457272 165.058509875631 -830.783676766229</t>
  </si>
  <si>
    <t>-542.671903619012 189.81208604872 -679.535299186232</t>
  </si>
  <si>
    <t>-569.835041642 325.103498572742 -655.906846019662</t>
  </si>
  <si>
    <t>-501.523647414495 331.93507610581 -363.867642105067</t>
  </si>
  <si>
    <t>-292.398466800433 235.140442744482 -280.067449308094</t>
  </si>
  <si>
    <t>-537.727263139047 130.061510595428 -681.861597527639</t>
  </si>
  <si>
    <t>-318.524119258541 18.7901010248065 -348.347879392523</t>
  </si>
  <si>
    <t>-479.001297094494 229.083589169977 -205.121947523384</t>
  </si>
  <si>
    <t>-484.280582858828 255.583780366932 210.481051088053</t>
  </si>
  <si>
    <t>-498.99151402558 282.326867979928 615.69397057143</t>
  </si>
  <si>
    <t>-349.803810777866 295.751958242373 673.976033287233</t>
  </si>
  <si>
    <t>-513.370545528447 71.9631891222364 -200.989607778227</t>
  </si>
  <si>
    <t>-522.005347205132 83.348737259483 215.245720796373</t>
  </si>
  <si>
    <t>-529.338845948535 101.069552755007 621.15103359968</t>
  </si>
  <si>
    <t>-387.822851759918 55.5027994911857 682.232075436233</t>
  </si>
  <si>
    <t>9763-20170724T150236.711822900.bin</t>
  </si>
  <si>
    <t>-495.957725395179 150.507197006311 -203.06262300887</t>
  </si>
  <si>
    <t>-509.719790898915 150.904737622888 -300.60462306331</t>
  </si>
  <si>
    <t>-520.653484202814 152.494307412474 -408.50239942135</t>
  </si>
  <si>
    <t>-528.884035942029 154.555388493357 -506.134426656437</t>
  </si>
  <si>
    <t>-535.503257924221 157.33875246208 -603.870935556196</t>
  </si>
  <si>
    <t>-543.162165404916 162.107863457759 -741.575640876585</t>
  </si>
  <si>
    <t>-524.336858353733 165.181484831183 -830.778633023337</t>
  </si>
  <si>
    <t>-542.241387373964 189.875457811384 -679.534539810893</t>
  </si>
  <si>
    <t>-569.336575532257 325.170856511474 -655.856753480972</t>
  </si>
  <si>
    <t>-501.154837824154 332.046081282502 -363.788304347124</t>
  </si>
  <si>
    <t>-292.03887944548 235.228712082059 -279.991388429776</t>
  </si>
  <si>
    <t>-537.312021798776 130.124195650585 -681.878003913269</t>
  </si>
  <si>
    <t>-318.578440299592 18.8698503250732 -347.950106283652</t>
  </si>
  <si>
    <t>-478.756483344583 229.036680288753 -205.108952519693</t>
  </si>
  <si>
    <t>-484.23060674058 255.583810339949 210.4885592897</t>
  </si>
  <si>
    <t>-499.016842142315 282.320678294261 615.70089430709</t>
  </si>
  <si>
    <t>-349.822837977969 295.756994943005 673.964269254181</t>
  </si>
  <si>
    <t>-513.199859103377 71.9298709036973 -200.993048077476</t>
  </si>
  <si>
    <t>-521.883021831486 83.3980751416209 215.238959095862</t>
  </si>
  <si>
    <t>-529.310159897477 101.092621541273 621.139647767316</t>
  </si>
  <si>
    <t>-387.806316992319 55.511535198651 682.238170466325</t>
  </si>
  <si>
    <t>9763-20170724T150236.775501700.bin</t>
  </si>
  <si>
    <t>-495.477982165251 150.377895414841 -203.073541903598</t>
  </si>
  <si>
    <t>-509.169476438064 150.785558602411 -300.625341513276</t>
  </si>
  <si>
    <t>-520.030464071178 152.425593633969 -408.529822703415</t>
  </si>
  <si>
    <t>-528.198948585309 154.548383176905 -506.165647342106</t>
  </si>
  <si>
    <t>-534.760790846149 157.408845318674 -603.903844107266</t>
  </si>
  <si>
    <t>-542.344792340567 162.303043662333 -741.608477972268</t>
  </si>
  <si>
    <t>-523.358002580845 165.460384952696 -830.774193846564</t>
  </si>
  <si>
    <t>-541.44016322604 190.015791710623 -679.542381464995</t>
  </si>
  <si>
    <t>-568.409161187315 325.322389621685 -655.78460638763</t>
  </si>
  <si>
    <t>-500.650598556474 332.229935285001 -363.618465398205</t>
  </si>
  <si>
    <t>-291.56274679434 235.621970905828 -279.510329828693</t>
  </si>
  <si>
    <t>-536.544711364829 130.263624091222 -681.935587977187</t>
  </si>
  <si>
    <t>-318.496454487325 18.7506479149363 -347.70325513612</t>
  </si>
  <si>
    <t>-478.184959186123 228.904133075881 -205.084389988532</t>
  </si>
  <si>
    <t>-484.097072899122 255.489253964312 210.504650971165</t>
  </si>
  <si>
    <t>-499.059539058366 282.291315518075 615.704462318732</t>
  </si>
  <si>
    <t>-349.846751025977 295.611191845589 673.946377603763</t>
  </si>
  <si>
    <t>-512.793696109082 71.8360201273006 -201.003422050062</t>
  </si>
  <si>
    <t>-521.65192674066 83.4090602102788 215.222002119148</t>
  </si>
  <si>
    <t>-529.260087663799 101.120662451137 621.127744539046</t>
  </si>
  <si>
    <t>-387.767712587147 55.5288899372126 682.244744365673</t>
  </si>
  <si>
    <t>9763-20170724T150236.843862600.bin</t>
  </si>
  <si>
    <t>-494.991025821077 150.194163961497 -203.036894158366</t>
  </si>
  <si>
    <t>-508.572527435549 150.611383314068 -300.604133319002</t>
  </si>
  <si>
    <t>-519.324796903089 152.304603189736 -408.51853790652</t>
  </si>
  <si>
    <t>-527.401892189856 154.492631642348 -506.160736892174</t>
  </si>
  <si>
    <t>-533.88033573644 157.435128019485 -603.902017734488</t>
  </si>
  <si>
    <t>-541.356373737944 162.462459917429 -741.607565137497</t>
  </si>
  <si>
    <t>-522.185327483751 165.674561831198 -830.732061573339</t>
  </si>
  <si>
    <t>-540.49200520076 190.11577067144 -679.514663323165</t>
  </si>
  <si>
    <t>-567.450182691812 325.40326756184 -655.643049382795</t>
  </si>
  <si>
    <t>-500.342734269839 332.053177998414 -363.320676818122</t>
  </si>
  <si>
    <t>-291.087983074853 236.165315992043 -278.804530744636</t>
  </si>
  <si>
    <t>-535.611501149072 130.364607198099 -681.960887382882</t>
  </si>
  <si>
    <t>-318.141141169122 18.9793955622081 -347.556799059143</t>
  </si>
  <si>
    <t>-477.631119889718 228.685557293498 -205.04617414346</t>
  </si>
  <si>
    <t>-483.915856814782 255.439347026012 210.52660029727</t>
  </si>
  <si>
    <t>-499.095871978291 282.27052245596 615.713417628636</t>
  </si>
  <si>
    <t>-349.884886051616 295.706345949715 673.933369551929</t>
  </si>
  <si>
    <t>-512.358428088515 71.6779306263031 -200.995039822657</t>
  </si>
  <si>
    <t>-521.461541965561 83.4234296002621 215.220283149841</t>
  </si>
  <si>
    <t>-529.201403542816 101.176720898994 621.117765858991</t>
  </si>
  <si>
    <t>-387.741543692653 55.5002123505417 682.246756030822</t>
  </si>
  <si>
    <t>9763-20170724T150236.879961800.bin</t>
  </si>
  <si>
    <t>-494.688260203546 150.100320110104 -203.034247390157</t>
  </si>
  <si>
    <t>-508.23468554384 150.528257142576 -300.606272736263</t>
  </si>
  <si>
    <t>-518.931755643977 152.259703978176 -408.525555320081</t>
  </si>
  <si>
    <t>-526.953471940932 154.493700064032 -506.171300280923</t>
  </si>
  <si>
    <t>-533.371775560897 157.494431245259 -603.914760208689</t>
  </si>
  <si>
    <t>-540.758927790274 162.616749041449 -741.621700338071</t>
  </si>
  <si>
    <t>-521.483591119986 165.856481766158 -830.72253598322</t>
  </si>
  <si>
    <t>-539.939772891591 190.226770642457 -679.508812138803</t>
  </si>
  <si>
    <t>-566.931711291095 325.493754482978 -655.556344348796</t>
  </si>
  <si>
    <t>-500.202975301306 331.94610455861 -363.14285141558</t>
  </si>
  <si>
    <t>-290.952340648935 236.641877043945 -277.958977348624</t>
  </si>
  <si>
    <t>-535.047418767521 130.478239167103 -681.993635043889</t>
  </si>
  <si>
    <t>-317.888335562009 19.1874233254323 -347.453783761401</t>
  </si>
  <si>
    <t>-477.331321886252 228.626476545134 -205.035719642413</t>
  </si>
  <si>
    <t>-483.805698655663 255.382001895882 210.534017147956</t>
  </si>
  <si>
    <t>-499.112773618223 282.258682377374 615.718184144397</t>
  </si>
  <si>
    <t>-349.894094609957 295.65462520646 673.927602069864</t>
  </si>
  <si>
    <t>-512.063855397433 71.5761962945946 -201.000833373854</t>
  </si>
  <si>
    <t>-521.340160855742 83.47656657383 215.206222466373</t>
  </si>
  <si>
    <t>-529.14746076183 101.223424889441 621.10096489136</t>
  </si>
  <si>
    <t>-387.724400469369 55.4624390435185 682.252035107173</t>
  </si>
  <si>
    <t>9763-20170724T150236.912047800.bin</t>
  </si>
  <si>
    <t>-494.464765555708 150.042960807898 -203.032714804569</t>
  </si>
  <si>
    <t>-507.981624065131 150.473385163234 -300.608888539041</t>
  </si>
  <si>
    <t>-518.633721248286 152.235221067687 -408.532194988516</t>
  </si>
  <si>
    <t>-526.610953573498 154.508264384439 -506.180447558679</t>
  </si>
  <si>
    <t>-532.981765229404 157.559703886244 -603.925583063822</t>
  </si>
  <si>
    <t>-540.29948884578 162.766494379899 -741.633101568935</t>
  </si>
  <si>
    <t>-520.927471160787 166.025728270438 -830.712255692643</t>
  </si>
  <si>
    <t>-539.520888863547 190.337688630788 -679.502331411865</t>
  </si>
  <si>
    <t>-566.494987841275 325.590880324654 -655.417950264751</t>
  </si>
  <si>
    <t>-500.02386229617 331.818083570907 -362.940964808308</t>
  </si>
  <si>
    <t>-290.79202711117 236.790703481532 -277.402452426332</t>
  </si>
  <si>
    <t>-534.608786639261 130.592214264458 -682.02237408212</t>
  </si>
  <si>
    <t>-317.771066400451 19.470816935531 -347.330766968755</t>
  </si>
  <si>
    <t>-477.221303118151 228.600343514331 -205.029884600121</t>
  </si>
  <si>
    <t>-483.801298900609 255.403971175202 210.535129263103</t>
  </si>
  <si>
    <t>-499.123219373319 282.230988235979 615.72709826852</t>
  </si>
  <si>
    <t>-349.904065948621 295.65632429907 673.928491284135</t>
  </si>
  <si>
    <t>-511.747650944331 71.5169235276778 -201.01550588017</t>
  </si>
  <si>
    <t>-521.194549563873 83.5807657494906 215.18298207201</t>
  </si>
  <si>
    <t>-529.057489097454 101.295537374594 621.068317874075</t>
  </si>
  <si>
    <t>-387.69954697532 55.3952183834831 682.265485873501</t>
  </si>
  <si>
    <t>9763-20170724T150236.980239500.bin</t>
  </si>
  <si>
    <t>-494.224730700075 150.090121266802 -203.035167001025</t>
  </si>
  <si>
    <t>-507.711527129675 150.490886802505 -300.615638029486</t>
  </si>
  <si>
    <t>-518.284241063569 152.288171425025 -408.546065870923</t>
  </si>
  <si>
    <t>-526.173819446931 154.622365151083 -506.20009591512</t>
  </si>
  <si>
    <t>-532.442743152307 157.765459395449 -603.948829871496</t>
  </si>
  <si>
    <t>-539.603746124873 163.133579827836 -741.658432134706</t>
  </si>
  <si>
    <t>-520.025431814282 166.458192480227 -830.690065299427</t>
  </si>
  <si>
    <t>-538.927567915363 190.629202432166 -679.493036939357</t>
  </si>
  <si>
    <t>-566.026619574371 325.792123657548 -655.100176290732</t>
  </si>
  <si>
    <t>-500.52863060333 331.326306158388 -362.389852394093</t>
  </si>
  <si>
    <t>-291.215163483466 237.935858090965 -275.262912905087</t>
  </si>
  <si>
    <t>-533.949192291868 130.892138340652 -682.080601056366</t>
  </si>
  <si>
    <t>-317.656472505153 20.1097971273477 -347.111750276972</t>
  </si>
  <si>
    <t>-477.198879659133 228.633045603201 -205.034826443399</t>
  </si>
  <si>
    <t>-483.647230120679 255.4708464221 210.53000695365</t>
  </si>
  <si>
    <t>-499.120682175526 282.194905382275 615.736992970987</t>
  </si>
  <si>
    <t>-349.913106795523 295.70697470434 673.947995958969</t>
  </si>
  <si>
    <t>-511.311852239924 71.616206742417 -201.025398985843</t>
  </si>
  <si>
    <t>-520.960372159613 83.8095576830588 215.164754404688</t>
  </si>
  <si>
    <t>-528.858808412277 101.52975303268 621.029984441287</t>
  </si>
  <si>
    <t>-387.669154621843 55.2770466240977 682.350187639289</t>
  </si>
  <si>
    <t>9763-20170724T150237.013325200.bin</t>
  </si>
  <si>
    <t>-494.151511150157 150.162793846972 -203.061675452012</t>
  </si>
  <si>
    <t>-507.635871143074 150.549749672055 -300.642505395886</t>
  </si>
  <si>
    <t>-518.172572802549 152.368742611124 -408.576248807858</t>
  </si>
  <si>
    <t>-526.017712623116 154.739286917755 -506.232963405805</t>
  </si>
  <si>
    <t>-532.231451263234 157.935516526419 -603.983578823916</t>
  </si>
  <si>
    <t>-539.304343587146 163.397601738022 -741.693910895199</t>
  </si>
  <si>
    <t>-519.632336116203 166.770161681399 -830.703108575399</t>
  </si>
  <si>
    <t>-538.701713035165 190.84799046843 -679.507736141452</t>
  </si>
  <si>
    <t>-565.963995662667 325.960281969226 -654.990886264625</t>
  </si>
  <si>
    <t>-500.929458780274 331.066333865218 -362.169245047128</t>
  </si>
  <si>
    <t>-291.34114765492 238.782307951823 -274.525622117598</t>
  </si>
  <si>
    <t>-533.654122075847 131.118356276686 -682.136020715686</t>
  </si>
  <si>
    <t>-317.567955558061 20.5105989917342 -347.015642142919</t>
  </si>
  <si>
    <t>-477.195071016475 228.667763037903 -205.039777943692</t>
  </si>
  <si>
    <t>-483.550197335859 255.511188229351 210.526211915599</t>
  </si>
  <si>
    <t>-499.120999763623 282.199919969005 615.74020345143</t>
  </si>
  <si>
    <t>-349.936093245235 295.932486523705 673.957724661527</t>
  </si>
  <si>
    <t>-511.136748112741 71.6453092688846 -201.031494927992</t>
  </si>
  <si>
    <t>-520.853071509677 83.9248478945988 215.154525130725</t>
  </si>
  <si>
    <t>-528.790104549691 101.624557739584 621.024200280748</t>
  </si>
  <si>
    <t>-387.653115072402 55.2868105023947 682.401474266097</t>
  </si>
  <si>
    <t>9763-20170724T150237.075997700.bin</t>
  </si>
  <si>
    <t>-493.999071476948 150.211051356824 -203.089439666002</t>
  </si>
  <si>
    <t>-507.401845099943 150.563196749478 -300.681678589595</t>
  </si>
  <si>
    <t>-517.772362354131 152.392276317876 -408.631249626172</t>
  </si>
  <si>
    <t>-525.438964051083 154.794751453244 -506.301335710935</t>
  </si>
  <si>
    <t>-531.447393043085 158.048475966978 -604.062850176567</t>
  </si>
  <si>
    <t>-538.204652880857 163.619893435989 -741.784681010074</t>
  </si>
  <si>
    <t>-518.323684736006 167.090645243894 -830.743708606394</t>
  </si>
  <si>
    <t>-537.809416832947 191.015206274623 -679.572565129676</t>
  </si>
  <si>
    <t>-565.546726115893 325.988784737238 -654.86186656355</t>
  </si>
  <si>
    <t>-501.580803028624 330.191864479708 -361.790727904803</t>
  </si>
  <si>
    <t>-290.998467491112 240.968695689453 -273.363722111569</t>
  </si>
  <si>
    <t>-532.626063272998 131.299279774702 -682.242704749515</t>
  </si>
  <si>
    <t>-316.783332102392 21.2228837317136 -346.884506404986</t>
  </si>
  <si>
    <t>-477.131235185718 228.724828968685 -205.064722243402</t>
  </si>
  <si>
    <t>-483.635722363201 255.584690983065 210.497899257679</t>
  </si>
  <si>
    <t>-499.122388548461 282.208908756953 615.7286773314</t>
  </si>
  <si>
    <t>-349.955783384474 296.068652953437 673.962971154514</t>
  </si>
  <si>
    <t>-510.852309330765 71.6875107290916 -201.041914339587</t>
  </si>
  <si>
    <t>-520.718652458961 84.0610182067164 215.137798570475</t>
  </si>
  <si>
    <t>-528.688287345693 101.767891376101 621.010431117421</t>
  </si>
  <si>
    <t>-387.612611204544 55.3538771411741 682.470936233709</t>
  </si>
  <si>
    <t>9763-20170724T150237.110587700.bin</t>
  </si>
  <si>
    <t>-493.901431759788 150.234444877908 -203.092872711988</t>
  </si>
  <si>
    <t>-507.255501429765 150.559258543721 -300.69182766852</t>
  </si>
  <si>
    <t>-517.517360665383 152.397287623846 -408.651645202012</t>
  </si>
  <si>
    <t>-525.065363951942 154.826196038888 -506.330430500966</t>
  </si>
  <si>
    <t>-530.935986620162 158.125905969662 -604.098738134746</t>
  </si>
  <si>
    <t>-537.480167918875 163.783700954063 -741.827312959674</t>
  </si>
  <si>
    <t>-517.515739268237 167.324777852549 -830.764826895597</t>
  </si>
  <si>
    <t>-537.215857258082 191.136971054484 -679.595911575913</t>
  </si>
  <si>
    <t>-565.230915687447 326.059557499348 -654.862533547251</t>
  </si>
  <si>
    <t>-502.335894795987 329.769638962685 -361.553047663666</t>
  </si>
  <si>
    <t>-291.651605612086 242.091966092593 -271.832626370049</t>
  </si>
  <si>
    <t>-531.959029893393 131.428837881346 -682.298621007683</t>
  </si>
  <si>
    <t>-316.245975678852 21.623057430289 -346.859903289397</t>
  </si>
  <si>
    <t>-477.071025019368 228.742371042359 -205.071713988884</t>
  </si>
  <si>
    <t>-483.70805421264 255.625982410461 210.48723112628</t>
  </si>
  <si>
    <t>-499.118810748087 282.206922902681 615.729509515643</t>
  </si>
  <si>
    <t>-349.958763702186 296.053657011471 673.983704359824</t>
  </si>
  <si>
    <t>-510.710094456485 71.7029180654401 -201.033514426478</t>
  </si>
  <si>
    <t>-520.65885101655 84.0996467335399 215.143501905121</t>
  </si>
  <si>
    <t>-528.665968119736 101.822502219256 621.017802369587</t>
  </si>
  <si>
    <t>-387.598827547035 55.4079955388997 682.497496659609</t>
  </si>
  <si>
    <t>9763-20170724T150237.177377300.bin</t>
  </si>
  <si>
    <t>-493.604078176735 150.176248802151 -203.079788589306</t>
  </si>
  <si>
    <t>-506.858308669368 150.454642839595 -300.692583997491</t>
  </si>
  <si>
    <t>-516.916392993957 152.272009544099 -408.671907629496</t>
  </si>
  <si>
    <t>-524.244201221814 154.699080786685 -506.367383645875</t>
  </si>
  <si>
    <t>-529.859887728045 158.016466513512 -604.150162494879</t>
  </si>
  <si>
    <t>-536.009806738043 163.722253943758 -741.894907234468</t>
  </si>
  <si>
    <t>-515.868389334219 167.353424963984 -830.788877999916</t>
  </si>
  <si>
    <t>-535.996790456255 191.047095557153 -679.650487746551</t>
  </si>
  <si>
    <t>-564.80217665626 325.818536914752 -655.007862899359</t>
  </si>
  <si>
    <t>-504.587497792396 328.760239019228 -361.127782039952</t>
  </si>
  <si>
    <t>-294.1246318383 241.770182764659 -270.226121058852</t>
  </si>
  <si>
    <t>-530.585931920125 131.353223553664 -682.364792251472</t>
  </si>
  <si>
    <t>-315.516971392219 22.6291180627213 -346.466052516278</t>
  </si>
  <si>
    <t>-476.83271139174 228.715508562442 -205.079996391052</t>
  </si>
  <si>
    <t>-483.810008507261 255.631698243443 210.471318957522</t>
  </si>
  <si>
    <t>-499.109755005854 282.224974731824 615.731257114328</t>
  </si>
  <si>
    <t>-349.968734591588 296.119740040664 674.022673408627</t>
  </si>
  <si>
    <t>-510.37257107755 71.6461250574205 -201.018996930769</t>
  </si>
  <si>
    <t>-520.538026567052 84.1094255377564 215.150801213748</t>
  </si>
  <si>
    <t>-528.656820249977 101.85684666772 621.028694413349</t>
  </si>
  <si>
    <t>-387.572295097024 55.5094518057974 682.519028234992</t>
  </si>
  <si>
    <t>9763-20170724T150237.243553300.bin</t>
  </si>
  <si>
    <t>-493.399994559179 150.140263038948 -203.035763737901</t>
  </si>
  <si>
    <t>-506.609370516536 150.385775320672 -300.654699729476</t>
  </si>
  <si>
    <t>-516.543652456817 152.156148879761 -408.646304613562</t>
  </si>
  <si>
    <t>-523.729379904708 154.53940376758 -506.353373043612</t>
  </si>
  <si>
    <t>-529.172789354545 157.813205115168 -604.147338928155</t>
  </si>
  <si>
    <t>-535.048328729634 163.460214659014 -741.906467513386</t>
  </si>
  <si>
    <t>-514.724173638553 167.069311161126 -830.759733677267</t>
  </si>
  <si>
    <t>-535.212697826469 190.806679497079 -679.671772437366</t>
  </si>
  <si>
    <t>-564.602216172735 325.452409552254 -655.05478450075</t>
  </si>
  <si>
    <t>-507.377153221642 326.292625119464 -360.564423215404</t>
  </si>
  <si>
    <t>-297.090065184913 240.447030020126 -268.180020149984</t>
  </si>
  <si>
    <t>-529.689623590332 131.121641676672 -682.353925894671</t>
  </si>
  <si>
    <t>-314.951538008864 23.4911864940607 -346.039023495777</t>
  </si>
  <si>
    <t>-476.803387340039 228.70477760837 -205.052901775582</t>
  </si>
  <si>
    <t>-483.952820633466 255.68499239263 210.491288778778</t>
  </si>
  <si>
    <t>-499.110985797909 282.217467683482 615.73533209138</t>
  </si>
  <si>
    <t>-349.982354106678 296.210634198683 674.03495257828</t>
  </si>
  <si>
    <t>-510.034463421293 71.5607434873818 -200.99970887243</t>
  </si>
  <si>
    <t>-520.41249604967 84.1479400715837 215.161144375198</t>
  </si>
  <si>
    <t>-528.630549081301 101.908076923327 621.036300282698</t>
  </si>
  <si>
    <t>-387.542023210975 55.5918688676295 682.541056206085</t>
  </si>
  <si>
    <t>9763-20170724T150237.276646100.bin</t>
  </si>
  <si>
    <t>-493.301200989247 150.14729823002 -203.015562248641</t>
  </si>
  <si>
    <t>-506.497102116628 150.36861984773 -300.63639452579</t>
  </si>
  <si>
    <t>-516.381122141188 152.128989484308 -408.632627087506</t>
  </si>
  <si>
    <t>-523.507894067636 154.511333968105 -506.344176967802</t>
  </si>
  <si>
    <t>-528.879295611105 157.793346285503 -604.141836884231</t>
  </si>
  <si>
    <t>-534.640179801591 163.462093079031 -741.905013735391</t>
  </si>
  <si>
    <t>-514.235961931643 167.062303072976 -830.740211936058</t>
  </si>
  <si>
    <t>-534.883267730114 190.796157629062 -679.665188230186</t>
  </si>
  <si>
    <t>-564.431861854299 325.394077301431 -655.001521395674</t>
  </si>
  <si>
    <t>-508.857306761753 324.802765455175 -360.194582466687</t>
  </si>
  <si>
    <t>-298.27530128902 240.50123305269 -267.063145724849</t>
  </si>
  <si>
    <t>-529.304123914942 131.116629832104 -682.354200474583</t>
  </si>
  <si>
    <t>-314.67672243804 23.8713667457268 -345.937070105869</t>
  </si>
  <si>
    <t>-476.763712689799 228.729076853964 -205.044556996485</t>
  </si>
  <si>
    <t>-484.023040276071 255.726180271665 210.496646737172</t>
  </si>
  <si>
    <t>-499.11591480245 282.249524013636 615.741327176143</t>
  </si>
  <si>
    <t>-349.999350459653 296.40834869511 674.031813728891</t>
  </si>
  <si>
    <t>-509.866106121215 71.5639710290297 -200.972987025162</t>
  </si>
  <si>
    <t>-520.318966234023 84.197398522814 215.184587216482</t>
  </si>
  <si>
    <t>-528.624462318091 101.938093533347 621.050024199795</t>
  </si>
  <si>
    <t>-387.530959875496 55.6395381318903 682.556589321587</t>
  </si>
  <si>
    <t>9763-20170724T150237.341827400.bin</t>
  </si>
  <si>
    <t>-493.093169087657 150.118631632696 -203.028240641913</t>
  </si>
  <si>
    <t>-506.261618600644 150.292513212235 -300.652783827546</t>
  </si>
  <si>
    <t>-516.056932846691 152.029820154513 -408.657539854532</t>
  </si>
  <si>
    <t>-523.081458876651 154.406032599511 -506.376544741507</t>
  </si>
  <si>
    <t>-528.329650902882 157.698354275171 -604.180716476573</t>
  </si>
  <si>
    <t>-533.896055130972 163.400118258368 -741.95039533168</t>
  </si>
  <si>
    <t>-513.353221659482 167.032880687116 -830.752378173263</t>
  </si>
  <si>
    <t>-534.307910647972 190.711382933663 -679.701428087884</t>
  </si>
  <si>
    <t>-564.581385825961 325.144801465968 -654.985812762419</t>
  </si>
  <si>
    <t>-511.882948398907 322.698223994083 -359.660798033463</t>
  </si>
  <si>
    <t>-300.826605776903 242.161945320551 -264.297657134073</t>
  </si>
  <si>
    <t>-528.56316878743 131.048209089204 -682.4028572136</t>
  </si>
  <si>
    <t>-314.18084872232 24.4978160218413 -345.732658723756</t>
  </si>
  <si>
    <t>-476.757219902848 228.744350867536 -205.053526152326</t>
  </si>
  <si>
    <t>-484.062387438475 255.744691549907 210.48660396437</t>
  </si>
  <si>
    <t>-499.109291719404 282.252131761248 615.740039366415</t>
  </si>
  <si>
    <t>-350.010766855875 296.530398983429 674.04749730331</t>
  </si>
  <si>
    <t>-509.463170905508 71.5013830399128 -200.960919165768</t>
  </si>
  <si>
    <t>-520.156897862646 84.2130077028066 215.188164857633</t>
  </si>
  <si>
    <t>-528.595595412017 101.981192957081 621.045840468847</t>
  </si>
  <si>
    <t>-387.50205363659 55.7229124040614 682.582655486138</t>
  </si>
  <si>
    <t>9763-20170724T150237.374419200.bin</t>
  </si>
  <si>
    <t>-493.009696897833 150.093009624429 -203.025033725179</t>
  </si>
  <si>
    <t>-506.185243801521 150.246054978035 -300.648698070964</t>
  </si>
  <si>
    <t>-515.950794051525 151.967608844908 -408.656431000418</t>
  </si>
  <si>
    <t>-522.933837079241 154.334573002447 -506.378736714897</t>
  </si>
  <si>
    <t>-528.126425801357 157.623608215731 -604.185748586691</t>
  </si>
  <si>
    <t>-533.600121135822 163.328456346891 -741.959108754653</t>
  </si>
  <si>
    <t>-513.014922067539 167.008545091035 -830.749432099417</t>
  </si>
  <si>
    <t>-534.110253938537 190.632766072427 -679.707881665989</t>
  </si>
  <si>
    <t>-564.826973175477 324.972867281922 -655.042066393603</t>
  </si>
  <si>
    <t>-513.457106095903 322.221338708478 -359.485776551592</t>
  </si>
  <si>
    <t>-302.34992016221 244.721276933456 -261.748861853694</t>
  </si>
  <si>
    <t>-528.250926804495 130.980626870408 -682.410651717322</t>
  </si>
  <si>
    <t>-314.024539949203 24.7876582356671 -345.610796953071</t>
  </si>
  <si>
    <t>-476.764239919034 228.75758419537 -205.061118051579</t>
  </si>
  <si>
    <t>-484.081423900372 255.747404937518 210.479474947446</t>
  </si>
  <si>
    <t>-499.103021773497 282.26731292949 615.740472940345</t>
  </si>
  <si>
    <t>-350.024368938663 296.726144235708 674.054232324194</t>
  </si>
  <si>
    <t>-509.281555790975 71.4192248024829 -200.952247290646</t>
  </si>
  <si>
    <t>-520.07605141275 84.2193385191865 215.191508208072</t>
  </si>
  <si>
    <t>-528.600078285298 101.988987554047 621.048616994889</t>
  </si>
  <si>
    <t>-387.490219009738 55.7913440491745 682.593563635518</t>
  </si>
  <si>
    <t>9763-20170724T150237.445109800.bin</t>
  </si>
  <si>
    <t>-492.917308584742 150.021170071493 -203.027424598452</t>
  </si>
  <si>
    <t>-506.12989879247 150.12947573059 -300.646258741507</t>
  </si>
  <si>
    <t>-515.869568539623 151.768679305502 -408.657589622094</t>
  </si>
  <si>
    <t>-522.801499288669 154.051415983919 -506.385489843217</t>
  </si>
  <si>
    <t>-527.914884224794 157.248975313219 -604.199756127096</t>
  </si>
  <si>
    <t>-533.247281604565 162.819172423268 -741.984174416394</t>
  </si>
  <si>
    <t>-512.608016452555 166.561655622482 -830.759216433178</t>
  </si>
  <si>
    <t>-533.953855950327 190.170819795921 -679.755584818672</t>
  </si>
  <si>
    <t>-565.36771523158 324.357501631926 -655.15012359882</t>
  </si>
  <si>
    <t>-515.93990249501 321.319513616019 -359.265576733803</t>
  </si>
  <si>
    <t>-305.775265743201 250.581811935389 -254.613829554247</t>
  </si>
  <si>
    <t>-527.826551133542 130.543187261206 -682.403316559699</t>
  </si>
  <si>
    <t>-313.457950885617 25.3886332546995 -345.22496291922</t>
  </si>
  <si>
    <t>-476.935410368258 228.738073774632 -205.064374041543</t>
  </si>
  <si>
    <t>-484.1781764312 255.761838759602 210.475386306706</t>
  </si>
  <si>
    <t>-499.101064233803 282.294014372926 615.737041803419</t>
  </si>
  <si>
    <t>-350.044278015752 296.962050486323 674.054499157454</t>
  </si>
  <si>
    <t>-508.95013365218 71.3312786447409 -200.939260799093</t>
  </si>
  <si>
    <t>-519.921004208589 84.1432604671556 215.199524372467</t>
  </si>
  <si>
    <t>-528.641846288539 101.948657913568 621.048205023397</t>
  </si>
  <si>
    <t>-387.467927193963 55.9614556302872 682.603873050078</t>
  </si>
  <si>
    <t>9763-20170724T150237.478893400.bin</t>
  </si>
  <si>
    <t>-492.904215528417 149.975282744582 -203.026334257297</t>
  </si>
  <si>
    <t>-506.124365954196 150.054466046288 -300.644010014831</t>
  </si>
  <si>
    <t>-515.857188485746 151.644793082934 -408.656830593096</t>
  </si>
  <si>
    <t>-522.776198273307 153.877898470185 -506.386658680765</t>
  </si>
  <si>
    <t>-527.869711870478 157.020329631431 -604.203816771819</t>
  </si>
  <si>
    <t>-533.166505701906 162.507964801185 -741.992839589129</t>
  </si>
  <si>
    <t>-512.541773344509 166.274485644648 -830.770282048025</t>
  </si>
  <si>
    <t>-533.955847471565 189.889892902629 -679.778713749525</t>
  </si>
  <si>
    <t>-565.709912695548 324.00853353986 -655.235578354697</t>
  </si>
  <si>
    <t>-516.974031372148 321.73483926332 -359.229439687392</t>
  </si>
  <si>
    <t>-307.683121368079 252.860075167795 -251.62559348456</t>
  </si>
  <si>
    <t>-527.694472942356 130.274837202637 -682.393561087616</t>
  </si>
  <si>
    <t>-313.006879203023 25.7527871265581 -345.113626651688</t>
  </si>
  <si>
    <t>-477.074935920626 228.686173678093 -205.063974191487</t>
  </si>
  <si>
    <t>-484.234522128683 255.800528755159 210.471279048159</t>
  </si>
  <si>
    <t>-499.097512710392 282.292039854201 615.738210627306</t>
  </si>
  <si>
    <t>-350.054746080559 297.082535923091 674.060581302681</t>
  </si>
  <si>
    <t>-508.733572185252 71.2784260379653 -200.932586541847</t>
  </si>
  <si>
    <t>-519.854428887958 84.0425946277471 215.203718064635</t>
  </si>
  <si>
    <t>-528.678052065852 101.908082723851 621.051010488149</t>
  </si>
  <si>
    <t>-387.454097948267 56.0653336273294 682.599658846298</t>
  </si>
  <si>
    <t>9763-20170724T150237.506965900.bin</t>
  </si>
  <si>
    <t>-492.914017766983 149.983371302388 -203.01079437631</t>
  </si>
  <si>
    <t>-506.14300556921 150.0222649527 -300.627299955845</t>
  </si>
  <si>
    <t>-515.874333895188 151.552775051598 -408.64103392389</t>
  </si>
  <si>
    <t>-522.786868534225 153.725382634318 -506.372788094484</t>
  </si>
  <si>
    <t>-527.868305011377 156.801934159016 -604.192669719785</t>
  </si>
  <si>
    <t>-533.141857690259 162.190985348538 -741.986451408269</t>
  </si>
  <si>
    <t>-512.542266905372 165.961494179645 -830.769588315314</t>
  </si>
  <si>
    <t>-534.001162397189 189.611001756003 -679.789993151812</t>
  </si>
  <si>
    <t>-566.173184831842 323.651975396886 -655.388093149528</t>
  </si>
  <si>
    <t>-518.305709242621 322.399740430266 -359.234083078665</t>
  </si>
  <si>
    <t>-310.121273620381 254.009010582527 -249.202591580343</t>
  </si>
  <si>
    <t>-527.620428408304 130.006847062047 -682.365292105654</t>
  </si>
  <si>
    <t>-312.60100536804 26.2588329837861 -345.052436513684</t>
  </si>
  <si>
    <t>-477.249122826948 228.724441517937 -205.069268360793</t>
  </si>
  <si>
    <t>-484.302310332189 255.851423208262 210.466968228487</t>
  </si>
  <si>
    <t>-499.096607295551 282.311846233503 615.739367827043</t>
  </si>
  <si>
    <t>-350.070362610782 297.255469067192 674.064931078065</t>
  </si>
  <si>
    <t>-508.579938981545 71.2421282682228 -200.912327073394</t>
  </si>
  <si>
    <t>-519.772802794157 84.0043038375723 215.222052136412</t>
  </si>
  <si>
    <t>-528.713696502984 101.88425516336 621.06757577877</t>
  </si>
  <si>
    <t>-387.439354838273 56.1773935199135 682.601682845887</t>
  </si>
  <si>
    <t>9763-20170724T150237.576715400.bin</t>
  </si>
  <si>
    <t>-492.914259932075 150.078643009923 -203.008957547733</t>
  </si>
  <si>
    <t>-506.132299944547 150.047984820242 -300.626957922894</t>
  </si>
  <si>
    <t>-515.872008175542 151.463618624 -408.641504489443</t>
  </si>
  <si>
    <t>-522.798681092455 153.516409512086 -506.374849071094</t>
  </si>
  <si>
    <t>-527.899783035559 156.456155376506 -604.197912496511</t>
  </si>
  <si>
    <t>-533.205840731489 161.634369521789 -741.998484765511</t>
  </si>
  <si>
    <t>-512.662538351358 165.343756683428 -830.797345143272</t>
  </si>
  <si>
    <t>-534.13976121534 189.139573306438 -679.840841193967</t>
  </si>
  <si>
    <t>-567.011175493173 323.075863959302 -655.772137221017</t>
  </si>
  <si>
    <t>-521.489213427804 322.557990995047 -359.24632215242</t>
  </si>
  <si>
    <t>-315.02990644358 254.338559270885 -245.907735871987</t>
  </si>
  <si>
    <t>-527.581067272893 129.551297846596 -682.332454280351</t>
  </si>
  <si>
    <t>-311.761458973136 27.1521107816807 -345.375310125788</t>
  </si>
  <si>
    <t>-477.586787313745 228.835886663643 -205.079494771848</t>
  </si>
  <si>
    <t>-484.399112053054 255.989263095304 210.459105059884</t>
  </si>
  <si>
    <t>-499.092642938968 282.343834639581 615.742640736014</t>
  </si>
  <si>
    <t>-350.086483888453 297.443905807744 674.079148867466</t>
  </si>
  <si>
    <t>-508.235077968438 71.2812432793442 -200.885806650761</t>
  </si>
  <si>
    <t>-519.666314962356 84.0709627971098 215.241231762961</t>
  </si>
  <si>
    <t>-528.726695569662 101.89066155707 621.065743070207</t>
  </si>
  <si>
    <t>-387.408584977459 56.3389085711071 682.614278864008</t>
  </si>
  <si>
    <t>9763-20170724T150237.642964100.bin</t>
  </si>
  <si>
    <t>-492.926566702735 150.214785908198 -203.018326668745</t>
  </si>
  <si>
    <t>-506.18964529526 150.102342899075 -300.630129841408</t>
  </si>
  <si>
    <t>-516.001791576694 151.431677575785 -408.639244313225</t>
  </si>
  <si>
    <t>-523.003544879469 153.407897197003 -506.368829213422</t>
  </si>
  <si>
    <t>-528.189643602128 156.2722140655 -604.189524875594</t>
  </si>
  <si>
    <t>-533.62610317039 161.345601404503 -741.989090584197</t>
  </si>
  <si>
    <t>-513.158543681413 164.994491700156 -830.807774962734</t>
  </si>
  <si>
    <t>-534.606437155628 188.886145284568 -679.847671120709</t>
  </si>
  <si>
    <t>-567.951233359783 322.716828866103 -655.812874531253</t>
  </si>
  <si>
    <t>-522.681636958476 322.284767942817 -359.248568940883</t>
  </si>
  <si>
    <t>-316.897618277103 253.327755046137 -245.130711681862</t>
  </si>
  <si>
    <t>-527.839629815 129.319783336704 -682.307626647887</t>
  </si>
  <si>
    <t>-311.426732225767 27.6704516480443 -345.827294208937</t>
  </si>
  <si>
    <t>-477.838500162558 228.981501994304 -205.123981824377</t>
  </si>
  <si>
    <t>-484.439817199464 256.134463550274 210.417976399985</t>
  </si>
  <si>
    <t>-499.08127337244 282.41174424576 615.72852024235</t>
  </si>
  <si>
    <t>-350.103686246735 297.719168151097 674.083995958123</t>
  </si>
  <si>
    <t>-508.019334021497 71.3897850192102 -200.858057772586</t>
  </si>
  <si>
    <t>-519.576648703381 84.1894902907477 215.26526164899</t>
  </si>
  <si>
    <t>-528.708877150247 101.961882003622 621.084572596918</t>
  </si>
  <si>
    <t>-387.387478195367 56.4561646134921 682.659720279124</t>
  </si>
  <si>
    <t>9763-20170724T150237.675030800.bin</t>
  </si>
  <si>
    <t>-492.940079874998 150.213320054816 -203.022828127814</t>
  </si>
  <si>
    <t>-506.255823809444 150.075245845334 -300.627522444684</t>
  </si>
  <si>
    <t>-516.117439719907 151.334610866376 -408.632833667838</t>
  </si>
  <si>
    <t>-523.158778566069 153.231281863527 -506.361170473237</t>
  </si>
  <si>
    <t>-528.378297700152 156.000163985969 -604.183011454636</t>
  </si>
  <si>
    <t>-533.854364453214 160.922681790413 -741.986307175127</t>
  </si>
  <si>
    <t>-513.391024918541 164.502217408216 -830.808893511697</t>
  </si>
  <si>
    <t>-534.848509049519 188.5276517001 -679.87371303933</t>
  </si>
  <si>
    <t>-568.301599995509 322.339342231006 -655.921783867226</t>
  </si>
  <si>
    <t>-522.989701773045 322.51394292167 -359.363625320227</t>
  </si>
  <si>
    <t>-318.083138492896 250.676839261501 -245.443775517873</t>
  </si>
  <si>
    <t>-528.019043099312 128.966027359936 -682.272683828754</t>
  </si>
  <si>
    <t>-311.349001211817 27.6884642767868 -345.809312710748</t>
  </si>
  <si>
    <t>-477.994076866725 228.967853961346 -205.139471931788</t>
  </si>
  <si>
    <t>-484.409401236154 256.175518578521 210.401891058992</t>
  </si>
  <si>
    <t>-499.070505392176 282.418971004215 615.715871626571</t>
  </si>
  <si>
    <t>-350.096410251247 297.725339111265 674.080544177397</t>
  </si>
  <si>
    <t>-507.925013425604 71.4142163905917 -200.851381321432</t>
  </si>
  <si>
    <t>-519.521435600042 84.1883250806613 215.271638585184</t>
  </si>
  <si>
    <t>-528.716929614223 101.967310173391 621.093182501618</t>
  </si>
  <si>
    <t>-387.377705632639 56.5282348242924 682.676546033787</t>
  </si>
  <si>
    <t>9763-20170724T150237.711632100.bin</t>
  </si>
  <si>
    <t>-493.039376095249 150.221203441188 -203.014174951645</t>
  </si>
  <si>
    <t>-506.398697419225 150.05868587588 -300.612778962584</t>
  </si>
  <si>
    <t>-516.285323096386 151.263903166163 -408.616566413249</t>
  </si>
  <si>
    <t>-523.338721921666 153.101026407947 -506.3452273818</t>
  </si>
  <si>
    <t>-528.558996003897 155.800452499471 -604.168767480863</t>
  </si>
  <si>
    <t>-534.023495775228 160.614694296438 -741.976421906606</t>
  </si>
  <si>
    <t>-513.559482259022 164.136284276659 -830.801160466453</t>
  </si>
  <si>
    <t>-535.036417709335 188.266811510635 -679.885215592038</t>
  </si>
  <si>
    <t>-568.300906546119 322.119323401292 -655.918391851325</t>
  </si>
  <si>
    <t>-523.592052899926 321.954133309586 -359.268553998122</t>
  </si>
  <si>
    <t>-319.594471213513 249.19326383715 -244.308327920242</t>
  </si>
  <si>
    <t>-528.179667529008 128.706300409965 -682.237760647049</t>
  </si>
  <si>
    <t>-311.293416702545 27.5910806071981 -345.749253215372</t>
  </si>
  <si>
    <t>-478.210409178535 229.014899550233 -205.156214560929</t>
  </si>
  <si>
    <t>-484.416256622752 256.205514710636 210.389455123108</t>
  </si>
  <si>
    <t>-499.064400865941 282.415084035137 615.704008544886</t>
  </si>
  <si>
    <t>-350.093942125021 297.749859060645 674.070541126412</t>
  </si>
  <si>
    <t>-507.897248262959 71.4188893472156 -200.839208926471</t>
  </si>
  <si>
    <t>-519.471444391289 84.1845838206514 215.284675385226</t>
  </si>
  <si>
    <t>-528.726494133899 101.971781400677 621.102594053002</t>
  </si>
  <si>
    <t>-387.367261883047 56.6009036380181 682.690382283677</t>
  </si>
  <si>
    <t>9763-20170724T150237.779434800.bin</t>
  </si>
  <si>
    <t>-493.344277226203 150.255683491132 -203.016519709884</t>
  </si>
  <si>
    <t>-506.783237856151 150.044488687457 -300.604127190615</t>
  </si>
  <si>
    <t>-516.706424131399 151.183180566504 -408.605257453556</t>
  </si>
  <si>
    <t>-523.771672787401 152.957065344522 -506.334159830025</t>
  </si>
  <si>
    <t>-528.982356646721 155.591069384459 -604.160103373329</t>
  </si>
  <si>
    <t>-534.41053454829 160.312149617371 -741.972495210278</t>
  </si>
  <si>
    <t>-514.002052274748 163.777357127808 -830.812121943015</t>
  </si>
  <si>
    <t>-535.47188950505 188.00267291668 -679.898983458171</t>
  </si>
  <si>
    <t>-568.993354882501 321.825333354352 -656.096193188376</t>
  </si>
  <si>
    <t>-524.853036361075 321.124957747177 -359.362108162307</t>
  </si>
  <si>
    <t>-322.763178116742 247.26321068911 -241.764718189848</t>
  </si>
  <si>
    <t>-528.55033416584 128.448104521656 -682.211785540778</t>
  </si>
  <si>
    <t>-311.549531555334 27.8604318137202 -345.367262524304</t>
  </si>
  <si>
    <t>-478.612370078421 229.100688001792 -205.195212879583</t>
  </si>
  <si>
    <t>-484.505881798408 256.156654859864 210.363753605875</t>
  </si>
  <si>
    <t>-499.049157792614 282.421509949013 615.67993662409</t>
  </si>
  <si>
    <t>-350.085911598284 297.768437831441 674.061575015517</t>
  </si>
  <si>
    <t>-508.063767591831 71.3898023773213 -200.802257142691</t>
  </si>
  <si>
    <t>-519.576397241612 84.1609086942515 215.323192475116</t>
  </si>
  <si>
    <t>-528.748040555117 101.99778919635 621.124399186373</t>
  </si>
  <si>
    <t>-387.366603364298 56.6941551875848 682.710702538829</t>
  </si>
  <si>
    <t>9763-20170724T150237.811508200.bin</t>
  </si>
  <si>
    <t>-493.45815870442 150.199868205265 -203.037691145944</t>
  </si>
  <si>
    <t>-506.937896830294 149.971463784905 -300.619604928665</t>
  </si>
  <si>
    <t>-516.873842448758 151.079124307093 -408.61983725751</t>
  </si>
  <si>
    <t>-523.937222498424 152.821223947273 -506.349495156249</t>
  </si>
  <si>
    <t>-529.132338047533 155.420944310696 -604.177222834381</t>
  </si>
  <si>
    <t>-534.523998374861 160.091530287623 -741.992712538609</t>
  </si>
  <si>
    <t>-514.119104265703 163.520950167414 -830.834516947064</t>
  </si>
  <si>
    <t>-535.615136720138 187.803090969992 -679.929181229716</t>
  </si>
  <si>
    <t>-569.320732732149 321.606668378521 -656.202329946087</t>
  </si>
  <si>
    <t>-525.238619316627 320.467108345915 -359.460987780268</t>
  </si>
  <si>
    <t>-323.350834465295 247.840351032333 -240.75247798984</t>
  </si>
  <si>
    <t>-528.666322290575 128.250950897567 -682.219291948381</t>
  </si>
  <si>
    <t>-311.724343584868 27.8390690147485 -345.148403972566</t>
  </si>
  <si>
    <t>-478.761081590898 229.03009988799 -205.215784079854</t>
  </si>
  <si>
    <t>-484.548496556502 256.079875435235 210.345124417764</t>
  </si>
  <si>
    <t>-499.031740341578 282.394585146187 615.666010838997</t>
  </si>
  <si>
    <t>-350.068467446624 297.675329220236 674.064948996568</t>
  </si>
  <si>
    <t>-508.162718245653 71.3337934779372 -200.799142796963</t>
  </si>
  <si>
    <t>-519.659289540356 84.1188997563356 215.326320290848</t>
  </si>
  <si>
    <t>-528.757438676046 102.001842673767 621.13247112882</t>
  </si>
  <si>
    <t>-387.366633714885 56.7110805261327 682.706739524549</t>
  </si>
  <si>
    <t>9763-20170724T150237.879694100.bin</t>
  </si>
  <si>
    <t>-493.854425090801 149.880903248437 -203.012148180532</t>
  </si>
  <si>
    <t>-507.388552482612 149.646988686961 -300.586650981799</t>
  </si>
  <si>
    <t>-517.361004777378 150.706505801503 -408.583943665409</t>
  </si>
  <si>
    <t>-524.446166644751 152.389264239103 -506.313102339938</t>
  </si>
  <si>
    <t>-529.650840494716 154.91400998674 -604.142208985093</t>
  </si>
  <si>
    <t>-535.042082979039 159.463516688199 -741.961843984636</t>
  </si>
  <si>
    <t>-514.613069388556 162.788939721087 -830.80207457612</t>
  </si>
  <si>
    <t>-536.13618535496 187.229303191689 -679.922625116193</t>
  </si>
  <si>
    <t>-570.0949285487 320.988762203464 -656.404188946199</t>
  </si>
  <si>
    <t>-525.124552667596 320.046391713433 -359.795344001174</t>
  </si>
  <si>
    <t>-323.626027450793 250.756489087574 -238.460048132873</t>
  </si>
  <si>
    <t>-529.18181323128 127.675682531849 -682.160478172872</t>
  </si>
  <si>
    <t>-311.995531709435 27.2537934752413 -345.13123790214</t>
  </si>
  <si>
    <t>-479.159972460324 228.712223104952 -205.216628194136</t>
  </si>
  <si>
    <t>-484.684654991028 255.891896082405 210.339351203444</t>
  </si>
  <si>
    <t>-499.026091154262 282.359938482451 615.63908448362</t>
  </si>
  <si>
    <t>-350.060530257535 297.661874098498 674.026736418094</t>
  </si>
  <si>
    <t>-508.569130012419 71.0316208708812 -200.776893065851</t>
  </si>
  <si>
    <t>-519.879992497283 83.9059618597823 215.350868238633</t>
  </si>
  <si>
    <t>-528.817885469217 101.991761974913 621.174225169136</t>
  </si>
  <si>
    <t>-387.380378586838 56.7639993003966 682.687465221788</t>
  </si>
  <si>
    <t>9763-20170724T150237.940857400.bin</t>
  </si>
  <si>
    <t>-494.19395243104 149.547614334759 -202.977425106048</t>
  </si>
  <si>
    <t>-507.799127559599 149.328370200876 -300.541983866651</t>
  </si>
  <si>
    <t>-517.838098034544 150.382966426306 -408.533227766229</t>
  </si>
  <si>
    <t>-524.977540497546 152.052510996034 -506.258578807465</t>
  </si>
  <si>
    <t>-530.229951781915 154.555369568814 -604.085727436414</t>
  </si>
  <si>
    <t>-535.68079186274 159.064943041039 -741.904382169656</t>
  </si>
  <si>
    <t>-515.265534304991 162.295743571694 -830.75123009636</t>
  </si>
  <si>
    <t>-536.713169322834 186.852757336446 -679.873844746567</t>
  </si>
  <si>
    <t>-570.479064807679 320.700539996426 -656.445920342871</t>
  </si>
  <si>
    <t>-525.52976316081 319.324359948703 -359.835645436888</t>
  </si>
  <si>
    <t>-324.807208030282 251.679043764527 -236.306119508848</t>
  </si>
  <si>
    <t>-529.829560630686 127.290318519363 -682.09508123076</t>
  </si>
  <si>
    <t>-312.376462112571 27.4043733503124 -345.283126728979</t>
  </si>
  <si>
    <t>-479.466331594617 228.36911215139 -205.195286799512</t>
  </si>
  <si>
    <t>-484.782672950368 255.659869667091 210.356107338554</t>
  </si>
  <si>
    <t>-499.027684876798 282.302227608064 615.634233783412</t>
  </si>
  <si>
    <t>-350.049303833128 297.618168474376 673.985411316372</t>
  </si>
  <si>
    <t>-508.949259002451 70.7063427393027 -200.736670489404</t>
  </si>
  <si>
    <t>-520.108336095747 83.7428173544972 215.390167881704</t>
  </si>
  <si>
    <t>-528.846376051209 102.009206805123 621.19813143523</t>
  </si>
  <si>
    <t>-387.403927556813 56.7225731926656 682.656673196296</t>
  </si>
  <si>
    <t>9763-20170724T150237.977456600.bin</t>
  </si>
  <si>
    <t>-494.380618611028 149.394181954929 -202.968928530813</t>
  </si>
  <si>
    <t>-507.98442342307 149.189275926125 -300.533763017306</t>
  </si>
  <si>
    <t>-518.037634542545 150.24912091477 -408.523598907513</t>
  </si>
  <si>
    <t>-525.195770654051 151.918152687166 -506.247551140871</t>
  </si>
  <si>
    <t>-530.472276817613 154.415052022586 -604.073590175726</t>
  </si>
  <si>
    <t>-535.962389182554 158.909740922278 -741.89112017855</t>
  </si>
  <si>
    <t>-515.592713374915 162.0837752725 -830.750506585353</t>
  </si>
  <si>
    <t>-536.951368836866 186.70737521201 -679.864293808635</t>
  </si>
  <si>
    <t>-570.722207676645 320.541573874835 -656.504530867837</t>
  </si>
  <si>
    <t>-526.046085820429 319.578949086807 -359.851309687052</t>
  </si>
  <si>
    <t>-325.612734450631 251.899280154615 -235.871720551187</t>
  </si>
  <si>
    <t>-530.119803007113 127.138715439907 -682.079161397265</t>
  </si>
  <si>
    <t>-312.633471357559 27.252121467606 -345.38430222458</t>
  </si>
  <si>
    <t>-479.605188090508 228.203660829869 -205.187312136125</t>
  </si>
  <si>
    <t>-484.856843410147 255.558372860182 210.360657529414</t>
  </si>
  <si>
    <t>-499.030575543618 282.286958277629 615.631737019109</t>
  </si>
  <si>
    <t>-350.048382101648 297.61424807852 673.970226987486</t>
  </si>
  <si>
    <t>-509.19816637223 70.5666164839372 -200.736108142202</t>
  </si>
  <si>
    <t>-520.222947760051 83.6236533473241 215.393630136023</t>
  </si>
  <si>
    <t>-528.865374868027 101.996248603608 621.200524358929</t>
  </si>
  <si>
    <t>-387.414352640918 56.7135997876894 682.642252116153</t>
  </si>
  <si>
    <t>9763-20170724T150238.008789100.bin</t>
  </si>
  <si>
    <t>-494.526936960716 149.237689399218 -202.982843353039</t>
  </si>
  <si>
    <t>-508.12626975294 149.046859505968 -300.548238823106</t>
  </si>
  <si>
    <t>-518.202578591048 150.099337414755 -408.536171416405</t>
  </si>
  <si>
    <t>-525.391856301958 151.751616533768 -506.258137791213</t>
  </si>
  <si>
    <t>-530.709147651207 154.220536097972 -604.082557367255</t>
  </si>
  <si>
    <t>-536.266201511575 158.663642558056 -741.899054831446</t>
  </si>
  <si>
    <t>-515.936121750385 161.751025104067 -830.770581480784</t>
  </si>
  <si>
    <t>-537.195572645324 186.487821331482 -679.883389840382</t>
  </si>
  <si>
    <t>-570.760914577246 320.386465901127 -656.512709571111</t>
  </si>
  <si>
    <t>-526.491651228831 319.370625480208 -359.798643424648</t>
  </si>
  <si>
    <t>-325.528446409354 251.773423401408 -236.634553590117</t>
  </si>
  <si>
    <t>-530.424074469763 126.911552901703 -682.077034692534</t>
  </si>
  <si>
    <t>-313.051965022771 26.8627457314656 -345.361150946772</t>
  </si>
  <si>
    <t>-479.681987336289 228.042637884064 -205.185401629217</t>
  </si>
  <si>
    <t>-484.876068918225 255.414921259376 210.362204391617</t>
  </si>
  <si>
    <t>-499.029413758773 282.264562989318 615.63171623564</t>
  </si>
  <si>
    <t>-350.033823934777 297.482899695706 673.964488565796</t>
  </si>
  <si>
    <t>-509.386373022486 70.422161938347 -200.739995023762</t>
  </si>
  <si>
    <t>-520.324790640606 83.5026727026711 215.391314594529</t>
  </si>
  <si>
    <t>-528.885415288216 101.977098372037 621.201867755719</t>
  </si>
  <si>
    <t>-387.425123563809 56.7060854305016 682.630871576274</t>
  </si>
  <si>
    <t>9763-20170724T150238.075470100.bin</t>
  </si>
  <si>
    <t>-494.742253404792 148.908010729189 -202.950166116536</t>
  </si>
  <si>
    <t>-508.375547992163 148.752556908394 -300.51102323534</t>
  </si>
  <si>
    <t>-518.554057045466 149.794439965665 -408.489200269899</t>
  </si>
  <si>
    <t>-525.859741770621 151.414084547469 -506.203125703897</t>
  </si>
  <si>
    <t>-531.316049346457 153.826194841288 -604.021423049909</t>
  </si>
  <si>
    <t>-537.091240457198 158.162355143981 -741.832330350199</t>
  </si>
  <si>
    <t>-516.841379278593 161.078236661518 -830.728023440311</t>
  </si>
  <si>
    <t>-537.872831640037 186.040231739765 -679.838657046446</t>
  </si>
  <si>
    <t>-571.207974413815 319.999105239493 -656.550921703952</t>
  </si>
  <si>
    <t>-527.532138069095 318.427360471252 -359.75147717058</t>
  </si>
  <si>
    <t>-325.342529804415 252.229726387172 -237.840584382617</t>
  </si>
  <si>
    <t>-531.204044582038 126.451028215719 -681.993086788447</t>
  </si>
  <si>
    <t>-314.413267817115 26.21961643182 -344.572738269079</t>
  </si>
  <si>
    <t>-479.757461225254 227.68808287584 -205.159447175039</t>
  </si>
  <si>
    <t>-484.897033052133 255.191559800295 210.380119067918</t>
  </si>
  <si>
    <t>-499.029554804463 282.206017396329 615.636563827407</t>
  </si>
  <si>
    <t>-350.017709840194 297.303164878978 673.959330998738</t>
  </si>
  <si>
    <t>-509.741434049486 70.1126682048898 -200.733045179715</t>
  </si>
  <si>
    <t>-520.501388631365 83.3428571018558 215.398179562175</t>
  </si>
  <si>
    <t>-528.91566806979 101.968015198427 621.218182522078</t>
  </si>
  <si>
    <t>-387.446434233786 56.6811751828507 682.61487270438</t>
  </si>
  <si>
    <t>9763-20170724T150238.141764000.bin</t>
  </si>
  <si>
    <t>-494.90585531334 148.67028669876 -202.957523081112</t>
  </si>
  <si>
    <t>-508.61076405074 148.560550024274 -300.508380108768</t>
  </si>
  <si>
    <t>-518.93621450099 149.581518982365 -408.472970312073</t>
  </si>
  <si>
    <t>-526.398773476421 151.149997669911 -506.175766576818</t>
  </si>
  <si>
    <t>-532.03377439328 153.476502450754 -603.985974477396</t>
  </si>
  <si>
    <t>-538.08137877389 157.653836141937 -741.790083457286</t>
  </si>
  <si>
    <t>-517.946213303724 160.360254576281 -830.718441295222</t>
  </si>
  <si>
    <t>-538.644050147469 185.613908345288 -679.831113468049</t>
  </si>
  <si>
    <t>-571.570146075875 319.733162023797 -656.801428085319</t>
  </si>
  <si>
    <t>-530.81499842992 315.587469937728 -359.611545295034</t>
  </si>
  <si>
    <t>-327.878556054362 249.752000614708 -238.750121236413</t>
  </si>
  <si>
    <t>-532.172283422895 126.00067420436 -681.922235401254</t>
  </si>
  <si>
    <t>-315.886956931721 25.8707636336751 -343.709753075527</t>
  </si>
  <si>
    <t>-479.809225939688 227.465788033026 -205.136572491487</t>
  </si>
  <si>
    <t>-484.862116276847 255.00990210163 210.401385920883</t>
  </si>
  <si>
    <t>-499.030222389082 282.191521107139 615.637643582549</t>
  </si>
  <si>
    <t>-350.007905441748 297.222851167469 673.95065337201</t>
  </si>
  <si>
    <t>-510.031011755263 69.8814253746752 -200.724062523377</t>
  </si>
  <si>
    <t>-520.631449264597 83.2360178499432 215.407287283561</t>
  </si>
  <si>
    <t>-528.927818568252 101.992976869891 621.229864566172</t>
  </si>
  <si>
    <t>-387.466705294151 56.6444403569246 682.599717030455</t>
  </si>
  <si>
    <t>9763-20170724T150238.177363200.bin</t>
  </si>
  <si>
    <t>-494.987398110437 148.577477776982 -202.953080099416</t>
  </si>
  <si>
    <t>-508.698415405378 148.481618485197 -300.503146097782</t>
  </si>
  <si>
    <t>-519.073075022271 149.489105827626 -408.462999709348</t>
  </si>
  <si>
    <t>-526.596019363033 151.032383880521 -506.161604582741</t>
  </si>
  <si>
    <t>-532.306516131434 153.319343001043 -603.968453436612</t>
  </si>
  <si>
    <t>-538.475539104914 157.424989886763 -741.769379883434</t>
  </si>
  <si>
    <t>-518.394364775722 160.032132254098 -830.712854393431</t>
  </si>
  <si>
    <t>-538.949105361229 185.421078981249 -679.825887728592</t>
  </si>
  <si>
    <t>-571.720394719131 319.578320268271 -656.883422959712</t>
  </si>
  <si>
    <t>-532.196867960955 313.816748395821 -359.55412067067</t>
  </si>
  <si>
    <t>-329.021890800544 248.300308754157 -238.920254322902</t>
  </si>
  <si>
    <t>-532.548197337809 125.799228518022 -681.888787477492</t>
  </si>
  <si>
    <t>-316.2687489261 25.2806712650615 -343.680418504681</t>
  </si>
  <si>
    <t>-479.781639035002 227.339007656665 -205.133341827049</t>
  </si>
  <si>
    <t>-484.894450546284 254.93203334385 210.400659638017</t>
  </si>
  <si>
    <t>-499.023546739676 282.179008299036 615.643664479255</t>
  </si>
  <si>
    <t>-350.013975561918 297.314943242776 673.962152687733</t>
  </si>
  <si>
    <t>-510.187040040628 69.7804858601473 -200.720422692583</t>
  </si>
  <si>
    <t>-520.728802319845 83.2115985530529 215.409910631498</t>
  </si>
  <si>
    <t>-528.918068048964 102.012127973822 621.224589089519</t>
  </si>
  <si>
    <t>-387.471527400863 56.61910409284 682.595179615129</t>
  </si>
  <si>
    <t>9763-20170724T150238.242038800.bin</t>
  </si>
  <si>
    <t>-495.231862521083 148.339646073365 -202.937815551464</t>
  </si>
  <si>
    <t>-508.994091899793 148.272688167825 -300.480566380223</t>
  </si>
  <si>
    <t>-519.532482062701 149.254929185828 -408.424980025863</t>
  </si>
  <si>
    <t>-527.24433776435 150.747905573213 -506.109646835462</t>
  </si>
  <si>
    <t>-533.183117651241 152.955509141552 -603.904626768646</t>
  </si>
  <si>
    <t>-539.713539534436 156.916761009037 -741.693065475494</t>
  </si>
  <si>
    <t>-519.736422174848 159.347622199887 -830.665010549811</t>
  </si>
  <si>
    <t>-539.991117142179 184.98137271592 -679.77947614082</t>
  </si>
  <si>
    <t>-572.604359939153 319.204443876017 -657.03022286807</t>
  </si>
  <si>
    <t>-533.441737245076 312.847807173892 -359.665352350586</t>
  </si>
  <si>
    <t>-330.404910949446 246.750681335604 -239.11566482611</t>
  </si>
  <si>
    <t>-533.662690921591 125.350127255985 -681.793673727516</t>
  </si>
  <si>
    <t>-316.887661076096 24.2033937275369 -344.25219629578</t>
  </si>
  <si>
    <t>-479.871397846735 227.115504470549 -205.125176859644</t>
  </si>
  <si>
    <t>-484.973642757582 254.690181137741 210.410216769753</t>
  </si>
  <si>
    <t>-499.019061354113 282.136335690485 615.642418947374</t>
  </si>
  <si>
    <t>-349.998906909057 297.165557362277 673.961473920329</t>
  </si>
  <si>
    <t>-510.617009259665 69.5991641405974 -200.709035995487</t>
  </si>
  <si>
    <t>-520.956088456936 83.0823734532817 215.424703222433</t>
  </si>
  <si>
    <t>-528.92645988 102.018868275019 621.230872651146</t>
  </si>
  <si>
    <t>-387.482706941579 56.6054966388072 682.592770597241</t>
  </si>
  <si>
    <t>9763-20170724T150238.277136300.bin</t>
  </si>
  <si>
    <t>-495.36766094207 148.219985833592 -202.926361631555</t>
  </si>
  <si>
    <t>-509.150964042247 148.159245105623 -300.466206425263</t>
  </si>
  <si>
    <t>-519.768565192067 149.119023766535 -408.403027546417</t>
  </si>
  <si>
    <t>-527.573235533293 150.577890786723 -506.080808330873</t>
  </si>
  <si>
    <t>-533.625120707904 152.735500051779 -603.869882526726</t>
  </si>
  <si>
    <t>-540.335289466443 156.608602435787 -741.652332131967</t>
  </si>
  <si>
    <t>-520.399220090821 158.944612633617 -830.635922191909</t>
  </si>
  <si>
    <t>-540.507151120024 184.715498824966 -679.757519870453</t>
  </si>
  <si>
    <t>-572.841903110305 319.013435949775 -657.015915603085</t>
  </si>
  <si>
    <t>-533.559286978831 312.574560724747 -359.668747337018</t>
  </si>
  <si>
    <t>-330.442376980396 246.39252421694 -239.300735575129</t>
  </si>
  <si>
    <t>-534.231263911039 125.077551791181 -681.739539267399</t>
  </si>
  <si>
    <t>-316.994363813458 23.6151271314729 -344.717455616353</t>
  </si>
  <si>
    <t>-479.956244408581 226.97798674284 -205.116716828924</t>
  </si>
  <si>
    <t>-484.992488084302 254.559637788407 210.418979915131</t>
  </si>
  <si>
    <t>-499.019102434225 282.113440175302 615.638412792063</t>
  </si>
  <si>
    <t>-349.999298105331 297.151477055428 673.956174715223</t>
  </si>
  <si>
    <t>-510.787339374072 69.4746951862987 -200.708109633706</t>
  </si>
  <si>
    <t>-521.045061112495 83.0139765966242 215.42587752159</t>
  </si>
  <si>
    <t>-528.938419968938 102.010488269955 621.233595129386</t>
  </si>
  <si>
    <t>-387.487233508736 56.6036472588005 682.583240466682</t>
  </si>
  <si>
    <t>9763-20170724T150238.341875400.bin</t>
  </si>
  <si>
    <t>-495.622813457032 148.021861898995 -202.933868849385</t>
  </si>
  <si>
    <t>-509.376202317971 147.960147969743 -300.477911872895</t>
  </si>
  <si>
    <t>-520.085078741 148.889297198808 -408.405908631383</t>
  </si>
  <si>
    <t>-528.020736923023 150.302928247943 -506.073853906724</t>
  </si>
  <si>
    <t>-534.250843766614 152.394418016693 -603.853253755511</t>
  </si>
  <si>
    <t>-541.260475752924 156.14878392823 -741.623929109048</t>
  </si>
  <si>
    <t>-521.440103020212 158.298499909571 -830.638270921682</t>
  </si>
  <si>
    <t>-541.247776276646 184.314332170716 -679.755447047043</t>
  </si>
  <si>
    <t>-572.929064262029 318.7773263743 -656.985968680015</t>
  </si>
  <si>
    <t>-532.4001191239 312.883890857888 -359.794754545573</t>
  </si>
  <si>
    <t>-328.623839835943 247.221929827485 -240.259222308719</t>
  </si>
  <si>
    <t>-535.076251003099 124.664159844073 -681.695156449015</t>
  </si>
  <si>
    <t>-317.294552157034 22.6897757781769 -345.293082956396</t>
  </si>
  <si>
    <t>-480.197101947792 226.74803425681 -205.116188039848</t>
  </si>
  <si>
    <t>-485.108214195091 254.394460891959 210.416670606394</t>
  </si>
  <si>
    <t>-499.016964574246 282.091884556134 615.627188373179</t>
  </si>
  <si>
    <t>-350.007740717363 297.207553604171 673.95180951371</t>
  </si>
  <si>
    <t>-511.056855735538 69.2845930268327 -200.707246815887</t>
  </si>
  <si>
    <t>-521.193838013514 82.8476105403336 215.4289062788</t>
  </si>
  <si>
    <t>-528.94187390368 102.012209608862 621.232421439865</t>
  </si>
  <si>
    <t>-387.495656216159 56.568337598258 682.566092498834</t>
  </si>
  <si>
    <t>9763-20170724T150238.377979500.bin</t>
  </si>
  <si>
    <t>-495.675483363519 147.87118919093 -202.938185762221</t>
  </si>
  <si>
    <t>-509.410772982855 147.804369946438 -300.484752575199</t>
  </si>
  <si>
    <t>-520.153285777503 148.697518055674 -408.409717679424</t>
  </si>
  <si>
    <t>-528.139641784236 150.064184754356 -506.074134037862</t>
  </si>
  <si>
    <t>-534.439909798343 152.093014903138 -603.850530071098</t>
  </si>
  <si>
    <t>-541.567942330435 155.741629644576 -741.618029850235</t>
  </si>
  <si>
    <t>-521.802418705263 157.794000602311 -830.646650228371</t>
  </si>
  <si>
    <t>-541.485056968828 183.956561840565 -679.772021726805</t>
  </si>
  <si>
    <t>-572.983570473157 318.46987444874 -657.065750763788</t>
  </si>
  <si>
    <t>-532.078389476222 313.216946911446 -359.913949217142</t>
  </si>
  <si>
    <t>-328.082629660935 247.903237541188 -240.562159225102</t>
  </si>
  <si>
    <t>-535.349216380707 124.301155951828 -681.669425766376</t>
  </si>
  <si>
    <t>-317.716826533378 22.4281099879706 -345.122634427348</t>
  </si>
  <si>
    <t>-480.173958319629 226.57696362154 -205.119479396926</t>
  </si>
  <si>
    <t>-485.130822274293 254.272861300004 210.409616070597</t>
  </si>
  <si>
    <t>-499.013503877998 282.073242851391 615.623452373178</t>
  </si>
  <si>
    <t>-350.003871680509 297.132154524741 673.961735479031</t>
  </si>
  <si>
    <t>-511.191924700078 69.1193044668119 -200.708877511418</t>
  </si>
  <si>
    <t>-521.29391403306 82.753909137153 215.425801961726</t>
  </si>
  <si>
    <t>-528.95788510201 101.994244053261 621.230907139605</t>
  </si>
  <si>
    <t>-387.499492589798 56.5737071475319 682.553776171521</t>
  </si>
  <si>
    <t>9763-20170724T150238.410064200.bin</t>
  </si>
  <si>
    <t>-495.666923043649 147.685012626407 -202.937177700836</t>
  </si>
  <si>
    <t>-509.393994643955 147.624592586305 -300.484982068004</t>
  </si>
  <si>
    <t>-520.167393476639 148.476236661259 -408.407243826626</t>
  </si>
  <si>
    <t>-528.195792879911 149.783930573373 -506.069117972172</t>
  </si>
  <si>
    <t>-534.550923642304 151.731545826478 -603.843447047521</t>
  </si>
  <si>
    <t>-541.768455240178 155.241724820208 -741.60969377514</t>
  </si>
  <si>
    <t>-522.049813066364 157.181179204984 -830.651513543271</t>
  </si>
  <si>
    <t>-541.624742080805 183.520823206898 -679.793402150928</t>
  </si>
  <si>
    <t>-573.005165324799 318.082396783244 -657.226957167046</t>
  </si>
  <si>
    <t>-532.025130314818 313.70770329306 -360.071231351368</t>
  </si>
  <si>
    <t>-328.042516869651 247.971917581988 -240.928848625853</t>
  </si>
  <si>
    <t>-535.5314631479 123.859339816407 -681.632722920115</t>
  </si>
  <si>
    <t>-318.24904757626 22.1023450315795 -344.622877034784</t>
  </si>
  <si>
    <t>-480.091533828951 226.430643630141 -205.119826058804</t>
  </si>
  <si>
    <t>-485.124027208005 254.118146486322 210.408818133103</t>
  </si>
  <si>
    <t>-499.016081822194 282.059757409868 615.619916047311</t>
  </si>
  <si>
    <t>-350.003428003151 297.09704430368 673.956078583449</t>
  </si>
  <si>
    <t>-511.262024733695 68.9040055440207 -200.704715374174</t>
  </si>
  <si>
    <t>-521.330778748765 82.6440032291375 215.427298983603</t>
  </si>
  <si>
    <t>-528.976315809279 101.967761283623 621.233289651167</t>
  </si>
  <si>
    <t>-387.503401410495 56.5792161219545 682.546353854692</t>
  </si>
  <si>
    <t>9763-20170724T150238.476775900.bin</t>
  </si>
  <si>
    <t>-495.657763481903 147.368356295773 -202.884621540405</t>
  </si>
  <si>
    <t>-509.390775659315 147.339444871992 -300.431582440632</t>
  </si>
  <si>
    <t>-520.212266234384 148.126902392947 -408.349497188687</t>
  </si>
  <si>
    <t>-528.297026825048 149.335407264383 -506.007957960504</t>
  </si>
  <si>
    <t>-534.718975322513 151.142002951014 -603.780663819096</t>
  </si>
  <si>
    <t>-542.039376679691 154.408803986089 -741.547637846534</t>
  </si>
  <si>
    <t>-522.396013630372 156.088814503472 -830.611161048896</t>
  </si>
  <si>
    <t>-541.823301802014 182.799788995271 -679.782668416451</t>
  </si>
  <si>
    <t>-573.052976381321 317.441827363003 -657.49225383738</t>
  </si>
  <si>
    <t>-532.254233065925 313.992995215772 -360.299402393158</t>
  </si>
  <si>
    <t>-328.073215062736 247.179403191432 -242.100061772462</t>
  </si>
  <si>
    <t>-535.783793188252 123.12972946553 -681.518490593008</t>
  </si>
  <si>
    <t>-319.317910246595 22.2918408042424 -343.200343651063</t>
  </si>
  <si>
    <t>-479.948277641207 226.087699726987 -205.089091187796</t>
  </si>
  <si>
    <t>-485.100710337312 253.904708358782 210.429463973808</t>
  </si>
  <si>
    <t>-499.040863469264 282.008113954061 615.606128614278</t>
  </si>
  <si>
    <t>-350.021242978948 297.108713963771 673.908137461188</t>
  </si>
  <si>
    <t>-511.404277184794 68.647561853048 -200.678394991287</t>
  </si>
  <si>
    <t>-521.338932093031 82.4386089613024 215.455140432932</t>
  </si>
  <si>
    <t>-528.999044993544 101.958883683694 621.257285917535</t>
  </si>
  <si>
    <t>-387.495931967423 56.6138913061177 682.532884104574</t>
  </si>
  <si>
    <t>9763-20170724T150238.542033400.bin</t>
  </si>
  <si>
    <t>-495.628064473658 147.283852109667 -202.883840725969</t>
  </si>
  <si>
    <t>-509.38237930699 147.249662168678 -300.427790228062</t>
  </si>
  <si>
    <t>-520.223430555259 147.982894495767 -408.344125355098</t>
  </si>
  <si>
    <t>-528.322544685859 149.123603038048 -506.002262237995</t>
  </si>
  <si>
    <t>-534.754448382129 150.844121315844 -603.775817789009</t>
  </si>
  <si>
    <t>-542.08333994363 153.970758614635 -741.545671224061</t>
  </si>
  <si>
    <t>-522.459311531625 155.381821556546 -830.618081135287</t>
  </si>
  <si>
    <t>-541.869879108169 182.423911801469 -679.809252332591</t>
  </si>
  <si>
    <t>-573.321397412353 317.052328790193 -657.799834078068</t>
  </si>
  <si>
    <t>-532.467075415061 314.252831248529 -360.607915381815</t>
  </si>
  <si>
    <t>-328.025313931851 245.385638836067 -244.049498700136</t>
  </si>
  <si>
    <t>-535.817635247526 122.753452831095 -681.485518809969</t>
  </si>
  <si>
    <t>-319.745765838767 22.9173673116852 -342.404653548519</t>
  </si>
  <si>
    <t>-479.824031875635 225.970005672855 -205.077730449446</t>
  </si>
  <si>
    <t>-485.006147171898 253.792856106168 210.44003929357</t>
  </si>
  <si>
    <t>-499.066109562553 281.955034922493 615.605694929399</t>
  </si>
  <si>
    <t>-350.029692759394 297.01064352698 673.876402291762</t>
  </si>
  <si>
    <t>-511.441922607637 68.5948887216412 -200.642804786592</t>
  </si>
  <si>
    <t>-521.318611660088 82.3238140825554 215.49413149302</t>
  </si>
  <si>
    <t>-529.021015071582 101.959460982934 621.288806256451</t>
  </si>
  <si>
    <t>-387.493447569265 56.6298582111663 682.519306440473</t>
  </si>
  <si>
    <t>9763-20170724T150238.579141400.bin</t>
  </si>
  <si>
    <t>-495.65778888357 147.331938581889 -202.881226902269</t>
  </si>
  <si>
    <t>-509.402536284759 147.291657621957 -300.426583830526</t>
  </si>
  <si>
    <t>-520.218487899393 148.003032154959 -408.345644936568</t>
  </si>
  <si>
    <t>-528.288512386605 149.118496247705 -506.006381271828</t>
  </si>
  <si>
    <t>-534.684619827722 150.808925593411 -603.782774537489</t>
  </si>
  <si>
    <t>-541.955775078978 153.888327521849 -741.556669012797</t>
  </si>
  <si>
    <t>-522.323024270227 155.177987941611 -830.629107988141</t>
  </si>
  <si>
    <t>-541.772221137083 182.362170985387 -679.829851231859</t>
  </si>
  <si>
    <t>-573.319530654683 316.991436502072 -657.946862900161</t>
  </si>
  <si>
    <t>-532.45008515199 314.245424785676 -360.756534001406</t>
  </si>
  <si>
    <t>-327.933535529837 244.464487386654 -244.87467340485</t>
  </si>
  <si>
    <t>-535.711223514999 122.691983541701 -681.483337976884</t>
  </si>
  <si>
    <t>-319.613999049203 23.0697326428742 -342.437535793725</t>
  </si>
  <si>
    <t>-479.859125519421 226.003674722943 -205.076287586533</t>
  </si>
  <si>
    <t>-484.94792750274 253.822103459068 210.442941840192</t>
  </si>
  <si>
    <t>-499.079519946039 281.965192246379 615.600890858577</t>
  </si>
  <si>
    <t>-350.045897836014 297.097506816504 673.858909098671</t>
  </si>
  <si>
    <t>-511.502935683235 68.6882367539833 -200.633543720791</t>
  </si>
  <si>
    <t>-521.327980246699 82.2606830520924 215.50977594813</t>
  </si>
  <si>
    <t>-529.036162594322 101.945631174447 621.29776766637</t>
  </si>
  <si>
    <t>-387.492013808825 56.6472157156072 682.513126364394</t>
  </si>
  <si>
    <t>9763-20170724T150238.641305700.bin</t>
  </si>
  <si>
    <t>-495.779497273521 147.581367749735 -202.879703244158</t>
  </si>
  <si>
    <t>-509.499799374513 147.502723393581 -300.428459979639</t>
  </si>
  <si>
    <t>-520.206365376269 148.178980072325 -408.358549942255</t>
  </si>
  <si>
    <t>-528.14467987373 149.269380390663 -506.030363196158</t>
  </si>
  <si>
    <t>-534.376652566318 150.942752121062 -603.817695656006</t>
  </si>
  <si>
    <t>-541.382879688438 154.00888097644 -741.605654960426</t>
  </si>
  <si>
    <t>-521.704674770359 155.094809842423 -830.670798880993</t>
  </si>
  <si>
    <t>-541.337274894183 182.48675943024 -679.880346636491</t>
  </si>
  <si>
    <t>-573.077683778521 317.106984105824 -658.2261998642</t>
  </si>
  <si>
    <t>-532.064900838847 314.731298227142 -361.052363625053</t>
  </si>
  <si>
    <t>-327.570350820124 243.764393867781 -245.85383148011</t>
  </si>
  <si>
    <t>-535.234558149832 122.820435330093 -681.518402282698</t>
  </si>
  <si>
    <t>-319.104568875374 23.287155750261 -342.692421983091</t>
  </si>
  <si>
    <t>-479.921247275145 226.160513886422 -205.096456134175</t>
  </si>
  <si>
    <t>-484.999923386996 253.966622342969 210.423758774575</t>
  </si>
  <si>
    <t>-499.09004779665 281.981414995255 615.589041667534</t>
  </si>
  <si>
    <t>-350.066833433039 297.148996365667 673.864456452186</t>
  </si>
  <si>
    <t>-511.670914365065 69.0228047244971 -200.605418563398</t>
  </si>
  <si>
    <t>-521.286535383898 82.0584501238143 215.559968462081</t>
  </si>
  <si>
    <t>-529.110888152888 101.864605640035 621.341431836629</t>
  </si>
  <si>
    <t>-387.480150540115 56.7616905483692 682.500702116936</t>
  </si>
  <si>
    <t>9763-20170724T150238.677908500.bin</t>
  </si>
  <si>
    <t>-495.871314837354 147.737429286379 -202.878349818954</t>
  </si>
  <si>
    <t>-509.546720939154 147.639007828632 -300.433324137891</t>
  </si>
  <si>
    <t>-520.161180137673 148.310038312396 -408.372614015488</t>
  </si>
  <si>
    <t>-527.99986768177 149.404183265488 -506.052520599745</t>
  </si>
  <si>
    <t>-534.116418744727 151.09106090145 -603.846903871864</t>
  </si>
  <si>
    <t>-540.94406972362 154.187665548862 -741.643068862267</t>
  </si>
  <si>
    <t>-521.257279429974 155.192540362726 -830.707267155764</t>
  </si>
  <si>
    <t>-540.997012907543 182.649922119057 -679.910636771773</t>
  </si>
  <si>
    <t>-572.81203425673 317.263566500184 -658.299662331285</t>
  </si>
  <si>
    <t>-531.756969828887 315.205947710035 -361.129325717363</t>
  </si>
  <si>
    <t>-327.186133980474 244.171970820182 -246.107762668738</t>
  </si>
  <si>
    <t>-534.855095255698 122.987788535843 -681.555784827926</t>
  </si>
  <si>
    <t>-318.824936914159 23.4270893081016 -342.687404111216</t>
  </si>
  <si>
    <t>-479.99238722563 226.276502692662 -205.105110189579</t>
  </si>
  <si>
    <t>-485.044978030326 254.038658497065 210.418351289407</t>
  </si>
  <si>
    <t>-499.098793930524 281.987358249465 615.587499291272</t>
  </si>
  <si>
    <t>-350.06984678964 297.058448489777 673.873295548291</t>
  </si>
  <si>
    <t>-511.779385766853 69.1874393142548 -200.600332517099</t>
  </si>
  <si>
    <t>-521.299398783053 82.0059755160744 215.573978168605</t>
  </si>
  <si>
    <t>-529.151136969895 101.816635876522 621.361954635582</t>
  </si>
  <si>
    <t>-387.47062848075 56.8186348719159 682.483301885993</t>
  </si>
  <si>
    <t>9763-20170724T150238.741248800.bin</t>
  </si>
  <si>
    <t>-495.902079326052 147.904606784408 -202.878973470611</t>
  </si>
  <si>
    <t>-509.470226390031 147.766110251491 -300.448935481019</t>
  </si>
  <si>
    <t>-519.860034299661 148.436023919799 -408.410037710208</t>
  </si>
  <si>
    <t>-527.454920613781 149.551450170483 -506.109001692176</t>
  </si>
  <si>
    <t>-533.28840062996 151.284889016908 -603.919788801168</t>
  </si>
  <si>
    <t>-539.677654411042 154.476272855565 -741.73493023823</t>
  </si>
  <si>
    <t>-519.958267799737 155.332829529643 -830.793347863387</t>
  </si>
  <si>
    <t>-539.975357780917 182.891045571276 -679.98117922441</t>
  </si>
  <si>
    <t>-571.974636947788 317.473289094758 -658.453413852466</t>
  </si>
  <si>
    <t>-530.662540494933 316.302656139293 -361.313834037782</t>
  </si>
  <si>
    <t>-325.63960300238 244.837366248731 -247.36955672729</t>
  </si>
  <si>
    <t>-533.731459372358 123.240192397562 -681.652036548104</t>
  </si>
  <si>
    <t>-318.144752287755 23.8534131082988 -342.46084435969</t>
  </si>
  <si>
    <t>-479.94775513732 226.387304492559 -205.117805161841</t>
  </si>
  <si>
    <t>-485.127961923183 254.120964686881 210.405985020782</t>
  </si>
  <si>
    <t>-499.113191430439 282.006929998307 615.574504656263</t>
  </si>
  <si>
    <t>-350.084684872221 296.977709416145 673.887285348261</t>
  </si>
  <si>
    <t>-511.846457595643 69.3846972471108 -200.59547349318</t>
  </si>
  <si>
    <t>-521.327109683975 81.9584942834763 215.587193518032</t>
  </si>
  <si>
    <t>-529.190833165096 101.745062776705 621.376764913381</t>
  </si>
  <si>
    <t>-387.449039797973 56.8811418809823 682.454542641806</t>
  </si>
  <si>
    <t>9763-20170724T150238.776846600.bin</t>
  </si>
  <si>
    <t>-495.891346603793 147.958778648496 -202.873095721449</t>
  </si>
  <si>
    <t>-509.392724715012 147.803897968368 -300.45232170089</t>
  </si>
  <si>
    <t>-519.643329283926 148.466695123783 -408.426789172312</t>
  </si>
  <si>
    <t>-527.086536964712 149.582853814223 -506.137302301236</t>
  </si>
  <si>
    <t>-532.742945833971 151.325514745485 -603.9584116435</t>
  </si>
  <si>
    <t>-538.856543013527 154.540787325026 -741.785478918545</t>
  </si>
  <si>
    <t>-519.081879844921 155.323777875552 -830.832424922057</t>
  </si>
  <si>
    <t>-539.288494383814 182.94377551422 -680.027115804034</t>
  </si>
  <si>
    <t>-571.302214956311 317.528169390307 -658.513315685193</t>
  </si>
  <si>
    <t>-529.763278228755 316.605576916972 -361.404578447529</t>
  </si>
  <si>
    <t>-324.434134949619 244.660421172304 -248.316814605463</t>
  </si>
  <si>
    <t>-533.019794883092 123.295457934413 -681.69670237794</t>
  </si>
  <si>
    <t>-317.691999086018 24.132872190725 -342.233259878235</t>
  </si>
  <si>
    <t>-479.94514531517 226.45227970478 -205.117588735882</t>
  </si>
  <si>
    <t>-485.168016917374 254.178284855316 210.406138056168</t>
  </si>
  <si>
    <t>-499.125921532744 282.020370233046 615.57081848322</t>
  </si>
  <si>
    <t>-350.105126370781 297.073463808042 673.882065340952</t>
  </si>
  <si>
    <t>-511.849727227571 69.4459406613962 -200.592516899921</t>
  </si>
  <si>
    <t>-521.295812245229 81.9476367304749 215.593115473818</t>
  </si>
  <si>
    <t>-529.198056867215 101.725348839572 621.391457785566</t>
  </si>
  <si>
    <t>-387.426259046314 56.9322478808592 682.451597929571</t>
  </si>
  <si>
    <t>9763-20170724T150238.841523000.bin</t>
  </si>
  <si>
    <t>-495.750643394486 148.109404438454 -202.866538884613</t>
  </si>
  <si>
    <t>-509.140701311008 147.920848263514 -300.460989599714</t>
  </si>
  <si>
    <t>-519.120088376944 148.568934330424 -408.460886137471</t>
  </si>
  <si>
    <t>-526.259401657697 149.686523390361 -506.194148943137</t>
  </si>
  <si>
    <t>-531.55397420741 151.448976781689 -604.035227065744</t>
  </si>
  <si>
    <t>-537.097942478551 154.714229322423 -741.885129244056</t>
  </si>
  <si>
    <t>-517.188185130555 155.370912901368 -830.902922688993</t>
  </si>
  <si>
    <t>-537.804299517304 183.092645438762 -680.118166211912</t>
  </si>
  <si>
    <t>-569.889429480401 317.656696268446 -658.621411963378</t>
  </si>
  <si>
    <t>-527.624910693352 317.211114159312 -361.613818345551</t>
  </si>
  <si>
    <t>-322.028771144283 243.246407497514 -250.328329833756</t>
  </si>
  <si>
    <t>-531.490395883827 123.449035423487 -681.784804368255</t>
  </si>
  <si>
    <t>-316.668667346638 24.7190844768338 -341.829425355893</t>
  </si>
  <si>
    <t>-479.864025163394 226.63838377566 -205.125821754312</t>
  </si>
  <si>
    <t>-485.24432570902 254.28780922037 210.400999134296</t>
  </si>
  <si>
    <t>-499.167742379855 282.048240037394 615.56852964221</t>
  </si>
  <si>
    <t>-350.144414180541 297.139764149197 673.863377898048</t>
  </si>
  <si>
    <t>-511.68153792334 69.5917404711399 -200.590468117303</t>
  </si>
  <si>
    <t>-521.200832000479 82.0158931490412 215.595858297124</t>
  </si>
  <si>
    <t>-529.206037229999 101.682294537355 621.401653460117</t>
  </si>
  <si>
    <t>-387.389744760741 57.0027401434547 682.441506060124</t>
  </si>
  <si>
    <t>9763-20170724T150238.878145500.bin</t>
  </si>
  <si>
    <t>-495.63783466609 148.23664759297 -202.880184770026</t>
  </si>
  <si>
    <t>-508.995876343763 148.034077534297 -300.478955355638</t>
  </si>
  <si>
    <t>-518.849265990608 148.671518319295 -408.490569912524</t>
  </si>
  <si>
    <t>-525.838417390712 149.784717072642 -506.234592902708</t>
  </si>
  <si>
    <t>-530.946867348735 151.550271791357 -604.085549211506</t>
  </si>
  <si>
    <t>-536.191228179722 154.829258367969 -741.946744419111</t>
  </si>
  <si>
    <t>-516.207944491576 155.414921901305 -830.948634481754</t>
  </si>
  <si>
    <t>-537.03827491881 183.20086079836 -680.178486618956</t>
  </si>
  <si>
    <t>-569.213345317427 317.745928136701 -658.700118808374</t>
  </si>
  <si>
    <t>-526.407494895954 317.515219835344 -361.769835007608</t>
  </si>
  <si>
    <t>-320.775994601986 242.62540079881 -251.170549144234</t>
  </si>
  <si>
    <t>-530.707859583602 123.55879302578 -681.837797609299</t>
  </si>
  <si>
    <t>-316.123108237876 25.0961221893319 -341.649129627792</t>
  </si>
  <si>
    <t>-479.768091679225 226.756150010336 -205.133331743921</t>
  </si>
  <si>
    <t>-485.25301016557 254.395262660937 210.392845264725</t>
  </si>
  <si>
    <t>-499.187430730024 282.060628778017 615.563783556782</t>
  </si>
  <si>
    <t>-350.163092354013 297.175726973131 673.849999062416</t>
  </si>
  <si>
    <t>-511.550416056825 69.6992281253449 -200.599567659162</t>
  </si>
  <si>
    <t>-521.134428167008 82.0959512189895 215.58605489096</t>
  </si>
  <si>
    <t>-529.195862493719 101.674113350072 621.39731294576</t>
  </si>
  <si>
    <t>-387.36881704553 57.0292250707114 682.437720887703</t>
  </si>
  <si>
    <t>9763-20170724T150238.912332800.bin</t>
  </si>
  <si>
    <t>-495.494639040517 148.393006869557 -202.894014882682</t>
  </si>
  <si>
    <t>-508.818289700452 148.17646440414 -300.497433694327</t>
  </si>
  <si>
    <t>-518.52195861637 148.827980416841 -408.522443066178</t>
  </si>
  <si>
    <t>-525.332059333964 149.970152208167 -506.278927978943</t>
  </si>
  <si>
    <t>-530.218649937286 151.783160541469 -604.14026122485</t>
  </si>
  <si>
    <t>-535.106495810839 155.151476641979 -742.012551425926</t>
  </si>
  <si>
    <t>-515.03273313876 155.685184401714 -830.994342084791</t>
  </si>
  <si>
    <t>-536.119939783586 183.482392600399 -680.227955917031</t>
  </si>
  <si>
    <t>-568.291007448045 318.023438937229 -658.727759382928</t>
  </si>
  <si>
    <t>-525.093404761327 317.831489219804 -361.854263059677</t>
  </si>
  <si>
    <t>-319.355136231452 241.934109564261 -252.143994255015</t>
  </si>
  <si>
    <t>-529.771909187953 123.842793019219 -681.910057472</t>
  </si>
  <si>
    <t>-315.44253605124 25.4032336117432 -341.591948615408</t>
  </si>
  <si>
    <t>-479.63146508049 226.906105899041 -205.145615276655</t>
  </si>
  <si>
    <t>-485.206674332436 254.49435530684 210.382728593001</t>
  </si>
  <si>
    <t>-499.205483824691 282.072771460039 615.559421608686</t>
  </si>
  <si>
    <t>-350.176467410094 297.132902310968 673.847913247609</t>
  </si>
  <si>
    <t>-511.384308774011 69.8536557789871 -200.606392703135</t>
  </si>
  <si>
    <t>-521.038093555456 82.198874414428 215.579107053345</t>
  </si>
  <si>
    <t>-529.175777187147 101.674566893496 621.393430969562</t>
  </si>
  <si>
    <t>-387.351028772894 57.032516724563 682.44114830619</t>
  </si>
  <si>
    <t>9763-20170724T150238.975496400.bin</t>
  </si>
  <si>
    <t>-495.130402132248 148.773357674191 -202.943884729939</t>
  </si>
  <si>
    <t>-508.388793206683 148.535663376818 -300.556215108138</t>
  </si>
  <si>
    <t>-517.845133109768 149.18885656637 -408.603164368029</t>
  </si>
  <si>
    <t>-524.362278902233 150.349733267733 -506.37938388586</t>
  </si>
  <si>
    <t>-528.887537314706 152.20300798055 -604.257258313084</t>
  </si>
  <si>
    <t>-533.195708871859 155.65408196705 -742.146814646633</t>
  </si>
  <si>
    <t>-513.026796645992 156.036714438664 -831.107837731936</t>
  </si>
  <si>
    <t>-534.449507166992 183.950000699109 -680.350522579279</t>
  </si>
  <si>
    <t>-566.5809154358 318.506134431954 -658.851835797076</t>
  </si>
  <si>
    <t>-522.77833518559 318.374425697223 -362.066805149338</t>
  </si>
  <si>
    <t>-316.860125407549 240.521604450023 -254.077917053556</t>
  </si>
  <si>
    <t>-528.13323111948 124.30726890549 -682.040723855494</t>
  </si>
  <si>
    <t>-314.306357195684 25.9156381058249 -341.403339381067</t>
  </si>
  <si>
    <t>-479.270166992905 227.284361219988 -205.191299300607</t>
  </si>
  <si>
    <t>-485.001439542013 254.737332400588 210.343906439613</t>
  </si>
  <si>
    <t>-499.242472713132 282.077856251979 615.544866773237</t>
  </si>
  <si>
    <t>-350.208452734832 297.130053306845 673.822550860588</t>
  </si>
  <si>
    <t>-511.066366555367 70.2329082740484 -200.633480746539</t>
  </si>
  <si>
    <t>-520.869560773498 82.4630678606254 215.552015180118</t>
  </si>
  <si>
    <t>-529.132565520776 101.696547764809 621.385802293554</t>
  </si>
  <si>
    <t>-387.33199126639 56.9906953005536 682.442958761225</t>
  </si>
  <si>
    <t>9763-20170724T150239.013157700.bin</t>
  </si>
  <si>
    <t>-494.877818589756 148.932488510673 -202.940711809242</t>
  </si>
  <si>
    <t>-508.079372387528 148.683555046693 -300.560740726679</t>
  </si>
  <si>
    <t>-517.407113961472 149.323941700084 -408.61895740232</t>
  </si>
  <si>
    <t>-523.781521164746 150.475437362495 -506.404578432402</t>
  </si>
  <si>
    <t>-528.137677880133 152.323090754924 -604.290423724059</t>
  </si>
  <si>
    <t>-532.180100007573 155.77177181017 -742.18798577301</t>
  </si>
  <si>
    <t>-511.991835942591 156.047923739203 -831.145008554752</t>
  </si>
  <si>
    <t>-533.536170862207 184.070583088142 -680.395277169597</t>
  </si>
  <si>
    <t>-565.616228876599 318.653277080924 -658.945461927522</t>
  </si>
  <si>
    <t>-521.702724214376 318.572436467738 -362.176789723415</t>
  </si>
  <si>
    <t>-315.633654513991 240.171974304304 -254.873976178169</t>
  </si>
  <si>
    <t>-527.250276233306 124.424238561326 -682.071133083789</t>
  </si>
  <si>
    <t>-313.766986075043 25.8433134356594 -341.338315001186</t>
  </si>
  <si>
    <t>-478.943078932927 227.424357179536 -205.198632037213</t>
  </si>
  <si>
    <t>-484.873569601026 254.824568962725 210.337247619334</t>
  </si>
  <si>
    <t>-499.259317469782 282.081728897873 615.537411419296</t>
  </si>
  <si>
    <t>-350.226281151535 297.15719069775 673.811591404961</t>
  </si>
  <si>
    <t>-510.831843679961 70.3971138064931 -200.633282788931</t>
  </si>
  <si>
    <t>-520.760177275449 82.5814888755397 215.550525375772</t>
  </si>
  <si>
    <t>-529.109251664148 101.708606814191 621.385869255261</t>
  </si>
  <si>
    <t>-387.315525319558 56.9771416816077 682.440236287358</t>
  </si>
  <si>
    <t>9763-20170724T150239.077333700.bin</t>
  </si>
  <si>
    <t>-494.347650371204 149.24257579159 -202.92984731521</t>
  </si>
  <si>
    <t>-507.447957565699 149.001638304939 -300.563444822653</t>
  </si>
  <si>
    <t>-516.554351657077 149.633291321739 -408.640667749531</t>
  </si>
  <si>
    <t>-522.684013685318 150.774221436784 -506.442158086144</t>
  </si>
  <si>
    <t>-526.750631669078 152.611282235996 -604.340549975611</t>
  </si>
  <si>
    <t>-530.338163661764 156.04769498109 -742.251019531274</t>
  </si>
  <si>
    <t>-510.200793994468 156.065243835635 -831.219988574821</t>
  </si>
  <si>
    <t>-531.862046696209 184.355750866478 -680.466357125455</t>
  </si>
  <si>
    <t>-563.858973406292 318.969953417469 -659.125413868496</t>
  </si>
  <si>
    <t>-519.781829638919 319.243098545029 -362.381242229778</t>
  </si>
  <si>
    <t>-313.261123213583 240.373932564921 -256.297126435052</t>
  </si>
  <si>
    <t>-525.642685395242 124.701765217546 -682.114654526028</t>
  </si>
  <si>
    <t>-312.657378765034 25.7415253276192 -341.161274254816</t>
  </si>
  <si>
    <t>-478.328374224251 227.710317816375 -205.193920088957</t>
  </si>
  <si>
    <t>-484.656856414652 255.013284282663 210.342509526411</t>
  </si>
  <si>
    <t>-499.299753535002 282.044101615823 615.532266960981</t>
  </si>
  <si>
    <t>-350.229519268169 296.82899835112 673.785784453652</t>
  </si>
  <si>
    <t>-510.405424433844 70.7685864184552 -200.628661009479</t>
  </si>
  <si>
    <t>-520.549344272047 82.8264996800019 215.553671549995</t>
  </si>
  <si>
    <t>-529.044291031815 101.776743955253 621.397361363068</t>
  </si>
  <si>
    <t>-387.29114631624 56.9135161309239 682.449305165001</t>
  </si>
  <si>
    <t>9763-20170724T150239.110426900.bin</t>
  </si>
  <si>
    <t>-494.073172668029 149.443428341318 -202.925953236106</t>
  </si>
  <si>
    <t>-507.139607688314 149.203021394532 -300.564107254787</t>
  </si>
  <si>
    <t>-516.163517373189 149.839611059561 -408.648242702829</t>
  </si>
  <si>
    <t>-522.200718537581 150.988616089701 -506.455360238549</t>
  </si>
  <si>
    <t>-526.157197552327 152.838714181332 -604.357918925655</t>
  </si>
  <si>
    <t>-529.571352270698 156.29940896416 -742.272229324475</t>
  </si>
  <si>
    <t>-509.495844838444 156.196548957518 -831.255157562919</t>
  </si>
  <si>
    <t>-531.161376423493 184.597761631385 -680.485018907079</t>
  </si>
  <si>
    <t>-563.113411238454 319.218791900608 -659.163160688441</t>
  </si>
  <si>
    <t>-518.846519841119 319.713919105862 -362.447532831155</t>
  </si>
  <si>
    <t>-312.109161597114 240.804728251809 -256.816032613136</t>
  </si>
  <si>
    <t>-524.963008491272 124.941642928995 -682.135340841429</t>
  </si>
  <si>
    <t>-312.126553969753 25.839353686941 -341.042313367995</t>
  </si>
  <si>
    <t>-478.01948216015 227.919065858711 -205.192459819172</t>
  </si>
  <si>
    <t>-484.557238086614 255.10342524085 210.348465830759</t>
  </si>
  <si>
    <t>-499.317253808182 282.02809352799 615.5351554283</t>
  </si>
  <si>
    <t>-350.232211972896 296.685544449584 673.783015695064</t>
  </si>
  <si>
    <t>-510.174603549015 70.9722837269981 -200.620195280228</t>
  </si>
  <si>
    <t>-520.418426198081 82.9852985764087 215.560951140647</t>
  </si>
  <si>
    <t>-529.009019839144 101.813945162832 621.402811241085</t>
  </si>
  <si>
    <t>-387.274043012249 56.900644860943 682.460038098931</t>
  </si>
  <si>
    <t>9763-20170724T150239.175602600.bin</t>
  </si>
  <si>
    <t>-493.573749479212 149.848275349836 -202.938320337259</t>
  </si>
  <si>
    <t>-506.527510687018 149.604228446457 -300.591502174875</t>
  </si>
  <si>
    <t>-515.385792207228 150.240718877189 -408.689242253139</t>
  </si>
  <si>
    <t>-521.257106535446 151.394111110686 -506.506417546782</t>
  </si>
  <si>
    <t>-525.032021765955 153.254131871698 -604.416051481406</t>
  </si>
  <si>
    <t>-528.174473377426 156.736386602536 -742.336228026706</t>
  </si>
  <si>
    <t>-508.263955131652 156.425380013454 -831.35583828736</t>
  </si>
  <si>
    <t>-529.881963465506 185.025528389773 -680.547864910616</t>
  </si>
  <si>
    <t>-561.755392769869 319.668689539084 -659.220618764688</t>
  </si>
  <si>
    <t>-517.180091858183 320.738104189239 -362.552635001101</t>
  </si>
  <si>
    <t>-310.098858459734 241.786453918765 -257.628791073472</t>
  </si>
  <si>
    <t>-523.688878667271 125.36869955731 -682.195174736673</t>
  </si>
  <si>
    <t>-311.389053603564 26.4733921107897 -340.606322129281</t>
  </si>
  <si>
    <t>-477.469335516211 228.328554582533 -205.196693783047</t>
  </si>
  <si>
    <t>-484.421742270612 255.344110976996 210.348515907155</t>
  </si>
  <si>
    <t>-499.341025921394 282.053387664861 615.551061241742</t>
  </si>
  <si>
    <t>-350.266705886507 296.82294527118 673.798023647984</t>
  </si>
  <si>
    <t>-509.686041113013 71.3106776429097 -200.635386768865</t>
  </si>
  <si>
    <t>-520.207923737913 83.4185065046024 215.536116865732</t>
  </si>
  <si>
    <t>-528.904047542515 101.908535648252 621.376857466843</t>
  </si>
  <si>
    <t>-387.240174130722 56.8322248717418 682.479065910098</t>
  </si>
  <si>
    <t>9763-20170724T150239.242340300.bin</t>
  </si>
  <si>
    <t>-493.082823397562 150.208466809257 -202.973797710274</t>
  </si>
  <si>
    <t>-505.946306017562 149.950571777052 -300.63883744787</t>
  </si>
  <si>
    <t>-514.667750611261 150.557159052174 -408.747959814995</t>
  </si>
  <si>
    <t>-520.400020151279 151.67882760315 -506.573739935921</t>
  </si>
  <si>
    <t>-524.020277171163 153.504435069447 -604.48977062464</t>
  </si>
  <si>
    <t>-526.92853496359 156.935584191692 -742.416516338231</t>
  </si>
  <si>
    <t>-507.20276225039 156.474066903203 -831.476457652337</t>
  </si>
  <si>
    <t>-528.74601952866 185.247099659779 -680.641472571048</t>
  </si>
  <si>
    <t>-560.572452107416 319.91599203323 -659.411064980192</t>
  </si>
  <si>
    <t>-515.968832918015 321.286554856745 -362.748490071239</t>
  </si>
  <si>
    <t>-308.602332387698 242.371608558606 -258.362049813667</t>
  </si>
  <si>
    <t>-522.539974886498 125.590705199123 -682.256379118391</t>
  </si>
  <si>
    <t>-310.793720123329 26.9702647286035 -340.240332830004</t>
  </si>
  <si>
    <t>-477.010187127743 228.789053448809 -205.2258120769</t>
  </si>
  <si>
    <t>-484.269199452836 255.552154897825 210.330562185139</t>
  </si>
  <si>
    <t>-499.354163123786 282.053449797435 615.558788550318</t>
  </si>
  <si>
    <t>-350.28807537543 296.83142621208 673.824639444435</t>
  </si>
  <si>
    <t>-509.165392848042 71.6190070557941 -200.672652630722</t>
  </si>
  <si>
    <t>-519.995212724845 83.8494110492215 215.487375232609</t>
  </si>
  <si>
    <t>-528.799487334499 101.98326785123 621.331357530118</t>
  </si>
  <si>
    <t>-387.214837016206 56.7637606819781 682.511267761007</t>
  </si>
  <si>
    <t>9763-20170724T150239.280064400.bin</t>
  </si>
  <si>
    <t>-492.847205610653 150.389969456468 -202.97851988464</t>
  </si>
  <si>
    <t>-505.655187385506 150.11495458635 -300.650762450182</t>
  </si>
  <si>
    <t>-514.302565033327 150.705011995541 -408.766040257119</t>
  </si>
  <si>
    <t>-519.962840938829 151.813312711937 -506.596086755423</t>
  </si>
  <si>
    <t>-523.506195010161 153.62726711022 -604.515131052448</t>
  </si>
  <si>
    <t>-526.301110210188 157.044522119548 -742.444520601896</t>
  </si>
  <si>
    <t>-506.665372437947 156.520131205903 -831.524095038675</t>
  </si>
  <si>
    <t>-528.180935061884 185.360906814714 -680.673770799437</t>
  </si>
  <si>
    <t>-559.998132899198 320.035363159302 -659.472167751025</t>
  </si>
  <si>
    <t>-515.294053811325 321.585452659776 -362.825671940018</t>
  </si>
  <si>
    <t>-307.826592512894 242.488442106468 -258.777978533428</t>
  </si>
  <si>
    <t>-521.95043276206 125.706968840385 -682.277862534951</t>
  </si>
  <si>
    <t>-310.406743894641 27.3005481654698 -340.080967389883</t>
  </si>
  <si>
    <t>-476.822130793231 228.978918692952 -205.233047373355</t>
  </si>
  <si>
    <t>-484.246480007729 255.691863691505 210.323578090017</t>
  </si>
  <si>
    <t>-499.360089924621 282.078918264893 615.553845566718</t>
  </si>
  <si>
    <t>-350.304139951498 296.929605605362 673.827143345058</t>
  </si>
  <si>
    <t>-508.888414577746 71.8032036176189 -200.687927213052</t>
  </si>
  <si>
    <t>-519.837088439819 84.0196265407428 215.46938632351</t>
  </si>
  <si>
    <t>-528.765604888524 102.00543445563 621.320476507139</t>
  </si>
  <si>
    <t>-387.19987663567 56.7673457384683 682.530431746032</t>
  </si>
  <si>
    <t>9763-20170724T150239.341226600.bin</t>
  </si>
  <si>
    <t>-492.474045298879 150.859433135064 -203.000209508792</t>
  </si>
  <si>
    <t>-505.173218330005 150.516918277029 -300.686518960816</t>
  </si>
  <si>
    <t>-513.657325868948 151.062732369026 -408.814791162374</t>
  </si>
  <si>
    <t>-519.153777677179 152.144844605943 -506.654565646118</t>
  </si>
  <si>
    <t>-522.517858720911 153.946375240933 -604.580303982519</t>
  </si>
  <si>
    <t>-525.044711823793 157.361860304548 -742.514862918339</t>
  </si>
  <si>
    <t>-505.534980993668 156.761167063637 -831.621527108415</t>
  </si>
  <si>
    <t>-527.091154990395 185.674290048049 -680.747358096819</t>
  </si>
  <si>
    <t>-559.014885750662 320.325347671063 -659.555756505196</t>
  </si>
  <si>
    <t>-513.739134621073 322.445612352087 -362.999481081181</t>
  </si>
  <si>
    <t>-306.049757190684 242.749001128728 -259.855948210042</t>
  </si>
  <si>
    <t>-520.764367510633 126.030045717818 -682.340144817019</t>
  </si>
  <si>
    <t>-309.529514956847 28.3353549459796 -339.87688035458</t>
  </si>
  <si>
    <t>-476.664895391951 229.524785585075 -205.27202727494</t>
  </si>
  <si>
    <t>-484.24916042346 256.001218563938 210.296815091994</t>
  </si>
  <si>
    <t>-499.372881453503 282.112346401372 615.550574677318</t>
  </si>
  <si>
    <t>-350.334718659919 297.073640245644 673.841079367202</t>
  </si>
  <si>
    <t>-508.274137545406 72.2384239349224 -200.692586593458</t>
  </si>
  <si>
    <t>-519.524952847384 84.3044197517668 215.46105723178</t>
  </si>
  <si>
    <t>-528.74881018387 102.012658858059 621.316864946656</t>
  </si>
  <si>
    <t>-387.172613909301 56.8578019281649 682.564137139178</t>
  </si>
  <si>
    <t>9763-20170724T150239.379375600.bin</t>
  </si>
  <si>
    <t>-492.278763465134 151.095962068875 -203.013357148646</t>
  </si>
  <si>
    <t>-504.915552559614 150.724103356611 -300.707605703204</t>
  </si>
  <si>
    <t>-513.310304263864 151.243162568741 -408.843051048037</t>
  </si>
  <si>
    <t>-518.717937691968 152.303520465345 -506.687963798989</t>
  </si>
  <si>
    <t>-521.985198780871 154.086605305287 -604.617245867798</t>
  </si>
  <si>
    <t>-524.36746271782 157.479372883932 -742.554958530734</t>
  </si>
  <si>
    <t>-504.904752206024 156.855178916351 -831.671746306791</t>
  </si>
  <si>
    <t>-526.507608876744 185.798812983196 -680.794002944238</t>
  </si>
  <si>
    <t>-558.527307021468 320.432778383553 -659.627954233612</t>
  </si>
  <si>
    <t>-512.973046110634 322.952535706104 -363.117554259149</t>
  </si>
  <si>
    <t>-305.112354668938 242.949667548961 -260.557839958314</t>
  </si>
  <si>
    <t>-520.121259062709 126.160531196196 -682.371055848497</t>
  </si>
  <si>
    <t>-308.961748803605 28.7634292139373 -339.847545343376</t>
  </si>
  <si>
    <t>-476.588402969939 229.767292906261 -205.279154074842</t>
  </si>
  <si>
    <t>-484.311765404516 256.172230201303 210.291681728809</t>
  </si>
  <si>
    <t>-499.374011703759 282.133547063442 615.556304946244</t>
  </si>
  <si>
    <t>-350.352323003276 297.190887664841 673.864228737621</t>
  </si>
  <si>
    <t>-507.969769702206 72.4418311566858 -200.693892383936</t>
  </si>
  <si>
    <t>-519.375145095145 84.435647494565 215.457597900988</t>
  </si>
  <si>
    <t>-528.754320121294 101.9994214817 621.318106081733</t>
  </si>
  <si>
    <t>-387.157541981168 56.9246685488952 682.576806910472</t>
  </si>
  <si>
    <t>9763-20170724T150239.411460900.bin</t>
  </si>
  <si>
    <t>-492.097767114157 151.329108395154 -203.031726646459</t>
  </si>
  <si>
    <t>-504.650227593707 150.923211585648 -300.736765769027</t>
  </si>
  <si>
    <t>-512.950842184165 151.412546818637 -408.879539935189</t>
  </si>
  <si>
    <t>-518.273217805208 152.448874057516 -506.729410968168</t>
  </si>
  <si>
    <t>-521.455219068025 154.210671779696 -604.661885648037</t>
  </si>
  <si>
    <t>-523.717586219237 157.576261475435 -742.602391242761</t>
  </si>
  <si>
    <t>-504.301329692871 156.940651734581 -831.729250870785</t>
  </si>
  <si>
    <t>-525.939851450276 185.904816622519 -680.84831886119</t>
  </si>
  <si>
    <t>-558.026888574258 320.530625250806 -659.711973860882</t>
  </si>
  <si>
    <t>-512.264392096405 323.397236895247 -363.236744437121</t>
  </si>
  <si>
    <t>-304.149132678429 243.113961679936 -261.415099318546</t>
  </si>
  <si>
    <t>-519.495244999581 126.272377320228 -682.40897848851</t>
  </si>
  <si>
    <t>-308.392110891237 29.0968059778495 -339.852496127497</t>
  </si>
  <si>
    <t>-476.529077616363 230.008234798172 -205.291935128926</t>
  </si>
  <si>
    <t>-484.384937905847 256.352025426203 210.28034977395</t>
  </si>
  <si>
    <t>-499.37320855876 282.146814505704 615.559992609384</t>
  </si>
  <si>
    <t>-350.356371099035 297.169235817114 673.889287262288</t>
  </si>
  <si>
    <t>-507.667268317409 72.6538642345099 -200.707989281868</t>
  </si>
  <si>
    <t>-519.248361538346 84.5815003794819 215.440504682079</t>
  </si>
  <si>
    <t>-528.744592210034 101.994097359468 621.304868571906</t>
  </si>
  <si>
    <t>-387.136277071022 56.9880265706713 682.587259311166</t>
  </si>
  <si>
    <t>9763-20170724T150239.475659500.bin</t>
  </si>
  <si>
    <t>-491.713046435517 151.739247274684 -203.059947201042</t>
  </si>
  <si>
    <t>-504.145468605702 151.26196482547 -300.779961647406</t>
  </si>
  <si>
    <t>-512.253088910553 151.688514082512 -408.937782351271</t>
  </si>
  <si>
    <t>-517.377397990452 152.677436068908 -506.798548661923</t>
  </si>
  <si>
    <t>-520.33832856047 154.402038662844 -604.738695352646</t>
  </si>
  <si>
    <t>-522.265791058312 157.727767298489 -742.685165184348</t>
  </si>
  <si>
    <t>-502.914686702656 157.078365290619 -831.826150353143</t>
  </si>
  <si>
    <t>-524.701098902979 186.067297874249 -680.944198572662</t>
  </si>
  <si>
    <t>-557.033349653856 320.634631373948 -659.876420178714</t>
  </si>
  <si>
    <t>-510.784209986322 324.268350522457 -363.485061438174</t>
  </si>
  <si>
    <t>-302.218319453474 243.534200700755 -262.950202544042</t>
  </si>
  <si>
    <t>-518.126481077491 126.448218115363 -682.473439451384</t>
  </si>
  <si>
    <t>-307.086151942439 29.8337050927203 -339.646831629599</t>
  </si>
  <si>
    <t>-476.340935801167 230.459408053468 -205.336219988523</t>
  </si>
  <si>
    <t>-484.427827659473 256.624073098013 210.242890247539</t>
  </si>
  <si>
    <t>-499.366815364562 282.184905872961 615.56072549262</t>
  </si>
  <si>
    <t>-350.375895015205 297.286785841322 673.935731740168</t>
  </si>
  <si>
    <t>-507.098828912283 72.9759915787477 -200.729179111048</t>
  </si>
  <si>
    <t>-519.071344610852 84.9018354500415 215.408385828937</t>
  </si>
  <si>
    <t>-528.726731344884 102.001793142498 621.285805787343</t>
  </si>
  <si>
    <t>-387.11007734544 57.0898876461633 682.618140443694</t>
  </si>
  <si>
    <t>9763-20170724T150239.544938900.bin</t>
  </si>
  <si>
    <t>-491.393532682417 152.09235045413 -203.057250498254</t>
  </si>
  <si>
    <t>-503.702932960394 151.556538271263 -300.792597272658</t>
  </si>
  <si>
    <t>-511.592492899679 151.9389227512 -408.966611698013</t>
  </si>
  <si>
    <t>-516.487499993083 152.899163437781 -506.839577460912</t>
  </si>
  <si>
    <t>-519.187642156694 154.608312029021 -604.787359848162</t>
  </si>
  <si>
    <t>-520.715496486469 157.927859160802 -742.739089394393</t>
  </si>
  <si>
    <t>-501.447405897774 157.24299548979 -831.897812042925</t>
  </si>
  <si>
    <t>-523.37838053558 186.26474108788 -681.006356140861</t>
  </si>
  <si>
    <t>-555.817136947034 320.816463350685 -659.950480802232</t>
  </si>
  <si>
    <t>-509.39443209638 325.041745445176 -363.594167774556</t>
  </si>
  <si>
    <t>-300.629198642497 244.108815489096 -263.634451389738</t>
  </si>
  <si>
    <t>-516.701891317229 126.656389682167 -682.514493604892</t>
  </si>
  <si>
    <t>-306.021840206267 30.6105293691714 -339.282926490364</t>
  </si>
  <si>
    <t>-476.180802222761 230.84706361998 -205.349690625629</t>
  </si>
  <si>
    <t>-484.369926156883 256.847573509195 210.237732329179</t>
  </si>
  <si>
    <t>-499.373679430455 282.19370718697 615.561811929411</t>
  </si>
  <si>
    <t>-350.379677648359 297.211537116717 673.950640650575</t>
  </si>
  <si>
    <t>-506.630662642271 73.3356783480701 -200.712288430162</t>
  </si>
  <si>
    <t>-518.83039847787 85.0959345383289 215.423299307957</t>
  </si>
  <si>
    <t>-528.718453344335 102.021978713352 621.300556038977</t>
  </si>
  <si>
    <t>-387.0840127899 57.1798279213056 682.642807347572</t>
  </si>
  <si>
    <t>9763-20170724T150239.575022800.bin</t>
  </si>
  <si>
    <t>-491.173834866987 152.253528691822 -203.055360982929</t>
  </si>
  <si>
    <t>-503.433870882886 151.690841496407 -300.796663834978</t>
  </si>
  <si>
    <t>-511.210225535169 152.050369131893 -408.978902103389</t>
  </si>
  <si>
    <t>-515.979593549789 152.994746596994 -506.858314374021</t>
  </si>
  <si>
    <t>-518.531067442024 154.694414302027 -604.810327062829</t>
  </si>
  <si>
    <t>-519.825674448388 158.008014123459 -742.764441328351</t>
  </si>
  <si>
    <t>-500.590042666295 157.300998751627 -831.929919513786</t>
  </si>
  <si>
    <t>-522.614770973113 186.345039229224 -681.037320248449</t>
  </si>
  <si>
    <t>-555.111747458806 320.890550626455 -660.024710326318</t>
  </si>
  <si>
    <t>-508.660586944855 325.499300556725 -363.678508544031</t>
  </si>
  <si>
    <t>-299.86612321607 244.152714191201 -264.116578530717</t>
  </si>
  <si>
    <t>-515.892069451848 126.741594943319 -682.532163995956</t>
  </si>
  <si>
    <t>-305.565308165872 30.8735912892785 -339.137546042258</t>
  </si>
  <si>
    <t>-476.034560869062 231.004417316235 -205.349356243956</t>
  </si>
  <si>
    <t>-484.310707372192 256.949863354259 210.239794285039</t>
  </si>
  <si>
    <t>-499.375567450951 282.21121199129 615.564528008555</t>
  </si>
  <si>
    <t>-350.39366892599 297.322965674816 673.959978351918</t>
  </si>
  <si>
    <t>-506.333186075357 73.4903225414459 -200.698295447668</t>
  </si>
  <si>
    <t>-518.689689600051 85.1475940152443 215.435601369453</t>
  </si>
  <si>
    <t>-528.733121801156 102.020437163825 621.31676068483</t>
  </si>
  <si>
    <t>-387.079700850286 57.2246097539578 682.648988823359</t>
  </si>
  <si>
    <t>9763-20170724T150239.611042000.bin</t>
  </si>
  <si>
    <t>-490.974064308541 152.382926455723 -203.029701266834</t>
  </si>
  <si>
    <t>-503.169544584451 151.793167669212 -300.778952399408</t>
  </si>
  <si>
    <t>-510.829545213588 152.121610451919 -408.969629124574</t>
  </si>
  <si>
    <t>-515.475615013292 153.03929874124 -506.855141821911</t>
  </si>
  <si>
    <t>-517.885796660466 154.714781260336 -604.8111346547</t>
  </si>
  <si>
    <t>-518.962680416637 157.998089324701 -742.767963062147</t>
  </si>
  <si>
    <t>-499.75868884513 157.249134406601 -831.939986685592</t>
  </si>
  <si>
    <t>-521.868895736564 186.34650619327 -681.051445036096</t>
  </si>
  <si>
    <t>-554.466894871536 320.886148238012 -660.126308992938</t>
  </si>
  <si>
    <t>-507.795221256172 325.998590527472 -363.823078785125</t>
  </si>
  <si>
    <t>-298.917038508813 244.098494679481 -264.892440452081</t>
  </si>
  <si>
    <t>-515.104421345178 126.747143932744 -682.522678763726</t>
  </si>
  <si>
    <t>-305.067527366746 31.1348057889309 -338.985375690755</t>
  </si>
  <si>
    <t>-475.889404654255 231.141388694017 -205.344882023269</t>
  </si>
  <si>
    <t>-484.245259119042 257.035212991554 210.245931367491</t>
  </si>
  <si>
    <t>-499.383479148056 282.217139554915 615.569409550502</t>
  </si>
  <si>
    <t>-350.404743070422 297.366234477292 673.963285637903</t>
  </si>
  <si>
    <t>-506.098603587767 73.6300459310917 -200.679113645491</t>
  </si>
  <si>
    <t>-518.577633134681 85.1895120507124 215.453876947252</t>
  </si>
  <si>
    <t>-528.747656307423 102.020336507242 621.33678181757</t>
  </si>
  <si>
    <t>-387.071182757312 57.2769796236385 682.654020043949</t>
  </si>
  <si>
    <t>9763-20170724T150239.675721600.bin</t>
  </si>
  <si>
    <t>-490.55861537481 152.60423029767 -203.006918282474</t>
  </si>
  <si>
    <t>-502.658531888047 151.970547579994 -300.767722137734</t>
  </si>
  <si>
    <t>-510.138397111107 152.241608535988 -408.97117310815</t>
  </si>
  <si>
    <t>-514.591318747523 153.106329310702 -506.866173805322</t>
  </si>
  <si>
    <t>-516.777935923751 154.729508650315 -604.828212974126</t>
  </si>
  <si>
    <t>-517.507997283265 157.941526531661 -742.78894426355</t>
  </si>
  <si>
    <t>-498.397660438867 157.094224471523 -831.980341625472</t>
  </si>
  <si>
    <t>-520.591885913728 186.319212924251 -681.094667548439</t>
  </si>
  <si>
    <t>-553.309307076338 320.84211954733 -660.297394431362</t>
  </si>
  <si>
    <t>-506.141978518894 327.155532233056 -364.095783495505</t>
  </si>
  <si>
    <t>-296.937889972 244.156495209287 -266.782962181192</t>
  </si>
  <si>
    <t>-513.77869459942 126.724268339713 -682.51810586079</t>
  </si>
  <si>
    <t>-304.112768199828 31.5155719139252 -338.701198083799</t>
  </si>
  <si>
    <t>-475.547589810082 231.348870776133 -205.331345686968</t>
  </si>
  <si>
    <t>-484.102543821002 257.182792505076 210.259151136454</t>
  </si>
  <si>
    <t>-499.400601331173 282.240180720955 615.576600590416</t>
  </si>
  <si>
    <t>-350.438840360167 297.59523979601 673.959902187283</t>
  </si>
  <si>
    <t>-505.608635501244 73.825124307037 -200.652735080778</t>
  </si>
  <si>
    <t>-518.383927741062 85.3253521344629 215.472901905538</t>
  </si>
  <si>
    <t>-528.753576458783 102.034811225206 621.34656254168</t>
  </si>
  <si>
    <t>-387.057917470342 57.3388726906207 682.6541092917</t>
  </si>
  <si>
    <t>9763-20170724T150239.709206500.bin</t>
  </si>
  <si>
    <t>-490.319310615325 152.651959230305 -202.999706533703</t>
  </si>
  <si>
    <t>-502.362264548556 152.003491096902 -300.767576919627</t>
  </si>
  <si>
    <t>-509.753341272572 152.24995568512 -408.977134272818</t>
  </si>
  <si>
    <t>-514.115345192552 153.090325968755 -506.876305766169</t>
  </si>
  <si>
    <t>-516.200308936268 154.687696449167 -604.841266906629</t>
  </si>
  <si>
    <t>-516.775842114672 157.862873715042 -742.803443903978</t>
  </si>
  <si>
    <t>-497.746730616738 156.967002819199 -832.011588175514</t>
  </si>
  <si>
    <t>-519.932641013424 186.256526226596 -681.120204856759</t>
  </si>
  <si>
    <t>-552.619810790759 320.796044969293 -660.377665321867</t>
  </si>
  <si>
    <t>-505.277230953775 327.433407436115 -364.211223769784</t>
  </si>
  <si>
    <t>-295.912409174398 243.968810426007 -267.645045102848</t>
  </si>
  <si>
    <t>-513.110247674247 126.66208089917 -682.520151572641</t>
  </si>
  <si>
    <t>-303.559850877882 31.6015366534582 -338.618396445881</t>
  </si>
  <si>
    <t>-475.313688120264 231.404342324111 -205.326027963846</t>
  </si>
  <si>
    <t>-484.018953143988 257.20962134591 210.263089461073</t>
  </si>
  <si>
    <t>-499.406315851067 282.232183047998 615.580660945523</t>
  </si>
  <si>
    <t>-350.440514184499 297.551357648007 673.963187286955</t>
  </si>
  <si>
    <t>-505.332321593942 73.8456548596478 -200.642059482042</t>
  </si>
  <si>
    <t>-518.268343406176 85.4114341061295 215.47684159708</t>
  </si>
  <si>
    <t>-528.737649334129 102.062246533587 621.358104183143</t>
  </si>
  <si>
    <t>-387.047281363982 57.3373369740568 682.656715114151</t>
  </si>
  <si>
    <t>9763-20170724T150239.779399900.bin</t>
  </si>
  <si>
    <t>-489.84924801326 152.73217848955 -202.990171620424</t>
  </si>
  <si>
    <t>-501.782708005473 152.05158799214 -300.771224854407</t>
  </si>
  <si>
    <t>-508.978889344685 152.264810305954 -408.994050597048</t>
  </si>
  <si>
    <t>-513.1351767821 153.079003052147 -506.902459268187</t>
  </si>
  <si>
    <t>-514.985183648814 154.656004570394 -604.87232296628</t>
  </si>
  <si>
    <t>-515.199463131415 157.810109657571 -742.836101065051</t>
  </si>
  <si>
    <t>-496.392283693636 156.832781763602 -832.090338724865</t>
  </si>
  <si>
    <t>-518.509079631787 186.214100118695 -681.165613013452</t>
  </si>
  <si>
    <t>-551.118745439936 320.781277944448 -660.514793856519</t>
  </si>
  <si>
    <t>-503.876726506055 327.753520332705 -364.339818050146</t>
  </si>
  <si>
    <t>-294.18404307441 243.227077357652 -269.422609066519</t>
  </si>
  <si>
    <t>-511.700434491356 126.61747255248 -682.538634929598</t>
  </si>
  <si>
    <t>-302.525550873011 31.7544221615256 -338.480984862625</t>
  </si>
  <si>
    <t>-474.819559028019 231.467160707715 -205.320635724945</t>
  </si>
  <si>
    <t>-483.773960487229 257.255859581833 210.264182520315</t>
  </si>
  <si>
    <t>-499.419254180438 282.197326859751 615.580047242381</t>
  </si>
  <si>
    <t>-350.437320426853 297.369785908308 673.959673389282</t>
  </si>
  <si>
    <t>-504.919948695971 73.9714638057453 -200.621297384475</t>
  </si>
  <si>
    <t>-518.137708311511 85.5200380072531 215.489235698158</t>
  </si>
  <si>
    <t>-528.719489285582 102.084719165215 621.360616999553</t>
  </si>
  <si>
    <t>-387.036588565257 57.3315387823807 682.655948485349</t>
  </si>
  <si>
    <t>9763-20170724T150239.844573800.bin</t>
  </si>
  <si>
    <t>-489.359146918905 152.793742938447 -202.97996513794</t>
  </si>
  <si>
    <t>-501.211774483273 152.093888939033 -300.770703462224</t>
  </si>
  <si>
    <t>-508.251426471701 152.30478469641 -409.003829178314</t>
  </si>
  <si>
    <t>-512.240119761544 153.12784351695 -506.919165712904</t>
  </si>
  <si>
    <t>-513.897234060044 154.726322445832 -604.892139707005</t>
  </si>
  <si>
    <t>-513.814190509543 157.925556220415 -742.855068403278</t>
  </si>
  <si>
    <t>-495.463551453925 156.854797009646 -832.203234849852</t>
  </si>
  <si>
    <t>-517.263044492725 186.308793244032 -681.182385121848</t>
  </si>
  <si>
    <t>-549.811493798226 320.903519395789 -660.550505449667</t>
  </si>
  <si>
    <t>-502.224968461171 328.148727111299 -364.437239004974</t>
  </si>
  <si>
    <t>-292.259387344974 242.909359258845 -270.769222526682</t>
  </si>
  <si>
    <t>-510.438753155678 126.713933032644 -682.560395421636</t>
  </si>
  <si>
    <t>-301.825197609375 31.8346004383859 -338.315589850637</t>
  </si>
  <si>
    <t>-474.317790735009 231.552847853244 -205.320833760809</t>
  </si>
  <si>
    <t>-483.511759744939 257.291284025482 210.261914291254</t>
  </si>
  <si>
    <t>-499.428255809373 282.192882771997 615.578736826405</t>
  </si>
  <si>
    <t>-350.440825193905 297.308063214704 673.959219834778</t>
  </si>
  <si>
    <t>-504.439113419089 74.0372817291777 -200.604273185483</t>
  </si>
  <si>
    <t>-517.940256670136 85.6416234960416 215.495526536542</t>
  </si>
  <si>
    <t>-528.690489374268 102.132319340632 621.364619430275</t>
  </si>
  <si>
    <t>-387.052266513597 57.2398501785751 682.661279437376</t>
  </si>
  <si>
    <t>9763-20170724T150239.876661600.bin</t>
  </si>
  <si>
    <t>-489.13027229678 152.794802258285 -202.976686687628</t>
  </si>
  <si>
    <t>-500.936691664267 152.086845303557 -300.772934898637</t>
  </si>
  <si>
    <t>-507.909740385141 152.302335861209 -409.01033278457</t>
  </si>
  <si>
    <t>-511.832551428183 153.135486677017 -506.928217776031</t>
  </si>
  <si>
    <t>-513.418493582529 154.750407001967 -604.902125173473</t>
  </si>
  <si>
    <t>-513.230024161041 157.979986478194 -742.864224726698</t>
  </si>
  <si>
    <t>-495.218837098401 156.832389388207 -832.280515473571</t>
  </si>
  <si>
    <t>-516.725435055043 186.349733731404 -681.188119142435</t>
  </si>
  <si>
    <t>-549.219393236889 320.953045770888 -660.544913198157</t>
  </si>
  <si>
    <t>-501.44937323869 328.32469404621 -364.464481806227</t>
  </si>
  <si>
    <t>-291.335232588016 242.955942621352 -271.248429945481</t>
  </si>
  <si>
    <t>-509.901220344859 126.755159828202 -682.573831167119</t>
  </si>
  <si>
    <t>-301.457341071515 31.7166445462969 -338.201794592091</t>
  </si>
  <si>
    <t>-474.095890791229 231.534886553536 -205.312632012659</t>
  </si>
  <si>
    <t>-483.404377654328 257.302926218192 210.265697477415</t>
  </si>
  <si>
    <t>-499.432245209221 282.174777072633 615.576760057995</t>
  </si>
  <si>
    <t>-350.436731945671 297.221942676564 673.954077419107</t>
  </si>
  <si>
    <t>-504.176553450209 74.0439371100306 -200.595588433135</t>
  </si>
  <si>
    <t>-517.825478973974 85.6844923780843 215.498441715951</t>
  </si>
  <si>
    <t>-528.669545257416 102.158748582246 621.363334030667</t>
  </si>
  <si>
    <t>-387.046413819671 57.2180029972985 682.659511142615</t>
  </si>
  <si>
    <t>9763-20170724T150239.942356700.bin</t>
  </si>
  <si>
    <t>-488.683687410889 152.878365230943 -202.9734995394</t>
  </si>
  <si>
    <t>-500.386521619925 152.143329163905 -300.781991979754</t>
  </si>
  <si>
    <t>-507.232856647733 152.3680624721 -409.027525355151</t>
  </si>
  <si>
    <t>-511.037745486726 153.226224061042 -506.949897046548</t>
  </si>
  <si>
    <t>-512.503468071076 154.882723678932 -604.924866096642</t>
  </si>
  <si>
    <t>-512.144322483753 158.188676524732 -742.884775085615</t>
  </si>
  <si>
    <t>-494.951120937787 156.898425368418 -832.460092223128</t>
  </si>
  <si>
    <t>-515.733375215098 186.522169754189 -681.197548056663</t>
  </si>
  <si>
    <t>-548.191445783069 321.129118278977 -660.510844403861</t>
  </si>
  <si>
    <t>-500.009220783619 328.782553191311 -364.504355589617</t>
  </si>
  <si>
    <t>-289.648821426414 243.129894350476 -272.107797399103</t>
  </si>
  <si>
    <t>-508.872785686923 126.932408028074 -682.607496460228</t>
  </si>
  <si>
    <t>-300.555472686277 31.5947072803122 -337.873806729114</t>
  </si>
  <si>
    <t>-473.677768517672 231.609128899197 -205.309933309359</t>
  </si>
  <si>
    <t>-483.264438714713 257.357188477718 210.263301163719</t>
  </si>
  <si>
    <t>-499.447525869138 282.178877889155 615.568893209656</t>
  </si>
  <si>
    <t>-350.453786988221 297.307342904524 673.929803679432</t>
  </si>
  <si>
    <t>-503.726311031685 74.1717187904542 -200.581879173165</t>
  </si>
  <si>
    <t>-517.612328847364 85.7267942241535 215.506608223711</t>
  </si>
  <si>
    <t>-528.657087235747 102.186562836892 621.364869513047</t>
  </si>
  <si>
    <t>-387.052089777374 57.1842344324809 682.657703627848</t>
  </si>
  <si>
    <t>9763-20170724T150239.977954500.bin</t>
  </si>
  <si>
    <t>-488.484403962019 152.946305614523 -202.983404473919</t>
  </si>
  <si>
    <t>-500.139256443179 152.194564410789 -300.797503136648</t>
  </si>
  <si>
    <t>-506.95404975497 152.417273413346 -409.044944508122</t>
  </si>
  <si>
    <t>-510.73977785905 153.279112608773 -506.968075501578</t>
  </si>
  <si>
    <t>-512.196084671684 154.944766692271 -604.94298613699</t>
  </si>
  <si>
    <t>-511.834353686487 158.268898471362 -742.902451804789</t>
  </si>
  <si>
    <t>-495.078312994381 156.907972306744 -832.559612683209</t>
  </si>
  <si>
    <t>-515.443254777554 186.59223239577 -681.211595228397</t>
  </si>
  <si>
    <t>-547.944283706942 321.190132863464 -660.55444799762</t>
  </si>
  <si>
    <t>-499.544696267261 329.218924990048 -364.593308055087</t>
  </si>
  <si>
    <t>-289.047487793702 243.279871663591 -272.775937837444</t>
  </si>
  <si>
    <t>-508.545250571197 127.006911635487 -682.629312827593</t>
  </si>
  <si>
    <t>-300.227606594902 31.5882046529487 -337.706597766251</t>
  </si>
  <si>
    <t>-473.525979809087 231.684589127771 -205.312619721483</t>
  </si>
  <si>
    <t>-483.218659448163 257.414101742943 210.259365240272</t>
  </si>
  <si>
    <t>-499.453148513711 282.18663156694 615.571237109068</t>
  </si>
  <si>
    <t>-350.466236503129 297.396542018298 673.928374238301</t>
  </si>
  <si>
    <t>-503.468116581513 74.2166550666375 -200.584361798437</t>
  </si>
  <si>
    <t>-517.515032315163 85.7775368958926 215.498609719237</t>
  </si>
  <si>
    <t>-528.650152361624 102.193663288944 621.363025861354</t>
  </si>
  <si>
    <t>-387.050733003295 57.1729077729944 682.655294378157</t>
  </si>
  <si>
    <t>9763-20170724T150240.010772300.bin</t>
  </si>
  <si>
    <t>-488.305170004075 153.010071333477 -202.981999337086</t>
  </si>
  <si>
    <t>-499.90463244028 152.23058189474 -300.802487678278</t>
  </si>
  <si>
    <t>-506.681187881322 152.428034839302 -409.052420246408</t>
  </si>
  <si>
    <t>-510.441736519659 153.268421916382 -506.976640466197</t>
  </si>
  <si>
    <t>-511.882312109076 154.913284218628 -604.952326303217</t>
  </si>
  <si>
    <t>-511.508416752446 158.208345369212 -742.912362614206</t>
  </si>
  <si>
    <t>-495.141819530063 156.762484639082 -832.639979649403</t>
  </si>
  <si>
    <t>-515.136219450456 186.543102455489 -681.227844397158</t>
  </si>
  <si>
    <t>-547.71217739609 321.135710130044 -660.630506505458</t>
  </si>
  <si>
    <t>-499.1072303234 329.631965000839 -364.71605580146</t>
  </si>
  <si>
    <t>-288.421073492204 243.312965499515 -273.691961742874</t>
  </si>
  <si>
    <t>-508.211161806102 126.960586164108 -682.632158397049</t>
  </si>
  <si>
    <t>-299.887129196345 31.5646576569613 -337.515465875904</t>
  </si>
  <si>
    <t>-473.389240461428 231.751764813107 -205.318365643577</t>
  </si>
  <si>
    <t>-483.158863832399 257.455473783595 210.253333502607</t>
  </si>
  <si>
    <t>-499.45841630408 282.187887219572 615.570000714784</t>
  </si>
  <si>
    <t>-350.474990137968 297.454164962795 673.92137244057</t>
  </si>
  <si>
    <t>-503.244235246818 74.2527620866988 -200.586896070687</t>
  </si>
  <si>
    <t>-517.399838748741 85.8420330606946 215.491604993449</t>
  </si>
  <si>
    <t>-528.640332686955 102.201256743041 621.35647994253</t>
  </si>
  <si>
    <t>-387.046949330025 57.1675127990441 682.653044018961</t>
  </si>
  <si>
    <t>9763-20170724T150240.074443700.bin</t>
  </si>
  <si>
    <t>-487.838793252879 153.182903088741 -202.966166006527</t>
  </si>
  <si>
    <t>-499.348345218312 152.368319200614 -300.796942175345</t>
  </si>
  <si>
    <t>-506.083558250743 152.532539957539 -409.049462977187</t>
  </si>
  <si>
    <t>-509.830321438863 153.343103223826 -506.974536460152</t>
  </si>
  <si>
    <t>-511.280783546902 154.95716095294 -604.950346641671</t>
  </si>
  <si>
    <t>-510.945839610404 158.20649110016 -742.911693114693</t>
  </si>
  <si>
    <t>-495.251422662292 156.63961610522 -832.757286409679</t>
  </si>
  <si>
    <t>-514.598875471777 186.556680160457 -681.235833503847</t>
  </si>
  <si>
    <t>-547.262325701926 321.148461243363 -660.792421025194</t>
  </si>
  <si>
    <t>-498.180041098397 330.629143632304 -364.986736631777</t>
  </si>
  <si>
    <t>-287.228504308568 243.804125570677 -275.06511879337</t>
  </si>
  <si>
    <t>-507.588917430104 126.983633698688 -682.621841429514</t>
  </si>
  <si>
    <t>-299.109661900218 31.5509814950181 -337.396903065717</t>
  </si>
  <si>
    <t>-473.034194554543 231.959581939275 -205.324665526257</t>
  </si>
  <si>
    <t>-483.023150109324 257.565504605047 210.247951767949</t>
  </si>
  <si>
    <t>-499.472048342651 282.18732979062 615.562510703126</t>
  </si>
  <si>
    <t>-350.487263112242 297.498901663454 673.898529468589</t>
  </si>
  <si>
    <t>-502.672951457047 74.393561548834 -200.576756639739</t>
  </si>
  <si>
    <t>-517.113378166892 85.9836065680272 215.491915154595</t>
  </si>
  <si>
    <t>-528.610256849437 102.23925050872 621.343932836292</t>
  </si>
  <si>
    <t>-387.042291667114 57.148750538995 682.657468638213</t>
  </si>
  <si>
    <t>9763-20170724T150240.112046800.bin</t>
  </si>
  <si>
    <t>-487.546289585898 153.275341135762 -202.979254332175</t>
  </si>
  <si>
    <t>-499.04020592163 152.443623371397 -300.811746927974</t>
  </si>
  <si>
    <t>-505.795726869224 152.57584473788 -409.063143488651</t>
  </si>
  <si>
    <t>-509.575420957043 153.350788253957 -506.987051995749</t>
  </si>
  <si>
    <t>-511.073022430921 154.922020636583 -604.96310189757</t>
  </si>
  <si>
    <t>-510.819027265298 158.102584880667 -742.926172331531</t>
  </si>
  <si>
    <t>-495.403016131999 156.477231580427 -832.81889026563</t>
  </si>
  <si>
    <t>-514.454557473537 186.481274021943 -681.262372103465</t>
  </si>
  <si>
    <t>-547.11554709965 321.082755881901 -660.89613437077</t>
  </si>
  <si>
    <t>-497.899409830611 331.038964249941 -365.128239643994</t>
  </si>
  <si>
    <t>-286.92746730675 244.257699572815 -275.212251655709</t>
  </si>
  <si>
    <t>-507.408046465025 126.912060677301 -682.622626637953</t>
  </si>
  <si>
    <t>-298.735627962651 31.7105573672641 -337.282034867304</t>
  </si>
  <si>
    <t>-472.764928115866 232.076347295297 -205.337719040604</t>
  </si>
  <si>
    <t>-482.900730330448 257.610640841217 210.235669006827</t>
  </si>
  <si>
    <t>-499.46646225851 282.189019189328 615.555882667673</t>
  </si>
  <si>
    <t>-350.487298266961 297.530512733317 673.898411906559</t>
  </si>
  <si>
    <t>-502.351810988509 74.4484274557449 -200.583086242434</t>
  </si>
  <si>
    <t>-516.939199763475 86.0717935016287 215.479552477664</t>
  </si>
  <si>
    <t>-528.589384566067 102.258484394041 621.330187487625</t>
  </si>
  <si>
    <t>-387.041694300472 57.1333477659909 682.665051559613</t>
  </si>
  <si>
    <t>9763-20170724T150240.176218600.bin</t>
  </si>
  <si>
    <t>-486.908093077941 153.437949282051 -202.974734471637</t>
  </si>
  <si>
    <t>-498.409348990003 152.580641734775 -300.806162629625</t>
  </si>
  <si>
    <t>-505.260379429075 152.622833046133 -409.051596385526</t>
  </si>
  <si>
    <t>-509.158928398658 153.288154840374 -506.971852410409</t>
  </si>
  <si>
    <t>-510.806035741361 154.718986246032 -604.947436846521</t>
  </si>
  <si>
    <t>-510.79302821837 157.667729724117 -742.9159763038</t>
  </si>
  <si>
    <t>-495.801004560847 155.917173805083 -832.878059939854</t>
  </si>
  <si>
    <t>-514.330409300012 186.148863948788 -681.293661277343</t>
  </si>
  <si>
    <t>-546.925783311815 320.798935806393 -661.109531360307</t>
  </si>
  <si>
    <t>-497.449242363855 331.216651495629 -365.40085580442</t>
  </si>
  <si>
    <t>-286.579144730863 244.68327556832 -275.008471562307</t>
  </si>
  <si>
    <t>-507.267139889922 126.579812937102 -682.566168376908</t>
  </si>
  <si>
    <t>-298.092501882055 31.7617271844244 -337.085341643981</t>
  </si>
  <si>
    <t>-472.208119624226 232.289766507705 -205.34998395576</t>
  </si>
  <si>
    <t>-482.561509832041 257.70447260646 210.225373867866</t>
  </si>
  <si>
    <t>-499.478047446685 282.200587658816 615.536425540265</t>
  </si>
  <si>
    <t>-350.503195790407 297.64759251846 673.862146685418</t>
  </si>
  <si>
    <t>-501.649466168717 74.5828955681563 -200.568513712461</t>
  </si>
  <si>
    <t>-516.445776564702 86.2220673267727 215.486316564893</t>
  </si>
  <si>
    <t>-528.549926733753 102.294336299511 621.316715751365</t>
  </si>
  <si>
    <t>-387.040516968745 57.1020915632462 682.690595319697</t>
  </si>
  <si>
    <t>9763-20170724T150240.243222200.bin</t>
  </si>
  <si>
    <t>-486.278867018073 153.564522581954 -202.961690601733</t>
  </si>
  <si>
    <t>-497.802484293913 152.707158521608 -300.790503301256</t>
  </si>
  <si>
    <t>-504.77619514137 152.683040069338 -409.028076633388</t>
  </si>
  <si>
    <t>-508.822169006436 153.257180518151 -506.942910227671</t>
  </si>
  <si>
    <t>-510.65115917962 154.563401445085 -604.917038985386</t>
  </si>
  <si>
    <t>-510.928554809772 157.298869832864 -742.889651325292</t>
  </si>
  <si>
    <t>-496.226154929997 155.411908220249 -832.896687418633</t>
  </si>
  <si>
    <t>-514.331878304352 185.875838266604 -681.304050149387</t>
  </si>
  <si>
    <t>-546.82908600484 320.572586373358 -661.310327419592</t>
  </si>
  <si>
    <t>-497.326031352952 331.459877734094 -365.623083102638</t>
  </si>
  <si>
    <t>-286.636028261949 245.160678462135 -274.589221410697</t>
  </si>
  <si>
    <t>-507.279998004058 126.303577701159 -682.499351165121</t>
  </si>
  <si>
    <t>-297.773989887249 31.8560511877156 -336.964618987106</t>
  </si>
  <si>
    <t>-471.63403107255 232.43794927661 -205.343727117149</t>
  </si>
  <si>
    <t>-482.252776408661 257.764095405627 210.230388521434</t>
  </si>
  <si>
    <t>-499.502655453236 282.174121489712 615.520856685649</t>
  </si>
  <si>
    <t>-350.514035379328 297.642772685514 673.805601690781</t>
  </si>
  <si>
    <t>-500.938361016772 74.6767120759259 -200.54012042022</t>
  </si>
  <si>
    <t>-515.914315155322 86.3004222374527 215.508657665924</t>
  </si>
  <si>
    <t>-528.537489736457 102.34127847379 621.332179481437</t>
  </si>
  <si>
    <t>-387.039210613169 57.129171121102 682.717038590489</t>
  </si>
  <si>
    <t>9763-20170724T150240.276823800.bin</t>
  </si>
  <si>
    <t>-485.973917862005 153.593094281284 -202.956488232264</t>
  </si>
  <si>
    <t>-497.498904147267 152.727029393005 -300.784979598209</t>
  </si>
  <si>
    <t>-504.513789318773 152.683322854632 -409.019902922038</t>
  </si>
  <si>
    <t>-508.612468047344 153.234151027777 -506.932570135974</t>
  </si>
  <si>
    <t>-510.509304388027 154.510421140767 -604.905918456982</t>
  </si>
  <si>
    <t>-510.897759488426 157.195916550851 -742.879172667519</t>
  </si>
  <si>
    <t>-496.315855885163 155.25938668112 -832.904857940055</t>
  </si>
  <si>
    <t>-514.25273321884 185.794932230721 -681.301297326303</t>
  </si>
  <si>
    <t>-546.726894670827 320.511326502259 -661.353577799971</t>
  </si>
  <si>
    <t>-497.365130934376 331.398833824873 -365.642707983034</t>
  </si>
  <si>
    <t>-286.486986758253 246.118376431991 -274.08589313616</t>
  </si>
  <si>
    <t>-507.199368940972 126.222736780385 -682.480768234833</t>
  </si>
  <si>
    <t>-297.680407168759 31.8349698218474 -336.957722045001</t>
  </si>
  <si>
    <t>-471.342906253715 232.47167275179 -205.334929656582</t>
  </si>
  <si>
    <t>-482.064116152898 257.784479014797 210.237349488895</t>
  </si>
  <si>
    <t>-499.513326862913 282.16036242532 615.518908020077</t>
  </si>
  <si>
    <t>-350.521539819161 297.666855342916 673.785539928353</t>
  </si>
  <si>
    <t>-500.609475920047 74.6741948486874 -200.520211562289</t>
  </si>
  <si>
    <t>-515.720370278594 86.3280443737449 215.52286304435</t>
  </si>
  <si>
    <t>-528.532834982658 102.36532751981 621.333942092586</t>
  </si>
  <si>
    <t>-387.043926798564 57.1195942024649 682.715612098357</t>
  </si>
  <si>
    <t>9763-20170724T150240.311419800.bin</t>
  </si>
  <si>
    <t>-485.712749566601 153.607115756525 -202.946957224748</t>
  </si>
  <si>
    <t>-497.21697547345 152.735973296551 -300.777943862999</t>
  </si>
  <si>
    <t>-504.249005349221 152.69002720879 -409.011724711389</t>
  </si>
  <si>
    <t>-508.379445846014 153.23871486574 -506.923107654539</t>
  </si>
  <si>
    <t>-510.324305182839 154.511841959512 -604.895434291955</t>
  </si>
  <si>
    <t>-510.797567334552 157.191175556821 -742.868751420609</t>
  </si>
  <si>
    <t>-496.340526609769 155.219999956555 -832.913664127734</t>
  </si>
  <si>
    <t>-514.119481972612 185.79252910366 -681.290011238807</t>
  </si>
  <si>
    <t>-546.631042816105 320.506254360066 -661.395290344221</t>
  </si>
  <si>
    <t>-497.6243317303 331.392733616185 -365.625437988754</t>
  </si>
  <si>
    <t>-286.454637194227 247.596404730912 -273.37285203687</t>
  </si>
  <si>
    <t>-507.057255496577 126.221276997884 -682.471158836376</t>
  </si>
  <si>
    <t>-297.628681634377 31.899621249918 -336.857742486973</t>
  </si>
  <si>
    <t>-471.097123936808 232.519912946233 -205.334432332175</t>
  </si>
  <si>
    <t>-481.919748634219 257.789326243757 210.237898567604</t>
  </si>
  <si>
    <t>-499.517168798982 282.142676988828 615.519306008294</t>
  </si>
  <si>
    <t>-350.519539674297 297.62736645715 673.776756919596</t>
  </si>
  <si>
    <t>-500.347995462234 74.6648862779605 -200.511588098489</t>
  </si>
  <si>
    <t>-515.587512645603 86.3750527309762 215.525228683967</t>
  </si>
  <si>
    <t>-528.523583217557 102.388316935077 621.328636159923</t>
  </si>
  <si>
    <t>-387.047248598605 57.1068066983232 682.712968630786</t>
  </si>
  <si>
    <t>9763-20170724T150240.375098700.bin</t>
  </si>
  <si>
    <t>-485.154449740864 153.437179885726 -202.953825504133</t>
  </si>
  <si>
    <t>-496.640976235052 152.554854729441 -300.786745964496</t>
  </si>
  <si>
    <t>-503.687466537356 152.520536002374 -409.019511201749</t>
  </si>
  <si>
    <t>-507.845903836429 153.089439872953 -506.929676302683</t>
  </si>
  <si>
    <t>-509.834552146854 154.392162814756 -604.900828801333</t>
  </si>
  <si>
    <t>-510.386883904069 157.123103062847 -742.872765055416</t>
  </si>
  <si>
    <t>-496.160461376946 155.126711747776 -832.953844305209</t>
  </si>
  <si>
    <t>-513.719022803549 185.69586635607 -681.281362451281</t>
  </si>
  <si>
    <t>-546.428863659167 320.355044607354 -661.399274527022</t>
  </si>
  <si>
    <t>-498.181954492995 331.688527209885 -365.521294010382</t>
  </si>
  <si>
    <t>-287.227172376882 250.476055134295 -270.507450605169</t>
  </si>
  <si>
    <t>-506.566455562794 126.135971948931 -682.488914103451</t>
  </si>
  <si>
    <t>-297.708028923432 32.1121807802122 -336.382674974208</t>
  </si>
  <si>
    <t>-470.566877353445 232.377716074657 -205.333972115303</t>
  </si>
  <si>
    <t>-481.603069574324 257.742734881233 210.226901329233</t>
  </si>
  <si>
    <t>-499.515403548002 282.117294887199 615.505927670735</t>
  </si>
  <si>
    <t>-350.510283486373 297.562782193946 673.754652528627</t>
  </si>
  <si>
    <t>-499.721058363216 74.4494481502124 -200.520538101321</t>
  </si>
  <si>
    <t>-515.311327673249 86.4771607947901 215.494208424239</t>
  </si>
  <si>
    <t>-528.4732526019 102.441932543618 621.293839688405</t>
  </si>
  <si>
    <t>-387.059296847826 57.006705315707 682.708263817568</t>
  </si>
  <si>
    <t>9763-20170724T150240.411405200.bin</t>
  </si>
  <si>
    <t>-484.934830211935 153.397802552231 -202.947037249102</t>
  </si>
  <si>
    <t>-496.394498460388 152.507678985218 -300.783027268738</t>
  </si>
  <si>
    <t>-503.452351470751 152.476633068113 -409.015292089587</t>
  </si>
  <si>
    <t>-507.638001061118 153.051848737565 -506.924049504766</t>
  </si>
  <si>
    <t>-509.671079636846 154.363143765685 -604.894103125694</t>
  </si>
  <si>
    <t>-510.304304738081 157.107834394391 -742.86550334153</t>
  </si>
  <si>
    <t>-496.217109233356 155.100327917037 -832.968326163413</t>
  </si>
  <si>
    <t>-513.623742978331 185.671726510549 -681.269196356218</t>
  </si>
  <si>
    <t>-546.403993446998 320.308566363654 -661.326066765466</t>
  </si>
  <si>
    <t>-498.529719918637 331.65266041067 -365.388040376348</t>
  </si>
  <si>
    <t>-287.781467333739 251.524896625027 -269.00487156971</t>
  </si>
  <si>
    <t>-506.425035578644 126.117571757928 -682.48705305866</t>
  </si>
  <si>
    <t>-297.823366488785 32.3910605802812 -336.00999016388</t>
  </si>
  <si>
    <t>-470.456547241184 232.417091243981 -205.346730333002</t>
  </si>
  <si>
    <t>-481.538784793344 257.73642615949 210.215706573139</t>
  </si>
  <si>
    <t>-499.509014200783 282.121375343505 615.499533921827</t>
  </si>
  <si>
    <t>-350.514640990524 297.676498400081 673.746536302112</t>
  </si>
  <si>
    <t>-499.409583868447 74.4153224426623 -200.534865048864</t>
  </si>
  <si>
    <t>-515.169186434857 86.5289602268172 215.4710244828</t>
  </si>
  <si>
    <t>-528.430528695748 102.480004820822 621.259283736109</t>
  </si>
  <si>
    <t>-387.058326386793 56.9649129759193 682.710762142359</t>
  </si>
  <si>
    <t>9763-20170724T150240.479090100.bin</t>
  </si>
  <si>
    <t>-484.507404103398 153.468198430674 -202.981040820044</t>
  </si>
  <si>
    <t>-495.931902641294 152.554992128305 -300.820934056726</t>
  </si>
  <si>
    <t>-503.007524528922 152.557414340068 -409.051989936536</t>
  </si>
  <si>
    <t>-507.234271561833 153.183837730495 -506.95872868133</t>
  </si>
  <si>
    <t>-509.334731119457 154.566146551463 -604.926450910957</t>
  </si>
  <si>
    <t>-510.091675919736 157.429863510187 -742.894723213092</t>
  </si>
  <si>
    <t>-496.228513762313 155.462414404871 -833.033092505584</t>
  </si>
  <si>
    <t>-513.418571880601 185.932878356602 -681.270767082312</t>
  </si>
  <si>
    <t>-546.513318505516 320.477013766519 -661.219694698127</t>
  </si>
  <si>
    <t>-499.086361320527 330.722323217477 -365.169570949363</t>
  </si>
  <si>
    <t>-288.215482516817 253.064521338848 -267.048445590995</t>
  </si>
  <si>
    <t>-506.095604565526 126.395135333601 -682.546759547176</t>
  </si>
  <si>
    <t>-297.834180641138 33.0819538817861 -335.490836320301</t>
  </si>
  <si>
    <t>-470.263654463751 232.500918222598 -205.363886295693</t>
  </si>
  <si>
    <t>-481.471369231823 257.81550427811 210.195475793665</t>
  </si>
  <si>
    <t>-499.48763934582 282.098463762099 615.487410781729</t>
  </si>
  <si>
    <t>-350.509458803641 297.752728061874 673.749335717774</t>
  </si>
  <si>
    <t>-498.795489456659 74.4450669803969 -200.559553873205</t>
  </si>
  <si>
    <t>-514.787694824539 86.6509662902845 215.434769708909</t>
  </si>
  <si>
    <t>-528.359762758316 102.555755054111 621.207967840207</t>
  </si>
  <si>
    <t>-387.065867894595 56.9059107791686 682.739523434656</t>
  </si>
  <si>
    <t>9763-20170724T150240.511195200.bin</t>
  </si>
  <si>
    <t>-484.229878514639 153.565481541524 -202.991769154676</t>
  </si>
  <si>
    <t>-495.620175848698 152.638095319252 -300.835504741436</t>
  </si>
  <si>
    <t>-502.702132407824 152.647910832927 -409.066092124886</t>
  </si>
  <si>
    <t>-506.953238240078 153.288858197221 -506.971723369324</t>
  </si>
  <si>
    <t>-509.097145238099 154.692282655234 -604.938198554692</t>
  </si>
  <si>
    <t>-509.935821197421 157.591525167397 -742.905215311691</t>
  </si>
  <si>
    <t>-496.166538483889 155.641411352511 -833.058443684487</t>
  </si>
  <si>
    <t>-513.251104942116 186.075712786019 -681.271797377099</t>
  </si>
  <si>
    <t>-546.622147796122 320.552448301704 -661.193297224707</t>
  </si>
  <si>
    <t>-499.097867939887 329.970416023579 -365.131264179835</t>
  </si>
  <si>
    <t>-287.952701763903 252.829538907377 -267.192521875906</t>
  </si>
  <si>
    <t>-505.879086478816 126.54431046453 -682.567741412696</t>
  </si>
  <si>
    <t>-297.582383320169 33.4894013991679 -335.34329287871</t>
  </si>
  <si>
    <t>-470.070974587851 232.592032628345 -205.366062257548</t>
  </si>
  <si>
    <t>-481.394749591963 257.913581343724 210.189701694226</t>
  </si>
  <si>
    <t>-499.476786140552 282.111165358046 615.487072740676</t>
  </si>
  <si>
    <t>-350.508144114716 297.837168734321 673.754059086501</t>
  </si>
  <si>
    <t>-498.406621754465 74.5329579666668 -200.566612625209</t>
  </si>
  <si>
    <t>-514.579150933516 86.7171949276137 215.421375723672</t>
  </si>
  <si>
    <t>-528.342808166695 102.582075424396 621.190704225629</t>
  </si>
  <si>
    <t>-387.0682953167 56.9122048071754 682.751857900397</t>
  </si>
  <si>
    <t>9763-20170724T150240.577374800.bin</t>
  </si>
  <si>
    <t>-483.521327671341 153.862817623084 -203.011262738534</t>
  </si>
  <si>
    <t>-494.841405352118 152.913655382674 -300.862907250136</t>
  </si>
  <si>
    <t>-501.997780647958 152.916838176525 -409.088594168868</t>
  </si>
  <si>
    <t>-506.377624585552 153.551825763557 -506.988604044244</t>
  </si>
  <si>
    <t>-508.711605216983 154.945456224641 -604.950886478181</t>
  </si>
  <si>
    <t>-509.882223129982 157.823068617072 -742.915917357837</t>
  </si>
  <si>
    <t>-496.275439408726 155.881302954961 -833.094094518506</t>
  </si>
  <si>
    <t>-513.037171150712 186.318340301249 -681.279331131571</t>
  </si>
  <si>
    <t>-546.625434761337 320.722606558014 -661.096414671338</t>
  </si>
  <si>
    <t>-498.591020357546 327.57125337768 -365.046054073982</t>
  </si>
  <si>
    <t>-286.679858151827 251.185723961508 -268.175540118296</t>
  </si>
  <si>
    <t>-505.692366715055 126.783800248488 -682.583411229568</t>
  </si>
  <si>
    <t>-296.881575723051 33.8543230538619 -335.657339498261</t>
  </si>
  <si>
    <t>-469.510908285173 232.852905819826 -205.394139022985</t>
  </si>
  <si>
    <t>-481.095854364771 258.168103868604 210.154808559571</t>
  </si>
  <si>
    <t>-499.457262100245 282.103777881164 615.477033100215</t>
  </si>
  <si>
    <t>-350.497462810499 297.916858536913 673.743015952896</t>
  </si>
  <si>
    <t>-497.554290557292 74.8476140370651 -200.57475316079</t>
  </si>
  <si>
    <t>-514.212351242884 87.0315428177662 215.394073307906</t>
  </si>
  <si>
    <t>-528.249316177644 102.735604205661 621.157351731304</t>
  </si>
  <si>
    <t>-387.077317959197 56.8188489843735 682.769965384613</t>
  </si>
  <si>
    <t>9763-20170724T150240.611968700.bin</t>
  </si>
  <si>
    <t>-483.111771413602 154.021096015121 -203.007933690198</t>
  </si>
  <si>
    <t>-494.43639521982 153.077463026018 -300.859187786661</t>
  </si>
  <si>
    <t>-501.630396090812 153.077793326398 -409.082390708452</t>
  </si>
  <si>
    <t>-506.056990989955 153.705766739351 -506.980229214411</t>
  </si>
  <si>
    <t>-508.450247018216 155.086765436384 -604.941353861418</t>
  </si>
  <si>
    <t>-509.717213161216 157.940673271584 -742.905982668165</t>
  </si>
  <si>
    <t>-496.144154793243 155.994307730518 -833.089100327311</t>
  </si>
  <si>
    <t>-512.807121646063 186.449157859393 -681.272358184101</t>
  </si>
  <si>
    <t>-546.477067960296 320.834787957145 -661.133172324172</t>
  </si>
  <si>
    <t>-498.685821630065 326.153268395097 -365.012157317441</t>
  </si>
  <si>
    <t>-286.665955474578 249.921043988532 -268.258780760427</t>
  </si>
  <si>
    <t>-505.50723863536 126.909137069439 -682.570947203354</t>
  </si>
  <si>
    <t>-296.498864209029 33.8925725114866 -335.966591458474</t>
  </si>
  <si>
    <t>-469.080752041482 232.989079552997 -205.398137763497</t>
  </si>
  <si>
    <t>-480.85979773064 258.255179779074 210.148374782913</t>
  </si>
  <si>
    <t>-499.447305618451 282.077144421439 615.469340148017</t>
  </si>
  <si>
    <t>-350.475144853214 297.79397963088 673.729707391813</t>
  </si>
  <si>
    <t>-497.222657459489 74.9852510386502 -200.583042393024</t>
  </si>
  <si>
    <t>-514.018450554207 87.2079757860517 215.379111567271</t>
  </si>
  <si>
    <t>-528.185867431815 102.826445861165 621.138721106137</t>
  </si>
  <si>
    <t>-387.079174380379 56.7499733319664 682.781742923333</t>
  </si>
  <si>
    <t>9763-20170724T150240.679153600.bin</t>
  </si>
  <si>
    <t>-482.324848730239 154.326957622233 -203.004960226228</t>
  </si>
  <si>
    <t>-493.688730809784 153.408837629584 -300.851861025691</t>
  </si>
  <si>
    <t>-500.909790322899 153.448930642712 -409.073134248505</t>
  </si>
  <si>
    <t>-505.354852964408 154.118019901855 -506.969987181587</t>
  </si>
  <si>
    <t>-507.760898616928 155.546163500727 -604.930105302316</t>
  </si>
  <si>
    <t>-509.040285121289 158.472935362915 -742.893024353613</t>
  </si>
  <si>
    <t>-495.473414162445 156.524236276138 -833.076968472778</t>
  </si>
  <si>
    <t>-512.05335302826 186.957514194164 -681.244640277568</t>
  </si>
  <si>
    <t>-545.674176371705 321.370896884623 -661.220621607737</t>
  </si>
  <si>
    <t>-497.729888236008 324.799844773405 -365.096336216479</t>
  </si>
  <si>
    <t>-286.762276506159 245.920781665112 -268.164540886029</t>
  </si>
  <si>
    <t>-504.896182309879 127.40077150499 -682.574366523672</t>
  </si>
  <si>
    <t>-295.819588536739 33.985125745628 -336.399083178566</t>
  </si>
  <si>
    <t>-468.151543636563 233.208600813648 -205.401938153938</t>
  </si>
  <si>
    <t>-480.212726534558 258.346127315387 210.144223442616</t>
  </si>
  <si>
    <t>-499.440082257775 282.003485125338 615.44531952439</t>
  </si>
  <si>
    <t>-350.427394276139 297.496975235612 673.661890979018</t>
  </si>
  <si>
    <t>-496.545037761946 75.4284831855205 -200.593287419722</t>
  </si>
  <si>
    <t>-513.559698325769 87.5601717289403 215.362608794104</t>
  </si>
  <si>
    <t>-528.022919889081 103.064930717949 621.104624767932</t>
  </si>
  <si>
    <t>-387.102065550379 56.5089856151769 682.812470709913</t>
  </si>
  <si>
    <t>9763-20170724T150240.740318200.bin</t>
  </si>
  <si>
    <t>-481.571835075295 154.482944688545 -203.02848259567</t>
  </si>
  <si>
    <t>-492.968823939908 153.615782686205 -300.871988396002</t>
  </si>
  <si>
    <t>-500.228447331624 153.684342291568 -409.090837406865</t>
  </si>
  <si>
    <t>-504.707569117257 154.366561873519 -506.985965501087</t>
  </si>
  <si>
    <t>-507.145752736698 155.794052121616 -604.945311235342</t>
  </si>
  <si>
    <t>-508.467164117607 158.704539065217 -742.908319181029</t>
  </si>
  <si>
    <t>-494.983470162093 156.722888110113 -833.103825106572</t>
  </si>
  <si>
    <t>-511.30606267318 187.214697838858 -681.263224404201</t>
  </si>
  <si>
    <t>-544.349747249496 321.803352905057 -661.304215323656</t>
  </si>
  <si>
    <t>-496.648208107239 321.633317445764 -365.120975987946</t>
  </si>
  <si>
    <t>-285.472036903264 241.621198814304 -269.582016231004</t>
  </si>
  <si>
    <t>-504.460064429618 127.621159627621 -682.58594431809</t>
  </si>
  <si>
    <t>-295.584988048979 32.6265275101371 -336.890696259284</t>
  </si>
  <si>
    <t>-467.249949463176 233.29172242745 -205.395456941443</t>
  </si>
  <si>
    <t>-479.462469720006 258.377168827019 210.149444553592</t>
  </si>
  <si>
    <t>-499.410584605826 281.918903955246 615.424704642281</t>
  </si>
  <si>
    <t>-350.373711878762 297.288807291538 673.612116216964</t>
  </si>
  <si>
    <t>-495.900035986152 75.6469841661853 -200.61694422164</t>
  </si>
  <si>
    <t>-513.036828246156 87.7794781594223 215.333944690753</t>
  </si>
  <si>
    <t>-527.900354029748 103.237812085621 621.055076364161</t>
  </si>
  <si>
    <t>-387.131741410781 56.3176946429444 682.834518268366</t>
  </si>
  <si>
    <t>9763-20170724T150240.777921400.bin</t>
  </si>
  <si>
    <t>-481.26004297961 154.459202686267 -203.029512021499</t>
  </si>
  <si>
    <t>-492.695758049727 153.619589469137 -300.868793905276</t>
  </si>
  <si>
    <t>-499.990454180047 153.693053883193 -409.085070951024</t>
  </si>
  <si>
    <t>-504.496974557266 154.368727504889 -506.979081869211</t>
  </si>
  <si>
    <t>-506.957399961739 155.778813565328 -604.938080813846</t>
  </si>
  <si>
    <t>-508.303877324026 158.652866747979 -742.901644905513</t>
  </si>
  <si>
    <t>-494.868081702252 156.631103002778 -833.103539308575</t>
  </si>
  <si>
    <t>-511.057620093708 187.187818211913 -681.26416290544</t>
  </si>
  <si>
    <t>-543.753811747732 321.833956426273 -661.26212950279</t>
  </si>
  <si>
    <t>-496.327576339779 320.969168693482 -365.035937660442</t>
  </si>
  <si>
    <t>-284.929585799531 239.51112775755 -271.225051738663</t>
  </si>
  <si>
    <t>-504.359757245371 127.577194737474 -682.571270657451</t>
  </si>
  <si>
    <t>-295.575154803343 31.799810422157 -337.001958251862</t>
  </si>
  <si>
    <t>-466.833571518256 233.214784408882 -205.388456825369</t>
  </si>
  <si>
    <t>-479.067026679972 258.311346756538 210.155194286075</t>
  </si>
  <si>
    <t>-499.401713242516 281.869959369004 615.413325566417</t>
  </si>
  <si>
    <t>-350.346211376736 297.103967089242 673.588755329265</t>
  </si>
  <si>
    <t>-495.731308183197 75.6601718207519 -200.628232447115</t>
  </si>
  <si>
    <t>-512.781575383891 87.8572972603299 215.324317053385</t>
  </si>
  <si>
    <t>-527.842157624365 103.330553997884 621.040920310468</t>
  </si>
  <si>
    <t>-387.154828365796 56.2257056300643 682.864971672621</t>
  </si>
  <si>
    <t>9763-20170724T150240.810391800.bin</t>
  </si>
  <si>
    <t>-481.018033323201 154.408959500647 -203.021408156196</t>
  </si>
  <si>
    <t>-492.445763884238 153.611296691556 -300.861932049988</t>
  </si>
  <si>
    <t>-499.764955123112 153.675780606259 -409.076767398645</t>
  </si>
  <si>
    <t>-504.304674524486 154.319417537274 -506.969324898946</t>
  </si>
  <si>
    <t>-506.807809554795 155.67248182288 -604.928127421508</t>
  </si>
  <si>
    <t>-508.222934535569 158.439523879527 -742.893033837716</t>
  </si>
  <si>
    <t>-494.851358063587 156.352104510077 -833.103055219386</t>
  </si>
  <si>
    <t>-510.878049085581 187.029888957487 -681.276967558336</t>
  </si>
  <si>
    <t>-543.236984939854 321.766313390427 -661.209993766415</t>
  </si>
  <si>
    <t>-496.534446579881 319.996042612734 -364.872630750772</t>
  </si>
  <si>
    <t>-284.71423160224 237.276571706434 -273.141110983212</t>
  </si>
  <si>
    <t>-504.31676439366 127.40298822407 -682.540051958692</t>
  </si>
  <si>
    <t>-295.490090843951 30.9240672519979 -337.06296952692</t>
  </si>
  <si>
    <t>-466.473175567588 233.135778284426 -205.369431217603</t>
  </si>
  <si>
    <t>-478.725154926899 258.231026682977 210.173707985315</t>
  </si>
  <si>
    <t>-499.393699256982 281.806343657953 615.405030225817</t>
  </si>
  <si>
    <t>-350.3181673566 296.915065634804 673.561877885959</t>
  </si>
  <si>
    <t>-495.570764838938 75.6791161114268 -200.646217364413</t>
  </si>
  <si>
    <t>-512.623836637162 87.8787945037298 215.306153995436</t>
  </si>
  <si>
    <t>-527.803729239124 103.404052079753 621.029986591828</t>
  </si>
  <si>
    <t>-387.174928271288 56.1635370021261 682.883657506817</t>
  </si>
  <si>
    <t>9763-20170724T150240.876101300.bin</t>
  </si>
  <si>
    <t>-480.61481579233 154.318385109972 -202.996876469919</t>
  </si>
  <si>
    <t>-492.099958721659 153.606092280284 -300.831308154378</t>
  </si>
  <si>
    <t>-499.470906816441 153.663766838162 -409.042519313135</t>
  </si>
  <si>
    <t>-504.04883744982 154.26131738011 -506.933716178231</t>
  </si>
  <si>
    <t>-506.579191721222 155.52924146743 -604.892910205326</t>
  </si>
  <si>
    <t>-508.018895474971 158.135382954734 -742.860727253247</t>
  </si>
  <si>
    <t>-494.739929498071 155.994319079824 -833.08318619499</t>
  </si>
  <si>
    <t>-510.585927380618 186.805956059566 -681.278165064784</t>
  </si>
  <si>
    <t>-542.59114500452 321.627042640684 -661.249076636942</t>
  </si>
  <si>
    <t>-498.873145098937 318.228576973581 -364.47114494668</t>
  </si>
  <si>
    <t>-286.136332501974 235.530369208159 -274.866113153848</t>
  </si>
  <si>
    <t>-504.179062986822 127.160895044278 -682.471631739665</t>
  </si>
  <si>
    <t>-294.97637607412 29.5069625466513 -337.48190117198</t>
  </si>
  <si>
    <t>-465.786048676407 233.065231513811 -205.311873544445</t>
  </si>
  <si>
    <t>-478.177389388681 258.11146405318 210.230092641197</t>
  </si>
  <si>
    <t>-499.396437874014 281.708803953726 615.409912520931</t>
  </si>
  <si>
    <t>-350.280579180865 296.650231072733 673.506462166786</t>
  </si>
  <si>
    <t>-495.440984183604 75.6064223633164 -200.630467161738</t>
  </si>
  <si>
    <t>-512.412892232917 87.7841192261324 215.325866537613</t>
  </si>
  <si>
    <t>-527.832203534931 103.430372307122 621.033447002679</t>
  </si>
  <si>
    <t>-387.224559574264 56.1385339123619 682.895957983537</t>
  </si>
  <si>
    <t>9763-20170724T150240.911299900.bin</t>
  </si>
  <si>
    <t>-480.517003576518 154.277474551094 -202.963068840493</t>
  </si>
  <si>
    <t>-492.026101616621 153.608258145444 -300.795027079106</t>
  </si>
  <si>
    <t>-499.404253862348 153.655630447062 -409.005796096738</t>
  </si>
  <si>
    <t>-503.978857445258 154.222516104521 -506.897215887819</t>
  </si>
  <si>
    <t>-506.494946632997 155.439129091316 -604.857488472453</t>
  </si>
  <si>
    <t>-507.901998288215 157.952605433607 -742.827361015026</t>
  </si>
  <si>
    <t>-494.656025371284 155.799908404763 -833.054369983304</t>
  </si>
  <si>
    <t>-510.490564371109 186.663734056796 -681.26458540419</t>
  </si>
  <si>
    <t>-542.513237481543 321.477567515198 -661.306796857426</t>
  </si>
  <si>
    <t>-501.122033860581 317.679727789808 -364.200169181641</t>
  </si>
  <si>
    <t>-288.248531178218 235.696252272053 -274.263647415842</t>
  </si>
  <si>
    <t>-504.069518098323 127.019375059217 -682.416656629357</t>
  </si>
  <si>
    <t>-294.6605245257 29.2806463622962 -337.485702394074</t>
  </si>
  <si>
    <t>-465.560866733138 233.052352189485 -205.27819140577</t>
  </si>
  <si>
    <t>-478.029271112747 258.035591582792 210.265256301073</t>
  </si>
  <si>
    <t>-499.400735448828 281.690225583186 615.416632922149</t>
  </si>
  <si>
    <t>-350.267938177012 296.574710954359 673.484401470889</t>
  </si>
  <si>
    <t>-495.460161381586 75.5656257269859 -200.620553898738</t>
  </si>
  <si>
    <t>-512.36387445915 87.7009637991309 215.339806941853</t>
  </si>
  <si>
    <t>-527.891902533872 103.391233655 621.045285537998</t>
  </si>
  <si>
    <t>-387.239528152367 56.2053120500977 682.88699877247</t>
  </si>
  <si>
    <t>9763-20170724T150240.978985600.bin</t>
  </si>
  <si>
    <t>-480.70154707518 154.257518978392 -202.923999628885</t>
  </si>
  <si>
    <t>-492.193755312431 153.612834592073 -300.758124369084</t>
  </si>
  <si>
    <t>-499.560828163126 153.619213393931 -408.969623779172</t>
  </si>
  <si>
    <t>-504.126178559961 154.123071309423 -506.862027514065</t>
  </si>
  <si>
    <t>-506.632479629221 155.251736271808 -604.823427462229</t>
  </si>
  <si>
    <t>-508.024129550707 157.615865277265 -742.796056977031</t>
  </si>
  <si>
    <t>-494.817176643827 155.418577440269 -833.027700436614</t>
  </si>
  <si>
    <t>-510.709568503334 186.38371340067 -681.264147767985</t>
  </si>
  <si>
    <t>-543.14517029886 321.097367367961 -661.350453265339</t>
  </si>
  <si>
    <t>-505.678940389225 317.186166151558 -363.724781739742</t>
  </si>
  <si>
    <t>-292.872010623609 235.82660021778 -273.066917086679</t>
  </si>
  <si>
    <t>-504.108396511323 126.757949757003 -682.352224094825</t>
  </si>
  <si>
    <t>-294.37336353023 29.9618504986047 -337.032927339885</t>
  </si>
  <si>
    <t>-465.615033453791 233.034526257836 -205.223020164719</t>
  </si>
  <si>
    <t>-478.092210947279 257.958049655339 210.323810796093</t>
  </si>
  <si>
    <t>-499.420690394922 281.677923062382 615.449176177086</t>
  </si>
  <si>
    <t>-350.26330798506 296.558209744808 673.454845581318</t>
  </si>
  <si>
    <t>-495.741359935992 75.5543694277799 -200.588888358643</t>
  </si>
  <si>
    <t>-512.420546795881 87.3836153397633 215.389304357376</t>
  </si>
  <si>
    <t>-528.10545929874 103.217374119446 621.100030348918</t>
  </si>
  <si>
    <t>-387.259684549711 56.4928334044273 682.851765302984</t>
  </si>
  <si>
    <t>9763-20170724T150241.009140700.bin</t>
  </si>
  <si>
    <t>-480.84538656935 154.289346930695 -202.934962065316</t>
  </si>
  <si>
    <t>-492.365837863589 153.630408460444 -300.76561377917</t>
  </si>
  <si>
    <t>-499.75875313152 153.61015745334 -408.975437917575</t>
  </si>
  <si>
    <t>-504.344898029441 154.085974475964 -506.866797044448</t>
  </si>
  <si>
    <t>-506.86920055909 155.183031202684 -604.828262524075</t>
  </si>
  <si>
    <t>-508.283079795286 157.498852661038 -742.80150180201</t>
  </si>
  <si>
    <t>-495.091927043807 155.281859460285 -833.034922280233</t>
  </si>
  <si>
    <t>-511.024453479833 186.280963099971 -681.278616030229</t>
  </si>
  <si>
    <t>-543.87734339511 320.904037260678 -661.434022548164</t>
  </si>
  <si>
    <t>-507.076759423875 317.260852394697 -363.721991313809</t>
  </si>
  <si>
    <t>-294.167067998292 235.251709596374 -273.894543255977</t>
  </si>
  <si>
    <t>-504.291749463851 126.669433532307 -682.348054933523</t>
  </si>
  <si>
    <t>-294.351362380784 30.6240726285469 -336.846430788861</t>
  </si>
  <si>
    <t>-465.882629069242 233.126257565859 -205.224400664943</t>
  </si>
  <si>
    <t>-478.317545680815 257.97100366548 210.328344330502</t>
  </si>
  <si>
    <t>-499.419021619767 281.706288377739 615.474434720197</t>
  </si>
  <si>
    <t>-350.284609413179 296.846270619719 673.471888578331</t>
  </si>
  <si>
    <t>-495.763267583285 75.5170984188185 -200.588190432823</t>
  </si>
  <si>
    <t>-512.506642171782 87.3244732277406 215.388044563513</t>
  </si>
  <si>
    <t>-528.206860406295 103.122104354602 621.11180981375</t>
  </si>
  <si>
    <t>-387.261419626225 56.6388473264385 682.818293615872</t>
  </si>
  <si>
    <t>9763-20170724T150241.077323500.bin</t>
  </si>
  <si>
    <t>-481.12730580692 154.363990817771 -202.927544236268</t>
  </si>
  <si>
    <t>-492.578257491708 153.590967142537 -300.765536780067</t>
  </si>
  <si>
    <t>-499.987559804534 153.467089962803 -408.974091288283</t>
  </si>
  <si>
    <t>-504.626413460103 153.852691057775 -506.8634833503</t>
  </si>
  <si>
    <t>-507.241246368827 154.85980253187 -604.823377327879</t>
  </si>
  <si>
    <t>-508.822206156718 157.046441220529 -742.797032709917</t>
  </si>
  <si>
    <t>-495.6735308713 154.806677021079 -833.03611044287</t>
  </si>
  <si>
    <t>-511.592511838851 185.874167223416 -681.296853073442</t>
  </si>
  <si>
    <t>-544.858516916913 320.379214049023 -661.360656871286</t>
  </si>
  <si>
    <t>-507.374139461843 317.075241157083 -363.730038996104</t>
  </si>
  <si>
    <t>-294.653262525657 233.878115553841 -274.550106869168</t>
  </si>
  <si>
    <t>-504.654246437492 126.285632035473 -682.320642978125</t>
  </si>
  <si>
    <t>-294.337901499784 32.0375760024517 -336.736501028303</t>
  </si>
  <si>
    <t>-466.631178216592 233.182028386086 -205.226608027431</t>
  </si>
  <si>
    <t>-478.93507330346 258.192186894802 210.320147564103</t>
  </si>
  <si>
    <t>-499.375014772982 281.823063692919 615.526135056974</t>
  </si>
  <si>
    <t>-350.302461599195 297.317381737835 673.589070733809</t>
  </si>
  <si>
    <t>-495.563502787571 75.4873337457905 -200.558156284322</t>
  </si>
  <si>
    <t>-512.614966938867 87.3204537312092 215.404848481695</t>
  </si>
  <si>
    <t>-528.31839312116 103.021500878897 621.135680719806</t>
  </si>
  <si>
    <t>-387.25454635755 56.8061244326079 682.772691702518</t>
  </si>
  <si>
    <t>9763-20170724T150241.110414900.bin</t>
  </si>
  <si>
    <t>-481.194770251328 154.430276983241 -202.919107639972</t>
  </si>
  <si>
    <t>-492.63758917144 153.601314309757 -300.75760712337</t>
  </si>
  <si>
    <t>-500.067933826039 153.447345226303 -408.964691750219</t>
  </si>
  <si>
    <t>-504.738961586739 153.816629888199 -506.852683430273</t>
  </si>
  <si>
    <t>-507.399645337944 154.816993300785 -604.811421436494</t>
  </si>
  <si>
    <t>-509.06002387017 157.003304999415 -742.784126465604</t>
  </si>
  <si>
    <t>-495.933922767731 154.790643577285 -833.027231198677</t>
  </si>
  <si>
    <t>-511.8340564302 185.826736883293 -681.28187905647</t>
  </si>
  <si>
    <t>-545.284652439682 320.283351390041 -661.3310861238</t>
  </si>
  <si>
    <t>-506.979606649381 316.78607655928 -363.80714215185</t>
  </si>
  <si>
    <t>-294.20020124052 233.108314380913 -275.218469785352</t>
  </si>
  <si>
    <t>-504.818112634627 126.247143989157 -682.310434255285</t>
  </si>
  <si>
    <t>-294.2115794447 32.6498827439373 -336.98849571973</t>
  </si>
  <si>
    <t>-466.894015161314 233.274902357081 -205.239179006634</t>
  </si>
  <si>
    <t>-479.255201574874 258.281139803732 210.306130954019</t>
  </si>
  <si>
    <t>-499.343352253665 281.884716888699 615.545752934083</t>
  </si>
  <si>
    <t>-350.309365803665 297.566814957775 673.657169096637</t>
  </si>
  <si>
    <t>-495.50796575429 75.5254257412921 -200.531031321082</t>
  </si>
  <si>
    <t>-512.66220653337 87.3832524543186 215.427050339241</t>
  </si>
  <si>
    <t>-528.34983893231 103.004988185982 621.150042192646</t>
  </si>
  <si>
    <t>-387.254772993687 56.8551809278167 682.764734353658</t>
  </si>
  <si>
    <t>9763-20170724T150241.175611400.bin</t>
  </si>
  <si>
    <t>-481.326585405218 154.48735789685 -202.902455235408</t>
  </si>
  <si>
    <t>-492.735897540422 153.590619375842 -300.744319677383</t>
  </si>
  <si>
    <t>-500.127457477807 153.393336448086 -408.953962503272</t>
  </si>
  <si>
    <t>-504.763911818923 153.735605430875 -506.843602382366</t>
  </si>
  <si>
    <t>-507.39120132536 154.721437609486 -604.803519070247</t>
  </si>
  <si>
    <t>-509.00645294436 156.899870816403 -742.776753346065</t>
  </si>
  <si>
    <t>-495.850588610605 154.726520775292 -833.016481786796</t>
  </si>
  <si>
    <t>-511.829040761832 185.723297383261 -681.276841144338</t>
  </si>
  <si>
    <t>-545.373170196835 320.193043527028 -661.390666675101</t>
  </si>
  <si>
    <t>-506.628768371759 315.657288669762 -363.937729410617</t>
  </si>
  <si>
    <t>-292.695411561917 231.741538519307 -278.406086664294</t>
  </si>
  <si>
    <t>-504.755885053078 126.150551566966 -682.300231751945</t>
  </si>
  <si>
    <t>-294.043319652807 33.3224943876721 -337.513448356661</t>
  </si>
  <si>
    <t>-467.126543368354 233.310082440327 -205.245474826895</t>
  </si>
  <si>
    <t>-479.693203358802 258.353636496812 210.291442169906</t>
  </si>
  <si>
    <t>-499.280993005459 281.938941588145 615.569427874333</t>
  </si>
  <si>
    <t>-350.285680637017 297.620790386622 673.780110598481</t>
  </si>
  <si>
    <t>-495.567549506402 75.5796015231617 -200.498199313303</t>
  </si>
  <si>
    <t>-512.867199507034 87.4623944325551 215.453174249608</t>
  </si>
  <si>
    <t>-528.40467422068 102.978200867594 621.180118244506</t>
  </si>
  <si>
    <t>-387.267764613221 56.9096537232156 682.759776897529</t>
  </si>
  <si>
    <t>9763-20170724T150241.239814900.bin</t>
  </si>
  <si>
    <t>-481.415937017802 154.459989539606 -202.853641189529</t>
  </si>
  <si>
    <t>-492.854429079006 153.541603849671 -300.691880477689</t>
  </si>
  <si>
    <t>-500.141271317352 153.346328554587 -408.908591392138</t>
  </si>
  <si>
    <t>-504.629842647552 153.709249465083 -506.805124640887</t>
  </si>
  <si>
    <t>-507.057738298825 154.739142220811 -604.769663187751</t>
  </si>
  <si>
    <t>-508.339790829886 157.008940677197 -742.744919120519</t>
  </si>
  <si>
    <t>-495.005371711151 154.918046218571 -832.960399442476</t>
  </si>
  <si>
    <t>-511.394154035405 185.781744493997 -681.232373407926</t>
  </si>
  <si>
    <t>-545.171058856886 320.204590058385 -661.492090314947</t>
  </si>
  <si>
    <t>-506.215985601461 316.430247676534 -364.055938604663</t>
  </si>
  <si>
    <t>-290.904069822688 232.853974322713 -281.710362799085</t>
  </si>
  <si>
    <t>-504.152021050654 126.22954821703 -682.279397703386</t>
  </si>
  <si>
    <t>-293.832202490619 34.0438938884333 -336.992408668412</t>
  </si>
  <si>
    <t>-467.075858917066 233.287002913803 -205.25205841605</t>
  </si>
  <si>
    <t>-479.681319374779 258.255411207171 210.28817102035</t>
  </si>
  <si>
    <t>-499.258640082562 281.911398019412 615.55213748164</t>
  </si>
  <si>
    <t>-350.250583946676 297.394882306492 673.783255608735</t>
  </si>
  <si>
    <t>-495.840404698016 75.5886134267078 -200.466525925016</t>
  </si>
  <si>
    <t>-512.99628386635 87.471426865038 215.490819731831</t>
  </si>
  <si>
    <t>-528.409485223353 103.002767662312 621.212851171508</t>
  </si>
  <si>
    <t>-387.279957347123 56.8751468817284 682.765227171112</t>
  </si>
  <si>
    <t>9763-20170724T150241.277418000.bin</t>
  </si>
  <si>
    <t>-481.432122793294 154.420648604355 -202.857735552661</t>
  </si>
  <si>
    <t>-492.945024167944 153.513496918935 -300.687356712151</t>
  </si>
  <si>
    <t>-500.269299948848 153.278353709187 -408.901480889149</t>
  </si>
  <si>
    <t>-504.771785872627 153.586804891137 -506.797420012796</t>
  </si>
  <si>
    <t>-507.192651518573 154.545031518544 -604.762898300266</t>
  </si>
  <si>
    <t>-508.441820515564 156.697511248123 -742.74047123438</t>
  </si>
  <si>
    <t>-494.982767275101 154.561527616373 -832.936357978487</t>
  </si>
  <si>
    <t>-511.528313113795 185.520417767854 -681.252950915169</t>
  </si>
  <si>
    <t>-545.433187866969 319.935710963054 -661.679920756237</t>
  </si>
  <si>
    <t>-505.936485354788 316.656999896186 -364.309249455828</t>
  </si>
  <si>
    <t>-290.56685162986 232.399020058454 -282.813663469582</t>
  </si>
  <si>
    <t>-504.250979717617 125.971661593697 -682.247773833133</t>
  </si>
  <si>
    <t>-293.732743465844 34.0200406162339 -336.746052137976</t>
  </si>
  <si>
    <t>-467.044711936932 233.261930367339 -205.255650312083</t>
  </si>
  <si>
    <t>-479.601232662456 258.187352025026 210.28859187677</t>
  </si>
  <si>
    <t>-499.262390048266 281.901725439481 615.532138571831</t>
  </si>
  <si>
    <t>-350.247388333003 297.365186210897 673.750774980968</t>
  </si>
  <si>
    <t>-495.913619114677 75.5809587804727 -200.455044812163</t>
  </si>
  <si>
    <t>-512.96594776151 87.4396152561135 215.507244578218</t>
  </si>
  <si>
    <t>-528.424708631165 102.996793986865 621.226609966041</t>
  </si>
  <si>
    <t>-387.286623655684 56.880669997129 682.768006580731</t>
  </si>
  <si>
    <t>9763-20170724T150241.342645900.bin</t>
  </si>
  <si>
    <t>-481.537711973322 154.569913373637 -202.877422144673</t>
  </si>
  <si>
    <t>-493.115398613181 153.681140506938 -300.69954679007</t>
  </si>
  <si>
    <t>-500.532439153175 153.358941684641 -408.90720468638</t>
  </si>
  <si>
    <t>-505.122492693973 153.542713116771 -506.799361714574</t>
  </si>
  <si>
    <t>-507.631433215579 154.328187700153 -604.764142971468</t>
  </si>
  <si>
    <t>-509.001902245513 156.185801025553 -742.744940781077</t>
  </si>
  <si>
    <t>-495.458147169666 153.830671357028 -832.922553828099</t>
  </si>
  <si>
    <t>-511.974026548247 185.147313361489 -681.316971802356</t>
  </si>
  <si>
    <t>-545.69748142528 319.644591077782 -662.038308419749</t>
  </si>
  <si>
    <t>-504.859759517347 314.890839257842 -364.868722724514</t>
  </si>
  <si>
    <t>-290.070513433383 228.922713435331 -283.6280460436</t>
  </si>
  <si>
    <t>-504.818214526307 125.581942819157 -682.189971137493</t>
  </si>
  <si>
    <t>-293.473768698165 33.2631090438038 -337.036089008318</t>
  </si>
  <si>
    <t>-467.168172153287 233.401514097023 -205.261708179138</t>
  </si>
  <si>
    <t>-479.714898717952 258.256296636968 210.287123489669</t>
  </si>
  <si>
    <t>-499.275458968433 281.875471445494 615.518589683809</t>
  </si>
  <si>
    <t>-350.251380972879 297.360311677879 673.708304449632</t>
  </si>
  <si>
    <t>-495.954860853336 75.7514790390951 -200.458927220513</t>
  </si>
  <si>
    <t>-512.794588136608 87.3522619470932 215.519242340677</t>
  </si>
  <si>
    <t>-528.49105068301 102.939447430919 621.247211986672</t>
  </si>
  <si>
    <t>-387.290407048326 56.984573853576 682.765727304143</t>
  </si>
  <si>
    <t>9763-20170724T150241.374733300.bin</t>
  </si>
  <si>
    <t>-481.566324851393 154.721277393962 -202.880850556595</t>
  </si>
  <si>
    <t>-493.176636004048 153.818133661988 -300.698979682355</t>
  </si>
  <si>
    <t>-500.652374731178 153.472065407781 -408.902476548518</t>
  </si>
  <si>
    <t>-505.304032080455 153.628493209338 -506.791813468582</t>
  </si>
  <si>
    <t>-507.882507060738 154.380255320116 -604.755052559506</t>
  </si>
  <si>
    <t>-509.358697807657 156.181728578849 -742.735428571389</t>
  </si>
  <si>
    <t>-495.816479652588 153.738808653285 -832.910966941795</t>
  </si>
  <si>
    <t>-512.250583022076 185.172173414042 -681.31732307172</t>
  </si>
  <si>
    <t>-545.752255284157 319.736869771062 -662.08544259583</t>
  </si>
  <si>
    <t>-504.30460013117 313.596572618737 -365.025868550193</t>
  </si>
  <si>
    <t>-289.802461375058 227.422100671976 -283.246820359546</t>
  </si>
  <si>
    <t>-505.161779337777 125.598610639234 -682.170919979049</t>
  </si>
  <si>
    <t>-293.552781662463 33.1760578350229 -337.325048674614</t>
  </si>
  <si>
    <t>-467.228055319705 233.544749772508 -205.275269437204</t>
  </si>
  <si>
    <t>-479.768627747619 258.357076029611 210.276277450354</t>
  </si>
  <si>
    <t>-499.281737528701 281.883023391073 615.516058908267</t>
  </si>
  <si>
    <t>-350.261881923668 297.435888297753 673.698437886573</t>
  </si>
  <si>
    <t>-495.95384371997 75.8651078189296 -200.45410036857</t>
  </si>
  <si>
    <t>-512.735767143752 87.4052692044129 215.52808053585</t>
  </si>
  <si>
    <t>-528.519572013765 102.923947893484 621.262584349601</t>
  </si>
  <si>
    <t>-387.283873575046 57.0509516513196 682.761773818463</t>
  </si>
  <si>
    <t>9763-20170724T150241.411833300.bin</t>
  </si>
  <si>
    <t>-481.59538168659 154.858294937863 -202.89051100898</t>
  </si>
  <si>
    <t>-493.211063248389 153.94495190302 -300.707898038941</t>
  </si>
  <si>
    <t>-500.664174370094 153.604337245829 -408.912990700434</t>
  </si>
  <si>
    <t>-505.284465222951 153.77297532839 -506.803966085854</t>
  </si>
  <si>
    <t>-507.820972427077 154.544309743867 -604.768049807622</t>
  </si>
  <si>
    <t>-509.227172091859 156.381820700248 -742.748696712158</t>
  </si>
  <si>
    <t>-495.650183992558 153.900320743804 -832.918032605455</t>
  </si>
  <si>
    <t>-512.120690503561 185.359697499613 -681.32460699772</t>
  </si>
  <si>
    <t>-545.541539495232 319.947724352121 -662.14450397505</t>
  </si>
  <si>
    <t>-503.725631855008 312.743041209372 -365.160394912792</t>
  </si>
  <si>
    <t>-289.247571463371 226.309831658673 -283.591671471302</t>
  </si>
  <si>
    <t>-505.09050011282 125.779349683989 -682.189796644439</t>
  </si>
  <si>
    <t>-293.542985479049 33.1654635241716 -337.634617222629</t>
  </si>
  <si>
    <t>-467.246923757738 233.698725881885 -205.292908581832</t>
  </si>
  <si>
    <t>-479.780157460108 258.441954169686 210.262939963654</t>
  </si>
  <si>
    <t>-499.279287699053 281.889967353663 615.51297071207</t>
  </si>
  <si>
    <t>-350.263511879402 297.469965150833 673.698581217837</t>
  </si>
  <si>
    <t>-495.92708787818 75.9595329309386 -200.451597894935</t>
  </si>
  <si>
    <t>-512.756241480834 87.5455045979579 215.527419038845</t>
  </si>
  <si>
    <t>-528.510427847803 102.945716742978 621.261618859275</t>
  </si>
  <si>
    <t>-387.283080737934 57.042058576659 682.757050195406</t>
  </si>
  <si>
    <t>9763-20170724T150241.476005800.bin</t>
  </si>
  <si>
    <t>-481.588417239605 155.030586484524 -202.922695504054</t>
  </si>
  <si>
    <t>-493.18522664974 154.124454189951 -300.742445268341</t>
  </si>
  <si>
    <t>-500.553352668991 153.835281493341 -408.953412777399</t>
  </si>
  <si>
    <t>-505.072856280362 154.070643791929 -506.848927898434</t>
  </si>
  <si>
    <t>-507.485873828714 154.930791229871 -604.815462798511</t>
  </si>
  <si>
    <t>-508.69555825554 156.917738279802 -742.795750374269</t>
  </si>
  <si>
    <t>-495.005508836623 154.500780945993 -832.949841741156</t>
  </si>
  <si>
    <t>-511.632588130835 185.834233148803 -681.345060829366</t>
  </si>
  <si>
    <t>-544.757599956056 320.519752447981 -662.297168269779</t>
  </si>
  <si>
    <t>-502.956060769086 312.327932450218 -365.336598325225</t>
  </si>
  <si>
    <t>-287.5776200668 225.257669439895 -286.87710601374</t>
  </si>
  <si>
    <t>-504.689132960019 126.244458812769 -682.263926030427</t>
  </si>
  <si>
    <t>-293.469093782503 33.0889879890512 -338.02875557682</t>
  </si>
  <si>
    <t>-467.111353529893 233.809228756565 -205.330827559841</t>
  </si>
  <si>
    <t>-479.672819473832 258.51266392887 210.226551293867</t>
  </si>
  <si>
    <t>-499.263355584066 281.868306821863 615.494424703975</t>
  </si>
  <si>
    <t>-350.230007458735 297.160763656468 673.711277838135</t>
  </si>
  <si>
    <t>-496.10371466436 76.210612023852 -200.473731392478</t>
  </si>
  <si>
    <t>-512.906210108257 87.6910979130496 215.50931171244</t>
  </si>
  <si>
    <t>-528.451516374975 103.0134147954 621.243329947987</t>
  </si>
  <si>
    <t>-387.300826219057 56.8890524272729 682.749655093192</t>
  </si>
  <si>
    <t>9763-20170724T150241.513110300.bin</t>
  </si>
  <si>
    <t>-481.673683725947 155.120489212539 -202.937427812911</t>
  </si>
  <si>
    <t>-493.27199178677 154.228573711143 -300.757044639875</t>
  </si>
  <si>
    <t>-500.598683753841 153.964472533409 -408.970988367218</t>
  </si>
  <si>
    <t>-505.063798588246 154.227779553307 -506.868963978091</t>
  </si>
  <si>
    <t>-507.405825058076 155.122137660939 -604.836859741819</t>
  </si>
  <si>
    <t>-508.498380904144 157.164786151654 -742.817346085773</t>
  </si>
  <si>
    <t>-494.712329839849 154.78383206913 -832.957710276557</t>
  </si>
  <si>
    <t>-511.455047681805 186.060346622071 -681.357639729782</t>
  </si>
  <si>
    <t>-544.325803208646 320.809216146919 -662.403627765827</t>
  </si>
  <si>
    <t>-502.62809827708 312.446179554385 -365.433417102647</t>
  </si>
  <si>
    <t>-286.529336105542 225.068548713123 -289.331482456279</t>
  </si>
  <si>
    <t>-504.575838976751 126.463465223721 -682.294368573402</t>
  </si>
  <si>
    <t>-293.522562003523 32.8683303505379 -338.157610335703</t>
  </si>
  <si>
    <t>-467.082488045724 233.907058457401 -205.345404006381</t>
  </si>
  <si>
    <t>-479.672954000033 258.528559498453 210.215965821834</t>
  </si>
  <si>
    <t>-499.260154133856 281.873699940632 615.481657610645</t>
  </si>
  <si>
    <t>-350.229079811797 297.150928755635 673.708366077776</t>
  </si>
  <si>
    <t>-496.323895818694 76.3193090071106 -200.501252529382</t>
  </si>
  <si>
    <t>-512.97819276329 87.7105656142444 215.490183829469</t>
  </si>
  <si>
    <t>-528.434883172126 103.022223577836 621.23443156273</t>
  </si>
  <si>
    <t>-387.312873503069 56.8127821278454 682.742707576774</t>
  </si>
  <si>
    <t>9763-20170724T150241.578313500.bin</t>
  </si>
  <si>
    <t>-481.914042412989 155.260663327232 -202.972098830289</t>
  </si>
  <si>
    <t>-493.465149669637 154.407845713637 -300.79767941795</t>
  </si>
  <si>
    <t>-500.699591692859 154.222513328602 -409.017991318656</t>
  </si>
  <si>
    <t>-505.066472002052 154.572492732489 -506.92004917761</t>
  </si>
  <si>
    <t>-507.296268438754 155.569354125988 -604.889481621962</t>
  </si>
  <si>
    <t>-508.216858564903 157.773271411867 -742.868917497337</t>
  </si>
  <si>
    <t>-494.228556635406 155.443824739902 -832.979363541459</t>
  </si>
  <si>
    <t>-511.178424549355 186.605105506053 -681.379504764012</t>
  </si>
  <si>
    <t>-543.462535708299 321.553417644132 -662.649404825953</t>
  </si>
  <si>
    <t>-501.634143093166 311.143250473245 -365.762198136314</t>
  </si>
  <si>
    <t>-283.588989021203 223.831123458622 -295.349596745549</t>
  </si>
  <si>
    <t>-504.441452579424 126.992870829044 -682.376622159667</t>
  </si>
  <si>
    <t>-293.681444535286 32.4634920004919 -338.469376732175</t>
  </si>
  <si>
    <t>-467.156513887005 234.00340725503 -205.355066120713</t>
  </si>
  <si>
    <t>-479.804999440309 258.558414071488 210.20851869827</t>
  </si>
  <si>
    <t>-499.262568788112 281.8453057721 615.462084349692</t>
  </si>
  <si>
    <t>-350.21448878554 296.912296801617 673.699999383167</t>
  </si>
  <si>
    <t>-496.680835969929 76.5321087168725 -200.554943464776</t>
  </si>
  <si>
    <t>-513.171178650176 87.7685829459715 215.447218800464</t>
  </si>
  <si>
    <t>-528.40650873711 103.034728739286 621.203169881821</t>
  </si>
  <si>
    <t>-387.328990876166 56.6977540922232 682.717576272504</t>
  </si>
  <si>
    <t>9763-20170724T150241.609946400.bin</t>
  </si>
  <si>
    <t>-482.075863252354 155.376239006708 -203.007814022188</t>
  </si>
  <si>
    <t>-493.601917628596 154.532189943382 -300.836438977793</t>
  </si>
  <si>
    <t>-500.819761480619 154.373526913069 -409.057798645816</t>
  </si>
  <si>
    <t>-505.176629305378 154.753430029618 -506.960203782716</t>
  </si>
  <si>
    <t>-507.401708348253 155.78519422204 -604.929553488432</t>
  </si>
  <si>
    <t>-508.321370130942 158.043710895934 -742.90791107083</t>
  </si>
  <si>
    <t>-494.272552172591 155.739926165377 -833.009735311839</t>
  </si>
  <si>
    <t>-511.250727306004 186.854952182614 -681.407391685989</t>
  </si>
  <si>
    <t>-543.543350827798 321.813143968213 -662.920131632854</t>
  </si>
  <si>
    <t>-501.298865156512 310.118419514806 -366.139630538874</t>
  </si>
  <si>
    <t>-282.520930251944 223.499564682671 -297.15845295509</t>
  </si>
  <si>
    <t>-504.578975868784 127.235915267914 -682.427599919166</t>
  </si>
  <si>
    <t>-293.935484895202 32.2849476631816 -338.622674190629</t>
  </si>
  <si>
    <t>-467.306201640373 234.130480146264 -205.382016905206</t>
  </si>
  <si>
    <t>-479.91762155569 258.634655684035 210.185728902215</t>
  </si>
  <si>
    <t>-499.250021492754 281.863204197522 615.455222099234</t>
  </si>
  <si>
    <t>-350.214693436099 296.969467178342 673.715567333041</t>
  </si>
  <si>
    <t>-496.891412668 76.6141537917015 -200.596383678288</t>
  </si>
  <si>
    <t>-513.293954831623 87.8434103729219 215.4094540553</t>
  </si>
  <si>
    <t>-528.393242320312 103.035882155605 621.181999001748</t>
  </si>
  <si>
    <t>-387.333556982223 56.6603824789934 682.708292339376</t>
  </si>
  <si>
    <t>9763-20170724T150241.676648600.bin</t>
  </si>
  <si>
    <t>-482.359741984185 155.584909543095 -203.047279374224</t>
  </si>
  <si>
    <t>-493.841323271227 154.741730513008 -300.881083913412</t>
  </si>
  <si>
    <t>-501.023175475658 154.648905371536 -409.10506410468</t>
  </si>
  <si>
    <t>-505.355013879788 155.112875705564 -507.008074655893</t>
  </si>
  <si>
    <t>-507.563831245284 156.25225125779 -604.976709818659</t>
  </si>
  <si>
    <t>-508.471003524597 158.685523300401 -742.952194747695</t>
  </si>
  <si>
    <t>-494.363204571809 156.542946601151 -833.04877470809</t>
  </si>
  <si>
    <t>-511.333454469397 187.426832532985 -681.415773870038</t>
  </si>
  <si>
    <t>-543.118994544509 322.505505936071 -662.885883951212</t>
  </si>
  <si>
    <t>-500.394839063458 307.033511870379 -366.346992327833</t>
  </si>
  <si>
    <t>-280.899786708219 222.815178725785 -296.675029362271</t>
  </si>
  <si>
    <t>-504.806566232394 127.793011607405 -682.510343610412</t>
  </si>
  <si>
    <t>-294.461689441188 32.1444990655718 -338.996603413142</t>
  </si>
  <si>
    <t>-467.561319098497 234.31669213222 -205.421755712903</t>
  </si>
  <si>
    <t>-480.026409329654 258.774027816172 210.153108377077</t>
  </si>
  <si>
    <t>-499.220274406357 281.838027774696 615.448107855909</t>
  </si>
  <si>
    <t>-350.181422902158 296.676931983639 673.768097229501</t>
  </si>
  <si>
    <t>-497.196014678659 76.8157629459076 -200.64704845841</t>
  </si>
  <si>
    <t>-513.537075091776 88.0923306364875 215.359945594126</t>
  </si>
  <si>
    <t>-528.330038960861 103.083699950565 621.144015368527</t>
  </si>
  <si>
    <t>-387.325186145162 56.5856798430107 682.703372714442</t>
  </si>
  <si>
    <t>9763-20170724T150241.710239600.bin</t>
  </si>
  <si>
    <t>-482.474879116941 155.692147627747 -203.059741677336</t>
  </si>
  <si>
    <t>-493.951285208024 154.859306517065 -300.894284875026</t>
  </si>
  <si>
    <t>-501.136375509373 154.810127866839 -409.117995614766</t>
  </si>
  <si>
    <t>-505.475925147871 155.326080760987 -507.020539551465</t>
  </si>
  <si>
    <t>-507.697916015073 156.529424397277 -604.987954559541</t>
  </si>
  <si>
    <t>-508.629985544032 159.065259212368 -742.961530047022</t>
  </si>
  <si>
    <t>-494.487448191846 157.014272270437 -833.054717616434</t>
  </si>
  <si>
    <t>-511.447854069367 187.764421550345 -681.403401119942</t>
  </si>
  <si>
    <t>-542.963078633936 322.882845875683 -662.68379436443</t>
  </si>
  <si>
    <t>-500.314836830617 306.234122909909 -366.197828578812</t>
  </si>
  <si>
    <t>-280.999356347615 222.767861826617 -295.070371675414</t>
  </si>
  <si>
    <t>-504.98812995848 128.124217048594 -682.542996612928</t>
  </si>
  <si>
    <t>-294.901893040934 32.1714418496338 -339.079868630638</t>
  </si>
  <si>
    <t>-467.648778009434 234.424210173263 -205.444111220641</t>
  </si>
  <si>
    <t>-480.013150745078 258.834241109386 210.136513410801</t>
  </si>
  <si>
    <t>-499.210484723448 281.8423698348 615.439061281793</t>
  </si>
  <si>
    <t>-350.177871838424 296.674550156516 673.776792063103</t>
  </si>
  <si>
    <t>-497.348467447853 76.9427241256772 -200.663942134821</t>
  </si>
  <si>
    <t>-513.625293689659 88.2349144653967 215.345160553127</t>
  </si>
  <si>
    <t>-528.285243265902 103.13690989101 621.131620993426</t>
  </si>
  <si>
    <t>-387.327153892457 56.5274377472788 682.713858878352</t>
  </si>
  <si>
    <t>9763-20170724T150241.780428800.bin</t>
  </si>
  <si>
    <t>-482.653826566486 155.962537099063 -203.108595533863</t>
  </si>
  <si>
    <t>-494.15559328036 155.167011581716 -300.940475539041</t>
  </si>
  <si>
    <t>-501.357608625298 155.188353104008 -409.163117168019</t>
  </si>
  <si>
    <t>-505.709119426038 155.77956419413 -507.064636747567</t>
  </si>
  <si>
    <t>-507.940406804076 157.070083796299 -605.030800541292</t>
  </si>
  <si>
    <t>-508.883377046289 159.741295179375 -743.001679638367</t>
  </si>
  <si>
    <t>-494.612488607303 157.848352645485 -833.078041006977</t>
  </si>
  <si>
    <t>-511.654659169568 188.384600798126 -681.415346759794</t>
  </si>
  <si>
    <t>-541.550897511659 323.698775999609 -661.449140799998</t>
  </si>
  <si>
    <t>-499.591379271453 306.813527048684 -364.878231482037</t>
  </si>
  <si>
    <t>-281.694375746675 224.017345718053 -288.78175423555</t>
  </si>
  <si>
    <t>-505.278461556764 128.736407369644 -682.613652269009</t>
  </si>
  <si>
    <t>-295.748954890747 32.3337785785395 -338.777248500749</t>
  </si>
  <si>
    <t>-467.732028394725 234.673505305733 -205.466714894573</t>
  </si>
  <si>
    <t>-480.083272553451 258.914881957003 210.124196543091</t>
  </si>
  <si>
    <t>-499.197706931524 281.84947150323 615.427865120101</t>
  </si>
  <si>
    <t>-350.158377082319 296.540458136604 673.784122688267</t>
  </si>
  <si>
    <t>-497.622629126187 77.2889721402448 -200.706311417175</t>
  </si>
  <si>
    <t>-513.728343815535 88.4495494436094 215.313006921901</t>
  </si>
  <si>
    <t>-528.227405544173 103.204741498819 621.110510356691</t>
  </si>
  <si>
    <t>-387.33043723382 56.446139507261 682.719604619889</t>
  </si>
  <si>
    <t>9763-20170724T150241.808314200.bin</t>
  </si>
  <si>
    <t>-482.77609919534 156.137541963016 -203.128632990248</t>
  </si>
  <si>
    <t>-494.24487686882 155.356236332012 -300.964456476252</t>
  </si>
  <si>
    <t>-501.454545844711 155.381647024304 -409.186685643499</t>
  </si>
  <si>
    <t>-505.830355540848 155.971082180822 -507.087068442641</t>
  </si>
  <si>
    <t>-508.103097060085 157.253751467904 -605.052325169364</t>
  </si>
  <si>
    <t>-509.122376761018 159.906349126481 -743.023015770534</t>
  </si>
  <si>
    <t>-494.869720969866 158.086701427492 -833.103828225236</t>
  </si>
  <si>
    <t>-511.874335748904 188.556462457222 -681.438990455387</t>
  </si>
  <si>
    <t>-541.811168586346 323.799725588409 -661.135469433444</t>
  </si>
  <si>
    <t>-499.850696142329 308.700001821426 -364.468406822853</t>
  </si>
  <si>
    <t>-282.892737479945 226.064544842181 -285.565801824337</t>
  </si>
  <si>
    <t>-505.469298421537 128.911291274754 -682.63300150441</t>
  </si>
  <si>
    <t>-296.143512826879 32.4921431728046 -338.46456278601</t>
  </si>
  <si>
    <t>-467.854655043452 234.840387318119 -205.475667560744</t>
  </si>
  <si>
    <t>-480.195652854822 258.972671843708 210.121917000169</t>
  </si>
  <si>
    <t>-499.197872654984 281.846732367547 615.425769063667</t>
  </si>
  <si>
    <t>-350.151949806295 296.458235641438 673.785158885393</t>
  </si>
  <si>
    <t>-497.735501833325 77.5010308526896 -200.741144004996</t>
  </si>
  <si>
    <t>-513.786041974417 88.5093670308408 215.284330916958</t>
  </si>
  <si>
    <t>-528.214014179875 103.220988534913 621.095052791048</t>
  </si>
  <si>
    <t>-387.32934507224 56.4394243114994 682.714769643846</t>
  </si>
  <si>
    <t>9763-20170724T150241.877525500.bin</t>
  </si>
  <si>
    <t>-482.820122216593 156.479577550218 -203.146074321267</t>
  </si>
  <si>
    <t>-494.323398182108 155.731832478598 -300.978151656906</t>
  </si>
  <si>
    <t>-501.605430384139 155.743950660746 -409.195389603888</t>
  </si>
  <si>
    <t>-506.058760571999 156.300738945818 -507.0926332062</t>
  </si>
  <si>
    <t>-508.42006418345 157.530301085683 -605.056431239049</t>
  </si>
  <si>
    <t>-509.574782925012 160.086520563383 -743.027978235658</t>
  </si>
  <si>
    <t>-495.31648497146 158.419145444226 -833.110750252741</t>
  </si>
  <si>
    <t>-512.366141114523 188.768692447236 -681.460586378212</t>
  </si>
  <si>
    <t>-543.174796918194 323.817861429664 -661.122229977923</t>
  </si>
  <si>
    <t>-500.357627002913 312.730598935667 -364.400516885249</t>
  </si>
  <si>
    <t>-284.853515161785 232.587997727756 -279.194133417891</t>
  </si>
  <si>
    <t>-505.762596910038 129.144450637787 -682.620503087667</t>
  </si>
  <si>
    <t>-296.130321623857 33.3161539229793 -337.997025910626</t>
  </si>
  <si>
    <t>-468.026922956828 235.223765083697 -205.46776652376</t>
  </si>
  <si>
    <t>-480.405699509588 259.238858625941 210.135495729788</t>
  </si>
  <si>
    <t>-499.196620023036 281.892910577726 615.451493109174</t>
  </si>
  <si>
    <t>-350.167208499285 296.698438490983 673.804191866909</t>
  </si>
  <si>
    <t>-497.613725801832 77.7815917515077 -200.793789866221</t>
  </si>
  <si>
    <t>-513.654082257845 88.7082966456692 215.234238371057</t>
  </si>
  <si>
    <t>-528.223408658916 103.201635014786 621.071516559979</t>
  </si>
  <si>
    <t>-387.313334489845 56.5278024151046 682.714844720218</t>
  </si>
  <si>
    <t>9763-20170724T150241.942702600.bin</t>
  </si>
  <si>
    <t>-482.797930431244 157.065070352502 -203.108299577676</t>
  </si>
  <si>
    <t>-494.322567730007 156.324779063179 -300.937918650704</t>
  </si>
  <si>
    <t>-501.683669209294 156.292551649186 -409.149844973373</t>
  </si>
  <si>
    <t>-506.228834995723 156.787010036921 -507.043213269997</t>
  </si>
  <si>
    <t>-508.701178074529 157.931009848501 -605.005196702757</t>
  </si>
  <si>
    <t>-510.031335406249 160.341927653741 -742.977818247642</t>
  </si>
  <si>
    <t>-495.79765814634 158.68589058846 -833.064771808788</t>
  </si>
  <si>
    <t>-512.857606234328 189.076246166802 -681.436259694934</t>
  </si>
  <si>
    <t>-544.311584161225 323.957219356463 -661.099594138561</t>
  </si>
  <si>
    <t>-500.798617993917 316.228215522942 -364.372502818801</t>
  </si>
  <si>
    <t>-286.831512638864 238.084033571593 -273.617106092438</t>
  </si>
  <si>
    <t>-506.029121147525 129.47629672418 -682.54353884715</t>
  </si>
  <si>
    <t>-295.354756185743 34.9050048302634 -338.238121228909</t>
  </si>
  <si>
    <t>-468.248968276206 235.825536486112 -205.44122064065</t>
  </si>
  <si>
    <t>-480.528163955181 259.631814277909 210.177007955365</t>
  </si>
  <si>
    <t>-499.187378956071 281.93552125205 615.509678025114</t>
  </si>
  <si>
    <t>-350.176562544693 296.892052750968 673.87134069203</t>
  </si>
  <si>
    <t>-497.365906690882 78.3233150240228 -200.784395564315</t>
  </si>
  <si>
    <t>-513.373397629083 89.0824400645331 215.24929379523</t>
  </si>
  <si>
    <t>-528.235978539771 103.228476666889 621.078990295485</t>
  </si>
  <si>
    <t>-387.280877166534 56.7316602154287 682.753107677137</t>
  </si>
  <si>
    <t>9763-20170724T150241.975329300.bin</t>
  </si>
  <si>
    <t>-482.760790452441 157.395534646997 -203.121941044015</t>
  </si>
  <si>
    <t>-494.316986991267 156.645680300438 -300.947780280462</t>
  </si>
  <si>
    <t>-501.742546136631 156.589205185754 -409.155273997561</t>
  </si>
  <si>
    <t>-506.357534268385 157.056021296939 -507.0455277194</t>
  </si>
  <si>
    <t>-508.911071362039 158.166410858524 -605.005808430197</t>
  </si>
  <si>
    <t>-510.367341582358 160.523840885764 -742.977971313297</t>
  </si>
  <si>
    <t>-496.047965857711 158.867642854687 -833.051421005215</t>
  </si>
  <si>
    <t>-513.208201072898 189.273834785231 -681.444593986156</t>
  </si>
  <si>
    <t>-544.971881448717 324.09509737762 -661.056184476813</t>
  </si>
  <si>
    <t>-500.99967201221 317.64445790109 -364.366451276927</t>
  </si>
  <si>
    <t>-287.544332290219 239.464883915909 -272.443805299229</t>
  </si>
  <si>
    <t>-506.239043837132 129.689863536233 -682.536163475545</t>
  </si>
  <si>
    <t>-295.016688863825 35.9393962274214 -338.622546951129</t>
  </si>
  <si>
    <t>-468.335554078075 236.167139908617 -205.43168940089</t>
  </si>
  <si>
    <t>-480.579340653361 259.839159028626 210.195146701104</t>
  </si>
  <si>
    <t>-499.182879280175 281.969675217491 615.540049397837</t>
  </si>
  <si>
    <t>-350.18335689017 297.031811369775 673.903285733798</t>
  </si>
  <si>
    <t>-497.207925989677 78.6027206357255 -200.77511064415</t>
  </si>
  <si>
    <t>-513.268435153617 89.2992792738164 215.258109981086</t>
  </si>
  <si>
    <t>-528.236645158394 103.252981103151 621.085952431656</t>
  </si>
  <si>
    <t>-387.26960450345 56.8130764767695 682.775693187897</t>
  </si>
  <si>
    <t>9763-20170724T150242.008190000.bin</t>
  </si>
  <si>
    <t>-482.76947385611 157.680019252342 -203.130720691814</t>
  </si>
  <si>
    <t>-494.310999323787 156.915564803277 -300.958121234447</t>
  </si>
  <si>
    <t>-501.776690364306 156.817732790141 -409.162836487008</t>
  </si>
  <si>
    <t>-506.449715479107 157.235343096415 -507.050471936301</t>
  </si>
  <si>
    <t>-509.082448576955 158.28400983797 -605.009533081122</t>
  </si>
  <si>
    <t>-510.672015110422 160.540247968879 -742.981898812654</t>
  </si>
  <si>
    <t>-496.190566910491 158.858012822537 -833.028853356087</t>
  </si>
  <si>
    <t>-513.514593464133 189.328126980471 -681.466247283319</t>
  </si>
  <si>
    <t>-545.852192800405 324.026251160978 -661.158142803084</t>
  </si>
  <si>
    <t>-501.665576503874 318.751810440773 -364.477002176249</t>
  </si>
  <si>
    <t>-288.760633555768 240.937019547876 -270.981759742792</t>
  </si>
  <si>
    <t>-506.424157761695 129.757862249827 -682.521947185677</t>
  </si>
  <si>
    <t>-294.688769059716 36.7263770517657 -338.957814850101</t>
  </si>
  <si>
    <t>-468.450118707837 236.454570159848 -205.430487785679</t>
  </si>
  <si>
    <t>-480.654177830284 260.032110911976 210.202978535333</t>
  </si>
  <si>
    <t>-499.175565592074 281.99057147414 615.568973737321</t>
  </si>
  <si>
    <t>-350.187738063212 297.142677643388 673.938850944896</t>
  </si>
  <si>
    <t>-497.099089779904 78.8698221807226 -200.771627718397</t>
  </si>
  <si>
    <t>-513.200697855266 89.4852208906225 215.262108495135</t>
  </si>
  <si>
    <t>-528.234222648216 103.270015498249 621.088865372089</t>
  </si>
  <si>
    <t>-387.258024642403 56.8805517902617 682.795695036699</t>
  </si>
  <si>
    <t>9763-20170724T150242.074877700.bin</t>
  </si>
  <si>
    <t>-482.745719031086 158.257360210095 -203.144545280997</t>
  </si>
  <si>
    <t>-494.29846481688 157.457722921332 -300.970389414232</t>
  </si>
  <si>
    <t>-501.85204235127 157.291299052831 -409.168831951793</t>
  </si>
  <si>
    <t>-506.634026211557 157.633920458298 -507.051562554828</t>
  </si>
  <si>
    <t>-509.404764420828 158.593752340257 -605.007664782251</t>
  </si>
  <si>
    <t>-511.218803801388 160.709730799018 -742.97951476995</t>
  </si>
  <si>
    <t>-496.330835925346 159.1166304239 -832.961843986548</t>
  </si>
  <si>
    <t>-514.108678434048 189.542145560803 -681.487000952208</t>
  </si>
  <si>
    <t>-547.50319958351 324.01609232062 -661.455507344601</t>
  </si>
  <si>
    <t>-503.156785405991 321.197569846721 -364.764763424406</t>
  </si>
  <si>
    <t>-291.173100679653 244.822829252057 -268.044458532546</t>
  </si>
  <si>
    <t>-506.725213981798 130.006700554696 -682.496975792772</t>
  </si>
  <si>
    <t>-294.050829841849 38.1239681354791 -339.392252816526</t>
  </si>
  <si>
    <t>-468.703561844896 237.060821545424 -205.437348147521</t>
  </si>
  <si>
    <t>-480.754983660319 260.434293253528 210.212108153496</t>
  </si>
  <si>
    <t>-499.137829518852 282.060737268253 615.626948823407</t>
  </si>
  <si>
    <t>-350.179345082363 297.357044010469 674.034034246488</t>
  </si>
  <si>
    <t>-496.810116524761 79.4403552982735 -200.781724480768</t>
  </si>
  <si>
    <t>-513.048090374488 89.8450373173257 215.252024076565</t>
  </si>
  <si>
    <t>-528.214654091344 103.3229007086 621.083102937566</t>
  </si>
  <si>
    <t>-387.252760555454 56.9251601343849 682.816345035477</t>
  </si>
  <si>
    <t>9763-20170724T150242.111160700.bin</t>
  </si>
  <si>
    <t>-482.740177343026 158.547851607927 -203.110472135237</t>
  </si>
  <si>
    <t>-494.315585594224 157.697469595795 -300.933247055205</t>
  </si>
  <si>
    <t>-501.93279972421 157.447430830371 -409.127180385878</t>
  </si>
  <si>
    <t>-506.786734224064 157.701453797374 -507.006455783382</t>
  </si>
  <si>
    <t>-509.643045953352 158.559290984083 -604.961109922524</t>
  </si>
  <si>
    <t>-511.591224884053 160.516674894766 -742.933442504656</t>
  </si>
  <si>
    <t>-496.393559629347 158.944197462583 -832.864295651101</t>
  </si>
  <si>
    <t>-514.479411433991 189.412469855896 -681.470514408671</t>
  </si>
  <si>
    <t>-547.979916038639 323.85502610036 -661.452878338536</t>
  </si>
  <si>
    <t>-503.481357276057 321.590099492086 -364.780109956156</t>
  </si>
  <si>
    <t>-292.119146616775 246.107031221769 -266.02126427278</t>
  </si>
  <si>
    <t>-506.980736569837 129.890407544651 -682.420818760408</t>
  </si>
  <si>
    <t>-293.972227812293 38.7050965910237 -339.300078219649</t>
  </si>
  <si>
    <t>-468.892473498816 237.37139859009 -205.43979515123</t>
  </si>
  <si>
    <t>-480.747443115184 260.653099175977 210.220431784739</t>
  </si>
  <si>
    <t>-499.118036109483 282.089176757313 615.646494081715</t>
  </si>
  <si>
    <t>-350.169826206408 297.423283772563 674.069926370386</t>
  </si>
  <si>
    <t>-496.597938966237 79.7230144278744 -200.755352497881</t>
  </si>
  <si>
    <t>-512.925537140035 90.0652700409553 215.276392848668</t>
  </si>
  <si>
    <t>-528.181204733405 103.392293387314 621.090869866466</t>
  </si>
  <si>
    <t>-387.251800815292 56.9151508256261 682.838579957537</t>
  </si>
  <si>
    <t>9763-20170724T150242.177342000.bin</t>
  </si>
  <si>
    <t>-482.849083454538 159.096094322809 -203.102822957184</t>
  </si>
  <si>
    <t>-494.565476675282 158.167076214037 -300.908060980788</t>
  </si>
  <si>
    <t>-502.460695060787 157.783054252429 -409.081617368071</t>
  </si>
  <si>
    <t>-507.613110735453 157.892371351562 -506.945953054633</t>
  </si>
  <si>
    <t>-510.813606721282 158.578710067315 -604.891236031475</t>
  </si>
  <si>
    <t>-513.293062343675 160.263769218657 -742.858882875468</t>
  </si>
  <si>
    <t>-497.518628024275 158.75440824682 -832.691326495413</t>
  </si>
  <si>
    <t>-516.065086738585 189.265354679914 -681.440350330818</t>
  </si>
  <si>
    <t>-549.896792350389 323.631956654875 -661.384239927666</t>
  </si>
  <si>
    <t>-504.547170350013 322.02818106563 -364.835912445088</t>
  </si>
  <si>
    <t>-294.351391504057 245.820922175273 -264.162270213256</t>
  </si>
  <si>
    <t>-508.329054243731 129.772462068582 -682.306069875468</t>
  </si>
  <si>
    <t>-294.434238060278 40.182397804047 -338.890654027461</t>
  </si>
  <si>
    <t>-469.518068356863 237.99394790692 -205.464167133729</t>
  </si>
  <si>
    <t>-480.779017504116 261.081420171727 210.223449653542</t>
  </si>
  <si>
    <t>-499.077621925926 282.12422757018 615.678398785158</t>
  </si>
  <si>
    <t>-350.13688450832 297.409700470964 674.133586101736</t>
  </si>
  <si>
    <t>-496.260793673714 80.2131446457331 -200.711532169599</t>
  </si>
  <si>
    <t>-512.736214176928 90.4622945178623 215.316777249017</t>
  </si>
  <si>
    <t>-528.15546325956 103.490082227715 621.114821916247</t>
  </si>
  <si>
    <t>-387.253510177271 56.9693196077928 682.892311237889</t>
  </si>
  <si>
    <t>9763-20170724T150242.209225700.bin</t>
  </si>
  <si>
    <t>-482.939009438072 159.345800566038 -203.094474843816</t>
  </si>
  <si>
    <t>-494.739478820377 158.366864395104 -300.889141917028</t>
  </si>
  <si>
    <t>-502.742757171938 157.907134329884 -409.054508415015</t>
  </si>
  <si>
    <t>-507.998197045993 157.939643961554 -506.91336914089</t>
  </si>
  <si>
    <t>-511.306675843216 158.540445297411 -604.855723122233</t>
  </si>
  <si>
    <t>-513.942873045746 160.096263039009 -742.821824466067</t>
  </si>
  <si>
    <t>-497.807235211785 158.605722290379 -832.590496926259</t>
  </si>
  <si>
    <t>-516.726993484859 189.144531403783 -681.426123678141</t>
  </si>
  <si>
    <t>-551.263630280825 323.351323358424 -661.625184567981</t>
  </si>
  <si>
    <t>-506.211563009791 322.656422842352 -365.028045577554</t>
  </si>
  <si>
    <t>-296.221395383283 245.466925018467 -264.674144448117</t>
  </si>
  <si>
    <t>-508.828209846855 129.672590095593 -682.247580800018</t>
  </si>
  <si>
    <t>-294.558888000197 40.9248338077471 -338.670079488408</t>
  </si>
  <si>
    <t>-469.764840985251 238.283990683982 -205.485900381657</t>
  </si>
  <si>
    <t>-480.790473420174 261.207038222994 210.217087357674</t>
  </si>
  <si>
    <t>-499.053020066425 282.163031512768 615.688092146906</t>
  </si>
  <si>
    <t>-350.124505176022 297.469442612647 674.168948898629</t>
  </si>
  <si>
    <t>-496.128786030774 80.4074556913884 -200.683745333032</t>
  </si>
  <si>
    <t>-512.65841490427 90.6568220512816 215.342359906627</t>
  </si>
  <si>
    <t>-528.14804915255 103.543876023002 621.137296403034</t>
  </si>
  <si>
    <t>-387.253534597869 57.0250824875566 682.933183477444</t>
  </si>
  <si>
    <t>9763-20170724T150242.276419000.bin</t>
  </si>
  <si>
    <t>-483.130215745829 159.79413743157 -203.111262082823</t>
  </si>
  <si>
    <t>-495.07669204776 158.731984368083 -300.887249684837</t>
  </si>
  <si>
    <t>-503.271127196636 158.126473851366 -409.037612802747</t>
  </si>
  <si>
    <t>-508.709554235603 158.005903475644 -506.886464663835</t>
  </si>
  <si>
    <t>-512.210152190045 158.43256905107 -604.823108277214</t>
  </si>
  <si>
    <t>-515.125562492028 159.721088315296 -742.786245623813</t>
  </si>
  <si>
    <t>-498.073910402423 158.325589024563 -832.387036246133</t>
  </si>
  <si>
    <t>-517.976199499543 188.862356701448 -681.437530664122</t>
  </si>
  <si>
    <t>-553.215872866939 322.91704868283 -661.733670486698</t>
  </si>
  <si>
    <t>-507.734756246032 322.066091541741 -365.202573197622</t>
  </si>
  <si>
    <t>-298.218362635712 246.294480161867 -262.798692671393</t>
  </si>
  <si>
    <t>-509.697526056546 129.440686005688 -682.167436047981</t>
  </si>
  <si>
    <t>-294.37138151632 42.3341368688257 -338.334962020954</t>
  </si>
  <si>
    <t>-470.472673084575 238.858656548928 -205.54086820893</t>
  </si>
  <si>
    <t>-480.839749321592 261.486773984151 210.195241393629</t>
  </si>
  <si>
    <t>-499.001895671508 282.196820117231 615.705900405609</t>
  </si>
  <si>
    <t>-350.09937276445 297.650931681286 674.214110525156</t>
  </si>
  <si>
    <t>-495.824270458365 80.7519456351936 -200.646592288676</t>
  </si>
  <si>
    <t>-512.598661536978 90.9925615396087 215.369951993157</t>
  </si>
  <si>
    <t>-528.157037812636 103.616790437682 621.169132489422</t>
  </si>
  <si>
    <t>-387.250921602887 57.1657149322546 682.989493428959</t>
  </si>
  <si>
    <t>9763-20170724T150242.310511500.bin</t>
  </si>
  <si>
    <t>-483.22824121537 159.973938115391 -203.089256103651</t>
  </si>
  <si>
    <t>-495.264141803664 158.859634643534 -300.853759385666</t>
  </si>
  <si>
    <t>-503.543438955387 158.195836792458 -408.9972906692</t>
  </si>
  <si>
    <t>-509.053021993006 158.023130198254 -506.842139040845</t>
  </si>
  <si>
    <t>-512.619274016281 158.398633078777 -604.776461355612</t>
  </si>
  <si>
    <t>-515.621372582032 159.616731242377 -742.738393718523</t>
  </si>
  <si>
    <t>-498.110179445925 158.248955916933 -832.250965031622</t>
  </si>
  <si>
    <t>-518.501736307208 188.779717020443 -681.401510500167</t>
  </si>
  <si>
    <t>-553.947584332942 322.770270167627 -661.654425211843</t>
  </si>
  <si>
    <t>-508.40534795241 322.080328199818 -365.132204501099</t>
  </si>
  <si>
    <t>-298.938928717604 247.227648990557 -261.953245020796</t>
  </si>
  <si>
    <t>-510.086986731598 129.376911556984 -682.109018321401</t>
  </si>
  <si>
    <t>-294.144526587503 42.8530128738482 -338.493987056106</t>
  </si>
  <si>
    <t>-470.773016081477 239.088592564496 -205.564393845362</t>
  </si>
  <si>
    <t>-480.882930541169 261.609219048676 210.183864424291</t>
  </si>
  <si>
    <t>-498.973919133333 282.230169017919 615.709912320799</t>
  </si>
  <si>
    <t>-350.08612208124 297.756075591146 674.236601308092</t>
  </si>
  <si>
    <t>-495.702602773568 80.8800034534984 -200.603753376816</t>
  </si>
  <si>
    <t>-512.56352311721 91.1250387643863 215.409169872527</t>
  </si>
  <si>
    <t>-528.169511214216 103.659409077162 621.193811789505</t>
  </si>
  <si>
    <t>-387.259699234512 57.2249277235499 683.018247010394</t>
  </si>
  <si>
    <t>9763-20170724T150242.375685400.bin</t>
  </si>
  <si>
    <t>-483.409799322676 160.134892687003 -203.106268074038</t>
  </si>
  <si>
    <t>-495.55947701515 158.939900557397 -300.855723417457</t>
  </si>
  <si>
    <t>-503.947632798007 158.215301383595 -408.990484453092</t>
  </si>
  <si>
    <t>-509.550005557941 157.9996241484 -506.829819702077</t>
  </si>
  <si>
    <t>-513.204152501423 158.344309226653 -604.761051506864</t>
  </si>
  <si>
    <t>-516.32551489383 159.531808772332 -742.720757501772</t>
  </si>
  <si>
    <t>-498.193095893983 158.222094525692 -832.110324719237</t>
  </si>
  <si>
    <t>-519.255852072355 188.693576505939 -681.385519424395</t>
  </si>
  <si>
    <t>-555.365767117944 322.527450092836 -661.741405847735</t>
  </si>
  <si>
    <t>-510.16391225853 322.67269298483 -365.166222946013</t>
  </si>
  <si>
    <t>-300.136255899705 247.979440276288 -263.017905727777</t>
  </si>
  <si>
    <t>-510.635716873941 129.320169202344 -682.091635834225</t>
  </si>
  <si>
    <t>-293.48965163278 43.0607251677536 -339.350695526794</t>
  </si>
  <si>
    <t>-471.299232413393 239.288263269589 -205.59730978556</t>
  </si>
  <si>
    <t>-480.998598491263 261.759534582858 210.163435272854</t>
  </si>
  <si>
    <t>-498.918813895117 282.272202223323 615.705043966944</t>
  </si>
  <si>
    <t>-350.061492962145 297.987214454632 674.25878966824</t>
  </si>
  <si>
    <t>-495.530244046987 80.9644357096361 -200.566080351625</t>
  </si>
  <si>
    <t>-512.491268096501 91.2572296760056 215.441599643251</t>
  </si>
  <si>
    <t>-528.189134524366 103.720425246523 621.211174748291</t>
  </si>
  <si>
    <t>-387.269812626571 57.353467137465 683.064626064927</t>
  </si>
  <si>
    <t>9763-20170724T150242.412639000.bin</t>
  </si>
  <si>
    <t>-483.434799934141 160.119352540572 -203.140203295209</t>
  </si>
  <si>
    <t>-495.627220802374 158.90130560391 -300.884059013791</t>
  </si>
  <si>
    <t>-504.051484765942 158.151198662023 -409.015836008746</t>
  </si>
  <si>
    <t>-509.682029313678 157.912632128728 -506.853628087352</t>
  </si>
  <si>
    <t>-513.35990435152 158.234655316394 -604.784088452735</t>
  </si>
  <si>
    <t>-516.50990860613 159.391312393816 -742.743262508851</t>
  </si>
  <si>
    <t>-498.187476678582 158.070883685671 -832.094000656486</t>
  </si>
  <si>
    <t>-519.459666460882 188.562120741246 -681.413431221881</t>
  </si>
  <si>
    <t>-555.994835101346 322.29628789636 -661.958876878645</t>
  </si>
  <si>
    <t>-510.983639422729 322.725532143492 -365.355008037892</t>
  </si>
  <si>
    <t>-300.816889145999 247.86589210393 -263.615268841838</t>
  </si>
  <si>
    <t>-510.775367245498 129.197947269741 -682.109308259185</t>
  </si>
  <si>
    <t>-293.197335858252 42.9336972466876 -339.724596571652</t>
  </si>
  <si>
    <t>-471.441446657156 239.28354528715 -205.622587309041</t>
  </si>
  <si>
    <t>-481.024603067294 261.754067016785 210.140896448872</t>
  </si>
  <si>
    <t>-498.885283529226 282.286941863739 615.694830007091</t>
  </si>
  <si>
    <t>-350.044186890714 298.092937086642 674.265269703522</t>
  </si>
  <si>
    <t>-495.43208677878 80.9204726375156 -200.575767843762</t>
  </si>
  <si>
    <t>-512.484948806027 91.2713761620216 215.426707743745</t>
  </si>
  <si>
    <t>-528.19795822907 103.739866426138 621.205647769947</t>
  </si>
  <si>
    <t>-387.286583246675 57.3699479242268 683.07492500318</t>
  </si>
  <si>
    <t>9763-20170724T150242.479821400.bin</t>
  </si>
  <si>
    <t>-483.468800135721 159.960264373018 -203.127434137557</t>
  </si>
  <si>
    <t>-495.695145172066 158.706897336559 -300.866615325109</t>
  </si>
  <si>
    <t>-504.182219646622 157.942471553285 -408.993343296853</t>
  </si>
  <si>
    <t>-509.880646954883 157.699528676968 -506.827190373461</t>
  </si>
  <si>
    <t>-513.637952589109 158.024959100954 -604.754591871623</t>
  </si>
  <si>
    <t>-516.912412202462 159.193366564464 -742.710803632337</t>
  </si>
  <si>
    <t>-498.455782478063 157.913036380168 -832.03446532648</t>
  </si>
  <si>
    <t>-519.842320957715 188.353768579508 -681.374936279131</t>
  </si>
  <si>
    <t>-556.805448826709 321.992760883111 -662.059740797325</t>
  </si>
  <si>
    <t>-511.579594325787 321.397093098056 -365.488935302643</t>
  </si>
  <si>
    <t>-300.842835833365 247.951845366104 -263.897538265274</t>
  </si>
  <si>
    <t>-511.087693202027 128.999975231079 -682.085375744075</t>
  </si>
  <si>
    <t>-292.810972719638 42.4535172770529 -340.136170411428</t>
  </si>
  <si>
    <t>-471.644125757352 239.13223968994 -205.656102165456</t>
  </si>
  <si>
    <t>-480.992239999397 261.697330365648 210.10758139654</t>
  </si>
  <si>
    <t>-498.823502413113 282.271471500379 615.672636997623</t>
  </si>
  <si>
    <t>-349.990730820125 298.095137240372 674.259480308004</t>
  </si>
  <si>
    <t>-495.306443835933 80.7786374109141 -200.573824351396</t>
  </si>
  <si>
    <t>-512.515360371932 91.2350780002387 215.419554021141</t>
  </si>
  <si>
    <t>-528.209128269157 103.792048539992 621.203038389381</t>
  </si>
  <si>
    <t>-387.319321256495 57.3755190066911 683.086478709244</t>
  </si>
  <si>
    <t>9763-20170724T150242.542990400.bin</t>
  </si>
  <si>
    <t>-483.480641021744 159.818660702407 -203.130283493231</t>
  </si>
  <si>
    <t>-495.782544074597 158.536714663422 -300.8595290373</t>
  </si>
  <si>
    <t>-504.35457366118 157.768159153342 -408.979644397515</t>
  </si>
  <si>
    <t>-510.131533851782 157.532636391068 -506.808851402233</t>
  </si>
  <si>
    <t>-513.969826022568 157.876554358941 -604.733019083727</t>
  </si>
  <si>
    <t>-517.361530981371 159.082589250693 -742.68617475122</t>
  </si>
  <si>
    <t>-498.764300276933 157.856454454989 -831.981250790844</t>
  </si>
  <si>
    <t>-520.26865057354 188.221825332825 -681.339101971772</t>
  </si>
  <si>
    <t>-557.742270190323 321.750358335638 -662.234905383904</t>
  </si>
  <si>
    <t>-512.322993723547 321.520570516792 -365.693108216012</t>
  </si>
  <si>
    <t>-300.861913078242 248.301359309674 -265.452522991008</t>
  </si>
  <si>
    <t>-511.455957706439 128.877046855346 -682.074638325242</t>
  </si>
  <si>
    <t>-293.012473657565 42.2433243339653 -339.854466558915</t>
  </si>
  <si>
    <t>-471.732614913187 238.952676126426 -205.668297758685</t>
  </si>
  <si>
    <t>-480.843055945507 261.636588102862 210.094229622394</t>
  </si>
  <si>
    <t>-498.781569124619 282.275324490778 615.643411288414</t>
  </si>
  <si>
    <t>-349.950265403334 298.167443611419 674.215467862795</t>
  </si>
  <si>
    <t>-495.236841694825 80.6755398747191 -200.546371004683</t>
  </si>
  <si>
    <t>-512.568501664251 91.2387441861883 215.439220949697</t>
  </si>
  <si>
    <t>-528.189442676569 103.92697076747 621.218086492103</t>
  </si>
  <si>
    <t>-387.362258013627 57.3145038079813 683.096806092954</t>
  </si>
  <si>
    <t>9763-20170724T150242.576583500.bin</t>
  </si>
  <si>
    <t>-483.507118492965 159.76568806031 -203.112548118456</t>
  </si>
  <si>
    <t>-495.850630279076 158.487782290586 -300.836650766223</t>
  </si>
  <si>
    <t>-504.461816071471 157.705249640439 -408.953468343653</t>
  </si>
  <si>
    <t>-510.270676109932 157.449234643392 -506.780816065622</t>
  </si>
  <si>
    <t>-514.136771616858 157.765437517901 -604.704068729991</t>
  </si>
  <si>
    <t>-517.56281396512 158.924310433642 -742.65670595344</t>
  </si>
  <si>
    <t>-498.879570675448 157.7342426235 -831.934286257885</t>
  </si>
  <si>
    <t>-520.448596836036 188.085435414125 -681.318977044729</t>
  </si>
  <si>
    <t>-558.120854635004 321.588377567559 -662.361773983399</t>
  </si>
  <si>
    <t>-513.277076341637 321.532993981629 -365.732404734965</t>
  </si>
  <si>
    <t>-302.030833234482 248.540318046832 -264.875515912782</t>
  </si>
  <si>
    <t>-511.648201748294 128.738736952355 -682.03607618189</t>
  </si>
  <si>
    <t>-293.238056171453 42.3735134369047 -339.541499286141</t>
  </si>
  <si>
    <t>-471.766408098177 238.898862018756 -205.658472350357</t>
  </si>
  <si>
    <t>-480.781908189846 261.594145064872 210.105438848264</t>
  </si>
  <si>
    <t>-498.764072827071 282.265841449811 615.635799829031</t>
  </si>
  <si>
    <t>-349.928032103922 298.173060229867 674.191711712675</t>
  </si>
  <si>
    <t>-495.291622608851 80.6033896675019 -200.530660633802</t>
  </si>
  <si>
    <t>-512.531401475709 91.1557464434704 215.459072086634</t>
  </si>
  <si>
    <t>-528.214893104805 103.934926100305 621.226646998016</t>
  </si>
  <si>
    <t>-387.388390167468 57.3115517981903 683.098729593371</t>
  </si>
  <si>
    <t>9763-20170724T150242.612186300.bin</t>
  </si>
  <si>
    <t>-483.550384829973 159.681660565845 -203.093406891027</t>
  </si>
  <si>
    <t>-495.908515199357 158.422027178165 -300.815917533955</t>
  </si>
  <si>
    <t>-504.515342246692 157.630185060037 -408.933026695554</t>
  </si>
  <si>
    <t>-510.31068630341 157.354541359027 -506.761100606388</t>
  </si>
  <si>
    <t>-514.152930660288 157.639480930929 -604.685278750941</t>
  </si>
  <si>
    <t>-517.533688662175 158.742771937565 -742.639485437349</t>
  </si>
  <si>
    <t>-498.818133169301 157.557583492586 -831.91061651332</t>
  </si>
  <si>
    <t>-520.393247711055 187.935552924593 -681.315663762864</t>
  </si>
  <si>
    <t>-558.1000970757 321.463439108604 -662.576565199847</t>
  </si>
  <si>
    <t>-514.590356408987 321.244302499183 -365.748500232972</t>
  </si>
  <si>
    <t>-303.911615331783 247.950355065796 -263.927786016597</t>
  </si>
  <si>
    <t>-511.685323164569 128.574801183903 -682.003774997509</t>
  </si>
  <si>
    <t>-293.180431817638 42.090832185937 -339.674432297868</t>
  </si>
  <si>
    <t>-471.779721463611 238.828201511882 -205.647729488303</t>
  </si>
  <si>
    <t>-480.756017951254 261.530700027203 210.11668222811</t>
  </si>
  <si>
    <t>-498.756967039179 282.244944331764 615.627707543226</t>
  </si>
  <si>
    <t>-349.908614429566 298.137057995589 674.156454750872</t>
  </si>
  <si>
    <t>-495.344226109286 80.511525642778 -200.516927621948</t>
  </si>
  <si>
    <t>-512.569042364296 91.1279341741504 215.471787708154</t>
  </si>
  <si>
    <t>-528.251978783059 103.941573154307 621.233141292618</t>
  </si>
  <si>
    <t>-387.421095127854 57.3165562170591 683.094099338234</t>
  </si>
  <si>
    <t>9763-20170724T150242.676358000.bin</t>
  </si>
  <si>
    <t>-483.609409898219 159.487924995758 -203.132371739973</t>
  </si>
  <si>
    <t>-495.924740905659 158.233458383688 -300.860291647009</t>
  </si>
  <si>
    <t>-504.482217089882 157.408678481671 -408.981070242148</t>
  </si>
  <si>
    <t>-510.230484363884 157.087202291152 -506.811747339914</t>
  </si>
  <si>
    <t>-514.022072724558 157.310465874745 -604.738144782054</t>
  </si>
  <si>
    <t>-517.326757502657 158.309674609515 -742.695034581786</t>
  </si>
  <si>
    <t>-498.613581011904 157.030974206137 -831.965265870119</t>
  </si>
  <si>
    <t>-520.145698819344 187.559454400066 -681.396504991387</t>
  </si>
  <si>
    <t>-557.89673366398 321.093126366506 -662.959868264195</t>
  </si>
  <si>
    <t>-518.03806671964 319.662624473035 -365.62301625651</t>
  </si>
  <si>
    <t>-308.850669666044 244.260366627316 -262.278183028395</t>
  </si>
  <si>
    <t>-511.586275173346 128.176537947688 -682.031724219626</t>
  </si>
  <si>
    <t>-292.983760191974 40.6834348356567 -340.043180314475</t>
  </si>
  <si>
    <t>-471.663429860752 238.568288910813 -205.668051479235</t>
  </si>
  <si>
    <t>-480.666452553154 261.437630459433 210.086623327712</t>
  </si>
  <si>
    <t>-498.71778654633 282.215103454812 615.61268776623</t>
  </si>
  <si>
    <t>-349.842245267446 297.925550994962 674.12120520614</t>
  </si>
  <si>
    <t>-495.564592231924 80.3335314667438 -200.521926524399</t>
  </si>
  <si>
    <t>-512.7559717045 91.0674748383453 215.465164234656</t>
  </si>
  <si>
    <t>-528.285152849826 103.975212116767 621.230264383662</t>
  </si>
  <si>
    <t>-387.482370754203 57.2558739620026 683.083993649623</t>
  </si>
  <si>
    <t>9763-20170724T150242.740529800.bin</t>
  </si>
  <si>
    <t>-483.74349076763 159.293926162879 -203.132480812752</t>
  </si>
  <si>
    <t>-496.062655738164 158.057177456164 -300.860210560158</t>
  </si>
  <si>
    <t>-504.632108919714 157.257170475166 -408.980197961737</t>
  </si>
  <si>
    <t>-510.394803939635 156.960908474266 -506.810253365373</t>
  </si>
  <si>
    <t>-514.204861166323 157.212911236938 -604.735729597086</t>
  </si>
  <si>
    <t>-517.540253387421 158.257181846083 -742.69154683204</t>
  </si>
  <si>
    <t>-498.924136629564 156.857158844696 -831.980227635597</t>
  </si>
  <si>
    <t>-520.325047705644 187.489970688811 -681.383288056191</t>
  </si>
  <si>
    <t>-557.575629956305 321.130268826027 -662.63233153115</t>
  </si>
  <si>
    <t>-519.132705197632 318.221878371028 -365.119761765376</t>
  </si>
  <si>
    <t>-310.698211236863 240.571362248322 -261.918670803613</t>
  </si>
  <si>
    <t>-511.806767865534 128.1012958079 -682.038799469378</t>
  </si>
  <si>
    <t>-293.418167076239 39.4070013873591 -339.828963590927</t>
  </si>
  <si>
    <t>-471.552060712861 238.339543252094 -205.692505574859</t>
  </si>
  <si>
    <t>-480.48890276898 261.279850501425 210.059743187588</t>
  </si>
  <si>
    <t>-498.671322258826 282.164631868519 615.586401542319</t>
  </si>
  <si>
    <t>-349.764539741117 297.596691219055 674.089524011455</t>
  </si>
  <si>
    <t>-495.963429175731 80.258573529748 -200.533345592245</t>
  </si>
  <si>
    <t>-513.040560588936 90.9494953108908 215.459539261305</t>
  </si>
  <si>
    <t>-528.315230265282 104.006746322488 621.23589096924</t>
  </si>
  <si>
    <t>-387.544106866691 57.1692092345436 683.07223980799</t>
  </si>
  <si>
    <t>9763-20170724T150242.777146000.bin</t>
  </si>
  <si>
    <t>-483.835318820168 159.23420113723 -203.13190716212</t>
  </si>
  <si>
    <t>-496.141045560017 158.000223962968 -300.861395945426</t>
  </si>
  <si>
    <t>-504.711016267432 157.177966859686 -408.981127541669</t>
  </si>
  <si>
    <t>-510.479340918101 156.851060691065 -506.810604683755</t>
  </si>
  <si>
    <t>-514.299563288098 157.061626070622 -604.736058134928</t>
  </si>
  <si>
    <t>-517.653458980137 158.035737096358 -742.691837504472</t>
  </si>
  <si>
    <t>-499.033621852369 156.577989967846 -831.97887259014</t>
  </si>
  <si>
    <t>-520.414841652139 187.301735165329 -681.398403065248</t>
  </si>
  <si>
    <t>-556.597705864785 321.175598994009 -662.15591453847</t>
  </si>
  <si>
    <t>-518.821036104518 317.492446517728 -364.566695433857</t>
  </si>
  <si>
    <t>-310.994052869511 238.811762501476 -260.921650378258</t>
  </si>
  <si>
    <t>-511.927054483804 127.908403745656 -682.024267102485</t>
  </si>
  <si>
    <t>-293.398319878711 38.8902626752604 -339.694861209691</t>
  </si>
  <si>
    <t>-471.546837436322 238.277373346823 -205.696607446043</t>
  </si>
  <si>
    <t>-480.486540340687 261.217667733378 210.055558323802</t>
  </si>
  <si>
    <t>-498.654248206819 282.156979297995 615.572758001985</t>
  </si>
  <si>
    <t>-349.745574983533 297.581819948233 674.072953282342</t>
  </si>
  <si>
    <t>-496.120137731992 80.218562211184 -200.535018089358</t>
  </si>
  <si>
    <t>-513.121678537385 90.8913801160672 215.461471001637</t>
  </si>
  <si>
    <t>-528.338946258781 104.013029109135 621.242247712033</t>
  </si>
  <si>
    <t>-387.576009875945 57.1387882219506 683.069440974666</t>
  </si>
  <si>
    <t>9763-20170724T150242.840320900.bin</t>
  </si>
  <si>
    <t>-483.856938074736 159.107401982764 -203.137952958411</t>
  </si>
  <si>
    <t>-496.154307030998 157.873569492505 -300.8684704024</t>
  </si>
  <si>
    <t>-504.673657489043 156.993891572853 -408.991745736875</t>
  </si>
  <si>
    <t>-510.377051060492 156.592338878674 -506.824846155474</t>
  </si>
  <si>
    <t>-514.111543416826 156.705610079655 -604.753608045643</t>
  </si>
  <si>
    <t>-517.321203656569 157.519647478675 -742.713818500104</t>
  </si>
  <si>
    <t>-498.658007162924 155.970663557218 -831.990244704101</t>
  </si>
  <si>
    <t>-520.060662329707 186.86892098052 -681.459348699916</t>
  </si>
  <si>
    <t>-554.815826049341 321.053230171277 -661.818590500559</t>
  </si>
  <si>
    <t>-519.589348849246 315.540663315526 -363.944951935254</t>
  </si>
  <si>
    <t>-313.103711288571 234.82062035179 -259.193180042925</t>
  </si>
  <si>
    <t>-511.744221608671 127.450692738333 -682.003476268466</t>
  </si>
  <si>
    <t>-292.419890997283 37.4250248793246 -340.446282733534</t>
  </si>
  <si>
    <t>-471.45084195008 238.156901597859 -205.705756737808</t>
  </si>
  <si>
    <t>-480.47953821003 261.110540485981 210.043664214268</t>
  </si>
  <si>
    <t>-498.611346112557 282.138792790337 615.546991729879</t>
  </si>
  <si>
    <t>-349.690520969863 297.436627606108 674.049681522157</t>
  </si>
  <si>
    <t>-496.276571211887 80.0527322512289 -200.535339223788</t>
  </si>
  <si>
    <t>-513.237987133917 90.8391133042792 215.459785643872</t>
  </si>
  <si>
    <t>-528.395242419607 103.997496574205 621.240340591287</t>
  </si>
  <si>
    <t>-387.624350161266 57.1358465169417 683.058921756543</t>
  </si>
  <si>
    <t>9763-20170724T150242.877422200.bin</t>
  </si>
  <si>
    <t>-483.845306277169 159.032826794128 -203.155354755759</t>
  </si>
  <si>
    <t>-496.175778762914 157.807823217659 -300.881754303523</t>
  </si>
  <si>
    <t>-504.716568407446 156.893810749665 -409.003075774097</t>
  </si>
  <si>
    <t>-510.431464240293 156.443968837804 -506.835328515735</t>
  </si>
  <si>
    <t>-514.168507305 156.492023368438 -604.763997550021</t>
  </si>
  <si>
    <t>-517.371331341643 157.196429972838 -742.725069439966</t>
  </si>
  <si>
    <t>-498.701875629385 155.600429014613 -831.999466936497</t>
  </si>
  <si>
    <t>-520.083571903996 186.598686462566 -681.494714567164</t>
  </si>
  <si>
    <t>-554.808487452663 320.802958862919 -661.898141884352</t>
  </si>
  <si>
    <t>-520.576936668244 314.701752142024 -363.919897879609</t>
  </si>
  <si>
    <t>-314.544103725309 233.545024027108 -258.615225899932</t>
  </si>
  <si>
    <t>-511.827611544348 127.171435770619 -681.989835341358</t>
  </si>
  <si>
    <t>-292.108767428006 36.9621242116968 -340.859192595792</t>
  </si>
  <si>
    <t>-471.39226768615 238.080799429619 -205.718957939283</t>
  </si>
  <si>
    <t>-480.402352787992 261.045772920524 210.030269077082</t>
  </si>
  <si>
    <t>-498.588175044342 282.116531215235 615.532651787267</t>
  </si>
  <si>
    <t>-349.656241312877 297.307827428054 674.03490636558</t>
  </si>
  <si>
    <t>-496.349927151201 79.9818906046023 -200.549923573551</t>
  </si>
  <si>
    <t>-513.262274540823 90.8052031556981 215.446281118644</t>
  </si>
  <si>
    <t>-528.411615426841 104.000343252585 621.237116685689</t>
  </si>
  <si>
    <t>-387.647188750549 57.1195026725952 683.055921669056</t>
  </si>
  <si>
    <t>9763-20170724T150242.942098300.bin</t>
  </si>
  <si>
    <t>-483.750380598241 158.89019053916 -203.153784545096</t>
  </si>
  <si>
    <t>-496.162431512483 157.689297548518 -300.870224719985</t>
  </si>
  <si>
    <t>-504.692184947381 156.783668099905 -408.992441923981</t>
  </si>
  <si>
    <t>-510.356032761794 156.338998382984 -506.827582123871</t>
  </si>
  <si>
    <t>-514.000939454603 156.393371349696 -604.759869240637</t>
  </si>
  <si>
    <t>-517.030916517465 157.110832486355 -742.724733717853</t>
  </si>
  <si>
    <t>-498.424728810878 155.553454611989 -832.013013811896</t>
  </si>
  <si>
    <t>-519.851492878441 186.502853471484 -681.494375430724</t>
  </si>
  <si>
    <t>-555.601172708217 320.493546813827 -662.354058324737</t>
  </si>
  <si>
    <t>-521.328374051468 315.148632000098 -364.366150537248</t>
  </si>
  <si>
    <t>-315.996976682462 234.951168860258 -256.977197675611</t>
  </si>
  <si>
    <t>-511.531655112721 127.084551413145 -681.986082000074</t>
  </si>
  <si>
    <t>-291.744883783265 37.1742500233072 -340.928035594781</t>
  </si>
  <si>
    <t>-471.177220850328 237.969523773128 -205.725038626487</t>
  </si>
  <si>
    <t>-480.185409996954 260.869870037195 210.027807458755</t>
  </si>
  <si>
    <t>-498.56743424227 282.083377772902 615.502496564107</t>
  </si>
  <si>
    <t>-349.621705709654 297.246441267317 673.976910128552</t>
  </si>
  <si>
    <t>-496.3557019097 79.8325443358738 -200.548886083758</t>
  </si>
  <si>
    <t>-513.237307353736 90.7292855374901 215.446681659376</t>
  </si>
  <si>
    <t>-528.462528730873 103.978809428774 621.233503261004</t>
  </si>
  <si>
    <t>-387.684914317396 57.137192166716 683.052066852575</t>
  </si>
  <si>
    <t>9763-20170724T150242.980708800.bin</t>
  </si>
  <si>
    <t>-483.76455009954 158.821538407276 -203.143854973933</t>
  </si>
  <si>
    <t>-496.170175054782 157.615933307744 -300.861015560572</t>
  </si>
  <si>
    <t>-504.676428443796 156.709185691257 -408.98506515732</t>
  </si>
  <si>
    <t>-510.312544346923 156.265994163469 -506.821943551736</t>
  </si>
  <si>
    <t>-513.923380161233 156.323792318028 -604.755382624678</t>
  </si>
  <si>
    <t>-516.898741241529 157.048754640619 -742.721361190922</t>
  </si>
  <si>
    <t>-498.351077435988 155.515188473176 -832.022228444418</t>
  </si>
  <si>
    <t>-519.747907003714 186.436886310191 -681.490397697116</t>
  </si>
  <si>
    <t>-555.970950268697 320.338342908711 -662.551898625487</t>
  </si>
  <si>
    <t>-520.925260864309 315.610751816997 -364.643455225623</t>
  </si>
  <si>
    <t>-315.36559662216 236.160410253485 -257.135932787749</t>
  </si>
  <si>
    <t>-511.419176331289 127.019687459933 -681.982319757253</t>
  </si>
  <si>
    <t>-291.860183925216 37.4133362568282 -340.648582316868</t>
  </si>
  <si>
    <t>-471.229897813593 237.941355635165 -205.725625935962</t>
  </si>
  <si>
    <t>-480.170747348496 260.824729755692 210.029557804397</t>
  </si>
  <si>
    <t>-498.561965602571 282.070983958798 615.486793212881</t>
  </si>
  <si>
    <t>-349.612854993932 297.280256453251 673.940552822053</t>
  </si>
  <si>
    <t>-496.330518942647 79.7461095261524 -200.547106159333</t>
  </si>
  <si>
    <t>-513.228506680744 90.6738026239375 215.446934424905</t>
  </si>
  <si>
    <t>-528.500465412531 103.953765581542 621.230033721993</t>
  </si>
  <si>
    <t>-387.703329280213 57.1723307457025 683.049688563872</t>
  </si>
  <si>
    <t>9763-20170724T150243.013061800.bin</t>
  </si>
  <si>
    <t>-483.718301603888 158.762191301779 -203.186235807568</t>
  </si>
  <si>
    <t>-496.164046938403 157.547517516284 -300.898229848467</t>
  </si>
  <si>
    <t>-504.691118749556 156.625979838451 -409.020641124689</t>
  </si>
  <si>
    <t>-510.336332868619 156.167505355083 -506.856706333052</t>
  </si>
  <si>
    <t>-513.946290426817 156.208813359001 -604.79014007694</t>
  </si>
  <si>
    <t>-516.909746714145 156.908770516878 -742.756657281845</t>
  </si>
  <si>
    <t>-498.424624209342 155.404716416286 -832.070843562212</t>
  </si>
  <si>
    <t>-519.765845394267 186.307731053827 -681.531336224569</t>
  </si>
  <si>
    <t>-556.46581605101 320.106708681303 -662.828173744012</t>
  </si>
  <si>
    <t>-520.473012907464 316.034078954456 -365.022940151618</t>
  </si>
  <si>
    <t>-314.624589911399 236.996337627394 -257.764181091176</t>
  </si>
  <si>
    <t>-511.433795593015 126.890944261369 -682.011654931276</t>
  </si>
  <si>
    <t>-292.231580724167 37.6314188493825 -340.23308796113</t>
  </si>
  <si>
    <t>-471.214522892675 237.886664362609 -205.748470093376</t>
  </si>
  <si>
    <t>-480.172491155097 260.781218914825 210.005817067145</t>
  </si>
  <si>
    <t>-498.543902183683 282.061626435332 615.472011274915</t>
  </si>
  <si>
    <t>-349.593435860566 297.226044344333 673.933950836656</t>
  </si>
  <si>
    <t>-496.230592203131 79.6570131188926 -200.548606079051</t>
  </si>
  <si>
    <t>-513.146560251749 90.6225223888353 215.443703976948</t>
  </si>
  <si>
    <t>-528.54114819058 103.917885850281 621.225328674856</t>
  </si>
  <si>
    <t>-387.718694585742 57.2176708347447 683.04866043473</t>
  </si>
  <si>
    <t>9763-20170724T150243.075230400.bin</t>
  </si>
  <si>
    <t>-483.61211877292 158.700734315979 -203.184291638771</t>
  </si>
  <si>
    <t>-496.117560378039 157.478666979494 -300.888521098967</t>
  </si>
  <si>
    <t>-504.722395203697 156.531211039749 -409.004405710614</t>
  </si>
  <si>
    <t>-510.441830976032 156.040829228223 -506.836243234033</t>
  </si>
  <si>
    <t>-514.129273784118 156.040780648111 -604.766815113854</t>
  </si>
  <si>
    <t>-517.204564746281 156.672158511965 -742.73117143855</t>
  </si>
  <si>
    <t>-498.920128414233 155.264982817873 -832.088238733218</t>
  </si>
  <si>
    <t>-520.006327937227 186.10210439306 -681.518279911295</t>
  </si>
  <si>
    <t>-556.893370623046 319.880647490462 -663.02580864364</t>
  </si>
  <si>
    <t>-519.091463531051 316.833399893502 -365.432590982149</t>
  </si>
  <si>
    <t>-312.919925814934 237.556461410556 -258.973949278056</t>
  </si>
  <si>
    <t>-511.684069166792 126.683928704293 -681.975619074689</t>
  </si>
  <si>
    <t>-293.245879363035 38.9113104288169 -339.094072227104</t>
  </si>
  <si>
    <t>-471.151532885279 237.838449887682 -205.759146410153</t>
  </si>
  <si>
    <t>-480.14188193421 260.739304679694 209.994071878132</t>
  </si>
  <si>
    <t>-498.512589807518 282.078776553609 615.458158173589</t>
  </si>
  <si>
    <t>-349.583430466294 297.433509235604 673.924699295423</t>
  </si>
  <si>
    <t>-496.126946928898 79.5452665638486 -200.556280776067</t>
  </si>
  <si>
    <t>-513.055773493172 90.5651972728101 215.434080955746</t>
  </si>
  <si>
    <t>-528.602607346707 103.886640619539 621.224794993728</t>
  </si>
  <si>
    <t>-387.736454215766 57.3148533657322 683.045460522485</t>
  </si>
  <si>
    <t>9763-20170724T150243.110936800.bin</t>
  </si>
  <si>
    <t>-483.63401270496 158.683259366416 -203.158541595483</t>
  </si>
  <si>
    <t>-496.17859669644 157.462818989852 -300.857838697181</t>
  </si>
  <si>
    <t>-504.818739723999 156.514289312297 -408.970936075946</t>
  </si>
  <si>
    <t>-510.566762289 156.022129477823 -506.801120394719</t>
  </si>
  <si>
    <t>-514.279415833375 156.019639189202 -604.730751741436</t>
  </si>
  <si>
    <t>-517.38654915163 156.647155686412 -742.694267694283</t>
  </si>
  <si>
    <t>-499.265032694366 155.287692382924 -832.085293994572</t>
  </si>
  <si>
    <t>-520.172285768332 186.07921550964 -681.481499056611</t>
  </si>
  <si>
    <t>-557.157572405003 319.847501070381 -663.085288680722</t>
  </si>
  <si>
    <t>-518.68372105255 317.57411353647 -365.571218578216</t>
  </si>
  <si>
    <t>-312.534306931278 237.256465004126 -259.852290386235</t>
  </si>
  <si>
    <t>-511.85393100517 126.660370397625 -681.939174186852</t>
  </si>
  <si>
    <t>-293.643538872534 39.8029059517844 -338.825080326839</t>
  </si>
  <si>
    <t>-471.146431051764 237.825155571216 -205.750569637284</t>
  </si>
  <si>
    <t>-480.091752788937 260.735198868186 210.003141870171</t>
  </si>
  <si>
    <t>-498.501103014789 282.060297229952 615.453045763696</t>
  </si>
  <si>
    <t>-349.577225501792 297.505722811792 673.909109750134</t>
  </si>
  <si>
    <t>-496.167106485392 79.5123245840159 -200.541549746396</t>
  </si>
  <si>
    <t>-513.056697612827 90.5556547801436 215.449802116693</t>
  </si>
  <si>
    <t>-528.632308265232 103.884724272553 621.235997726919</t>
  </si>
  <si>
    <t>-387.752033280181 57.3406304424743 683.045291618719</t>
  </si>
  <si>
    <t>9763-20170724T150243.176617700.bin</t>
  </si>
  <si>
    <t>-483.750293515875 158.607594483896 -203.16448288137</t>
  </si>
  <si>
    <t>-496.333486332474 157.420464652653 -300.859089919562</t>
  </si>
  <si>
    <t>-504.969958830178 156.494037990517 -408.972855139132</t>
  </si>
  <si>
    <t>-510.695353235908 156.016778155104 -506.804193883739</t>
  </si>
  <si>
    <t>-514.365655547439 156.02474095798 -604.735438089375</t>
  </si>
  <si>
    <t>-517.391953883092 156.66273569271 -742.700812602178</t>
  </si>
  <si>
    <t>-499.623058486409 155.3098965673 -832.162762347541</t>
  </si>
  <si>
    <t>-520.1575166729 186.09790274579 -681.488702561199</t>
  </si>
  <si>
    <t>-556.877373649198 319.946213848371 -663.11642739615</t>
  </si>
  <si>
    <t>-517.982130721963 318.242786768936 -365.653354904534</t>
  </si>
  <si>
    <t>-311.784306995184 235.61086412574 -261.829327568594</t>
  </si>
  <si>
    <t>-511.950974780404 126.66354775008 -681.943558216025</t>
  </si>
  <si>
    <t>-293.761743075377 40.6141949768403 -339.326547622851</t>
  </si>
  <si>
    <t>-471.126732248531 237.714061711672 -205.743964122501</t>
  </si>
  <si>
    <t>-480.047732292803 260.652590000846 210.008629777245</t>
  </si>
  <si>
    <t>-498.492672990798 282.010391345264 615.441033580365</t>
  </si>
  <si>
    <t>-349.544960652552 297.323893401902 673.871192688763</t>
  </si>
  <si>
    <t>-496.411922791101 79.4576232048546 -200.546932521365</t>
  </si>
  <si>
    <t>-513.133629168461 90.4491891601542 215.452554097658</t>
  </si>
  <si>
    <t>-528.694790460644 103.848679286757 621.245086005753</t>
  </si>
  <si>
    <t>-387.776243216187 57.3835164744098 683.026542958533</t>
  </si>
  <si>
    <t>9763-20170724T150243.241296600.bin</t>
  </si>
  <si>
    <t>-483.943691106893 158.63298474422 -203.165064886251</t>
  </si>
  <si>
    <t>-496.52429637977 157.485315482845 -300.860603478087</t>
  </si>
  <si>
    <t>-505.11365693822 156.599031898455 -408.978216698306</t>
  </si>
  <si>
    <t>-510.778499991852 156.157995490906 -506.813410819172</t>
  </si>
  <si>
    <t>-514.370178328818 156.203054134108 -604.747574845738</t>
  </si>
  <si>
    <t>-517.266661829666 156.894792203894 -742.715376331598</t>
  </si>
  <si>
    <t>-499.711482589491 155.494868254461 -832.218803135444</t>
  </si>
  <si>
    <t>-520.022314188607 186.315379475404 -681.495925791449</t>
  </si>
  <si>
    <t>-556.470693376477 320.231144461869 -663.118655518394</t>
  </si>
  <si>
    <t>-517.057358809951 318.441846864204 -365.724372404498</t>
  </si>
  <si>
    <t>-310.556719388676 233.202491197995 -264.64644335529</t>
  </si>
  <si>
    <t>-511.950356250804 126.862672711255 -681.963347010207</t>
  </si>
  <si>
    <t>-293.666935852266 40.2643059462596 -340.226070340617</t>
  </si>
  <si>
    <t>-471.132952578654 237.719006562126 -205.734092990748</t>
  </si>
  <si>
    <t>-480.012556527976 260.630927584031 210.020880679098</t>
  </si>
  <si>
    <t>-498.481085070503 281.972424653476 615.444991865555</t>
  </si>
  <si>
    <t>-349.518829522857 297.1746094207 673.867058899956</t>
  </si>
  <si>
    <t>-496.795304705253 79.5691352000933 -200.552814008067</t>
  </si>
  <si>
    <t>-513.303415420033 90.2800782213051 215.462523585526</t>
  </si>
  <si>
    <t>-528.764369461451 103.799743933142 621.254385676056</t>
  </si>
  <si>
    <t>-387.808311189894 57.4001106629039 682.999529950946</t>
  </si>
  <si>
    <t>9763-20170724T150243.278393300.bin</t>
  </si>
  <si>
    <t>-484.097247315984 158.754647861772 -203.154910813376</t>
  </si>
  <si>
    <t>-496.645860875273 157.620658907173 -300.854711408116</t>
  </si>
  <si>
    <t>-505.184479304621 156.769182481554 -408.976719030469</t>
  </si>
  <si>
    <t>-510.798024765265 156.368091459458 -506.814925133723</t>
  </si>
  <si>
    <t>-514.333464301363 156.461783547651 -604.751141902688</t>
  </si>
  <si>
    <t>-517.146069766296 157.23115147885 -742.720348338832</t>
  </si>
  <si>
    <t>-499.638025952811 155.82393881394 -832.232824303558</t>
  </si>
  <si>
    <t>-519.91467690859 186.620605148838 -681.486367340185</t>
  </si>
  <si>
    <t>-556.307282638963 320.540643988807 -663.076817358503</t>
  </si>
  <si>
    <t>-516.68469237628 318.932203031054 -365.709289549602</t>
  </si>
  <si>
    <t>-310.07294794288 232.723788016761 -265.685985928339</t>
  </si>
  <si>
    <t>-511.8909709894 127.161536176893 -681.981637219909</t>
  </si>
  <si>
    <t>-293.586569389025 40.0265276445814 -340.472689958552</t>
  </si>
  <si>
    <t>-471.16191253497 237.774622847098 -205.731628607721</t>
  </si>
  <si>
    <t>-480.021218970161 260.675963840593 210.024360272429</t>
  </si>
  <si>
    <t>-498.474826331345 281.977014341526 615.447891289671</t>
  </si>
  <si>
    <t>-349.506033716677 297.120426927708 673.868595038917</t>
  </si>
  <si>
    <t>-497.052360228686 79.7667954285835 -200.555988042986</t>
  </si>
  <si>
    <t>-513.398878301585 90.2008217569423 215.472803547965</t>
  </si>
  <si>
    <t>-528.803693931405 103.771246359676 621.263870328255</t>
  </si>
  <si>
    <t>-387.822054583329 57.4176308801218 682.985159368004</t>
  </si>
  <si>
    <t>9763-20170724T150243.311008300.bin</t>
  </si>
  <si>
    <t>-484.257852760823 158.902689994848 -203.169101899882</t>
  </si>
  <si>
    <t>-496.773620795556 157.777164662156 -300.873189162164</t>
  </si>
  <si>
    <t>-505.248448980597 156.964791880253 -409.000518550293</t>
  </si>
  <si>
    <t>-510.794422147166 156.61183847893 -506.84287184835</t>
  </si>
  <si>
    <t>-514.253148082937 156.767051758376 -604.781682693652</t>
  </si>
  <si>
    <t>-516.948791048951 157.638041120894 -742.752569646487</t>
  </si>
  <si>
    <t>-499.449118659708 156.233182942379 -832.266765469655</t>
  </si>
  <si>
    <t>-519.743790022495 186.985813137043 -681.499910091895</t>
  </si>
  <si>
    <t>-556.079350121896 320.924075126819 -663.019000873255</t>
  </si>
  <si>
    <t>-516.286136323677 319.302987637177 -365.674353887223</t>
  </si>
  <si>
    <t>-309.563467286451 232.455746130066 -266.435646785165</t>
  </si>
  <si>
    <t>-511.770701949087 127.520235716747 -682.031006351155</t>
  </si>
  <si>
    <t>-293.501122659228 39.6835253395207 -340.572866757013</t>
  </si>
  <si>
    <t>-471.190938543736 237.82693697131 -205.729142394205</t>
  </si>
  <si>
    <t>-480.067296282104 260.74214073397 210.025668251327</t>
  </si>
  <si>
    <t>-498.469682625452 281.97559594595 615.447280366336</t>
  </si>
  <si>
    <t>-349.493272444715 297.023569133504 673.873174899366</t>
  </si>
  <si>
    <t>-497.354824143106 79.9657990275973 -200.574469190755</t>
  </si>
  <si>
    <t>-513.513958370565 90.1352626464486 215.468131410753</t>
  </si>
  <si>
    <t>-528.838252128883 103.73008381978 621.268060553294</t>
  </si>
  <si>
    <t>-387.831821504745 57.4259802106187 682.969937314822</t>
  </si>
  <si>
    <t>9763-20170724T150243.375692800.bin</t>
  </si>
  <si>
    <t>-484.660263097425 159.206338699556 -203.195564514563</t>
  </si>
  <si>
    <t>-497.097534761445 158.108773273077 -300.909980433095</t>
  </si>
  <si>
    <t>-505.39732961535 157.389487645235 -409.051624168741</t>
  </si>
  <si>
    <t>-510.75215485656 157.149838774094 -506.904766655493</t>
  </si>
  <si>
    <t>-513.988663990651 157.449842537311 -604.850967164823</t>
  </si>
  <si>
    <t>-516.340523969692 158.559758143778 -742.826503899112</t>
  </si>
  <si>
    <t>-498.798419477903 157.193172510625 -832.332853505071</t>
  </si>
  <si>
    <t>-519.261472467717 187.804962767678 -681.530529474166</t>
  </si>
  <si>
    <t>-555.576148475762 321.727548271982 -662.959675423367</t>
  </si>
  <si>
    <t>-515.664888854447 320.504413487529 -365.628990336066</t>
  </si>
  <si>
    <t>-308.673320356526 231.777961753515 -268.638713431352</t>
  </si>
  <si>
    <t>-511.34039754033 128.333315389961 -682.143965083802</t>
  </si>
  <si>
    <t>-293.643849420498 39.1268172675605 -340.222933754315</t>
  </si>
  <si>
    <t>-471.326494101119 237.992650302548 -205.734438052044</t>
  </si>
  <si>
    <t>-480.278300889838 260.875203031685 210.020598798682</t>
  </si>
  <si>
    <t>-498.471172885956 281.959312848975 615.447760491361</t>
  </si>
  <si>
    <t>-349.464503770059 296.692452319254 673.876744052727</t>
  </si>
  <si>
    <t>-497.998183532768 80.4023781249821 -200.619949442112</t>
  </si>
  <si>
    <t>-513.799757839319 90.0488664755758 215.448857061212</t>
  </si>
  <si>
    <t>-528.890261725881 103.669447167668 621.278482860871</t>
  </si>
  <si>
    <t>-387.839801984043 57.4412846500566 682.936566327854</t>
  </si>
  <si>
    <t>9763-20170724T150243.412341100.bin</t>
  </si>
  <si>
    <t>-484.918554080276 159.373136462123 -203.197453233916</t>
  </si>
  <si>
    <t>-497.282717928546 158.279248837275 -300.921233467724</t>
  </si>
  <si>
    <t>-505.458964456327 157.595646087944 -409.072463907644</t>
  </si>
  <si>
    <t>-510.686184346792 157.402807795176 -506.932796346228</t>
  </si>
  <si>
    <t>-513.780071503951 157.765255987553 -604.883305566405</t>
  </si>
  <si>
    <t>-515.916217158597 158.980316882647 -742.861371490559</t>
  </si>
  <si>
    <t>-498.328065451762 157.646578320288 -832.359257846694</t>
  </si>
  <si>
    <t>-518.9209414727 188.180419570709 -681.54805094683</t>
  </si>
  <si>
    <t>-555.204671457539 322.10890426841 -662.932970847986</t>
  </si>
  <si>
    <t>-515.188003461953 321.015581514453 -365.615857952476</t>
  </si>
  <si>
    <t>-307.939424494676 231.447089262595 -269.957509586592</t>
  </si>
  <si>
    <t>-511.023012000032 128.70598484579 -682.193965208006</t>
  </si>
  <si>
    <t>-293.769873524567 38.9466540813512 -339.925173537822</t>
  </si>
  <si>
    <t>-471.465709065847 238.080618732547 -205.730621409257</t>
  </si>
  <si>
    <t>-480.396799918921 260.96956305877 210.024512991613</t>
  </si>
  <si>
    <t>-498.477217430557 281.982286526402 615.449823942443</t>
  </si>
  <si>
    <t>-349.47182574464 296.729248493953 673.878625429386</t>
  </si>
  <si>
    <t>-498.345160566658 80.6288277080632 -200.632902324175</t>
  </si>
  <si>
    <t>-513.969526528705 90.0414367359128 215.448006250271</t>
  </si>
  <si>
    <t>-528.917239748937 103.642052154274 621.289120445723</t>
  </si>
  <si>
    <t>-387.843746211896 57.4465194607203 682.918986086941</t>
  </si>
  <si>
    <t>9763-20170724T150243.477518800.bin</t>
  </si>
  <si>
    <t>-485.377451003117 159.743843611007 -203.221563122792</t>
  </si>
  <si>
    <t>-497.598846887341 158.660064408487 -300.963346723121</t>
  </si>
  <si>
    <t>-505.518683436334 158.047668029812 -409.134072111331</t>
  </si>
  <si>
    <t>-510.476812642212 157.94719515539 -507.008627893445</t>
  </si>
  <si>
    <t>-513.265987024693 158.431592334141 -604.967629968452</t>
  </si>
  <si>
    <t>-514.937221754237 159.852131582494 -742.950218393979</t>
  </si>
  <si>
    <t>-497.192176671869 158.613429013687 -832.41851959725</t>
  </si>
  <si>
    <t>-518.106479447497 188.96650233986 -681.60437514642</t>
  </si>
  <si>
    <t>-554.268243790472 322.920727126934 -662.905481680397</t>
  </si>
  <si>
    <t>-514.254724002149 322.058289912712 -365.587053059482</t>
  </si>
  <si>
    <t>-306.517203565653 230.698818176041 -272.723902714226</t>
  </si>
  <si>
    <t>-510.290489751237 129.481921529878 -682.311445829995</t>
  </si>
  <si>
    <t>-293.941766317353 38.8839048979153 -339.61120498491</t>
  </si>
  <si>
    <t>-471.778953044032 238.400396404372 -205.737867765622</t>
  </si>
  <si>
    <t>-480.72307274243 261.191546787926 210.022339067547</t>
  </si>
  <si>
    <t>-498.488186286549 281.991062722835 615.46460889627</t>
  </si>
  <si>
    <t>-349.461942498665 296.487602361473 673.902829008223</t>
  </si>
  <si>
    <t>-498.978935501269 81.0888845003849 -200.651311137105</t>
  </si>
  <si>
    <t>-514.402470423788 90.1095702353184 215.445770814967</t>
  </si>
  <si>
    <t>-529.032970768406 103.520820616463 621.330212447158</t>
  </si>
  <si>
    <t>-387.8716826331 57.4516811845808 682.853593057632</t>
  </si>
  <si>
    <t>9763-20170724T150243.541543600.bin</t>
  </si>
  <si>
    <t>-485.731947566495 160.192580004835 -203.229172185896</t>
  </si>
  <si>
    <t>-497.726462894941 159.109167758814 -300.999052404603</t>
  </si>
  <si>
    <t>-505.278995688686 158.584542546433 -409.196606556697</t>
  </si>
  <si>
    <t>-509.861840591878 158.603403775526 -507.089265991054</t>
  </si>
  <si>
    <t>-512.235043860502 159.250575703299 -605.058468499861</t>
  </si>
  <si>
    <t>-513.280315525741 160.948468984987 -743.044042407067</t>
  </si>
  <si>
    <t>-495.283368929713 159.86148586321 -832.464003262997</t>
  </si>
  <si>
    <t>-516.703093996624 189.942665488775 -681.655006238555</t>
  </si>
  <si>
    <t>-552.782639247598 323.906034662782 -662.908381583933</t>
  </si>
  <si>
    <t>-512.847174588714 323.498746107534 -365.578543359012</t>
  </si>
  <si>
    <t>-304.689173274967 230.338737781331 -275.487194744581</t>
  </si>
  <si>
    <t>-508.933463577784 130.453108091297 -682.445740154692</t>
  </si>
  <si>
    <t>-293.587955960802 39.4197172850622 -339.540491786664</t>
  </si>
  <si>
    <t>-472.013429987934 238.759106160696 -205.729695504131</t>
  </si>
  <si>
    <t>-480.972234874604 261.403294327187 210.038277572792</t>
  </si>
  <si>
    <t>-498.480794676558 282.003958586581 615.505913390825</t>
  </si>
  <si>
    <t>-349.441252097664 296.203594591641 673.983134527463</t>
  </si>
  <si>
    <t>-499.407361527581 81.5833874371128 -200.649573499124</t>
  </si>
  <si>
    <t>-514.907409302732 90.2751051708362 215.451615054115</t>
  </si>
  <si>
    <t>-529.143994578672 103.399400109034 621.365043158577</t>
  </si>
  <si>
    <t>-387.898491380037 57.4345260824493 682.7729851033</t>
  </si>
  <si>
    <t>9763-20170724T150243.578142100.bin</t>
  </si>
  <si>
    <t>-485.907324438303 160.440346727817 -203.22524390943</t>
  </si>
  <si>
    <t>-497.786990718697 159.35204229245 -301.009097754997</t>
  </si>
  <si>
    <t>-505.158181045815 158.861713522316 -409.219201685178</t>
  </si>
  <si>
    <t>-509.556908759937 158.930066610448 -507.120480285245</t>
  </si>
  <si>
    <t>-511.727014731269 159.646861118934 -605.093836273823</t>
  </si>
  <si>
    <t>-512.467585771609 161.465329105309 -743.079927286735</t>
  </si>
  <si>
    <t>-494.331608048728 160.460078741022 -832.472652968497</t>
  </si>
  <si>
    <t>-516.012280497799 190.407758148247 -681.673149188216</t>
  </si>
  <si>
    <t>-552.007819984269 324.389196037723 -662.869665689082</t>
  </si>
  <si>
    <t>-512.137716557767 324.05293378047 -365.530969170609</t>
  </si>
  <si>
    <t>-303.836857018356 230.445329355613 -276.23720995968</t>
  </si>
  <si>
    <t>-508.26816717087 130.915417511032 -682.498844789622</t>
  </si>
  <si>
    <t>-293.389197259319 39.8254104720197 -339.486353521152</t>
  </si>
  <si>
    <t>-472.149837582918 238.97957293973 -205.724629741505</t>
  </si>
  <si>
    <t>-481.092990823091 261.550917498676 210.04759868503</t>
  </si>
  <si>
    <t>-498.472354029111 282.027274918669 615.532616374536</t>
  </si>
  <si>
    <t>-349.435363877183 296.163878391633 674.031604353879</t>
  </si>
  <si>
    <t>-499.669583606591 81.8561844157832 -200.653729259335</t>
  </si>
  <si>
    <t>-515.122260146612 90.3841440111792 215.452642435109</t>
  </si>
  <si>
    <t>-529.179064982452 103.352009744529 621.372954206252</t>
  </si>
  <si>
    <t>-387.909658395092 57.4016150336988 682.736705394565</t>
  </si>
  <si>
    <t>9763-20170724T150243.610349500.bin</t>
  </si>
  <si>
    <t>-486.058293613227 160.674195092169 -203.218041104602</t>
  </si>
  <si>
    <t>-497.845344789284 159.590122968025 -301.013176246849</t>
  </si>
  <si>
    <t>-505.054384841458 159.134845244534 -409.234383576399</t>
  </si>
  <si>
    <t>-509.283758615887 159.249399567988 -507.143074240467</t>
  </si>
  <si>
    <t>-511.262644436292 160.028355416087 -605.119864365363</t>
  </si>
  <si>
    <t>-511.711947934872 161.952345188315 -743.105757804946</t>
  </si>
  <si>
    <t>-493.438480280192 161.01339165317 -832.471306358917</t>
  </si>
  <si>
    <t>-515.36179334681 190.850975947687 -681.68458395652</t>
  </si>
  <si>
    <t>-551.244788564885 324.858854188671 -662.840349290435</t>
  </si>
  <si>
    <t>-511.609518207061 324.462923272592 -365.470486594873</t>
  </si>
  <si>
    <t>-303.217008865106 230.413891429218 -276.857094652965</t>
  </si>
  <si>
    <t>-507.664898921021 131.352766422197 -682.539398173184</t>
  </si>
  <si>
    <t>-293.227015022359 40.0269260711279 -339.373292678207</t>
  </si>
  <si>
    <t>-472.2266633629 239.212507781614 -205.716818679427</t>
  </si>
  <si>
    <t>-481.212478607814 261.706204480061 210.058704383089</t>
  </si>
  <si>
    <t>-498.462805579887 282.055201280928 615.556472486077</t>
  </si>
  <si>
    <t>-349.436804155 296.213786434045 674.078172875892</t>
  </si>
  <si>
    <t>-499.930197291682 82.1177016928077 -200.66230874244</t>
  </si>
  <si>
    <t>-515.322347598603 90.5352063822534 215.448523715266</t>
  </si>
  <si>
    <t>-529.200847926435 103.302721523483 621.369176076103</t>
  </si>
  <si>
    <t>-387.919707323353 57.3569739867228 682.709464288456</t>
  </si>
  <si>
    <t>9763-20170724T150243.677046300.bin</t>
  </si>
  <si>
    <t>-486.277583309105 161.239570234844 -203.214894866239</t>
  </si>
  <si>
    <t>-497.926250383829 160.172492529414 -301.02682648276</t>
  </si>
  <si>
    <t>-504.882942238388 159.76493620807 -409.264797522855</t>
  </si>
  <si>
    <t>-508.845465851461 159.938681173548 -507.184379748324</t>
  </si>
  <si>
    <t>-510.519856370978 160.794972182944 -605.166366746168</t>
  </si>
  <si>
    <t>-510.50183782996 162.849411847008 -743.15112553</t>
  </si>
  <si>
    <t>-492.045278502385 161.999622084415 -832.479919235342</t>
  </si>
  <si>
    <t>-514.326944397544 191.694187808609 -681.715426400709</t>
  </si>
  <si>
    <t>-550.086954220785 325.728543736707 -662.856097817856</t>
  </si>
  <si>
    <t>-510.930465096882 325.384734016844 -365.422638336161</t>
  </si>
  <si>
    <t>-302.326359094651 229.980237224844 -278.777913272077</t>
  </si>
  <si>
    <t>-506.692653229402 132.188524488376 -682.600371329087</t>
  </si>
  <si>
    <t>-293.263355666177 40.4861289542444 -338.894752728575</t>
  </si>
  <si>
    <t>-472.356882330252 239.775428525528 -205.702246408451</t>
  </si>
  <si>
    <t>-481.414345407907 261.985110513855 210.087020518754</t>
  </si>
  <si>
    <t>-498.445281067125 282.080000689931 615.597460681946</t>
  </si>
  <si>
    <t>-349.411122960274 295.994752169993 674.156801857284</t>
  </si>
  <si>
    <t>-500.275367629348 82.7061972850649 -200.701818274647</t>
  </si>
  <si>
    <t>-515.627222116342 90.8635233303078 215.415637673175</t>
  </si>
  <si>
    <t>-529.209974445648 103.247217600225 621.359716194476</t>
  </si>
  <si>
    <t>-387.930114454892 57.2776442027512 682.685117607425</t>
  </si>
  <si>
    <t>9763-20170724T150243.709158900.bin</t>
  </si>
  <si>
    <t>-486.366034243277 161.550088708138 -203.223111138068</t>
  </si>
  <si>
    <t>-497.940191523919 160.483036783579 -301.043817089359</t>
  </si>
  <si>
    <t>-504.800570952926 160.104177405657 -409.287931159744</t>
  </si>
  <si>
    <t>-508.671587555691 160.315899961889 -507.211271440293</t>
  </si>
  <si>
    <t>-510.250808370997 161.222685798881 -605.194273340068</t>
  </si>
  <si>
    <t>-510.095677328535 163.361617106691 -743.177699664403</t>
  </si>
  <si>
    <t>-491.597687853063 162.561950774992 -832.498412723395</t>
  </si>
  <si>
    <t>-513.973416016778 192.169793288692 -681.728149471498</t>
  </si>
  <si>
    <t>-549.687703291592 326.212861482456 -662.825302023478</t>
  </si>
  <si>
    <t>-510.680819106217 325.815680087936 -365.372360851205</t>
  </si>
  <si>
    <t>-301.93507722011 229.849283485839 -279.69466750718</t>
  </si>
  <si>
    <t>-506.355096642113 132.662446622598 -682.641940870944</t>
  </si>
  <si>
    <t>-293.414191348735 40.7981184045291 -338.533365196955</t>
  </si>
  <si>
    <t>-472.399096014228 240.062750933753 -205.698744126141</t>
  </si>
  <si>
    <t>-481.523247565046 262.153422398479 210.095361282409</t>
  </si>
  <si>
    <t>-498.439579168809 282.071974900246 615.61682308442</t>
  </si>
  <si>
    <t>-349.400863203099 295.876356835563 674.190785750413</t>
  </si>
  <si>
    <t>-500.387059208432 83.0408227655396 -200.722578897109</t>
  </si>
  <si>
    <t>-515.699913048303 91.0425323938216 215.399390291375</t>
  </si>
  <si>
    <t>-529.21008419099 103.222616170367 621.346865404328</t>
  </si>
  <si>
    <t>-387.936988984516 57.2351549915415 682.674432776868</t>
  </si>
  <si>
    <t>9763-20170724T150243.778848700.bin</t>
  </si>
  <si>
    <t>-486.473113295992 162.261230034073 -203.266053538198</t>
  </si>
  <si>
    <t>-497.926668575345 161.199220299305 -301.101054477759</t>
  </si>
  <si>
    <t>-504.708156627561 160.872446838026 -409.350235280425</t>
  </si>
  <si>
    <t>-508.5315310453 161.148095801775 -507.275334707804</t>
  </si>
  <si>
    <t>-510.087812971388 162.134244307214 -605.258021038162</t>
  </si>
  <si>
    <t>-509.927427577824 164.399738047611 -743.239344659897</t>
  </si>
  <si>
    <t>-491.46170593554 163.685098660424 -832.567359316484</t>
  </si>
  <si>
    <t>-513.798612707041 193.152590532037 -681.763503572271</t>
  </si>
  <si>
    <t>-549.316999593189 327.227670061058 -662.702116460555</t>
  </si>
  <si>
    <t>-510.481079983934 326.638526684564 -365.227030117621</t>
  </si>
  <si>
    <t>-301.279977456836 230.188356497725 -281.219500505278</t>
  </si>
  <si>
    <t>-506.198033566325 133.643990532823 -682.73162600887</t>
  </si>
  <si>
    <t>-294.128695696178 41.4420696530833 -337.896474302073</t>
  </si>
  <si>
    <t>-472.489227085992 240.828814267068 -205.721077074336</t>
  </si>
  <si>
    <t>-481.703585873425 262.566253103966 210.089721378425</t>
  </si>
  <si>
    <t>-498.415402337349 282.089891140854 615.654539609698</t>
  </si>
  <si>
    <t>-349.387290002076 295.827444463588 674.271079826016</t>
  </si>
  <si>
    <t>-500.510779604115 83.7029146141183 -200.772050720269</t>
  </si>
  <si>
    <t>-515.75753258559 91.4536174083903 215.357065807844</t>
  </si>
  <si>
    <t>-529.19139858781 103.176045076835 621.303753621456</t>
  </si>
  <si>
    <t>-387.918780514774 57.2404357888777 682.671192488878</t>
  </si>
  <si>
    <t>9763-20170724T150243.811322000.bin</t>
  </si>
  <si>
    <t>-486.504677911869 162.627760138827 -203.300350622103</t>
  </si>
  <si>
    <t>-497.920141448882 161.556384111844 -301.139691730394</t>
  </si>
  <si>
    <t>-504.689462793106 161.247700465161 -409.389861461455</t>
  </si>
  <si>
    <t>-508.514938156622 161.549508104545 -507.314548618323</t>
  </si>
  <si>
    <t>-510.086992083534 162.571025847747 -605.296692008934</t>
  </si>
  <si>
    <t>-509.963742927157 164.895093069052 -743.277048276029</t>
  </si>
  <si>
    <t>-491.523696776639 164.231775645032 -832.610916801855</t>
  </si>
  <si>
    <t>-513.809789300618 193.622968276983 -681.78791373974</t>
  </si>
  <si>
    <t>-549.198791897794 327.716208310396 -662.65573865521</t>
  </si>
  <si>
    <t>-510.507572386543 327.081970376834 -365.161910615171</t>
  </si>
  <si>
    <t>-301.10060079648 230.302039424271 -282.051372636436</t>
  </si>
  <si>
    <t>-506.226662029696 134.112476859504 -682.783481857616</t>
  </si>
  <si>
    <t>-294.485648447971 41.7844969106482 -337.730226495515</t>
  </si>
  <si>
    <t>-472.508310146506 241.196780691875 -205.746070865747</t>
  </si>
  <si>
    <t>-481.740193726144 262.800811410535 210.071254173535</t>
  </si>
  <si>
    <t>-498.402205548426 282.12160062052 615.661849427597</t>
  </si>
  <si>
    <t>-349.384133926637 295.876248542399 674.29996833037</t>
  </si>
  <si>
    <t>-500.546233012821 84.0433266000475 -200.800809253983</t>
  </si>
  <si>
    <t>-515.748110434057 91.6537297511263 215.332546767408</t>
  </si>
  <si>
    <t>-529.181562565011 103.160377484975 621.284464874862</t>
  </si>
  <si>
    <t>-387.91861982618 57.230702807102 682.678697120167</t>
  </si>
  <si>
    <t>9763-20170724T150243.878501900.bin</t>
  </si>
  <si>
    <t>-486.455721097497 163.451298500994 -203.358086944491</t>
  </si>
  <si>
    <t>-497.76393674146 162.365530548355 -301.209682355327</t>
  </si>
  <si>
    <t>-504.494673354304 162.105809346257 -409.462456704461</t>
  </si>
  <si>
    <t>-508.319830886717 162.474617071422 -507.386957869735</t>
  </si>
  <si>
    <t>-509.927514003705 163.583761567282 -605.367551827413</t>
  </si>
  <si>
    <t>-509.893489439758 166.05084226981 -743.345471474204</t>
  </si>
  <si>
    <t>-491.475519688359 165.523230186288 -832.684691629491</t>
  </si>
  <si>
    <t>-513.678216126771 194.717845155536 -681.824004659075</t>
  </si>
  <si>
    <t>-548.896892710644 328.829188389543 -662.513607395521</t>
  </si>
  <si>
    <t>-510.519428062305 328.209764660961 -364.979121065285</t>
  </si>
  <si>
    <t>-300.785148390984 230.510274171964 -283.79194367246</t>
  </si>
  <si>
    <t>-506.138827270634 135.202990265155 -682.886359375337</t>
  </si>
  <si>
    <t>-536.317378562059 0.251409919425441 -661.031385767929</t>
  </si>
  <si>
    <t>-294.760706618009 42.4280371190582 -337.692706844571</t>
  </si>
  <si>
    <t>-472.436395666027 242.057108992635 -205.796527194316</t>
  </si>
  <si>
    <t>-481.743915642649 263.227055945714 210.041399125843</t>
  </si>
  <si>
    <t>-498.392096573702 282.132172801988 615.662062827502</t>
  </si>
  <si>
    <t>-349.367716578301 295.723700144726 674.322157971547</t>
  </si>
  <si>
    <t>-500.506476453768 84.8656205949387 -200.85544464282</t>
  </si>
  <si>
    <t>-515.667078905567 92.1095757016381 215.285995294973</t>
  </si>
  <si>
    <t>-529.177203687529 103.129014118046 621.261733976215</t>
  </si>
  <si>
    <t>-387.921913524357 57.2079750364433 682.680052405133</t>
  </si>
  <si>
    <t>9763-20170724T150243.911246700.bin</t>
  </si>
  <si>
    <t>-486.335788692474 163.891221369643 -203.386396005147</t>
  </si>
  <si>
    <t>-497.606336218267 162.78779274982 -301.242236479393</t>
  </si>
  <si>
    <t>-504.32988497911 162.552100455568 -409.495359863935</t>
  </si>
  <si>
    <t>-508.164053255304 162.958536778343 -507.419487319342</t>
  </si>
  <si>
    <t>-509.797177547547 164.119908315067 -605.399001102743</t>
  </si>
  <si>
    <t>-509.81708106568 166.675258066128 -743.375358493616</t>
  </si>
  <si>
    <t>-491.405178034 166.22994403308 -832.71625355859</t>
  </si>
  <si>
    <t>-513.570441295144 195.303717021933 -681.834131228939</t>
  </si>
  <si>
    <t>-548.701311425941 329.424235772372 -662.413153294957</t>
  </si>
  <si>
    <t>-510.384108766956 328.729585171899 -364.870937191535</t>
  </si>
  <si>
    <t>-300.578884310858 230.466769665606 -284.551580216806</t>
  </si>
  <si>
    <t>-506.046122483572 135.787631472565 -682.937470911431</t>
  </si>
  <si>
    <t>-536.210935587737 0.809395662579846 -661.232365094797</t>
  </si>
  <si>
    <t>-294.872178329422 42.6966899817717 -337.714796960347</t>
  </si>
  <si>
    <t>-472.305656190875 242.498011451139 -205.823832711409</t>
  </si>
  <si>
    <t>-481.712589779721 263.499476660271 210.020489111716</t>
  </si>
  <si>
    <t>-498.377709807287 282.143865770772 615.657823049308</t>
  </si>
  <si>
    <t>-349.356873014599 295.666037109546 674.342953373145</t>
  </si>
  <si>
    <t>-500.383928033773 85.3030451623501 -200.873154363647</t>
  </si>
  <si>
    <t>-515.620980128525 92.3650763886776 215.268617023311</t>
  </si>
  <si>
    <t>-529.162667536504 103.130944938495 621.250419333172</t>
  </si>
  <si>
    <t>-387.928790819787 57.156655022794 682.678012796027</t>
  </si>
  <si>
    <t>9763-20170724T150243.977934100.bin</t>
  </si>
  <si>
    <t>-485.989135866392 164.827179245683 -203.409811592245</t>
  </si>
  <si>
    <t>-497.178479917576 163.713413057784 -301.274896027461</t>
  </si>
  <si>
    <t>-503.895266368695 163.547605348844 -409.528495566942</t>
  </si>
  <si>
    <t>-507.759794089281 164.046261994197 -507.451003323095</t>
  </si>
  <si>
    <t>-509.461469795882 165.326656241375 -605.427972828285</t>
  </si>
  <si>
    <t>-509.619728570187 168.076012326049 -743.400444250507</t>
  </si>
  <si>
    <t>-491.180240809718 167.826448521759 -832.736452128611</t>
  </si>
  <si>
    <t>-513.295020721441 196.61999819263 -681.815286580392</t>
  </si>
  <si>
    <t>-548.306478026728 330.743802164245 -662.220543477416</t>
  </si>
  <si>
    <t>-510.22308271712 329.614646725244 -364.64977585081</t>
  </si>
  <si>
    <t>-300.252289228707 230.667227376919 -285.613939865919</t>
  </si>
  <si>
    <t>-505.804529010952 137.101500353161 -683.009876508125</t>
  </si>
  <si>
    <t>-535.93662847146 2.06518210821491 -661.63792824959</t>
  </si>
  <si>
    <t>-295.225891619387 43.1802181554233 -337.607943723066</t>
  </si>
  <si>
    <t>-471.94393912094 243.460839243464 -205.86352000762</t>
  </si>
  <si>
    <t>-481.584568069838 264.006167158514 209.998209220815</t>
  </si>
  <si>
    <t>-498.360683518201 282.176241948328 615.660652984594</t>
  </si>
  <si>
    <t>-349.348226434918 295.652549648305 674.377559675982</t>
  </si>
  <si>
    <t>-500.067062545122 86.1962269440533 -200.901265902786</t>
  </si>
  <si>
    <t>-515.462219441183 92.9376876648876 215.239957784596</t>
  </si>
  <si>
    <t>-529.120844835583 103.145053556995 621.224016927266</t>
  </si>
  <si>
    <t>-387.940514832047 57.0434591726876 682.679349287087</t>
  </si>
  <si>
    <t>9763-20170724T150244.009519100.bin</t>
  </si>
  <si>
    <t>-485.811438860068 165.259954081562 -203.436787881847</t>
  </si>
  <si>
    <t>-496.956350478858 164.13591895878 -301.306778553197</t>
  </si>
  <si>
    <t>-503.67991898762 164.004126791112 -409.559994055949</t>
  </si>
  <si>
    <t>-507.574797149286 164.54990725998 -507.48112551511</t>
  </si>
  <si>
    <t>-509.332052650196 165.892494550508 -605.456205020094</t>
  </si>
  <si>
    <t>-509.596126249844 168.743455953002 -743.426481970872</t>
  </si>
  <si>
    <t>-491.153018560001 168.609884142607 -832.762026886431</t>
  </si>
  <si>
    <t>-513.226490225041 197.241772041084 -681.817465251851</t>
  </si>
  <si>
    <t>-548.196829117765 331.369237523417 -662.131146270565</t>
  </si>
  <si>
    <t>-510.137761507003 330.080412569744 -364.557829949434</t>
  </si>
  <si>
    <t>-300.183590586768 230.882675243795 -285.792042641452</t>
  </si>
  <si>
    <t>-505.73230352652 137.724683686269 -683.061579888468</t>
  </si>
  <si>
    <t>-535.837205809772 2.65751894523646 -661.849397529234</t>
  </si>
  <si>
    <t>-295.431380571267 43.3448226988291 -337.531595275821</t>
  </si>
  <si>
    <t>-471.740380079862 243.890059505304 -205.884715423233</t>
  </si>
  <si>
    <t>-481.51744739124 264.258031213056 209.982537157346</t>
  </si>
  <si>
    <t>-498.355117302619 282.183753445089 615.651798797108</t>
  </si>
  <si>
    <t>-349.342965174496 295.59338002018 674.38474417286</t>
  </si>
  <si>
    <t>-499.913825606531 86.6011121601318 -200.928172823725</t>
  </si>
  <si>
    <t>-515.379796000417 93.2385682152126 215.212107914744</t>
  </si>
  <si>
    <t>-529.096775229661 103.156312628045 621.206009471579</t>
  </si>
  <si>
    <t>-387.944848234037 56.9951199375359 682.681934085742</t>
  </si>
  <si>
    <t>9763-20170724T150244.077708200.bin</t>
  </si>
  <si>
    <t>-485.441995785807 166.001662112086 -203.456379930361</t>
  </si>
  <si>
    <t>-496.457898982069 164.866662310066 -301.340751839907</t>
  </si>
  <si>
    <t>-503.120122858774 164.796143702192 -409.597912151885</t>
  </si>
  <si>
    <t>-506.994886687565 165.422728632778 -507.519275447782</t>
  </si>
  <si>
    <t>-508.768876556832 166.869409715742 -605.492645936933</t>
  </si>
  <si>
    <t>-509.096573394292 169.889257206372 -743.459202282978</t>
  </si>
  <si>
    <t>-490.57798670222 169.965568248307 -832.779171724292</t>
  </si>
  <si>
    <t>-512.673277875741 198.315313642445 -681.813642194374</t>
  </si>
  <si>
    <t>-547.468058257863 332.454192658419 -661.958528510191</t>
  </si>
  <si>
    <t>-509.726634007554 331.022663937496 -364.345459910084</t>
  </si>
  <si>
    <t>-300.011685432105 231.304770884668 -285.59905739464</t>
  </si>
  <si>
    <t>-505.230171729885 138.793339912594 -683.134292991132</t>
  </si>
  <si>
    <t>-535.256823215017 3.65648067921802 -662.216256112633</t>
  </si>
  <si>
    <t>-295.408562437168 43.6844968814632 -337.362911208286</t>
  </si>
  <si>
    <t>-471.373538101483 244.716277386786 -205.913305071651</t>
  </si>
  <si>
    <t>-481.394760369404 264.709575227665 209.96631062394</t>
  </si>
  <si>
    <t>-498.340642714019 282.224306918543 615.636809637565</t>
  </si>
  <si>
    <t>-349.335380272675 295.599656260593 674.395064499132</t>
  </si>
  <si>
    <t>-499.519539470784 87.2710795180692 -200.96979056951</t>
  </si>
  <si>
    <t>-515.178469560734 93.9011206578348 215.163393385446</t>
  </si>
  <si>
    <t>-529.016130549118 103.219478361207 621.158725763192</t>
  </si>
  <si>
    <t>-387.946112316468 56.8889882269584 682.695178880718</t>
  </si>
  <si>
    <t>9763-20170724T150244.142428700.bin</t>
  </si>
  <si>
    <t>-484.957723864365 166.517926691054 -203.472281550257</t>
  </si>
  <si>
    <t>-495.825382709838 165.414666343012 -301.373726800432</t>
  </si>
  <si>
    <t>-502.397298720426 165.440621782465 -409.636336746942</t>
  </si>
  <si>
    <t>-506.222278824422 166.176183882993 -507.558923272704</t>
  </si>
  <si>
    <t>-507.979675966035 167.751429990467 -605.530513956763</t>
  </si>
  <si>
    <t>-508.320188941739 170.971675144379 -743.492595399871</t>
  </si>
  <si>
    <t>-489.687286248324 171.221719074914 -832.788300340616</t>
  </si>
  <si>
    <t>-511.867037548916 199.311139886701 -681.805522691521</t>
  </si>
  <si>
    <t>-546.501505487355 333.469589590792 -661.75745537723</t>
  </si>
  <si>
    <t>-509.2094189389 331.972763578993 -364.088115963447</t>
  </si>
  <si>
    <t>-299.791798596011 231.889457809015 -285.014812463996</t>
  </si>
  <si>
    <t>-504.472317014097 139.78524707576 -683.213090623079</t>
  </si>
  <si>
    <t>-534.482233336739 4.60698062021015 -662.572467626377</t>
  </si>
  <si>
    <t>-295.175865719356 44.1384838918768 -337.174661425469</t>
  </si>
  <si>
    <t>-470.928780408441 245.352971254013 -205.918120161273</t>
  </si>
  <si>
    <t>-481.247128607621 265.057623568738 209.968019656762</t>
  </si>
  <si>
    <t>-498.320367053568 282.257724285698 615.64265441519</t>
  </si>
  <si>
    <t>-349.331248776379 295.718176815015 674.422386894982</t>
  </si>
  <si>
    <t>-499.017165743018 87.6671374324071 -201.030491038138</t>
  </si>
  <si>
    <t>-514.946082378619 94.5980020982906 215.08752506089</t>
  </si>
  <si>
    <t>-528.896617126615 103.32083365696 621.087571345908</t>
  </si>
  <si>
    <t>-387.937547164743 56.7821540245191 682.721185069379</t>
  </si>
  <si>
    <t>9763-20170724T150244.175565500.bin</t>
  </si>
  <si>
    <t>-484.655433646455 166.713225173963 -203.498608291044</t>
  </si>
  <si>
    <t>-495.441649216002 165.638570989589 -301.409279134625</t>
  </si>
  <si>
    <t>-501.975352455193 165.71450256669 -409.67438326733</t>
  </si>
  <si>
    <t>-505.787271735894 166.500455380738 -507.596945782948</t>
  </si>
  <si>
    <t>-507.553350185233 168.130352378515 -605.56749018976</t>
  </si>
  <si>
    <t>-507.929323279558 171.430013240063 -743.527583295659</t>
  </si>
  <si>
    <t>-489.213937187282 171.736867901321 -832.806053402155</t>
  </si>
  <si>
    <t>-511.444456859614 199.735981183159 -681.823329152426</t>
  </si>
  <si>
    <t>-545.976012748566 333.910989429195 -661.681028418977</t>
  </si>
  <si>
    <t>-508.797085605971 332.221388887126 -363.998385999254</t>
  </si>
  <si>
    <t>-299.53586923226 231.879277821661 -284.839196476053</t>
  </si>
  <si>
    <t>-504.081813259814 140.206829100431 -683.267084104991</t>
  </si>
  <si>
    <t>-534.106283146766 5.01793048484979 -662.763513363473</t>
  </si>
  <si>
    <t>-295.01405843486 44.3148742689198 -337.094451756177</t>
  </si>
  <si>
    <t>-470.604598682494 245.568062253203 -205.907696684189</t>
  </si>
  <si>
    <t>-481.115214737192 265.194830747665 209.977288272499</t>
  </si>
  <si>
    <t>-498.312453904009 282.244445010232 615.655737288953</t>
  </si>
  <si>
    <t>-349.314131686102 295.568718219479 674.443165118173</t>
  </si>
  <si>
    <t>-498.71945950312 87.8900565881522 -201.073154345047</t>
  </si>
  <si>
    <t>-514.786013452169 94.8271535894794 215.039500142744</t>
  </si>
  <si>
    <t>-528.834599973689 103.366292277369 621.035895556026</t>
  </si>
  <si>
    <t>-387.933101818708 56.731007137518 682.728067633325</t>
  </si>
  <si>
    <t>9763-20170724T150244.212343500.bin</t>
  </si>
  <si>
    <t>-484.331829174091 166.920870970718 -203.50233917564</t>
  </si>
  <si>
    <t>-495.055108612132 165.875780671897 -301.420268314486</t>
  </si>
  <si>
    <t>-501.559335999483 165.999978355884 -409.686969782922</t>
  </si>
  <si>
    <t>-505.361173675454 166.834235626999 -507.609597619308</t>
  </si>
  <si>
    <t>-507.133985445477 168.515435270612 -605.579204259491</t>
  </si>
  <si>
    <t>-507.537237860833 171.890286542256 -743.537369555526</t>
  </si>
  <si>
    <t>-488.746580441448 172.232456376964 -832.799782964653</t>
  </si>
  <si>
    <t>-511.020615127387 200.165054044526 -681.816968928507</t>
  </si>
  <si>
    <t>-545.470087222354 334.341614227035 -661.582272988482</t>
  </si>
  <si>
    <t>-508.343444800777 332.5567232508 -363.893766824961</t>
  </si>
  <si>
    <t>-299.194192347535 231.897919077852 -284.840655373725</t>
  </si>
  <si>
    <t>-503.697352432617 140.632076672212 -683.294686966976</t>
  </si>
  <si>
    <t>-533.75594932858 5.42177923074269 -662.936996190609</t>
  </si>
  <si>
    <t>-294.846402678427 44.5069651463621 -337.018495165629</t>
  </si>
  <si>
    <t>-470.267712544435 245.800282145246 -205.886955708792</t>
  </si>
  <si>
    <t>-480.97096812043 265.301960324346 209.998986692199</t>
  </si>
  <si>
    <t>-498.306156117588 282.236270200818 615.666934551484</t>
  </si>
  <si>
    <t>-349.309583548538 295.606591163698 674.448314780995</t>
  </si>
  <si>
    <t>-498.432928739349 88.0799122497945 -201.103806967684</t>
  </si>
  <si>
    <t>-514.586248505728 95.029413728322 215.005284182457</t>
  </si>
  <si>
    <t>-528.782005433105 103.411135763583 621.000737763271</t>
  </si>
  <si>
    <t>-387.935552239643 56.667106215803 682.736271866085</t>
  </si>
  <si>
    <t>9763-20170724T150244.275992700.bin</t>
  </si>
  <si>
    <t>-483.603904172229 167.28996343254 -203.496648530327</t>
  </si>
  <si>
    <t>-494.236331203486 166.327069559669 -301.425257025784</t>
  </si>
  <si>
    <t>-500.701268352933 166.587910548264 -409.694162443434</t>
  </si>
  <si>
    <t>-504.493941153237 167.561732600651 -507.615874723625</t>
  </si>
  <si>
    <t>-506.284960055989 169.397297284649 -605.582382313726</t>
  </si>
  <si>
    <t>-506.74365217235 173.003283268191 -743.534478424991</t>
  </si>
  <si>
    <t>-487.852769764885 173.443077624252 -832.775286412898</t>
  </si>
  <si>
    <t>-510.185010416339 201.176689328689 -681.765420938246</t>
  </si>
  <si>
    <t>-544.569726063525 335.336629742422 -661.321086437634</t>
  </si>
  <si>
    <t>-507.443257906617 333.256173617364 -363.634400192948</t>
  </si>
  <si>
    <t>-298.468802594286 232.137299500052 -284.706290623686</t>
  </si>
  <si>
    <t>-502.896779557538 141.641943525727 -683.345847872505</t>
  </si>
  <si>
    <t>-533.036566529283 6.39467412847648 -663.307342349697</t>
  </si>
  <si>
    <t>-294.548678390548 45.0769009446706 -336.979277578361</t>
  </si>
  <si>
    <t>-469.476883497694 246.15428438092 -205.8187663208</t>
  </si>
  <si>
    <t>-480.647993806377 265.496049693511 210.06235022729</t>
  </si>
  <si>
    <t>-498.307271814534 282.192455772445 615.714807982194</t>
  </si>
  <si>
    <t>-349.288831092601 295.487160102448 674.457883811129</t>
  </si>
  <si>
    <t>-497.744904775972 88.449815620477 -201.152334304587</t>
  </si>
  <si>
    <t>-514.176948879707 95.3953969758438 214.945882157129</t>
  </si>
  <si>
    <t>-528.701054433088 103.519504305902 620.954050387199</t>
  </si>
  <si>
    <t>-387.947521436191 56.562066416873 682.739416624677</t>
  </si>
  <si>
    <t>9763-20170724T150244.312595800.bin</t>
  </si>
  <si>
    <t>-483.260862804877 167.467323080512 -203.505695207458</t>
  </si>
  <si>
    <t>-493.854711241696 166.525405159987 -301.438790698834</t>
  </si>
  <si>
    <t>-500.290983162261 166.847813278031 -409.709223290883</t>
  </si>
  <si>
    <t>-504.064892719674 167.892021608788 -507.630865866527</t>
  </si>
  <si>
    <t>-505.845198864877 169.812393157672 -605.595908312608</t>
  </si>
  <si>
    <t>-506.298193637925 173.552417205775 -743.54451134213</t>
  </si>
  <si>
    <t>-487.370557499548 174.058646714965 -832.777229120915</t>
  </si>
  <si>
    <t>-509.73402978671 201.666812596345 -681.748181643515</t>
  </si>
  <si>
    <t>-544.050673251918 335.824415806632 -661.153564429842</t>
  </si>
  <si>
    <t>-506.963548360804 333.537758012883 -363.463524125027</t>
  </si>
  <si>
    <t>-298.054999953115 232.31412823544 -284.495243933343</t>
  </si>
  <si>
    <t>-502.461880826592 142.131691468031 -683.386195705511</t>
  </si>
  <si>
    <t>-532.681398224614 6.88242210522662 -663.525805676819</t>
  </si>
  <si>
    <t>-294.356958749829 45.4105116897967 -336.983613332782</t>
  </si>
  <si>
    <t>-469.115790606828 246.331913881825 -205.790635281916</t>
  </si>
  <si>
    <t>-480.430755404273 265.581943887414 210.090813579113</t>
  </si>
  <si>
    <t>-498.304633560616 282.180001714721 615.742296769836</t>
  </si>
  <si>
    <t>-349.277483764059 295.414218456295 674.477056787043</t>
  </si>
  <si>
    <t>-497.426999882718 88.6216696562806 -201.160246065708</t>
  </si>
  <si>
    <t>-513.983273920396 95.5507175826972 214.933337511347</t>
  </si>
  <si>
    <t>-528.667198761042 103.569603565036 620.938486969054</t>
  </si>
  <si>
    <t>-387.957123396725 56.5050776650876 682.741471724064</t>
  </si>
  <si>
    <t>9763-20170724T150244.377445300.bin</t>
  </si>
  <si>
    <t>-482.634880033515 167.719654542059 -203.505138173726</t>
  </si>
  <si>
    <t>-493.17401427941 166.810700418634 -301.44437130604</t>
  </si>
  <si>
    <t>-499.558265507602 167.237574896918 -409.71746134823</t>
  </si>
  <si>
    <t>-503.291284706489 168.403400845879 -507.63934752945</t>
  </si>
  <si>
    <t>-505.038616048098 170.472209484499 -605.601957185527</t>
  </si>
  <si>
    <t>-505.455072256906 174.449687238566 -743.544071623497</t>
  </si>
  <si>
    <t>-486.433289092719 175.10866783878 -832.755828638608</t>
  </si>
  <si>
    <t>-508.887928973708 202.460005045874 -681.70034260359</t>
  </si>
  <si>
    <t>-543.127707409656 336.60019844349 -660.88867105229</t>
  </si>
  <si>
    <t>-506.24873159105 333.910829373225 -363.176150460828</t>
  </si>
  <si>
    <t>-297.539959758319 232.554650174406 -283.850475993387</t>
  </si>
  <si>
    <t>-501.654036983079 142.92307197351 -683.438874725258</t>
  </si>
  <si>
    <t>-531.989227822701 7.66196751432472 -663.847839655027</t>
  </si>
  <si>
    <t>-294.043278443 45.8158333326769 -337.051508642316</t>
  </si>
  <si>
    <t>-468.44727337387 246.580609303772 -205.750667236854</t>
  </si>
  <si>
    <t>-480.120101256778 265.726156242684 210.125799199552</t>
  </si>
  <si>
    <t>-498.28765511394 282.154859490035 615.787913759283</t>
  </si>
  <si>
    <t>-349.252320717445 295.356427131597 674.50921989823</t>
  </si>
  <si>
    <t>-496.854889495224 88.8783532573286 -201.197927172248</t>
  </si>
  <si>
    <t>-513.712400541617 95.8321155008084 214.883189344089</t>
  </si>
  <si>
    <t>-528.579797581637 103.657886393869 620.871057021314</t>
  </si>
  <si>
    <t>-387.972506816438 56.382619251297 682.74709777319</t>
  </si>
  <si>
    <t>9763-20170724T150244.410052900.bin</t>
  </si>
  <si>
    <t>-482.30091647979 167.809079842749 -203.508605358481</t>
  </si>
  <si>
    <t>-492.809529712458 166.916522493624 -301.451260150638</t>
  </si>
  <si>
    <t>-499.167346374998 167.394367242787 -409.725785091936</t>
  </si>
  <si>
    <t>-502.880708232992 168.619230623837 -507.647722303696</t>
  </si>
  <si>
    <t>-504.613409565504 170.759780826155 -605.608929103708</t>
  </si>
  <si>
    <t>-505.015350209496 174.851332478567 -743.547737764562</t>
  </si>
  <si>
    <t>-485.950456306583 175.576887060429 -832.749675190726</t>
  </si>
  <si>
    <t>-508.448854484505 202.811231242068 -681.681251393243</t>
  </si>
  <si>
    <t>-542.660537200173 336.940840253773 -660.755452898415</t>
  </si>
  <si>
    <t>-505.769137355874 334.068662017606 -363.046112346324</t>
  </si>
  <si>
    <t>-297.137359812176 232.749619607515 -283.470687436509</t>
  </si>
  <si>
    <t>-501.226495350487 143.27440795343 -683.468377853116</t>
  </si>
  <si>
    <t>-531.597774421885 8.00212352754738 -663.968910886072</t>
  </si>
  <si>
    <t>-293.752618330532 45.8816013935539 -337.050685911203</t>
  </si>
  <si>
    <t>-468.116894678363 246.658978260006 -205.730036103169</t>
  </si>
  <si>
    <t>-479.927117247862 265.785070973826 210.143397845882</t>
  </si>
  <si>
    <t>-498.271985298798 282.148206432139 615.806695802242</t>
  </si>
  <si>
    <t>-349.227571244895 295.258779483898 674.525352896995</t>
  </si>
  <si>
    <t>-496.477157384429 88.9567493601651 -201.222692201868</t>
  </si>
  <si>
    <t>-513.555506496188 95.9538289800116 214.848680650454</t>
  </si>
  <si>
    <t>-528.530244209448 103.702337307376 620.8393216057</t>
  </si>
  <si>
    <t>-387.975339118001 56.3156404403003 682.749121067158</t>
  </si>
  <si>
    <t>9763-20170724T150244.477234600.bin</t>
  </si>
  <si>
    <t>-481.715705415732 167.957899369259 -203.486013893903</t>
  </si>
  <si>
    <t>-492.165824246423 167.093817902285 -301.435256491088</t>
  </si>
  <si>
    <t>-498.442501779107 167.655811545435 -409.713998898554</t>
  </si>
  <si>
    <t>-502.07808423645 168.978645863461 -507.637624529721</t>
  </si>
  <si>
    <t>-503.729964876121 171.239786060593 -605.597634946946</t>
  </si>
  <si>
    <t>-504.016313085163 175.524678423154 -743.530663009553</t>
  </si>
  <si>
    <t>-484.832467291872 176.323284132982 -832.706650966382</t>
  </si>
  <si>
    <t>-507.499843137419 203.398013448191 -681.6280595757</t>
  </si>
  <si>
    <t>-541.721359009799 337.499587401689 -660.50635413984</t>
  </si>
  <si>
    <t>-504.953316523012 334.214613642138 -362.786169179655</t>
  </si>
  <si>
    <t>-296.453158684917 232.694224111849 -283.122484066533</t>
  </si>
  <si>
    <t>-500.279646524862 143.86317605245 -683.492621806511</t>
  </si>
  <si>
    <t>-530.727974029521 8.59689917522678 -664.116700189799</t>
  </si>
  <si>
    <t>-293.140525429286 45.9799838125837 -336.972698780836</t>
  </si>
  <si>
    <t>-467.558756920567 246.814928426123 -205.698058933118</t>
  </si>
  <si>
    <t>-479.627689370956 265.912311828646 210.169293377952</t>
  </si>
  <si>
    <t>-498.25202294431 282.157434090873 615.832141221946</t>
  </si>
  <si>
    <t>-349.211393812418 295.367459379545 674.538037142734</t>
  </si>
  <si>
    <t>-495.901696271006 89.0849264063277 -201.253993280547</t>
  </si>
  <si>
    <t>-513.238569706976 96.2104177238687 214.804492886234</t>
  </si>
  <si>
    <t>-528.441514746184 103.802121903685 620.779804052804</t>
  </si>
  <si>
    <t>-387.983360383155 56.2205275172048 682.759722314189</t>
  </si>
  <si>
    <t>9763-20170724T150244.544435100.bin</t>
  </si>
  <si>
    <t>-481.269658867627 168.018229297964 -203.473749174387</t>
  </si>
  <si>
    <t>-491.663573482552 167.162122208009 -301.428937974243</t>
  </si>
  <si>
    <t>-497.804042126555 167.766778560394 -409.715314066156</t>
  </si>
  <si>
    <t>-501.288092521258 169.144697186086 -507.643746615313</t>
  </si>
  <si>
    <t>-502.761064146064 171.478632543118 -605.604699140254</t>
  </si>
  <si>
    <t>-502.767678000426 175.886496194346 -743.534375902138</t>
  </si>
  <si>
    <t>-483.433323383267 176.672916786067 -832.677938110039</t>
  </si>
  <si>
    <t>-506.370945075399 203.705434345454 -681.614042496289</t>
  </si>
  <si>
    <t>-540.678781830653 337.757380074072 -660.38804289115</t>
  </si>
  <si>
    <t>-504.269663742367 333.769354135433 -362.63241065288</t>
  </si>
  <si>
    <t>-295.745811204905 232.222987912947 -283.063793012804</t>
  </si>
  <si>
    <t>-499.158555480007 144.170926018213 -683.516949210085</t>
  </si>
  <si>
    <t>-529.761641653107 8.93273644098917 -664.155732419195</t>
  </si>
  <si>
    <t>-292.342678099969 45.974060893918 -336.94887250337</t>
  </si>
  <si>
    <t>-467.172718553143 246.873647819843 -205.664597801531</t>
  </si>
  <si>
    <t>-479.349867444145 265.932078322883 210.201408273785</t>
  </si>
  <si>
    <t>-498.223576958036 282.125393845999 615.865949238227</t>
  </si>
  <si>
    <t>-349.170946681769 295.196247501088 674.572572490019</t>
  </si>
  <si>
    <t>-495.381146919665 89.192823878733 -201.241461124121</t>
  </si>
  <si>
    <t>-512.997130468823 96.386538620206 214.804127743363</t>
  </si>
  <si>
    <t>-528.377632299343 103.905593297638 620.753847445584</t>
  </si>
  <si>
    <t>-387.992305896188 56.1727435971975 682.782285289787</t>
  </si>
  <si>
    <t>9763-20170724T150244.580035000.bin</t>
  </si>
  <si>
    <t>-481.04170363192 168.098988446988 -203.448620011774</t>
  </si>
  <si>
    <t>-491.387647055759 167.249835285125 -301.409014786547</t>
  </si>
  <si>
    <t>-497.45047833239 167.861734781043 -409.699685624947</t>
  </si>
  <si>
    <t>-500.85449848951 169.246865705884 -507.630846334782</t>
  </si>
  <si>
    <t>-502.237620092482 171.589701950829 -605.592956471636</t>
  </si>
  <si>
    <t>-502.107511698454 176.012226982965 -743.5221482311</t>
  </si>
  <si>
    <t>-482.706796148103 176.766151945209 -832.651474594933</t>
  </si>
  <si>
    <t>-505.767778913341 203.825039281327 -681.602361538998</t>
  </si>
  <si>
    <t>-540.181361063766 337.855925414954 -660.356635809281</t>
  </si>
  <si>
    <t>-503.848372160206 333.471995713873 -362.597109043855</t>
  </si>
  <si>
    <t>-295.225028463814 232.193005449285 -282.94869195695</t>
  </si>
  <si>
    <t>-498.562252842633 144.289766037994 -683.504521026306</t>
  </si>
  <si>
    <t>-529.223046303009 9.07287768158812 -664.101732389458</t>
  </si>
  <si>
    <t>-291.887644312721 46.1279184889888 -336.876648283666</t>
  </si>
  <si>
    <t>-466.914530633963 246.911748264415 -205.634718585474</t>
  </si>
  <si>
    <t>-479.227265594934 265.942496775048 210.22851484406</t>
  </si>
  <si>
    <t>-498.214468811148 282.115028252622 615.886127914787</t>
  </si>
  <si>
    <t>-349.162320891863 295.238076298377 674.582274890784</t>
  </si>
  <si>
    <t>-495.170423961048 89.3135396957753 -201.231672445471</t>
  </si>
  <si>
    <t>-512.870482418591 96.4379920580768 214.811550183899</t>
  </si>
  <si>
    <t>-528.368358701642 103.943825844122 620.754934413232</t>
  </si>
  <si>
    <t>-388.008749190468 56.1501702588846 682.794714590541</t>
  </si>
  <si>
    <t>9763-20170724T150244.610116000.bin</t>
  </si>
  <si>
    <t>-480.850149805999 168.113125060731 -203.437392399896</t>
  </si>
  <si>
    <t>-491.148307785196 167.267514469878 -301.402842289808</t>
  </si>
  <si>
    <t>-497.127551367232 167.877212449495 -409.698273953518</t>
  </si>
  <si>
    <t>-500.44350594545 169.259825819532 -507.632328252718</t>
  </si>
  <si>
    <t>-501.726202473448 171.599779375454 -605.596044400407</t>
  </si>
  <si>
    <t>-501.44166699812 176.019703775022 -743.524948404341</t>
  </si>
  <si>
    <t>-481.978226404293 176.729888038377 -832.64098135289</t>
  </si>
  <si>
    <t>-505.169858229236 203.833913072477 -681.609786708656</t>
  </si>
  <si>
    <t>-539.700519014708 337.837046752481 -660.385683592935</t>
  </si>
  <si>
    <t>-503.389100599942 333.176218404216 -362.627806980909</t>
  </si>
  <si>
    <t>-294.7172311114 232.102997288843 -282.845233908321</t>
  </si>
  <si>
    <t>-497.964988513438 144.298205995547 -683.502871264698</t>
  </si>
  <si>
    <t>-528.657270822382 9.09525056908637 -664.043241311058</t>
  </si>
  <si>
    <t>-291.389700361063 46.3154835130247 -336.787319519931</t>
  </si>
  <si>
    <t>-466.713649035921 246.917296368528 -205.609373139578</t>
  </si>
  <si>
    <t>-479.113141645298 265.976734465523 210.249929656693</t>
  </si>
  <si>
    <t>-498.211815430992 282.105504087016 615.895301474452</t>
  </si>
  <si>
    <t>-349.153863826337 295.281628961582 674.564830250104</t>
  </si>
  <si>
    <t>-495.000376929125 89.2848863408485 -201.22323052878</t>
  </si>
  <si>
    <t>-512.783558407635 96.4723852659979 214.815340097119</t>
  </si>
  <si>
    <t>-528.373621065617 103.960435577436 620.75512517443</t>
  </si>
  <si>
    <t>-388.027117774372 56.1337858104785 682.799164123825</t>
  </si>
  <si>
    <t>9763-20170724T150244.675813900.bin</t>
  </si>
  <si>
    <t>-480.566684200363 168.066718731986 -203.415619220063</t>
  </si>
  <si>
    <t>-490.801063893232 167.206269469295 -301.38757832068</t>
  </si>
  <si>
    <t>-496.601779077678 167.814674446062 -409.692637716475</t>
  </si>
  <si>
    <t>-499.713842993338 169.20674089861 -507.633314144418</t>
  </si>
  <si>
    <t>-500.750959595834 171.57012462841 -605.599341300726</t>
  </si>
  <si>
    <t>-500.07771797667 176.039385333753 -743.5253158008</t>
  </si>
  <si>
    <t>-480.498120337664 176.690619437349 -832.616355518958</t>
  </si>
  <si>
    <t>-503.986603133204 203.830639330578 -681.611099416131</t>
  </si>
  <si>
    <t>-538.556525743448 337.827083048182 -660.395357752069</t>
  </si>
  <si>
    <t>-502.467836022102 333.251932869035 -362.609186526292</t>
  </si>
  <si>
    <t>-293.791531828358 232.495747646771 -282.438091189056</t>
  </si>
  <si>
    <t>-496.764005984242 144.297133515461 -683.504979331444</t>
  </si>
  <si>
    <t>-527.614607810849 9.14589153868428 -663.941257734066</t>
  </si>
  <si>
    <t>-290.455604636984 46.7594708825602 -336.601219453714</t>
  </si>
  <si>
    <t>-466.33990462179 246.825816207568 -205.585316742189</t>
  </si>
  <si>
    <t>-478.936071669074 265.894339636473 210.267715895829</t>
  </si>
  <si>
    <t>-498.195921214569 282.061113877764 615.914775470087</t>
  </si>
  <si>
    <t>-349.109113064712 295.011251735879 674.56131437134</t>
  </si>
  <si>
    <t>-494.797251229123 89.2971977107609 -201.190247918863</t>
  </si>
  <si>
    <t>-512.690920453213 96.4500208825159 214.844232890944</t>
  </si>
  <si>
    <t>-528.39953523447 104.007477229525 620.784786127805</t>
  </si>
  <si>
    <t>-388.064581601357 56.118694193578 682.807115815893</t>
  </si>
  <si>
    <t>9763-20170724T150244.710143400.bin</t>
  </si>
  <si>
    <t>-480.474170048175 168.037262428903 -203.418010619298</t>
  </si>
  <si>
    <t>-490.663977430457 167.154291647053 -301.394459549952</t>
  </si>
  <si>
    <t>-496.371768062203 167.733376272524 -409.704677080352</t>
  </si>
  <si>
    <t>-499.382229753374 169.099254126793 -507.648875326141</t>
  </si>
  <si>
    <t>-500.300234916733 171.437758991091 -605.61662446594</t>
  </si>
  <si>
    <t>-499.440983541083 175.874868274624 -743.54257120628</t>
  </si>
  <si>
    <t>-479.803041151955 176.488581877782 -832.621049386575</t>
  </si>
  <si>
    <t>-503.432788824221 203.680680417892 -681.640230160117</t>
  </si>
  <si>
    <t>-537.99388616744 337.68586756966 -660.481702377034</t>
  </si>
  <si>
    <t>-501.973810709255 333.279108153796 -362.684537548537</t>
  </si>
  <si>
    <t>-293.337934170559 232.59211875496 -282.321588919185</t>
  </si>
  <si>
    <t>-496.208795863503 144.146480619995 -683.510438762066</t>
  </si>
  <si>
    <t>-527.092388058037 9.01730786212283 -663.870106476951</t>
  </si>
  <si>
    <t>-290.088070272029 46.8726320752139 -336.491588841927</t>
  </si>
  <si>
    <t>-466.264141238311 246.750927639906 -205.57874394723</t>
  </si>
  <si>
    <t>-478.900066585978 265.909434062941 210.268960557955</t>
  </si>
  <si>
    <t>-498.18559621285 282.064679268854 615.919291259452</t>
  </si>
  <si>
    <t>-349.097369235517 295.035184965056 674.557669946005</t>
  </si>
  <si>
    <t>-494.697074500977 89.3189280620948 -201.166177161315</t>
  </si>
  <si>
    <t>-512.716331788591 96.3796295854127 214.864433319809</t>
  </si>
  <si>
    <t>-528.427210872005 104.005426965409 620.801656240019</t>
  </si>
  <si>
    <t>-388.086228005991 56.1107499618283 682.805696007578</t>
  </si>
  <si>
    <t>9763-20170724T150244.776832800.bin</t>
  </si>
  <si>
    <t>-480.323878382643 167.881143347133 -203.353595326525</t>
  </si>
  <si>
    <t>-490.426056736493 166.949219460806 -301.338692233605</t>
  </si>
  <si>
    <t>-495.981804166467 167.431076692892 -409.657163875439</t>
  </si>
  <si>
    <t>-498.830762173703 168.693365920605 -507.607775524491</t>
  </si>
  <si>
    <t>-499.562092553965 170.913899918888 -605.579900701595</t>
  </si>
  <si>
    <t>-498.412545748252 175.170539219862 -743.509263971101</t>
  </si>
  <si>
    <t>-478.643585679765 175.652247232912 -832.559652026699</t>
  </si>
  <si>
    <t>-502.525231268783 203.05842419593 -681.651864576206</t>
  </si>
  <si>
    <t>-537.083423840043 337.088305355291 -660.670837265276</t>
  </si>
  <si>
    <t>-501.207015218578 333.031482522275 -362.851414861301</t>
  </si>
  <si>
    <t>-292.493738627649 232.293291906954 -282.754015421949</t>
  </si>
  <si>
    <t>-495.316141220078 143.519524938735 -683.429190934297</t>
  </si>
  <si>
    <t>-526.296547739232 8.44166308543868 -663.568634960458</t>
  </si>
  <si>
    <t>-289.481234531728 46.6806247684754 -336.115171257381</t>
  </si>
  <si>
    <t>-466.049149230665 246.571942645501 -205.560810632121</t>
  </si>
  <si>
    <t>-478.8984302597 265.806227029135 210.276859953738</t>
  </si>
  <si>
    <t>-498.163117650586 282.062691526049 615.922937577041</t>
  </si>
  <si>
    <t>-349.070484222259 294.997094330623 674.55812430006</t>
  </si>
  <si>
    <t>-494.589043576564 89.1997948683368 -201.112550928453</t>
  </si>
  <si>
    <t>-512.718041880855 96.2419221149817 214.913581116722</t>
  </si>
  <si>
    <t>-528.509221899078 103.988997942834 620.855826702616</t>
  </si>
  <si>
    <t>-388.129163298177 56.1207519142804 682.791836003106</t>
  </si>
  <si>
    <t>9763-20170724T150244.842265600.bin</t>
  </si>
  <si>
    <t>-480.19847032282 167.608678645692 -203.321574817976</t>
  </si>
  <si>
    <t>-490.205739044544 166.623268621348 -301.31589107652</t>
  </si>
  <si>
    <t>-495.630244486389 167.018825052798 -409.641423639123</t>
  </si>
  <si>
    <t>-498.348610084553 168.192235157217 -507.596750217053</t>
  </si>
  <si>
    <t>-498.93657475167 170.313450267099 -605.572071260002</t>
  </si>
  <si>
    <t>-497.570890204819 174.41972907364 -743.504216655882</t>
  </si>
  <si>
    <t>-477.654737121046 174.754987402628 -832.522328659172</t>
  </si>
  <si>
    <t>-501.783324907634 202.374578113465 -681.683575764166</t>
  </si>
  <si>
    <t>-536.375975577811 336.419882362563 -660.8380750869</t>
  </si>
  <si>
    <t>-500.392657779113 332.541841085854 -363.029196430143</t>
  </si>
  <si>
    <t>-291.503026167704 231.458596521747 -283.831293787336</t>
  </si>
  <si>
    <t>-494.565811001764 142.834494448924 -683.384682153209</t>
  </si>
  <si>
    <t>-525.59313271113 7.79908936839024 -663.330354897597</t>
  </si>
  <si>
    <t>-288.84101638935 46.352994002139 -335.795256224981</t>
  </si>
  <si>
    <t>-465.970191655128 246.302126984021 -205.535295653927</t>
  </si>
  <si>
    <t>-479.015730694635 265.680549636055 210.289494391097</t>
  </si>
  <si>
    <t>-498.120561728926 282.045638653201 615.928709010832</t>
  </si>
  <si>
    <t>-349.035241624625 294.959461659204 674.587003284512</t>
  </si>
  <si>
    <t>-494.394356853339 88.9312323240272 -201.052745520959</t>
  </si>
  <si>
    <t>-512.717958804869 96.0807968671613 214.96305466379</t>
  </si>
  <si>
    <t>-528.592385311096 103.959932481468 620.901441963805</t>
  </si>
  <si>
    <t>-388.155840950246 56.1803894848254 682.777889555895</t>
  </si>
  <si>
    <t>9763-20170724T150244.874871000.bin</t>
  </si>
  <si>
    <t>-480.125295512111 167.492905910462 -203.298885216544</t>
  </si>
  <si>
    <t>-490.104850552609 166.482732763869 -301.295764598185</t>
  </si>
  <si>
    <t>-495.479487223888 166.840311642156 -409.624006391291</t>
  </si>
  <si>
    <t>-498.144536259103 167.975854184122 -507.581126819402</t>
  </si>
  <si>
    <t>-498.67064748702 170.055946461428 -605.557605275705</t>
  </si>
  <si>
    <t>-497.20864073182 174.100889752379 -743.490519442523</t>
  </si>
  <si>
    <t>-477.212620649124 174.376172329519 -832.491019976579</t>
  </si>
  <si>
    <t>-501.467763959095 202.082907965894 -681.685527035163</t>
  </si>
  <si>
    <t>-536.097778724343 336.126823302534 -660.917860248385</t>
  </si>
  <si>
    <t>-500.079752447603 332.320957509071 -363.112200717053</t>
  </si>
  <si>
    <t>-291.025448221956 231.089640312126 -284.54035545185</t>
  </si>
  <si>
    <t>-494.242034846801 142.54289046058 -683.355032816488</t>
  </si>
  <si>
    <t>-525.28213304966 7.51959860758006 -663.21392838746</t>
  </si>
  <si>
    <t>-288.534909151155 46.13659307134 -335.698403916141</t>
  </si>
  <si>
    <t>-465.929308215347 246.187275605057 -205.530927008574</t>
  </si>
  <si>
    <t>-479.019653643646 265.620356041525 210.289940206157</t>
  </si>
  <si>
    <t>-498.101640960985 282.073031799272 615.929731132455</t>
  </si>
  <si>
    <t>-349.028644548352 295.078468058215 674.599117293332</t>
  </si>
  <si>
    <t>-494.321625124039 88.8095164560489 -201.02018195004</t>
  </si>
  <si>
    <t>-512.735033903994 96.0083371325891 214.990864438485</t>
  </si>
  <si>
    <t>-528.617341894238 103.951407551994 620.918199490976</t>
  </si>
  <si>
    <t>-388.167290729667 56.1875257687825 682.776026892937</t>
  </si>
  <si>
    <t>9763-20170724T150244.911470300.bin</t>
  </si>
  <si>
    <t>-480.063809780571 167.361635357405 -203.3000283373</t>
  </si>
  <si>
    <t>-490.021806113208 166.323544052023 -301.298873297709</t>
  </si>
  <si>
    <t>-495.361210700441 166.644248894714 -409.628851093881</t>
  </si>
  <si>
    <t>-497.989524299144 167.744148051142 -507.587484645904</t>
  </si>
  <si>
    <t>-498.473810459105 169.786600159962 -605.564994418782</t>
  </si>
  <si>
    <t>-496.94738849806 173.77649473281 -743.498815551825</t>
  </si>
  <si>
    <t>-476.883890070368 174.004757451045 -832.484153812657</t>
  </si>
  <si>
    <t>-501.23663507262 201.78292697708 -681.706806487915</t>
  </si>
  <si>
    <t>-535.888793477727 335.836232372692 -660.993821063386</t>
  </si>
  <si>
    <t>-499.736490163547 331.970377957477 -363.205195520833</t>
  </si>
  <si>
    <t>-290.474792902019 230.404549461583 -285.62356448448</t>
  </si>
  <si>
    <t>-494.007591268046 142.242642864834 -683.349175185896</t>
  </si>
  <si>
    <t>-525.066714934274 7.23511964217232 -663.118354298751</t>
  </si>
  <si>
    <t>-288.343778069124 45.8526271859987 -335.621053964504</t>
  </si>
  <si>
    <t>-465.946009008169 246.062037262242 -205.54133693037</t>
  </si>
  <si>
    <t>-479.000399636513 265.543844892332 210.278367298354</t>
  </si>
  <si>
    <t>-498.087288608993 282.071683275366 615.923413123165</t>
  </si>
  <si>
    <t>-349.015537443234 295.057577557999 674.600314730181</t>
  </si>
  <si>
    <t>-494.236841734224 88.6508139980949 -201.004730656594</t>
  </si>
  <si>
    <t>-512.744501962332 95.9553347236606 215.000217140008</t>
  </si>
  <si>
    <t>-528.625413569496 103.954093866465 620.920561763053</t>
  </si>
  <si>
    <t>-388.178377368975 56.1748885768695 682.773532715645</t>
  </si>
  <si>
    <t>9763-20170724T150244.977660400.bin</t>
  </si>
  <si>
    <t>-479.810516386094 167.096157631057 -203.301420689718</t>
  </si>
  <si>
    <t>-489.784015665409 166.010509195477 -301.29807423959</t>
  </si>
  <si>
    <t>-495.119770055238 166.274911757964 -409.628393474835</t>
  </si>
  <si>
    <t>-497.736309232105 167.323587050587 -507.587898502982</t>
  </si>
  <si>
    <t>-498.200378693799 169.314483188619 -605.566566638583</t>
  </si>
  <si>
    <t>-496.636592555173 173.232409107364 -743.502135715753</t>
  </si>
  <si>
    <t>-476.490569878893 173.393149309176 -832.469038038106</t>
  </si>
  <si>
    <t>-500.96154409868 201.268773843102 -681.726226387538</t>
  </si>
  <si>
    <t>-535.739077209243 335.308750757011 -661.150875732572</t>
  </si>
  <si>
    <t>-499.296400479205 331.661786720672 -363.394967697569</t>
  </si>
  <si>
    <t>-289.283317423772 228.14015283557 -290.574750064457</t>
  </si>
  <si>
    <t>-493.694110583692 141.732268036231 -683.334840580147</t>
  </si>
  <si>
    <t>-524.701271727876 6.74067275765105 -662.952398149475</t>
  </si>
  <si>
    <t>-288.048139320465 45.3891811919998 -335.467099764434</t>
  </si>
  <si>
    <t>-465.772106488532 245.792221665085 -205.576442528956</t>
  </si>
  <si>
    <t>-478.793135411006 265.360044156571 210.240271054059</t>
  </si>
  <si>
    <t>-498.039258696414 282.064915467868 615.8914693112</t>
  </si>
  <si>
    <t>-348.979607747845 295.063710939948 674.596227269927</t>
  </si>
  <si>
    <t>-493.912408537944 88.4396625112145 -200.983788265412</t>
  </si>
  <si>
    <t>-512.709014663232 95.8568979903553 215.006206339542</t>
  </si>
  <si>
    <t>-528.557422130153 104.035288860506 620.90330607603</t>
  </si>
  <si>
    <t>-388.203266245646 56.0091299148828 682.775755216764</t>
  </si>
  <si>
    <t>9763-20170724T150245.009255300.bin</t>
  </si>
  <si>
    <t>-479.703532817153 167.037777864944 -203.301045796322</t>
  </si>
  <si>
    <t>-489.698562390409 165.931046283336 -301.2953327078</t>
  </si>
  <si>
    <t>-495.055337621925 166.171834662417 -409.624707491873</t>
  </si>
  <si>
    <t>-497.689867998773 167.198957868344 -507.583912997006</t>
  </si>
  <si>
    <t>-498.170935029174 169.168815162456 -605.562939764716</t>
  </si>
  <si>
    <t>-496.630091312094 173.057597093177 -743.499439330917</t>
  </si>
  <si>
    <t>-476.471961524127 173.188133567459 -832.463705924081</t>
  </si>
  <si>
    <t>-500.967206359238 201.104360283148 -681.729223524587</t>
  </si>
  <si>
    <t>-535.848806274544 335.122253851146 -661.19808115326</t>
  </si>
  <si>
    <t>-499.216929671803 331.588700892993 -363.46389314254</t>
  </si>
  <si>
    <t>-288.758625407461 227.254532472854 -293.131403798196</t>
  </si>
  <si>
    <t>-493.655167160155 141.572977182157 -683.325959298268</t>
  </si>
  <si>
    <t>-524.550552880378 6.5677123867863 -662.85728572304</t>
  </si>
  <si>
    <t>-287.888714043169 45.1942586385778 -335.382873902345</t>
  </si>
  <si>
    <t>-465.713076796097 245.754622302697 -205.596158825442</t>
  </si>
  <si>
    <t>-478.694208041386 265.307221454001 210.222525707577</t>
  </si>
  <si>
    <t>-498.018455624059 282.070229339381 615.87028478664</t>
  </si>
  <si>
    <t>-348.974007404767 295.199307850461 674.584707039775</t>
  </si>
  <si>
    <t>-493.729947181989 88.3547489461084 -200.992733873898</t>
  </si>
  <si>
    <t>-512.599784355319 95.8214898350086 214.993051826317</t>
  </si>
  <si>
    <t>-528.496190801174 104.097509880269 620.884344359044</t>
  </si>
  <si>
    <t>-388.214152226577 55.905818911938 682.791631761355</t>
  </si>
  <si>
    <t>9763-20170724T150245.077443000.bin</t>
  </si>
  <si>
    <t>-479.490082413848 166.865514159955 -203.351277600778</t>
  </si>
  <si>
    <t>-489.543650875035 165.755412914972 -301.339526960417</t>
  </si>
  <si>
    <t>-494.9585311592 165.937693775842 -409.666115108649</t>
  </si>
  <si>
    <t>-497.640908131781 166.890582311393 -507.624768850793</t>
  </si>
  <si>
    <t>-498.163924213501 168.765324139366 -605.605383807196</t>
  </si>
  <si>
    <t>-496.674810373118 172.498929206868 -743.546795173208</t>
  </si>
  <si>
    <t>-476.502196238934 172.53549030734 -832.507929746272</t>
  </si>
  <si>
    <t>-501.025175915486 200.610637612357 -681.807147477104</t>
  </si>
  <si>
    <t>-536.089052853188 334.597624484822 -661.380066248825</t>
  </si>
  <si>
    <t>-499.671397710116 330.651157493825 -363.624891593941</t>
  </si>
  <si>
    <t>-288.268442147821 225.842906576315 -296.923985100864</t>
  </si>
  <si>
    <t>-493.640906604373 141.086515866243 -683.338407328931</t>
  </si>
  <si>
    <t>-524.324497182906 6.07036337832506 -662.659508326516</t>
  </si>
  <si>
    <t>-287.432533720098 44.6776143844261 -335.50654998838</t>
  </si>
  <si>
    <t>-465.573239696936 245.595037602132 -205.636308326915</t>
  </si>
  <si>
    <t>-478.507770137016 265.214223244753 210.180680145017</t>
  </si>
  <si>
    <t>-498.00114432874 282.057585439687 615.804629268865</t>
  </si>
  <si>
    <t>-348.953929590368 295.173337428972 674.514938933475</t>
  </si>
  <si>
    <t>-493.48799384086 88.1634740592431 -201.047896058454</t>
  </si>
  <si>
    <t>-512.432761696208 95.7887273821434 214.931598294297</t>
  </si>
  <si>
    <t>-528.430422552793 104.124940971822 620.811893702122</t>
  </si>
  <si>
    <t>-388.223709040715 55.8376529645861 682.815276846385</t>
  </si>
  <si>
    <t>9763-20170724T150245.110583800.bin</t>
  </si>
  <si>
    <t>-479.40985385869 166.873180132339 -203.381697798829</t>
  </si>
  <si>
    <t>-489.473865580889 165.774009429263 -301.368932725008</t>
  </si>
  <si>
    <t>-494.922576977739 165.922839978819 -409.693888677856</t>
  </si>
  <si>
    <t>-497.642590200461 166.826265207886 -507.65197470619</t>
  </si>
  <si>
    <t>-498.209079209198 168.631760879352 -605.633656499812</t>
  </si>
  <si>
    <t>-496.786144618593 172.24656405341 -743.579018769282</t>
  </si>
  <si>
    <t>-476.610144648988 172.198941034463 -832.539316162081</t>
  </si>
  <si>
    <t>-501.107533538907 200.411292145264 -681.861349082335</t>
  </si>
  <si>
    <t>-536.26924654403 334.392960247576 -661.518934173214</t>
  </si>
  <si>
    <t>-500.138024592233 330.019253767119 -363.734768292596</t>
  </si>
  <si>
    <t>-288.314089327357 225.507822011622 -297.909375460998</t>
  </si>
  <si>
    <t>-493.722711093413 140.886096994862 -683.344951405893</t>
  </si>
  <si>
    <t>-524.347002722951 5.87155317487645 -662.559178133085</t>
  </si>
  <si>
    <t>-287.163326035127 44.4730012405246 -335.67236302459</t>
  </si>
  <si>
    <t>-465.480543683859 245.598796073536 -205.660226633221</t>
  </si>
  <si>
    <t>-478.425669747367 265.205746471284 210.157003131333</t>
  </si>
  <si>
    <t>-497.991981123688 282.080933182913 615.771765831791</t>
  </si>
  <si>
    <t>-348.962428435594 295.431689436279 674.473992786295</t>
  </si>
  <si>
    <t>-493.373587499114 88.1913101173429 -201.067173887702</t>
  </si>
  <si>
    <t>-512.359265988496 95.767204010941 214.911350612431</t>
  </si>
  <si>
    <t>-528.420030405904 104.129850954944 620.785050126185</t>
  </si>
  <si>
    <t>-388.237674391165 55.8283579452218 682.83233251775</t>
  </si>
  <si>
    <t>9763-20170724T150245.175776400.bin</t>
  </si>
  <si>
    <t>-479.227446096914 166.853729964617 -203.402991582617</t>
  </si>
  <si>
    <t>-489.312018163011 165.751399910356 -301.388148050517</t>
  </si>
  <si>
    <t>-494.788468960268 165.86309026455 -409.711655679871</t>
  </si>
  <si>
    <t>-497.534370690459 166.719755522906 -507.669528302876</t>
  </si>
  <si>
    <t>-498.126847484788 168.465358055698 -605.652138786432</t>
  </si>
  <si>
    <t>-496.73989913818 171.982440240433 -743.60033362372</t>
  </si>
  <si>
    <t>-476.539347109154 171.832982634139 -832.554848759866</t>
  </si>
  <si>
    <t>-501.05782107931 200.189491557963 -681.901778915343</t>
  </si>
  <si>
    <t>-536.392540681457 334.125777568976 -661.703593305838</t>
  </si>
  <si>
    <t>-500.493468324771 328.940054881764 -363.904321456699</t>
  </si>
  <si>
    <t>-288.238957663053 225.408691384605 -297.917522525473</t>
  </si>
  <si>
    <t>-493.648102371326 140.666304733553 -683.344758609646</t>
  </si>
  <si>
    <t>-524.282667711426 5.65939474935726 -662.413294946411</t>
  </si>
  <si>
    <t>-286.6148648382 44.5636352072881 -335.907923764965</t>
  </si>
  <si>
    <t>-465.387826577828 245.544979592503 -205.692636818766</t>
  </si>
  <si>
    <t>-478.26750530174 265.245257768954 210.122257522602</t>
  </si>
  <si>
    <t>-497.984002840711 282.047104115804 615.727907678057</t>
  </si>
  <si>
    <t>-348.931766357258 295.304095771976 674.393756755123</t>
  </si>
  <si>
    <t>-493.096273885236 88.1095112720952 -201.072240127398</t>
  </si>
  <si>
    <t>-512.256037684437 95.7775788060098 214.896616164845</t>
  </si>
  <si>
    <t>-528.442173366933 104.154390460209 620.796152370037</t>
  </si>
  <si>
    <t>-388.267847603806 55.8206534328738 682.836542594542</t>
  </si>
  <si>
    <t>9763-20170724T150245.212056500.bin</t>
  </si>
  <si>
    <t>-479.185034499262 166.836977125945 -203.386653760035</t>
  </si>
  <si>
    <t>-489.260654735854 165.736340962491 -301.372653103294</t>
  </si>
  <si>
    <t>-494.735147786275 165.852152967572 -409.69639085035</t>
  </si>
  <si>
    <t>-497.482569174153 166.713236303298 -507.654073865452</t>
  </si>
  <si>
    <t>-498.079895520976 168.463893461975 -605.636638288199</t>
  </si>
  <si>
    <t>-496.703404124254 171.988328160091 -743.584769405981</t>
  </si>
  <si>
    <t>-476.5145502604 171.822971761922 -832.541908727089</t>
  </si>
  <si>
    <t>-501.010264550895 200.19293455348 -681.884220086321</t>
  </si>
  <si>
    <t>-536.290249488067 334.156511454695 -661.648537852404</t>
  </si>
  <si>
    <t>-500.395836057644 328.838792831363 -363.851134686513</t>
  </si>
  <si>
    <t>-288.044430501025 225.377292852785 -298.066444144558</t>
  </si>
  <si>
    <t>-493.613436395895 140.668121170335 -683.331230347746</t>
  </si>
  <si>
    <t>-524.308752109381 5.68904363205161 -662.388426693462</t>
  </si>
  <si>
    <t>-286.502112099225 44.8401509602745 -335.965287187722</t>
  </si>
  <si>
    <t>-465.303695544453 245.529288499878 -205.700691663535</t>
  </si>
  <si>
    <t>-478.206072957627 265.241684190353 210.112928384225</t>
  </si>
  <si>
    <t>-497.98356162351 282.052012905823 615.716043035176</t>
  </si>
  <si>
    <t>-348.917394108282 295.239569093987 674.362182604278</t>
  </si>
  <si>
    <t>-493.087146098717 88.138091154852 -201.048148544743</t>
  </si>
  <si>
    <t>-512.226956487362 95.7875275792333 214.921992616877</t>
  </si>
  <si>
    <t>-528.475576028203 104.164823221732 620.817744016223</t>
  </si>
  <si>
    <t>-388.289168401767 55.8384512749215 682.836536204074</t>
  </si>
  <si>
    <t>9763-20170724T150245.278737100.bin</t>
  </si>
  <si>
    <t>-479.083779547189 166.852683682632 -203.387032037126</t>
  </si>
  <si>
    <t>-489.162867298295 165.746214302623 -301.372706724563</t>
  </si>
  <si>
    <t>-494.603062986849 165.863581096019 -409.698108496318</t>
  </si>
  <si>
    <t>-497.304439219466 166.730658404655 -507.65705804474</t>
  </si>
  <si>
    <t>-497.840930473612 168.492746091668 -605.639705798811</t>
  </si>
  <si>
    <t>-496.363443127841 172.039580687309 -743.586170281839</t>
  </si>
  <si>
    <t>-476.146161688093 171.894856673908 -832.536987020788</t>
  </si>
  <si>
    <t>-500.697705910163 200.236185434678 -681.883979393478</t>
  </si>
  <si>
    <t>-535.862044857983 334.229248558169 -661.625811542382</t>
  </si>
  <si>
    <t>-499.841905688763 329.025720136517 -363.841576057076</t>
  </si>
  <si>
    <t>-287.271440685456 225.3679847999 -299.081428307951</t>
  </si>
  <si>
    <t>-493.335354534374 140.707449974359 -683.335798262175</t>
  </si>
  <si>
    <t>-524.236026763347 5.77985513341741 -662.389275009411</t>
  </si>
  <si>
    <t>-286.581854910063 45.1540308005774 -335.949881203621</t>
  </si>
  <si>
    <t>-465.166250648571 245.530142957005 -205.69213635113</t>
  </si>
  <si>
    <t>-478.154331888521 265.223292254401 210.119663912565</t>
  </si>
  <si>
    <t>-497.960138074083 282.043432817313 615.718916180234</t>
  </si>
  <si>
    <t>-348.890308479458 295.264778377113 674.348099091319</t>
  </si>
  <si>
    <t>-493.010438233298 88.1591703794572 -201.019637487334</t>
  </si>
  <si>
    <t>-512.161803328809 95.8373395733192 214.949503452392</t>
  </si>
  <si>
    <t>-528.541464074355 104.176720444094 620.858311662367</t>
  </si>
  <si>
    <t>-388.317994884422 55.883343913946 682.8190873199</t>
  </si>
  <si>
    <t>9763-20170724T150245.310322500.bin</t>
  </si>
  <si>
    <t>-479.066796735243 166.846363638521 -203.361080042109</t>
  </si>
  <si>
    <t>-489.155055677098 165.73687499616 -301.345749652757</t>
  </si>
  <si>
    <t>-494.572559964747 165.852838274251 -409.672398780029</t>
  </si>
  <si>
    <t>-497.24029121031 166.720566521344 -507.632173315054</t>
  </si>
  <si>
    <t>-497.730086069594 168.485559788021 -605.615057514603</t>
  </si>
  <si>
    <t>-496.173150707637 172.03975816093 -743.560445896038</t>
  </si>
  <si>
    <t>-475.922393773969 171.910999435813 -832.503658512719</t>
  </si>
  <si>
    <t>-500.530051774664 200.234766768468 -681.859013359671</t>
  </si>
  <si>
    <t>-535.627086249547 334.237028443741 -661.591448097048</t>
  </si>
  <si>
    <t>-499.574779406444 329.012980769006 -363.811501144502</t>
  </si>
  <si>
    <t>-286.677346797204 225.183301784866 -300.415341609409</t>
  </si>
  <si>
    <t>-493.192662657374 140.702705249878 -683.310123151081</t>
  </si>
  <si>
    <t>-524.191549310792 5.79089415203907 -662.385478315339</t>
  </si>
  <si>
    <t>-286.553464801055 45.1367927104668 -335.917096948172</t>
  </si>
  <si>
    <t>-465.143417392688 245.519545120882 -205.679663191682</t>
  </si>
  <si>
    <t>-478.140884222049 265.231689410394 210.131023868812</t>
  </si>
  <si>
    <t>-497.951048896935 282.03971398352 615.726676960064</t>
  </si>
  <si>
    <t>-348.873446055712 295.22725563236 674.343752460135</t>
  </si>
  <si>
    <t>-492.998975614038 88.1569984095345 -200.988462258073</t>
  </si>
  <si>
    <t>-512.18722865939 95.8449998054932 214.978764719186</t>
  </si>
  <si>
    <t>-528.582050406521 104.189341430725 620.893624831444</t>
  </si>
  <si>
    <t>-388.341985170815 55.8826368305724 682.806433252506</t>
  </si>
  <si>
    <t>9763-20170724T150245.376506000.bin</t>
  </si>
  <si>
    <t>-479.101660704338 166.9160706229 -203.317944836231</t>
  </si>
  <si>
    <t>-489.162952229811 165.810911394341 -301.305434072597</t>
  </si>
  <si>
    <t>-494.492565499716 165.965014415742 -409.636268676923</t>
  </si>
  <si>
    <t>-497.058829983261 166.88256336696 -507.598361322274</t>
  </si>
  <si>
    <t>-497.426091142702 168.714108347518 -605.580676225803</t>
  </si>
  <si>
    <t>-495.675356409765 172.380606756472 -743.520794009116</t>
  </si>
  <si>
    <t>-475.372670010241 172.301827049906 -832.452135166811</t>
  </si>
  <si>
    <t>-500.106463749033 200.526901072778 -681.802383733137</t>
  </si>
  <si>
    <t>-535.253351746085 334.512323329261 -661.506885152969</t>
  </si>
  <si>
    <t>-499.437990993908 328.708056171065 -363.709014981306</t>
  </si>
  <si>
    <t>-285.551881218618 225.00199254646 -303.519371629482</t>
  </si>
  <si>
    <t>-492.791997236329 140.992972545187 -683.291989307298</t>
  </si>
  <si>
    <t>-523.904748673353 6.08909801404502 -662.485862843019</t>
  </si>
  <si>
    <t>-286.273730667959 45.1211423776358 -335.906451782859</t>
  </si>
  <si>
    <t>-465.110890840998 245.588653167225 -205.635691446094</t>
  </si>
  <si>
    <t>-478.162526389566 265.233844261717 210.17644579928</t>
  </si>
  <si>
    <t>-497.931928801127 282.042995779586 615.760696916684</t>
  </si>
  <si>
    <t>-348.846696176516 295.225491156896 674.35943355656</t>
  </si>
  <si>
    <t>-493.110473100965 88.2826829228507 -200.929109720799</t>
  </si>
  <si>
    <t>-512.225300535738 95.8785467076261 215.043146291812</t>
  </si>
  <si>
    <t>-528.647947871634 104.208336823015 620.947337271039</t>
  </si>
  <si>
    <t>-388.382091775232 55.8760558077522 682.781559340235</t>
  </si>
  <si>
    <t>9763-20170724T150245.410599500.bin</t>
  </si>
  <si>
    <t>-479.158085411338 167.017700344904 -203.310206994735</t>
  </si>
  <si>
    <t>-489.187426442929 165.919144776568 -301.300989859591</t>
  </si>
  <si>
    <t>-494.475347381759 166.094523825016 -409.633922873241</t>
  </si>
  <si>
    <t>-497.00195795094 167.037717389551 -507.596805354667</t>
  </si>
  <si>
    <t>-497.328043986397 168.901068853251 -605.578525318885</t>
  </si>
  <si>
    <t>-495.518146809112 172.619258573036 -743.516596312638</t>
  </si>
  <si>
    <t>-475.20111597578 172.580802815451 -832.444780212964</t>
  </si>
  <si>
    <t>-499.981770019658 200.741618233929 -681.789623408856</t>
  </si>
  <si>
    <t>-535.141466897268 334.720476494384 -661.458817563884</t>
  </si>
  <si>
    <t>-499.204895939763 328.234426424202 -363.689591820825</t>
  </si>
  <si>
    <t>-284.920718727984 225.083977152361 -303.962814264485</t>
  </si>
  <si>
    <t>-492.654569682839 141.209805129658 -683.298174931545</t>
  </si>
  <si>
    <t>-523.773182047304 6.29844076260156 -662.568634958641</t>
  </si>
  <si>
    <t>-286.113190951416 45.1041614515118 -335.952333222486</t>
  </si>
  <si>
    <t>-465.153008150058 245.664344686951 -205.615052400662</t>
  </si>
  <si>
    <t>-478.220350087572 265.307137104181 210.196714772604</t>
  </si>
  <si>
    <t>-497.918644140225 282.041160442477 615.782735946614</t>
  </si>
  <si>
    <t>-348.833930045448 295.207416167819 674.386465126257</t>
  </si>
  <si>
    <t>-493.164823240209 88.4039833412442 -200.930660527826</t>
  </si>
  <si>
    <t>-512.230433228386 95.8720659500802 215.046171835908</t>
  </si>
  <si>
    <t>-528.675381105296 104.19620271228 620.954601862397</t>
  </si>
  <si>
    <t>-388.394278331907 55.8867227319677 682.772163135336</t>
  </si>
  <si>
    <t>9763-20170724T150245.476778000.bin</t>
  </si>
  <si>
    <t>-479.179695235892 167.126743035541 -203.271977355964</t>
  </si>
  <si>
    <t>-489.173802705336 166.035857677411 -301.266500057587</t>
  </si>
  <si>
    <t>-494.399471531732 166.265360035512 -409.602257587417</t>
  </si>
  <si>
    <t>-496.862193622552 167.275949264926 -507.566085419751</t>
  </si>
  <si>
    <t>-497.117854470201 169.225951455504 -605.546394673298</t>
  </si>
  <si>
    <t>-495.202943519094 173.086389092727 -743.479023034861</t>
  </si>
  <si>
    <t>-474.833136542156 173.191703680695 -832.395088910201</t>
  </si>
  <si>
    <t>-499.724767516661 201.143629476904 -681.726922862075</t>
  </si>
  <si>
    <t>-534.843536938495 335.115199241831 -661.297791551043</t>
  </si>
  <si>
    <t>-498.637608222692 327.621294776546 -363.584972044359</t>
  </si>
  <si>
    <t>-284.047896278066 225.105225372877 -303.863036629464</t>
  </si>
  <si>
    <t>-492.374025998268 141.616217025411 -683.29089719853</t>
  </si>
  <si>
    <t>-523.484078710029 6.67672786707794 -662.70428823231</t>
  </si>
  <si>
    <t>-285.803835287351 45.2080489381622 -336.029579745105</t>
  </si>
  <si>
    <t>-465.195084158803 245.804196954562 -205.573377589441</t>
  </si>
  <si>
    <t>-478.318646507252 265.366130178857 210.240434207742</t>
  </si>
  <si>
    <t>-497.871588266273 282.059965362079 615.831933442267</t>
  </si>
  <si>
    <t>-348.791746877716 295.105781200503 674.474999803457</t>
  </si>
  <si>
    <t>-493.157471689025 88.4775999669505 -200.940778510063</t>
  </si>
  <si>
    <t>-512.250922208415 95.9469496517934 215.03479647785</t>
  </si>
  <si>
    <t>-528.728817308124 104.163545168526 620.957839022675</t>
  </si>
  <si>
    <t>-388.413835302931 55.9335864742002 682.760497108353</t>
  </si>
  <si>
    <t>9763-20170724T150245.511407100.bin</t>
  </si>
  <si>
    <t>-479.185050993855 167.224855418757 -203.253231283587</t>
  </si>
  <si>
    <t>-489.169339728482 166.133874592942 -301.248705651358</t>
  </si>
  <si>
    <t>-494.369893568579 166.405271638596 -409.58569150648</t>
  </si>
  <si>
    <t>-496.805821980134 167.471371751576 -507.549611458712</t>
  </si>
  <si>
    <t>-497.031654043005 169.494321814827 -605.528467481956</t>
  </si>
  <si>
    <t>-495.072540393894 173.476100095293 -743.457049907154</t>
  </si>
  <si>
    <t>-474.701563308891 173.675182544657 -832.372757763946</t>
  </si>
  <si>
    <t>-499.623324843536 201.478023004858 -681.681816565717</t>
  </si>
  <si>
    <t>-534.754719767995 335.430951227915 -661.178969036418</t>
  </si>
  <si>
    <t>-498.467078927141 327.661070297872 -363.483038356252</t>
  </si>
  <si>
    <t>-283.736769502483 225.223694028703 -304.132586507752</t>
  </si>
  <si>
    <t>-492.25372284625 141.954082877055 -683.295407164712</t>
  </si>
  <si>
    <t>-523.353006539235 6.99307411997415 -662.827531421444</t>
  </si>
  <si>
    <t>-285.724713341642 45.4490754143403 -336.087589638506</t>
  </si>
  <si>
    <t>-465.242771066502 245.892182728184 -205.549972801068</t>
  </si>
  <si>
    <t>-478.339991136883 265.433259641114 210.265626941088</t>
  </si>
  <si>
    <t>-497.850480094562 282.064713862238 615.858318711183</t>
  </si>
  <si>
    <t>-348.778001979356 295.14512864843 674.512427845774</t>
  </si>
  <si>
    <t>-493.163064183567 88.5762051891084 -200.931627417787</t>
  </si>
  <si>
    <t>-512.245346202933 95.9667664828517 215.045877802359</t>
  </si>
  <si>
    <t>-528.758392115204 104.149307231906 620.966886886919</t>
  </si>
  <si>
    <t>-388.424376507048 55.9629966562472 682.760425247918</t>
  </si>
  <si>
    <t>9763-20170724T150245.576081400.bin</t>
  </si>
  <si>
    <t>-479.263392709648 167.482910046686 -203.240909962282</t>
  </si>
  <si>
    <t>-489.2617661893 166.40708463703 -301.235162520885</t>
  </si>
  <si>
    <t>-494.453232983851 166.7500236356 -409.572257498342</t>
  </si>
  <si>
    <t>-496.873514967571 167.904056064938 -507.535571906187</t>
  </si>
  <si>
    <t>-497.077876089915 170.039378476552 -605.512178919903</t>
  </si>
  <si>
    <t>-495.084006813996 174.205567848438 -743.434748283379</t>
  </si>
  <si>
    <t>-474.70229134232 174.609086213549 -832.347269416847</t>
  </si>
  <si>
    <t>-499.692435074032 202.119572433216 -681.624076067277</t>
  </si>
  <si>
    <t>-535.030554740137 336.007850544512 -660.968130862503</t>
  </si>
  <si>
    <t>-498.12077374339 328.037602953309 -363.353926104266</t>
  </si>
  <si>
    <t>-283.036255980221 225.866778894514 -304.83266374693</t>
  </si>
  <si>
    <t>-492.238282973283 142.608430726409 -683.313997827196</t>
  </si>
  <si>
    <t>-523.170940563432 7.58979408545724 -662.993856088529</t>
  </si>
  <si>
    <t>-285.854472011812 46.0528855011589 -336.054910299196</t>
  </si>
  <si>
    <t>-465.31122291385 246.124240312282 -205.522211947347</t>
  </si>
  <si>
    <t>-478.393571505517 265.56107866256 210.298742278467</t>
  </si>
  <si>
    <t>-497.827055542835 282.095863170675 615.898281369953</t>
  </si>
  <si>
    <t>-348.765156422067 295.291855079784 674.553378831401</t>
  </si>
  <si>
    <t>-493.256772308199 88.8578425641683 -200.918428504292</t>
  </si>
  <si>
    <t>-512.20812273329 95.9953584011 215.069476083035</t>
  </si>
  <si>
    <t>-528.801909446646 104.122837936026 620.975246721768</t>
  </si>
  <si>
    <t>-388.439627244122 56.0042293590889 682.757392442624</t>
  </si>
  <si>
    <t>9763-20170724T150245.613189400.bin</t>
  </si>
  <si>
    <t>-479.358399446698 167.608691596942 -203.236262274978</t>
  </si>
  <si>
    <t>-489.330224869433 166.532943165503 -301.23327708508</t>
  </si>
  <si>
    <t>-494.508278817654 166.895351377552 -409.57094948363</t>
  </si>
  <si>
    <t>-496.923609140849 168.074590849199 -507.534074825038</t>
  </si>
  <si>
    <t>-497.130778809789 170.24189871531 -605.509898362813</t>
  </si>
  <si>
    <t>-495.149419756087 174.46036244873 -743.431229640967</t>
  </si>
  <si>
    <t>-474.759769286057 174.966582947058 -832.341403620037</t>
  </si>
  <si>
    <t>-499.768128811896 202.349040806513 -681.609683245403</t>
  </si>
  <si>
    <t>-535.142343682438 336.205153229051 -660.884858455321</t>
  </si>
  <si>
    <t>-498.015830177414 328.311049407608 -363.295724893926</t>
  </si>
  <si>
    <t>-282.922565828413 226.229769894779 -304.650130101015</t>
  </si>
  <si>
    <t>-492.282341553398 142.842405928887 -683.322324321762</t>
  </si>
  <si>
    <t>-523.130816805226 7.79503641891711 -663.06148129111</t>
  </si>
  <si>
    <t>-285.893771316758 46.340921490935 -336.020981982878</t>
  </si>
  <si>
    <t>-465.378408432646 246.224780716256 -205.50588536611</t>
  </si>
  <si>
    <t>-478.479266258567 265.63130147735 210.315875376991</t>
  </si>
  <si>
    <t>-497.818421558942 282.120781994593 615.916935611737</t>
  </si>
  <si>
    <t>-348.763682625866 295.368630048281 674.578504759084</t>
  </si>
  <si>
    <t>-493.343570170771 89.0131475352248 -200.916254561184</t>
  </si>
  <si>
    <t>-512.231963165633 95.972167649936 215.077473046837</t>
  </si>
  <si>
    <t>-528.833136720586 104.101859267859 620.983753251192</t>
  </si>
  <si>
    <t>-388.449834108532 56.0303576242923 682.754795532359</t>
  </si>
  <si>
    <t>9763-20170724T150245.677363700.bin</t>
  </si>
  <si>
    <t>-479.505729948501 167.752449863966 -203.205911066357</t>
  </si>
  <si>
    <t>-489.452553474094 166.667969816335 -301.205357973492</t>
  </si>
  <si>
    <t>-494.622656637017 167.055569825503 -409.543373364345</t>
  </si>
  <si>
    <t>-497.039860962068 168.269894189238 -507.506067911552</t>
  </si>
  <si>
    <t>-497.258478027814 170.483871755167 -605.480798041914</t>
  </si>
  <si>
    <t>-495.303893072827 174.779204907722 -743.400015789924</t>
  </si>
  <si>
    <t>-474.912269027219 175.463338469569 -832.308492923258</t>
  </si>
  <si>
    <t>-499.914719393275 202.632882588367 -681.562251204538</t>
  </si>
  <si>
    <t>-535.252421499154 336.491361096664 -660.721832653218</t>
  </si>
  <si>
    <t>-497.888171742253 328.618390640799 -363.16192635133</t>
  </si>
  <si>
    <t>-282.737053808903 226.458627876541 -304.866058542953</t>
  </si>
  <si>
    <t>-492.42102217262 143.128336500285 -683.309308209889</t>
  </si>
  <si>
    <t>-523.192731334791 8.0460440807301 -663.168322030901</t>
  </si>
  <si>
    <t>-285.959065291284 46.6275881611487 -336.092898253181</t>
  </si>
  <si>
    <t>-465.548505632901 246.367962221394 -205.479733980105</t>
  </si>
  <si>
    <t>-478.642040984001 265.725188863697 210.34462372147</t>
  </si>
  <si>
    <t>-497.795755040544 282.129453097884 615.957053502941</t>
  </si>
  <si>
    <t>-348.73318098937 295.234496122817 674.630845918282</t>
  </si>
  <si>
    <t>-493.449690938986 89.1263760169982 -200.902115030531</t>
  </si>
  <si>
    <t>-512.313348955631 96.0111452979065 215.094027076701</t>
  </si>
  <si>
    <t>-528.901596544489 104.056593628068 621.009670683963</t>
  </si>
  <si>
    <t>-388.458331835583 56.1268606515466 682.754511102522</t>
  </si>
  <si>
    <t>9763-20170724T150245.741536200.bin</t>
  </si>
  <si>
    <t>-479.698848282177 167.924518998176 -203.209533769044</t>
  </si>
  <si>
    <t>-489.62590059616 166.850860158368 -301.211035331314</t>
  </si>
  <si>
    <t>-494.808154125729 167.282605143197 -409.548298751212</t>
  </si>
  <si>
    <t>-497.25114154559 168.547967103754 -507.509627777353</t>
  </si>
  <si>
    <t>-497.510934051037 170.82331498237 -605.48282896553</t>
  </si>
  <si>
    <t>-495.631040116238 175.214875323943 -743.400197587196</t>
  </si>
  <si>
    <t>-475.275832564551 176.051895734873 -832.315655246312</t>
  </si>
  <si>
    <t>-500.211663516854 203.025016142035 -681.540555108322</t>
  </si>
  <si>
    <t>-535.461406741585 336.890972734075 -660.610901477524</t>
  </si>
  <si>
    <t>-497.818588880592 328.967712705016 -363.087480841526</t>
  </si>
  <si>
    <t>-282.554964303148 226.882464078778 -305.077280383859</t>
  </si>
  <si>
    <t>-492.712347288524 143.522448914162 -683.332941611722</t>
  </si>
  <si>
    <t>-523.378910987993 8.40265648027503 -663.298568002777</t>
  </si>
  <si>
    <t>-286.283918385061 46.7283255173647 -336.102333476011</t>
  </si>
  <si>
    <t>-465.749448490099 246.551271135433 -205.463136680578</t>
  </si>
  <si>
    <t>-478.836634786202 265.853406197108 210.363962976723</t>
  </si>
  <si>
    <t>-497.772863201338 282.166936419808 615.989556915543</t>
  </si>
  <si>
    <t>-348.728964145565 295.423840819128 674.676569522341</t>
  </si>
  <si>
    <t>-493.655555853719 89.2780979280485 -200.917380274825</t>
  </si>
  <si>
    <t>-512.391482619476 96.0641380018214 215.086147278324</t>
  </si>
  <si>
    <t>-528.93020649074 104.017093239663 621.002829998298</t>
  </si>
  <si>
    <t>-388.460310209788 56.1784478127986 682.757706033502</t>
  </si>
  <si>
    <t>9763-20170724T150245.781144300.bin</t>
  </si>
  <si>
    <t>-479.856691639744 168.01656300635 -203.211091484109</t>
  </si>
  <si>
    <t>-489.774724017701 166.941650446202 -301.213488525012</t>
  </si>
  <si>
    <t>-494.973408385436 167.382972069204 -409.549983963522</t>
  </si>
  <si>
    <t>-497.442214399065 168.66027187342 -507.510580071962</t>
  </si>
  <si>
    <t>-497.738979335912 170.950056793929 -605.483330516446</t>
  </si>
  <si>
    <t>-495.922993594862 175.364003985728 -743.400845257241</t>
  </si>
  <si>
    <t>-475.591738500302 176.267181649562 -832.321112980958</t>
  </si>
  <si>
    <t>-500.466338369424 203.165028163352 -681.534341053307</t>
  </si>
  <si>
    <t>-535.581128389821 337.050227455289 -660.544872402167</t>
  </si>
  <si>
    <t>-497.790135192793 329.242801923626 -363.037154568436</t>
  </si>
  <si>
    <t>-282.519394950467 227.064149859117 -305.218152068504</t>
  </si>
  <si>
    <t>-492.985079620491 143.66075446725 -683.340227939403</t>
  </si>
  <si>
    <t>-523.587139496909 8.51488412607728 -663.371861105389</t>
  </si>
  <si>
    <t>-286.550441987317 46.7498449158268 -336.051271135801</t>
  </si>
  <si>
    <t>-465.904283824957 246.670825581764 -205.466753996099</t>
  </si>
  <si>
    <t>-478.922552869424 265.893220963769 210.366145927607</t>
  </si>
  <si>
    <t>-497.760199681999 282.179309857226 616.000595203388</t>
  </si>
  <si>
    <t>-348.717440246345 295.373307167306 674.7047423392</t>
  </si>
  <si>
    <t>-493.845774555661 89.360497510743 -200.925085414676</t>
  </si>
  <si>
    <t>-512.499561264884 96.1294995051737 215.082402409286</t>
  </si>
  <si>
    <t>-528.94228665517 104.003469414811 621.00160688931</t>
  </si>
  <si>
    <t>-388.467049598691 56.1870712899611 682.761631258025</t>
  </si>
  <si>
    <t>9763-20170724T150245.809299000.bin</t>
  </si>
  <si>
    <t>-480.001613324851 168.059938662969 -203.224191819021</t>
  </si>
  <si>
    <t>-489.903407444542 166.98438546058 -301.228240255854</t>
  </si>
  <si>
    <t>-495.126661036493 167.425300422376 -409.563622894959</t>
  </si>
  <si>
    <t>-497.634524461208 168.699948838552 -507.523156057896</t>
  </si>
  <si>
    <t>-497.986878063145 170.98387494823 -605.495898149844</t>
  </si>
  <si>
    <t>-496.266283491345 175.38452178601 -743.415008785597</t>
  </si>
  <si>
    <t>-475.951488115691 176.336868502397 -832.338467495382</t>
  </si>
  <si>
    <t>-500.742017026685 203.194730860636 -681.547670237092</t>
  </si>
  <si>
    <t>-535.724897506857 337.116591167138 -660.493329460959</t>
  </si>
  <si>
    <t>-497.771096084027 329.454646839557 -363.002427299322</t>
  </si>
  <si>
    <t>-282.581652152045 227.096761549405 -305.197834691286</t>
  </si>
  <si>
    <t>-493.311636801449 143.683959904861 -683.353819949881</t>
  </si>
  <si>
    <t>-523.916450383066 8.53539379577569 -663.434163548514</t>
  </si>
  <si>
    <t>-286.925080350167 46.5871680104435 -336.016614953647</t>
  </si>
  <si>
    <t>-466.026618707624 246.719165892939 -205.477038242698</t>
  </si>
  <si>
    <t>-478.986979795028 265.884497801768 210.360362887478</t>
  </si>
  <si>
    <t>-497.741751380201 282.180547511131 616.011558115525</t>
  </si>
  <si>
    <t>-348.700701765179 295.300880721028 674.736541470322</t>
  </si>
  <si>
    <t>-494.019349658539 89.384044108542 -200.942687333848</t>
  </si>
  <si>
    <t>-512.636853547205 96.1932283781562 215.065789541117</t>
  </si>
  <si>
    <t>-528.953259512338 103.989500898175 620.995565528783</t>
  </si>
  <si>
    <t>-388.471033195842 56.2058691330885 682.765028537884</t>
  </si>
  <si>
    <t>9763-20170724T150245.876481100.bin</t>
  </si>
  <si>
    <t>-480.235599313038 168.033776337055 -203.228817016026</t>
  </si>
  <si>
    <t>-490.138924861086 166.957249688306 -301.232727086403</t>
  </si>
  <si>
    <t>-495.452579519377 167.389033671253 -409.563567259836</t>
  </si>
  <si>
    <t>-498.077017140694 168.647822025631 -507.520472569685</t>
  </si>
  <si>
    <t>-498.580006931447 170.905502085494 -605.493052850311</t>
  </si>
  <si>
    <t>-497.106533506535 175.256073098872 -743.416601194898</t>
  </si>
  <si>
    <t>-476.818363429437 176.265462850258 -832.345653705834</t>
  </si>
  <si>
    <t>-501.415664056936 203.095474247497 -681.550665201895</t>
  </si>
  <si>
    <t>-536.068344593872 337.078288236886 -660.418447661859</t>
  </si>
  <si>
    <t>-497.805940005009 329.736325536194 -362.959091520365</t>
  </si>
  <si>
    <t>-282.747765070773 227.216412844724 -304.95327691404</t>
  </si>
  <si>
    <t>-494.100052779395 143.570395330881 -683.350256053432</t>
  </si>
  <si>
    <t>-524.776635013948 8.41613534498515 -663.549523130502</t>
  </si>
  <si>
    <t>-287.739589897728 45.9082963954697 -335.982821883338</t>
  </si>
  <si>
    <t>-466.17778539834 246.655332969641 -205.481927192564</t>
  </si>
  <si>
    <t>-479.089285460026 265.852928253374 210.355483705835</t>
  </si>
  <si>
    <t>-497.724897901516 282.195764363373 616.00916210764</t>
  </si>
  <si>
    <t>-348.684233873396 295.244424706556 674.751106819404</t>
  </si>
  <si>
    <t>-494.316717682213 89.4041240085337 -200.951724832401</t>
  </si>
  <si>
    <t>-512.817068587924 96.220998231511 215.061787011613</t>
  </si>
  <si>
    <t>-528.945760009839 104.009301106764 620.998340455424</t>
  </si>
  <si>
    <t>-388.482482286028 56.1735061429401 682.770454899366</t>
  </si>
  <si>
    <t>9763-20170724T150245.908271700.bin</t>
  </si>
  <si>
    <t>-480.36086383518 168.071358571062 -203.233543566096</t>
  </si>
  <si>
    <t>-490.261435845309 166.998885977274 -301.237771001501</t>
  </si>
  <si>
    <t>-495.622695696251 167.435491102508 -409.566332339286</t>
  </si>
  <si>
    <t>-498.310366539135 168.696817873098 -507.521334454313</t>
  </si>
  <si>
    <t>-498.896573615797 170.953486121182 -605.493548020496</t>
  </si>
  <si>
    <t>-497.561038244751 175.297918424157 -743.418724390718</t>
  </si>
  <si>
    <t>-477.301780565846 176.330825504304 -832.35406070445</t>
  </si>
  <si>
    <t>-501.788329518584 203.142589420685 -681.549423293229</t>
  </si>
  <si>
    <t>-536.33788237158 337.150491647695 -660.382445959624</t>
  </si>
  <si>
    <t>-497.829085787086 329.924163530825 -362.951994166294</t>
  </si>
  <si>
    <t>-282.815125024291 227.378886883999 -304.827515682047</t>
  </si>
  <si>
    <t>-494.514438368729 143.612457675833 -683.354152953154</t>
  </si>
  <si>
    <t>-525.200954615066 8.44462887309828 -663.609067180734</t>
  </si>
  <si>
    <t>-288.209275976171 45.7538606768605 -335.949566386869</t>
  </si>
  <si>
    <t>-466.251298360523 246.709752024942 -205.491011264656</t>
  </si>
  <si>
    <t>-479.12957178472 265.855585510755 210.349831669001</t>
  </si>
  <si>
    <t>-497.715760171156 282.193165456159 616.008715349694</t>
  </si>
  <si>
    <t>-348.675908435065 295.248524547014 674.751240818966</t>
  </si>
  <si>
    <t>-494.496621108287 89.4625787183766 -200.948331743212</t>
  </si>
  <si>
    <t>-512.87750418507 96.2111495758968 215.071653349863</t>
  </si>
  <si>
    <t>-528.953254171152 104.00830806248 621.006797427401</t>
  </si>
  <si>
    <t>-388.490503887879 56.1580726649806 682.768984288941</t>
  </si>
  <si>
    <t>9763-20170724T150245.975453400.bin</t>
  </si>
  <si>
    <t>-480.672689780868 168.072641518999 -203.25194130186</t>
  </si>
  <si>
    <t>-490.555220762406 167.021546150014 -301.258237359454</t>
  </si>
  <si>
    <t>-495.95944547514 167.492364993707 -409.584544275803</t>
  </si>
  <si>
    <t>-498.711416723268 168.78585406416 -507.537351641083</t>
  </si>
  <si>
    <t>-499.387353831213 171.074415061558 -605.508308020418</t>
  </si>
  <si>
    <t>-498.204842223412 175.461652199241 -743.43345866215</t>
  </si>
  <si>
    <t>-478.048762304771 176.5892769941 -832.391082921379</t>
  </si>
  <si>
    <t>-502.328070694507 203.291430206862 -681.550447025079</t>
  </si>
  <si>
    <t>-536.677681550775 337.33708685771 -660.289723104971</t>
  </si>
  <si>
    <t>-497.914899927704 330.242777198478 -362.889085308387</t>
  </si>
  <si>
    <t>-282.923642709349 227.781266709691 -304.533347677377</t>
  </si>
  <si>
    <t>-495.127029601291 143.753165122147 -683.382611316949</t>
  </si>
  <si>
    <t>-525.86589111037 8.58027347764641 -663.796241100178</t>
  </si>
  <si>
    <t>-288.950677671116 45.4377651505358 -335.979844130714</t>
  </si>
  <si>
    <t>-466.497503081819 246.666596869035 -205.481538020609</t>
  </si>
  <si>
    <t>-479.272942818411 265.860266972814 210.360225275588</t>
  </si>
  <si>
    <t>-497.702246819741 282.193613241225 616.011828936148</t>
  </si>
  <si>
    <t>-348.661682901241 295.229011485297 674.756886251711</t>
  </si>
  <si>
    <t>-494.88388877517 89.4777359659695 -200.967730951829</t>
  </si>
  <si>
    <t>-513.074217379495 96.1741836865099 215.061438239725</t>
  </si>
  <si>
    <t>-528.964216939239 103.998946281341 621.007966486969</t>
  </si>
  <si>
    <t>-388.50883537047 56.1216316900011 682.765937420254</t>
  </si>
  <si>
    <t>9763-20170724T150246.013227900.bin</t>
  </si>
  <si>
    <t>-480.783180366025 168.044896976218 -203.257971851686</t>
  </si>
  <si>
    <t>-490.669185127618 166.997036371632 -301.263920041637</t>
  </si>
  <si>
    <t>-496.109239510901 167.486774606015 -409.588215032992</t>
  </si>
  <si>
    <t>-498.90689384772 168.80205763883 -507.53959161318</t>
  </si>
  <si>
    <t>-499.641960513272 171.11583306892 -605.509463942657</t>
  </si>
  <si>
    <t>-498.556979819137 175.54145988706 -743.434220869078</t>
  </si>
  <si>
    <t>-478.476195863892 176.724922619704 -832.408171314927</t>
  </si>
  <si>
    <t>-502.618141640377 203.356279283775 -681.540305981342</t>
  </si>
  <si>
    <t>-536.817452978747 337.425670466431 -660.229087796941</t>
  </si>
  <si>
    <t>-498.030476862595 330.349764369895 -362.831210861405</t>
  </si>
  <si>
    <t>-283.034498028692 227.890185113922 -304.489308560223</t>
  </si>
  <si>
    <t>-495.454991353082 143.814266058457 -683.394635737832</t>
  </si>
  <si>
    <t>-526.229884162282 8.63876663889141 -663.904321220264</t>
  </si>
  <si>
    <t>-289.39425236929 45.2691330158782 -335.988818239936</t>
  </si>
  <si>
    <t>-466.579576645152 246.658425330021 -205.488672808357</t>
  </si>
  <si>
    <t>-479.340815692135 265.817049591711 210.355190908427</t>
  </si>
  <si>
    <t>-497.695074404156 282.189282592771 616.013860386752</t>
  </si>
  <si>
    <t>-348.65003281902 295.14192386932 674.765945584839</t>
  </si>
  <si>
    <t>-494.980282654622 89.4337864169934 -200.981983522589</t>
  </si>
  <si>
    <t>-513.157952300697 96.1624024435052 215.047240936403</t>
  </si>
  <si>
    <t>-528.960553424035 103.996675864179 620.998623405127</t>
  </si>
  <si>
    <t>-388.512503541036 56.1014141210858 682.759372416758</t>
  </si>
  <si>
    <t>9763-20170724T150246.076400700.bin</t>
  </si>
  <si>
    <t>-480.978198542007 167.973112622802 -203.27286380127</t>
  </si>
  <si>
    <t>-490.858736418364 166.942181037688 -301.279599564212</t>
  </si>
  <si>
    <t>-496.391506180198 167.481432091801 -409.598992310434</t>
  </si>
  <si>
    <t>-499.313724048221 168.849807788557 -507.545846267326</t>
  </si>
  <si>
    <t>-500.214585729809 171.222699044619 -605.513078992049</t>
  </si>
  <si>
    <t>-499.406826658887 175.735641239493 -743.436878451531</t>
  </si>
  <si>
    <t>-479.520210214451 177.030053024192 -832.452815011497</t>
  </si>
  <si>
    <t>-503.330794942983 203.512717792886 -681.517268219434</t>
  </si>
  <si>
    <t>-537.281450749623 337.630086144752 -660.062816912043</t>
  </si>
  <si>
    <t>-498.21431694801 330.455905997442 -362.703975214064</t>
  </si>
  <si>
    <t>-283.109468355264 228.011834073681 -304.737686383478</t>
  </si>
  <si>
    <t>-496.196967667742 143.968865722422 -683.423799452236</t>
  </si>
  <si>
    <t>-526.974414531167 8.76513339867734 -664.13173957009</t>
  </si>
  <si>
    <t>-290.274123358036 45.034065984255 -336.042871100525</t>
  </si>
  <si>
    <t>-466.702333943407 246.590537043645 -205.498487430688</t>
  </si>
  <si>
    <t>-479.399508369546 265.768323045736 210.34645754501</t>
  </si>
  <si>
    <t>-497.682302071805 282.177301830108 616.00829241406</t>
  </si>
  <si>
    <t>-348.629922850107 295.007288192458 674.768669009623</t>
  </si>
  <si>
    <t>-495.263677671546 89.3929224774276 -201.013724643819</t>
  </si>
  <si>
    <t>-513.275412436267 96.1027530993995 215.022989254034</t>
  </si>
  <si>
    <t>-528.95716534973 103.98266049712 620.980107628207</t>
  </si>
  <si>
    <t>-388.521243048824 56.0671530535385 682.752764272375</t>
  </si>
  <si>
    <t>9763-20170724T150246.142578500.bin</t>
  </si>
  <si>
    <t>-481.133334090351 167.863335164666 -203.294086548792</t>
  </si>
  <si>
    <t>-491.033631417952 166.842653294122 -301.298854821205</t>
  </si>
  <si>
    <t>-496.68476538001 167.423389355755 -409.611886568801</t>
  </si>
  <si>
    <t>-499.753842389261 168.837385883192 -507.553745159217</t>
  </si>
  <si>
    <t>-500.841856200235 171.261605152392 -605.51764625333</t>
  </si>
  <si>
    <t>-500.34036977481 175.850767518965 -743.440424084297</t>
  </si>
  <si>
    <t>-480.633130481132 177.250604929548 -832.494696752946</t>
  </si>
  <si>
    <t>-504.120742752131 203.594306169487 -681.49691102732</t>
  </si>
  <si>
    <t>-537.852942409803 337.738143829733 -659.884572917293</t>
  </si>
  <si>
    <t>-498.467925720932 330.357135588102 -362.572598212028</t>
  </si>
  <si>
    <t>-283.340773448974 227.947905711245 -304.627488283975</t>
  </si>
  <si>
    <t>-497.003356412766 144.050103419799 -683.452220400433</t>
  </si>
  <si>
    <t>-527.70961575646 8.80460514230549 -664.327550401384</t>
  </si>
  <si>
    <t>-290.950239219244 44.6997131505968 -336.200464442271</t>
  </si>
  <si>
    <t>-466.929347962698 246.533856101977 -205.513974066574</t>
  </si>
  <si>
    <t>-479.51236022071 265.728089260602 210.333636250556</t>
  </si>
  <si>
    <t>-497.654407386852 282.185974918689 616.001302370346</t>
  </si>
  <si>
    <t>-348.621850143357 295.137323727346 674.785286457403</t>
  </si>
  <si>
    <t>-495.363676988567 89.1954714562792 -201.042492186313</t>
  </si>
  <si>
    <t>-513.406146514712 96.1170839782487 214.989392509677</t>
  </si>
  <si>
    <t>-528.943697109007 103.964952535277 620.946339668741</t>
  </si>
  <si>
    <t>-388.518517150573 56.0611625726317 682.752455401901</t>
  </si>
  <si>
    <t>9763-20170724T150246.175671000.bin</t>
  </si>
  <si>
    <t>-481.271570056607 167.799242406462 -203.314571450784</t>
  </si>
  <si>
    <t>-491.215799903412 166.785465433513 -301.314979737488</t>
  </si>
  <si>
    <t>-496.952562472572 167.392458526123 -409.623400049967</t>
  </si>
  <si>
    <t>-500.114614463304 168.836101952622 -507.56175616107</t>
  </si>
  <si>
    <t>-501.311524195545 171.29491050192 -605.523551830588</t>
  </si>
  <si>
    <t>-500.980400327166 175.937153437457 -743.445093657878</t>
  </si>
  <si>
    <t>-481.35783260299 177.404343920961 -832.516990008847</t>
  </si>
  <si>
    <t>-504.691643060049 203.655962468848 -681.486287116138</t>
  </si>
  <si>
    <t>-538.353705888694 337.805468980363 -659.801274556013</t>
  </si>
  <si>
    <t>-498.90396237733 330.317517876093 -362.500680246274</t>
  </si>
  <si>
    <t>-283.805909814267 227.789789479353 -304.657103032003</t>
  </si>
  <si>
    <t>-497.561883501682 144.114293319402 -683.473246886494</t>
  </si>
  <si>
    <t>-528.222141456244 8.84838491540108 -664.42409435955</t>
  </si>
  <si>
    <t>-291.386241574312 44.6395314479093 -336.284926270769</t>
  </si>
  <si>
    <t>-467.10145927613 246.49059980559 -205.528163610691</t>
  </si>
  <si>
    <t>-479.514731208067 265.676464825727 210.324991055394</t>
  </si>
  <si>
    <t>-497.627600626335 282.192685277959 615.999942226049</t>
  </si>
  <si>
    <t>-348.605454724567 295.103335628038 674.819284376036</t>
  </si>
  <si>
    <t>-495.486622818072 89.1280128488449 -201.059580489264</t>
  </si>
  <si>
    <t>-513.447117271735 96.0730130636887 214.975497177187</t>
  </si>
  <si>
    <t>-528.936789685779 103.955747984706 620.930599821759</t>
  </si>
  <si>
    <t>-388.513101034839 56.081342313646 682.762885321054</t>
  </si>
  <si>
    <t>9763-20170724T150246.217499500.bin</t>
  </si>
  <si>
    <t>-481.4766009447 167.801365929427 -203.304709927199</t>
  </si>
  <si>
    <t>-491.445367840119 166.786848933842 -301.302654407957</t>
  </si>
  <si>
    <t>-497.235813249019 167.404569187627 -409.608177880478</t>
  </si>
  <si>
    <t>-500.457423015589 168.861234850418 -507.544526434495</t>
  </si>
  <si>
    <t>-501.724958852532 171.335915088564 -605.504974802783</t>
  </si>
  <si>
    <t>-501.505082994889 176.002239654153 -743.425905220095</t>
  </si>
  <si>
    <t>-481.955202490631 177.518102650457 -832.512944359378</t>
  </si>
  <si>
    <t>-505.172334116689 203.70956920337 -681.459314209017</t>
  </si>
  <si>
    <t>-538.801671824383 337.860390152477 -659.708644140109</t>
  </si>
  <si>
    <t>-499.376028295672 330.346793512034 -362.405482022668</t>
  </si>
  <si>
    <t>-284.221138950501 227.967506255117 -304.510089457609</t>
  </si>
  <si>
    <t>-498.03221148257 144.169553831072 -683.46231565162</t>
  </si>
  <si>
    <t>-528.630097760295 8.88077704423358 -664.489192603744</t>
  </si>
  <si>
    <t>-291.742629123407 44.5666654262898 -336.348157240852</t>
  </si>
  <si>
    <t>-467.340581304582 246.508730987248 -205.53246883242</t>
  </si>
  <si>
    <t>-479.560118491292 265.640102873838 210.328900303686</t>
  </si>
  <si>
    <t>-497.619042868547 282.200308035217 615.999663289157</t>
  </si>
  <si>
    <t>-348.609478041346 295.24499069688 674.821274091879</t>
  </si>
  <si>
    <t>-495.671916454704 89.1446955114056 -201.067563964251</t>
  </si>
  <si>
    <t>-513.475462649685 96.0105223675598 214.975569547596</t>
  </si>
  <si>
    <t>-528.957367270191 103.93217690278 620.925472128531</t>
  </si>
  <si>
    <t>-388.516773310745 56.1207479523505 682.768084355577</t>
  </si>
  <si>
    <t>9763-20170724T150246.279677900.bin</t>
  </si>
  <si>
    <t>-481.808186409009 167.785358959799 -203.329081638576</t>
  </si>
  <si>
    <t>-491.774112813528 166.77427659889 -301.327331401299</t>
  </si>
  <si>
    <t>-497.613057636392 167.428758966267 -409.630163820467</t>
  </si>
  <si>
    <t>-500.900573557904 168.930364923485 -507.563351643325</t>
  </si>
  <si>
    <t>-502.256930522146 171.460176783519 -605.521309178914</t>
  </si>
  <si>
    <t>-502.186882716557 176.21396555613 -743.439383789416</t>
  </si>
  <si>
    <t>-482.746702015031 177.840276238626 -832.548622618874</t>
  </si>
  <si>
    <t>-505.831582213014 203.876651298668 -681.451597955978</t>
  </si>
  <si>
    <t>-539.491758220453 337.989801988696 -659.512604438884</t>
  </si>
  <si>
    <t>-499.597884722174 330.509054303319 -362.271079294429</t>
  </si>
  <si>
    <t>-284.310560854316 228.49286221029 -304.227349329224</t>
  </si>
  <si>
    <t>-498.604111925453 144.348708271244 -683.499732211024</t>
  </si>
  <si>
    <t>-528.865873198772 8.96985287443999 -664.63157867131</t>
  </si>
  <si>
    <t>-292.087319826168 44.5820271983046 -336.402832277461</t>
  </si>
  <si>
    <t>-467.735673639344 246.528048069351 -205.539661334335</t>
  </si>
  <si>
    <t>-479.722818609076 265.668607237416 210.328085989566</t>
  </si>
  <si>
    <t>-497.611588285338 282.191877892812 615.991498831503</t>
  </si>
  <si>
    <t>-348.615383594785 295.401270619215 674.810252348688</t>
  </si>
  <si>
    <t>-495.842017097984 89.0782524150779 -201.076798112898</t>
  </si>
  <si>
    <t>-513.578571357438 95.9337711809662 214.969377786596</t>
  </si>
  <si>
    <t>-529.007906566537 103.887712081159 620.922290886526</t>
  </si>
  <si>
    <t>-388.521463903837 56.2077206003553 682.762243901334</t>
  </si>
  <si>
    <t>9763-20170724T150246.340844300.bin</t>
  </si>
  <si>
    <t>-481.955173418116 167.79989609412 -203.363520583732</t>
  </si>
  <si>
    <t>-491.918227983948 166.768971560546 -301.36187502902</t>
  </si>
  <si>
    <t>-497.794697674682 167.420950429589 -409.662602033426</t>
  </si>
  <si>
    <t>-501.133142342018 168.92628269474 -507.594223428241</t>
  </si>
  <si>
    <t>-502.557696069785 171.464782378291 -605.55086535695</t>
  </si>
  <si>
    <t>-502.602157736377 176.235073300762 -743.468518286721</t>
  </si>
  <si>
    <t>-483.257497475806 177.962311575794 -832.596432245972</t>
  </si>
  <si>
    <t>-506.219304971493 203.887465820688 -681.47435741008</t>
  </si>
  <si>
    <t>-539.843856507371 337.975243513213 -659.370311637916</t>
  </si>
  <si>
    <t>-499.836482710388 330.86056416385 -362.134969047572</t>
  </si>
  <si>
    <t>-284.528277947619 228.651766291347 -304.509036141037</t>
  </si>
  <si>
    <t>-498.945697585307 144.365556762956 -683.535491778843</t>
  </si>
  <si>
    <t>-528.953489649606 8.9165148641971 -664.766012833358</t>
  </si>
  <si>
    <t>-292.17827998816 44.5695130895183 -336.452130667604</t>
  </si>
  <si>
    <t>-467.960807791875 246.494843919924 -205.569226705227</t>
  </si>
  <si>
    <t>-479.885804628468 265.645661974359 210.299855637447</t>
  </si>
  <si>
    <t>-497.590660463096 282.200634557147 615.993593048349</t>
  </si>
  <si>
    <t>-348.599777218829 295.357242342081 674.837638796661</t>
  </si>
  <si>
    <t>-495.939163468664 89.0825836559327 -201.088598686211</t>
  </si>
  <si>
    <t>-513.702207681754 95.9166047680242 214.956797836948</t>
  </si>
  <si>
    <t>-529.040227777639 103.856669112416 620.917893403775</t>
  </si>
  <si>
    <t>-388.527244015359 56.2478655005407 682.752276487622</t>
  </si>
  <si>
    <t>9763-20170724T150246.377453400.bin</t>
  </si>
  <si>
    <t>-481.993938962083 167.792941463192 -203.344157792449</t>
  </si>
  <si>
    <t>-491.952942114256 166.753345140123 -301.342808650126</t>
  </si>
  <si>
    <t>-497.838209025508 167.400298019654 -409.643105562346</t>
  </si>
  <si>
    <t>-501.18998295766 168.901833544464 -507.574290693958</t>
  </si>
  <si>
    <t>-502.633221935719 171.436963575512 -605.530930540009</t>
  </si>
  <si>
    <t>-502.709526766139 176.20251278286 -743.448576846571</t>
  </si>
  <si>
    <t>-483.417133652693 177.983867574926 -832.586737507778</t>
  </si>
  <si>
    <t>-506.315554582393 203.856565366166 -681.454478492318</t>
  </si>
  <si>
    <t>-539.868018251277 337.962649413203 -659.28473273609</t>
  </si>
  <si>
    <t>-499.678705184465 330.419438578303 -362.08450630732</t>
  </si>
  <si>
    <t>-284.209228222802 228.173055909765 -305.13186642502</t>
  </si>
  <si>
    <t>-499.03603558813 144.335407620231 -683.515226862704</t>
  </si>
  <si>
    <t>-528.979958599358 8.85847357363514 -664.794827222163</t>
  </si>
  <si>
    <t>-292.200042768928 44.5934867808253 -336.460630335113</t>
  </si>
  <si>
    <t>-468.005964307578 246.479069117988 -205.564514650838</t>
  </si>
  <si>
    <t>-479.923854585697 265.658434066311 210.303408661349</t>
  </si>
  <si>
    <t>-497.581411514332 282.221513685612 615.991767439627</t>
  </si>
  <si>
    <t>-348.601910478287 295.504774729087 674.836181190196</t>
  </si>
  <si>
    <t>-495.988018423493 89.0820017238966 -201.086022098646</t>
  </si>
  <si>
    <t>-513.713569425126 95.8877673388929 214.961472628618</t>
  </si>
  <si>
    <t>-529.062165555856 103.841516672353 620.92983526487</t>
  </si>
  <si>
    <t>-388.534903246789 56.2592791802231 682.752416304405</t>
  </si>
  <si>
    <t>9763-20170724T150246.444132700.bin</t>
  </si>
  <si>
    <t>-482.154020444819 167.784277445013 -203.325218166292</t>
  </si>
  <si>
    <t>-492.129144468335 166.732450501077 -301.322090785624</t>
  </si>
  <si>
    <t>-498.051098288681 167.382221291706 -409.62031928963</t>
  </si>
  <si>
    <t>-501.444019630452 168.891580468961 -507.550013259075</t>
  </si>
  <si>
    <t>-502.936524104719 171.439111593093 -605.505478746959</t>
  </si>
  <si>
    <t>-503.090884978791 176.226274019586 -743.422269201031</t>
  </si>
  <si>
    <t>-483.938047110044 178.136794209017 -832.588030146709</t>
  </si>
  <si>
    <t>-506.658312776017 203.870961390821 -681.421960132076</t>
  </si>
  <si>
    <t>-539.95982230391 338.01207481137 -659.185963980142</t>
  </si>
  <si>
    <t>-499.264300908751 329.971065439639 -362.067758769402</t>
  </si>
  <si>
    <t>-283.635619286301 227.887666307562 -305.426448143001</t>
  </si>
  <si>
    <t>-499.387008493797 144.349254123809 -683.496092334843</t>
  </si>
  <si>
    <t>-529.28104882045 8.84145052504891 -664.917557001287</t>
  </si>
  <si>
    <t>-292.464548185806 44.4015650947874 -336.601261794353</t>
  </si>
  <si>
    <t>-468.298077800592 246.535284929697 -205.562583068928</t>
  </si>
  <si>
    <t>-480.037263483832 265.657575435092 210.313012743725</t>
  </si>
  <si>
    <t>-497.551461031522 282.229411157061 615.998454603502</t>
  </si>
  <si>
    <t>-348.584860961211 295.532509511134 674.871058720966</t>
  </si>
  <si>
    <t>-496.057131117077 89.0287782847875 -201.079803114451</t>
  </si>
  <si>
    <t>-513.816416348789 95.9765159450958 214.963907800222</t>
  </si>
  <si>
    <t>-529.075875943689 103.849051204297 620.935781283847</t>
  </si>
  <si>
    <t>-388.538835224854 56.2813905533706 682.747181072478</t>
  </si>
  <si>
    <t>9763-20170724T150246.477728000.bin</t>
  </si>
  <si>
    <t>-482.239330472176 167.781107026106 -203.347390234895</t>
  </si>
  <si>
    <t>-492.212895704637 166.725595087362 -301.344410635132</t>
  </si>
  <si>
    <t>-498.136061261127 167.377428691996 -409.642524974758</t>
  </si>
  <si>
    <t>-501.531408442655 168.890791250145 -507.571987548396</t>
  </si>
  <si>
    <t>-503.02773093453 171.444151971388 -605.527339757456</t>
  </si>
  <si>
    <t>-503.188943133069 176.241439260263 -743.443893617192</t>
  </si>
  <si>
    <t>-484.105626120365 178.229832611958 -832.622810677438</t>
  </si>
  <si>
    <t>-506.740727584215 203.883192984004 -681.441249382054</t>
  </si>
  <si>
    <t>-539.835603395608 338.08473505204 -659.203441141311</t>
  </si>
  <si>
    <t>-499.446691790365 329.561022651175 -362.056995863701</t>
  </si>
  <si>
    <t>-283.79115561248 227.665387794207 -305.180205006422</t>
  </si>
  <si>
    <t>-499.494638148651 144.358639604733 -683.520295731331</t>
  </si>
  <si>
    <t>-529.460916381308 8.86038509640116 -665.015343840378</t>
  </si>
  <si>
    <t>-292.581404768321 44.2251362673403 -336.745475786141</t>
  </si>
  <si>
    <t>-468.424055222114 246.531260550198 -205.567551901421</t>
  </si>
  <si>
    <t>-480.056898272581 265.67845911116 210.309920669277</t>
  </si>
  <si>
    <t>-497.534936957862 282.237774644625 616.004347186029</t>
  </si>
  <si>
    <t>-348.582869911628 295.686011467384 674.880740936162</t>
  </si>
  <si>
    <t>-496.121836412239 88.989219934482 -201.080425150926</t>
  </si>
  <si>
    <t>-513.828442859934 96.001775248001 214.964413942653</t>
  </si>
  <si>
    <t>-529.073578791514 103.859228807493 620.933994020312</t>
  </si>
  <si>
    <t>-388.542869556041 56.281862068618 682.752346685926</t>
  </si>
  <si>
    <t>9763-20170724T150246.543404700.bin</t>
  </si>
  <si>
    <t>-482.335436034201 167.68262927122 -203.32501137138</t>
  </si>
  <si>
    <t>-492.310741139926 166.656173075407 -301.322130475737</t>
  </si>
  <si>
    <t>-498.189376425361 167.339334484611 -409.62262668484</t>
  </si>
  <si>
    <t>-501.52550856452 168.881863647013 -507.553648588421</t>
  </si>
  <si>
    <t>-502.943493366809 171.466165928325 -605.509316752159</t>
  </si>
  <si>
    <t>-502.974140224119 176.3089148036 -743.424211836655</t>
  </si>
  <si>
    <t>-484.009692151617 178.478619649357 -832.624294513478</t>
  </si>
  <si>
    <t>-506.514015664834 203.938702725706 -681.41570474344</t>
  </si>
  <si>
    <t>-539.281900347104 338.248814173851 -659.326982982031</t>
  </si>
  <si>
    <t>-499.470391555778 327.999639747754 -362.156970909741</t>
  </si>
  <si>
    <t>-283.712812528633 226.703527524395 -304.60042148289</t>
  </si>
  <si>
    <t>-499.407182780215 144.397753149127 -683.508056392475</t>
  </si>
  <si>
    <t>-529.692811382961 8.94972422798878 -665.163370079945</t>
  </si>
  <si>
    <t>-292.6064624794 43.6991160761975 -337.010209754883</t>
  </si>
  <si>
    <t>-468.432590805466 246.472145365223 -205.559396003988</t>
  </si>
  <si>
    <t>-480.056729976987 265.627938494584 210.317929162698</t>
  </si>
  <si>
    <t>-497.515598360865 282.209288588487 616.010827183807</t>
  </si>
  <si>
    <t>-348.556250543806 295.582396566313 674.885860602563</t>
  </si>
  <si>
    <t>-496.279634215345 88.8812096360712 -201.085286828219</t>
  </si>
  <si>
    <t>-513.870744818404 96.0265001384864 214.962172869221</t>
  </si>
  <si>
    <t>-529.055969066251 103.892295054432 620.918955909891</t>
  </si>
  <si>
    <t>-388.556111731733 56.2578921035768 682.763618641319</t>
  </si>
  <si>
    <t>9763-20170724T150246.580035700.bin</t>
  </si>
  <si>
    <t>-482.344545416391 167.606326527142 -203.337797540552</t>
  </si>
  <si>
    <t>-492.324737737148 166.586652274257 -301.334544892223</t>
  </si>
  <si>
    <t>-498.185918379265 167.301323131875 -409.635748228637</t>
  </si>
  <si>
    <t>-501.497826207933 168.882539783506 -507.566972681607</t>
  </si>
  <si>
    <t>-502.883642481821 171.515567239383 -605.521777672387</t>
  </si>
  <si>
    <t>-502.861028058642 176.438198482547 -743.434008341531</t>
  </si>
  <si>
    <t>-483.988467677548 178.700614433078 -832.65110414775</t>
  </si>
  <si>
    <t>-506.382629477697 204.037125008009 -681.410480291721</t>
  </si>
  <si>
    <t>-538.744853531453 338.427847849602 -659.239789749507</t>
  </si>
  <si>
    <t>-499.08043805994 326.409416648266 -362.116381169367</t>
  </si>
  <si>
    <t>-282.974362249624 225.623230708786 -304.973482320086</t>
  </si>
  <si>
    <t>-499.359422242722 144.487448090594 -683.535007154574</t>
  </si>
  <si>
    <t>-529.952533845875 9.08608592544874 -665.337596470526</t>
  </si>
  <si>
    <t>-292.754937551269 43.2890231268657 -337.231797479814</t>
  </si>
  <si>
    <t>-468.407007097151 246.400178944775 -205.556028389231</t>
  </si>
  <si>
    <t>-479.974218027249 265.557597628249 210.32284167914</t>
  </si>
  <si>
    <t>-497.507258661751 282.187963489454 616.008719652124</t>
  </si>
  <si>
    <t>-348.543947902475 295.529059945536 674.880990267956</t>
  </si>
  <si>
    <t>-496.291914073257 88.7997261201938 -201.086411800675</t>
  </si>
  <si>
    <t>-513.91687502097 96.0220875417515 214.958272160746</t>
  </si>
  <si>
    <t>-529.039557331365 103.919027833645 620.910689147766</t>
  </si>
  <si>
    <t>-388.565079831748 56.2282800259952 682.769545015116</t>
  </si>
  <si>
    <t>9763-20170724T150246.612619300.bin</t>
  </si>
  <si>
    <t>-482.339329931938 167.567176704307 -203.351441425669</t>
  </si>
  <si>
    <t>-492.337219961606 166.558312681247 -301.346429193771</t>
  </si>
  <si>
    <t>-498.197118547185 167.334640344314 -409.647288699172</t>
  </si>
  <si>
    <t>-501.501457683411 168.992330003771 -507.577589966962</t>
  </si>
  <si>
    <t>-502.874480883312 171.723010921586 -605.529849945018</t>
  </si>
  <si>
    <t>-502.829529224691 176.805461496972 -743.436132914374</t>
  </si>
  <si>
    <t>-484.058769827963 179.188317405238 -832.6716720079</t>
  </si>
  <si>
    <t>-506.328239982914 204.336344346922 -681.381320516097</t>
  </si>
  <si>
    <t>-538.238301318308 338.786044112247 -658.982529649667</t>
  </si>
  <si>
    <t>-498.492730145555 324.846991086391 -361.953868029278</t>
  </si>
  <si>
    <t>-281.982390677072 224.504422061991 -305.565529612888</t>
  </si>
  <si>
    <t>-499.370556910663 144.781361853132 -683.573804629026</t>
  </si>
  <si>
    <t>-530.247780179361 9.40980622341908 -665.595428427448</t>
  </si>
  <si>
    <t>-292.990060658146 43.0535955679109 -337.392309084307</t>
  </si>
  <si>
    <t>-468.359298212443 246.36305093873 -205.565525032191</t>
  </si>
  <si>
    <t>-479.877273030842 265.52210442839 210.314578133573</t>
  </si>
  <si>
    <t>-497.495650355904 282.168589468007 616.007107000839</t>
  </si>
  <si>
    <t>-348.530748184553 295.506525726649 674.876107901216</t>
  </si>
  <si>
    <t>-496.360103644295 88.7699862512184 -201.092405568552</t>
  </si>
  <si>
    <t>-513.934492655021 96.0214523458135 214.953924388852</t>
  </si>
  <si>
    <t>-529.025682584929 103.948503497316 620.910011669973</t>
  </si>
  <si>
    <t>-388.578062257484 56.1904862508247 682.777893245105</t>
  </si>
  <si>
    <t>9763-20170724T150246.676792800.bin</t>
  </si>
  <si>
    <t>-482.272086803194 167.357769947156 -203.334017247006</t>
  </si>
  <si>
    <t>-492.287856524385 166.384471429981 -301.327599041229</t>
  </si>
  <si>
    <t>-498.134626277537 167.364733794022 -409.627481285928</t>
  </si>
  <si>
    <t>-501.420558693752 169.274407530683 -507.553703094523</t>
  </si>
  <si>
    <t>-502.772919637783 172.32526639101 -605.497029407591</t>
  </si>
  <si>
    <t>-502.700483112972 177.930793513065 -743.382953676045</t>
  </si>
  <si>
    <t>-484.155900341403 180.703309009326 -832.654557135182</t>
  </si>
  <si>
    <t>-506.16390073621 205.231508172733 -681.224544492738</t>
  </si>
  <si>
    <t>-536.838195987964 339.836778787268 -657.962116006306</t>
  </si>
  <si>
    <t>-496.805059212776 321.54287668084 -361.208621885398</t>
  </si>
  <si>
    <t>-279.46742242521 222.261347053573 -306.140340592921</t>
  </si>
  <si>
    <t>-499.301108748259 145.674360475733 -683.642260966987</t>
  </si>
  <si>
    <t>-530.61031039054 10.3341400129425 -666.280132292283</t>
  </si>
  <si>
    <t>-293.499070727116 42.6109271029045 -337.712788067691</t>
  </si>
  <si>
    <t>-468.080776550335 246.13976313924 -205.547996984449</t>
  </si>
  <si>
    <t>-479.668512981803 265.388909831845 210.326021576055</t>
  </si>
  <si>
    <t>-497.483412663637 282.127099162495 616.00511881482</t>
  </si>
  <si>
    <t>-348.494147076566 295.263490046062 674.857769038359</t>
  </si>
  <si>
    <t>-496.44991919165 88.5757242809486 -201.09045061344</t>
  </si>
  <si>
    <t>-513.953677491402 95.9847345408095 214.956132568337</t>
  </si>
  <si>
    <t>-529.017930361227 104.005919213327 620.918052545837</t>
  </si>
  <si>
    <t>-388.61660980395 56.1005055904513 682.77712897806</t>
  </si>
  <si>
    <t>9763-20170724T150246.711890600.bin</t>
  </si>
  <si>
    <t>-482.228786200871 167.208560749683 -203.324251429074</t>
  </si>
  <si>
    <t>-492.263750370983 166.252568511196 -301.315996651077</t>
  </si>
  <si>
    <t>-498.101657568189 167.36518822532 -409.615082279373</t>
  </si>
  <si>
    <t>-501.37199805047 169.441030824536 -507.53845240681</t>
  </si>
  <si>
    <t>-502.704021853803 172.705313270113 -605.475114831416</t>
  </si>
  <si>
    <t>-502.600657146464 178.661210011605 -743.346359052379</t>
  </si>
  <si>
    <t>-484.177585904857 181.720158068246 -832.633782432549</t>
  </si>
  <si>
    <t>-506.06136741292 205.805880991412 -681.119479085926</t>
  </si>
  <si>
    <t>-536.294864540501 340.430689140614 -657.442485909851</t>
  </si>
  <si>
    <t>-496.283553574221 320.244878959612 -360.808576408589</t>
  </si>
  <si>
    <t>-278.599585255776 221.480970982718 -306.179288304604</t>
  </si>
  <si>
    <t>-499.231329466965 146.251248790682 -683.687128374037</t>
  </si>
  <si>
    <t>-530.73480980712 10.9037501233629 -666.685920912652</t>
  </si>
  <si>
    <t>-293.68070695652 42.2230774879499 -338.004625140665</t>
  </si>
  <si>
    <t>-467.972056948071 245.997893099552 -205.539779874864</t>
  </si>
  <si>
    <t>-479.566970132013 265.279069827416 210.332516268998</t>
  </si>
  <si>
    <t>-497.478634910066 282.124271948196 616.005662337895</t>
  </si>
  <si>
    <t>-348.492179310444 295.345965914275 674.846324730436</t>
  </si>
  <si>
    <t>-496.489219703688 88.4484449119175 -201.081877116976</t>
  </si>
  <si>
    <t>-513.951434757409 95.9112909249884 214.965483444862</t>
  </si>
  <si>
    <t>-529.019280134095 104.033252680128 620.927856020111</t>
  </si>
  <si>
    <t>-388.638353450439 56.0563583955586 682.777777128214</t>
  </si>
  <si>
    <t>9763-20170724T150246.777064900.bin</t>
  </si>
  <si>
    <t>-482.148804255545 166.726990014643 -203.296840636857</t>
  </si>
  <si>
    <t>-492.232737171348 165.828922291028 -301.284073584799</t>
  </si>
  <si>
    <t>-498.028241311593 167.270277343491 -409.581486460188</t>
  </si>
  <si>
    <t>-501.232328705578 169.753916672963 -507.497700048785</t>
  </si>
  <si>
    <t>-502.477234411856 173.537910203819 -605.416616252828</t>
  </si>
  <si>
    <t>-502.235782075513 180.345774777183 -743.248361455414</t>
  </si>
  <si>
    <t>-484.003072968481 184.12759070036 -832.54726863565</t>
  </si>
  <si>
    <t>-505.753150323815 207.105985075317 -680.858489366539</t>
  </si>
  <si>
    <t>-535.393789164538 341.69226823037 -656.224188920184</t>
  </si>
  <si>
    <t>-495.101177433408 318.657400514696 -359.83625424133</t>
  </si>
  <si>
    <t>-276.679435713929 220.484262356727 -307.12014383982</t>
  </si>
  <si>
    <t>-498.931891013728 147.566972472411 -683.787258540889</t>
  </si>
  <si>
    <t>-530.663038326931 12.1649029171945 -667.754823812702</t>
  </si>
  <si>
    <t>-293.951490088574 41.4120277960947 -338.681082167733</t>
  </si>
  <si>
    <t>-467.683754819386 245.452671860382 -205.490603696104</t>
  </si>
  <si>
    <t>-479.416449113819 264.966019018008 210.367002052332</t>
  </si>
  <si>
    <t>-497.484606694368 282.063141321519 616.006026983945</t>
  </si>
  <si>
    <t>-348.473010928391 295.238926343191 674.793341853673</t>
  </si>
  <si>
    <t>-496.598186501119 88.0222943045321 -201.059235770062</t>
  </si>
  <si>
    <t>-513.974808991615 95.5749732011523 214.99005800901</t>
  </si>
  <si>
    <t>-529.059234081601 104.038406510334 620.95184435293</t>
  </si>
  <si>
    <t>-388.689348025875 55.9702515151826 682.755859839659</t>
  </si>
  <si>
    <t>9763-20170724T150246.840749000.bin</t>
  </si>
  <si>
    <t>-482.153023616749 165.990749719289 -203.246219762918</t>
  </si>
  <si>
    <t>-492.264971977666 165.178230283139 -301.231324403589</t>
  </si>
  <si>
    <t>-497.954690358292 167.082553094821 -409.527302394645</t>
  </si>
  <si>
    <t>-501.023751326583 170.138548967804 -507.431539156917</t>
  </si>
  <si>
    <t>-502.104277907302 174.651746460036 -605.32158493611</t>
  </si>
  <si>
    <t>-501.610018390475 182.654025892686 -743.08844561549</t>
  </si>
  <si>
    <t>-483.495945002226 187.448733679832 -832.362727267037</t>
  </si>
  <si>
    <t>-505.299998152626 208.865816179103 -680.475966642167</t>
  </si>
  <si>
    <t>-534.878049979502 343.263124187849 -654.761235475402</t>
  </si>
  <si>
    <t>-493.710077718347 317.444451895759 -358.722999160109</t>
  </si>
  <si>
    <t>-274.366182405126 219.728578466896 -309.075845970936</t>
  </si>
  <si>
    <t>-498.356989580585 149.367818828108 -683.907024264891</t>
  </si>
  <si>
    <t>-529.96855763839 13.7924869104477 -669.079000080398</t>
  </si>
  <si>
    <t>-294.093545241223 40.8718251142582 -339.224353294099</t>
  </si>
  <si>
    <t>-467.580422358226 244.691243822068 -205.39791903219</t>
  </si>
  <si>
    <t>-479.312003958043 264.494879303548 210.446055110481</t>
  </si>
  <si>
    <t>-497.485587989539 281.996350908597 616.042979220204</t>
  </si>
  <si>
    <t>-348.457881247637 295.179701414826 674.787720395274</t>
  </si>
  <si>
    <t>-496.710365107554 87.3265652513253 -201.065089363449</t>
  </si>
  <si>
    <t>-513.99168997297 95.0461793572558 214.98510754228</t>
  </si>
  <si>
    <t>-529.11861207337 103.994589564213 620.954843745376</t>
  </si>
  <si>
    <t>-388.733052599561 55.9162469595612 682.715447498685</t>
  </si>
  <si>
    <t>9763-20170724T150246.873838900.bin</t>
  </si>
  <si>
    <t>-482.156853939672 165.499921182853 -203.221580145163</t>
  </si>
  <si>
    <t>-492.267716628466 164.739123614835 -301.207313370503</t>
  </si>
  <si>
    <t>-497.907437075957 166.913876764387 -409.500643910428</t>
  </si>
  <si>
    <t>-500.920479890812 170.301983627689 -507.395763206213</t>
  </si>
  <si>
    <t>-501.939749107014 175.235856653152 -605.266207624232</t>
  </si>
  <si>
    <t>-501.359045444681 183.923477618403 -742.991240271773</t>
  </si>
  <si>
    <t>-483.304418754205 189.32392252296 -832.242921733516</t>
  </si>
  <si>
    <t>-505.12270207328 209.819588078203 -680.251797397969</t>
  </si>
  <si>
    <t>-534.765336270404 344.097590020968 -653.934797714957</t>
  </si>
  <si>
    <t>-492.97911434047 316.728260511355 -358.122717029277</t>
  </si>
  <si>
    <t>-273.169846895468 219.133304580936 -310.330121237886</t>
  </si>
  <si>
    <t>-498.108736596338 150.347173260605 -683.973695586231</t>
  </si>
  <si>
    <t>-529.629960323213 14.6873586836339 -669.860303816605</t>
  </si>
  <si>
    <t>-294.235279940559 40.503750007382 -339.60567125578</t>
  </si>
  <si>
    <t>-467.538483676325 244.155062063709 -205.326304144396</t>
  </si>
  <si>
    <t>-479.370170496597 264.226102931921 210.501963671808</t>
  </si>
  <si>
    <t>-497.495246414008 281.983102910327 616.071795243187</t>
  </si>
  <si>
    <t>-348.46584633917 295.28164098939 674.786210777869</t>
  </si>
  <si>
    <t>-496.734811662589 86.8427859465278 -201.068552932524</t>
  </si>
  <si>
    <t>-514.018126592142 94.7128227881053 214.978774446925</t>
  </si>
  <si>
    <t>-529.152570310008 103.964160286491 620.954551006336</t>
  </si>
  <si>
    <t>-388.750151789996 55.9008615965081 682.688466864641</t>
  </si>
  <si>
    <t>9763-20170724T150246.942165300.bin</t>
  </si>
  <si>
    <t>-482.228588587207 164.345630486578 -203.131087097707</t>
  </si>
  <si>
    <t>-492.325691607214 163.692940634116 -301.11890172809</t>
  </si>
  <si>
    <t>-497.918199976653 166.435315474223 -409.401958648885</t>
  </si>
  <si>
    <t>-500.89375235956 170.51686048753 -507.271697635416</t>
  </si>
  <si>
    <t>-501.892031593411 176.324161467447 -605.094432357982</t>
  </si>
  <si>
    <t>-501.309765833962 186.430190785919 -742.72267914082</t>
  </si>
  <si>
    <t>-483.411271813708 193.094657149942 -831.920344740701</t>
  </si>
  <si>
    <t>-505.146736611329 211.66974784122 -679.720772977881</t>
  </si>
  <si>
    <t>-534.629848714021 345.675247752901 -651.891558442347</t>
  </si>
  <si>
    <t>-491.687728595722 314.065064670267 -356.668297771731</t>
  </si>
  <si>
    <t>-270.997418555729 216.984908254353 -311.989223346611</t>
  </si>
  <si>
    <t>-497.987545817314 152.256263672648 -684.053125794529</t>
  </si>
  <si>
    <t>-529.27619836719 16.3767210737963 -671.515456832443</t>
  </si>
  <si>
    <t>-294.765466054669 39.6115377052431 -340.425519726168</t>
  </si>
  <si>
    <t>-467.665306733688 243.018127834753 -205.164788801606</t>
  </si>
  <si>
    <t>-479.578987942395 263.579756218421 210.637170779496</t>
  </si>
  <si>
    <t>-497.514598364087 281.948911090532 616.166110372618</t>
  </si>
  <si>
    <t>-348.475657751005 295.399687318738 674.821635818431</t>
  </si>
  <si>
    <t>-496.787238589437 85.7005853291053 -201.069749200708</t>
  </si>
  <si>
    <t>-514.050110469499 93.9337793625689 214.97138890643</t>
  </si>
  <si>
    <t>-529.250147315771 103.861038363742 620.954972234041</t>
  </si>
  <si>
    <t>-388.776408471082 55.9238176171684 682.62466259539</t>
  </si>
  <si>
    <t>9763-20170724T150246.975259500.bin</t>
  </si>
  <si>
    <t>-482.262828596402 163.734767793838 -203.070565308952</t>
  </si>
  <si>
    <t>-492.359537006604 163.156770604706 -301.058934238593</t>
  </si>
  <si>
    <t>-497.943400782459 166.228135428639 -409.333585775827</t>
  </si>
  <si>
    <t>-500.917863028131 170.706307634157 -507.186043363571</t>
  </si>
  <si>
    <t>-501.928078955057 177.008464870909 -604.978044659876</t>
  </si>
  <si>
    <t>-501.382211484799 187.914324589063 -742.545371830816</t>
  </si>
  <si>
    <t>-483.569558017403 195.253458691358 -831.707269070667</t>
  </si>
  <si>
    <t>-505.253774945035 212.781118451255 -679.397413673867</t>
  </si>
  <si>
    <t>-534.792164054345 346.596383963669 -650.757793736448</t>
  </si>
  <si>
    <t>-491.204968469577 313.051405033103 -355.842662441038</t>
  </si>
  <si>
    <t>-270.174736622846 216.196556862592 -312.370888304863</t>
  </si>
  <si>
    <t>-497.99321649344 153.406132443357 -684.075622510871</t>
  </si>
  <si>
    <t>-529.108724909777 17.4051306646209 -672.420620710487</t>
  </si>
  <si>
    <t>-295.071616667733 39.3683359350803 -340.859855630586</t>
  </si>
  <si>
    <t>-467.729524961365 242.368363254291 -205.052847539858</t>
  </si>
  <si>
    <t>-479.686403927469 263.241592091958 210.732354316953</t>
  </si>
  <si>
    <t>-497.517337534719 281.944705508342 616.237280734274</t>
  </si>
  <si>
    <t>-348.480858002884 295.512497441003 674.872101661493</t>
  </si>
  <si>
    <t>-496.777912155846 85.1232050134411 -201.070275157045</t>
  </si>
  <si>
    <t>-514.042563587892 93.4856133321466 214.968198360187</t>
  </si>
  <si>
    <t>-529.298866722768 103.80779043761 620.958677051946</t>
  </si>
  <si>
    <t>-388.783893442732 55.9429827707227 682.590577730671</t>
  </si>
  <si>
    <t>9763-20170724T150247.012048700.bin</t>
  </si>
  <si>
    <t>-482.348227839913 163.131065385998 -202.991080963543</t>
  </si>
  <si>
    <t>-492.450317831164 162.628009513759 -300.979258612985</t>
  </si>
  <si>
    <t>-498.015563894037 166.058217142659 -409.244077311668</t>
  </si>
  <si>
    <t>-500.974739695768 170.972373215528 -507.07606745404</t>
  </si>
  <si>
    <t>-501.978462943934 177.821587356754 -604.831189668554</t>
  </si>
  <si>
    <t>-501.439489955258 189.614391423287 -742.325359981506</t>
  </si>
  <si>
    <t>-483.694585608022 197.66649746221 -831.439249639897</t>
  </si>
  <si>
    <t>-505.364036235967 214.066519871159 -679.01917672818</t>
  </si>
  <si>
    <t>-535.023112837052 347.654872195051 -649.493272584628</t>
  </si>
  <si>
    <t>-490.694910654127 312.280616294226 -354.902584083155</t>
  </si>
  <si>
    <t>-269.318694958495 215.71251959634 -312.568346045523</t>
  </si>
  <si>
    <t>-497.991428991546 154.73663986782 -684.078842115549</t>
  </si>
  <si>
    <t>-528.910238166345 18.6084050547827 -673.3845302718</t>
  </si>
  <si>
    <t>-295.446775953022 39.2554836856193 -341.362895044854</t>
  </si>
  <si>
    <t>-467.880113860476 241.759497818876 -204.927279501091</t>
  </si>
  <si>
    <t>-479.781379809465 262.907314815526 210.845701997105</t>
  </si>
  <si>
    <t>-497.526834264757 281.915184292868 616.325807325071</t>
  </si>
  <si>
    <t>-348.482047251405 295.520688879305 674.930767746483</t>
  </si>
  <si>
    <t>-496.828593737657 84.5405526119434 -201.058068001674</t>
  </si>
  <si>
    <t>-514.02375137794 93.0458869482536 214.980352786293</t>
  </si>
  <si>
    <t>-529.350057463616 103.757288542721 620.965791714858</t>
  </si>
  <si>
    <t>-388.796005420355 55.9587027180467 682.560027041445</t>
  </si>
  <si>
    <t>9763-20170724T150247.075223300.bin</t>
  </si>
  <si>
    <t>-482.622312604504 161.866549935134 -202.904877305197</t>
  </si>
  <si>
    <t>-492.749098927591 161.519458753816 -300.891234380765</t>
  </si>
  <si>
    <t>-498.285888680071 165.745820709935 -409.129382461179</t>
  </si>
  <si>
    <t>-501.223689867584 171.632520167217 -506.90827638034</t>
  </si>
  <si>
    <t>-502.227374622369 179.70670785144 -604.570023458621</t>
  </si>
  <si>
    <t>-501.726850778116 193.488446151334 -741.879138154861</t>
  </si>
  <si>
    <t>-484.064659589684 203.05385653239 -830.859692522059</t>
  </si>
  <si>
    <t>-505.769506521184 217.004742718855 -678.226600592842</t>
  </si>
  <si>
    <t>-535.780029986567 350.062450356519 -646.706145896885</t>
  </si>
  <si>
    <t>-489.824590731247 311.260181661986 -352.797038092329</t>
  </si>
  <si>
    <t>-267.748909836298 215.195645969672 -313.060512320029</t>
  </si>
  <si>
    <t>-498.126700475334 157.788163857311 -684.142256410628</t>
  </si>
  <si>
    <t>-528.613949729081 21.4160364682434 -675.572270607603</t>
  </si>
  <si>
    <t>-296.578285456385 39.182040105977 -342.397125120671</t>
  </si>
  <si>
    <t>-468.204829949932 240.480418442626 -204.705101661579</t>
  </si>
  <si>
    <t>-479.988282768641 262.253448893209 211.038909092419</t>
  </si>
  <si>
    <t>-497.545356126651 281.918782343059 616.478436413432</t>
  </si>
  <si>
    <t>-348.51090089531 295.877071114907 675.026696964562</t>
  </si>
  <si>
    <t>-497.035799735144 83.2502455532656 -201.105588365367</t>
  </si>
  <si>
    <t>-514.08362404786 92.1509652285497 214.93070829735</t>
  </si>
  <si>
    <t>-529.442557473421 103.647166948076 620.877571622693</t>
  </si>
  <si>
    <t>-388.820690056864 55.9607562570286 682.403926389954</t>
  </si>
  <si>
    <t>9763-20170724T150247.110876100.bin</t>
  </si>
  <si>
    <t>-482.731244513754 161.206385464235 -202.926740838737</t>
  </si>
  <si>
    <t>-492.876160954018 160.942425154704 -300.911500372758</t>
  </si>
  <si>
    <t>-498.408306098268 165.600292671235 -409.132181993357</t>
  </si>
  <si>
    <t>-501.346928622701 172.014206189539 -506.877977556165</t>
  </si>
  <si>
    <t>-502.365946463892 180.75248536646 -604.482214283392</t>
  </si>
  <si>
    <t>-501.911221505505 195.612765928575 -741.678970990018</t>
  </si>
  <si>
    <t>-484.303445566593 205.96227720835 -830.582563913681</t>
  </si>
  <si>
    <t>-506.008061153588 218.618372544102 -677.843585220902</t>
  </si>
  <si>
    <t>-536.20962677173 351.383471216544 -645.267228703299</t>
  </si>
  <si>
    <t>-489.241967510851 310.751687930173 -351.765832180463</t>
  </si>
  <si>
    <t>-266.80659701284 214.915948602916 -313.516505443208</t>
  </si>
  <si>
    <t>-498.21639844681 159.469658338778 -684.224400712605</t>
  </si>
  <si>
    <t>-528.455430907807 22.9784632063488 -676.767387175414</t>
  </si>
  <si>
    <t>-297.199187828493 39.0917640747855 -342.972524000324</t>
  </si>
  <si>
    <t>-468.328765493244 239.79561137111 -204.642328528547</t>
  </si>
  <si>
    <t>-480.056822452971 261.846289071312 211.088661688771</t>
  </si>
  <si>
    <t>-497.552616080179 281.889626573988 616.515208566773</t>
  </si>
  <si>
    <t>-348.510338481967 295.834077428925 675.046813871145</t>
  </si>
  <si>
    <t>-497.132751420496 82.6187468577868 -201.163514123932</t>
  </si>
  <si>
    <t>-514.112267528463 91.6965233408187 214.871693666625</t>
  </si>
  <si>
    <t>-529.481357545391 103.616835438263 620.821395075985</t>
  </si>
  <si>
    <t>-388.839858560602 55.9315369461465 682.303763586213</t>
  </si>
  <si>
    <t>9763-20170724T150247.177554300.bin</t>
  </si>
  <si>
    <t>-483.009598919445 159.831808034301 -202.962448095978</t>
  </si>
  <si>
    <t>-493.151767412909 159.784596954251 -300.947829911997</t>
  </si>
  <si>
    <t>-498.664655273954 165.360248870276 -409.125917199897</t>
  </si>
  <si>
    <t>-501.609591599109 172.876362062193 -506.793079110785</t>
  </si>
  <si>
    <t>-502.67771925747 182.987591181125 -604.264171993327</t>
  </si>
  <si>
    <t>-502.355283758792 200.062853562629 -741.203337521304</t>
  </si>
  <si>
    <t>-484.802637353536 212.031992005531 -829.914231271895</t>
  </si>
  <si>
    <t>-506.547780273238 222.013165762865 -677.003582098016</t>
  </si>
  <si>
    <t>-537.22479799106 354.113974737716 -642.242662937716</t>
  </si>
  <si>
    <t>-488.245763577381 309.619906139689 -349.63142136932</t>
  </si>
  <si>
    <t>-265.148223361117 214.226484750906 -314.239392661232</t>
  </si>
  <si>
    <t>-498.447846322271 163.016860812262 -684.340784551638</t>
  </si>
  <si>
    <t>-528.11716710694 26.2967822561452 -679.201694173532</t>
  </si>
  <si>
    <t>-298.487952747234 38.9607288474708 -344.039195576112</t>
  </si>
  <si>
    <t>-468.639398336782 238.377407771707 -204.51474702801</t>
  </si>
  <si>
    <t>-480.326989992654 261.054637895315 211.183650152984</t>
  </si>
  <si>
    <t>-497.584840241297 281.870852880912 616.556639196577</t>
  </si>
  <si>
    <t>-348.539509746452 296.026042084287 675.029878796233</t>
  </si>
  <si>
    <t>-497.372383924968 81.3360959625561 -201.378148513077</t>
  </si>
  <si>
    <t>-514.103097564755 90.5988746591934 214.663031632155</t>
  </si>
  <si>
    <t>-529.559131089516 103.516755322075 620.63347144018</t>
  </si>
  <si>
    <t>-388.882484203635 55.8315292834993 682.035432817724</t>
  </si>
  <si>
    <t>9763-20170724T150247.242231400.bin</t>
  </si>
  <si>
    <t>-483.251707831799 158.528776641485 -203.015341471717</t>
  </si>
  <si>
    <t>-493.423309804133 158.722989928183 -300.997463463657</t>
  </si>
  <si>
    <t>-498.914425566369 165.250905864856 -409.123561708478</t>
  </si>
  <si>
    <t>-501.848554213629 173.903890807015 -506.696673656331</t>
  </si>
  <si>
    <t>-502.934301222989 185.426080114991 -604.010870738618</t>
  </si>
  <si>
    <t>-502.685055506617 204.773475300933 -740.647643801064</t>
  </si>
  <si>
    <t>-485.179465306459 218.342627988229 -829.13741783834</t>
  </si>
  <si>
    <t>-506.999306969431 225.632993714931 -676.093347384032</t>
  </si>
  <si>
    <t>-538.036623221356 357.040889454834 -639.123577626373</t>
  </si>
  <si>
    <t>-487.028256759147 308.742161124939 -347.463905281705</t>
  </si>
  <si>
    <t>-263.35928547254 213.781332917129 -314.606018473784</t>
  </si>
  <si>
    <t>-498.591146999447 166.809744929628 -684.407232603702</t>
  </si>
  <si>
    <t>-527.789544611897 29.909606392283 -681.674097233962</t>
  </si>
  <si>
    <t>-299.585326949248 38.7953955665223 -345.469341778925</t>
  </si>
  <si>
    <t>-468.958573851161 237.018981197931 -204.38643250656</t>
  </si>
  <si>
    <t>-480.589553779363 260.312255269421 211.279522156473</t>
  </si>
  <si>
    <t>-497.625654910832 281.856308092154 616.592539521321</t>
  </si>
  <si>
    <t>-348.579714694885 296.262865097511 675.00277658872</t>
  </si>
  <si>
    <t>-497.592484850326 80.0891881633177 -201.616208379325</t>
  </si>
  <si>
    <t>-513.87223841693 89.5169517981669 214.43921390951</t>
  </si>
  <si>
    <t>-529.663750228479 103.407728805377 620.400748868971</t>
  </si>
  <si>
    <t>-388.922086040214 55.7687315063972 681.689457518879</t>
  </si>
  <si>
    <t>9763-20170724T150247.275830500.bin</t>
  </si>
  <si>
    <t>-483.369624624904 157.94946583252 -203.087126425286</t>
  </si>
  <si>
    <t>-493.570585029232 158.277770366668 -301.065814600288</t>
  </si>
  <si>
    <t>-499.068772767058 165.285064014257 -409.161521353877</t>
  </si>
  <si>
    <t>-502.014249723568 174.504754543145 -506.682337834437</t>
  </si>
  <si>
    <t>-503.125980421935 186.725630951648 -603.911028752336</t>
  </si>
  <si>
    <t>-502.937831158818 207.194276824058 -740.384513629241</t>
  </si>
  <si>
    <t>-485.424622609159 221.555686703147 -828.747643770087</t>
  </si>
  <si>
    <t>-507.308354300892 227.511046695477 -675.66105299006</t>
  </si>
  <si>
    <t>-538.496108435015 358.573652587989 -637.589574052225</t>
  </si>
  <si>
    <t>-486.479755232322 308.555486046018 -346.397943964086</t>
  </si>
  <si>
    <t>-262.576569267905 213.708972052026 -314.830879499705</t>
  </si>
  <si>
    <t>-498.733647045595 168.782041694206 -684.457487923627</t>
  </si>
  <si>
    <t>-527.713432272977 31.8249838659083 -682.916247853286</t>
  </si>
  <si>
    <t>-300.127973373322 38.8158618499151 -346.273037013609</t>
  </si>
  <si>
    <t>-469.125980680503 236.371954221898 -204.340412399145</t>
  </si>
  <si>
    <t>-480.738348923178 259.975430298541 211.308461075785</t>
  </si>
  <si>
    <t>-497.649264323473 281.849375192748 616.604331500013</t>
  </si>
  <si>
    <t>-348.599048037827 296.338289781452 674.98326268689</t>
  </si>
  <si>
    <t>-497.64810602322 79.5492564124372 -201.76407357788</t>
  </si>
  <si>
    <t>-513.766826634338 89.0009803209289 214.297019014915</t>
  </si>
  <si>
    <t>-529.714313869432 103.35121270675 620.247648577303</t>
  </si>
  <si>
    <t>-388.94102147196 55.7407149271278 681.485851858534</t>
  </si>
  <si>
    <t>9763-20170724T150247.312167400.bin</t>
  </si>
  <si>
    <t>-483.526785569468 157.387080626674 -203.136938122932</t>
  </si>
  <si>
    <t>-493.802347197577 157.849886251017 -301.107322699594</t>
  </si>
  <si>
    <t>-499.327152682404 165.320694220174 -409.170590274633</t>
  </si>
  <si>
    <t>-502.288915395723 175.087438687755 -506.637725934185</t>
  </si>
  <si>
    <t>-503.418641725746 187.982752137716 -603.779009457682</t>
  </si>
  <si>
    <t>-503.26655277439 209.534057185726 -740.085717797466</t>
  </si>
  <si>
    <t>-485.738678796294 224.661285681708 -828.318017244389</t>
  </si>
  <si>
    <t>-507.697099651366 229.325370787729 -675.203769371081</t>
  </si>
  <si>
    <t>-539.088326059667 360.032149124087 -636.086629082897</t>
  </si>
  <si>
    <t>-486.068589405838 308.331111557107 -345.370370869281</t>
  </si>
  <si>
    <t>-261.948041786401 213.51054542679 -315.302939321103</t>
  </si>
  <si>
    <t>-498.970447405705 170.690217398452 -684.464640117495</t>
  </si>
  <si>
    <t>-527.67796557057 33.664647472591 -684.114077001312</t>
  </si>
  <si>
    <t>-300.678980474518 38.9074726716001 -347.036024400897</t>
  </si>
  <si>
    <t>-469.34416816699 235.780217424222 -204.297571989196</t>
  </si>
  <si>
    <t>-480.883612791412 259.650222231093 211.338184275621</t>
  </si>
  <si>
    <t>-497.671600817559 281.838165436212 616.615877954401</t>
  </si>
  <si>
    <t>-348.607668602913 296.30542003641 674.9651323467</t>
  </si>
  <si>
    <t>-497.772031358322 78.9907815828892 -201.916552432932</t>
  </si>
  <si>
    <t>-513.684856580277 88.5127973780363 214.150871784129</t>
  </si>
  <si>
    <t>-529.760409883196 103.293939208455 620.089187420921</t>
  </si>
  <si>
    <t>-388.952986056587 55.7218354131132 681.278812852316</t>
  </si>
  <si>
    <t>9763-20170724T150247.378350900.bin</t>
  </si>
  <si>
    <t>-483.956884979179 156.548051242584 -203.260506693245</t>
  </si>
  <si>
    <t>-494.366988946899 157.287458716939 -301.215042949023</t>
  </si>
  <si>
    <t>-499.913096118772 165.653569751792 -409.211513170511</t>
  </si>
  <si>
    <t>-502.872016701346 176.470447077146 -506.567785666488</t>
  </si>
  <si>
    <t>-503.995652109673 190.656310982683 -603.529169439867</t>
  </si>
  <si>
    <t>-503.849473670506 214.276121131643 -739.492744695267</t>
  </si>
  <si>
    <t>-486.305049731581 230.96412246188 -827.439822096484</t>
  </si>
  <si>
    <t>-508.449063659934 233.053957151576 -674.32185728872</t>
  </si>
  <si>
    <t>-540.172573201856 363.034291386351 -633.130303861914</t>
  </si>
  <si>
    <t>-484.876046104528 308.398648583083 -343.37656355275</t>
  </si>
  <si>
    <t>-260.350365428341 213.55590002862 -316.579668899083</t>
  </si>
  <si>
    <t>-499.379099651284 174.616956487982 -684.463748881636</t>
  </si>
  <si>
    <t>-527.606998057298 37.5022385883542 -686.376268437741</t>
  </si>
  <si>
    <t>-301.503383153234 39.2020570604775 -348.712116386718</t>
  </si>
  <si>
    <t>-469.842997932968 234.94344504032 -204.230451792363</t>
  </si>
  <si>
    <t>-481.220973192566 259.116586379725 211.392201010194</t>
  </si>
  <si>
    <t>-497.726999308861 281.865550111288 616.626881505729</t>
  </si>
  <si>
    <t>-348.645196343213 296.369056639277 674.921454747012</t>
  </si>
  <si>
    <t>-498.064605352332 78.1741326236352 -202.257334967298</t>
  </si>
  <si>
    <t>-513.386053731169 87.6392589177806 213.833607826367</t>
  </si>
  <si>
    <t>-529.839491614364 103.188699244225 619.744096672266</t>
  </si>
  <si>
    <t>-388.982030392324 55.6454948408293 680.840886571855</t>
  </si>
  <si>
    <t>9763-20170724T150247.442130200.bin</t>
  </si>
  <si>
    <t>-484.265595159307 155.983332678591 -203.433439411195</t>
  </si>
  <si>
    <t>-494.817254194321 156.903882528049 -301.371201373157</t>
  </si>
  <si>
    <t>-500.428323226933 165.943545969308 -409.310063136327</t>
  </si>
  <si>
    <t>-503.432638329288 177.561884904323 -506.57264130297</t>
  </si>
  <si>
    <t>-504.603551782572 192.740600460314 -603.382869156589</t>
  </si>
  <si>
    <t>-504.540336303523 217.957814873858 -739.059372479209</t>
  </si>
  <si>
    <t>-486.963470697393 235.99815525325 -826.732578352217</t>
  </si>
  <si>
    <t>-509.250438448009 235.944967676737 -673.67361894307</t>
  </si>
  <si>
    <t>-541.289531477729 365.349480366248 -630.904058641946</t>
  </si>
  <si>
    <t>-484.214586327904 308.639712435079 -341.894669286006</t>
  </si>
  <si>
    <t>-259.611092627248 213.455584854692 -317.030075158697</t>
  </si>
  <si>
    <t>-499.886110875064 177.677288037615 -684.499116035971</t>
  </si>
  <si>
    <t>-527.54139077715 40.4905948934304 -687.958862250228</t>
  </si>
  <si>
    <t>-301.970668722086 38.8944861382008 -350.350920996554</t>
  </si>
  <si>
    <t>-470.25008688916 234.292555291362 -204.210661747718</t>
  </si>
  <si>
    <t>-481.534186758648 258.770638421049 211.396745810959</t>
  </si>
  <si>
    <t>-497.747652521282 281.8996584111 616.633910482749</t>
  </si>
  <si>
    <t>-348.67532766871 296.48430611915 674.932542228504</t>
  </si>
  <si>
    <t>-498.306672381667 77.6380952425927 -202.580036104983</t>
  </si>
  <si>
    <t>-512.998758389617 87.0331929042409 213.535190338808</t>
  </si>
  <si>
    <t>-529.910179978599 103.116911670207 619.410862467376</t>
  </si>
  <si>
    <t>-389.017435979403 55.5728664831558 680.425613369867</t>
  </si>
  <si>
    <t>9763-20170724T150247.475222300.bin</t>
  </si>
  <si>
    <t>-484.361881472997 155.803821830746 -203.498573734028</t>
  </si>
  <si>
    <t>-494.997580365908 156.772196964542 -301.426808152229</t>
  </si>
  <si>
    <t>-500.664997606448 166.044380420037 -409.342986165817</t>
  </si>
  <si>
    <t>-503.714085680466 177.945738852146 -506.569856115094</t>
  </si>
  <si>
    <t>-504.929074941681 193.479913117593 -603.323320636323</t>
  </si>
  <si>
    <t>-504.93240095838 219.272826488148 -738.89144883721</t>
  </si>
  <si>
    <t>-487.324173772729 237.839645221953 -826.448357944837</t>
  </si>
  <si>
    <t>-509.674915134274 236.972121790358 -673.429602783007</t>
  </si>
  <si>
    <t>-541.923687997828 366.13045433624 -630.078197015544</t>
  </si>
  <si>
    <t>-483.928434529464 308.743723877628 -341.385738101596</t>
  </si>
  <si>
    <t>-259.357661339247 213.184062853237 -317.692874660451</t>
  </si>
  <si>
    <t>-500.186943492463 178.771107164328 -684.503088622105</t>
  </si>
  <si>
    <t>-527.634574162278 41.5499430267787 -688.580277078022</t>
  </si>
  <si>
    <t>-302.271731251098 38.6033304911725 -350.982808414536</t>
  </si>
  <si>
    <t>-470.42908051476 234.14977653571 -204.233238638766</t>
  </si>
  <si>
    <t>-481.61811002861 258.657582338924 211.374947485765</t>
  </si>
  <si>
    <t>-497.757959192506 281.936409313633 616.625164406118</t>
  </si>
  <si>
    <t>-348.691529619199 296.541782507039 674.933725046597</t>
  </si>
  <si>
    <t>-498.29172723063 77.4632370887991 -202.683931253129</t>
  </si>
  <si>
    <t>-512.822676688119 86.8247206254516 213.437725941828</t>
  </si>
  <si>
    <t>-529.927512246971 103.115702907221 619.278533962144</t>
  </si>
  <si>
    <t>-389.023455173455 55.5413153256943 680.243530280196</t>
  </si>
  <si>
    <t>9763-20170724T150247.543099700.bin</t>
  </si>
  <si>
    <t>-484.628386375438 155.613981389425 -203.622813858766</t>
  </si>
  <si>
    <t>-495.394536629277 156.642830342019 -301.53617580066</t>
  </si>
  <si>
    <t>-501.187883282225 166.25334204533 -409.41607635708</t>
  </si>
  <si>
    <t>-504.357140938259 178.56941482686 -506.587414253051</t>
  </si>
  <si>
    <t>-505.707378973742 194.625773126751 -603.253721388986</t>
  </si>
  <si>
    <t>-505.925264299435 221.264960762627 -738.6580934605</t>
  </si>
  <si>
    <t>-488.303754676338 240.567070707613 -826.053077380295</t>
  </si>
  <si>
    <t>-510.712355392172 238.531353724253 -673.083933126322</t>
  </si>
  <si>
    <t>-543.616950453313 367.222228640881 -628.864924129301</t>
  </si>
  <si>
    <t>-483.656530081999 309.558569606707 -340.629628628926</t>
  </si>
  <si>
    <t>-259.344182206553 213.095603964923 -318.182293346402</t>
  </si>
  <si>
    <t>-500.945541351794 180.447995281725 -684.526803641182</t>
  </si>
  <si>
    <t>-527.843890746719 43.1415867754906 -689.535385955382</t>
  </si>
  <si>
    <t>-302.760968752351 38.1727460189204 -351.676803650992</t>
  </si>
  <si>
    <t>-470.983123371634 233.978931453109 -204.273425776983</t>
  </si>
  <si>
    <t>-481.798984357384 258.587975701094 211.338645719371</t>
  </si>
  <si>
    <t>-497.78551328516 282.015983873083 616.602825829918</t>
  </si>
  <si>
    <t>-348.736170295276 296.804027103781 674.908933040639</t>
  </si>
  <si>
    <t>-498.333253262633 77.2689574453443 -202.892409731978</t>
  </si>
  <si>
    <t>-512.506977187699 86.4929048304198 213.244589455628</t>
  </si>
  <si>
    <t>-529.998098767265 103.047463315597 619.039747256223</t>
  </si>
  <si>
    <t>-389.019006526734 55.598533188795 679.928930799102</t>
  </si>
  <si>
    <t>9763-20170724T150247.577195700.bin</t>
  </si>
  <si>
    <t>-484.778958067831 155.613129558023 -203.666220907401</t>
  </si>
  <si>
    <t>-495.62110140482 156.654076723722 -301.570991567603</t>
  </si>
  <si>
    <t>-501.486190184659 166.382846660333 -409.436549391155</t>
  </si>
  <si>
    <t>-504.720774398503 178.848328875986 -506.586648514962</t>
  </si>
  <si>
    <t>-506.140365633042 195.095791734127 -603.220009388551</t>
  </si>
  <si>
    <t>-506.463412175867 222.047438709462 -738.562234681684</t>
  </si>
  <si>
    <t>-488.850292100617 241.607709526369 -825.901526241344</t>
  </si>
  <si>
    <t>-511.273379062122 239.150318977008 -672.946873319432</t>
  </si>
  <si>
    <t>-544.425666765096 367.642473967524 -628.33950633994</t>
  </si>
  <si>
    <t>-483.571024669543 310.063107481064 -340.274602190392</t>
  </si>
  <si>
    <t>-259.470955380252 213.015474671449 -318.230705694371</t>
  </si>
  <si>
    <t>-501.367850017505 181.117762417308 -684.5271758123</t>
  </si>
  <si>
    <t>-528.053105793211 43.7861344743187 -689.90546652564</t>
  </si>
  <si>
    <t>-302.983640942365 38.0141628544595 -351.942869341974</t>
  </si>
  <si>
    <t>-471.246328419455 233.989954113215 -204.305245244238</t>
  </si>
  <si>
    <t>-481.879527264734 258.591521249246 211.311988964794</t>
  </si>
  <si>
    <t>-497.795499034054 282.041853876245 616.591424727389</t>
  </si>
  <si>
    <t>-348.744597138479 296.780138052092 674.906194881236</t>
  </si>
  <si>
    <t>-498.3590309387 77.2626479074552 -202.96759600952</t>
  </si>
  <si>
    <t>-512.318869811494 86.3605384342934 213.179424207164</t>
  </si>
  <si>
    <t>-530.022574502775 103.016967522057 618.944220583682</t>
  </si>
  <si>
    <t>-389.008977363475 55.6248874961741 679.797770145338</t>
  </si>
  <si>
    <t>9763-20170724T150247.609907600.bin</t>
  </si>
  <si>
    <t>-484.939280794862 155.620563738219 -203.704663354772</t>
  </si>
  <si>
    <t>-495.844255975066 156.666116699082 -301.602402615335</t>
  </si>
  <si>
    <t>-501.76751078164 166.485240878546 -409.456587600738</t>
  </si>
  <si>
    <t>-505.054571628688 179.066854572465 -506.589971818596</t>
  </si>
  <si>
    <t>-506.529359337746 195.464748336251 -603.19709685562</t>
  </si>
  <si>
    <t>-506.935718327404 222.663500763881 -738.489661134239</t>
  </si>
  <si>
    <t>-489.347782577026 242.425302644353 -825.788640748578</t>
  </si>
  <si>
    <t>-511.775458760249 239.634912828663 -672.842437039536</t>
  </si>
  <si>
    <t>-545.282708408148 367.943986010933 -627.977500495752</t>
  </si>
  <si>
    <t>-483.622853192967 310.603041148057 -340.036233857065</t>
  </si>
  <si>
    <t>-259.808351074602 212.966337320187 -317.694842431688</t>
  </si>
  <si>
    <t>-501.736740628926 181.646827107459 -684.530378207084</t>
  </si>
  <si>
    <t>-528.188882114084 44.2830425934169 -690.203033040978</t>
  </si>
  <si>
    <t>-302.968691936332 37.8014977801472 -352.264912492424</t>
  </si>
  <si>
    <t>-471.543899721466 234.001365033115 -204.327259575968</t>
  </si>
  <si>
    <t>-481.955863501602 258.618746192737 211.29465655274</t>
  </si>
  <si>
    <t>-497.805800930591 282.073547991829 616.581473211147</t>
  </si>
  <si>
    <t>-348.764540591161 296.881791318372 674.9031196358</t>
  </si>
  <si>
    <t>-498.348058686317 77.2310647219676 -203.036912743117</t>
  </si>
  <si>
    <t>-512.160829128879 86.2669611984984 213.116378623592</t>
  </si>
  <si>
    <t>-530.039559853237 102.995616590486 618.851599459417</t>
  </si>
  <si>
    <t>-389.00555679242 55.6326825001668 679.680561595956</t>
  </si>
  <si>
    <t>9763-20170724T150247.678595700.bin</t>
  </si>
  <si>
    <t>-485.250010230961 155.662412365268 -203.827210601214</t>
  </si>
  <si>
    <t>-496.245813831277 156.714581570015 -301.714851101562</t>
  </si>
  <si>
    <t>-502.269768677749 166.639047727423 -409.553732722018</t>
  </si>
  <si>
    <t>-505.652532386886 179.35490572649 -506.666279247466</t>
  </si>
  <si>
    <t>-507.230625115707 195.92519278242 -603.242358131682</t>
  </si>
  <si>
    <t>-507.793127782267 223.405535590534 -738.47744928737</t>
  </si>
  <si>
    <t>-490.261245826717 243.421559407819 -825.729848999695</t>
  </si>
  <si>
    <t>-512.660999049501 240.222712114854 -672.792610269847</t>
  </si>
  <si>
    <t>-546.597539568551 368.311375965565 -627.599884764848</t>
  </si>
  <si>
    <t>-483.769055733053 310.798827762937 -339.945735066089</t>
  </si>
  <si>
    <t>-260.03902512461 212.837812754504 -318.185625831833</t>
  </si>
  <si>
    <t>-502.427960102048 182.294170029944 -684.606577717142</t>
  </si>
  <si>
    <t>-528.543171066192 44.8840803262262 -690.64114615858</t>
  </si>
  <si>
    <t>-302.446635931601 37.4181346683179 -353.099007230861</t>
  </si>
  <si>
    <t>-472.059511616301 234.068306178117 -204.392494013718</t>
  </si>
  <si>
    <t>-482.19577768326 258.670287327654 211.237117137626</t>
  </si>
  <si>
    <t>-497.819443857056 282.166172033871 616.553786365799</t>
  </si>
  <si>
    <t>-348.808550983434 297.164546826042 674.904488109218</t>
  </si>
  <si>
    <t>-498.4527222748 77.238193444173 -203.179863684766</t>
  </si>
  <si>
    <t>-512.004929175343 86.1084864512059 212.985501599757</t>
  </si>
  <si>
    <t>-530.06400074099 102.920663203523 618.676013315013</t>
  </si>
  <si>
    <t>-388.986764017552 55.6677341974114 679.490313713411</t>
  </si>
  <si>
    <t>9763-20170724T150247.710840800.bin</t>
  </si>
  <si>
    <t>-485.370862939224 155.68165797377 -203.880027412433</t>
  </si>
  <si>
    <t>-496.375391608308 156.721087946748 -301.766807682168</t>
  </si>
  <si>
    <t>-502.438066574429 166.673727922931 -409.600992132536</t>
  </si>
  <si>
    <t>-505.86983315158 179.430551932451 -506.706473026799</t>
  </si>
  <si>
    <t>-507.512251432976 196.056514038171 -603.271888874922</t>
  </si>
  <si>
    <t>-508.182695616048 223.629921366464 -738.487397385329</t>
  </si>
  <si>
    <t>-490.691543263674 243.725888164973 -825.729817909335</t>
  </si>
  <si>
    <t>-513.040073953682 240.394794740543 -672.788452616261</t>
  </si>
  <si>
    <t>-547.049512958053 368.416265869113 -627.484142296135</t>
  </si>
  <si>
    <t>-483.946054615061 310.966259604923 -339.877782022633</t>
  </si>
  <si>
    <t>-260.260669297723 212.808280690026 -318.550728985671</t>
  </si>
  <si>
    <t>-502.732591853833 182.488683165269 -684.64796573221</t>
  </si>
  <si>
    <t>-528.760854723465 45.0656329601836 -690.793141924468</t>
  </si>
  <si>
    <t>-302.017943918457 37.180412456255 -353.617678901163</t>
  </si>
  <si>
    <t>-472.229206742602 234.092471112764 -204.429673408127</t>
  </si>
  <si>
    <t>-482.331091480834 258.682610431896 211.201499628066</t>
  </si>
  <si>
    <t>-497.819550762007 282.193480221782 616.54393695229</t>
  </si>
  <si>
    <t>-348.816402063783 297.174039995952 674.918990072721</t>
  </si>
  <si>
    <t>-498.494253221422 77.2325925003634 -203.240465969058</t>
  </si>
  <si>
    <t>-512.015189954855 86.0776994091987 212.926498586277</t>
  </si>
  <si>
    <t>-530.072755424053 102.879230733215 618.60858087252</t>
  </si>
  <si>
    <t>-388.969666940742 55.6948181689077 679.41612442224</t>
  </si>
  <si>
    <t>9763-20170724T150247.778024700.bin</t>
  </si>
  <si>
    <t>-485.608907513139 155.641737448034 -203.943066242978</t>
  </si>
  <si>
    <t>-496.613888039475 156.657674104064 -301.83005137751</t>
  </si>
  <si>
    <t>-502.701909615271 166.59794407742 -409.663842352975</t>
  </si>
  <si>
    <t>-506.168578945092 179.348817198276 -506.768935833498</t>
  </si>
  <si>
    <t>-507.859124315183 195.973594009796 -603.333740696643</t>
  </si>
  <si>
    <t>-508.612441279546 223.54989915083 -738.548256886064</t>
  </si>
  <si>
    <t>-491.172807232202 243.675482509653 -825.793998760137</t>
  </si>
  <si>
    <t>-513.498588495529 240.301357495869 -672.848101551772</t>
  </si>
  <si>
    <t>-547.814921860415 368.224617255418 -627.489128431721</t>
  </si>
  <si>
    <t>-483.845186060984 311.421000395747 -339.94567883167</t>
  </si>
  <si>
    <t>-260.372539835907 212.699270783689 -318.993296719638</t>
  </si>
  <si>
    <t>-503.060304111625 182.419477769347 -684.710944059247</t>
  </si>
  <si>
    <t>-528.888838392611 44.9662978886422 -690.983323078878</t>
  </si>
  <si>
    <t>-301.118564113299 36.9408827132795 -354.657117267797</t>
  </si>
  <si>
    <t>-472.617018850104 234.103057778636 -204.492499597814</t>
  </si>
  <si>
    <t>-482.572304245238 258.702950365581 211.141621114002</t>
  </si>
  <si>
    <t>-497.830650706758 282.277642423463 616.514626739545</t>
  </si>
  <si>
    <t>-348.85613798698 297.409850952424 674.923573557378</t>
  </si>
  <si>
    <t>-498.625745145499 77.1598021964951 -203.325974574868</t>
  </si>
  <si>
    <t>-512.128575045248 86.0100558715328 212.841514541066</t>
  </si>
  <si>
    <t>-530.061258025938 102.822050501742 618.518771510538</t>
  </si>
  <si>
    <t>-388.936223722617 55.6934605949355 679.318595676606</t>
  </si>
  <si>
    <t>9763-20170724T150247.841816000.bin</t>
  </si>
  <si>
    <t>-485.819894309256 155.549139716501 -203.960435362505</t>
  </si>
  <si>
    <t>-496.858896711428 156.525811214596 -301.843929146449</t>
  </si>
  <si>
    <t>-503.015355786701 166.383001576815 -409.681486727021</t>
  </si>
  <si>
    <t>-506.553646916506 179.041464254219 -506.796116817032</t>
  </si>
  <si>
    <t>-508.323734299536 195.556006304663 -603.378421269144</t>
  </si>
  <si>
    <t>-509.19559368536 222.958274971457 -738.627554446014</t>
  </si>
  <si>
    <t>-491.827819324054 242.928855432447 -825.923326915951</t>
  </si>
  <si>
    <t>-514.027439515904 239.793636175497 -672.944906899344</t>
  </si>
  <si>
    <t>-547.831487601192 367.813293229762 -627.458348365068</t>
  </si>
  <si>
    <t>-483.610557918208 311.157566286799 -339.941703797946</t>
  </si>
  <si>
    <t>-260.139089150521 212.213887853129 -320.05056489013</t>
  </si>
  <si>
    <t>-503.592983516658 181.897682874897 -684.742271690005</t>
  </si>
  <si>
    <t>-529.402666384447 44.4473838348983 -691.063519129039</t>
  </si>
  <si>
    <t>-300.337387291188 36.3083411979728 -355.699569863153</t>
  </si>
  <si>
    <t>-472.88977382465 234.05687449259 -204.534562597119</t>
  </si>
  <si>
    <t>-482.682464879751 258.672071977613 211.102544444888</t>
  </si>
  <si>
    <t>-497.835985612584 282.31760132665 616.494685772684</t>
  </si>
  <si>
    <t>-348.873852201048 297.475884563166 674.928481477888</t>
  </si>
  <si>
    <t>-498.778235189854 77.0075959397589 -203.34503217064</t>
  </si>
  <si>
    <t>-512.224679118839 86.00169420304 212.8211903658</t>
  </si>
  <si>
    <t>-530.060228800541 102.769869190197 618.481957613159</t>
  </si>
  <si>
    <t>-388.918670061059 55.6836377354864 679.276237605104</t>
  </si>
  <si>
    <t>9763-20170724T150247.873908800.bin</t>
  </si>
  <si>
    <t>-485.935661170915 155.473238207421 -203.969015725393</t>
  </si>
  <si>
    <t>-496.992759047193 156.433798721225 -301.850689726402</t>
  </si>
  <si>
    <t>-503.203764977032 166.238194036127 -409.6899397074</t>
  </si>
  <si>
    <t>-506.802304081419 178.833061779108 -506.81056440269</t>
  </si>
  <si>
    <t>-508.641562038698 195.26741290869 -603.40523304489</t>
  </si>
  <si>
    <t>-509.618253282705 222.538626958531 -738.680126173772</t>
  </si>
  <si>
    <t>-492.304280808354 242.37982658281 -826.016067229433</t>
  </si>
  <si>
    <t>-514.387577678212 239.439718042504 -673.009698392423</t>
  </si>
  <si>
    <t>-547.592327184686 367.54003894303 -627.320137055486</t>
  </si>
  <si>
    <t>-483.187889950257 310.685128868597 -339.883971225807</t>
  </si>
  <si>
    <t>-259.594813117595 211.914375521409 -320.506338908731</t>
  </si>
  <si>
    <t>-503.985481129706 181.528226110788 -684.759735196785</t>
  </si>
  <si>
    <t>-529.796477815476 44.0787673028271 -691.15744264518</t>
  </si>
  <si>
    <t>-300.179104311015 35.7742923945245 -356.201925328939</t>
  </si>
  <si>
    <t>-473.094672146772 234.046365698732 -204.551704812003</t>
  </si>
  <si>
    <t>-482.723053887377 258.65054895047 211.08991804681</t>
  </si>
  <si>
    <t>-497.844562274011 282.341465069388 616.481344784494</t>
  </si>
  <si>
    <t>-348.892474648601 297.595425462806 674.915862900077</t>
  </si>
  <si>
    <t>-498.818303789251 76.9289993904647 -203.341774449792</t>
  </si>
  <si>
    <t>-512.21625596698 85.938026327505 212.825688114086</t>
  </si>
  <si>
    <t>-530.060592035913 102.73900804171 618.476927725531</t>
  </si>
  <si>
    <t>-388.900030138408 55.706533740173 679.268761735439</t>
  </si>
  <si>
    <t>9763-20170724T150247.943091900.bin</t>
  </si>
  <si>
    <t>-486.202837814893 155.197053072184 -203.986170897718</t>
  </si>
  <si>
    <t>-497.292042581408 156.141470643758 -301.86437402101</t>
  </si>
  <si>
    <t>-503.603448757874 165.933640225154 -409.69883986214</t>
  </si>
  <si>
    <t>-507.317342623268 178.516226835434 -506.816722321686</t>
  </si>
  <si>
    <t>-509.29535372373 194.935118617749 -603.411296797054</t>
  </si>
  <si>
    <t>-510.490766130302 222.179554511805 -738.689989487267</t>
  </si>
  <si>
    <t>-493.278359923606 241.892969258753 -826.07473230105</t>
  </si>
  <si>
    <t>-515.12880043076 239.097836012296 -673.014550108215</t>
  </si>
  <si>
    <t>-546.861229543514 367.333860374886 -626.685636952034</t>
  </si>
  <si>
    <t>-482.522115099537 309.273837050429 -339.475693534187</t>
  </si>
  <si>
    <t>-258.567163075767 211.247861201812 -320.499524241532</t>
  </si>
  <si>
    <t>-504.795935885951 181.1754193994 -684.771186847277</t>
  </si>
  <si>
    <t>-530.535563775954 43.7210780793209 -691.528770976447</t>
  </si>
  <si>
    <t>-300.244032960025 34.9206857819113 -356.98460288265</t>
  </si>
  <si>
    <t>-473.462963421182 233.814041407774 -204.567313887247</t>
  </si>
  <si>
    <t>-482.840505480864 258.5875853852 211.069962223396</t>
  </si>
  <si>
    <t>-497.844812544774 282.398191499282 616.471515303274</t>
  </si>
  <si>
    <t>-348.921976083665 297.816159478382 674.937485826788</t>
  </si>
  <si>
    <t>-498.984464186428 76.5811291106072 -203.329736463742</t>
  </si>
  <si>
    <t>-512.228111302345 85.7690438654706 212.838719194329</t>
  </si>
  <si>
    <t>-530.061821054171 102.694072861804 618.474386929989</t>
  </si>
  <si>
    <t>-388.869379673537 55.7557437412488 679.264870507126</t>
  </si>
  <si>
    <t>9763-20170724T150247.975681200.bin</t>
  </si>
  <si>
    <t>-486.333524668548 154.921194979317 -203.981040218723</t>
  </si>
  <si>
    <t>-497.428013891823 155.848535982977 -301.85882508502</t>
  </si>
  <si>
    <t>-503.781096983435 165.691608066401 -409.686235128972</t>
  </si>
  <si>
    <t>-507.550264036152 178.346427538517 -506.792586722176</t>
  </si>
  <si>
    <t>-509.603053400909 194.862364006989 -603.369078885445</t>
  </si>
  <si>
    <t>-510.926033695301 222.268026108296 -738.61389446869</t>
  </si>
  <si>
    <t>-493.781292615557 242.075664040396 -825.990753496989</t>
  </si>
  <si>
    <t>-515.506785302514 239.107289246889 -672.914213625652</t>
  </si>
  <si>
    <t>-546.741446652921 367.346443929458 -626.223764171771</t>
  </si>
  <si>
    <t>-482.486438111821 308.324208550353 -339.191068157022</t>
  </si>
  <si>
    <t>-258.333399310801 210.66959395518 -320.644347297084</t>
  </si>
  <si>
    <t>-505.175701673648 181.20039813059 -684.749363088461</t>
  </si>
  <si>
    <t>-530.842209246833 43.7548131320455 -691.82421028698</t>
  </si>
  <si>
    <t>-300.46825219418 34.4544794722219 -357.406705327904</t>
  </si>
  <si>
    <t>-473.611114804635 233.570865030584 -204.570923468239</t>
  </si>
  <si>
    <t>-482.83364609624 258.444359974556 211.063841583965</t>
  </si>
  <si>
    <t>-497.838832290172 282.412401511069 616.471409983626</t>
  </si>
  <si>
    <t>-348.92474191379 297.842513322589 674.956532010524</t>
  </si>
  <si>
    <t>-499.090233006176 76.2837162417979 -203.307783830119</t>
  </si>
  <si>
    <t>-512.298548459399 85.605666958656 212.858792033314</t>
  </si>
  <si>
    <t>-530.069303292611 102.678000980497 618.487067935876</t>
  </si>
  <si>
    <t>-388.868666522167 55.7531019525027 679.268984057762</t>
  </si>
  <si>
    <t>9763-20170724T150248.012063900.bin</t>
  </si>
  <si>
    <t>-486.425872948721 154.476576790956 -203.929693976064</t>
  </si>
  <si>
    <t>-497.531978682299 155.408462707462 -301.806023163045</t>
  </si>
  <si>
    <t>-503.912029232952 165.362744202272 -409.621704746283</t>
  </si>
  <si>
    <t>-507.716139744904 178.159670611639 -506.708067501501</t>
  </si>
  <si>
    <t>-509.81749363871 194.857765159199 -603.252121406775</t>
  </si>
  <si>
    <t>-511.226043901685 222.560784729056 -738.435472651892</t>
  </si>
  <si>
    <t>-494.141608568218 242.565032241494 -825.779469404533</t>
  </si>
  <si>
    <t>-515.772327794336 239.254214732488 -672.696170834021</t>
  </si>
  <si>
    <t>-546.54302211294 367.428945702068 -625.540677583116</t>
  </si>
  <si>
    <t>-482.368121104054 307.283477793065 -338.723468137899</t>
  </si>
  <si>
    <t>-257.927020745102 210.129165347186 -321.052950462379</t>
  </si>
  <si>
    <t>-505.434543227764 181.376088902477 -684.664945406946</t>
  </si>
  <si>
    <t>-530.979912072336 43.9378674515356 -692.20641657761</t>
  </si>
  <si>
    <t>-300.713573791606 33.9107150899858 -357.842793678154</t>
  </si>
  <si>
    <t>-473.6939937439 233.141748360583 -204.542706776767</t>
  </si>
  <si>
    <t>-482.80455475575 258.182663089881 211.084455758606</t>
  </si>
  <si>
    <t>-497.844033821786 282.410696384158 616.469632647467</t>
  </si>
  <si>
    <t>-348.933928600108 297.895903959392 674.9502843885</t>
  </si>
  <si>
    <t>-499.138021252661 75.8278324443661 -203.270548628783</t>
  </si>
  <si>
    <t>-512.36067171423 85.3047437199648 212.89216484558</t>
  </si>
  <si>
    <t>-530.082870558113 102.651998451102 618.503701432405</t>
  </si>
  <si>
    <t>-388.865512942721 55.7497741353936 679.264262583106</t>
  </si>
  <si>
    <t>9763-20170724T150248.074232800.bin</t>
  </si>
  <si>
    <t>-486.586997820967 153.006550360821 -203.851339664295</t>
  </si>
  <si>
    <t>-497.659515876755 154.084362954139 -301.730083438252</t>
  </si>
  <si>
    <t>-504.103962889901 164.49720313648 -409.498567036697</t>
  </si>
  <si>
    <t>-508.02261732553 177.8221414937 -506.509390099634</t>
  </si>
  <si>
    <t>-510.304424440087 195.156581211229 -602.937070880947</t>
  </si>
  <si>
    <t>-512.045340795147 223.864160853342 -737.906930272271</t>
  </si>
  <si>
    <t>-495.055982180944 244.50412281061 -825.121271675984</t>
  </si>
  <si>
    <t>-516.490448929834 240.057775651935 -672.035681404374</t>
  </si>
  <si>
    <t>-546.464683011372 367.936047020137 -623.590388285251</t>
  </si>
  <si>
    <t>-482.104111149052 304.861541856022 -337.444670401234</t>
  </si>
  <si>
    <t>-256.9352452677 209.002477059526 -322.11415746578</t>
  </si>
  <si>
    <t>-506.061147175687 182.291399242264 -684.456954000604</t>
  </si>
  <si>
    <t>-531.225343771225 44.8554906059003 -693.378274816887</t>
  </si>
  <si>
    <t>-301.438569607705 32.3078884112001 -358.909973884411</t>
  </si>
  <si>
    <t>-473.730683946063 231.713537628944 -204.39916171499</t>
  </si>
  <si>
    <t>-482.84514991405 257.338610575468 211.192342248463</t>
  </si>
  <si>
    <t>-497.89310309368 282.412504266644 616.469340580176</t>
  </si>
  <si>
    <t>-348.981869230825 298.139847215021 674.8824777933</t>
  </si>
  <si>
    <t>-499.401527962925 74.3782391182885 -203.30769247377</t>
  </si>
  <si>
    <t>-512.387929415549 84.2572200794357 212.853017288568</t>
  </si>
  <si>
    <t>-530.114784103435 102.561648399838 618.459913741863</t>
  </si>
  <si>
    <t>-388.870396252132 55.6949592524488 679.185003897024</t>
  </si>
  <si>
    <t>9763-20170724T150248.139938800.bin</t>
  </si>
  <si>
    <t>-486.460718106295 151.216694507187 -203.89019270949</t>
  </si>
  <si>
    <t>-497.427042967637 152.632465825561 -301.776498933594</t>
  </si>
  <si>
    <t>-503.898552313303 163.754999229368 -409.472475291988</t>
  </si>
  <si>
    <t>-507.918954002001 177.848682614356 -506.370341780985</t>
  </si>
  <si>
    <t>-510.391575206597 196.072310942655 -602.629179457565</t>
  </si>
  <si>
    <t>-512.505933650237 226.150881901938 -737.2948234417</t>
  </si>
  <si>
    <t>-495.549279342161 247.70694486055 -824.293599037436</t>
  </si>
  <si>
    <t>-516.851524742252 241.659042105667 -671.252216066579</t>
  </si>
  <si>
    <t>-546.802258906554 369.044319172398 -621.512806844826</t>
  </si>
  <si>
    <t>-482.203331442124 303.04953290583 -336.080344091376</t>
  </si>
  <si>
    <t>-256.484223786539 208.267728760444 -322.213268627137</t>
  </si>
  <si>
    <t>-506.291121149162 184.051475713857 -684.285154970769</t>
  </si>
  <si>
    <t>-531.243963593682 46.6964921078456 -694.896194062471</t>
  </si>
  <si>
    <t>-301.873189854348 31.1775397864731 -360.33471077089</t>
  </si>
  <si>
    <t>-473.368506116143 229.781342588305 -204.190661989779</t>
  </si>
  <si>
    <t>-483.091571564312 256.300052629602 211.331015576766</t>
  </si>
  <si>
    <t>-497.960949625043 282.364222378829 616.489834973073</t>
  </si>
  <si>
    <t>-349.034214978036 298.322874480445 674.800659665661</t>
  </si>
  <si>
    <t>-499.503828932713 72.7234242887989 -203.520544937749</t>
  </si>
  <si>
    <t>-512.064719194731 82.796641101522 212.648625804364</t>
  </si>
  <si>
    <t>-530.097522221285 102.432644676242 618.229322910656</t>
  </si>
  <si>
    <t>-388.889979053449 55.4661671963993 678.96304862824</t>
  </si>
  <si>
    <t>9763-20170724T150248.177049000.bin</t>
  </si>
  <si>
    <t>-486.389851168994 150.402301515644 -203.896307718473</t>
  </si>
  <si>
    <t>-497.334185375525 151.970890878481 -301.782836635779</t>
  </si>
  <si>
    <t>-503.819254617875 163.421169185816 -409.443515658097</t>
  </si>
  <si>
    <t>-507.877008125847 177.872629563619 -506.287231803967</t>
  </si>
  <si>
    <t>-510.418216083935 196.512967910761 -602.464531273572</t>
  </si>
  <si>
    <t>-512.667799392935 227.237419523005 -736.98201548806</t>
  </si>
  <si>
    <t>-495.714104957463 249.25608864019 -823.865645577612</t>
  </si>
  <si>
    <t>-516.980118259786 242.422593226504 -670.862309565997</t>
  </si>
  <si>
    <t>-547.177519985855 369.54526849224 -620.602895748764</t>
  </si>
  <si>
    <t>-482.488746545984 302.398937388845 -335.459588444728</t>
  </si>
  <si>
    <t>-256.529484505505 208.107490005487 -322.173198055753</t>
  </si>
  <si>
    <t>-506.366704072084 184.890141370374 -684.180439893567</t>
  </si>
  <si>
    <t>-531.207534364405 47.5787417647111 -695.610672192327</t>
  </si>
  <si>
    <t>-302.043784399874 31.0233575719542 -361.069069104428</t>
  </si>
  <si>
    <t>-473.153340529334 228.872606629977 -204.104581270654</t>
  </si>
  <si>
    <t>-483.115064357992 255.813087586935 211.384319054838</t>
  </si>
  <si>
    <t>-497.990023919177 282.332322541854 616.504206669452</t>
  </si>
  <si>
    <t>-349.050016153844 298.338108409162 674.768158353144</t>
  </si>
  <si>
    <t>-499.655011212926 71.9733215102474 -203.651570846283</t>
  </si>
  <si>
    <t>-511.81071016261 82.0875144872564 212.52858795652</t>
  </si>
  <si>
    <t>-530.06044282043 102.427323165752 618.096216795295</t>
  </si>
  <si>
    <t>-388.919899295244 55.264637493802 678.833587540321</t>
  </si>
  <si>
    <t>9763-20170724T150248.239716900.bin</t>
  </si>
  <si>
    <t>-486.258981075418 148.987175555713 -203.933045208374</t>
  </si>
  <si>
    <t>-497.206514697705 150.698842902418 -301.816846121621</t>
  </si>
  <si>
    <t>-503.780814366234 162.616329223415 -409.421423319819</t>
  </si>
  <si>
    <t>-507.971557661381 177.609294922666 -506.177066516359</t>
  </si>
  <si>
    <t>-510.709270919313 196.904575964616 -602.219803157684</t>
  </si>
  <si>
    <t>-513.31275193504 228.664700876997 -736.48995851194</t>
  </si>
  <si>
    <t>-496.377673582904 251.49600216775 -823.167229835085</t>
  </si>
  <si>
    <t>-517.544217039309 243.322960651569 -670.246219667372</t>
  </si>
  <si>
    <t>-548.590185155168 369.962275237605 -619.266149873658</t>
  </si>
  <si>
    <t>-483.510359123715 301.547499904379 -334.513626463745</t>
  </si>
  <si>
    <t>-257.119791639562 208.149557260641 -322.301193055987</t>
  </si>
  <si>
    <t>-506.779654495358 185.928717563835 -684.031062639107</t>
  </si>
  <si>
    <t>-531.265819430634 48.6770157655128 -696.726035884965</t>
  </si>
  <si>
    <t>-302.445264353264 30.8711242269137 -362.129206232008</t>
  </si>
  <si>
    <t>-472.835560459581 227.339920141218 -204.00416616069</t>
  </si>
  <si>
    <t>-483.07659427959 254.889765559025 211.437923696123</t>
  </si>
  <si>
    <t>-498.041618281369 282.254011436997 616.505760172019</t>
  </si>
  <si>
    <t>-349.060548546444 298.112172074497 674.705045903417</t>
  </si>
  <si>
    <t>-499.70582071591 70.6178758863871 -203.81152387468</t>
  </si>
  <si>
    <t>-511.430277526211 80.9242214956228 212.376335604531</t>
  </si>
  <si>
    <t>-530.015659539511 102.389469451883 617.853672627116</t>
  </si>
  <si>
    <t>-388.947918710341 55.0008736615648 678.584369868368</t>
  </si>
  <si>
    <t>9763-20170724T150248.276818200.bin</t>
  </si>
  <si>
    <t>-486.225346555634 148.378297901647 -203.968656531971</t>
  </si>
  <si>
    <t>-497.155966339395 150.119788644601 -301.853715421009</t>
  </si>
  <si>
    <t>-503.784858441373 162.1656111491 -409.440702095317</t>
  </si>
  <si>
    <t>-508.060337799113 177.309247779398 -506.16920530958</t>
  </si>
  <si>
    <t>-510.921646131605 196.787298162717 -602.171398709798</t>
  </si>
  <si>
    <t>-513.743311186443 228.835251126557 -736.368747626094</t>
  </si>
  <si>
    <t>-496.819629917625 251.935369149382 -822.977041703944</t>
  </si>
  <si>
    <t>-517.923103776328 243.341165579215 -670.088273631367</t>
  </si>
  <si>
    <t>-549.456754946273 369.796701634921 -618.947023478783</t>
  </si>
  <si>
    <t>-484.040888186431 300.960869837916 -334.373003746409</t>
  </si>
  <si>
    <t>-257.467456294199 207.973902341884 -322.418728307766</t>
  </si>
  <si>
    <t>-507.069008100625 185.997086267916 -684.011013727863</t>
  </si>
  <si>
    <t>-531.25055328018 48.7319295968421 -697.128541910104</t>
  </si>
  <si>
    <t>-302.729272935994 30.740883628846 -362.393942763175</t>
  </si>
  <si>
    <t>-472.777198175536 226.707597147215 -203.976046253873</t>
  </si>
  <si>
    <t>-483.053075433584 254.538140740488 211.446480004853</t>
  </si>
  <si>
    <t>-498.069236655598 282.259524494682 616.494632159628</t>
  </si>
  <si>
    <t>-349.096533301538 298.299667416105 674.66549750209</t>
  </si>
  <si>
    <t>-499.711452590323 70.0421161332365 -203.864959878627</t>
  </si>
  <si>
    <t>-511.360364602855 80.4773852088902 212.321786001054</t>
  </si>
  <si>
    <t>-530.025667537485 102.338279530667 617.770630992482</t>
  </si>
  <si>
    <t>-388.951965586877 54.9508012462227 678.488336179966</t>
  </si>
  <si>
    <t>9763-20170724T150248.341994200.bin</t>
  </si>
  <si>
    <t>-486.233469272658 147.495478020548 -203.967164285112</t>
  </si>
  <si>
    <t>-497.152383572584 149.215131997612 -301.853992917074</t>
  </si>
  <si>
    <t>-503.881381910253 161.357476329185 -409.423832210429</t>
  </si>
  <si>
    <t>-508.298551461106 176.630957704567 -506.125507077423</t>
  </si>
  <si>
    <t>-511.355984889416 196.277132764647 -602.087319878213</t>
  </si>
  <si>
    <t>-514.513972448895 228.598089594668 -736.211893117556</t>
  </si>
  <si>
    <t>-497.614649355301 252.044337594035 -822.731751466209</t>
  </si>
  <si>
    <t>-518.642383476376 242.947774637425 -669.894212443449</t>
  </si>
  <si>
    <t>-550.986168352566 369.145779083553 -618.625998340075</t>
  </si>
  <si>
    <t>-485.217170813354 300.280310048616 -334.140446310934</t>
  </si>
  <si>
    <t>-258.486121802376 207.720209640908 -321.865673351778</t>
  </si>
  <si>
    <t>-507.593727925601 185.674753124468 -683.955852918487</t>
  </si>
  <si>
    <t>-531.118749179754 48.3244950055714 -697.470684310368</t>
  </si>
  <si>
    <t>-302.860790108279 30.3380212320315 -362.645378668722</t>
  </si>
  <si>
    <t>-473.013720125375 225.893756640666 -203.955611360581</t>
  </si>
  <si>
    <t>-483.129763669708 254.056219058082 211.448492520989</t>
  </si>
  <si>
    <t>-498.117655463891 282.297425475037 616.476430161278</t>
  </si>
  <si>
    <t>-349.151202122433 298.467047005127 674.627413763795</t>
  </si>
  <si>
    <t>-499.463979538121 69.0928242766795 -203.910912564498</t>
  </si>
  <si>
    <t>-511.22390893269 79.8565448717957 212.264332896253</t>
  </si>
  <si>
    <t>-530.073870511834 102.218987793636 617.68144582268</t>
  </si>
  <si>
    <t>-388.926120471829 54.9875085969707 678.348533361108</t>
  </si>
  <si>
    <t>9763-20170724T150248.374582800.bin</t>
  </si>
  <si>
    <t>-486.224906228654 147.180240260039 -203.967709624862</t>
  </si>
  <si>
    <t>-497.134257514213 148.902884367509 -301.855434132567</t>
  </si>
  <si>
    <t>-503.921652499428 161.055656696421 -409.42055512494</t>
  </si>
  <si>
    <t>-508.420320249107 176.338779604249 -506.116929628468</t>
  </si>
  <si>
    <t>-511.588434540364 195.99281758581 -602.07360074295</t>
  </si>
  <si>
    <t>-514.933218514436 228.321787991456 -736.19159811935</t>
  </si>
  <si>
    <t>-498.081834729199 251.844936297084 -822.699929264713</t>
  </si>
  <si>
    <t>-519.042023532839 242.653829385755 -669.868918017555</t>
  </si>
  <si>
    <t>-551.844421808928 368.747688937017 -618.66240943999</t>
  </si>
  <si>
    <t>-486.044286998289 300.253783240838 -334.094280605905</t>
  </si>
  <si>
    <t>-259.422754031857 207.724392868992 -319.742405411442</t>
  </si>
  <si>
    <t>-507.86743857708 185.409021922703 -683.946277306177</t>
  </si>
  <si>
    <t>-531.067913116166 48.0123163632024 -697.497095504649</t>
  </si>
  <si>
    <t>-302.679201107185 30.1193850038817 -362.771011227676</t>
  </si>
  <si>
    <t>-473.169699661665 225.579051251277 -203.941378765354</t>
  </si>
  <si>
    <t>-483.197483715038 253.923057277849 211.452490699845</t>
  </si>
  <si>
    <t>-498.142112705544 282.339799370204 616.469606717087</t>
  </si>
  <si>
    <t>-349.178567596272 298.56993145624 674.611240514507</t>
  </si>
  <si>
    <t>-499.306659576643 68.7855644811229 -203.926686182662</t>
  </si>
  <si>
    <t>-511.129053857937 79.5986739735727 212.245473740512</t>
  </si>
  <si>
    <t>-530.099909071201 102.160745367754 617.64655042879</t>
  </si>
  <si>
    <t>-388.909850921426 55.014363476161 678.281426904017</t>
  </si>
  <si>
    <t>9763-20170724T150248.410910100.bin</t>
  </si>
  <si>
    <t>-486.196411012803 146.997015876188 -203.973762537082</t>
  </si>
  <si>
    <t>-497.118950540995 148.711339476205 -301.860273277735</t>
  </si>
  <si>
    <t>-503.989474916262 160.807673425124 -409.426426618167</t>
  </si>
  <si>
    <t>-508.589296953117 176.018408628971 -506.129350968975</t>
  </si>
  <si>
    <t>-511.883317157063 195.578204922363 -602.101192398635</t>
  </si>
  <si>
    <t>-515.430234034157 227.750217066635 -736.251669364231</t>
  </si>
  <si>
    <t>-498.638216189802 251.23042378492 -822.783268947883</t>
  </si>
  <si>
    <t>-519.499480535057 242.148289049219 -669.940780530936</t>
  </si>
  <si>
    <t>-552.937446269457 368.172328524242 -618.940670673575</t>
  </si>
  <si>
    <t>-486.855532944763 300.376836706615 -334.270780943177</t>
  </si>
  <si>
    <t>-260.547773550448 207.51199942679 -317.361378055367</t>
  </si>
  <si>
    <t>-508.225302232466 184.910227744715 -683.965703394603</t>
  </si>
  <si>
    <t>-531.106040511111 47.4606543973921 -697.447474322398</t>
  </si>
  <si>
    <t>-302.447496695482 29.9435890433913 -362.819534290833</t>
  </si>
  <si>
    <t>-473.25655430025 225.421611860082 -203.946107616057</t>
  </si>
  <si>
    <t>-483.202115012538 253.8529904158 211.443702709502</t>
  </si>
  <si>
    <t>-498.157915861289 282.368541612737 616.465173280048</t>
  </si>
  <si>
    <t>-349.200820939377 298.643177450668 674.610886728798</t>
  </si>
  <si>
    <t>-499.183675068307 68.5671010867804 -203.934569617127</t>
  </si>
  <si>
    <t>-511.036491379784 79.4671619205194 212.234514663891</t>
  </si>
  <si>
    <t>-530.117323093574 102.123381661085 617.616922489237</t>
  </si>
  <si>
    <t>-388.893909562195 55.0375101676034 678.221129039965</t>
  </si>
  <si>
    <t>9763-20170724T150248.478597900.bin</t>
  </si>
  <si>
    <t>-486.223129034959 146.863983035582 -203.976606734523</t>
  </si>
  <si>
    <t>-497.168477123279 148.474826834249 -301.862299030949</t>
  </si>
  <si>
    <t>-504.140215612599 160.382160537416 -409.443027481762</t>
  </si>
  <si>
    <t>-508.85805530027 175.39000988161 -506.172063285457</t>
  </si>
  <si>
    <t>-512.293870519538 194.713494369366 -602.186696500673</t>
  </si>
  <si>
    <t>-516.062788094891 226.516862121029 -736.41901698358</t>
  </si>
  <si>
    <t>-499.356840910921 249.7732669114 -823.027672357232</t>
  </si>
  <si>
    <t>-520.087484160048 241.084455694306 -670.142413640335</t>
  </si>
  <si>
    <t>-554.153565737749 367.092506323 -619.53587020065</t>
  </si>
  <si>
    <t>-488.504579113133 300.245446262988 -334.541795679883</t>
  </si>
  <si>
    <t>-262.59717918924 207.265651025515 -313.432419433129</t>
  </si>
  <si>
    <t>-508.70613798091 183.833245074441 -684.026464262697</t>
  </si>
  <si>
    <t>-531.274019053773 46.2949606490135 -697.215214100852</t>
  </si>
  <si>
    <t>-301.85392642906 29.9724281322442 -362.880688009559</t>
  </si>
  <si>
    <t>-473.513738353278 225.312203892652 -203.98637707039</t>
  </si>
  <si>
    <t>-483.251089162052 253.880169372693 211.399085281182</t>
  </si>
  <si>
    <t>-498.174284148319 282.460463835685 616.448488194297</t>
  </si>
  <si>
    <t>-349.244646947004 298.883078516922 674.622865151958</t>
  </si>
  <si>
    <t>-498.98082381069 68.3642207950702 -203.899317552451</t>
  </si>
  <si>
    <t>-511.058677290125 79.4130515039483 212.259367090145</t>
  </si>
  <si>
    <t>-530.130184667118 102.0743832926 617.587686774901</t>
  </si>
  <si>
    <t>-388.851461471588 55.1159755100846 678.161813315243</t>
  </si>
  <si>
    <t>9763-20170724T150248.542279900.bin</t>
  </si>
  <si>
    <t>-486.254502976899 146.875427556743 -203.988191224888</t>
  </si>
  <si>
    <t>-497.221510687222 148.389804735056 -301.873032068745</t>
  </si>
  <si>
    <t>-504.274231326857 160.04402102638 -409.476274386789</t>
  </si>
  <si>
    <t>-509.08043976501 174.762612182314 -506.245377392788</t>
  </si>
  <si>
    <t>-512.614644430306 193.737037942107 -602.326002922278</t>
  </si>
  <si>
    <t>-516.527684840709 224.9871331073 -736.684076739754</t>
  </si>
  <si>
    <t>-499.907074645518 247.940837807204 -823.389757888861</t>
  </si>
  <si>
    <t>-520.494912930934 239.825014427558 -670.463974804804</t>
  </si>
  <si>
    <t>-554.928056088237 365.940406242941 -620.36698440922</t>
  </si>
  <si>
    <t>-489.477919928604 300.317675302662 -335.04274658731</t>
  </si>
  <si>
    <t>-263.622000798088 207.659676960879 -312.051422888021</t>
  </si>
  <si>
    <t>-509.101095909183 182.522415512215 -684.123737347888</t>
  </si>
  <si>
    <t>-531.535676090191 44.9308649236164 -696.870372199466</t>
  </si>
  <si>
    <t>-301.732680810114 30.1397973637399 -362.808370919464</t>
  </si>
  <si>
    <t>-473.731838541633 225.418020043866 -204.041391354695</t>
  </si>
  <si>
    <t>-483.334491154687 253.929435952563 211.351069115863</t>
  </si>
  <si>
    <t>-498.174155463089 282.550289007462 616.431438219867</t>
  </si>
  <si>
    <t>-349.284586426277 299.159122312788 674.655428602542</t>
  </si>
  <si>
    <t>-498.833670371915 68.3116933646004 -203.869149695029</t>
  </si>
  <si>
    <t>-511.093517637534 79.4548672046865 212.281739565027</t>
  </si>
  <si>
    <t>-530.073020849362 102.081945233626 617.596455212128</t>
  </si>
  <si>
    <t>-388.810234271498 55.0888556199336 678.180828138821</t>
  </si>
  <si>
    <t>9763-20170724T150248.579886500.bin</t>
  </si>
  <si>
    <t>-486.240491199431 146.862834090458 -203.954101581727</t>
  </si>
  <si>
    <t>-497.205426017011 148.351786246491 -301.83949380711</t>
  </si>
  <si>
    <t>-504.282775605383 159.883590046991 -409.454220904986</t>
  </si>
  <si>
    <t>-509.117443443086 174.453601788723 -506.244360360945</t>
  </si>
  <si>
    <t>-512.683314320751 193.241826552825 -602.360386686588</t>
  </si>
  <si>
    <t>-516.641532131475 224.190751001698 -736.786992506531</t>
  </si>
  <si>
    <t>-500.010418417879 246.98345187936 -823.533217614295</t>
  </si>
  <si>
    <t>-520.588060647445 239.176766590261 -670.598965273557</t>
  </si>
  <si>
    <t>-555.102434170639 365.370704879736 -620.77718339968</t>
  </si>
  <si>
    <t>-489.769226004962 300.395540238145 -335.277853354569</t>
  </si>
  <si>
    <t>-263.984681258957 207.69630762617 -311.757711144963</t>
  </si>
  <si>
    <t>-509.195698210981 181.844238172268 -684.134054649435</t>
  </si>
  <si>
    <t>-531.609970697122 44.2106389958005 -696.609374792827</t>
  </si>
  <si>
    <t>-301.620228205385 30.0340853217554 -362.730057512268</t>
  </si>
  <si>
    <t>-473.737039840778 225.420280956035 -204.041509164586</t>
  </si>
  <si>
    <t>-483.341026233863 253.959932682829 211.348964620159</t>
  </si>
  <si>
    <t>-498.183139894944 282.580788998682 616.426586155385</t>
  </si>
  <si>
    <t>-349.309433541788 299.318206162046 674.654358587572</t>
  </si>
  <si>
    <t>-498.766771253718 68.2749199297098 -203.83943339978</t>
  </si>
  <si>
    <t>-511.076388182761 79.4539616465374 212.308989885045</t>
  </si>
  <si>
    <t>-530.053168695542 102.081340405003 617.615959094065</t>
  </si>
  <si>
    <t>-388.799152131844 55.0638961309155 678.201952741197</t>
  </si>
  <si>
    <t>9763-20170724T150248.613060000.bin</t>
  </si>
  <si>
    <t>-486.206238177963 146.847076119282 -203.930294276806</t>
  </si>
  <si>
    <t>-497.202163642334 148.326037459264 -301.812404815765</t>
  </si>
  <si>
    <t>-504.319401012777 159.755265143988 -409.435513232745</t>
  </si>
  <si>
    <t>-509.187882504783 174.196342127229 -506.243316182372</t>
  </si>
  <si>
    <t>-512.78242166907 192.820422955249 -602.3901327308</t>
  </si>
  <si>
    <t>-516.772949678033 223.502144303272 -736.877019259216</t>
  </si>
  <si>
    <t>-500.12373463249 246.130925427634 -823.662516453852</t>
  </si>
  <si>
    <t>-520.69996247664 238.62030299991 -670.717946996308</t>
  </si>
  <si>
    <t>-555.233608898412 364.900504666233 -621.115568746579</t>
  </si>
  <si>
    <t>-490.041880022784 300.465680458484 -335.461618482243</t>
  </si>
  <si>
    <t>-264.345941518569 207.695614371837 -311.377183422677</t>
  </si>
  <si>
    <t>-509.318089700544 181.25956417298 -684.141895934897</t>
  </si>
  <si>
    <t>-531.760449084722 43.6082255855308 -696.341260530137</t>
  </si>
  <si>
    <t>-301.485560053213 29.8866027047443 -362.634028753696</t>
  </si>
  <si>
    <t>-473.766354072808 225.446191197764 -204.037635215827</t>
  </si>
  <si>
    <t>-483.345330643555 253.990172896412 211.353141861737</t>
  </si>
  <si>
    <t>-498.201320028102 282.596337157287 616.416425905626</t>
  </si>
  <si>
    <t>-349.332323476354 299.428680451143 674.628926351628</t>
  </si>
  <si>
    <t>-498.711763228401 68.2421853039079 -203.814165261717</t>
  </si>
  <si>
    <t>-511.073306012729 79.4679211044008 212.331419827217</t>
  </si>
  <si>
    <t>-530.03378898264 102.082864214954 617.631227542154</t>
  </si>
  <si>
    <t>-388.788282580548 55.0447785053564 678.220996806016</t>
  </si>
  <si>
    <t>9763-20170724T150248.676230400.bin</t>
  </si>
  <si>
    <t>-486.150164219435 146.951446455891 -203.92429397052</t>
  </si>
  <si>
    <t>-497.150759901397 148.389009930554 -301.806391428241</t>
  </si>
  <si>
    <t>-504.277201000148 159.641084516021 -409.447518150942</t>
  </si>
  <si>
    <t>-509.150590832349 173.87060596737 -506.286395038859</t>
  </si>
  <si>
    <t>-512.743497906353 192.233423247954 -602.483704835591</t>
  </si>
  <si>
    <t>-516.721882027689 222.496320823037 -737.065622723138</t>
  </si>
  <si>
    <t>-500.01894140909 244.801847814081 -823.924523628848</t>
  </si>
  <si>
    <t>-520.651358627307 237.82105933717 -670.954270843877</t>
  </si>
  <si>
    <t>-555.413159800882 364.203978828023 -621.77980444124</t>
  </si>
  <si>
    <t>-490.515385512655 300.90052330036 -335.806104064309</t>
  </si>
  <si>
    <t>-264.976018588158 208.100924357237 -310.404412117448</t>
  </si>
  <si>
    <t>-509.275273119918 180.41741634794 -684.198707864753</t>
  </si>
  <si>
    <t>-531.78774846996 42.7346149336363 -695.893545062175</t>
  </si>
  <si>
    <t>-301.167209199878 29.8514987965943 -362.331145447282</t>
  </si>
  <si>
    <t>-473.709271622605 225.599266651405 -204.071224032062</t>
  </si>
  <si>
    <t>-483.273085441108 254.054087805996 211.326056528112</t>
  </si>
  <si>
    <t>-498.223901187683 282.607467625922 616.401777491647</t>
  </si>
  <si>
    <t>-349.339662539653 299.33393943025 674.605799409143</t>
  </si>
  <si>
    <t>-498.611095919377 68.2890979049787 -203.754805139853</t>
  </si>
  <si>
    <t>-511.100677858306 79.6061460264204 212.384563773919</t>
  </si>
  <si>
    <t>-529.992033553921 102.099481493094 617.669644440385</t>
  </si>
  <si>
    <t>-388.76726892698 55.0045190116834 678.263548677187</t>
  </si>
  <si>
    <t>9763-20170724T150248.713943900.bin</t>
  </si>
  <si>
    <t>-486.124470433611 146.995508720951 -203.916187486615</t>
  </si>
  <si>
    <t>-497.125383350523 148.39914339649 -301.79885066581</t>
  </si>
  <si>
    <t>-504.248642387161 159.555476240808 -409.450213788626</t>
  </si>
  <si>
    <t>-509.115301306984 173.676057983467 -506.305360129869</t>
  </si>
  <si>
    <t>-512.696133882821 191.907934607882 -602.527874774447</t>
  </si>
  <si>
    <t>-516.650426051128 221.964922937241 -737.156679519787</t>
  </si>
  <si>
    <t>-499.93822974402 244.098969412114 -824.057657740045</t>
  </si>
  <si>
    <t>-520.587363150642 237.391552872913 -671.069546955285</t>
  </si>
  <si>
    <t>-555.440276003062 363.826457559606 -622.086700913914</t>
  </si>
  <si>
    <t>-490.643955092283 301.050456779301 -335.973637368734</t>
  </si>
  <si>
    <t>-265.199694311636 208.15659147261 -310.077718472871</t>
  </si>
  <si>
    <t>-509.217673766126 179.966130769436 -684.224280919813</t>
  </si>
  <si>
    <t>-531.778886252139 42.2709668672333 -695.665297956714</t>
  </si>
  <si>
    <t>-301.088011658615 29.8006031398425 -362.139868461528</t>
  </si>
  <si>
    <t>-473.729298307888 225.650011597388 -204.085752788883</t>
  </si>
  <si>
    <t>-483.202537902081 254.071674717864 211.315831217374</t>
  </si>
  <si>
    <t>-498.222551893884 282.622222936865 616.398766148317</t>
  </si>
  <si>
    <t>-349.343764447096 299.350365650023 674.616224954758</t>
  </si>
  <si>
    <t>-498.550017142273 68.3284840561598 -203.721979625865</t>
  </si>
  <si>
    <t>-511.092279857036 79.6460077520344 212.415797402509</t>
  </si>
  <si>
    <t>-529.974097547219 102.105437173958 617.694820544171</t>
  </si>
  <si>
    <t>-388.757987412088 54.9866029401644 678.290428948117</t>
  </si>
  <si>
    <t>9763-20170724T150248.774608900.bin</t>
  </si>
  <si>
    <t>-485.971182820606 147.136699257099 -203.921263983023</t>
  </si>
  <si>
    <t>-496.939942571546 148.497029779177 -301.80808659238</t>
  </si>
  <si>
    <t>-504.040453565631 159.455355815463 -409.481191029473</t>
  </si>
  <si>
    <t>-508.884542823427 173.337252061248 -506.3721076779</t>
  </si>
  <si>
    <t>-512.436231843501 191.272356303719 -602.651441279648</t>
  </si>
  <si>
    <t>-516.338402929957 220.851402283469 -737.387693549631</t>
  </si>
  <si>
    <t>-499.621288034222 242.619759195436 -824.379982717318</t>
  </si>
  <si>
    <t>-520.288354861093 236.515013428814 -671.356963173513</t>
  </si>
  <si>
    <t>-555.290439180282 363.080349907518 -622.824403489726</t>
  </si>
  <si>
    <t>-490.91436255574 301.288937243347 -336.402531798948</t>
  </si>
  <si>
    <t>-265.683498376995 208.330489094303 -308.929140149843</t>
  </si>
  <si>
    <t>-508.938680905938 179.038340047028 -684.303626977366</t>
  </si>
  <si>
    <t>-531.610112873728 41.3127348359699 -695.129999006258</t>
  </si>
  <si>
    <t>-300.541870408446 29.5358547557069 -361.921933051039</t>
  </si>
  <si>
    <t>-473.611568949942 225.818904284987 -204.102908812344</t>
  </si>
  <si>
    <t>-483.16831749783 254.169076586537 211.301658461486</t>
  </si>
  <si>
    <t>-498.231798668331 282.657943063541 616.39584235012</t>
  </si>
  <si>
    <t>-349.362351346542 299.447548576986 674.619538131976</t>
  </si>
  <si>
    <t>-498.335369483933 68.4749489353801 -203.681739391285</t>
  </si>
  <si>
    <t>-511.050216994956 79.7366746086095 212.45228129976</t>
  </si>
  <si>
    <t>-529.948753397744 102.082376474048 617.734076978536</t>
  </si>
  <si>
    <t>-388.733733136873 54.9822290798459 678.3466914571</t>
  </si>
  <si>
    <t>9763-20170724T150248.810208400.bin</t>
  </si>
  <si>
    <t>-485.868430568578 147.233015946027 -203.917553392799</t>
  </si>
  <si>
    <t>-496.831442711802 148.557065230608 -301.805584940687</t>
  </si>
  <si>
    <t>-503.926263914428 159.396595713091 -409.491077504637</t>
  </si>
  <si>
    <t>-508.761693622739 173.140005301491 -506.402130394394</t>
  </si>
  <si>
    <t>-512.29882825548 190.906418414678 -602.713164794623</t>
  </si>
  <si>
    <t>-516.172024489732 220.217430199612 -737.508764406822</t>
  </si>
  <si>
    <t>-499.443919412131 241.775340159311 -824.551526007917</t>
  </si>
  <si>
    <t>-520.129816047923 236.013500942915 -671.510195022858</t>
  </si>
  <si>
    <t>-555.165571490434 362.667013667201 -623.224073311671</t>
  </si>
  <si>
    <t>-490.994918972702 301.445703570713 -336.633488911295</t>
  </si>
  <si>
    <t>-265.922377010664 208.472367011582 -307.940087456182</t>
  </si>
  <si>
    <t>-508.790102277564 178.508719821801 -684.340363426008</t>
  </si>
  <si>
    <t>-531.488199578392 40.7601966602563 -694.838287442987</t>
  </si>
  <si>
    <t>-300.153314207344 29.4080419286877 -361.815340424233</t>
  </si>
  <si>
    <t>-473.555463037819 225.932398030498 -204.121690758093</t>
  </si>
  <si>
    <t>-483.124392156982 254.24466750557 211.285143785437</t>
  </si>
  <si>
    <t>-498.233674252185 282.677888053329 616.393725722862</t>
  </si>
  <si>
    <t>-349.371934344448 299.518617978944 674.62237427457</t>
  </si>
  <si>
    <t>-498.20188345553 68.5373670087358 -203.660558907302</t>
  </si>
  <si>
    <t>-511.020524698656 79.8359105908346 212.469286552087</t>
  </si>
  <si>
    <t>-529.937851533025 102.0733642186 617.759849000396</t>
  </si>
  <si>
    <t>-388.717868067895 54.9977659419494 678.380010527448</t>
  </si>
  <si>
    <t>9763-20170724T150248.874881600.bin</t>
  </si>
  <si>
    <t>-485.650907110921 147.51473251174 -203.900692057471</t>
  </si>
  <si>
    <t>-496.58770891921 148.768529390947 -301.7925062366</t>
  </si>
  <si>
    <t>-503.660273527042 159.361823714311 -409.504043709659</t>
  </si>
  <si>
    <t>-508.470416459225 172.81642090082 -506.456702466963</t>
  </si>
  <si>
    <t>-511.972176454572 190.229305740722 -602.833773415723</t>
  </si>
  <si>
    <t>-515.780346880684 218.976466380453 -737.752646158085</t>
  </si>
  <si>
    <t>-499.020589322638 240.1004600942 -824.895517421514</t>
  </si>
  <si>
    <t>-519.765644717045 235.049220397831 -671.822426839414</t>
  </si>
  <si>
    <t>-555.01536529667 361.837683417187 -624.056035900153</t>
  </si>
  <si>
    <t>-491.347103001765 301.994371010863 -337.06269969267</t>
  </si>
  <si>
    <t>-266.556331520808 209.135069941718 -305.897536907855</t>
  </si>
  <si>
    <t>-508.42839979058 177.489596487508 -684.406685642456</t>
  </si>
  <si>
    <t>-531.142943127952 39.6920224276857 -694.173904759212</t>
  </si>
  <si>
    <t>-299.273911899478 29.3790815953605 -361.51962696504</t>
  </si>
  <si>
    <t>-473.379650616228 226.223083344722 -204.152890980367</t>
  </si>
  <si>
    <t>-483.05221106385 254.410093135584 211.26007274879</t>
  </si>
  <si>
    <t>-498.228329118232 282.698794727337 616.390164951662</t>
  </si>
  <si>
    <t>-349.367448704471 299.462822168629 674.643111437786</t>
  </si>
  <si>
    <t>-497.9181908543 68.8084134083635 -203.602497073277</t>
  </si>
  <si>
    <t>-510.987448935531 80.0514809428862 212.521057031768</t>
  </si>
  <si>
    <t>-529.904498600725 102.068079180731 617.814534830517</t>
  </si>
  <si>
    <t>-388.693910661646 54.997258418206 678.460336984575</t>
  </si>
  <si>
    <t>9763-20170724T150248.943120500.bin</t>
  </si>
  <si>
    <t>-485.349991170219 147.836772411905 -203.893349377099</t>
  </si>
  <si>
    <t>-496.2643519909 149.048213875571 -301.78821260206</t>
  </si>
  <si>
    <t>-503.355731490547 159.377119775026 -409.524099979579</t>
  </si>
  <si>
    <t>-508.190381638861 172.505391808413 -506.520473975066</t>
  </si>
  <si>
    <t>-511.71775230991 189.505609164413 -602.97014781189</t>
  </si>
  <si>
    <t>-515.557069590621 217.582633044112 -738.029308564636</t>
  </si>
  <si>
    <t>-498.73762434014 238.188229376692 -825.284646666688</t>
  </si>
  <si>
    <t>-519.529148702996 233.98208665782 -672.178880396039</t>
  </si>
  <si>
    <t>-555.091552853901 360.909994138981 -625.032612278418</t>
  </si>
  <si>
    <t>-491.79604318773 302.676694635477 -337.626069510277</t>
  </si>
  <si>
    <t>-267.335380592364 209.898968559781 -303.940907055706</t>
  </si>
  <si>
    <t>-508.190806468935 176.361493436695 -684.479572850277</t>
  </si>
  <si>
    <t>-530.943012863259 38.5095139142115 -693.385336402839</t>
  </si>
  <si>
    <t>-298.397476236877 29.5884460705231 -361.173913270064</t>
  </si>
  <si>
    <t>-473.181472728196 226.577904181558 -204.17776353486</t>
  </si>
  <si>
    <t>-482.986514913462 254.631721824271 211.241156595642</t>
  </si>
  <si>
    <t>-498.236588346941 282.740959631743 616.38391842272</t>
  </si>
  <si>
    <t>-349.38576593808 299.58357668016 674.639967425851</t>
  </si>
  <si>
    <t>-497.557942549736 69.1070383229371 -203.561101284017</t>
  </si>
  <si>
    <t>-510.881584943995 80.2721566728167 212.55644464171</t>
  </si>
  <si>
    <t>-529.860935303837 102.051545332121 617.851345862223</t>
  </si>
  <si>
    <t>-388.669260801051 54.9944230948167 678.551734376437</t>
  </si>
  <si>
    <t>9763-20170724T150248.975709400.bin</t>
  </si>
  <si>
    <t>-485.239859785674 148.04365944946 -203.883493401986</t>
  </si>
  <si>
    <t>-496.186267899769 149.224363968562 -301.775203556255</t>
  </si>
  <si>
    <t>-503.306009949094 159.386002677712 -409.52519895662</t>
  </si>
  <si>
    <t>-508.157039461888 172.310772035055 -506.547921949484</t>
  </si>
  <si>
    <t>-511.687525757965 189.056652756496 -603.041983180958</t>
  </si>
  <si>
    <t>-515.513516261543 216.723857188126 -738.185928861703</t>
  </si>
  <si>
    <t>-498.634587687213 237.006958346301 -825.505482443536</t>
  </si>
  <si>
    <t>-519.484078974433 233.324593194361 -672.385796637325</t>
  </si>
  <si>
    <t>-555.276581244486 360.341483835081 -625.628794464486</t>
  </si>
  <si>
    <t>-492.244911557106 303.026564028116 -337.979726983447</t>
  </si>
  <si>
    <t>-268.002938565504 210.350984322477 -302.599223528243</t>
  </si>
  <si>
    <t>-508.160540215142 175.663933543428 -684.510885559981</t>
  </si>
  <si>
    <t>-530.977642978867 37.7935976589283 -692.928018884126</t>
  </si>
  <si>
    <t>-297.973470492129 29.7204782903427 -361.042769084525</t>
  </si>
  <si>
    <t>-473.134939303884 226.789638298106 -204.194760551957</t>
  </si>
  <si>
    <t>-482.919558534675 254.756187679742 211.230494152426</t>
  </si>
  <si>
    <t>-498.237986718099 282.74864719377 616.383054164285</t>
  </si>
  <si>
    <t>-349.382776764907 299.536261382731 674.643696487675</t>
  </si>
  <si>
    <t>-497.408694930839 69.3059823800277 -203.531769605533</t>
  </si>
  <si>
    <t>-510.786514835135 80.3987224605748 212.585954166957</t>
  </si>
  <si>
    <t>-529.836994887995 102.056555772587 617.8823679272</t>
  </si>
  <si>
    <t>-388.658108804076 54.9949494316704 678.609029992209</t>
  </si>
  <si>
    <t>9763-20170724T150249.013311800.bin</t>
  </si>
  <si>
    <t>-485.198000590464 148.301002816974 -203.868512690088</t>
  </si>
  <si>
    <t>-496.154361538309 149.44296443198 -301.759601264246</t>
  </si>
  <si>
    <t>-503.271565052681 159.43745458237 -409.525337159214</t>
  </si>
  <si>
    <t>-508.108846141373 172.162479794527 -506.575187099617</t>
  </si>
  <si>
    <t>-511.610310701025 188.661825616514 -603.112872062674</t>
  </si>
  <si>
    <t>-515.375908633856 215.933933378477 -738.338719436059</t>
  </si>
  <si>
    <t>-498.431313881527 235.869690101538 -825.725518989068</t>
  </si>
  <si>
    <t>-519.369269002364 232.728137415504 -672.589064608324</t>
  </si>
  <si>
    <t>-555.312459701203 359.835670949401 -626.231841082438</t>
  </si>
  <si>
    <t>-492.569862755487 303.541413816786 -338.318161001651</t>
  </si>
  <si>
    <t>-268.539014441217 211.065152016557 -301.124910066099</t>
  </si>
  <si>
    <t>-508.05353333799 175.029594267154 -684.540802798762</t>
  </si>
  <si>
    <t>-530.972325603525 37.1317531773836 -692.443605038323</t>
  </si>
  <si>
    <t>-297.509023042039 29.98690272821 -360.912042502528</t>
  </si>
  <si>
    <t>-473.127648075194 227.078875058251 -204.214905254999</t>
  </si>
  <si>
    <t>-482.859512059376 254.90294343266 211.221178458413</t>
  </si>
  <si>
    <t>-498.239241803913 282.767191402105 616.380858415586</t>
  </si>
  <si>
    <t>-349.384043876344 299.567692894804 674.637786479087</t>
  </si>
  <si>
    <t>-497.329073038581 69.534552113972 -203.496940643834</t>
  </si>
  <si>
    <t>-510.715833714375 80.5731666952142 212.621989230226</t>
  </si>
  <si>
    <t>-529.822020202369 102.065854147787 617.922372733536</t>
  </si>
  <si>
    <t>-388.650850794327 55.0046448950484 678.667360374325</t>
  </si>
  <si>
    <t>9763-20170724T150249.075479700.bin</t>
  </si>
  <si>
    <t>-485.1049609658 148.877912503805 -203.860678045304</t>
  </si>
  <si>
    <t>-496.101866024643 149.911913931469 -301.748386357635</t>
  </si>
  <si>
    <t>-503.178765298514 159.509105516168 -409.55293248448</t>
  </si>
  <si>
    <t>-507.932732224529 171.769522820836 -506.666682769755</t>
  </si>
  <si>
    <t>-511.296328939143 187.703610138429 -603.304127200683</t>
  </si>
  <si>
    <t>-514.803318742997 214.078947836591 -738.714685780345</t>
  </si>
  <si>
    <t>-497.735124756624 233.255034436538 -826.247316290607</t>
  </si>
  <si>
    <t>-518.905877484731 231.311574557706 -673.085424452916</t>
  </si>
  <si>
    <t>-555.194260461716 358.671764377874 -627.684117034115</t>
  </si>
  <si>
    <t>-493.648562192858 304.74084012758 -339.060430254082</t>
  </si>
  <si>
    <t>-269.953115074102 212.738908504884 -298.799253386813</t>
  </si>
  <si>
    <t>-507.600380409243 173.52907596854 -684.633145874614</t>
  </si>
  <si>
    <t>-530.680088499837 35.6095253106703 -691.376160835216</t>
  </si>
  <si>
    <t>-296.72585160919 30.7961418481987 -360.334695863268</t>
  </si>
  <si>
    <t>-473.13306567526 227.672447113066 -204.278323180577</t>
  </si>
  <si>
    <t>-482.738131995866 255.235869427128 211.178050572996</t>
  </si>
  <si>
    <t>-498.234628460001 282.803684905186 616.371566735047</t>
  </si>
  <si>
    <t>-349.373654705252 299.517853346758 674.638584785742</t>
  </si>
  <si>
    <t>-497.080979520861 70.052667465854 -203.390945218</t>
  </si>
  <si>
    <t>-510.691381462253 80.9870851160613 212.723497902438</t>
  </si>
  <si>
    <t>-529.798938568448 102.103286566515 618.025453285156</t>
  </si>
  <si>
    <t>-388.644441855226 55.0205156403138 678.792318767207</t>
  </si>
  <si>
    <t>9763-20170724T150249.112247400.bin</t>
  </si>
  <si>
    <t>-485.061402568693 149.18960577825 -203.855941642951</t>
  </si>
  <si>
    <t>-496.063145642115 150.157838717012 -301.74370806646</t>
  </si>
  <si>
    <t>-503.110870517514 159.519590693779 -409.57095568876</t>
  </si>
  <si>
    <t>-507.817104474185 171.504318097761 -506.721307458478</t>
  </si>
  <si>
    <t>-511.107028626616 187.102435291131 -603.416169897013</t>
  </si>
  <si>
    <t>-514.478697579952 212.943911117993 -738.93303010299</t>
  </si>
  <si>
    <t>-497.347427120886 231.686707957286 -826.547212435058</t>
  </si>
  <si>
    <t>-518.636251717257 230.437227098631 -673.376266005914</t>
  </si>
  <si>
    <t>-555.064766319616 357.942986689966 -628.507913928296</t>
  </si>
  <si>
    <t>-494.099358762715 305.204048265633 -339.541045438741</t>
  </si>
  <si>
    <t>-270.528465498275 213.648231860543 -297.605621895292</t>
  </si>
  <si>
    <t>-507.340381998481 172.605424923092 -684.68517160387</t>
  </si>
  <si>
    <t>-530.477663942478 34.6640194801589 -690.744847850171</t>
  </si>
  <si>
    <t>-296.360068702512 31.1138715573054 -359.926622202569</t>
  </si>
  <si>
    <t>-473.13347689642 228.015470924494 -204.317166979045</t>
  </si>
  <si>
    <t>-482.698575828741 255.419466709415 211.150682483587</t>
  </si>
  <si>
    <t>-498.223172893715 282.823570791443 616.366908647509</t>
  </si>
  <si>
    <t>-349.366163287416 299.513657635925 674.65101392113</t>
  </si>
  <si>
    <t>-496.976270833318 70.3443457866438 -203.334341601539</t>
  </si>
  <si>
    <t>-510.705856738329 81.2204635980977 212.777686463821</t>
  </si>
  <si>
    <t>-529.785531893085 102.126272539656 618.081917555954</t>
  </si>
  <si>
    <t>-388.640162274073 55.0303399481782 678.859900300978</t>
  </si>
  <si>
    <t>9763-20170724T150249.176420300.bin</t>
  </si>
  <si>
    <t>-485.061692344437 149.817872873406 -203.804374719522</t>
  </si>
  <si>
    <t>-496.100507185849 150.656162174293 -301.689200817037</t>
  </si>
  <si>
    <t>-503.103113236393 159.49968934366 -409.56304349849</t>
  </si>
  <si>
    <t>-507.717013515742 170.872020756417 -506.791474849666</t>
  </si>
  <si>
    <t>-510.852718525344 185.719358747739 -603.609507720814</t>
  </si>
  <si>
    <t>-513.932491947211 210.364088335226 -739.356113102422</t>
  </si>
  <si>
    <t>-496.633413399523 228.139461427047 -827.138746202159</t>
  </si>
  <si>
    <t>-518.221740165046 228.436845098184 -673.965162418564</t>
  </si>
  <si>
    <t>-555.073800594403 356.232212633799 -630.272038550058</t>
  </si>
  <si>
    <t>-494.978389493276 306.093413409624 -340.660873020103</t>
  </si>
  <si>
    <t>-271.707290361396 215.062722008674 -296.069070277942</t>
  </si>
  <si>
    <t>-506.920532901536 170.504140244983 -684.739325775808</t>
  </si>
  <si>
    <t>-530.177452444785 32.5282532501003 -689.372524213947</t>
  </si>
  <si>
    <t>-295.575262393192 31.6668877741388 -359.030782681059</t>
  </si>
  <si>
    <t>-473.268083324286 228.698806229896 -204.3796671292</t>
  </si>
  <si>
    <t>-482.656146939399 255.782663548795 211.113178713922</t>
  </si>
  <si>
    <t>-498.197585574152 282.85450626052 616.360608839699</t>
  </si>
  <si>
    <t>-349.339612929596 299.447549756964 674.669931744881</t>
  </si>
  <si>
    <t>-496.864613872069 70.9423827844143 -203.205736460308</t>
  </si>
  <si>
    <t>-510.734891869677 81.6963156375732 212.904813136052</t>
  </si>
  <si>
    <t>-529.744277357652 102.197684785649 618.21862248035</t>
  </si>
  <si>
    <t>-388.622665260796 55.0768607661826 679.032341568992</t>
  </si>
  <si>
    <t>9763-20170724T150249.241608300.bin</t>
  </si>
  <si>
    <t>-485.170948062205 150.44725907379 -203.76515548882</t>
  </si>
  <si>
    <t>-496.26957826205 151.138427843668 -301.644361043137</t>
  </si>
  <si>
    <t>-503.234323222964 159.439723739418 -409.563836948498</t>
  </si>
  <si>
    <t>-507.755335711137 170.176620563393 -506.868827370953</t>
  </si>
  <si>
    <t>-510.729243499676 184.249469684971 -603.807517405364</t>
  </si>
  <si>
    <t>-513.499179087402 207.663291608042 -739.778529346663</t>
  </si>
  <si>
    <t>-495.985095109955 224.425060129217 -827.717672552103</t>
  </si>
  <si>
    <t>-517.948087805779 226.325574352102 -674.564146090897</t>
  </si>
  <si>
    <t>-555.135848768159 354.422017280723 -632.040191960292</t>
  </si>
  <si>
    <t>-495.770312757227 307.624342687584 -341.720232957891</t>
  </si>
  <si>
    <t>-272.977894768695 217.392838756762 -293.276520456927</t>
  </si>
  <si>
    <t>-506.601486718957 168.301885171071 -684.786759646892</t>
  </si>
  <si>
    <t>-529.927200350255 30.2881160504946 -687.893519135414</t>
  </si>
  <si>
    <t>-294.616978939834 32.5980676008289 -358.191289558765</t>
  </si>
  <si>
    <t>-473.590342029631 229.381120257454 -204.436990395371</t>
  </si>
  <si>
    <t>-482.643145556747 256.200721583599 211.080495540074</t>
  </si>
  <si>
    <t>-498.166311002781 282.91851656284 616.362161009553</t>
  </si>
  <si>
    <t>-349.328064239168 299.598779986218 674.696916173612</t>
  </si>
  <si>
    <t>-496.788546981766 71.5229092863315 -203.053406544745</t>
  </si>
  <si>
    <t>-510.783404076633 82.1702452107074 213.055667920396</t>
  </si>
  <si>
    <t>-529.698333768011 102.272361549829 618.363323455382</t>
  </si>
  <si>
    <t>-388.601343680525 55.1515616328304 679.234218278531</t>
  </si>
  <si>
    <t>9763-20170724T150249.275200000.bin</t>
  </si>
  <si>
    <t>-485.250325278181 150.752999842056 -203.746081423765</t>
  </si>
  <si>
    <t>-496.386827691822 151.349963908247 -301.621663884311</t>
  </si>
  <si>
    <t>-503.323271291863 159.36478040197 -409.564519683537</t>
  </si>
  <si>
    <t>-507.782173943178 169.773538331233 -506.908143724758</t>
  </si>
  <si>
    <t>-510.652387590947 183.452155102001 -603.906199927607</t>
  </si>
  <si>
    <t>-513.227892952069 206.245339296679 -739.986637243241</t>
  </si>
  <si>
    <t>-495.595456325953 222.500830877829 -827.997096580411</t>
  </si>
  <si>
    <t>-517.772152759835 225.204532239986 -674.86438521418</t>
  </si>
  <si>
    <t>-555.097573998318 353.462194799293 -632.970500124165</t>
  </si>
  <si>
    <t>-496.362398639876 308.35396912388 -342.255197263171</t>
  </si>
  <si>
    <t>-273.801969798572 218.494792445435 -292.08372659863</t>
  </si>
  <si>
    <t>-506.406738998121 167.135630577218 -684.805902273095</t>
  </si>
  <si>
    <t>-529.799324408074 29.1254554270793 -687.14629186466</t>
  </si>
  <si>
    <t>-294.083047129239 33.0754464454201 -357.915903071209</t>
  </si>
  <si>
    <t>-473.766008025572 229.74493770902 -204.482619363931</t>
  </si>
  <si>
    <t>-482.648603025046 256.372018190839 211.050877011167</t>
  </si>
  <si>
    <t>-498.14891868563 282.948211021913 616.35761347985</t>
  </si>
  <si>
    <t>-349.321700808106 299.657728981244 674.712077562793</t>
  </si>
  <si>
    <t>-496.766499449104 71.7826137596069 -202.970958110117</t>
  </si>
  <si>
    <t>-510.876396385594 82.4223678440987 213.134409991618</t>
  </si>
  <si>
    <t>-529.68031334033 102.299771785632 618.438632219273</t>
  </si>
  <si>
    <t>-388.597737692266 55.1882435502964 679.350093613608</t>
  </si>
  <si>
    <t>9763-20170724T150249.342882500.bin</t>
  </si>
  <si>
    <t>-485.439703556302 151.254995606997 -203.717202724642</t>
  </si>
  <si>
    <t>-496.635345290798 151.689724277342 -301.586758186625</t>
  </si>
  <si>
    <t>-503.504339749617 159.112437637988 -409.576346509611</t>
  </si>
  <si>
    <t>-507.830648520123 168.828573010165 -506.997376234868</t>
  </si>
  <si>
    <t>-510.485634963954 181.664097354869 -604.116892718561</t>
  </si>
  <si>
    <t>-512.660948508379 203.118130640086 -740.421762604802</t>
  </si>
  <si>
    <t>-494.815032042309 218.354610576833 -828.57144137893</t>
  </si>
  <si>
    <t>-517.404023361587 222.715151258217 -675.502891034079</t>
  </si>
  <si>
    <t>-555.010999422322 351.316745629937 -634.935428690838</t>
  </si>
  <si>
    <t>-497.374206699223 309.137391219468 -343.561333927684</t>
  </si>
  <si>
    <t>-275.133352808718 220.905620835898 -289.254857748893</t>
  </si>
  <si>
    <t>-505.994768260628 164.554526170137 -684.839270653486</t>
  </si>
  <si>
    <t>-529.457977095872 26.5339667716212 -685.566957853731</t>
  </si>
  <si>
    <t>-293.109644109796 33.9521424045083 -357.429322647694</t>
  </si>
  <si>
    <t>-474.103652574534 230.277170236802 -204.563293041248</t>
  </si>
  <si>
    <t>-482.625919315691 256.636469341024 210.994817176841</t>
  </si>
  <si>
    <t>-498.105925817679 282.971413065997 616.344685938876</t>
  </si>
  <si>
    <t>-349.277162999275 299.544532006647 674.734175758476</t>
  </si>
  <si>
    <t>-496.769129803317 72.2164054938646 -202.815167455449</t>
  </si>
  <si>
    <t>-511.067332645395 82.8351652011531 213.284372382867</t>
  </si>
  <si>
    <t>-529.652784237342 102.325753499432 618.602438757119</t>
  </si>
  <si>
    <t>-388.585087812924 55.2692524237548 679.590976768205</t>
  </si>
  <si>
    <t>9763-20170724T150249.376475300.bin</t>
  </si>
  <si>
    <t>-485.580760598855 151.409202186177 -203.671258970198</t>
  </si>
  <si>
    <t>-496.80611386708 151.75308234774 -301.53786387782</t>
  </si>
  <si>
    <t>-503.640054293145 158.871507339408 -409.550083478355</t>
  </si>
  <si>
    <t>-507.898309703642 168.234784286793 -507.00874013972</t>
  </si>
  <si>
    <t>-510.443344009682 180.642875451099 -604.186664412765</t>
  </si>
  <si>
    <t>-512.4146694486 201.420270556239 -740.599437830047</t>
  </si>
  <si>
    <t>-494.477949070874 216.172536699196 -828.813044398796</t>
  </si>
  <si>
    <t>-517.259047585596 221.338347028928 -675.785785790878</t>
  </si>
  <si>
    <t>-555.002527785551 350.110678734131 -635.886785756239</t>
  </si>
  <si>
    <t>-497.942411213855 309.288773412258 -344.206052915857</t>
  </si>
  <si>
    <t>-275.892453586022 221.568517108185 -288.313434125836</t>
  </si>
  <si>
    <t>-505.827532928048 163.1337603857 -684.81629493725</t>
  </si>
  <si>
    <t>-529.282066449507 25.1164427658455 -684.74322255425</t>
  </si>
  <si>
    <t>-292.769304264732 34.3621149975991 -357.098364114313</t>
  </si>
  <si>
    <t>-474.350294945049 230.479197366456 -204.599682093832</t>
  </si>
  <si>
    <t>-482.68518785665 256.745846590879 210.968101803735</t>
  </si>
  <si>
    <t>-498.083095092665 282.998685636018 616.335066800766</t>
  </si>
  <si>
    <t>-349.266245764535 299.622591922528 674.740450894916</t>
  </si>
  <si>
    <t>-496.827682599799 72.3409158766381 -202.725136085484</t>
  </si>
  <si>
    <t>-511.162308800481 82.9912741860571 213.372308734003</t>
  </si>
  <si>
    <t>-529.645984501101 102.343759316637 618.703530864815</t>
  </si>
  <si>
    <t>-388.578682545629 55.3312438883229 679.726792679807</t>
  </si>
  <si>
    <t>9763-20170724T150249.443878800.bin</t>
  </si>
  <si>
    <t>-485.924017077371 151.550102875544 -203.597642967791</t>
  </si>
  <si>
    <t>-497.198379324959 151.692666088434 -301.459086963028</t>
  </si>
  <si>
    <t>-503.977040038732 158.193148578951 -409.513684170012</t>
  </si>
  <si>
    <t>-508.122760623491 166.845414907484 -507.042976375825</t>
  </si>
  <si>
    <t>-510.481301425942 178.395422152592 -604.331460797174</t>
  </si>
  <si>
    <t>-512.101626047074 197.815212020346 -740.948536788399</t>
  </si>
  <si>
    <t>-494.00539489006 211.636656275068 -829.280370366319</t>
  </si>
  <si>
    <t>-517.110824459424 218.377107417663 -676.348885096801</t>
  </si>
  <si>
    <t>-555.13075129134 347.476528776635 -637.785483096734</t>
  </si>
  <si>
    <t>-498.962233965692 309.153057803804 -345.593080969753</t>
  </si>
  <si>
    <t>-277.269806858711 222.278323370792 -287.024595623352</t>
  </si>
  <si>
    <t>-505.659964619642 160.085107415942 -684.770695898815</t>
  </si>
  <si>
    <t>-529.104111122926 22.070696268863 -683.158330452404</t>
  </si>
  <si>
    <t>-292.144493630258 35.1224238194338 -356.158375743685</t>
  </si>
  <si>
    <t>-474.873722302146 230.706416848491 -204.651878459756</t>
  </si>
  <si>
    <t>-482.770753954376 256.810394459314 210.934785944887</t>
  </si>
  <si>
    <t>-498.020081839423 283.018529421493 616.335534332082</t>
  </si>
  <si>
    <t>-349.21893577465 299.597012197317 674.793779476333</t>
  </si>
  <si>
    <t>-496.960889316533 72.3919373543201 -202.485611969888</t>
  </si>
  <si>
    <t>-511.41324795775 83.210628825462 213.603406828859</t>
  </si>
  <si>
    <t>-529.65784839 102.378287047152 618.94101214581</t>
  </si>
  <si>
    <t>-388.566482316326 55.5052541599703 680.015923995294</t>
  </si>
  <si>
    <t>9763-20170724T150249.475468400.bin</t>
  </si>
  <si>
    <t>-486.049776807437 151.551521282323 -203.532681382737</t>
  </si>
  <si>
    <t>-497.316701136939 151.585260951732 -301.395027545653</t>
  </si>
  <si>
    <t>-504.064322886488 157.788976017531 -409.469122626458</t>
  </si>
  <si>
    <t>-508.164348540533 166.103500918451 -507.029642671927</t>
  </si>
  <si>
    <t>-510.454368927374 177.24786563119 -604.3669442511</t>
  </si>
  <si>
    <t>-511.94921904739 196.026947474047 -741.07515134644</t>
  </si>
  <si>
    <t>-493.798714892428 209.414081842502 -829.462546184044</t>
  </si>
  <si>
    <t>-517.021313609374 216.890674104672 -676.577193389693</t>
  </si>
  <si>
    <t>-555.212051303101 346.131569869584 -638.672276607169</t>
  </si>
  <si>
    <t>-499.427920397787 309.003429708834 -346.251994498634</t>
  </si>
  <si>
    <t>-277.860244806919 222.343118818822 -286.899187359111</t>
  </si>
  <si>
    <t>-505.555601051484 158.561335338169 -684.715151372078</t>
  </si>
  <si>
    <t>-528.981059748962 20.5531757400875 -682.395185178483</t>
  </si>
  <si>
    <t>-291.695693040698 35.367555593366 -355.642445056962</t>
  </si>
  <si>
    <t>-475.071998118293 230.733529938384 -204.662350920466</t>
  </si>
  <si>
    <t>-482.849741234548 256.818388774569 210.927667940496</t>
  </si>
  <si>
    <t>-497.993101532 283.04521071289 616.334673311007</t>
  </si>
  <si>
    <t>-349.214585161299 299.749768476973 674.814657203564</t>
  </si>
  <si>
    <t>-497.000202537337 72.384405315194 -202.345317688837</t>
  </si>
  <si>
    <t>-511.563825811289 83.268058409501 213.738183521158</t>
  </si>
  <si>
    <t>-529.666581569191 102.393977747964 619.072271369635</t>
  </si>
  <si>
    <t>-388.563223683536 55.572729334988 680.15915758484</t>
  </si>
  <si>
    <t>9763-20170724T150249.542148000.bin</t>
  </si>
  <si>
    <t>-486.209083137884 151.235608975647 -203.384025983884</t>
  </si>
  <si>
    <t>-497.4744254228 151.055778211796 -301.246467491501</t>
  </si>
  <si>
    <t>-504.185284337844 156.698584882385 -409.353483354799</t>
  </si>
  <si>
    <t>-508.222617498738 164.377681935557 -506.968736740538</t>
  </si>
  <si>
    <t>-510.410804601151 174.761122222601 -604.392553325311</t>
  </si>
  <si>
    <t>-511.712070660183 192.339531871428 -741.262218494385</t>
  </si>
  <si>
    <t>-493.507710420243 204.907669911386 -829.758814456535</t>
  </si>
  <si>
    <t>-516.885931260707 213.766518091071 -676.957238003662</t>
  </si>
  <si>
    <t>-555.531248964812 343.233559255902 -640.284662344898</t>
  </si>
  <si>
    <t>-500.372714155916 308.533021396958 -347.447880483431</t>
  </si>
  <si>
    <t>-278.934864804792 223.041021614577 -285.954740896789</t>
  </si>
  <si>
    <t>-505.387816825389 155.372245892948 -684.566431688292</t>
  </si>
  <si>
    <t>-528.642216022631 17.3670280039767 -680.901435295634</t>
  </si>
  <si>
    <t>-290.757120518203 35.3560570571919 -354.506297617191</t>
  </si>
  <si>
    <t>-475.407079560709 230.4544678089 -204.665578068112</t>
  </si>
  <si>
    <t>-483.000812974574 256.711264787368 210.917112539503</t>
  </si>
  <si>
    <t>-497.924651433548 283.048853058732 616.332475121144</t>
  </si>
  <si>
    <t>-349.17666420192 299.827780247782 674.868856674599</t>
  </si>
  <si>
    <t>-497.011562281901 72.0255182419573 -202.051966149875</t>
  </si>
  <si>
    <t>-511.91820443355 83.250120672137 214.010272707574</t>
  </si>
  <si>
    <t>-529.694349791428 102.41092436443 619.349606462444</t>
  </si>
  <si>
    <t>-388.56187353165 55.7098800033912 680.461356425956</t>
  </si>
  <si>
    <t>9763-20170724T150249.575238600.bin</t>
  </si>
  <si>
    <t>-486.273741447063 150.978286729448 -203.300526717276</t>
  </si>
  <si>
    <t>-497.50287504332 150.706184193919 -301.166868134956</t>
  </si>
  <si>
    <t>-504.155575116323 156.120936945932 -409.289103720698</t>
  </si>
  <si>
    <t>-508.12741018111 163.544590362834 -506.926923140735</t>
  </si>
  <si>
    <t>-510.233705007853 173.624383943829 -604.384309079839</t>
  </si>
  <si>
    <t>-511.399178286508 190.726227184223 -741.315628777422</t>
  </si>
  <si>
    <t>-493.17536812745 202.926966469408 -829.859649961862</t>
  </si>
  <si>
    <t>-516.656526438593 212.373012544746 -677.091170567485</t>
  </si>
  <si>
    <t>-555.500025746491 341.936216588942 -640.969819592472</t>
  </si>
  <si>
    <t>-500.675990332507 308.284980208295 -347.947687788088</t>
  </si>
  <si>
    <t>-279.294765622729 223.353077091447 -285.48237900967</t>
  </si>
  <si>
    <t>-505.111488039523 153.960312781494 -684.484804658205</t>
  </si>
  <si>
    <t>-528.297672672776 15.954196675498 -680.221038622025</t>
  </si>
  <si>
    <t>-290.138957905582 35.1682506134025 -354.130500555133</t>
  </si>
  <si>
    <t>-475.568773060052 230.243228914699 -204.652999662011</t>
  </si>
  <si>
    <t>-483.052396893073 256.581214842384 210.926457792115</t>
  </si>
  <si>
    <t>-497.895994840299 283.052439415477 616.334440766841</t>
  </si>
  <si>
    <t>-349.163722914763 299.900345175468 674.890880236701</t>
  </si>
  <si>
    <t>-496.981453745107 71.7524975384322 -201.908899374948</t>
  </si>
  <si>
    <t>-512.121897538562 83.1354685573881 214.140598692842</t>
  </si>
  <si>
    <t>-529.721030475105 102.399062032224 619.490382129851</t>
  </si>
  <si>
    <t>-388.565431455587 55.7749288337702 680.607455148736</t>
  </si>
  <si>
    <t>9763-20170724T150249.610311000.bin</t>
  </si>
  <si>
    <t>-486.333196918702 150.688587397628 -203.215991220525</t>
  </si>
  <si>
    <t>-497.542367974006 150.344584402741 -301.084451640074</t>
  </si>
  <si>
    <t>-504.155438633367 155.549899611254 -409.219453599476</t>
  </si>
  <si>
    <t>-508.078364925682 162.733389831836 -506.877066606656</t>
  </si>
  <si>
    <t>-510.119000442473 172.52282186985 -604.365457558171</t>
  </si>
  <si>
    <t>-511.170863952561 189.164607207836 -741.354394229155</t>
  </si>
  <si>
    <t>-492.933657128582 201.010260415265 -829.943852620102</t>
  </si>
  <si>
    <t>-516.491147570281 211.025174276214 -677.207608469551</t>
  </si>
  <si>
    <t>-555.516754264614 340.671188634218 -641.589089784424</t>
  </si>
  <si>
    <t>-501.089896324975 308.116386999638 -348.369205689006</t>
  </si>
  <si>
    <t>-279.742448326312 223.773773059423 -284.992191144944</t>
  </si>
  <si>
    <t>-504.920654648797 152.591753514443 -684.39501781929</t>
  </si>
  <si>
    <t>-528.030575441293 14.5981033875162 -679.611285592517</t>
  </si>
  <si>
    <t>-289.581661531923 35.0192338830025 -353.836118081801</t>
  </si>
  <si>
    <t>-475.705314688688 229.979081273055 -204.626935121291</t>
  </si>
  <si>
    <t>-483.077193833184 256.415615914288 210.948288984537</t>
  </si>
  <si>
    <t>-497.870524341213 283.051561284174 616.338344903119</t>
  </si>
  <si>
    <t>-349.148287319532 299.936470654507 674.909595958322</t>
  </si>
  <si>
    <t>-496.986558841475 71.4367763148998 -201.770585151096</t>
  </si>
  <si>
    <t>-512.293365272258 83.0022848052001 214.267807418762</t>
  </si>
  <si>
    <t>-529.752799506272 102.376183567359 619.620768583311</t>
  </si>
  <si>
    <t>-388.570087156371 55.8381240407377 680.740693915073</t>
  </si>
  <si>
    <t>9763-20170724T150249.675987800.bin</t>
  </si>
  <si>
    <t>-486.341260196967 149.959355192353 -203.041271056059</t>
  </si>
  <si>
    <t>-497.520765948179 149.467655980495 -300.912416254024</t>
  </si>
  <si>
    <t>-504.073325425288 154.278030585182 -409.069336911517</t>
  </si>
  <si>
    <t>-507.919859232471 161.013094616862 -506.761924318642</t>
  </si>
  <si>
    <t>-509.855823756384 170.264984733614 -604.305117438853</t>
  </si>
  <si>
    <t>-510.724441551063 186.05789514815 -741.395684178524</t>
  </si>
  <si>
    <t>-492.450671052584 197.276844120993 -830.059091395619</t>
  </si>
  <si>
    <t>-516.154973498954 208.310617827546 -677.393172887332</t>
  </si>
  <si>
    <t>-555.661591545109 338.087506519138 -642.770013415308</t>
  </si>
  <si>
    <t>-501.668297352253 307.526619171468 -349.255598965181</t>
  </si>
  <si>
    <t>-280.388424963087 224.31839053834 -284.166133387497</t>
  </si>
  <si>
    <t>-504.526005804274 149.843392315547 -684.20230556233</t>
  </si>
  <si>
    <t>-527.549822661335 11.8771693579597 -678.432828553099</t>
  </si>
  <si>
    <t>-288.300318102386 34.3244970142814 -353.616636670832</t>
  </si>
  <si>
    <t>-475.795917836385 229.249869386761 -204.560210706987</t>
  </si>
  <si>
    <t>-483.053760541048 256.009817015038 210.99635240379</t>
  </si>
  <si>
    <t>-497.824657640612 283.025628482757 616.347439956814</t>
  </si>
  <si>
    <t>-349.114105337013 299.955691287855 674.935354370907</t>
  </si>
  <si>
    <t>-496.892380535384 70.6679208899304 -201.497059908815</t>
  </si>
  <si>
    <t>-512.533419190408 82.658482278573 214.516915949911</t>
  </si>
  <si>
    <t>-529.801553275915 102.351283289642 619.873062682794</t>
  </si>
  <si>
    <t>-388.578136150821 55.9340713089784 680.99090643021</t>
  </si>
  <si>
    <t>9763-20170724T150249.710117600.bin</t>
  </si>
  <si>
    <t>-486.270541822201 149.584703736615 -202.957988475682</t>
  </si>
  <si>
    <t>-497.473063199036 149.020108513669 -300.826183354633</t>
  </si>
  <si>
    <t>-504.032760363927 153.639958185465 -408.991032491153</t>
  </si>
  <si>
    <t>-507.873335205945 160.159220195508 -506.698475444506</t>
  </si>
  <si>
    <t>-509.787744545804 169.153211015439 -604.266182430272</t>
  </si>
  <si>
    <t>-510.606670535072 184.539514151686 -741.403174321658</t>
  </si>
  <si>
    <t>-492.309856275389 195.465810809714 -830.098485158652</t>
  </si>
  <si>
    <t>-516.072366973164 206.979488850062 -677.469128088848</t>
  </si>
  <si>
    <t>-555.839053694364 336.791399222358 -643.318152446235</t>
  </si>
  <si>
    <t>-501.905306315274 307.113970094614 -349.702142919556</t>
  </si>
  <si>
    <t>-280.76230794753 224.566207906332 -283.319306562339</t>
  </si>
  <si>
    <t>-504.417004122711 148.497068803354 -684.100183289503</t>
  </si>
  <si>
    <t>-527.402944566895 10.5374972764571 -677.887697095888</t>
  </si>
  <si>
    <t>-287.627731913723 34.0357582053095 -353.476086958343</t>
  </si>
  <si>
    <t>-475.755895277199 228.891930132968 -204.531428313736</t>
  </si>
  <si>
    <t>-482.983687787287 255.796204303072 211.016315644031</t>
  </si>
  <si>
    <t>-497.806470033602 283.00914522318 616.35029190376</t>
  </si>
  <si>
    <t>-349.099028776137 299.967027477943 674.938074979884</t>
  </si>
  <si>
    <t>-496.785084920439 70.284735019186 -201.351740515363</t>
  </si>
  <si>
    <t>-512.610250269972 82.4901072015989 214.648977258746</t>
  </si>
  <si>
    <t>-529.83067744533 102.350963684382 620.002935824153</t>
  </si>
  <si>
    <t>-388.595523937821 55.9464005800551 681.103193959112</t>
  </si>
  <si>
    <t>9763-20170724T150249.779807500.bin</t>
  </si>
  <si>
    <t>-486.071530893557 148.818917712483 -202.773544815428</t>
  </si>
  <si>
    <t>-497.281883785799 148.118766131519 -300.639928438711</t>
  </si>
  <si>
    <t>-503.835003892212 152.432756787081 -408.817822772626</t>
  </si>
  <si>
    <t>-507.656644293952 158.614252075412 -506.547982638435</t>
  </si>
  <si>
    <t>-509.534865747074 167.210364102123 -604.152203685559</t>
  </si>
  <si>
    <t>-510.280698156106 181.974704518025 -741.358060997942</t>
  </si>
  <si>
    <t>-491.960608680027 192.400869488967 -830.108686723037</t>
  </si>
  <si>
    <t>-515.825799176312 204.6954469526 -677.529993418972</t>
  </si>
  <si>
    <t>-556.070215952255 334.57003693877 -644.142515377873</t>
  </si>
  <si>
    <t>-502.106763781356 306.387129319391 -350.384666437812</t>
  </si>
  <si>
    <t>-280.993010397565 224.979698462474 -282.513233278883</t>
  </si>
  <si>
    <t>-504.076213846703 146.201598278367 -683.888176931661</t>
  </si>
  <si>
    <t>-526.939700471855 8.25401778228502 -676.949008069243</t>
  </si>
  <si>
    <t>-286.272993552176 33.7424726266374 -353.128217765223</t>
  </si>
  <si>
    <t>-475.675318655484 228.154237459893 -204.454472578291</t>
  </si>
  <si>
    <t>-482.773112514262 255.393089706036 211.073718970146</t>
  </si>
  <si>
    <t>-497.778181856666 283.000922157271 616.353917982303</t>
  </si>
  <si>
    <t>-349.09488949762 300.235323801727 674.922350686478</t>
  </si>
  <si>
    <t>-496.48043004776 69.4945933012843 -201.06452376588</t>
  </si>
  <si>
    <t>-512.716613226698 82.121277276796 214.907770650767</t>
  </si>
  <si>
    <t>-529.889076253507 102.337504959947 620.245933136635</t>
  </si>
  <si>
    <t>-388.626619706168 55.9711900117848 681.312179414397</t>
  </si>
  <si>
    <t>9763-20170724T150249.842556800.bin</t>
  </si>
  <si>
    <t>-485.773462958755 147.968828767204 -202.615123935617</t>
  </si>
  <si>
    <t>-496.95052036072 147.165027982969 -300.484539201736</t>
  </si>
  <si>
    <t>-503.490163101311 151.262141364088 -408.671660848509</t>
  </si>
  <si>
    <t>-507.304632984927 157.205800259363 -506.416791593361</t>
  </si>
  <si>
    <t>-509.177933051493 165.522593329216 -604.04527764686</t>
  </si>
  <si>
    <t>-509.916630089195 179.849997951966 -741.297531958546</t>
  </si>
  <si>
    <t>-491.613984190732 189.841288560739 -830.101810114119</t>
  </si>
  <si>
    <t>-515.521186598637 202.762409687887 -677.543297543806</t>
  </si>
  <si>
    <t>-556.243877341888 332.621768995381 -644.718240847279</t>
  </si>
  <si>
    <t>-502.134813303384 305.804291731833 -350.859282232173</t>
  </si>
  <si>
    <t>-281.009475810989 225.501696164381 -281.721143573909</t>
  </si>
  <si>
    <t>-503.65903397688 144.271217934239 -683.712921791481</t>
  </si>
  <si>
    <t>-526.297098094432 6.31892927577223 -676.228645069332</t>
  </si>
  <si>
    <t>-285.232457647702 33.3459207106034 -352.676923267294</t>
  </si>
  <si>
    <t>-475.449657610773 227.328640472107 -204.365839865325</t>
  </si>
  <si>
    <t>-482.629749123387 254.94354597915 211.136101002745</t>
  </si>
  <si>
    <t>-497.742232525012 282.99655735559 616.369285743424</t>
  </si>
  <si>
    <t>-349.074655503542 300.316574609992 674.952318790969</t>
  </si>
  <si>
    <t>-496.118805948733 68.6109717574632 -200.826010258208</t>
  </si>
  <si>
    <t>-512.752023028213 81.681687900402 215.116909149226</t>
  </si>
  <si>
    <t>-529.96580862118 102.261317365682 620.442970678999</t>
  </si>
  <si>
    <t>-388.645379795818 56.0551907825188 681.49650729211</t>
  </si>
  <si>
    <t>9763-20170724T150249.875147100.bin</t>
  </si>
  <si>
    <t>-485.622102982559 147.560672915405 -202.543127024479</t>
  </si>
  <si>
    <t>-496.781316665854 146.735387249951 -300.414412927783</t>
  </si>
  <si>
    <t>-503.307801745369 150.770686217302 -408.604700559545</t>
  </si>
  <si>
    <t>-507.111391815527 156.643606995049 -506.354593656402</t>
  </si>
  <si>
    <t>-508.973826979464 164.874274516176 -603.990520428697</t>
  </si>
  <si>
    <t>-509.696292561971 179.064445878526 -741.257097103105</t>
  </si>
  <si>
    <t>-491.399320423952 188.890381176707 -830.080965641297</t>
  </si>
  <si>
    <t>-515.334704101304 202.035336956866 -677.526932645537</t>
  </si>
  <si>
    <t>-556.20740860422 331.887714244259 -644.878513576744</t>
  </si>
  <si>
    <t>-501.954285260086 305.513120657777 -351.006077040818</t>
  </si>
  <si>
    <t>-280.769760909348 225.433238467842 -281.79926349062</t>
  </si>
  <si>
    <t>-503.419187117127 143.548537522055 -683.635727686798</t>
  </si>
  <si>
    <t>-525.995142101208 5.58922779594695 -675.975187501053</t>
  </si>
  <si>
    <t>-284.845813240512 33.2256653214204 -352.496650911409</t>
  </si>
  <si>
    <t>-475.33976076228 226.927875723417 -204.313650812799</t>
  </si>
  <si>
    <t>-482.592865513661 254.742813075527 211.17367889345</t>
  </si>
  <si>
    <t>-497.729041416647 282.998709982108 616.375538044716</t>
  </si>
  <si>
    <t>-349.066564683484 300.373699486385 674.955206145073</t>
  </si>
  <si>
    <t>-495.915621916126 68.1924415765786 -200.736083052921</t>
  </si>
  <si>
    <t>-512.744546147176 81.4300339542087 215.193717479543</t>
  </si>
  <si>
    <t>-530.001254144168 102.221879370722 620.525689385675</t>
  </si>
  <si>
    <t>-388.654202001897 56.0881238549227 681.572361453639</t>
  </si>
  <si>
    <t>9763-20170724T150249.914826800.bin</t>
  </si>
  <si>
    <t>-485.50206172313 147.199501199353 -202.468800213618</t>
  </si>
  <si>
    <t>-496.647468376271 146.361159666061 -300.341532748392</t>
  </si>
  <si>
    <t>-503.159223888606 150.355364311117 -408.534264212437</t>
  </si>
  <si>
    <t>-506.94853836707 156.179851809291 -506.287505748833</t>
  </si>
  <si>
    <t>-508.794942146184 164.351717847492 -603.928788462562</t>
  </si>
  <si>
    <t>-509.492317360954 178.448038982191 -741.205191432013</t>
  </si>
  <si>
    <t>-491.204504724368 188.149079921299 -830.044629047173</t>
  </si>
  <si>
    <t>-515.159674927049 201.458945150683 -677.491975566297</t>
  </si>
  <si>
    <t>-556.170619423959 331.31057361372 -644.976405935163</t>
  </si>
  <si>
    <t>-501.850846013566 305.154316706302 -351.096966658942</t>
  </si>
  <si>
    <t>-280.634779353964 225.317400279431 -281.710066160851</t>
  </si>
  <si>
    <t>-503.208441184679 142.975160827567 -683.558107027925</t>
  </si>
  <si>
    <t>-525.739516074363 5.02257311762651 -675.767832236143</t>
  </si>
  <si>
    <t>-284.488206693283 33.0485042492303 -352.405610576602</t>
  </si>
  <si>
    <t>-475.26710834234 226.569387703189 -204.265346575294</t>
  </si>
  <si>
    <t>-482.546452610471 254.563794425702 211.209446810177</t>
  </si>
  <si>
    <t>-497.718074825759 282.996310909133 616.387912615724</t>
  </si>
  <si>
    <t>-349.06447173217 300.476060685235 674.958945569851</t>
  </si>
  <si>
    <t>-495.768231040288 67.8303582807646 -200.657924586569</t>
  </si>
  <si>
    <t>-512.725528402082 81.2106527079111 215.262064916669</t>
  </si>
  <si>
    <t>-530.037198745329 102.182146148494 620.596084805152</t>
  </si>
  <si>
    <t>-388.665218570206 56.1086244196697 681.63053016678</t>
  </si>
  <si>
    <t>9763-20170724T150249.978999000.bin</t>
  </si>
  <si>
    <t>-485.258959944866 146.639035560278 -202.373137440701</t>
  </si>
  <si>
    <t>-496.392808257255 145.791749306515 -300.247094032028</t>
  </si>
  <si>
    <t>-502.908009257151 149.766989173308 -408.440219579372</t>
  </si>
  <si>
    <t>-506.706769088191 155.57078168664 -506.194458578862</t>
  </si>
  <si>
    <t>-508.568901438247 163.717423153365 -603.837508257686</t>
  </si>
  <si>
    <t>-509.294922677571 177.773466592579 -741.117913873376</t>
  </si>
  <si>
    <t>-491.037421987663 187.382697790714 -829.973477839834</t>
  </si>
  <si>
    <t>-514.972318556674 200.798390885739 -677.410554153119</t>
  </si>
  <si>
    <t>-556.226348559889 330.593444187758 -645.013277423086</t>
  </si>
  <si>
    <t>-501.684255704313 304.764770384135 -351.145938131165</t>
  </si>
  <si>
    <t>-280.484133345825 225.272984505763 -281.313613798501</t>
  </si>
  <si>
    <t>-502.975691685367 142.32208370152 -683.46147111555</t>
  </si>
  <si>
    <t>-525.480436739845 4.36460937997981 -675.546639191418</t>
  </si>
  <si>
    <t>-283.823529966759 32.8081586214068 -352.410261820983</t>
  </si>
  <si>
    <t>-475.011498235937 225.975698271807 -204.177740308225</t>
  </si>
  <si>
    <t>-482.365904386941 254.247225131708 211.277027260565</t>
  </si>
  <si>
    <t>-497.696757114842 282.985351203156 616.414009674754</t>
  </si>
  <si>
    <t>-349.055991879701 300.608242529996 674.97461821771</t>
  </si>
  <si>
    <t>-495.534379740083 67.2565685391187 -200.530518203317</t>
  </si>
  <si>
    <t>-512.737962204883 80.8766136085617 215.371606198875</t>
  </si>
  <si>
    <t>-530.097795896247 102.13698851862 620.712474915686</t>
  </si>
  <si>
    <t>-388.693837014621 56.1315319228354 681.72405771391</t>
  </si>
  <si>
    <t>9763-20170724T150250.010084700.bin</t>
  </si>
  <si>
    <t>-485.145220896576 146.421954836252 -202.335646722261</t>
  </si>
  <si>
    <t>-496.264525765071 145.584946691552 -300.211339858165</t>
  </si>
  <si>
    <t>-502.77863415893 149.578492498776 -408.403850841853</t>
  </si>
  <si>
    <t>-506.583018675616 155.400912580099 -506.156881867031</t>
  </si>
  <si>
    <t>-508.457677418866 163.568120274572 -603.797796648784</t>
  </si>
  <si>
    <t>-509.208874203906 177.655232688918 -741.07490432064</t>
  </si>
  <si>
    <t>-490.95781888047 187.27711976378 -829.930552027906</t>
  </si>
  <si>
    <t>-514.880479637263 200.664531698138 -677.361500789609</t>
  </si>
  <si>
    <t>-556.173067621296 330.449833820496 -644.961416888752</t>
  </si>
  <si>
    <t>-501.495137175372 304.662735835783 -351.115722607081</t>
  </si>
  <si>
    <t>-280.284717133828 225.354403457847 -281.107469581215</t>
  </si>
  <si>
    <t>-502.873177406272 142.192083040173 -683.427546709781</t>
  </si>
  <si>
    <t>-525.398670606369 4.24146676601686 -675.494318764887</t>
  </si>
  <si>
    <t>-283.524145186401 32.7221447763698 -352.485578554508</t>
  </si>
  <si>
    <t>-474.869123298663 225.748830996552 -204.138995298279</t>
  </si>
  <si>
    <t>-482.309035286364 254.13957843737 211.306075126115</t>
  </si>
  <si>
    <t>-497.68927455236 282.98001645777 616.425080933396</t>
  </si>
  <si>
    <t>-349.048269038657 300.631553442226 674.97650545879</t>
  </si>
  <si>
    <t>-495.44310140692 67.0402457957266 -200.487801543502</t>
  </si>
  <si>
    <t>-512.706628662538 80.7517997076152 215.408777029137</t>
  </si>
  <si>
    <t>-530.121667665299 102.128312673045 620.749419202764</t>
  </si>
  <si>
    <t>-388.710473403434 56.1330424096423 681.751911554355</t>
  </si>
  <si>
    <t>9763-20170724T150250.091948300.bin</t>
  </si>
  <si>
    <t>-485.001617603508 146.223296619613 -202.278695199863</t>
  </si>
  <si>
    <t>-496.114130185487 145.410452616122 -300.155459937434</t>
  </si>
  <si>
    <t>-502.621172143818 149.456393386102 -408.346381297034</t>
  </si>
  <si>
    <t>-506.420708535819 155.336708896548 -506.095985655405</t>
  </si>
  <si>
    <t>-508.292992141886 163.57248452907 -603.73144863668</t>
  </si>
  <si>
    <t>-509.044285110061 177.766874208502 -740.997365351534</t>
  </si>
  <si>
    <t>-490.774661361458 187.469921068089 -829.840370530218</t>
  </si>
  <si>
    <t>-514.71248067693 200.727131444263 -677.265900570655</t>
  </si>
  <si>
    <t>-556.016583419257 330.496625942864 -644.846579061616</t>
  </si>
  <si>
    <t>-500.961309704158 304.809738271947 -351.062578740879</t>
  </si>
  <si>
    <t>-279.886018790279 225.236562832948 -280.928227184683</t>
  </si>
  <si>
    <t>-502.711897222935 142.258024510239 -683.377855595886</t>
  </si>
  <si>
    <t>-525.427406139654 4.3357044390475 -675.52616051348</t>
  </si>
  <si>
    <t>-283.08835214796 32.3883624840175 -352.843684350492</t>
  </si>
  <si>
    <t>-474.682538580188 225.57488042414 -204.089219339642</t>
  </si>
  <si>
    <t>-482.230875262573 254.058583642789 211.347534873298</t>
  </si>
  <si>
    <t>-497.684071296243 282.972053887951 616.440770872593</t>
  </si>
  <si>
    <t>-349.041699217912 300.726440361936 674.957749490368</t>
  </si>
  <si>
    <t>-495.34822893465 66.8619924303314 -200.440091861995</t>
  </si>
  <si>
    <t>-512.630955812968 80.6442608423397 215.453354216308</t>
  </si>
  <si>
    <t>-530.144761823126 102.139157755953 620.799131697617</t>
  </si>
  <si>
    <t>-388.737086649144 56.1153873446908 681.788323206198</t>
  </si>
  <si>
    <t>9763-20170724T150250.110998500.bin</t>
  </si>
  <si>
    <t>-484.900721388746 146.223635020219 -202.27758614074</t>
  </si>
  <si>
    <t>-496.008473295958 145.426802329552 -300.154969190155</t>
  </si>
  <si>
    <t>-502.522593738658 149.494798746902 -408.344654372516</t>
  </si>
  <si>
    <t>-506.333303336605 155.395677496245 -506.092659769205</t>
  </si>
  <si>
    <t>-508.221307390804 163.652161538497 -603.72587971619</t>
  </si>
  <si>
    <t>-508.999345449868 177.87565537192 -740.988884402426</t>
  </si>
  <si>
    <t>-490.721170450463 187.598326788366 -829.827902396559</t>
  </si>
  <si>
    <t>-514.630761551247 200.82743621713 -677.251044809129</t>
  </si>
  <si>
    <t>-555.841096915094 330.62687504015 -644.79528880814</t>
  </si>
  <si>
    <t>-500.495176084384 304.841541730062 -351.074511388788</t>
  </si>
  <si>
    <t>-279.400300220649 225.003714871079 -281.303492735114</t>
  </si>
  <si>
    <t>-502.680076521412 142.349749424958 -683.378274349883</t>
  </si>
  <si>
    <t>-525.523122689502 4.44917511453605 -675.557230929818</t>
  </si>
  <si>
    <t>-282.94613388665 32.2228832816088 -353.038882139148</t>
  </si>
  <si>
    <t>-474.552665977309 225.545279865619 -204.07000364684</t>
  </si>
  <si>
    <t>-482.174432353522 254.047060346891 211.364171101093</t>
  </si>
  <si>
    <t>-497.676737283144 282.957590511625 616.449130187813</t>
  </si>
  <si>
    <t>-349.02411907331 300.644454182171 674.960530289005</t>
  </si>
  <si>
    <t>-495.258137348631 66.8703800971166 -200.432387251876</t>
  </si>
  <si>
    <t>-512.559320081339 80.6485077073353 215.460430267795</t>
  </si>
  <si>
    <t>-530.154380406904 102.151173063393 620.81094968379</t>
  </si>
  <si>
    <t>-388.751983323616 56.1029156323302 681.793924714635</t>
  </si>
  <si>
    <t>9763-20170724T150250.178181200.bin</t>
  </si>
  <si>
    <t>-484.797456626794 146.428912160429 -202.28449519934</t>
  </si>
  <si>
    <t>-495.892847383908 145.663611942271 -300.163568679867</t>
  </si>
  <si>
    <t>-502.42364221315 149.771146272865 -408.350826258915</t>
  </si>
  <si>
    <t>-506.26075303447 155.707974161332 -506.095487837971</t>
  </si>
  <si>
    <t>-508.185900135578 163.998593552558 -603.72531088624</t>
  </si>
  <si>
    <t>-509.026754097915 178.267443818154 -740.983073720349</t>
  </si>
  <si>
    <t>-490.739671891822 187.987345698855 -829.820502626495</t>
  </si>
  <si>
    <t>-514.560351760173 201.211880786867 -677.234055488764</t>
  </si>
  <si>
    <t>-555.483964407617 331.082860705541 -644.721398954852</t>
  </si>
  <si>
    <t>-499.139849862685 305.221758924759 -351.197129612917</t>
  </si>
  <si>
    <t>-277.91144036087 224.990347281041 -282.30643226927</t>
  </si>
  <si>
    <t>-502.749794704621 142.708551974133 -683.388262820751</t>
  </si>
  <si>
    <t>-525.911910392511 4.86251222258011 -675.591123629685</t>
  </si>
  <si>
    <t>-282.729190593362 31.888573812201 -353.471922376514</t>
  </si>
  <si>
    <t>-474.36209682184 225.74794166789 -204.072202078144</t>
  </si>
  <si>
    <t>-482.115542874571 254.175797742955 211.364590926053</t>
  </si>
  <si>
    <t>-497.657183689988 282.945580421301 616.458369532209</t>
  </si>
  <si>
    <t>-348.995357077816 300.587310045571 674.959853112046</t>
  </si>
  <si>
    <t>-495.261192957929 67.0913694627354 -200.452214877435</t>
  </si>
  <si>
    <t>-512.469481874492 80.7390926532082 215.448787390023</t>
  </si>
  <si>
    <t>-530.189857341188 102.162641232849 620.814856992931</t>
  </si>
  <si>
    <t>-388.779925250172 56.1153941729385 681.781148882275</t>
  </si>
  <si>
    <t>9763-20170724T150250.242360100.bin</t>
  </si>
  <si>
    <t>-484.680546130135 146.762604925931 -202.326416540445</t>
  </si>
  <si>
    <t>-495.758591612717 146.037236833255 -300.207681844975</t>
  </si>
  <si>
    <t>-502.331516619221 150.123154091169 -408.393183933069</t>
  </si>
  <si>
    <t>-506.226776054986 156.009341966729 -506.138731580327</t>
  </si>
  <si>
    <t>-508.226822655715 164.216999833727 -603.773931035548</t>
  </si>
  <si>
    <t>-509.187681462425 178.332932321054 -741.046615419184</t>
  </si>
  <si>
    <t>-490.956736823172 187.946526903366 -829.907344848041</t>
  </si>
  <si>
    <t>-514.550273600792 201.371141707536 -677.316858040443</t>
  </si>
  <si>
    <t>-554.984762073299 331.419748046613 -644.849698658793</t>
  </si>
  <si>
    <t>-497.886015201664 305.846999746236 -351.445952551954</t>
  </si>
  <si>
    <t>-276.575996787666 225.196958252378 -283.310419760231</t>
  </si>
  <si>
    <t>-502.975645080739 142.815290650289 -683.419264579743</t>
  </si>
  <si>
    <t>-526.469081870914 5.03342922685465 -675.522433972182</t>
  </si>
  <si>
    <t>-282.767339965097 31.4648987839794 -353.949826404171</t>
  </si>
  <si>
    <t>-474.142572930874 226.071531594484 -204.07738693284</t>
  </si>
  <si>
    <t>-482.006746306142 254.349892373202 211.367566119692</t>
  </si>
  <si>
    <t>-497.644254729832 282.934181881977 616.465633803853</t>
  </si>
  <si>
    <t>-348.953677071281 300.38711617228 674.950746951297</t>
  </si>
  <si>
    <t>-495.256906690635 67.4291273314261 -200.503801105036</t>
  </si>
  <si>
    <t>-512.458567427998 80.9486355256081 215.40165737826</t>
  </si>
  <si>
    <t>-530.21564336814 102.176695485177 620.789963062629</t>
  </si>
  <si>
    <t>-388.806715576673 56.1082055332483 681.742563071072</t>
  </si>
  <si>
    <t>9763-20170724T150250.274439400.bin</t>
  </si>
  <si>
    <t>-484.65765199406 146.977479459359 -202.339731858915</t>
  </si>
  <si>
    <t>-495.72546327416 146.273536486814 -300.222305440376</t>
  </si>
  <si>
    <t>-502.332703502557 150.322217827186 -408.407165632536</t>
  </si>
  <si>
    <t>-506.273474804254 156.14776040389 -506.154529743149</t>
  </si>
  <si>
    <t>-508.330946077445 164.265978804624 -603.795924621706</t>
  </si>
  <si>
    <t>-509.38265271054 178.224503000273 -741.08419538768</t>
  </si>
  <si>
    <t>-491.197119654603 187.725206757411 -829.966240152414</t>
  </si>
  <si>
    <t>-514.622104144066 201.351514563718 -677.376303533547</t>
  </si>
  <si>
    <t>-554.727295262887 331.52301938019 -645.006611847618</t>
  </si>
  <si>
    <t>-497.708170939906 306.022573729243 -351.581077801834</t>
  </si>
  <si>
    <t>-276.464496890081 225.392312785486 -283.207166936773</t>
  </si>
  <si>
    <t>-503.213441301063 142.757165604452 -683.421265821023</t>
  </si>
  <si>
    <t>-526.971035911002 5.02556550173949 -675.445688983287</t>
  </si>
  <si>
    <t>-282.881601884698 31.0674264179727 -354.225822159557</t>
  </si>
  <si>
    <t>-474.032143623177 226.276186068447 -204.090090380499</t>
  </si>
  <si>
    <t>-481.925210167209 254.438754521597 211.362150634957</t>
  </si>
  <si>
    <t>-497.639668965352 282.916542658841 616.466095086309</t>
  </si>
  <si>
    <t>-348.92761814619 300.230858127123 674.93777316824</t>
  </si>
  <si>
    <t>-495.330418550516 67.6547429418306 -200.52977134197</t>
  </si>
  <si>
    <t>-512.495947573582 81.0715646388678 215.380535757923</t>
  </si>
  <si>
    <t>-530.228038933289 102.187281713842 620.776980377635</t>
  </si>
  <si>
    <t>-388.816272397306 56.1141152610796 681.719387503003</t>
  </si>
  <si>
    <t>9763-20170724T150250.342545000.bin</t>
  </si>
  <si>
    <t>-484.558796736713 147.471398522713 -202.369844409681</t>
  </si>
  <si>
    <t>-495.612711110113 146.795184158186 -300.254191405826</t>
  </si>
  <si>
    <t>-502.325384721218 150.741204743942 -408.436343481687</t>
  </si>
  <si>
    <t>-506.402432907519 156.414008083874 -506.187068610698</t>
  </si>
  <si>
    <t>-508.631902673702 164.316450831156 -603.842477375534</t>
  </si>
  <si>
    <t>-509.958368243869 177.902131733368 -741.165682984265</t>
  </si>
  <si>
    <t>-491.912852561124 187.092116055824 -830.108925086538</t>
  </si>
  <si>
    <t>-514.934260611357 201.228278144698 -677.509249292949</t>
  </si>
  <si>
    <t>-554.54965230038 331.611458860401 -645.435036960378</t>
  </si>
  <si>
    <t>-497.847054574593 306.445971466073 -351.919260232546</t>
  </si>
  <si>
    <t>-276.59357560908 225.093757118379 -284.438133861751</t>
  </si>
  <si>
    <t>-503.809787362907 142.565546942306 -683.42030859004</t>
  </si>
  <si>
    <t>-528.022152081829 4.91248956958202 -675.22524964963</t>
  </si>
  <si>
    <t>-283.666432025412 30.6160794977466 -354.071552136001</t>
  </si>
  <si>
    <t>-473.70727768051 226.725629595607 -204.114918624025</t>
  </si>
  <si>
    <t>-481.817875664821 254.656510283867 211.348807862043</t>
  </si>
  <si>
    <t>-497.636987804261 282.898859691225 616.463722185703</t>
  </si>
  <si>
    <t>-348.886811471257 299.961919855419 674.912273824038</t>
  </si>
  <si>
    <t>-495.387482704482 68.1789468852423 -200.564888404969</t>
  </si>
  <si>
    <t>-512.579754055609 81.4232368211754 215.349801387023</t>
  </si>
  <si>
    <t>-530.257345539627 102.220235740333 620.765104007835</t>
  </si>
  <si>
    <t>-388.841602089971 56.1048174804248 681.666260675426</t>
  </si>
  <si>
    <t>9763-20170724T150250.374630400.bin</t>
  </si>
  <si>
    <t>-484.515060030377 147.75932100381 -202.405036994548</t>
  </si>
  <si>
    <t>-495.549587206463 147.090647033708 -300.291589497839</t>
  </si>
  <si>
    <t>-502.31298637725 150.981431930748 -408.472575570382</t>
  </si>
  <si>
    <t>-506.461686066119 156.575400068407 -506.224859353793</t>
  </si>
  <si>
    <t>-508.786370018253 164.368580678853 -603.886736247263</t>
  </si>
  <si>
    <t>-510.269515097937 177.76692384703 -741.226895794132</t>
  </si>
  <si>
    <t>-492.288607664142 186.792303432061 -830.200027582129</t>
  </si>
  <si>
    <t>-515.12160901372 201.189551068505 -677.596325679042</t>
  </si>
  <si>
    <t>-554.503143939474 331.668352938493 -645.617168566816</t>
  </si>
  <si>
    <t>-497.801805905024 306.691244917086 -352.085053600372</t>
  </si>
  <si>
    <t>-276.652667583936 225.026837670113 -284.638905559738</t>
  </si>
  <si>
    <t>-504.106220781604 142.499591902234 -683.440840551857</t>
  </si>
  <si>
    <t>-528.430614793547 4.88011323066644 -675.105966043645</t>
  </si>
  <si>
    <t>-284.143414811701 30.6334091458834 -353.840635933963</t>
  </si>
  <si>
    <t>-473.596327935267 227.014559500979 -204.140327367193</t>
  </si>
  <si>
    <t>-481.795887133308 254.814958604949 211.330395529321</t>
  </si>
  <si>
    <t>-497.627096743294 282.902553139785 616.462644951202</t>
  </si>
  <si>
    <t>-348.873660874758 299.946282694416 674.908551612338</t>
  </si>
  <si>
    <t>-495.432374572184 68.4907036186667 -200.589990702651</t>
  </si>
  <si>
    <t>-512.601539535858 81.6206246223439 215.329280042606</t>
  </si>
  <si>
    <t>-530.258723714612 102.235384007588 620.745844282408</t>
  </si>
  <si>
    <t>-388.851660368657 56.0914775659264 681.645584726765</t>
  </si>
  <si>
    <t>9763-20170724T150250.410167500.bin</t>
  </si>
  <si>
    <t>-484.496421279226 148.087067671353 -202.42566305188</t>
  </si>
  <si>
    <t>-495.518142052994 147.41926348367 -300.313722815767</t>
  </si>
  <si>
    <t>-502.322646812722 151.25412980141 -408.494167812643</t>
  </si>
  <si>
    <t>-506.527358045225 156.771891822033 -506.248376568841</t>
  </si>
  <si>
    <t>-508.92464180747 164.461187505463 -603.916665613574</t>
  </si>
  <si>
    <t>-510.525215961083 177.683221084672 -741.272609660789</t>
  </si>
  <si>
    <t>-492.614083557045 186.54882529305 -830.275812852057</t>
  </si>
  <si>
    <t>-515.259829037568 201.199179228355 -677.667605473172</t>
  </si>
  <si>
    <t>-554.300950553339 331.804479808059 -645.782238209439</t>
  </si>
  <si>
    <t>-497.811374260163 306.965739547117 -352.197717886423</t>
  </si>
  <si>
    <t>-276.689847748934 224.710032503654 -285.382386237145</t>
  </si>
  <si>
    <t>-504.375614383155 142.478248896565 -683.447034154836</t>
  </si>
  <si>
    <t>-528.899064164875 4.89865647915531 -675.002568233398</t>
  </si>
  <si>
    <t>-284.580917201086 30.6667905926922 -353.612346402794</t>
  </si>
  <si>
    <t>-473.497515429147 227.354790058799 -204.172123610039</t>
  </si>
  <si>
    <t>-481.79573665855 254.960184866028 211.309647979646</t>
  </si>
  <si>
    <t>-497.615906773051 282.895074329509 616.460153259767</t>
  </si>
  <si>
    <t>-348.851969192101 299.818460062241 674.914254974845</t>
  </si>
  <si>
    <t>-495.508869938601 68.8344043349764 -200.621488482634</t>
  </si>
  <si>
    <t>-512.647896313824 81.8196383986729 215.303529619221</t>
  </si>
  <si>
    <t>-530.267439302341 102.22886237028 620.72762195321</t>
  </si>
  <si>
    <t>-388.862432317005 56.0823847228401 681.630234642305</t>
  </si>
  <si>
    <t>9763-20170724T150250.475341400.bin</t>
  </si>
  <si>
    <t>-484.48004028946 148.786611999282 -202.482410836282</t>
  </si>
  <si>
    <t>-495.433786597931 148.097962456392 -300.377957248638</t>
  </si>
  <si>
    <t>-502.27833788762 151.795143692844 -408.560728230974</t>
  </si>
  <si>
    <t>-506.558597150803 157.136113133327 -506.321421182101</t>
  </si>
  <si>
    <t>-509.065971448636 164.593252673603 -604.004998722034</t>
  </si>
  <si>
    <t>-510.853314979607 177.42703597658 -741.395399356712</t>
  </si>
  <si>
    <t>-493.041433184416 185.973339699513 -830.449774228292</t>
  </si>
  <si>
    <t>-515.377547898951 201.145153063508 -677.850332171227</t>
  </si>
  <si>
    <t>-553.845295665211 331.999077777509 -646.276362477429</t>
  </si>
  <si>
    <t>-497.796503110472 307.474432978811 -352.580864762359</t>
  </si>
  <si>
    <t>-277.073903095514 223.281258416251 -286.869170943188</t>
  </si>
  <si>
    <t>-504.74896393192 142.363137220601 -683.479439823952</t>
  </si>
  <si>
    <t>-529.596230149558 4.85824381210728 -674.801035732389</t>
  </si>
  <si>
    <t>-285.460148862822 30.6144080697584 -353.426396836109</t>
  </si>
  <si>
    <t>-473.377696602831 228.003112750039 -204.23276260009</t>
  </si>
  <si>
    <t>-481.805744560467 255.347296268085 211.263648726743</t>
  </si>
  <si>
    <t>-497.582417333675 282.900401718655 616.450628683163</t>
  </si>
  <si>
    <t>-348.809381919987 299.635933846151 674.935710274445</t>
  </si>
  <si>
    <t>-495.584103092122 69.5709367652585 -200.666530053791</t>
  </si>
  <si>
    <t>-512.736379905567 82.2498410724406 215.2674372313</t>
  </si>
  <si>
    <t>-530.252149570933 102.228199465733 620.695352046383</t>
  </si>
  <si>
    <t>-388.873717004987 56.052259756658 681.637349341899</t>
  </si>
  <si>
    <t>9763-20170724T150250.508107000.bin</t>
  </si>
  <si>
    <t>-484.460267546937 149.152239663105 -202.507849983323</t>
  </si>
  <si>
    <t>-495.384101609214 148.454923141001 -300.406673646783</t>
  </si>
  <si>
    <t>-502.256202929384 152.096773604764 -408.589513749078</t>
  </si>
  <si>
    <t>-506.58278979307 157.365890558558 -506.352087611056</t>
  </si>
  <si>
    <t>-509.15589484961 164.727551067596 -604.041178537656</t>
  </si>
  <si>
    <t>-511.054196063982 177.400731070369 -741.445040876467</t>
  </si>
  <si>
    <t>-493.282603289662 185.807503388608 -830.520748448238</t>
  </si>
  <si>
    <t>-515.469269854566 201.203596143533 -677.923817497261</t>
  </si>
  <si>
    <t>-553.69396929729 332.16652891392 -646.514949901814</t>
  </si>
  <si>
    <t>-497.896877661577 307.645569026246 -352.771282575273</t>
  </si>
  <si>
    <t>-277.29598610547 222.595448124531 -287.757972832466</t>
  </si>
  <si>
    <t>-504.960900612872 142.394098387519 -683.49319431501</t>
  </si>
  <si>
    <t>-530.041070733591 4.93577005380325 -674.746209435981</t>
  </si>
  <si>
    <t>-285.827413411493 30.4471958751112 -353.504416444262</t>
  </si>
  <si>
    <t>-473.302457194736 228.361024895634 -204.266610410231</t>
  </si>
  <si>
    <t>-481.82402967128 255.528002540859 211.239502506586</t>
  </si>
  <si>
    <t>-497.562979068369 282.90512397682 616.448574188049</t>
  </si>
  <si>
    <t>-348.789114742016 299.542296454499 674.959624227552</t>
  </si>
  <si>
    <t>-495.647104721265 69.9389476637693 -200.691578662331</t>
  </si>
  <si>
    <t>-512.787919507791 82.4728340926604 215.247269399155</t>
  </si>
  <si>
    <t>-530.222681801705 102.253713703909 620.690622072679</t>
  </si>
  <si>
    <t>-388.880708580085 56.0002282106095 681.658292563103</t>
  </si>
  <si>
    <t>9763-20170724T150250.575286300.bin</t>
  </si>
  <si>
    <t>-484.430514998538 149.814333622923 -202.545334858497</t>
  </si>
  <si>
    <t>-495.282080613281 149.124595153423 -300.452305819194</t>
  </si>
  <si>
    <t>-502.209477977063 152.692958897595 -408.634046662558</t>
  </si>
  <si>
    <t>-506.635935745054 157.856526251084 -506.397762777266</t>
  </si>
  <si>
    <t>-509.355636819476 165.070355624963 -604.094005942011</t>
  </si>
  <si>
    <t>-511.506475845456 177.487528611507 -741.517371555405</t>
  </si>
  <si>
    <t>-493.836006937566 185.65319019292 -830.635708737067</t>
  </si>
  <si>
    <t>-515.71056504306 201.425384234875 -678.032718323789</t>
  </si>
  <si>
    <t>-553.594859953588 332.561042350062 -646.918534955692</t>
  </si>
  <si>
    <t>-498.270046036239 308.073829447856 -353.082581326895</t>
  </si>
  <si>
    <t>-277.665309792315 221.060750218533 -290.734579506254</t>
  </si>
  <si>
    <t>-505.400917585089 142.572268161803 -683.511858570522</t>
  </si>
  <si>
    <t>-530.749487326527 5.17734912059473 -674.612136249815</t>
  </si>
  <si>
    <t>-286.542150981327 30.1628221829126 -353.607754095538</t>
  </si>
  <si>
    <t>-473.110026712434 228.965578960529 -204.303243371088</t>
  </si>
  <si>
    <t>-481.832998945651 255.86932299353 211.215813795977</t>
  </si>
  <si>
    <t>-497.527216452429 282.921738460552 616.446422596432</t>
  </si>
  <si>
    <t>-348.756694538248 299.449498624573 674.996928135431</t>
  </si>
  <si>
    <t>-495.774244328705 70.6318378059652 -200.740705414815</t>
  </si>
  <si>
    <t>-512.89882197576 82.8843029247378 215.207163926927</t>
  </si>
  <si>
    <t>-530.167917711945 102.299907490235 620.680043737121</t>
  </si>
  <si>
    <t>-388.907352891962 55.873062843692 681.704579740724</t>
  </si>
  <si>
    <t>9763-20170724T150250.610883000.bin</t>
  </si>
  <si>
    <t>-484.379712324125 150.104007574022 -202.548988911147</t>
  </si>
  <si>
    <t>-495.193570424293 149.427603299957 -300.460229877919</t>
  </si>
  <si>
    <t>-502.153284561877 152.967649670254 -408.640761109305</t>
  </si>
  <si>
    <t>-506.6367809251 158.08541608055 -506.404298399821</t>
  </si>
  <si>
    <t>-509.439950339954 165.23163786862 -604.103305393014</t>
  </si>
  <si>
    <t>-511.734864042837 177.528674570071 -741.535076163513</t>
  </si>
  <si>
    <t>-494.117551695866 185.593520840552 -830.673042306071</t>
  </si>
  <si>
    <t>-515.840920042204 201.527517153129 -678.066944491218</t>
  </si>
  <si>
    <t>-553.638813392004 332.722215157471 -647.075615044825</t>
  </si>
  <si>
    <t>-498.509077667137 308.286040277683 -353.198902677496</t>
  </si>
  <si>
    <t>-277.809438734409 220.479528015995 -292.316294092512</t>
  </si>
  <si>
    <t>-505.599970160381 142.658592151577 -683.505544365423</t>
  </si>
  <si>
    <t>-531.047941311221 5.28127855668959 -674.555494392403</t>
  </si>
  <si>
    <t>-286.857595173727 30.0150602914321 -353.652504542955</t>
  </si>
  <si>
    <t>-472.945802183654 229.232139898944 -204.314878218245</t>
  </si>
  <si>
    <t>-481.782904922419 255.99764968317 211.21068628658</t>
  </si>
  <si>
    <t>-497.512579249342 282.916705059622 616.445117654013</t>
  </si>
  <si>
    <t>-348.733333044967 299.328008825287 675.006238622484</t>
  </si>
  <si>
    <t>-495.824734984192 70.9709608387307 -200.758582735735</t>
  </si>
  <si>
    <t>-512.884750769619 83.0605249974299 215.196688850446</t>
  </si>
  <si>
    <t>-530.136664933981 102.333117026947 620.679805687795</t>
  </si>
  <si>
    <t>-388.921781039726 55.8001819592564 681.729394048568</t>
  </si>
  <si>
    <t>9763-20170724T150250.676060100.bin</t>
  </si>
  <si>
    <t>-484.274811826106 150.725000897013 -202.587302107132</t>
  </si>
  <si>
    <t>-495.030936970186 150.070768540929 -300.504950378445</t>
  </si>
  <si>
    <t>-502.030943235328 153.589171331031 -408.683667516623</t>
  </si>
  <si>
    <t>-506.590254697431 158.66442327593 -506.445839209756</t>
  </si>
  <si>
    <t>-509.506941143975 165.742101910599 -604.14641503522</t>
  </si>
  <si>
    <t>-511.999566266455 177.913981328994 -741.585938181202</t>
  </si>
  <si>
    <t>-494.482065825634 185.853342700706 -830.75498508197</t>
  </si>
  <si>
    <t>-515.960809810677 201.97990976291 -678.1340344591</t>
  </si>
  <si>
    <t>-553.580886873199 333.268752902931 -647.370409644208</t>
  </si>
  <si>
    <t>-499.136043840065 309.206569722141 -353.335210348719</t>
  </si>
  <si>
    <t>-278.386130510411 219.527626562528 -295.43727487236</t>
  </si>
  <si>
    <t>-505.834692533299 143.087527605752 -683.533349707412</t>
  </si>
  <si>
    <t>-531.410282313104 5.73961965793046 -674.544492287333</t>
  </si>
  <si>
    <t>-287.338812867964 30.033203000934 -353.772853224477</t>
  </si>
  <si>
    <t>-472.751213745295 229.81764538681 -204.333649659895</t>
  </si>
  <si>
    <t>-481.71562067973 256.364530085531 211.203227554444</t>
  </si>
  <si>
    <t>-497.504971973943 282.896100731752 616.444774473575</t>
  </si>
  <si>
    <t>-348.70750173459 299.189637819497 674.992523041516</t>
  </si>
  <si>
    <t>-495.844940664626 71.6458165563479 -200.80171999647</t>
  </si>
  <si>
    <t>-512.852989229065 83.4017278274421 215.165287445957</t>
  </si>
  <si>
    <t>-530.095015031685 102.367685071313 620.670771218329</t>
  </si>
  <si>
    <t>-388.968743112801 55.6062383047904 681.750488623986</t>
  </si>
  <si>
    <t>9763-20170724T150250.709689500.bin</t>
  </si>
  <si>
    <t>-484.188276167822 151.088076891166 -202.626985577608</t>
  </si>
  <si>
    <t>-494.90889698135 150.456675276347 -300.548753249035</t>
  </si>
  <si>
    <t>-501.923492206695 153.976179295111 -408.726437680992</t>
  </si>
  <si>
    <t>-506.516278451075 159.040351862505 -506.487780116</t>
  </si>
  <si>
    <t>-509.485713611588 166.093434144867 -604.188478123749</t>
  </si>
  <si>
    <t>-512.071987743689 178.214960165837 -741.63070839203</t>
  </si>
  <si>
    <t>-494.607206286727 186.110715032788 -830.813953992056</t>
  </si>
  <si>
    <t>-515.959342613425 202.309335157073 -678.185135495573</t>
  </si>
  <si>
    <t>-553.524257841083 333.632604716832 -647.462521299552</t>
  </si>
  <si>
    <t>-499.158025995902 309.614977429221 -353.409046204406</t>
  </si>
  <si>
    <t>-278.276574955203 219.059832188027 -297.407857175589</t>
  </si>
  <si>
    <t>-505.898213469463 143.404555317319 -683.569414764422</t>
  </si>
  <si>
    <t>-531.517646332547 6.05825835846917 -674.59482605565</t>
  </si>
  <si>
    <t>-287.557280362155 30.2184836732788 -353.907318523918</t>
  </si>
  <si>
    <t>-472.595166276489 230.176656390375 -204.358435266509</t>
  </si>
  <si>
    <t>-481.637737536443 256.529908811593 211.189076904524</t>
  </si>
  <si>
    <t>-497.495794297059 282.905311557426 616.446183824755</t>
  </si>
  <si>
    <t>-348.699018021866 299.187885725887 674.998697246448</t>
  </si>
  <si>
    <t>-495.778887046203 72.0395069492583 -200.845161664105</t>
  </si>
  <si>
    <t>-512.820741985434 83.5905061659873 215.126227240303</t>
  </si>
  <si>
    <t>-530.08832906484 102.342204444374 620.646104858518</t>
  </si>
  <si>
    <t>-389.001865676736 55.4707713676187 681.733494989378</t>
  </si>
  <si>
    <t>9763-20170724T150250.776867700.bin</t>
  </si>
  <si>
    <t>-483.878242504226 151.99763225156 -202.717692683264</t>
  </si>
  <si>
    <t>-494.475394786446 151.424349774624 -300.653257424121</t>
  </si>
  <si>
    <t>-501.448763338144 155.018762693355 -408.831156580857</t>
  </si>
  <si>
    <t>-506.042821359642 160.150775841503 -506.588734744148</t>
  </si>
  <si>
    <t>-509.052061025338 167.269642706208 -604.283660953905</t>
  </si>
  <si>
    <t>-511.734875118385 179.479352239365 -741.716240130893</t>
  </si>
  <si>
    <t>-494.342577929647 187.387066461277 -830.9123953689</t>
  </si>
  <si>
    <t>-515.522014662076 203.54248151756 -678.252635432464</t>
  </si>
  <si>
    <t>-552.943543868078 334.88995358514 -647.492125843473</t>
  </si>
  <si>
    <t>-499.101724064028 310.715662158638 -353.355044851487</t>
  </si>
  <si>
    <t>-277.990700917301 218.240851231252 -301.55402858325</t>
  </si>
  <si>
    <t>-505.575959178764 144.622149310691 -683.681386538371</t>
  </si>
  <si>
    <t>-531.372766613001 7.30084502306795 -674.880449808904</t>
  </si>
  <si>
    <t>-287.620584489132 30.8418972518743 -354.308372783147</t>
  </si>
  <si>
    <t>-472.150318948789 230.946201520817 -204.388672561116</t>
  </si>
  <si>
    <t>-481.478847000913 256.968699559115 211.173423930507</t>
  </si>
  <si>
    <t>-497.474926724345 282.914259558131 616.450619826913</t>
  </si>
  <si>
    <t>-348.672621549438 299.110879980974 675.012911424233</t>
  </si>
  <si>
    <t>-495.595449486433 73.0151595674843 -200.972767644746</t>
  </si>
  <si>
    <t>-512.745090959042 83.9972175280607 215.009526191146</t>
  </si>
  <si>
    <t>-530.112376876858 102.206678754157 620.550905075053</t>
  </si>
  <si>
    <t>-389.102198246155 55.0876049178351 681.624047638571</t>
  </si>
  <si>
    <t>9763-20170724T150250.809961900.bin</t>
  </si>
  <si>
    <t>-483.69736754558 152.483490966267 -202.765441626744</t>
  </si>
  <si>
    <t>-494.206379013594 151.954182385728 -300.710657878131</t>
  </si>
  <si>
    <t>-501.148592199936 155.600802856781 -408.888843102439</t>
  </si>
  <si>
    <t>-505.741332497289 160.778842078272 -506.644047654713</t>
  </si>
  <si>
    <t>-508.776100008214 167.941078074678 -604.334986435117</t>
  </si>
  <si>
    <t>-511.523141891339 180.207317541176 -741.761203202234</t>
  </si>
  <si>
    <t>-494.153872070184 188.160522703783 -830.957908703537</t>
  </si>
  <si>
    <t>-515.240125698356 204.251161387323 -678.286261372833</t>
  </si>
  <si>
    <t>-552.49594322826 335.632452251981 -647.454538353755</t>
  </si>
  <si>
    <t>-498.98906938001 311.162905341947 -353.280585051482</t>
  </si>
  <si>
    <t>-277.783858064943 217.860059470187 -303.402638232244</t>
  </si>
  <si>
    <t>-505.377607270881 145.319378215849 -683.743458863809</t>
  </si>
  <si>
    <t>-531.236962099124 8.00270647936986 -675.036972779737</t>
  </si>
  <si>
    <t>-287.582815125694 31.2219454463998 -354.45630197628</t>
  </si>
  <si>
    <t>-471.855352177435 231.375125268904 -204.406640239977</t>
  </si>
  <si>
    <t>-481.349975084255 257.245736791584 211.16114974142</t>
  </si>
  <si>
    <t>-497.463260145039 282.919360774214 616.452584713208</t>
  </si>
  <si>
    <t>-348.660634074837 299.102798283275 675.017664908305</t>
  </si>
  <si>
    <t>-495.529660075111 73.5382930215519 -201.046362107301</t>
  </si>
  <si>
    <t>-512.690915733742 84.1856879123518 214.944201968378</t>
  </si>
  <si>
    <t>-530.120898376224 102.140762509957 620.498426110006</t>
  </si>
  <si>
    <t>-389.159604569314 54.8524430300442 681.553535437155</t>
  </si>
  <si>
    <t>9763-20170724T150250.877647200.bin</t>
  </si>
  <si>
    <t>-483.358189195732 153.501431669633 -202.828779031063</t>
  </si>
  <si>
    <t>-493.759299865947 153.074448755192 -300.786067204178</t>
  </si>
  <si>
    <t>-500.660585268811 156.859169404138 -408.962028460212</t>
  </si>
  <si>
    <t>-505.249039027067 162.169001298805 -506.710459108654</t>
  </si>
  <si>
    <t>-508.312847010937 169.467962543654 -604.390280980584</t>
  </si>
  <si>
    <t>-511.136521903826 181.930057103654 -741.797463915056</t>
  </si>
  <si>
    <t>-493.762000675046 190.022633870615 -830.980649919804</t>
  </si>
  <si>
    <t>-514.720721336018 205.899547099392 -678.286737512977</t>
  </si>
  <si>
    <t>-551.583295923556 337.356470158966 -647.305412798877</t>
  </si>
  <si>
    <t>-498.830627405169 312.263280276726 -353.047850872902</t>
  </si>
  <si>
    <t>-277.627031572043 217.191874322387 -306.621543019716</t>
  </si>
  <si>
    <t>-505.05601995286 146.943458739067 -683.832341652602</t>
  </si>
  <si>
    <t>-531.26695337684 9.67790608165342 -675.435544012797</t>
  </si>
  <si>
    <t>-287.801274035831 31.7685756070039 -354.827945500352</t>
  </si>
  <si>
    <t>-471.295864607269 232.299359524789 -204.422544862018</t>
  </si>
  <si>
    <t>-481.023221297844 257.758545787861 211.165192840143</t>
  </si>
  <si>
    <t>-497.4453597162 282.900191267761 616.459406796529</t>
  </si>
  <si>
    <t>-348.609151180829 298.759952582079 675.027818933026</t>
  </si>
  <si>
    <t>-495.488393107769 74.6618456331935 -201.187394780611</t>
  </si>
  <si>
    <t>-512.686729829544 84.6697821175021 214.81747924088</t>
  </si>
  <si>
    <t>-530.139228680111 102.031188288104 620.392580335683</t>
  </si>
  <si>
    <t>-389.267207769603 54.4214845120723 681.404003528578</t>
  </si>
  <si>
    <t>9763-20170724T150250.941318600.bin</t>
  </si>
  <si>
    <t>-483.097642577675 154.754063118218 -202.91519696756</t>
  </si>
  <si>
    <t>-493.410544808489 154.467716174974 -300.882299487945</t>
  </si>
  <si>
    <t>-500.269148911873 158.469864840075 -409.053269550335</t>
  </si>
  <si>
    <t>-504.844385470825 163.999598250163 -506.790058416134</t>
  </si>
  <si>
    <t>-507.922472721496 171.540513165318 -604.45109608878</t>
  </si>
  <si>
    <t>-510.797122531386 184.365007829144 -741.823803225737</t>
  </si>
  <si>
    <t>-493.423030593228 192.701442676261 -830.984581315141</t>
  </si>
  <si>
    <t>-514.269781536412 208.181171971056 -678.249208372817</t>
  </si>
  <si>
    <t>-550.746567351311 339.668016854942 -646.952327584393</t>
  </si>
  <si>
    <t>-498.538108051478 313.689894714176 -352.674428562147</t>
  </si>
  <si>
    <t>-277.505258256337 217.070694378984 -308.694971176354</t>
  </si>
  <si>
    <t>-504.783112683256 149.211100378273 -683.95295045528</t>
  </si>
  <si>
    <t>-531.37642120517 11.9817043081077 -676.044250552138</t>
  </si>
  <si>
    <t>-288.287336304061 32.8480491022312 -355.137268355968</t>
  </si>
  <si>
    <t>-470.744500108058 233.459944285573 -204.449372542924</t>
  </si>
  <si>
    <t>-480.726884057197 258.347055045353 211.166954038693</t>
  </si>
  <si>
    <t>-497.426688746982 282.875716539202 616.471692165789</t>
  </si>
  <si>
    <t>-348.54302577039 298.325605879766 675.028979383885</t>
  </si>
  <si>
    <t>-495.50404167501 76.0249483792834 -201.350674896043</t>
  </si>
  <si>
    <t>-512.633055261875 85.3162350471603 214.673731419489</t>
  </si>
  <si>
    <t>-530.146996141646 101.976612355728 620.290956262354</t>
  </si>
  <si>
    <t>-389.386798546787 53.9407525067879 681.22639646391</t>
  </si>
  <si>
    <t>9763-20170724T150250.979924600.bin</t>
  </si>
  <si>
    <t>-483.02126927185 155.488013793623 -202.967733369263</t>
  </si>
  <si>
    <t>-493.30398519724 155.261711128292 -300.938211755449</t>
  </si>
  <si>
    <t>-500.136570533057 159.390831734212 -409.106043045609</t>
  </si>
  <si>
    <t>-504.694045737902 165.059223562764 -506.835841190893</t>
  </si>
  <si>
    <t>-507.761827536635 172.762348916544 -604.484337876495</t>
  </si>
  <si>
    <t>-510.631519983822 185.839730136105 -741.833335189916</t>
  </si>
  <si>
    <t>-493.246010070565 194.328349474739 -830.977456614005</t>
  </si>
  <si>
    <t>-514.062678938225 209.545974050852 -678.215476737572</t>
  </si>
  <si>
    <t>-550.270862348757 341.053052851674 -646.681425234073</t>
  </si>
  <si>
    <t>-498.488857238016 314.446194178085 -352.384394484386</t>
  </si>
  <si>
    <t>-277.52677072282 217.210375326528 -309.419842228212</t>
  </si>
  <si>
    <t>-504.663398282888 150.572285495361 -684.026895272931</t>
  </si>
  <si>
    <t>-531.473490605645 13.3787044209919 -676.431242822549</t>
  </si>
  <si>
    <t>-288.689982049152 33.5095524550015 -355.327628838605</t>
  </si>
  <si>
    <t>-470.552115456232 234.135715520581 -204.462573151931</t>
  </si>
  <si>
    <t>-480.626073304176 258.722732303747 211.1694719043</t>
  </si>
  <si>
    <t>-497.420680521635 282.867169509505 616.477357026612</t>
  </si>
  <si>
    <t>-348.515119387584 298.141263036445 675.025072430604</t>
  </si>
  <si>
    <t>-495.569902073898 76.8009069384509 -201.435921152432</t>
  </si>
  <si>
    <t>-512.590906103024 85.6937030245879 214.601586673947</t>
  </si>
  <si>
    <t>-530.134424363314 101.973756729368 620.228526292983</t>
  </si>
  <si>
    <t>-389.438921247054 53.719947746318 681.141111227269</t>
  </si>
  <si>
    <t>9763-20170724T150251.043598800.bin</t>
  </si>
  <si>
    <t>-482.868020772801 157.157043362809 -203.122818541273</t>
  </si>
  <si>
    <t>-493.031664768135 157.07465196624 -301.105919124476</t>
  </si>
  <si>
    <t>-499.756663728587 161.513424626532 -409.268269130032</t>
  </si>
  <si>
    <t>-504.233218534086 167.521403125123 -506.981449771738</t>
  </si>
  <si>
    <t>-507.240595665067 175.622283528752 -604.599736906202</t>
  </si>
  <si>
    <t>-510.050713911866 189.31992762058 -741.889472470168</t>
  </si>
  <si>
    <t>-492.616389214189 198.189073804634 -830.987041778187</t>
  </si>
  <si>
    <t>-513.423183004108 212.752209330261 -678.167032576907</t>
  </si>
  <si>
    <t>-549.118843270103 344.245458395676 -645.995416913736</t>
  </si>
  <si>
    <t>-498.137298438522 315.608494468032 -351.749269145698</t>
  </si>
  <si>
    <t>-277.129914343718 217.561263648391 -310.914558297401</t>
  </si>
  <si>
    <t>-504.193946219526 153.778097789273 -684.239831407729</t>
  </si>
  <si>
    <t>-531.418426927911 16.6233941196122 -677.366789765994</t>
  </si>
  <si>
    <t>-289.329002965842 34.9546923982637 -355.928392475545</t>
  </si>
  <si>
    <t>-470.102807547913 235.759015405075 -204.52425483742</t>
  </si>
  <si>
    <t>-480.557020452045 259.600947573925 211.141801692043</t>
  </si>
  <si>
    <t>-497.393592930372 282.894244627021 616.49574908411</t>
  </si>
  <si>
    <t>-348.466489409379 297.929921091696 675.050385747732</t>
  </si>
  <si>
    <t>-495.674998594957 78.5758538522277 -201.682370803046</t>
  </si>
  <si>
    <t>-512.576877799017 86.6308499699182 214.377047386526</t>
  </si>
  <si>
    <t>-530.093444938058 101.96751373124 620.050893545376</t>
  </si>
  <si>
    <t>-389.532883571461 53.3208994659087 680.962663004409</t>
  </si>
  <si>
    <t>9763-20170724T150251.076685300.bin</t>
  </si>
  <si>
    <t>-482.779603255947 158.113537141415 -203.214136388267</t>
  </si>
  <si>
    <t>-492.886157114263 158.097981895609 -301.203184902342</t>
  </si>
  <si>
    <t>-499.543586185745 162.710557353957 -409.362364384511</t>
  </si>
  <si>
    <t>-503.961848527572 168.915820008771 -507.065903594638</t>
  </si>
  <si>
    <t>-506.916599437659 177.254262954242 -604.66580445886</t>
  </si>
  <si>
    <t>-509.66136528753 191.327994458656 -741.918743163649</t>
  </si>
  <si>
    <t>-492.163614711453 200.437991284813 -830.979690120693</t>
  </si>
  <si>
    <t>-513.033751493185 214.590308222198 -678.134120823416</t>
  </si>
  <si>
    <t>-548.484653463495 346.055518203445 -645.572306909953</t>
  </si>
  <si>
    <t>-497.812532840619 316.292673771706 -351.384384980454</t>
  </si>
  <si>
    <t>-276.80367220597 217.746492854589 -311.777134200946</t>
  </si>
  <si>
    <t>-503.862459164289 155.623528010687 -684.363787230743</t>
  </si>
  <si>
    <t>-531.25436589256 18.4815624256719 -677.895124061927</t>
  </si>
  <si>
    <t>-289.592491362897 35.7720858331834 -356.206838835136</t>
  </si>
  <si>
    <t>-469.891352504699 236.66496199467 -204.562801162436</t>
  </si>
  <si>
    <t>-480.563941309175 260.100720565533 211.120801556301</t>
  </si>
  <si>
    <t>-497.370677786947 282.902152927767 616.504155626043</t>
  </si>
  <si>
    <t>-348.428581715871 297.70073600384 675.08108729387</t>
  </si>
  <si>
    <t>-495.692886092431 79.5658014086951 -201.805429128487</t>
  </si>
  <si>
    <t>-512.569351365121 87.1359990279614 214.264141859251</t>
  </si>
  <si>
    <t>-530.04704344538 101.993851899345 619.956550413489</t>
  </si>
  <si>
    <t>-389.565559167597 53.1297222203489 680.876549597978</t>
  </si>
  <si>
    <t>9763-20170724T150251.144560200.bin</t>
  </si>
  <si>
    <t>-482.59381496058 160.084597892576 -203.374494028526</t>
  </si>
  <si>
    <t>-492.575360052614 160.206091672956 -301.376326846061</t>
  </si>
  <si>
    <t>-499.041190808992 165.207574675609 -409.529824912376</t>
  </si>
  <si>
    <t>-503.275784746588 171.861637547832 -507.211884547169</t>
  </si>
  <si>
    <t>-506.043457344353 180.746467571525 -604.768981971381</t>
  </si>
  <si>
    <t>-508.527850931109 195.692973264649 -741.934786797898</t>
  </si>
  <si>
    <t>-490.828668019977 205.37326897079 -830.89561302595</t>
  </si>
  <si>
    <t>-511.976265007355 218.556231412371 -678.009964534759</t>
  </si>
  <si>
    <t>-546.897067127147 349.929379190699 -644.508480794763</t>
  </si>
  <si>
    <t>-496.762961510823 317.743428616473 -350.483669344581</t>
  </si>
  <si>
    <t>-275.762744801451 218.202059097577 -313.397038586937</t>
  </si>
  <si>
    <t>-502.883083602592 159.616242398585 -684.59713473584</t>
  </si>
  <si>
    <t>-530.564941669528 22.4960073908817 -679.029486617569</t>
  </si>
  <si>
    <t>-289.780212334133 37.4149897502814 -356.713593938743</t>
  </si>
  <si>
    <t>-469.447502079157 238.559386896922 -204.628222924595</t>
  </si>
  <si>
    <t>-480.608478494668 261.199057437385 211.086717379798</t>
  </si>
  <si>
    <t>-497.318860100854 282.948719300252 616.529829136205</t>
  </si>
  <si>
    <t>-348.367341361089 297.430572678648 675.161909729695</t>
  </si>
  <si>
    <t>-495.775460233555 81.5925775575893 -202.081539169936</t>
  </si>
  <si>
    <t>-512.456033737861 88.2746071502527 214.011116244126</t>
  </si>
  <si>
    <t>-529.968017741948 102.048975544484 619.766781462361</t>
  </si>
  <si>
    <t>-389.630977170463 52.8255194340713 680.730373840453</t>
  </si>
  <si>
    <t>9763-20170724T150251.178151600.bin</t>
  </si>
  <si>
    <t>-482.492102777246 161.1300085443 -203.472112516026</t>
  </si>
  <si>
    <t>-492.408591391858 161.345729632112 -301.480412672649</t>
  </si>
  <si>
    <t>-498.767301022011 166.564719332581 -409.630073522943</t>
  </si>
  <si>
    <t>-502.896166299825 173.462368794713 -507.299659275717</t>
  </si>
  <si>
    <t>-505.552636288906 182.638060464558 -604.833043520354</t>
  </si>
  <si>
    <t>-507.877930267601 198.043950950628 -741.950621901745</t>
  </si>
  <si>
    <t>-490.048542028018 208.030708883418 -830.851636724635</t>
  </si>
  <si>
    <t>-511.380703848547 220.695902832611 -677.95374135386</t>
  </si>
  <si>
    <t>-545.942740798419 352.018100391618 -643.894674474738</t>
  </si>
  <si>
    <t>-496.079605710208 318.532674596876 -349.968935554696</t>
  </si>
  <si>
    <t>-275.104565226566 218.534275709273 -313.978084549756</t>
  </si>
  <si>
    <t>-502.319470806916 161.772182418696 -684.727740431359</t>
  </si>
  <si>
    <t>-530.123201015357 24.655797809738 -679.627669249814</t>
  </si>
  <si>
    <t>-289.854922194545 38.3587757336131 -356.875997796829</t>
  </si>
  <si>
    <t>-469.269525849086 239.603303637703 -204.663774873583</t>
  </si>
  <si>
    <t>-480.636676599433 261.744741860269 211.072365341084</t>
  </si>
  <si>
    <t>-497.301146318588 282.94829179068 616.535932936622</t>
  </si>
  <si>
    <t>-348.332045130264 297.187853825995 675.182710517033</t>
  </si>
  <si>
    <t>-495.755651916568 82.6927632689381 -202.245321275515</t>
  </si>
  <si>
    <t>-512.359228313654 88.8169492512054 213.858994949606</t>
  </si>
  <si>
    <t>-529.958655930726 102.024875710152 619.643555697547</t>
  </si>
  <si>
    <t>-389.662311455808 52.7138543571389 680.63008683623</t>
  </si>
  <si>
    <t>9763-20170724T150251.243343200.bin</t>
  </si>
  <si>
    <t>-482.240105390027 163.345112039439 -203.677090182896</t>
  </si>
  <si>
    <t>-492.044415745441 163.74371353988 -301.696034991913</t>
  </si>
  <si>
    <t>-498.195648172426 169.409987488878 -409.835213323942</t>
  </si>
  <si>
    <t>-502.114723255784 176.813047321073 -507.476572834495</t>
  </si>
  <si>
    <t>-504.546434990316 186.596527589746 -604.956651470018</t>
  </si>
  <si>
    <t>-506.546419837577 202.966460557058 -741.967645581586</t>
  </si>
  <si>
    <t>-488.431903320143 213.593619593434 -830.736521221496</t>
  </si>
  <si>
    <t>-510.158738550626 225.174329109344 -677.8212082015</t>
  </si>
  <si>
    <t>-544.104595656038 356.357844816134 -642.642413509973</t>
  </si>
  <si>
    <t>-494.77241370078 320.396556625152 -348.919552439097</t>
  </si>
  <si>
    <t>-274.070026141716 219.337173840543 -314.243558384409</t>
  </si>
  <si>
    <t>-501.165987473135 166.286666217456 -684.988339736528</t>
  </si>
  <si>
    <t>-529.202177607888 29.1822365922314 -680.880612643653</t>
  </si>
  <si>
    <t>-289.937254505677 40.4922766640648 -357.236521961822</t>
  </si>
  <si>
    <t>-468.843412116401 241.718320500523 -204.722354798307</t>
  </si>
  <si>
    <t>-480.658292329786 262.965581066868 211.047929607219</t>
  </si>
  <si>
    <t>-497.260736039536 282.992939814372 616.560318435795</t>
  </si>
  <si>
    <t>-348.274752064255 296.926133495374 675.237785725512</t>
  </si>
  <si>
    <t>-495.689912102965 84.9563226852822 -202.581022277605</t>
  </si>
  <si>
    <t>-512.124928953663 90.0194346908179 213.544254121071</t>
  </si>
  <si>
    <t>-529.932313068882 101.99303386051 619.372857638667</t>
  </si>
  <si>
    <t>-389.729221787735 52.4567465894111 680.391254025044</t>
  </si>
  <si>
    <t>9763-20170724T150251.276431000.bin</t>
  </si>
  <si>
    <t>-482.059291763757 164.494771233805 -203.784843763676</t>
  </si>
  <si>
    <t>-491.807206041515 164.991900042814 -301.808897547459</t>
  </si>
  <si>
    <t>-497.855897396814 170.895254542647 -409.941135393515</t>
  </si>
  <si>
    <t>-501.672081650412 178.565768406307 -507.565983815286</t>
  </si>
  <si>
    <t>-503.994554869665 188.670342361425 -605.015932164558</t>
  </si>
  <si>
    <t>-505.837740245685 205.548797027391 -741.967478701794</t>
  </si>
  <si>
    <t>-487.586782459678 216.514996191436 -830.667292916869</t>
  </si>
  <si>
    <t>-509.499068757953 227.522169071896 -677.743105691783</t>
  </si>
  <si>
    <t>-543.201570399358 358.614565789385 -641.993406232818</t>
  </si>
  <si>
    <t>-494.046873145291 321.505410876355 -348.383549742731</t>
  </si>
  <si>
    <t>-273.555090266169 219.757772578206 -314.386486281399</t>
  </si>
  <si>
    <t>-500.546908532734 168.654078192553 -685.118715184284</t>
  </si>
  <si>
    <t>-528.751969248164 31.5697703488197 -681.548795984537</t>
  </si>
  <si>
    <t>-290.032804865233 41.699943460161 -357.462919927138</t>
  </si>
  <si>
    <t>-468.545003179575 242.840005446408 -204.761203291447</t>
  </si>
  <si>
    <t>-480.652094866106 263.593875459042 211.025655035781</t>
  </si>
  <si>
    <t>-497.242237982023 283.023972486273 616.567726807887</t>
  </si>
  <si>
    <t>-348.249462549078 296.842685658762 675.255062333339</t>
  </si>
  <si>
    <t>-495.593980820613 86.1403917113464 -202.764845820578</t>
  </si>
  <si>
    <t>-511.996090924827 90.6383864237685 213.368250339555</t>
  </si>
  <si>
    <t>-529.908038855708 101.970353372879 619.211711622515</t>
  </si>
  <si>
    <t>-389.771002658619 52.2820695599019 680.25832549765</t>
  </si>
  <si>
    <t>9763-20170724T150251.312565100.bin</t>
  </si>
  <si>
    <t>-481.902827443824 165.642674542486 -203.895369089067</t>
  </si>
  <si>
    <t>-491.585905962236 166.249872433741 -301.925230692341</t>
  </si>
  <si>
    <t>-497.514910803663 172.394168708353 -410.050610511874</t>
  </si>
  <si>
    <t>-501.209173509276 180.332297439856 -507.658761483582</t>
  </si>
  <si>
    <t>-503.39964938801 190.754511078736 -605.078435208424</t>
  </si>
  <si>
    <t>-505.049807153904 208.13339330583 -741.969769759144</t>
  </si>
  <si>
    <t>-486.645525792779 219.428289671979 -830.59658362481</t>
  </si>
  <si>
    <t>-508.766145022645 229.877213043021 -677.670426707627</t>
  </si>
  <si>
    <t>-542.203204672698 360.882149893072 -641.337976725942</t>
  </si>
  <si>
    <t>-493.250514909837 322.597491271135 -347.845457945358</t>
  </si>
  <si>
    <t>-273.038973741837 220.017062562477 -314.541767624595</t>
  </si>
  <si>
    <t>-499.874633132485 171.025703861414 -685.249219596374</t>
  </si>
  <si>
    <t>-528.220813275113 33.9587137713181 -682.209579031363</t>
  </si>
  <si>
    <t>-290.083397264126 42.8899397385223 -357.712450067294</t>
  </si>
  <si>
    <t>-468.296911067665 243.971590626957 -204.799390544709</t>
  </si>
  <si>
    <t>-480.662092283585 264.233318702873 211.004101819607</t>
  </si>
  <si>
    <t>-497.222911568072 283.041601870553 616.575861073045</t>
  </si>
  <si>
    <t>-348.222050630173 296.72164554986 675.275061024782</t>
  </si>
  <si>
    <t>-495.553349843685 87.2966132873091 -202.954365534903</t>
  </si>
  <si>
    <t>-511.849012259026 91.2470410434546 213.188470033078</t>
  </si>
  <si>
    <t>-529.857278273225 101.974939355224 619.038230166591</t>
  </si>
  <si>
    <t>-389.799412263246 52.1175351476727 680.128647301822</t>
  </si>
  <si>
    <t>9763-20170724T150251.378243300.bin</t>
  </si>
  <si>
    <t>-481.657867813595 168.045053725842 -204.173277372936</t>
  </si>
  <si>
    <t>-491.184014379858 168.90992533251 -302.216623487955</t>
  </si>
  <si>
    <t>-496.828148380879 175.602309856834 -410.324834390484</t>
  </si>
  <si>
    <t>-500.232417031621 184.145355559731 -507.892274549371</t>
  </si>
  <si>
    <t>-502.108447797501 195.283587579182 -605.239249355341</t>
  </si>
  <si>
    <t>-503.297804833456 213.788174596477 -741.98784009697</t>
  </si>
  <si>
    <t>-484.55692028139 225.762282922 -830.45471560962</t>
  </si>
  <si>
    <t>-507.129099025852 235.017467012192 -677.523469330834</t>
  </si>
  <si>
    <t>-539.863042201309 365.854666602531 -639.967933308954</t>
  </si>
  <si>
    <t>-491.454011687628 325.084617838269 -346.719890482026</t>
  </si>
  <si>
    <t>-271.931822033407 220.705167136122 -314.471833441178</t>
  </si>
  <si>
    <t>-498.415052309899 176.199791362302 -685.558487516226</t>
  </si>
  <si>
    <t>-527.297780656698 39.2227971686932 -683.665948983389</t>
  </si>
  <si>
    <t>-290.172286607261 45.3349697150036 -358.50334139725</t>
  </si>
  <si>
    <t>-467.720751425478 246.306062278237 -204.878345313903</t>
  </si>
  <si>
    <t>-480.692628802078 265.496067326885 210.957572995988</t>
  </si>
  <si>
    <t>-497.175660283063 283.059268785836 616.592907695335</t>
  </si>
  <si>
    <t>-348.140681001029 296.193788173587 675.330118143636</t>
  </si>
  <si>
    <t>-495.63307991122 89.7794200095352 -203.397366464721</t>
  </si>
  <si>
    <t>-511.590040079912 92.4717148327834 212.768593604558</t>
  </si>
  <si>
    <t>-529.788859441422 101.938671753524 618.659818848877</t>
  </si>
  <si>
    <t>-389.855846303125 51.8518275493591 679.848571131017</t>
  </si>
  <si>
    <t>9763-20170724T150251.410850500.bin</t>
  </si>
  <si>
    <t>-481.494023128032 169.27631844327 -204.295931205881</t>
  </si>
  <si>
    <t>-490.940166700905 170.245824479893 -302.346032264497</t>
  </si>
  <si>
    <t>-496.435349454571 177.195056851207 -410.445619315022</t>
  </si>
  <si>
    <t>-499.686810542794 186.02889904468 -507.992509020172</t>
  </si>
  <si>
    <t>-501.395889990807 197.516905158949 -605.301807102978</t>
  </si>
  <si>
    <t>-502.339056091526 216.576638426021 -741.976029595836</t>
  </si>
  <si>
    <t>-483.419901308478 228.897347724027 -830.357284875497</t>
  </si>
  <si>
    <t>-506.218208819228 237.553859539926 -677.432234757843</t>
  </si>
  <si>
    <t>-538.51069775063 368.322137748238 -639.271349785955</t>
  </si>
  <si>
    <t>-490.415119358777 326.294076070408 -346.149398024187</t>
  </si>
  <si>
    <t>-271.314065486016 220.749001474377 -314.844905042832</t>
  </si>
  <si>
    <t>-497.626086428764 178.749482244046 -685.691918195672</t>
  </si>
  <si>
    <t>-526.861381307639 41.8434154640167 -684.378560063317</t>
  </si>
  <si>
    <t>-290.218880194543 46.4256659937535 -358.931537430011</t>
  </si>
  <si>
    <t>-467.374938805637 247.479170875311 -204.919861211732</t>
  </si>
  <si>
    <t>-480.706942509593 266.118660393526 210.929678716224</t>
  </si>
  <si>
    <t>-497.146760632967 283.066416405609 616.60039060672</t>
  </si>
  <si>
    <t>-348.099870612295 295.946312730259 675.363796437977</t>
  </si>
  <si>
    <t>-495.639729540363 91.0144235154669 -203.612204455876</t>
  </si>
  <si>
    <t>-511.43375289538 93.1739930615538 212.563113731619</t>
  </si>
  <si>
    <t>-529.705599248116 101.987116344527 618.462505025422</t>
  </si>
  <si>
    <t>-389.891929951958 51.6389004708608 679.709481697533</t>
  </si>
  <si>
    <t>9763-20170724T150251.476022700.bin</t>
  </si>
  <si>
    <t>-481.145945173811 171.708819145746 -204.525273590514</t>
  </si>
  <si>
    <t>-490.427931718691 172.913974400225 -302.588512865751</t>
  </si>
  <si>
    <t>-495.633129483411 180.367316486501 -410.668753185021</t>
  </si>
  <si>
    <t>-498.589760159807 189.757945404381 -508.173070837969</t>
  </si>
  <si>
    <t>-499.978458596172 201.904939302091 -605.407385543728</t>
  </si>
  <si>
    <t>-500.450461988653 222.00066503552 -741.935570050943</t>
  </si>
  <si>
    <t>-481.15117524467 234.990775114109 -830.138741663894</t>
  </si>
  <si>
    <t>-504.407061303924 242.508411545851 -677.245652474223</t>
  </si>
  <si>
    <t>-535.776644774104 373.140907659056 -637.893966856169</t>
  </si>
  <si>
    <t>-488.18597028644 328.895190164407 -345.016195104075</t>
  </si>
  <si>
    <t>-270.149364876206 220.69739263105 -315.380337097755</t>
  </si>
  <si>
    <t>-496.076585218582 183.727096651125 -685.926589662945</t>
  </si>
  <si>
    <t>-526.111643599926 46.9836910003112 -685.74680102865</t>
  </si>
  <si>
    <t>-290.487358412793 48.3880123707402 -359.662217607632</t>
  </si>
  <si>
    <t>-466.681234093152 249.869686573794 -204.980710492236</t>
  </si>
  <si>
    <t>-480.670492763992 267.396721907174 210.895646959366</t>
  </si>
  <si>
    <t>-497.084232848937 283.102487118858 616.614842888907</t>
  </si>
  <si>
    <t>-348.026141811452 295.564356649137 675.439873778815</t>
  </si>
  <si>
    <t>-495.621992561763 93.5665387781696 -204.015401524403</t>
  </si>
  <si>
    <t>-511.170505896198 94.4898173983802 212.173760021273</t>
  </si>
  <si>
    <t>-529.601193387887 102.015758412443 618.087857062336</t>
  </si>
  <si>
    <t>-389.961690345651 51.2975131644221 679.426791354233</t>
  </si>
  <si>
    <t>9763-20170724T150251.510182900.bin</t>
  </si>
  <si>
    <t>-480.955724938713 172.972882365853 -204.641952321364</t>
  </si>
  <si>
    <t>-490.175136913463 174.288941225719 -302.709657874921</t>
  </si>
  <si>
    <t>-495.261810249665 181.98208439112 -410.778939736381</t>
  </si>
  <si>
    <t>-498.096974374161 191.638073535191 -508.260746485326</t>
  </si>
  <si>
    <t>-499.353515538111 204.099471938142 -605.457137945367</t>
  </si>
  <si>
    <t>-499.631595622617 224.689781881089 -741.91204791201</t>
  </si>
  <si>
    <t>-480.148317108364 238.001596862328 -830.026747825539</t>
  </si>
  <si>
    <t>-503.613485906659 244.972247535022 -677.152823706334</t>
  </si>
  <si>
    <t>-534.47327323951 375.558524717812 -637.213759672911</t>
  </si>
  <si>
    <t>-487.098605601068 330.116414771403 -344.484093619057</t>
  </si>
  <si>
    <t>-269.668944959138 220.484978385814 -315.66922879999</t>
  </si>
  <si>
    <t>-495.403869630427 186.204351624149 -686.037328948677</t>
  </si>
  <si>
    <t>-525.825628904632 49.5500079460608 -686.391008013824</t>
  </si>
  <si>
    <t>-290.694133552084 49.3498667699644 -359.981238272637</t>
  </si>
  <si>
    <t>-466.288332012467 251.076772779421 -205.009611907831</t>
  </si>
  <si>
    <t>-480.585915022921 268.035796933862 210.879717266347</t>
  </si>
  <si>
    <t>-497.043670468371 283.124132921959 616.627398493266</t>
  </si>
  <si>
    <t>-347.985115195515 295.359577514876 675.498776882907</t>
  </si>
  <si>
    <t>-495.662695069356 94.8534838421717 -204.207103211471</t>
  </si>
  <si>
    <t>-510.961701245103 95.2005733450744 211.992171049068</t>
  </si>
  <si>
    <t>-529.519209433763 102.084907045633 617.913564093955</t>
  </si>
  <si>
    <t>-389.982403106233 51.1427371986163 679.300674237157</t>
  </si>
  <si>
    <t>9763-20170724T150251.574350400.bin</t>
  </si>
  <si>
    <t>-480.707527045506 175.4832937749 -204.839527875177</t>
  </si>
  <si>
    <t>-489.784888638801 176.968141039868 -302.918028054892</t>
  </si>
  <si>
    <t>-494.610208887546 185.099884197959 -410.967135105379</t>
  </si>
  <si>
    <t>-497.178689443247 195.256543283852 -508.405604702201</t>
  </si>
  <si>
    <t>-498.145613182994 208.32373988666 -605.525616803334</t>
  </si>
  <si>
    <t>-497.99895076029 229.87795337509 -741.831839984732</t>
  </si>
  <si>
    <t>-478.153054327452 243.805543229091 -829.770200555493</t>
  </si>
  <si>
    <t>-502.049875666058 249.72013463509 -676.94057295672</t>
  </si>
  <si>
    <t>-531.907715964974 380.203655128411 -635.939145553072</t>
  </si>
  <si>
    <t>-485.436987797909 332.491952593147 -343.425741485402</t>
  </si>
  <si>
    <t>-268.98857854369 220.498334276122 -316.360682025717</t>
  </si>
  <si>
    <t>-494.077672069247 190.980757116563 -686.220554251881</t>
  </si>
  <si>
    <t>-525.342799803503 54.5189910663794 -687.582018151966</t>
  </si>
  <si>
    <t>-291.201601923857 51.2774947329553 -360.443329388411</t>
  </si>
  <si>
    <t>-465.662325034769 253.465480655091 -205.070617333088</t>
  </si>
  <si>
    <t>-480.690988925339 269.391175027445 210.833867672034</t>
  </si>
  <si>
    <t>-496.963786498417 283.179351557583 616.641341952109</t>
  </si>
  <si>
    <t>-347.919215648241 295.081092600656 675.616428601221</t>
  </si>
  <si>
    <t>-495.779952290378 97.4687276852017 -204.547683222249</t>
  </si>
  <si>
    <t>-510.523224623521 96.6076734480232 211.670920998697</t>
  </si>
  <si>
    <t>-529.36305971323 102.213103054788 617.584420745026</t>
  </si>
  <si>
    <t>-390.033865306156 50.853036507996 679.094731119062</t>
  </si>
  <si>
    <t>9763-20170724T150251.644105500.bin</t>
  </si>
  <si>
    <t>-480.421219644462 177.844828599578 -205.02624798248</t>
  </si>
  <si>
    <t>-489.308092834943 179.485313813474 -303.119724467865</t>
  </si>
  <si>
    <t>-493.847227593288 188.004294167748 -411.151325062821</t>
  </si>
  <si>
    <t>-496.136104083652 198.599327001283 -508.550031078125</t>
  </si>
  <si>
    <t>-496.808714167859 212.192971913765 -605.600321312309</t>
  </si>
  <si>
    <t>-496.238044499793 234.581158626663 -741.771032405956</t>
  </si>
  <si>
    <t>-476.055566980338 249.012205459645 -829.551516704568</t>
  </si>
  <si>
    <t>-500.351592360056 254.043831937493 -676.768734905435</t>
  </si>
  <si>
    <t>-529.205354284164 384.471597546703 -634.870988407123</t>
  </si>
  <si>
    <t>-483.755010469704 334.542292635624 -342.567381213971</t>
  </si>
  <si>
    <t>-267.954960803514 220.87616942622 -317.362029459503</t>
  </si>
  <si>
    <t>-492.629006196277 195.326004546894 -686.390446874217</t>
  </si>
  <si>
    <t>-524.762938581139 59.086583231443 -688.620735689926</t>
  </si>
  <si>
    <t>-291.394495894779 52.8417771246243 -361.013595691962</t>
  </si>
  <si>
    <t>-464.915834337684 255.714725419565 -205.107625380468</t>
  </si>
  <si>
    <t>-480.914319965473 270.686502149918 210.796059875143</t>
  </si>
  <si>
    <t>-496.872415141947 283.226087299981 616.661795790441</t>
  </si>
  <si>
    <t>-347.841101928857 294.590056417745 675.776342442116</t>
  </si>
  <si>
    <t>-495.881607363899 99.9468606022638 -204.850578509503</t>
  </si>
  <si>
    <t>-510.157213255449 97.8827209375681 211.380076808478</t>
  </si>
  <si>
    <t>-529.235000838982 102.305350025019 617.285864400276</t>
  </si>
  <si>
    <t>-390.079480177075 50.5921432006987 678.893395762863</t>
  </si>
  <si>
    <t>9763-20170724T150251.675187700.bin</t>
  </si>
  <si>
    <t>-480.294629053531 178.928617254215 -205.088529602647</t>
  </si>
  <si>
    <t>-489.055870645715 180.619292618484 -303.192508466164</t>
  </si>
  <si>
    <t>-493.445978215689 189.28979089806 -411.218231407212</t>
  </si>
  <si>
    <t>-495.599910883579 200.059831321991 -508.600755696964</t>
  </si>
  <si>
    <t>-496.139820707722 213.866146341586 -605.62189876417</t>
  </si>
  <si>
    <t>-495.386986989233 236.592607967827 -741.735512818241</t>
  </si>
  <si>
    <t>-475.040531058529 251.19790386804 -829.449373146654</t>
  </si>
  <si>
    <t>-499.516428470917 255.902677250587 -676.688859133893</t>
  </si>
  <si>
    <t>-527.871849530326 386.320669728361 -634.406800028521</t>
  </si>
  <si>
    <t>-482.95704917337 335.38986377298 -342.193330412924</t>
  </si>
  <si>
    <t>-267.465859481701 220.929784952928 -317.956207456777</t>
  </si>
  <si>
    <t>-491.923100752803 197.190907657699 -686.44988741935</t>
  </si>
  <si>
    <t>-524.454783181045 61.05122400903 -689.053094605362</t>
  </si>
  <si>
    <t>-291.373061124946 53.4698758312666 -361.298232139139</t>
  </si>
  <si>
    <t>-464.635752708217 256.760162886309 -205.122040584767</t>
  </si>
  <si>
    <t>-481.036294221629 271.324134379329 210.780449061936</t>
  </si>
  <si>
    <t>-496.822411524099 283.270097518494 616.66916100765</t>
  </si>
  <si>
    <t>-347.803299223891 294.42758207166 675.8537484305</t>
  </si>
  <si>
    <t>-495.946856731089 101.0707235024 -204.976839418029</t>
  </si>
  <si>
    <t>-510.023309105369 98.5092161274349 211.257777014528</t>
  </si>
  <si>
    <t>-529.166281672288 102.363826430664 617.165589363342</t>
  </si>
  <si>
    <t>-390.093407560473 50.4873281345854 678.822531131524</t>
  </si>
  <si>
    <t>9763-20170724T150251.710155000.bin</t>
  </si>
  <si>
    <t>-480.19013709744 180.012066090504 -205.148808934436</t>
  </si>
  <si>
    <t>-488.836043932123 181.761162925298 -303.261970602632</t>
  </si>
  <si>
    <t>-493.093115805481 190.577400640028 -411.281177132297</t>
  </si>
  <si>
    <t>-495.128061705417 201.511119065224 -508.648151711091</t>
  </si>
  <si>
    <t>-495.552387680002 215.512960074535 -605.641818981261</t>
  </si>
  <si>
    <t>-494.642546590443 238.5474150625 -741.702704596302</t>
  </si>
  <si>
    <t>-474.131141847395 253.300692647008 -829.353243415023</t>
  </si>
  <si>
    <t>-498.778237357767 257.718810335277 -676.615548497744</t>
  </si>
  <si>
    <t>-526.813554257786 388.100280245612 -634.04590536308</t>
  </si>
  <si>
    <t>-482.388011922282 336.356779761329 -341.900453807813</t>
  </si>
  <si>
    <t>-267.192529074116 221.162936811822 -318.527985229154</t>
  </si>
  <si>
    <t>-491.31120936591 199.012193581731 -686.504245001575</t>
  </si>
  <si>
    <t>-524.254401831964 62.9752330482036 -689.44819552964</t>
  </si>
  <si>
    <t>-291.377148946861 54.1538845349994 -361.545832034349</t>
  </si>
  <si>
    <t>-464.362255257733 257.82746273527 -205.145312111666</t>
  </si>
  <si>
    <t>-481.213168894114 271.96804774933 210.753804792439</t>
  </si>
  <si>
    <t>-496.777185927874 283.325904345446 616.676901560483</t>
  </si>
  <si>
    <t>-347.786610734325 294.468525961456 675.936089900675</t>
  </si>
  <si>
    <t>-496.046194876754 102.225492654767 -205.105596017799</t>
  </si>
  <si>
    <t>-509.885043709404 99.1216963449795 211.133376067516</t>
  </si>
  <si>
    <t>-529.077681743212 102.435364166873 617.040368081333</t>
  </si>
  <si>
    <t>-390.101755688987 50.3797195693767 678.764838398189</t>
  </si>
  <si>
    <t>9763-20170724T150251.777334300.bin</t>
  </si>
  <si>
    <t>-479.910505350622 182.064168194674 -205.30379433496</t>
  </si>
  <si>
    <t>-488.375801119544 183.955061421634 -303.430027455645</t>
  </si>
  <si>
    <t>-492.417852235158 193.02504699769 -411.436611849152</t>
  </si>
  <si>
    <t>-494.256495365461 204.226927935578 -508.776916751967</t>
  </si>
  <si>
    <t>-494.485406636637 218.534849782597 -605.726481811095</t>
  </si>
  <si>
    <t>-493.303939029389 242.039881001293 -741.704981273917</t>
  </si>
  <si>
    <t>-472.360144978348 257.007785852732 -829.216666321957</t>
  </si>
  <si>
    <t>-497.447872063923 261.000678066803 -676.556437032223</t>
  </si>
  <si>
    <t>-524.880104078935 391.362712176257 -633.520745151303</t>
  </si>
  <si>
    <t>-481.333403404546 338.292795161294 -341.480936115383</t>
  </si>
  <si>
    <t>-266.675740962288 221.896414096715 -319.143331941865</t>
  </si>
  <si>
    <t>-490.204491821625 202.299338043391 -686.640634813332</t>
  </si>
  <si>
    <t>-523.862037668151 66.4474796567429 -690.079014219547</t>
  </si>
  <si>
    <t>-291.3496801632 55.7255095601602 -361.95744468896</t>
  </si>
  <si>
    <t>-463.679228616568 259.80371775359 -205.175515365063</t>
  </si>
  <si>
    <t>-481.455299567548 273.087428087366 210.713373918854</t>
  </si>
  <si>
    <t>-496.680007238963 283.412446949329 616.69633342932</t>
  </si>
  <si>
    <t>-347.733729783471 294.342634261401 676.106295764447</t>
  </si>
  <si>
    <t>-496.113841716059 104.353959357381 -205.381961070973</t>
  </si>
  <si>
    <t>-509.632829330322 100.206665038962 210.858418248055</t>
  </si>
  <si>
    <t>-528.93227027059 102.472763715922 616.755121363453</t>
  </si>
  <si>
    <t>-390.139006420444 50.1121770805319 678.63235009089</t>
  </si>
  <si>
    <t>9763-20170724T150251.810226100.bin</t>
  </si>
  <si>
    <t>-479.817245803767 182.99401325611 -205.346857987329</t>
  </si>
  <si>
    <t>-488.208266656065 184.918238753052 -303.478821613994</t>
  </si>
  <si>
    <t>-492.182228400662 194.063370640284 -411.481555749718</t>
  </si>
  <si>
    <t>-493.966305883723 205.348005263267 -508.813325033392</t>
  </si>
  <si>
    <t>-494.148482977699 219.752706696187 -605.748802892291</t>
  </si>
  <si>
    <t>-492.910321828089 243.407341514611 -741.700679696128</t>
  </si>
  <si>
    <t>-471.613197270449 258.46567969931 -829.111701832184</t>
  </si>
  <si>
    <t>-497.028960943163 262.302548022649 -676.531502547476</t>
  </si>
  <si>
    <t>-524.142059534157 392.682118163866 -633.34049060948</t>
  </si>
  <si>
    <t>-480.930036895828 339.01324290715 -341.360502917776</t>
  </si>
  <si>
    <t>-266.484397971339 222.138275076541 -319.489415773919</t>
  </si>
  <si>
    <t>-489.886287825684 203.600101686165 -686.680331451189</t>
  </si>
  <si>
    <t>-523.87077188937 67.8376830323748 -690.283578398583</t>
  </si>
  <si>
    <t>-291.464062601704 56.395154169564 -362.101751037753</t>
  </si>
  <si>
    <t>-463.485877946535 260.697146267401 -205.183861096981</t>
  </si>
  <si>
    <t>-481.569251692102 273.618445584035 210.703231658287</t>
  </si>
  <si>
    <t>-496.640358041895 283.448177000357 616.701429517196</t>
  </si>
  <si>
    <t>-347.706658014777 294.253207385572 676.165768466606</t>
  </si>
  <si>
    <t>-496.16434364251 105.282607285176 -205.456137739529</t>
  </si>
  <si>
    <t>-509.467728811688 100.740958248832 210.787098597077</t>
  </si>
  <si>
    <t>-528.850270881071 102.543409267594 616.676184252481</t>
  </si>
  <si>
    <t>-390.141685857342 50.0206391146439 678.605893243442</t>
  </si>
  <si>
    <t>9763-20170724T150251.876407800.bin</t>
  </si>
  <si>
    <t>-479.772808869048 184.753344081963 -205.411092129986</t>
  </si>
  <si>
    <t>-488.086629978532 186.67277793705 -303.549668310692</t>
  </si>
  <si>
    <t>-492.005238315297 195.838238095685 -411.552694719373</t>
  </si>
  <si>
    <t>-493.750371329452 207.148904254824 -508.882183966007</t>
  </si>
  <si>
    <t>-493.903927119872 221.585450168003 -605.812963716819</t>
  </si>
  <si>
    <t>-492.635451662466 245.290533792538 -741.755768496635</t>
  </si>
  <si>
    <t>-470.474304542891 260.365857706236 -828.948757723149</t>
  </si>
  <si>
    <t>-496.660929200505 264.173943677767 -676.577462728046</t>
  </si>
  <si>
    <t>-523.52740992674 394.572126943145 -633.324168820103</t>
  </si>
  <si>
    <t>-480.584066027877 340.331927642761 -341.409915611203</t>
  </si>
  <si>
    <t>-266.601296586126 222.589459009124 -319.659212927157</t>
  </si>
  <si>
    <t>-489.731366085388 205.450504999832 -686.752665476362</t>
  </si>
  <si>
    <t>-524.190006384331 69.8003467236238 -690.472329868758</t>
  </si>
  <si>
    <t>-291.76643022817 57.4414243063745 -362.25442549309</t>
  </si>
  <si>
    <t>-463.308886496089 262.512005045258 -205.253227314713</t>
  </si>
  <si>
    <t>-481.75592611234 274.664196152923 210.641034405825</t>
  </si>
  <si>
    <t>-496.556035417902 283.602713726206 616.664004840627</t>
  </si>
  <si>
    <t>-347.642479679135 294.167385918623 676.221849159099</t>
  </si>
  <si>
    <t>-496.263960894942 107.077465474175 -205.531111674599</t>
  </si>
  <si>
    <t>-509.120385212796 101.752772571306 210.716844382878</t>
  </si>
  <si>
    <t>-528.735130431386 102.704082171496 616.592463352046</t>
  </si>
  <si>
    <t>-390.13739508595 49.9664931542782 678.587707058295</t>
  </si>
  <si>
    <t>9763-20170724T150251.943176600.bin</t>
  </si>
  <si>
    <t>-479.849953259121 186.284799423368 -205.435580592311</t>
  </si>
  <si>
    <t>-488.143657955863 188.178630265542 -303.576433925138</t>
  </si>
  <si>
    <t>-491.993691607203 197.356691403709 -411.580759037684</t>
  </si>
  <si>
    <t>-493.658134568073 208.695592869454 -508.908381109933</t>
  </si>
  <si>
    <t>-493.712257077252 223.177840675706 -605.832388142341</t>
  </si>
  <si>
    <t>-492.284038259489 246.965715733135 -741.759214909034</t>
  </si>
  <si>
    <t>-469.461628281999 261.944369355283 -828.798109125078</t>
  </si>
  <si>
    <t>-496.314552548236 265.817434363541 -676.572017715078</t>
  </si>
  <si>
    <t>-523.03533211566 396.239337389372 -633.260126728846</t>
  </si>
  <si>
    <t>-480.291854145805 341.794117268219 -341.354777676423</t>
  </si>
  <si>
    <t>-266.5662388633 223.499824170201 -320.07474129297</t>
  </si>
  <si>
    <t>-489.516144648227 207.084145998331 -686.779173651348</t>
  </si>
  <si>
    <t>-524.288205304816 71.5223995084586 -690.552967983357</t>
  </si>
  <si>
    <t>-291.830464062428 58.5188101120234 -362.275190466567</t>
  </si>
  <si>
    <t>-463.400388861278 264.076936864504 -205.297397022211</t>
  </si>
  <si>
    <t>-481.784601313702 275.585710951678 210.617982368345</t>
  </si>
  <si>
    <t>-496.527139575879 283.702175552341 616.668928838635</t>
  </si>
  <si>
    <t>-347.624765895132 294.261203915565 676.255783237854</t>
  </si>
  <si>
    <t>-496.331596248562 108.536987585096 -205.549900016727</t>
  </si>
  <si>
    <t>-508.873104784321 102.653193637433 210.700151178214</t>
  </si>
  <si>
    <t>-528.708610039399 102.80699598275 616.559586287542</t>
  </si>
  <si>
    <t>-390.151422525367 49.9680898282993 678.559178389821</t>
  </si>
  <si>
    <t>9763-20170724T150251.975261900.bin</t>
  </si>
  <si>
    <t>-479.8620255982 186.894707695022 -205.472590385857</t>
  </si>
  <si>
    <t>-488.138627115355 188.764906034921 -303.615419323167</t>
  </si>
  <si>
    <t>-491.960153265828 197.913089801693 -411.623248986576</t>
  </si>
  <si>
    <t>-493.593866689073 209.223023465234 -508.954780910648</t>
  </si>
  <si>
    <t>-493.611588108645 223.674473387804 -605.883340021269</t>
  </si>
  <si>
    <t>-492.125423829067 247.417583795985 -741.817329981223</t>
  </si>
  <si>
    <t>-469.091994370464 262.306646655833 -828.816081422711</t>
  </si>
  <si>
    <t>-496.159346156284 266.293522931546 -676.637324941691</t>
  </si>
  <si>
    <t>-522.929024265394 396.737469148046 -633.423352362061</t>
  </si>
  <si>
    <t>-480.277573581819 342.276676592621 -341.507443164615</t>
  </si>
  <si>
    <t>-266.670357055117 223.782434176887 -320.15149424647</t>
  </si>
  <si>
    <t>-489.405349075891 207.551451194012 -686.82377655271</t>
  </si>
  <si>
    <t>-524.284925948935 72.0237231533711 -690.517914699261</t>
  </si>
  <si>
    <t>-291.876590807666 58.8538320559362 -362.255121816265</t>
  </si>
  <si>
    <t>-463.421360374795 264.677448620449 -205.319326908943</t>
  </si>
  <si>
    <t>-481.756190595217 276.016830475194 210.602860704052</t>
  </si>
  <si>
    <t>-496.500562896155 283.814888121742 616.667547154018</t>
  </si>
  <si>
    <t>-347.589089683474 294.197816381668 676.262600698872</t>
  </si>
  <si>
    <t>-496.292973645446 109.135931930886 -205.558051545571</t>
  </si>
  <si>
    <t>-508.787879959263 103.017550680008 210.690019533455</t>
  </si>
  <si>
    <t>-528.682794479852 102.866265155872 616.541613420867</t>
  </si>
  <si>
    <t>-390.180166468761 49.883429334843 678.540348551221</t>
  </si>
  <si>
    <t>9763-20170724T150252.011938400.bin</t>
  </si>
  <si>
    <t>-479.843376635862 187.347751060523 -205.476909855266</t>
  </si>
  <si>
    <t>-488.105610625069 189.203748436774 -303.621054873754</t>
  </si>
  <si>
    <t>-491.91721911337 198.302350691874 -411.63351884287</t>
  </si>
  <si>
    <t>-493.542211404275 209.55342635 -508.971982607581</t>
  </si>
  <si>
    <t>-493.549999762227 223.932087651758 -605.911452170146</t>
  </si>
  <si>
    <t>-492.047308245971 247.557503792177 -741.865749970251</t>
  </si>
  <si>
    <t>-468.885240370142 262.321202038687 -828.851640734337</t>
  </si>
  <si>
    <t>-496.065324109254 266.492348178137 -676.701911763614</t>
  </si>
  <si>
    <t>-522.851470566663 396.982078945009 -633.624224708599</t>
  </si>
  <si>
    <t>-480.181460705205 342.529904904246 -341.709418774111</t>
  </si>
  <si>
    <t>-266.691445971731 223.821705689925 -320.369748329905</t>
  </si>
  <si>
    <t>-489.35777435727 207.736338917581 -686.838138586378</t>
  </si>
  <si>
    <t>-524.320935374692 72.2220563212088 -690.407258807476</t>
  </si>
  <si>
    <t>-291.856589250623 59.0690614446094 -362.147324285722</t>
  </si>
  <si>
    <t>-463.375259528738 265.130857301702 -205.331090134796</t>
  </si>
  <si>
    <t>-481.703725792943 276.313745006318 210.595642377414</t>
  </si>
  <si>
    <t>-496.497361608687 283.833937657739 616.670314961103</t>
  </si>
  <si>
    <t>-347.588729933284 294.265213471849 676.263991618303</t>
  </si>
  <si>
    <t>-496.294969423715 109.587295482581 -205.551223230103</t>
  </si>
  <si>
    <t>-508.738293880263 103.276697854458 210.695522627053</t>
  </si>
  <si>
    <t>-528.702670105738 102.880508298513 616.541402766408</t>
  </si>
  <si>
    <t>-390.195751881733 49.8778540748374 678.513721759558</t>
  </si>
  <si>
    <t>9763-20170724T150252.077111600.bin</t>
  </si>
  <si>
    <t>-479.763375868719 187.930740886147 -205.442560171499</t>
  </si>
  <si>
    <t>-488.033158076512 189.731595328241 -303.587172355483</t>
  </si>
  <si>
    <t>-491.870903308536 198.708949505021 -411.608897583356</t>
  </si>
  <si>
    <t>-493.52269082954 209.824953141703 -508.962310092081</t>
  </si>
  <si>
    <t>-493.557857047622 224.04298849952 -605.925492161707</t>
  </si>
  <si>
    <t>-492.091785616227 247.41547030788 -741.924018310167</t>
  </si>
  <si>
    <t>-468.775382292744 261.902704237433 -828.915150615672</t>
  </si>
  <si>
    <t>-496.052613372369 266.475831660749 -676.793099848188</t>
  </si>
  <si>
    <t>-522.822226745967 397.057117902683 -634.001563678922</t>
  </si>
  <si>
    <t>-480.195038694716 342.932896262142 -342.019470066236</t>
  </si>
  <si>
    <t>-266.951283108874 223.822966864754 -320.45734506112</t>
  </si>
  <si>
    <t>-489.427042559904 207.69252641555 -686.824263225306</t>
  </si>
  <si>
    <t>-524.538500378989 72.2023353881443 -690.094944029726</t>
  </si>
  <si>
    <t>-291.428736236497 59.3171479966416 -361.833065770659</t>
  </si>
  <si>
    <t>-463.30769185305 265.749655822324 -205.346419184338</t>
  </si>
  <si>
    <t>-481.524177211737 276.748790899735 210.590110922222</t>
  </si>
  <si>
    <t>-496.472302053095 283.94282932311 616.677021340596</t>
  </si>
  <si>
    <t>-347.543357837102 294.255830699934 676.240492787545</t>
  </si>
  <si>
    <t>-496.251416175209 110.140583312729 -205.502473500797</t>
  </si>
  <si>
    <t>-508.704489361221 103.680253198849 210.741670519029</t>
  </si>
  <si>
    <t>-528.733468780469 102.942171003386 616.584829025439</t>
  </si>
  <si>
    <t>-390.195649816302 49.9480361520084 678.495157257351</t>
  </si>
  <si>
    <t>9763-20170724T150252.139827800.bin</t>
  </si>
  <si>
    <t>-479.523418196374 188.062146723292 -205.420186431651</t>
  </si>
  <si>
    <t>-487.724355837651 189.862346807188 -303.57060931354</t>
  </si>
  <si>
    <t>-491.555300838157 198.760911438377 -411.599079231603</t>
  </si>
  <si>
    <t>-493.225082620874 209.77208616354 -508.964209972496</t>
  </si>
  <si>
    <t>-493.299913866151 223.850201062776 -605.947637418104</t>
  </si>
  <si>
    <t>-491.910123704421 246.987916682451 -741.987005956126</t>
  </si>
  <si>
    <t>-468.476492510794 261.213801805401 -828.98990522599</t>
  </si>
  <si>
    <t>-495.810730897506 266.163325139059 -676.886413984683</t>
  </si>
  <si>
    <t>-522.55552316014 396.859329419312 -634.40534253719</t>
  </si>
  <si>
    <t>-479.82244417704 343.081232121996 -342.374919001656</t>
  </si>
  <si>
    <t>-266.639185683514 223.890761109795 -320.65922523163</t>
  </si>
  <si>
    <t>-489.238175550129 207.35759352195 -686.820975719268</t>
  </si>
  <si>
    <t>-524.507065424966 71.9050404305131 -689.759750957761</t>
  </si>
  <si>
    <t>-290.587847347542 59.5326417018532 -361.616504726777</t>
  </si>
  <si>
    <t>-463.000130260463 265.784895433268 -205.344953041345</t>
  </si>
  <si>
    <t>-481.223931825452 276.912075940058 210.587821026626</t>
  </si>
  <si>
    <t>-496.461522813324 283.969436048579 616.656194174273</t>
  </si>
  <si>
    <t>-347.515153922322 294.148978089633 676.199051695109</t>
  </si>
  <si>
    <t>-496.018412872537 110.363151002211 -205.496377415671</t>
  </si>
  <si>
    <t>-508.600592102386 103.765105338324 210.741772268329</t>
  </si>
  <si>
    <t>-528.704498969174 102.997705841848 616.569693089333</t>
  </si>
  <si>
    <t>-390.232951197174 49.8185619711103 678.469698481138</t>
  </si>
  <si>
    <t>9763-20170724T150252.176926600.bin</t>
  </si>
  <si>
    <t>-479.341818320628 187.987065073355 -205.363241949648</t>
  </si>
  <si>
    <t>-487.470711555539 189.744540922702 -303.520454129198</t>
  </si>
  <si>
    <t>-491.275830237909 198.573913685221 -411.555407135541</t>
  </si>
  <si>
    <t>-492.941894317847 209.51091558228 -508.928998095918</t>
  </si>
  <si>
    <t>-493.03118719896 223.502017175143 -605.92519085528</t>
  </si>
  <si>
    <t>-491.679492172684 246.502411877106 -741.988099795856</t>
  </si>
  <si>
    <t>-468.225885956909 260.594254486664 -829.007362848511</t>
  </si>
  <si>
    <t>-495.553850192788 265.744158205323 -676.905561496635</t>
  </si>
  <si>
    <t>-522.292092352649 396.484196137367 -634.596236601327</t>
  </si>
  <si>
    <t>-479.569516625103 342.957480647543 -342.517945312036</t>
  </si>
  <si>
    <t>-266.398300093523 223.768031705887 -320.67967455807</t>
  </si>
  <si>
    <t>-489.000108107669 206.926943146198 -686.783104361087</t>
  </si>
  <si>
    <t>-524.317755006981 71.481651932711 -689.552720636703</t>
  </si>
  <si>
    <t>-290.106527182579 59.3796822987169 -361.578150901703</t>
  </si>
  <si>
    <t>-462.858992579302 265.577902622797 -205.331452753425</t>
  </si>
  <si>
    <t>-481.06603723134 277.004306351667 210.593919811782</t>
  </si>
  <si>
    <t>-496.454557894948 283.975273205127 616.648553798575</t>
  </si>
  <si>
    <t>-347.4908605431 293.976724025241 676.178287647211</t>
  </si>
  <si>
    <t>-495.780099896963 110.346891651783 -205.475289709806</t>
  </si>
  <si>
    <t>-508.561823752726 103.69149337295 210.755868381177</t>
  </si>
  <si>
    <t>-528.73010261232 102.990866195951 616.574420149704</t>
  </si>
  <si>
    <t>-390.254345485128 49.7957996129499 678.451338199723</t>
  </si>
  <si>
    <t>9763-20170724T150252.208514100.bin</t>
  </si>
  <si>
    <t>-479.167643808668 187.783834304878 -205.391063310358</t>
  </si>
  <si>
    <t>-487.208672774469 189.485489063678 -303.556458570628</t>
  </si>
  <si>
    <t>-490.979374695735 198.239180099539 -411.598891672974</t>
  </si>
  <si>
    <t>-492.637593093114 209.099214972692 -508.981141063352</t>
  </si>
  <si>
    <t>-492.740924465536 223.00327819306 -605.98974676679</t>
  </si>
  <si>
    <t>-491.430683135552 245.868963314402 -742.075898139664</t>
  </si>
  <si>
    <t>-467.97348520609 259.837472288707 -829.114024095717</t>
  </si>
  <si>
    <t>-495.282134141236 265.175613534504 -677.011139541592</t>
  </si>
  <si>
    <t>-522.010499529547 395.960475433231 -634.852559393356</t>
  </si>
  <si>
    <t>-479.242803324795 342.719235423891 -342.728809739728</t>
  </si>
  <si>
    <t>-266.048561318637 223.570757290618 -320.891488472668</t>
  </si>
  <si>
    <t>-488.737563330357 206.347694642207 -686.832508207479</t>
  </si>
  <si>
    <t>-524.067286051717 70.9027560876466 -689.405366010706</t>
  </si>
  <si>
    <t>-289.644426209674 59.1544356995685 -361.574992617363</t>
  </si>
  <si>
    <t>-462.707419011371 265.151359205598 -205.326519514968</t>
  </si>
  <si>
    <t>-480.921434716219 277.16550424765 210.582030042531</t>
  </si>
  <si>
    <t>-496.447883287499 283.997156579836 616.639875119726</t>
  </si>
  <si>
    <t>-347.486277670349 294.06246336984 676.164077851773</t>
  </si>
  <si>
    <t>-495.421380238917 110.246968277389 -205.45105200794</t>
  </si>
  <si>
    <t>-508.554966461031 103.513229172997 210.767830732478</t>
  </si>
  <si>
    <t>-528.751510784809 102.983024227551 616.581957426651</t>
  </si>
  <si>
    <t>-390.278382347444 49.7537134031697 678.435307893841</t>
  </si>
  <si>
    <t>9763-20170724T150252.277698700.bin</t>
  </si>
  <si>
    <t>-478.332687073932 186.941356121739 -205.604508728986</t>
  </si>
  <si>
    <t>-486.367525618623 188.421847035271 -303.774006968351</t>
  </si>
  <si>
    <t>-490.211877311746 196.95056392563 -411.831772141587</t>
  </si>
  <si>
    <t>-491.964435860003 207.608737318478 -509.234754103638</t>
  </si>
  <si>
    <t>-492.186477985288 221.309164174521 -606.272116705279</t>
  </si>
  <si>
    <t>-491.065719987174 243.883793257794 -742.408686849013</t>
  </si>
  <si>
    <t>-467.631484659265 257.610245817431 -829.491417390235</t>
  </si>
  <si>
    <t>-494.845798859421 263.327442808394 -677.380434097129</t>
  </si>
  <si>
    <t>-521.716330577332 394.205507708463 -635.565056456937</t>
  </si>
  <si>
    <t>-478.790458656034 341.732001141961 -343.325678495859</t>
  </si>
  <si>
    <t>-265.538931436744 222.733037462614 -321.234129568901</t>
  </si>
  <si>
    <t>-488.27646027888 204.482812345527 -687.084233244411</t>
  </si>
  <si>
    <t>-523.550409086932 69.0217367273387 -689.236632262074</t>
  </si>
  <si>
    <t>-288.562390730973 58.1155243863916 -361.77474321708</t>
  </si>
  <si>
    <t>-462.417961745592 263.983144532525 -205.429441061289</t>
  </si>
  <si>
    <t>-480.626080839883 277.584624508173 210.430408157122</t>
  </si>
  <si>
    <t>-496.425503576679 284.093192934233 616.598460137086</t>
  </si>
  <si>
    <t>-347.477016294819 294.310347575773 676.129622169063</t>
  </si>
  <si>
    <t>-494.485776083046 109.809470782945 -205.387720516957</t>
  </si>
  <si>
    <t>-508.524097299021 102.972834858082 210.799982015562</t>
  </si>
  <si>
    <t>-528.794469456986 102.945433437281 616.63795262149</t>
  </si>
  <si>
    <t>-390.325405444071 49.6270025546364 678.42355365059</t>
  </si>
  <si>
    <t>9763-20170724T150252.310791800.bin</t>
  </si>
  <si>
    <t>-477.945666320607 186.340821856585 -205.462863493562</t>
  </si>
  <si>
    <t>-485.964889585877 187.735545747807 -303.634845585409</t>
  </si>
  <si>
    <t>-489.855332353409 196.155127060029 -411.699576648533</t>
  </si>
  <si>
    <t>-491.671830271315 206.705285474539 -509.11308235252</t>
  </si>
  <si>
    <t>-491.977832377359 220.286183899154 -606.167074564739</t>
  </si>
  <si>
    <t>-490.994140709022 242.679330328938 -742.334500299168</t>
  </si>
  <si>
    <t>-467.610595838151 256.279881627278 -829.450750946402</t>
  </si>
  <si>
    <t>-494.729878301614 262.207428955746 -677.329163152962</t>
  </si>
  <si>
    <t>-521.737172564728 393.123344150921 -635.745373793011</t>
  </si>
  <si>
    <t>-478.67322486867 341.135211074325 -343.439586391899</t>
  </si>
  <si>
    <t>-265.385769451534 222.233433928746 -321.171814757068</t>
  </si>
  <si>
    <t>-488.128047965812 203.354407522208 -686.959973199427</t>
  </si>
  <si>
    <t>-523.339821973939 67.8632490121208 -688.900970790027</t>
  </si>
  <si>
    <t>-287.95350275125 57.4728867430072 -361.683563590942</t>
  </si>
  <si>
    <t>-462.250967477437 263.327606016325 -205.445419880762</t>
  </si>
  <si>
    <t>-480.689429814524 277.788030039479 210.375362613279</t>
  </si>
  <si>
    <t>-496.398122460127 284.166992549637 616.574373512942</t>
  </si>
  <si>
    <t>-347.475143134032 294.526860752408 676.14466967793</t>
  </si>
  <si>
    <t>-493.769164312225 109.399134734159 -205.296506981937</t>
  </si>
  <si>
    <t>-508.635887739839 102.687366744164 210.864433595608</t>
  </si>
  <si>
    <t>-528.81860105084 102.880138677545 616.678151442835</t>
  </si>
  <si>
    <t>-390.331082272337 49.5803322211286 678.438367538911</t>
  </si>
  <si>
    <t>9763-20170724T150252.374962200.bin</t>
  </si>
  <si>
    <t>-477.046916630771 185.402681963993 -205.312835915974</t>
  </si>
  <si>
    <t>-485.407572274684 186.892853600262 -303.454996622616</t>
  </si>
  <si>
    <t>-489.626504805022 195.179637694549 -411.517714406591</t>
  </si>
  <si>
    <t>-491.708094821058 205.515669419213 -508.948863475305</t>
  </si>
  <si>
    <t>-492.239640807567 218.790216948196 -606.044065800352</t>
  </si>
  <si>
    <t>-491.524479789438 240.657509558517 -742.298745474273</t>
  </si>
  <si>
    <t>-468.265887133514 253.928695778602 -829.499112568419</t>
  </si>
  <si>
    <t>-495.179572768743 260.43133807159 -677.363071276811</t>
  </si>
  <si>
    <t>-522.494145550061 391.464060788395 -636.305694581341</t>
  </si>
  <si>
    <t>-479.065775838354 340.689502713088 -343.840545939772</t>
  </si>
  <si>
    <t>-265.659363615863 222.061159174393 -321.257321283494</t>
  </si>
  <si>
    <t>-488.501618174923 201.551884084057 -686.777436104346</t>
  </si>
  <si>
    <t>-523.425209078698 65.9942306336 -688.030936357262</t>
  </si>
  <si>
    <t>-286.842264063851 56.6884439918006 -361.495168532103</t>
  </si>
  <si>
    <t>-461.761328307035 262.434081382436 -205.414447229157</t>
  </si>
  <si>
    <t>-480.98288442831 277.692940080888 210.34227279243</t>
  </si>
  <si>
    <t>-496.241802434428 284.20497195774 616.455462931562</t>
  </si>
  <si>
    <t>-347.454276998226 295.539816269569 676.186482356745</t>
  </si>
  <si>
    <t>-492.490939013773 108.66417296702 -205.262932900941</t>
  </si>
  <si>
    <t>-508.975901764799 102.322685881415 210.842850876315</t>
  </si>
  <si>
    <t>-528.859663444191 102.690202139938 616.648263592422</t>
  </si>
  <si>
    <t>-390.337827959536 49.4890141617809 678.416739928058</t>
  </si>
  <si>
    <t>9763-20170724T150252.410061400.bin</t>
  </si>
  <si>
    <t>-476.529123112234 185.041492791062 -205.364752704348</t>
  </si>
  <si>
    <t>-485.210403905563 186.539589772186 -303.478920267679</t>
  </si>
  <si>
    <t>-489.700887490567 194.703728236168 -411.539907276207</t>
  </si>
  <si>
    <t>-491.987498057636 204.878927615269 -508.983547109844</t>
  </si>
  <si>
    <t>-492.679100414079 217.944934763744 -606.106064078061</t>
  </si>
  <si>
    <t>-492.137734839488 239.470625322416 -742.415852727772</t>
  </si>
  <si>
    <t>-468.974043391812 252.521934526595 -829.674735692615</t>
  </si>
  <si>
    <t>-495.729319450604 259.404884219402 -677.525778644227</t>
  </si>
  <si>
    <t>-523.206258625006 390.502533867044 -636.794935690356</t>
  </si>
  <si>
    <t>-479.556884118429 340.440731407529 -344.239692609047</t>
  </si>
  <si>
    <t>-266.117092152444 221.912831217878 -321.444864256122</t>
  </si>
  <si>
    <t>-489.024754581074 200.506359273774 -686.800221584942</t>
  </si>
  <si>
    <t>-523.855808247376 64.9132252946824 -687.688446053009</t>
  </si>
  <si>
    <t>-286.504988307662 56.2953905867005 -361.465347018098</t>
  </si>
  <si>
    <t>-461.417277760365 261.867270261133 -205.450263894329</t>
  </si>
  <si>
    <t>-481.075840280727 277.407010873055 210.275710205005</t>
  </si>
  <si>
    <t>-496.160012892222 283.960271017176 616.386064174504</t>
  </si>
  <si>
    <t>-347.456792706642 295.940218619107 676.201066652982</t>
  </si>
  <si>
    <t>-491.734450661374 108.341747885068 -205.274286682585</t>
  </si>
  <si>
    <t>-508.946502919147 102.129181744843 210.80402842757</t>
  </si>
  <si>
    <t>-528.867979285444 102.596053413163 616.61247239021</t>
  </si>
  <si>
    <t>-390.324129579725 49.4644072579752 678.391270755997</t>
  </si>
  <si>
    <t>9763-20170724T150252.478243500.bin</t>
  </si>
  <si>
    <t>-475.406229650773 184.350373725093 -205.36292577356</t>
  </si>
  <si>
    <t>-484.658277175594 185.909191707154 -303.423993307768</t>
  </si>
  <si>
    <t>-489.61796078082 193.854346100468 -411.480894597629</t>
  </si>
  <si>
    <t>-492.251603604099 203.723983108429 -508.94697913085</t>
  </si>
  <si>
    <t>-493.205745246359 216.382112208448 -606.121352375592</t>
  </si>
  <si>
    <t>-492.938101053928 237.230542123272 -742.537243108534</t>
  </si>
  <si>
    <t>-469.954315939177 249.816448073484 -829.911900005057</t>
  </si>
  <si>
    <t>-496.450758930887 257.481206637322 -677.740734268297</t>
  </si>
  <si>
    <t>-524.239408596989 388.717505504419 -637.705658861641</t>
  </si>
  <si>
    <t>-480.086368877949 340.237939295687 -344.959590667166</t>
  </si>
  <si>
    <t>-266.487106097278 222.073590263015 -321.774728979285</t>
  </si>
  <si>
    <t>-489.662034276231 198.54877746802 -686.734074357127</t>
  </si>
  <si>
    <t>-524.183930443741 62.8647732429288 -686.813124714356</t>
  </si>
  <si>
    <t>-285.386294868793 56.0288776761315 -361.384180112099</t>
  </si>
  <si>
    <t>-460.679083233171 261.075275491394 -205.49612732395</t>
  </si>
  <si>
    <t>-481.044754342445 276.700741012094 210.192562854611</t>
  </si>
  <si>
    <t>-496.026051905673 283.517516403643 616.305244695798</t>
  </si>
  <si>
    <t>-347.470434018833 296.814897920439 676.208570854129</t>
  </si>
  <si>
    <t>-490.216819022308 107.741697631927 -205.2846273663</t>
  </si>
  <si>
    <t>-509.04905834979 101.90752102532 210.728993103873</t>
  </si>
  <si>
    <t>-528.793408795121 102.486320985507 616.487966559044</t>
  </si>
  <si>
    <t>-390.350217260492 49.2326587903146 678.387271145609</t>
  </si>
  <si>
    <t>9763-20170724T150252.510024200.bin</t>
  </si>
  <si>
    <t>-474.978255242405 184.129922636345 -205.421248844846</t>
  </si>
  <si>
    <t>-484.492638590724 185.671952634737 -303.457528329165</t>
  </si>
  <si>
    <t>-489.682878232183 193.480543194554 -411.513486084168</t>
  </si>
  <si>
    <t>-492.496562710922 203.182539719743 -508.991424012428</t>
  </si>
  <si>
    <t>-493.59966982878 215.631024626485 -606.191273236308</t>
  </si>
  <si>
    <t>-493.50645959394 236.142171702371 -742.658568459366</t>
  </si>
  <si>
    <t>-470.667901949128 248.487934975474 -830.105493704568</t>
  </si>
  <si>
    <t>-496.957310132888 256.550448909085 -677.908264595727</t>
  </si>
  <si>
    <t>-524.88443403313 387.859436652488 -638.207222869565</t>
  </si>
  <si>
    <t>-480.479127236478 340.20124934423 -345.364541133785</t>
  </si>
  <si>
    <t>-266.763846081798 222.273549966664 -322.044725882534</t>
  </si>
  <si>
    <t>-490.138018763111 197.600771686145 -686.763820445199</t>
  </si>
  <si>
    <t>-524.538970437647 61.8886344236255 -686.450787520574</t>
  </si>
  <si>
    <t>-285.003017730368 56.0694173577315 -361.535894051018</t>
  </si>
  <si>
    <t>-460.492167649455 260.877199188424 -205.561723884064</t>
  </si>
  <si>
    <t>-480.960578398574 276.391598781024 210.126089493524</t>
  </si>
  <si>
    <t>-495.963166587561 283.420634438379 616.257395234081</t>
  </si>
  <si>
    <t>-347.453438455585 297.017595840412 676.207266842332</t>
  </si>
  <si>
    <t>-489.573470790181 107.421539321782 -205.283286045187</t>
  </si>
  <si>
    <t>-509.290289159796 101.905497539267 210.693669758538</t>
  </si>
  <si>
    <t>-528.804042339882 102.382914865161 616.438225322564</t>
  </si>
  <si>
    <t>-390.356666348416 49.201787047426 678.390520036956</t>
  </si>
  <si>
    <t>9763-20170724T150252.580217300.bin</t>
  </si>
  <si>
    <t>-474.565516088168 183.824904229476 -205.535255496506</t>
  </si>
  <si>
    <t>-484.481974972135 185.304888159041 -303.532573091645</t>
  </si>
  <si>
    <t>-490.061325594427 192.823340940236 -411.589660777849</t>
  </si>
  <si>
    <t>-493.196450700234 202.177933274266 -509.091748906843</t>
  </si>
  <si>
    <t>-494.585689024659 214.197108044512 -606.34210684249</t>
  </si>
  <si>
    <t>-494.853492835543 234.019900088993 -742.910716914365</t>
  </si>
  <si>
    <t>-472.389022495903 245.916587499274 -830.516635064993</t>
  </si>
  <si>
    <t>-498.167127236714 254.750661117133 -678.255796909173</t>
  </si>
  <si>
    <t>-526.374012533083 386.212675623705 -639.242826511467</t>
  </si>
  <si>
    <t>-481.555507970755 339.962775891753 -346.237222389541</t>
  </si>
  <si>
    <t>-267.639344297088 222.442964914047 -322.700040464712</t>
  </si>
  <si>
    <t>-491.303081453226 195.764652041715 -686.831012982502</t>
  </si>
  <si>
    <t>-525.561489680014 60.0273904046446 -685.726092924965</t>
  </si>
  <si>
    <t>-284.559816250403 55.8939135004066 -361.971431337645</t>
  </si>
  <si>
    <t>-460.554467749194 260.738391950577 -205.730449796334</t>
  </si>
  <si>
    <t>-480.741327630398 275.791673618743 209.988136425917</t>
  </si>
  <si>
    <t>-495.840267275515 283.428503202163 616.138012626283</t>
  </si>
  <si>
    <t>-347.398496597151 297.278480036694 676.198211782678</t>
  </si>
  <si>
    <t>-488.630901723555 106.926781160121 -205.299378540491</t>
  </si>
  <si>
    <t>-509.879287921291 102.089463359733 210.61057926756</t>
  </si>
  <si>
    <t>-528.837283694526 102.179761115723 616.360530014296</t>
  </si>
  <si>
    <t>-390.382276759223 49.1421681004645 678.418746036845</t>
  </si>
  <si>
    <t>9763-20170724T150252.614306500.bin</t>
  </si>
  <si>
    <t>-474.470042850049 183.778827218669 -205.554144454729</t>
  </si>
  <si>
    <t>-484.507983133617 185.216403371822 -303.539645229245</t>
  </si>
  <si>
    <t>-490.231930675796 192.572987452149 -411.600435608936</t>
  </si>
  <si>
    <t>-493.497285352042 201.735092853022 -509.116488583251</t>
  </si>
  <si>
    <t>-495.013336518197 213.516174617734 -606.393990422732</t>
  </si>
  <si>
    <t>-495.453262431451 232.956687265786 -743.017141460788</t>
  </si>
  <si>
    <t>-473.246874601523 244.616765828785 -830.720672090873</t>
  </si>
  <si>
    <t>-498.697275186624 253.866988200416 -678.416565644709</t>
  </si>
  <si>
    <t>-527.060181151251 385.405724668617 -639.78623109401</t>
  </si>
  <si>
    <t>-482.087531645903 339.983904613854 -346.674761504166</t>
  </si>
  <si>
    <t>-268.131833020713 222.617779876231 -322.73432232512</t>
  </si>
  <si>
    <t>-491.820329709673 194.859817051021 -686.834957425439</t>
  </si>
  <si>
    <t>-526.022460871531 59.1169402970777 -685.326591846425</t>
  </si>
  <si>
    <t>-284.183192675203 55.5162755956817 -362.224011182439</t>
  </si>
  <si>
    <t>-460.684172128998 260.838913704452 -205.794838112195</t>
  </si>
  <si>
    <t>-480.688606580427 275.635013519474 209.941704356354</t>
  </si>
  <si>
    <t>-495.771824133962 283.395985243625 616.094796931164</t>
  </si>
  <si>
    <t>-347.356014438152 297.349043482008 676.195184194873</t>
  </si>
  <si>
    <t>-488.213525580399 106.753930665051 -205.288483513611</t>
  </si>
  <si>
    <t>-510.082531878448 102.136976385411 210.591901713797</t>
  </si>
  <si>
    <t>-528.851700777252 102.119740645214 616.340284953108</t>
  </si>
  <si>
    <t>-390.418417064582 49.0636216461305 678.431151038514</t>
  </si>
  <si>
    <t>9763-20170724T150252.676472300.bin</t>
  </si>
  <si>
    <t>-474.506653795279 183.86496961782 -205.574028364465</t>
  </si>
  <si>
    <t>-484.716960055852 185.194341180578 -303.543411680953</t>
  </si>
  <si>
    <t>-490.714265604484 192.225048741864 -411.611008939877</t>
  </si>
  <si>
    <t>-494.251009036883 201.006941475157 -509.152526667496</t>
  </si>
  <si>
    <t>-496.056779238373 212.321393629228 -606.480478249647</t>
  </si>
  <si>
    <t>-496.918280407277 231.013179889426 -743.205997063716</t>
  </si>
  <si>
    <t>-475.330388125292 242.144693727653 -831.132448196685</t>
  </si>
  <si>
    <t>-500.006816179639 252.271986597872 -678.711608568963</t>
  </si>
  <si>
    <t>-528.581478346891 383.95814109136 -640.739206687938</t>
  </si>
  <si>
    <t>-483.241218247897 340.355077090899 -347.408241848193</t>
  </si>
  <si>
    <t>-269.265582776976 223.226774142224 -322.500460139418</t>
  </si>
  <si>
    <t>-493.068125524308 193.229790228658 -686.827071750566</t>
  </si>
  <si>
    <t>-526.887997178884 57.4016733710207 -684.541669529577</t>
  </si>
  <si>
    <t>-283.859991695817 55.3027707719118 -362.068446828401</t>
  </si>
  <si>
    <t>-461.381901170062 261.410598351381 -205.906289520364</t>
  </si>
  <si>
    <t>-480.788457482993 275.618823205982 209.879152630482</t>
  </si>
  <si>
    <t>-495.6319100217 283.430967324241 616.032323756143</t>
  </si>
  <si>
    <t>-347.258587287442 297.537159139266 676.201886496479</t>
  </si>
  <si>
    <t>-487.637558861779 106.398338662493 -205.193997367786</t>
  </si>
  <si>
    <t>-510.347910740157 102.229916079561 210.64597613736</t>
  </si>
  <si>
    <t>-529.050578022384 101.932793598151 616.372584076698</t>
  </si>
  <si>
    <t>-390.506949336778 49.1146899582743 678.420300590179</t>
  </si>
  <si>
    <t>9763-20170724T150252.713200200.bin</t>
  </si>
  <si>
    <t>-474.623189323216 183.824389778913 -205.597128437985</t>
  </si>
  <si>
    <t>-484.87128275931 185.090415284835 -303.563278416357</t>
  </si>
  <si>
    <t>-491.006105247538 191.962504944425 -411.633377855524</t>
  </si>
  <si>
    <t>-494.701489274888 200.56180688518 -509.185421277991</t>
  </si>
  <si>
    <t>-496.697359805154 211.652437636067 -606.535354852346</t>
  </si>
  <si>
    <t>-497.856852608979 229.984485375385 -743.307412552289</t>
  </si>
  <si>
    <t>-476.590926308983 240.842314578628 -831.346421627567</t>
  </si>
  <si>
    <t>-500.847027081282 251.407975819451 -678.863000381952</t>
  </si>
  <si>
    <t>-529.593701029152 383.144070179198 -641.202622870491</t>
  </si>
  <si>
    <t>-483.984826927076 340.378398697257 -347.790179633734</t>
  </si>
  <si>
    <t>-269.896556307459 223.554660580963 -322.423860038755</t>
  </si>
  <si>
    <t>-493.841616788672 192.354356177439 -686.837441908619</t>
  </si>
  <si>
    <t>-527.393247671057 56.4631312000756 -684.186608635967</t>
  </si>
  <si>
    <t>-283.82916654693 55.0766191973748 -361.947808794227</t>
  </si>
  <si>
    <t>-461.819839149496 261.500040839673 -205.97332121078</t>
  </si>
  <si>
    <t>-481.061504365942 275.418077539577 209.82957128285</t>
  </si>
  <si>
    <t>-495.541749640915 283.430439295215 615.982887196416</t>
  </si>
  <si>
    <t>-347.194646945169 297.560726175914 676.21137332726</t>
  </si>
  <si>
    <t>-487.435875585077 106.179471879835 -205.16888289568</t>
  </si>
  <si>
    <t>-510.492433053181 102.209999402724 210.653986483683</t>
  </si>
  <si>
    <t>-529.175965444927 101.819278440835 616.362104311064</t>
  </si>
  <si>
    <t>-390.555874289713 49.179893383643 678.390839094808</t>
  </si>
  <si>
    <t>9763-20170724T150252.778373800.bin</t>
  </si>
  <si>
    <t>-475.086301007278 183.628409518265 -205.733103555845</t>
  </si>
  <si>
    <t>-485.35240712293 184.782709862622 -303.698829016558</t>
  </si>
  <si>
    <t>-491.762292674474 191.362884363476 -411.771067766241</t>
  </si>
  <si>
    <t>-495.80067080875 199.620692471186 -509.33907731047</t>
  </si>
  <si>
    <t>-498.228091844686 210.286811739525 -606.726491475108</t>
  </si>
  <si>
    <t>-500.082875124657 227.928989145926 -743.581670983617</t>
  </si>
  <si>
    <t>-479.390037018445 238.285756004147 -831.817390391037</t>
  </si>
  <si>
    <t>-502.862231798566 249.663193990901 -679.231872649662</t>
  </si>
  <si>
    <t>-532.286135971367 381.42612587484 -642.20007831949</t>
  </si>
  <si>
    <t>-485.736425503758 340.269828029307 -348.705117252814</t>
  </si>
  <si>
    <t>-271.348141901547 224.179916753835 -322.517303046389</t>
  </si>
  <si>
    <t>-495.663785675962 190.597979631591 -686.94361118087</t>
  </si>
  <si>
    <t>-528.428768213756 54.528028955019 -683.594422518688</t>
  </si>
  <si>
    <t>-283.727199362614 54.8081175695265 -361.796000411375</t>
  </si>
  <si>
    <t>-462.879973499635 261.556806988438 -206.183430677281</t>
  </si>
  <si>
    <t>-481.921874231099 274.8470271919 209.649189639415</t>
  </si>
  <si>
    <t>-495.324899534197 283.42556740459 615.844885917828</t>
  </si>
  <si>
    <t>-347.061909349822 297.776851938987 676.228071623441</t>
  </si>
  <si>
    <t>-487.251717124803 105.705595372994 -205.238157802983</t>
  </si>
  <si>
    <t>-510.901901465191 101.913048332313 210.553026398817</t>
  </si>
  <si>
    <t>-529.4829632345 101.474759773542 616.262535403611</t>
  </si>
  <si>
    <t>-390.650514971319 49.4000109985252 678.292974853006</t>
  </si>
  <si>
    <t>9763-20170724T150252.843107300.bin</t>
  </si>
  <si>
    <t>-475.841695111747 183.116428488056 -205.808754463073</t>
  </si>
  <si>
    <t>-486.028546709354 184.131395963449 -303.784233248704</t>
  </si>
  <si>
    <t>-492.695409561067 190.423822606196 -411.85812319171</t>
  </si>
  <si>
    <t>-497.097623486406 198.354469375275 -509.437444144862</t>
  </si>
  <si>
    <t>-500.01536459008 208.618373866175 -606.854842780627</t>
  </si>
  <si>
    <t>-502.688706299614 225.608498184209 -743.778763708003</t>
  </si>
  <si>
    <t>-482.472758130264 235.563269272118 -832.171277533402</t>
  </si>
  <si>
    <t>-505.24021221468 247.629653211201 -679.517118645821</t>
  </si>
  <si>
    <t>-535.385345905624 379.379812882912 -643.031740975855</t>
  </si>
  <si>
    <t>-487.792334443483 339.959443692604 -349.465819181066</t>
  </si>
  <si>
    <t>-273.21940663528 224.386243321169 -322.515722443109</t>
  </si>
  <si>
    <t>-497.773808053795 188.567203446686 -686.991726206128</t>
  </si>
  <si>
    <t>-529.589058750972 52.287957962229 -683.035883059394</t>
  </si>
  <si>
    <t>-283.590336066237 54.5154786608177 -361.916675219509</t>
  </si>
  <si>
    <t>-464.189701428415 261.180615650608 -206.328736795908</t>
  </si>
  <si>
    <t>-483.383245751977 274.175913697374 209.506271533668</t>
  </si>
  <si>
    <t>-495.098683063399 283.371808058877 615.708071531496</t>
  </si>
  <si>
    <t>-346.943929699596 298.153932405234 676.252762141315</t>
  </si>
  <si>
    <t>-487.412792649829 104.960237918729 -205.296805886507</t>
  </si>
  <si>
    <t>-511.297983957588 101.532433651003 210.484064098733</t>
  </si>
  <si>
    <t>-529.855655709757 101.186363768492 616.230847228332</t>
  </si>
  <si>
    <t>-390.766724613407 49.6900553387954 678.169453715351</t>
  </si>
  <si>
    <t>9763-20170724T150252.877198000.bin</t>
  </si>
  <si>
    <t>-476.237065100828 182.716360762249 -205.834106273637</t>
  </si>
  <si>
    <t>-486.394088857538 183.660288016555 -303.813413772232</t>
  </si>
  <si>
    <t>-493.18784964845 189.8119116153 -411.8875573207</t>
  </si>
  <si>
    <t>-497.765784966938 197.583704811684 -509.471521905579</t>
  </si>
  <si>
    <t>-500.917905895812 207.653640860977 -606.901775756077</t>
  </si>
  <si>
    <t>-503.980659263286 224.331043135753 -743.856138069861</t>
  </si>
  <si>
    <t>-483.980856878358 234.125510249041 -832.31562615602</t>
  </si>
  <si>
    <t>-506.431895454187 246.48837101718 -679.637364402197</t>
  </si>
  <si>
    <t>-536.893322505091 378.239113361448 -643.380179591843</t>
  </si>
  <si>
    <t>-488.775547576768 339.517585883962 -349.806769015156</t>
  </si>
  <si>
    <t>-274.092265515244 224.256476804643 -322.403064584131</t>
  </si>
  <si>
    <t>-498.821764203226 187.430080581849 -686.999313044441</t>
  </si>
  <si>
    <t>-530.174742344448 51.0508892014022 -682.798769795444</t>
  </si>
  <si>
    <t>-283.611142077593 54.2895399788003 -362.08710649979</t>
  </si>
  <si>
    <t>-464.875607149804 260.776401241031 -206.377312975748</t>
  </si>
  <si>
    <t>-484.124534074867 273.872019228539 209.451988828742</t>
  </si>
  <si>
    <t>-494.979275702111 283.354398798614 615.644188101649</t>
  </si>
  <si>
    <t>-346.876753315263 298.332640817281 676.26839604459</t>
  </si>
  <si>
    <t>-487.514410846828 104.578429262622 -205.270494375296</t>
  </si>
  <si>
    <t>-511.468806278206 101.229966941269 210.507099790863</t>
  </si>
  <si>
    <t>-530.051303344151 101.07546653 616.240009071839</t>
  </si>
  <si>
    <t>-390.842014074399 49.7978267898602 678.089634916475</t>
  </si>
  <si>
    <t>9763-20170724T150252.942377900.bin</t>
  </si>
  <si>
    <t>-477.182425629385 181.704958473134 -205.869973239114</t>
  </si>
  <si>
    <t>-487.365726947254 182.516917499529 -303.847706703193</t>
  </si>
  <si>
    <t>-494.449512563109 188.427554057128 -411.916584981838</t>
  </si>
  <si>
    <t>-499.390388780551 195.933474058858 -509.503736112711</t>
  </si>
  <si>
    <t>-503.003042311592 205.68427845472 -606.95042688704</t>
  </si>
  <si>
    <t>-506.81404699106 221.850630996445 -743.947295882973</t>
  </si>
  <si>
    <t>-487.219691824188 231.419592434988 -832.522121727794</t>
  </si>
  <si>
    <t>-509.087488340044 244.224438049473 -679.797078143387</t>
  </si>
  <si>
    <t>-540.140989695312 375.922042664142 -643.90241168732</t>
  </si>
  <si>
    <t>-491.34535101916 338.725406934756 -350.243784657436</t>
  </si>
  <si>
    <t>-276.42405604133 224.108445316874 -322.015879353029</t>
  </si>
  <si>
    <t>-501.171448832897 185.18480577627 -686.984333922457</t>
  </si>
  <si>
    <t>-531.599434417782 48.6006995518349 -682.441267414173</t>
  </si>
  <si>
    <t>-284.127334488523 53.7145468436586 -362.649199581901</t>
  </si>
  <si>
    <t>-466.252525978277 259.72751049208 -206.465362135258</t>
  </si>
  <si>
    <t>-485.232400386265 273.251810963346 209.362583667362</t>
  </si>
  <si>
    <t>-494.761870766938 283.228571994612 615.56091738747</t>
  </si>
  <si>
    <t>-346.763744007578 298.811065163603 676.287719272743</t>
  </si>
  <si>
    <t>-488.05999882735 103.601657022697 -205.234366066937</t>
  </si>
  <si>
    <t>-511.897621152845 100.564030527363 210.552330365879</t>
  </si>
  <si>
    <t>-530.472336001828 100.874173388884 616.282742517991</t>
  </si>
  <si>
    <t>-390.997312812569 50.0630636251285 677.918433886208</t>
  </si>
  <si>
    <t>9763-20170724T150252.977471100.bin</t>
  </si>
  <si>
    <t>-477.700231544891 181.180109240968 -205.86527494739</t>
  </si>
  <si>
    <t>-487.954069871 181.925499068874 -303.836230587007</t>
  </si>
  <si>
    <t>-495.209561542731 187.723660109661 -411.899845417887</t>
  </si>
  <si>
    <t>-500.34223345255 195.109315117943 -509.486278022558</t>
  </si>
  <si>
    <t>-504.182485768151 204.719220975716 -606.938315105712</t>
  </si>
  <si>
    <t>-508.350741033231 220.664233156526 -743.950652930363</t>
  </si>
  <si>
    <t>-488.931111147991 230.158025972536 -832.572031205685</t>
  </si>
  <si>
    <t>-510.541649258398 243.13008602272 -679.829880194782</t>
  </si>
  <si>
    <t>-541.936029538703 374.796816744709 -644.105820622761</t>
  </si>
  <si>
    <t>-492.863493568229 338.290093310302 -350.406756077495</t>
  </si>
  <si>
    <t>-277.814788814487 223.995375139134 -321.84533568988</t>
  </si>
  <si>
    <t>-502.474854885185 184.102009263091 -686.944612057542</t>
  </si>
  <si>
    <t>-532.468534451095 47.4333568489051 -682.264741036841</t>
  </si>
  <si>
    <t>-284.590529685497 53.2220730680774 -362.820758216669</t>
  </si>
  <si>
    <t>-466.955854870115 259.182859482209 -206.508740417929</t>
  </si>
  <si>
    <t>-485.459304481379 273.035612578548 209.329819477558</t>
  </si>
  <si>
    <t>-494.672770301586 283.21298154532 615.544530849146</t>
  </si>
  <si>
    <t>-346.69787666954 298.942468128402 676.290037098778</t>
  </si>
  <si>
    <t>-488.436166877496 103.126440159259 -205.199052060107</t>
  </si>
  <si>
    <t>-512.181292588376 100.176596021828 210.593540562538</t>
  </si>
  <si>
    <t>-530.661733156673 100.791598242563 616.311375894041</t>
  </si>
  <si>
    <t>-391.062568072018 50.2053866766066 677.850780732726</t>
  </si>
  <si>
    <t>9763-20170724T150253.042265600.bin</t>
  </si>
  <si>
    <t>-478.675818936951 179.963318909259 -205.723773751027</t>
  </si>
  <si>
    <t>-489.087027496762 180.5150799643 -303.679371970221</t>
  </si>
  <si>
    <t>-496.611825645514 186.098051342655 -411.73589854253</t>
  </si>
  <si>
    <t>-502.027849164707 193.286030317878 -509.32177744583</t>
  </si>
  <si>
    <t>-506.192209370747 202.69356727781 -606.780274820076</t>
  </si>
  <si>
    <t>-510.860535061758 218.347043069745 -743.810052216547</t>
  </si>
  <si>
    <t>-491.714950164368 227.77251508074 -832.498382760849</t>
  </si>
  <si>
    <t>-512.975155805931 240.927044282945 -679.726743231382</t>
  </si>
  <si>
    <t>-544.914687920236 372.530165577902 -644.24428262371</t>
  </si>
  <si>
    <t>-495.245349115132 337.260470091094 -350.494371344794</t>
  </si>
  <si>
    <t>-279.989529960831 223.489919574414 -321.404757276937</t>
  </si>
  <si>
    <t>-504.618845966933 181.928433753329 -686.751022637026</t>
  </si>
  <si>
    <t>-533.891829741023 45.1082384423821 -681.908508010374</t>
  </si>
  <si>
    <t>-285.697412000191 52.2703961915061 -362.773876754565</t>
  </si>
  <si>
    <t>-467.892933963424 257.68953015157 -206.480655046666</t>
  </si>
  <si>
    <t>-485.456572239812 272.969740599895 209.348712356524</t>
  </si>
  <si>
    <t>-494.555260119032 283.338352130286 615.548230666235</t>
  </si>
  <si>
    <t>-346.555915666108 298.947677846361 676.265200964403</t>
  </si>
  <si>
    <t>-489.302298000685 102.007403539511 -204.985504888642</t>
  </si>
  <si>
    <t>-512.608693688732 99.4238612320703 210.834314541907</t>
  </si>
  <si>
    <t>-530.968088074692 100.777443835991 616.507095419894</t>
  </si>
  <si>
    <t>-391.204459108439 50.3946207098381 677.839777288866</t>
  </si>
  <si>
    <t>9763-20170724T150253.075353400.bin</t>
  </si>
  <si>
    <t>-479.11286308077 179.050762202857 -205.527267134157</t>
  </si>
  <si>
    <t>-489.578599987934 179.443190166658 -303.477864502825</t>
  </si>
  <si>
    <t>-497.189235588867 184.884537967621 -411.535692861271</t>
  </si>
  <si>
    <t>-502.694825646514 191.957608431841 -509.124922685416</t>
  </si>
  <si>
    <t>-506.96173380975 201.262765432316 -606.588700306862</t>
  </si>
  <si>
    <t>-511.78907714713 216.784555569042 -743.628033668976</t>
  </si>
  <si>
    <t>-492.769574915989 226.19986753782 -832.344455093966</t>
  </si>
  <si>
    <t>-513.888675673893 239.417475625528 -679.56291373839</t>
  </si>
  <si>
    <t>-545.991215000113 370.987264209739 -644.121227638192</t>
  </si>
  <si>
    <t>-496.167575447904 336.318544826909 -350.325767880697</t>
  </si>
  <si>
    <t>-280.826818867613 222.823159601486 -320.793219025854</t>
  </si>
  <si>
    <t>-505.421830970634 180.429402665428 -686.542562469062</t>
  </si>
  <si>
    <t>-534.362903024443 43.5330066179738 -681.668243838332</t>
  </si>
  <si>
    <t>-286.138796702088 51.2567450519086 -362.698642224743</t>
  </si>
  <si>
    <t>-468.25945934938 256.40776376193 -206.3658141034</t>
  </si>
  <si>
    <t>-484.962036912151 273.125271279643 209.443737865573</t>
  </si>
  <si>
    <t>-494.542225758751 283.392366503312 615.618138761996</t>
  </si>
  <si>
    <t>-346.494526847871 298.915958699972 676.239060854967</t>
  </si>
  <si>
    <t>-489.762520693027 101.374885233571 -204.748290418032</t>
  </si>
  <si>
    <t>-512.719952153248 98.8701295108253 211.091439435827</t>
  </si>
  <si>
    <t>-531.086956367407 100.828189127989 616.703209125641</t>
  </si>
  <si>
    <t>-391.267258121399 50.468306134054 677.926871804926</t>
  </si>
  <si>
    <t>9763-20170724T150253.110466400.bin</t>
  </si>
  <si>
    <t>-479.533411029206 178.090462618261 -205.243728256247</t>
  </si>
  <si>
    <t>-489.96323967944 178.296166680614 -303.198597237672</t>
  </si>
  <si>
    <t>-497.582193936515 183.590861246175 -411.263123462717</t>
  </si>
  <si>
    <t>-503.117601909388 190.553974319392 -508.858523746251</t>
  </si>
  <si>
    <t>-507.438535106685 199.77051551561 -606.328513509074</t>
  </si>
  <si>
    <t>-512.369139436757 215.188931953162 -743.375765929277</t>
  </si>
  <si>
    <t>-493.42383823101 224.609541192061 -832.107440172639</t>
  </si>
  <si>
    <t>-514.474032278606 237.862446357026 -679.325136289626</t>
  </si>
  <si>
    <t>-546.726345497377 369.421633536605 -643.958475298467</t>
  </si>
  <si>
    <t>-496.942068501346 335.326544161576 -350.089261611001</t>
  </si>
  <si>
    <t>-281.5206771028 222.130583302679 -320.000957908629</t>
  </si>
  <si>
    <t>-505.905300165879 178.884775399133 -686.268645915769</t>
  </si>
  <si>
    <t>-534.627791535242 41.9490652406841 -681.356897893294</t>
  </si>
  <si>
    <t>-286.371031729038 50.0291164547241 -362.351684263691</t>
  </si>
  <si>
    <t>-468.688601118626 255.428244877786 -206.251215380337</t>
  </si>
  <si>
    <t>-484.212378446525 273.136436112925 209.562940869303</t>
  </si>
  <si>
    <t>-494.56562524425 283.431213838027 615.745740814177</t>
  </si>
  <si>
    <t>-346.434061581948 298.792151785314 676.203026875387</t>
  </si>
  <si>
    <t>-490.281772047345 100.624997478086 -204.44102553462</t>
  </si>
  <si>
    <t>-512.838816528865 98.2973287217321 211.421687953842</t>
  </si>
  <si>
    <t>-531.189583608942 100.88385318689 616.957755659133</t>
  </si>
  <si>
    <t>-391.329338697716 50.5271344049349 678.091329588245</t>
  </si>
  <si>
    <t>9763-20170724T150253.175639900.bin</t>
  </si>
  <si>
    <t>-480.132044857958 176.946506425078 -204.776230269716</t>
  </si>
  <si>
    <t>-490.12730725403 176.867854164106 -302.77666865166</t>
  </si>
  <si>
    <t>-497.49824250397 181.914271365654 -410.870191407372</t>
  </si>
  <si>
    <t>-502.907937645616 188.671185206257 -508.487309782476</t>
  </si>
  <si>
    <t>-507.204543753052 197.695301090238 -605.97629994422</t>
  </si>
  <si>
    <t>-512.210538665107 212.852071474739 -743.049963209039</t>
  </si>
  <si>
    <t>-493.315296654903 222.190974805168 -831.801108058661</t>
  </si>
  <si>
    <t>-514.34852532759 235.637576675262 -679.040253464998</t>
  </si>
  <si>
    <t>-547.013909664902 367.188534198005 -643.990068781817</t>
  </si>
  <si>
    <t>-497.5109540605 333.689890105367 -350.00499276969</t>
  </si>
  <si>
    <t>-281.891647736138 221.158342431654 -318.860781592575</t>
  </si>
  <si>
    <t>-505.646958977006 176.667084120397 -685.878494665094</t>
  </si>
  <si>
    <t>-533.936853795719 39.6606365748651 -680.773527442745</t>
  </si>
  <si>
    <t>-286.144829994069 48.6147352566525 -361.553608308357</t>
  </si>
  <si>
    <t>-468.877246535394 254.735168272321 -206.012237638353</t>
  </si>
  <si>
    <t>-482.86564793488 272.599909455879 209.849736654891</t>
  </si>
  <si>
    <t>-494.708495130559 283.925282841523 616.028027256827</t>
  </si>
  <si>
    <t>-346.307905872677 298.114963289509 676.110620548546</t>
  </si>
  <si>
    <t>-491.355992892411 99.4534844610221 -203.748956299969</t>
  </si>
  <si>
    <t>-513.098640407805 97.6191592551147 212.159546978513</t>
  </si>
  <si>
    <t>-531.428386635876 100.98066656182 617.624507580783</t>
  </si>
  <si>
    <t>-391.468166174483 50.6704627387173 678.567196952164</t>
  </si>
  <si>
    <t>9763-20170724T150253.206729500.bin</t>
  </si>
  <si>
    <t>-479.960702619468 176.570719612328 -204.876958682296</t>
  </si>
  <si>
    <t>-489.984534163204 176.387647112336 -302.874460564686</t>
  </si>
  <si>
    <t>-497.408118980026 181.332612890994 -410.968981841287</t>
  </si>
  <si>
    <t>-502.875878208591 188.00379100598 -508.588698278718</t>
  </si>
  <si>
    <t>-507.242345337741 196.947258317083 -606.081953375819</t>
  </si>
  <si>
    <t>-512.360338616321 211.996226279823 -743.163488821814</t>
  </si>
  <si>
    <t>-493.522623962909 221.268993832773 -831.933734698262</t>
  </si>
  <si>
    <t>-514.460513030144 234.829903476007 -679.169716243685</t>
  </si>
  <si>
    <t>-547.313342707389 366.356861215885 -644.22846796907</t>
  </si>
  <si>
    <t>-497.93607530945 333.141979647275 -350.189968398264</t>
  </si>
  <si>
    <t>-282.267115908816 220.873132554765 -318.447092597862</t>
  </si>
  <si>
    <t>-505.735557515794 175.858426411467 -685.96928617074</t>
  </si>
  <si>
    <t>-534.038931776631 38.8430462251811 -680.801073124419</t>
  </si>
  <si>
    <t>-286.254097383311 47.8592306352989 -361.675887010547</t>
  </si>
  <si>
    <t>-468.396001316965 254.441881887208 -205.979924542904</t>
  </si>
  <si>
    <t>-482.412644899119 272.240865314781 209.883939352508</t>
  </si>
  <si>
    <t>-494.760914563861 284.308173735254 616.086184082801</t>
  </si>
  <si>
    <t>-346.231160228375 297.584920147193 676.058172726932</t>
  </si>
  <si>
    <t>-491.60354509096 98.9212570683446 -203.535183494717</t>
  </si>
  <si>
    <t>-513.235100462216 97.4881191971622 212.380689785151</t>
  </si>
  <si>
    <t>-531.587453080831 100.927648932858 617.93400276466</t>
  </si>
  <si>
    <t>-391.497326560276 50.8735976518553 678.789125970734</t>
  </si>
  <si>
    <t>9763-20170724T150253.275913000.bin</t>
  </si>
  <si>
    <t>-480.200829905541 175.945309553885 -204.768995400101</t>
  </si>
  <si>
    <t>-489.73482857355 175.58820366111 -302.814858344612</t>
  </si>
  <si>
    <t>-496.927826190958 180.387590098569 -410.931538173872</t>
  </si>
  <si>
    <t>-502.314790259634 186.933805183078 -508.564100555038</t>
  </si>
  <si>
    <t>-506.729429354445 195.751577104422 -606.066776916791</t>
  </si>
  <si>
    <t>-512.052213758769 210.616052173901 -743.160600081678</t>
  </si>
  <si>
    <t>-493.31131030101 219.767076893266 -831.963955638053</t>
  </si>
  <si>
    <t>-514.06635252661 233.534436578656 -679.19426084428</t>
  </si>
  <si>
    <t>-546.966245935111 365.078682036322 -644.371527613362</t>
  </si>
  <si>
    <t>-497.77179044288 332.528332373187 -350.228012542715</t>
  </si>
  <si>
    <t>-282.101266160804 220.486923510291 -317.70212540197</t>
  </si>
  <si>
    <t>-505.332417942652 174.556664078511 -685.928135192132</t>
  </si>
  <si>
    <t>-533.669590695955 37.5581851315621 -680.623654834008</t>
  </si>
  <si>
    <t>-285.807715433147 46.6552270392701 -361.707543707963</t>
  </si>
  <si>
    <t>-467.974205087999 253.940404810174 -206.104541054547</t>
  </si>
  <si>
    <t>-482.338409401788 271.686864689127 209.749687996253</t>
  </si>
  <si>
    <t>-494.74784639989 284.645842524092 616.06670172101</t>
  </si>
  <si>
    <t>-346.10327455816 296.8625076886 675.979496762906</t>
  </si>
  <si>
    <t>-492.301573263319 97.9451159892667 -203.296054841098</t>
  </si>
  <si>
    <t>-513.769831839396 97.2881852107712 212.630260053462</t>
  </si>
  <si>
    <t>-531.802944937106 100.816479237107 618.403617094199</t>
  </si>
  <si>
    <t>-391.509415148496 51.203398818569 679.151295660777</t>
  </si>
  <si>
    <t>9763-20170724T150253.341999500.bin</t>
  </si>
  <si>
    <t>-480.610930563829 174.871189917486 -204.611088832272</t>
  </si>
  <si>
    <t>-489.957850061894 174.50745150418 -302.674934082284</t>
  </si>
  <si>
    <t>-497.050174877451 179.22626251231 -410.801900597535</t>
  </si>
  <si>
    <t>-502.387673935907 185.667074024611 -508.444248035727</t>
  </si>
  <si>
    <t>-506.793612840401 194.345083094254 -605.959822215803</t>
  </si>
  <si>
    <t>-512.146446321234 208.97464808048 -743.077650369883</t>
  </si>
  <si>
    <t>-493.412655430709 217.98725254742 -831.896682874744</t>
  </si>
  <si>
    <t>-514.166703605424 231.999572348631 -679.149741651479</t>
  </si>
  <si>
    <t>-547.079338924642 363.591824032783 -644.527867862921</t>
  </si>
  <si>
    <t>-498.386277212978 332.002342048886 -350.196266071478</t>
  </si>
  <si>
    <t>-282.744371957663 220.064716761852 -317.127289981192</t>
  </si>
  <si>
    <t>-505.393967071734 173.016398324909 -685.785384509132</t>
  </si>
  <si>
    <t>-533.60749141445 36.0084690113138 -680.199823203652</t>
  </si>
  <si>
    <t>-285.914168899738 45.4091746937784 -361.447003384298</t>
  </si>
  <si>
    <t>-468.24259915374 253.115863721411 -206.024145379988</t>
  </si>
  <si>
    <t>-482.565182074604 271.137128876323 209.819721451958</t>
  </si>
  <si>
    <t>-494.641786432363 284.491755711485 616.018824126175</t>
  </si>
  <si>
    <t>-346.018909675295 296.932059802245 675.939451797003</t>
  </si>
  <si>
    <t>-493.227352709546 96.6728177909192 -203.144309227435</t>
  </si>
  <si>
    <t>-514.166585880911 96.6831915189644 212.809511678128</t>
  </si>
  <si>
    <t>-531.906646542734 100.739414882877 618.662670810085</t>
  </si>
  <si>
    <t>-391.565945963682 51.2432714406225 679.396625563287</t>
  </si>
  <si>
    <t>9763-20170724T150253.376090200.bin</t>
  </si>
  <si>
    <t>-481.00969685634 174.31817756887 -204.602959320694</t>
  </si>
  <si>
    <t>-490.444527752792 174.015537536772 -302.658443220588</t>
  </si>
  <si>
    <t>-497.59461151649 178.723118744708 -410.782200992134</t>
  </si>
  <si>
    <t>-502.96666874073 185.12496695788 -508.425077687723</t>
  </si>
  <si>
    <t>-507.388558438051 193.736753925358 -605.945808749415</t>
  </si>
  <si>
    <t>-512.743364098693 208.245932520741 -743.076512643775</t>
  </si>
  <si>
    <t>-493.964864628909 217.170836837613 -831.89496642296</t>
  </si>
  <si>
    <t>-514.787207609343 231.323101975501 -679.168237626442</t>
  </si>
  <si>
    <t>-547.83282066882 362.923632845741 -644.682794255525</t>
  </si>
  <si>
    <t>-499.377361884439 331.822068848368 -350.260110785771</t>
  </si>
  <si>
    <t>-283.756348842347 219.95015483297 -316.834751118214</t>
  </si>
  <si>
    <t>-505.96556383509 172.341712706916 -685.753217276921</t>
  </si>
  <si>
    <t>-534.063010563334 35.3103525707759 -680.004118368614</t>
  </si>
  <si>
    <t>-286.405770629675 45.1100438413603 -361.232287092579</t>
  </si>
  <si>
    <t>-468.494812068604 252.620461802522 -205.988088117584</t>
  </si>
  <si>
    <t>-482.756030392335 270.702723951138 209.855230486255</t>
  </si>
  <si>
    <t>-494.608344754465 284.418323103414 615.996539275815</t>
  </si>
  <si>
    <t>-346.018083562873 297.085571552899 675.950485062726</t>
  </si>
  <si>
    <t>-493.778033016035 96.0878750401926 -203.101196128008</t>
  </si>
  <si>
    <t>-514.495466264596 96.357033234018 212.863634721372</t>
  </si>
  <si>
    <t>-531.954883984206 100.678985299309 618.723462890775</t>
  </si>
  <si>
    <t>-391.594187187672 51.2466674015277 679.463230487887</t>
  </si>
  <si>
    <t>9763-20170724T150253.411851600.bin</t>
  </si>
  <si>
    <t>-481.481681575619 173.786688151071 -204.578257240149</t>
  </si>
  <si>
    <t>-490.957884293059 173.530056806718 -302.629997607252</t>
  </si>
  <si>
    <t>-498.131528270251 178.225879647468 -410.75252289769</t>
  </si>
  <si>
    <t>-503.514764911941 184.593552036493 -508.397229178395</t>
  </si>
  <si>
    <t>-507.937042445366 193.149003161828 -605.922680463821</t>
  </si>
  <si>
    <t>-513.280453693102 207.556471255782 -743.064617275687</t>
  </si>
  <si>
    <t>-494.452904713855 216.393593969744 -831.881420212022</t>
  </si>
  <si>
    <t>-515.35183717469 230.677831484725 -679.173197556628</t>
  </si>
  <si>
    <t>-548.624313800696 362.258210016001 -644.818988112016</t>
  </si>
  <si>
    <t>-500.317060457468 331.48295599551 -350.337512619523</t>
  </si>
  <si>
    <t>-284.633581849444 219.821931376475 -316.611281955892</t>
  </si>
  <si>
    <t>-506.485179033293 171.698104784411 -685.714705859974</t>
  </si>
  <si>
    <t>-534.490269075767 34.6528333643473 -679.825298199743</t>
  </si>
  <si>
    <t>-286.819655299929 44.9319462551045 -361.04987660938</t>
  </si>
  <si>
    <t>-468.784407545306 252.069170886701 -205.939219205847</t>
  </si>
  <si>
    <t>-482.959060593909 270.306090300542 209.900292505903</t>
  </si>
  <si>
    <t>-494.560465808384 284.435125458755 615.997250978201</t>
  </si>
  <si>
    <t>-345.971816192415 297.043894155451 675.967516162816</t>
  </si>
  <si>
    <t>-494.351091751685 95.5287296825113 -203.082428164478</t>
  </si>
  <si>
    <t>-514.855047008971 96.0728962829344 212.892726994922</t>
  </si>
  <si>
    <t>-532.006069236936 100.624626740564 618.773373826647</t>
  </si>
  <si>
    <t>-391.622906602559 51.2573919710565 679.5140836619</t>
  </si>
  <si>
    <t>9763-20170724T150253.476022700.bin</t>
  </si>
  <si>
    <t>-482.516717843665 172.844484647439 -204.498257352778</t>
  </si>
  <si>
    <t>-492.079212013505 172.596994001279 -302.541524203392</t>
  </si>
  <si>
    <t>-499.294740348546 177.238671993255 -410.663707778463</t>
  </si>
  <si>
    <t>-504.69365120403 183.535115826216 -508.312114393801</t>
  </si>
  <si>
    <t>-509.109161262003 191.999234291131 -605.846080099421</t>
  </si>
  <si>
    <t>-514.419282300512 206.258084628871 -743.004612327025</t>
  </si>
  <si>
    <t>-495.516420371255 214.957632726039 -831.818977848203</t>
  </si>
  <si>
    <t>-516.556894450389 229.440811255838 -679.137668003282</t>
  </si>
  <si>
    <t>-550.197452703982 360.960182311312 -644.968140655094</t>
  </si>
  <si>
    <t>-502.12318109202 330.527655762803 -350.413093517569</t>
  </si>
  <si>
    <t>-286.262866939808 219.339466017422 -316.258440367218</t>
  </si>
  <si>
    <t>-507.587224616598 170.469693879821 -685.615541963345</t>
  </si>
  <si>
    <t>-535.427213090474 33.3995471357664 -679.490721397597</t>
  </si>
  <si>
    <t>-287.533319060942 44.7609121019595 -360.889297180551</t>
  </si>
  <si>
    <t>-469.661605349699 251.107669594929 -205.890349161423</t>
  </si>
  <si>
    <t>-483.411848873815 269.688871709577 209.948134354628</t>
  </si>
  <si>
    <t>-494.502623598581 284.383056540064 616.004984899493</t>
  </si>
  <si>
    <t>-345.921242995468 297.042976812877 675.982515950345</t>
  </si>
  <si>
    <t>-495.406677758794 94.5015552765312 -203.048447264005</t>
  </si>
  <si>
    <t>-515.554563498129 95.5363735774577 212.943188195855</t>
  </si>
  <si>
    <t>-532.120112641644 100.525074064712 618.864162812993</t>
  </si>
  <si>
    <t>-391.672296965061 51.3306887206745 679.595770797947</t>
  </si>
  <si>
    <t>9763-20170724T150253.515130400.bin</t>
  </si>
  <si>
    <t>-482.999210010032 172.376589807736 -204.455558158061</t>
  </si>
  <si>
    <t>-492.672461013433 172.146309814134 -302.488105261464</t>
  </si>
  <si>
    <t>-499.952301949644 176.758792057301 -410.607145590443</t>
  </si>
  <si>
    <t>-505.385115284406 183.012657422356 -508.256382663716</t>
  </si>
  <si>
    <t>-509.809884754484 191.419828173217 -605.794743661073</t>
  </si>
  <si>
    <t>-515.106768231322 205.585293864088 -742.963676832427</t>
  </si>
  <si>
    <t>-496.178936263471 214.223967143135 -831.77865059155</t>
  </si>
  <si>
    <t>-517.275706037311 228.807538036746 -679.112119630323</t>
  </si>
  <si>
    <t>-551.138240930675 360.311991497227 -645.051399065865</t>
  </si>
  <si>
    <t>-503.213277095657 330.0243648082 -350.457040273015</t>
  </si>
  <si>
    <t>-287.29377100039 219.036478503919 -316.026618083196</t>
  </si>
  <si>
    <t>-508.255066677148 169.839952123717 -685.549952665253</t>
  </si>
  <si>
    <t>-536.001067598474 32.7610988686977 -679.273278002848</t>
  </si>
  <si>
    <t>-288.066001284014 44.7146334539741 -360.763500933531</t>
  </si>
  <si>
    <t>-470.113640999489 250.761059437587 -205.882464671743</t>
  </si>
  <si>
    <t>-483.556357677022 269.332906283377 209.966516636193</t>
  </si>
  <si>
    <t>-494.48811696508 284.316456341636 616.014587813839</t>
  </si>
  <si>
    <t>-345.911724365801 297.062269935995 675.986242606395</t>
  </si>
  <si>
    <t>-495.892089565369 94.0183720154096 -203.004539738756</t>
  </si>
  <si>
    <t>-515.889594141725 95.2759254821349 212.993661662212</t>
  </si>
  <si>
    <t>-532.171454876356 100.493718287347 618.912433327751</t>
  </si>
  <si>
    <t>-391.70193519908 51.3441009472363 679.630097918761</t>
  </si>
  <si>
    <t>9763-20170724T150253.578298000.bin</t>
  </si>
  <si>
    <t>-484.006464177257 171.613462538788 -204.410896166835</t>
  </si>
  <si>
    <t>-493.808330057352 171.392353788625 -302.430742538008</t>
  </si>
  <si>
    <t>-501.122645020323 175.941608675169 -410.550211449844</t>
  </si>
  <si>
    <t>-506.541550474082 182.114656285026 -508.205292428691</t>
  </si>
  <si>
    <t>-510.906559053947 190.42043488378 -605.755117985849</t>
  </si>
  <si>
    <t>-516.070269674373 204.425046131179 -742.94542635071</t>
  </si>
  <si>
    <t>-497.075898609099 212.949672790059 -831.75725303558</t>
  </si>
  <si>
    <t>-518.347639656674 227.714948665562 -679.122277239308</t>
  </si>
  <si>
    <t>-552.54425949881 359.192353958005 -645.287109329695</t>
  </si>
  <si>
    <t>-504.888037554618 329.380770131853 -350.600535250308</t>
  </si>
  <si>
    <t>-288.90104060908 218.73058790792 -315.512689973577</t>
  </si>
  <si>
    <t>-509.227871535507 168.75429372939 -685.484325525967</t>
  </si>
  <si>
    <t>-536.787882971908 31.6544120900962 -678.907694825867</t>
  </si>
  <si>
    <t>-288.808019450697 44.4838933875701 -360.559175946638</t>
  </si>
  <si>
    <t>-471.076906104103 249.974254520811 -205.84151081982</t>
  </si>
  <si>
    <t>-483.9765263082 268.820290431404 210.01231453544</t>
  </si>
  <si>
    <t>-494.44678408629 284.295954306247 616.042959882374</t>
  </si>
  <si>
    <t>-345.867704894857 297.154047308771 675.983970233329</t>
  </si>
  <si>
    <t>-496.927251387655 93.1902985805643 -202.93172015283</t>
  </si>
  <si>
    <t>-516.497402900722 94.814864157174 213.085566119871</t>
  </si>
  <si>
    <t>-532.320158008037 100.390367448597 619.011391186269</t>
  </si>
  <si>
    <t>-391.76330622012 51.4271239829916 679.677505434534</t>
  </si>
  <si>
    <t>9763-20170724T150253.643992700.bin</t>
  </si>
  <si>
    <t>-485.037892222803 170.934507267789 -204.34911713081</t>
  </si>
  <si>
    <t>-495.030608019404 170.689133732503 -302.349606441184</t>
  </si>
  <si>
    <t>-502.466733561444 175.11540059079 -410.465726377327</t>
  </si>
  <si>
    <t>-507.95629094009 181.142652071964 -508.126142245273</t>
  </si>
  <si>
    <t>-512.350332137239 189.271066195718 -605.68943937097</t>
  </si>
  <si>
    <t>-517.509171169054 202.995137398957 -742.908501895586</t>
  </si>
  <si>
    <t>-498.494693921963 211.353495559974 -831.731878260633</t>
  </si>
  <si>
    <t>-519.813371103812 226.411538209488 -679.13258822894</t>
  </si>
  <si>
    <t>-554.249519048584 357.904381695558 -645.626280949345</t>
  </si>
  <si>
    <t>-506.83770624178 328.757257142332 -350.833759048643</t>
  </si>
  <si>
    <t>-290.811286279289 218.51603812313 -314.716474801923</t>
  </si>
  <si>
    <t>-510.644264668505 167.445820502189 -685.374788853172</t>
  </si>
  <si>
    <t>-538.079779973133 30.3410320776006 -678.455760623097</t>
  </si>
  <si>
    <t>-289.757779852195 43.856258346073 -360.27962243595</t>
  </si>
  <si>
    <t>-472.188632527953 249.352743075984 -205.824085134056</t>
  </si>
  <si>
    <t>-484.424600853672 268.508208254898 210.035712166548</t>
  </si>
  <si>
    <t>-494.405204891894 284.314067317123 616.068303585814</t>
  </si>
  <si>
    <t>-345.815886020119 297.183427634044 675.981500541781</t>
  </si>
  <si>
    <t>-497.941544464931 92.460412796625 -202.825983307979</t>
  </si>
  <si>
    <t>-517.039611131884 94.3923737094049 213.211960165071</t>
  </si>
  <si>
    <t>-532.461705140555 100.336743859436 619.153656802945</t>
  </si>
  <si>
    <t>-391.82138961175 51.504679154222 679.731976062474</t>
  </si>
  <si>
    <t>9763-20170724T150253.680088400.bin</t>
  </si>
  <si>
    <t>-485.576859232189 170.577902565083 -204.290544765387</t>
  </si>
  <si>
    <t>-495.652262409589 170.327652492663 -302.28252757455</t>
  </si>
  <si>
    <t>-503.146515246672 174.68544415084 -410.397510572494</t>
  </si>
  <si>
    <t>-508.6725065288 180.627014500657 -508.060915104276</t>
  </si>
  <si>
    <t>-513.085275440928 188.646954657977 -605.632516958338</t>
  </si>
  <si>
    <t>-518.250222458682 202.195848568645 -742.868715655537</t>
  </si>
  <si>
    <t>-499.237819107705 210.43963688501 -831.703151302833</t>
  </si>
  <si>
    <t>-520.553400804843 225.693445730299 -679.122554990965</t>
  </si>
  <si>
    <t>-555.104320691177 357.208032852094 -645.8017823583</t>
  </si>
  <si>
    <t>-507.727424978447 328.351040081785 -350.975169886049</t>
  </si>
  <si>
    <t>-291.710116694503 218.314805936972 -314.184465955819</t>
  </si>
  <si>
    <t>-511.380933402265 166.720301181071 -685.290039062005</t>
  </si>
  <si>
    <t>-538.774311161054 29.6110639423714 -678.169431711843</t>
  </si>
  <si>
    <t>-290.256752940191 43.490687176766 -360.169079861882</t>
  </si>
  <si>
    <t>-472.761082995825 249.031030420035 -205.795251130585</t>
  </si>
  <si>
    <t>-484.588350739749 268.353931494632 210.068628466898</t>
  </si>
  <si>
    <t>-494.388437613898 284.332378150261 616.089240387351</t>
  </si>
  <si>
    <t>-345.792783394025 297.233441559558 675.979913326069</t>
  </si>
  <si>
    <t>-498.422855385845 92.1120402856177 -202.768526924726</t>
  </si>
  <si>
    <t>-517.295545901689 94.1948751256841 213.278934431343</t>
  </si>
  <si>
    <t>-532.518825114583 100.329308168631 619.221521883609</t>
  </si>
  <si>
    <t>-391.84623157005 51.5421835490718 679.761087834219</t>
  </si>
  <si>
    <t>9763-20170724T150253.710192700.bin</t>
  </si>
  <si>
    <t>-486.105258795088 170.284341172276 -204.242738813109</t>
  </si>
  <si>
    <t>-496.264055393747 170.033197902692 -302.226043330062</t>
  </si>
  <si>
    <t>-503.826681569729 174.324235327875 -410.339023565031</t>
  </si>
  <si>
    <t>-509.40190051759 180.179963398469 -508.004843599752</t>
  </si>
  <si>
    <t>-513.84942144414 188.089702770754 -605.583903735669</t>
  </si>
  <si>
    <t>-519.046335301753 201.458208520756 -742.836452186531</t>
  </si>
  <si>
    <t>-500.051551077654 209.580996867988 -831.685889837693</t>
  </si>
  <si>
    <t>-521.335156025833 225.039441346141 -679.120814429419</t>
  </si>
  <si>
    <t>-556.024179877602 356.557429520358 -645.982480664611</t>
  </si>
  <si>
    <t>-508.594617895307 328.072659256434 -351.128186009117</t>
  </si>
  <si>
    <t>-292.599004502693 218.228959332129 -313.641753784239</t>
  </si>
  <si>
    <t>-512.163145346127 166.058345797014 -685.212824846063</t>
  </si>
  <si>
    <t>-539.539203947975 28.9564032584742 -677.903009047748</t>
  </si>
  <si>
    <t>-290.759271483796 43.072432042128 -360.149984949721</t>
  </si>
  <si>
    <t>-473.302371475579 248.753572616664 -205.766264920828</t>
  </si>
  <si>
    <t>-484.745326539627 268.19558095078 210.102812597265</t>
  </si>
  <si>
    <t>-494.377986132901 284.327369319283 616.112196610876</t>
  </si>
  <si>
    <t>-345.777604241737 297.292897594456 675.977262343063</t>
  </si>
  <si>
    <t>-498.939081978303 91.8284700730676 -202.704162689559</t>
  </si>
  <si>
    <t>-517.531663776508 94.00826463102 213.355427478281</t>
  </si>
  <si>
    <t>-532.584349408193 100.322296095366 619.297634974889</t>
  </si>
  <si>
    <t>-391.869211537882 51.6057665098065 679.795089605147</t>
  </si>
  <si>
    <t>9763-20170724T150253.776369500.bin</t>
  </si>
  <si>
    <t>-487.221438019724 169.755312653612 -204.158688345912</t>
  </si>
  <si>
    <t>-497.597273462506 169.504563043779 -302.119329224701</t>
  </si>
  <si>
    <t>-505.360331211568 173.677268619796 -410.222600413848</t>
  </si>
  <si>
    <t>-511.095724023536 179.380351477841 -507.888260757118</t>
  </si>
  <si>
    <t>-515.679205465549 187.093175111165 -605.476701027445</t>
  </si>
  <si>
    <t>-521.039109289088 200.139256419169 -742.754047996518</t>
  </si>
  <si>
    <t>-502.090762449801 208.020058949286 -831.635175754448</t>
  </si>
  <si>
    <t>-523.256975821284 223.869453691804 -679.091199308413</t>
  </si>
  <si>
    <t>-558.091773217786 355.436913324746 -646.297562408624</t>
  </si>
  <si>
    <t>-510.487604761737 327.61340822909 -351.408331096072</t>
  </si>
  <si>
    <t>-294.381382412663 218.273144601234 -313.096103447242</t>
  </si>
  <si>
    <t>-514.082769197145 164.87560305885 -685.055784490589</t>
  </si>
  <si>
    <t>-541.512130353632 27.8055171502717 -677.380539643596</t>
  </si>
  <si>
    <t>-291.995472329234 42.55859439553 -360.242450862939</t>
  </si>
  <si>
    <t>-474.467973032925 248.268755341389 -205.701176884883</t>
  </si>
  <si>
    <t>-485.092284649504 267.936809591843 210.178922860631</t>
  </si>
  <si>
    <t>-494.365285431602 284.322056693357 616.171201462486</t>
  </si>
  <si>
    <t>-345.74015772439 297.294984574674 675.973127117939</t>
  </si>
  <si>
    <t>-500.008720691977 91.2369100938656 -202.594187345331</t>
  </si>
  <si>
    <t>-517.948089157262 93.6440111493882 213.492774030114</t>
  </si>
  <si>
    <t>-532.743522199228 100.275887404807 619.440332707834</t>
  </si>
  <si>
    <t>-391.918617084852 51.7802970444729 679.859800737166</t>
  </si>
  <si>
    <t>9763-20170724T150253.810504300.bin</t>
  </si>
  <si>
    <t>-487.804688908786 169.524390584557 -204.126378467171</t>
  </si>
  <si>
    <t>-498.257565248565 169.268417408388 -302.078762765718</t>
  </si>
  <si>
    <t>-506.103007102378 173.386471943655 -410.178187640999</t>
  </si>
  <si>
    <t>-511.909804297843 179.020792758892 -507.843706283137</t>
  </si>
  <si>
    <t>-516.560409708292 186.645652668867 -605.435839824641</t>
  </si>
  <si>
    <t>-522.009134295729 199.548398576953 -742.723322861361</t>
  </si>
  <si>
    <t>-503.088409472579 207.316720483072 -831.620166341546</t>
  </si>
  <si>
    <t>-524.192466513403 223.343991644884 -679.083681597053</t>
  </si>
  <si>
    <t>-559.048961591422 354.942857759987 -646.439114241958</t>
  </si>
  <si>
    <t>-511.294539736062 327.532965651165 -351.535295977617</t>
  </si>
  <si>
    <t>-295.136968449636 218.339925197335 -313.093140997042</t>
  </si>
  <si>
    <t>-515.008813950547 164.346098453861 -684.992905728655</t>
  </si>
  <si>
    <t>-542.44913827663 27.2849933446271 -677.138135101153</t>
  </si>
  <si>
    <t>-292.52497649364 42.3614761773583 -360.309672823045</t>
  </si>
  <si>
    <t>-475.047619974272 248.092821748092 -205.685913424843</t>
  </si>
  <si>
    <t>-485.245846330906 267.829205160335 210.201668923009</t>
  </si>
  <si>
    <t>-494.347343753206 284.350975869487 616.193785516715</t>
  </si>
  <si>
    <t>-345.704936483338 297.221449932779 675.974908582292</t>
  </si>
  <si>
    <t>-500.565040680769 90.9586383244737 -202.541380515907</t>
  </si>
  <si>
    <t>-518.170198376645 93.46431224815 213.55929253929</t>
  </si>
  <si>
    <t>-532.801363200831 100.272110647648 619.505415129556</t>
  </si>
  <si>
    <t>-391.928400935401 51.8816097628819 679.897225492276</t>
  </si>
  <si>
    <t>9763-20170724T150253.876678900.bin</t>
  </si>
  <si>
    <t>-488.989551198286 169.05929762348 -204.087795510784</t>
  </si>
  <si>
    <t>-499.651027730224 168.800447662165 -302.017731199803</t>
  </si>
  <si>
    <t>-507.695893159448 172.818741506439 -410.106347259097</t>
  </si>
  <si>
    <t>-513.666969658959 178.326067142831 -507.769012219345</t>
  </si>
  <si>
    <t>-518.463744330223 185.788768003595 -605.366741323345</t>
  </si>
  <si>
    <t>-524.097232602766 198.4269573286 -742.671244232765</t>
  </si>
  <si>
    <t>-505.249361753798 205.998932718608 -831.600579820485</t>
  </si>
  <si>
    <t>-526.223480694432 222.340588726707 -679.073988821283</t>
  </si>
  <si>
    <t>-561.125635326185 353.995609913696 -646.699950325687</t>
  </si>
  <si>
    <t>-512.887104059371 327.420558808852 -351.798606725397</t>
  </si>
  <si>
    <t>-296.641313258155 218.544387754453 -312.955885872631</t>
  </si>
  <si>
    <t>-516.990639411013 163.340530719156 -684.883346337664</t>
  </si>
  <si>
    <t>-544.378009980232 26.2932673212056 -676.658477961101</t>
  </si>
  <si>
    <t>-293.706095329555 42.0053030303386 -360.538524035553</t>
  </si>
  <si>
    <t>-476.299745582563 247.73566094862 -205.665697795216</t>
  </si>
  <si>
    <t>-485.488209660782 267.569918973709 210.240750951925</t>
  </si>
  <si>
    <t>-494.303329379318 284.407846459283 616.227903008902</t>
  </si>
  <si>
    <t>-345.639166804285 297.204432128003 675.970855244224</t>
  </si>
  <si>
    <t>-501.735229701414 90.3956699244607 -202.46689347163</t>
  </si>
  <si>
    <t>-518.671603240195 93.1656908817122 213.659916283767</t>
  </si>
  <si>
    <t>-532.914403621236 100.276346618012 619.622050114973</t>
  </si>
  <si>
    <t>-391.960555066938 52.0851146840805 679.984470905151</t>
  </si>
  <si>
    <t>9763-20170724T150253.908245900.bin</t>
  </si>
  <si>
    <t>-489.554546209262 168.848120893186 -204.071817119261</t>
  </si>
  <si>
    <t>-500.311341594278 168.587934728636 -301.991241913841</t>
  </si>
  <si>
    <t>-508.452966768259 172.572662633316 -410.073885902356</t>
  </si>
  <si>
    <t>-514.506814595804 178.037342106494 -507.733961533027</t>
  </si>
  <si>
    <t>-519.380867249185 185.445596975483 -605.331937546526</t>
  </si>
  <si>
    <t>-525.116702119121 197.994660155597 -742.640340757801</t>
  </si>
  <si>
    <t>-506.317991230102 205.493138763286 -831.586446428376</t>
  </si>
  <si>
    <t>-527.210933924586 221.947082453211 -679.056513893972</t>
  </si>
  <si>
    <t>-562.098068989755 353.624570030759 -646.761500252847</t>
  </si>
  <si>
    <t>-513.630787103871 327.293283702696 -351.875811138629</t>
  </si>
  <si>
    <t>-297.305247931795 218.619245648933 -312.911482647572</t>
  </si>
  <si>
    <t>-517.951656407169 162.948135661939 -684.835543908443</t>
  </si>
  <si>
    <t>-545.342063606244 25.9058008842244 -676.470547953699</t>
  </si>
  <si>
    <t>-294.219807660023 41.8509543810731 -360.751149125134</t>
  </si>
  <si>
    <t>-476.883860788377 247.571767280599 -205.662668058828</t>
  </si>
  <si>
    <t>-485.572912009927 267.409250800471 210.254383435722</t>
  </si>
  <si>
    <t>-494.291214946364 284.413855772174 616.246538350918</t>
  </si>
  <si>
    <t>-345.614900992114 297.16855117472 675.968087421324</t>
  </si>
  <si>
    <t>-502.222394910077 90.1628827432521 -202.438872982474</t>
  </si>
  <si>
    <t>-518.920687422969 92.9968373624995 213.697117130786</t>
  </si>
  <si>
    <t>-532.986406505231 100.242253026359 619.665091978036</t>
  </si>
  <si>
    <t>-391.98413782254 52.1597904273981 680.001096577531</t>
  </si>
  <si>
    <t>9763-20170724T150253.978432700.bin</t>
  </si>
  <si>
    <t>-490.392742066183 168.436425435306 -204.043657659754</t>
  </si>
  <si>
    <t>-501.346070749145 168.184726190499 -301.941455086276</t>
  </si>
  <si>
    <t>-509.710284374978 172.114837513988 -410.009001094514</t>
  </si>
  <si>
    <t>-515.964900001821 177.504675355267 -507.660600894725</t>
  </si>
  <si>
    <t>-521.037683559069 184.812278459987 -605.2558955899</t>
  </si>
  <si>
    <t>-527.049542515727 197.193341195675 -742.567780117201</t>
  </si>
  <si>
    <t>-508.399013471856 204.563758016611 -831.555675951122</t>
  </si>
  <si>
    <t>-529.047443224149 221.218432879985 -679.008520125061</t>
  </si>
  <si>
    <t>-563.931435808306 352.919106196269 -646.810827601795</t>
  </si>
  <si>
    <t>-514.918374780801 327.124781942596 -351.967703191472</t>
  </si>
  <si>
    <t>-298.397534087917 218.862029305813 -312.94326527433</t>
  </si>
  <si>
    <t>-519.736819810696 162.222574756107 -684.735659983653</t>
  </si>
  <si>
    <t>-547.038761324085 25.1779306693188 -676.144609190878</t>
  </si>
  <si>
    <t>-295.037942611134 41.47351753152 -361.279901429616</t>
  </si>
  <si>
    <t>-477.697677236213 247.181372945232 -205.642783719196</t>
  </si>
  <si>
    <t>-485.765549249176 267.110056545633 210.282438938471</t>
  </si>
  <si>
    <t>-494.253073278617 284.439788809622 616.274239616483</t>
  </si>
  <si>
    <t>-345.557639642179 297.171294207463 675.953205855309</t>
  </si>
  <si>
    <t>-503.070792024115 89.661224306172 -202.388550794851</t>
  </si>
  <si>
    <t>-519.281247945896 92.6474472563857 213.765621137178</t>
  </si>
  <si>
    <t>-533.121736576831 100.191596941254 619.750658398051</t>
  </si>
  <si>
    <t>-392.038626689313 52.2550230176844 680.01370328192</t>
  </si>
  <si>
    <t>9763-20170724T150254.042293800.bin</t>
  </si>
  <si>
    <t>-491.110198207325 167.911904566526 -203.95746060344</t>
  </si>
  <si>
    <t>-502.29811738499 167.68297171897 -301.828739645605</t>
  </si>
  <si>
    <t>-510.917022078791 171.558482344662 -409.878233598958</t>
  </si>
  <si>
    <t>-517.397299795913 176.867602199246 -507.519611158736</t>
  </si>
  <si>
    <t>-522.689397029907 184.064126934496 -605.111617329519</t>
  </si>
  <si>
    <t>-529.001758220429 196.257147463469 -742.426738212491</t>
  </si>
  <si>
    <t>-510.487865418267 203.548361937209 -831.449712089717</t>
  </si>
  <si>
    <t>-530.895256781191 220.363723820264 -678.894985938316</t>
  </si>
  <si>
    <t>-565.675458772709 352.115611820768 -646.749332306439</t>
  </si>
  <si>
    <t>-516.115035025316 326.747271649288 -351.960902636638</t>
  </si>
  <si>
    <t>-299.385995323282 218.957310784711 -312.783739252495</t>
  </si>
  <si>
    <t>-521.527760689082 161.371285199582 -684.56396123552</t>
  </si>
  <si>
    <t>-548.713030521309 24.3168225749355 -675.766718136049</t>
  </si>
  <si>
    <t>-295.995581178336 41.1137666039078 -361.673721406639</t>
  </si>
  <si>
    <t>-478.430013880474 246.768773934275 -205.585739906365</t>
  </si>
  <si>
    <t>-485.837952905087 266.705328151234 210.351327455849</t>
  </si>
  <si>
    <t>-494.251377101817 284.415979057525 616.327284222166</t>
  </si>
  <si>
    <t>-345.523107865108 297.125046288801 675.92912441818</t>
  </si>
  <si>
    <t>-503.839155675032 89.0826397635506 -202.29919399978</t>
  </si>
  <si>
    <t>-519.576650391516 92.2729108784376 213.871621296299</t>
  </si>
  <si>
    <t>-533.23711305869 100.163878827308 619.852202803412</t>
  </si>
  <si>
    <t>-392.0899520488 52.3344807899498 680.05042323321</t>
  </si>
  <si>
    <t>9763-20170724T150254.075368200.bin</t>
  </si>
  <si>
    <t>-491.39960449046 167.649006124517 -203.927123628394</t>
  </si>
  <si>
    <t>-502.684830478113 167.437543123182 -301.787181778725</t>
  </si>
  <si>
    <t>-511.359247076779 171.306813703252 -409.832445504969</t>
  </si>
  <si>
    <t>-517.868353565892 176.603139037605 -507.472503373522</t>
  </si>
  <si>
    <t>-523.167870605603 183.780763395362 -605.065499414195</t>
  </si>
  <si>
    <t>-529.467989097548 195.942786898346 -742.38420117866</t>
  </si>
  <si>
    <t>-510.964334473271 203.226066206696 -831.409922484964</t>
  </si>
  <si>
    <t>-531.389306078943 220.060208266342 -678.857361943894</t>
  </si>
  <si>
    <t>-566.228167316569 351.795869106733 -646.768642515022</t>
  </si>
  <si>
    <t>-516.366571377845 326.694185352617 -352.008120342919</t>
  </si>
  <si>
    <t>-299.52852655339 219.124203907539 -312.829628471444</t>
  </si>
  <si>
    <t>-521.976996420996 161.073636431194 -684.513506801428</t>
  </si>
  <si>
    <t>-549.165046367367 24.0154990117483 -675.621264268687</t>
  </si>
  <si>
    <t>-296.16915967104 40.9902738102444 -361.947735157483</t>
  </si>
  <si>
    <t>-478.676181683719 246.524327900786 -205.54856721155</t>
  </si>
  <si>
    <t>-485.818171298426 266.521838955571 210.390242696965</t>
  </si>
  <si>
    <t>-494.244512875564 284.417482685406 616.349130088304</t>
  </si>
  <si>
    <t>-345.495547391882 297.045743797863 675.916536181685</t>
  </si>
  <si>
    <t>-504.157097254798 88.8001830080163 -202.258585425697</t>
  </si>
  <si>
    <t>-519.720169756052 92.1048426551818 213.917882207232</t>
  </si>
  <si>
    <t>-533.287198696571 100.148948261497 619.891025209743</t>
  </si>
  <si>
    <t>-392.115064587899 52.367047323605 680.068386155575</t>
  </si>
  <si>
    <t>9763-20170724T150254.110983700.bin</t>
  </si>
  <si>
    <t>-491.624390028329 167.401855092415 -203.91140284496</t>
  </si>
  <si>
    <t>-503.022755882631 167.210803756701 -301.758353590193</t>
  </si>
  <si>
    <t>-511.79380124381 171.065276323916 -409.796458543375</t>
  </si>
  <si>
    <t>-518.377732802419 176.334383845062 -507.432870848173</t>
  </si>
  <si>
    <t>-523.738874476661 183.472467816578 -605.02555846993</t>
  </si>
  <si>
    <t>-530.111310452496 195.566588761151 -742.34679559468</t>
  </si>
  <si>
    <t>-511.66269903725 202.818221999468 -831.386437642032</t>
  </si>
  <si>
    <t>-532.01174084041 219.713259603181 -678.830319458084</t>
  </si>
  <si>
    <t>-566.816725785445 351.463299947607 -646.737025728323</t>
  </si>
  <si>
    <t>-516.701526481682 326.754822443004 -351.986289256538</t>
  </si>
  <si>
    <t>-299.779298598228 219.349845201368 -312.821242668035</t>
  </si>
  <si>
    <t>-522.577281585938 160.727957637412 -684.463199589421</t>
  </si>
  <si>
    <t>-549.706211179165 23.6789188100952 -675.486496362215</t>
  </si>
  <si>
    <t>-296.32786149984 40.949319457606 -362.205589964051</t>
  </si>
  <si>
    <t>-478.889213294031 246.331189193287 -205.529749543764</t>
  </si>
  <si>
    <t>-485.776618950518 266.305656388115 210.41447250214</t>
  </si>
  <si>
    <t>-494.226964112863 284.419060566834 616.360879759105</t>
  </si>
  <si>
    <t>-345.469948176028 297.075111627078 675.902211225789</t>
  </si>
  <si>
    <t>-504.4045267416 88.4963792491776 -202.236230776153</t>
  </si>
  <si>
    <t>-519.843629030198 91.9599311906993 213.943541692889</t>
  </si>
  <si>
    <t>-533.326073562213 100.135980800133 619.918709472463</t>
  </si>
  <si>
    <t>-392.131748355724 52.4070003329641 680.086004053086</t>
  </si>
  <si>
    <t>9763-20170724T150254.176167100.bin</t>
  </si>
  <si>
    <t>-492.008418470785 167.022356837656 -203.858296440731</t>
  </si>
  <si>
    <t>-503.659440315754 166.842406352978 -301.675552415231</t>
  </si>
  <si>
    <t>-512.677421145642 170.617616815508 -409.696007360964</t>
  </si>
  <si>
    <t>-519.468036849437 175.780136989269 -507.324183932114</t>
  </si>
  <si>
    <t>-525.017086941398 182.778274553021 -604.916297116551</t>
  </si>
  <si>
    <t>-531.632282756872 194.640998966667 -742.246250587469</t>
  </si>
  <si>
    <t>-513.343971908811 201.79941208008 -831.326521546788</t>
  </si>
  <si>
    <t>-533.436497649509 218.892109191056 -678.766842250129</t>
  </si>
  <si>
    <t>-568.286898711019 350.670388447821 -646.82134541331</t>
  </si>
  <si>
    <t>-517.788959318922 326.531766480977 -352.088852854585</t>
  </si>
  <si>
    <t>-300.76107838846 219.417841938636 -312.712111393804</t>
  </si>
  <si>
    <t>-523.979847561489 159.90256055586 -684.318044012487</t>
  </si>
  <si>
    <t>-551.101294948375 22.8703749947986 -675.091786644032</t>
  </si>
  <si>
    <t>-296.957247452104 40.2672758812873 -362.769544945685</t>
  </si>
  <si>
    <t>-479.242226709617 246.011497801898 -205.508693648876</t>
  </si>
  <si>
    <t>-485.717562194544 265.944221036605 210.444141314749</t>
  </si>
  <si>
    <t>-494.192372051409 284.422352654585 616.374382216168</t>
  </si>
  <si>
    <t>-345.415200420648 297.008761066133 675.880158266399</t>
  </si>
  <si>
    <t>-504.814487926542 88.0225060216467 -202.190299714738</t>
  </si>
  <si>
    <t>-519.999576673126 91.7718639876382 213.996375976513</t>
  </si>
  <si>
    <t>-533.370560770432 100.160370787699 619.982973665322</t>
  </si>
  <si>
    <t>-392.159780599044 52.4834134954565 680.152959243683</t>
  </si>
  <si>
    <t>9763-20170724T150254.243371700.bin</t>
  </si>
  <si>
    <t>-492.305487097493 166.716540830053 -203.820779316272</t>
  </si>
  <si>
    <t>-504.245962307064 166.565059814298 -301.603202394329</t>
  </si>
  <si>
    <t>-513.563624127496 170.245972901075 -409.601475787178</t>
  </si>
  <si>
    <t>-520.612026202852 175.274324246583 -507.218224574453</t>
  </si>
  <si>
    <t>-526.402685620214 182.090369440024 -604.809301625963</t>
  </si>
  <si>
    <t>-533.338091740523 193.647628074551 -742.149443814782</t>
  </si>
  <si>
    <t>-515.277200768292 200.637297199487 -831.289613449374</t>
  </si>
  <si>
    <t>-535.017558367427 218.036039224462 -678.71928790373</t>
  </si>
  <si>
    <t>-570.029859509674 349.827151687811 -647.023317061278</t>
  </si>
  <si>
    <t>-519.034068927034 326.344005216662 -352.323489173795</t>
  </si>
  <si>
    <t>-301.960371723672 219.399467932248 -312.739583094543</t>
  </si>
  <si>
    <t>-525.527329433812 159.042016460541 -684.16293472052</t>
  </si>
  <si>
    <t>-552.554631400114 22.0042259859392 -674.666144402055</t>
  </si>
  <si>
    <t>-297.680789285064 39.4803495039012 -363.189706938358</t>
  </si>
  <si>
    <t>-479.558232341529 245.799472341606 -205.489970905636</t>
  </si>
  <si>
    <t>-485.726655154444 265.636231389968 210.472107098345</t>
  </si>
  <si>
    <t>-494.177491611476 284.354203564637 616.391210932707</t>
  </si>
  <si>
    <t>-345.385193628441 296.958696114014 675.855269540471</t>
  </si>
  <si>
    <t>-505.127606775872 87.6727777333888 -202.108447444972</t>
  </si>
  <si>
    <t>-520.107029908569 91.6180159047829 214.08388454399</t>
  </si>
  <si>
    <t>-533.415732801896 100.210266716052 620.068402650225</t>
  </si>
  <si>
    <t>-392.174936450056 52.6308913731018 680.245138324955</t>
  </si>
  <si>
    <t>9763-20170724T150254.275456000.bin</t>
  </si>
  <si>
    <t>-492.500660047485 166.582719238971 -203.792670888301</t>
  </si>
  <si>
    <t>-504.521906306724 166.413990232057 -301.565191690996</t>
  </si>
  <si>
    <t>-513.959697009228 170.02667461814 -409.555402608923</t>
  </si>
  <si>
    <t>-521.126751010157 174.972361577942 -507.167820101106</t>
  </si>
  <si>
    <t>-527.044623927213 181.68379559256 -604.758373809281</t>
  </si>
  <si>
    <t>-534.166678780871 193.070103678987 -742.103337755719</t>
  </si>
  <si>
    <t>-516.251513845842 199.963992433159 -831.280306730663</t>
  </si>
  <si>
    <t>-535.779027397858 217.534358360969 -678.70059304251</t>
  </si>
  <si>
    <t>-570.908186206718 349.323212807752 -647.133050337843</t>
  </si>
  <si>
    <t>-519.584954819251 326.177532590606 -352.463409919455</t>
  </si>
  <si>
    <t>-302.412805486171 219.457300027565 -312.814194720929</t>
  </si>
  <si>
    <t>-526.258022677201 158.539791716363 -684.085188834049</t>
  </si>
  <si>
    <t>-553.2529011684 21.5037281371499 -674.463604854624</t>
  </si>
  <si>
    <t>-298.147259731402 39.231188525247 -363.645908334941</t>
  </si>
  <si>
    <t>-479.737578982364 245.607682615896 -205.473218473906</t>
  </si>
  <si>
    <t>-485.785166725246 265.524538757232 210.486805520517</t>
  </si>
  <si>
    <t>-494.168106541555 284.31986797908 616.395898270908</t>
  </si>
  <si>
    <t>-345.380672217109 297.032531005199 675.849142510054</t>
  </si>
  <si>
    <t>-505.227599601745 87.5059487999849 -202.079132539007</t>
  </si>
  <si>
    <t>-520.137249661908 91.5375310565212 214.114884795269</t>
  </si>
  <si>
    <t>-533.456254478346 100.210098707876 620.102208322925</t>
  </si>
  <si>
    <t>-392.18625704454 52.720033225515 680.280937996981</t>
  </si>
  <si>
    <t>9763-20170724T150254.313630000.bin</t>
  </si>
  <si>
    <t>-492.649396807857 166.462055952708 -203.771515706668</t>
  </si>
  <si>
    <t>-504.794086502259 166.287320712028 -301.528702341217</t>
  </si>
  <si>
    <t>-514.371941454288 169.844257986655 -409.508442907096</t>
  </si>
  <si>
    <t>-521.664801037166 174.719667753476 -507.115115362513</t>
  </si>
  <si>
    <t>-527.706190010002 181.340914083676 -604.704283041795</t>
  </si>
  <si>
    <t>-534.998333749566 192.579832230066 -742.052412387757</t>
  </si>
  <si>
    <t>-517.220219156052 199.391402723911 -831.263147058426</t>
  </si>
  <si>
    <t>-536.548332109216 217.109395475869 -678.67335620218</t>
  </si>
  <si>
    <t>-571.758134372412 348.901686615895 -647.226604664304</t>
  </si>
  <si>
    <t>-520.182702849166 326.076906761972 -352.576054253104</t>
  </si>
  <si>
    <t>-302.924507295433 219.580846520826 -312.795848471053</t>
  </si>
  <si>
    <t>-527.001646427669 158.114463936365 -684.007646536655</t>
  </si>
  <si>
    <t>-554.032481825338 21.0950468996093 -674.288078491286</t>
  </si>
  <si>
    <t>-298.356600860603 38.8380215801844 -363.905980051391</t>
  </si>
  <si>
    <t>-479.949096195688 245.525298747791 -205.459112391547</t>
  </si>
  <si>
    <t>-485.845290614023 265.43826629218 210.503261160692</t>
  </si>
  <si>
    <t>-494.166587041688 284.282285536066 616.410645480391</t>
  </si>
  <si>
    <t>-345.377493450789 297.050125446865 675.847907966122</t>
  </si>
  <si>
    <t>-505.329329945274 87.37499627889 -202.037925901754</t>
  </si>
  <si>
    <t>-520.129098016932 91.4492516308715 214.15957954844</t>
  </si>
  <si>
    <t>-533.490642638006 100.204260359303 620.135220286562</t>
  </si>
  <si>
    <t>-392.187118895771 52.8200101052389 680.318654421194</t>
  </si>
  <si>
    <t>9763-20170724T150254.376798300.bin</t>
  </si>
  <si>
    <t>-493.094504778639 166.265858844667 -203.722093810679</t>
  </si>
  <si>
    <t>-505.418655279243 166.087330268132 -301.45678912319</t>
  </si>
  <si>
    <t>-515.22362275259 169.528800818049 -409.419910321432</t>
  </si>
  <si>
    <t>-522.729248928833 174.25464315554 -507.017696174511</t>
  </si>
  <si>
    <t>-528.988283301625 180.681162487689 -604.606234459503</t>
  </si>
  <si>
    <t>-536.589548266298 191.598294924793 -741.963564148506</t>
  </si>
  <si>
    <t>-519.034094876579 198.254567376483 -831.230049135433</t>
  </si>
  <si>
    <t>-538.035206879443 216.270045993562 -678.637198543172</t>
  </si>
  <si>
    <t>-573.390353876263 348.086610999396 -647.428979203851</t>
  </si>
  <si>
    <t>-521.417237322971 326.064744746365 -352.787123011264</t>
  </si>
  <si>
    <t>-304.116480702559 219.774933200794 -312.688926246134</t>
  </si>
  <si>
    <t>-528.423913868732 157.275364507411 -683.858046964692</t>
  </si>
  <si>
    <t>-555.334330804594 20.2473128618417 -673.864147168901</t>
  </si>
  <si>
    <t>-298.95737707249 39.0785450548676 -363.931912019876</t>
  </si>
  <si>
    <t>-480.446487319888 245.377330758795 -205.438181178256</t>
  </si>
  <si>
    <t>-485.840539492678 265.276306417376 210.531668446304</t>
  </si>
  <si>
    <t>-494.150911336345 284.238254064968 616.433631062074</t>
  </si>
  <si>
    <t>-345.353770824396 297.050692558618 675.841149908045</t>
  </si>
  <si>
    <t>-505.748736472602 87.1135938008106 -201.966000934017</t>
  </si>
  <si>
    <t>-520.253463934966 91.3094814541901 214.240737631617</t>
  </si>
  <si>
    <t>-533.544237843973 100.229118317733 620.207244361931</t>
  </si>
  <si>
    <t>-392.20766905357 52.9612652525561 680.404564666432</t>
  </si>
  <si>
    <t>9763-20170724T150254.442978600.bin</t>
  </si>
  <si>
    <t>-493.497531069074 166.04643216921 -203.692635528678</t>
  </si>
  <si>
    <t>-505.974006905848 165.862657592869 -301.408012588436</t>
  </si>
  <si>
    <t>-515.953469875427 169.180921232664 -409.358913109373</t>
  </si>
  <si>
    <t>-523.614933787196 173.749107048981 -506.952047746094</t>
  </si>
  <si>
    <t>-530.025217045834 179.972284110462 -604.544021276284</t>
  </si>
  <si>
    <t>-537.832099485245 190.555199936534 -741.916063781007</t>
  </si>
  <si>
    <t>-520.460236010555 197.063141632615 -831.229326839031</t>
  </si>
  <si>
    <t>-539.221355878543 215.37431408909 -678.646093829297</t>
  </si>
  <si>
    <t>-574.865286282553 347.188639581927 -647.745277842622</t>
  </si>
  <si>
    <t>-522.833766503029 325.975909966153 -353.054350142658</t>
  </si>
  <si>
    <t>-305.473783487247 220.063206594042 -312.284924983633</t>
  </si>
  <si>
    <t>-529.541109644176 156.380110516599 -683.741073097387</t>
  </si>
  <si>
    <t>-556.399075021168 19.3625953215587 -673.441366786545</t>
  </si>
  <si>
    <t>-299.543593297346 38.4309901767936 -364.390942346481</t>
  </si>
  <si>
    <t>-480.856840363973 245.201408078454 -205.42596227575</t>
  </si>
  <si>
    <t>-485.874349240651 265.16721843435 210.545379049736</t>
  </si>
  <si>
    <t>-494.125463737501 284.251531501047 616.453333615523</t>
  </si>
  <si>
    <t>-345.306576738392 296.962418714284 675.828163361898</t>
  </si>
  <si>
    <t>-506.129597157423 86.8986690443628 -201.902544354116</t>
  </si>
  <si>
    <t>-520.430071775212 91.1598387208594 214.310583351031</t>
  </si>
  <si>
    <t>-533.609566942954 100.227533047801 620.276269098963</t>
  </si>
  <si>
    <t>-392.238610731601 53.0505825801633 680.464210448113</t>
  </si>
  <si>
    <t>9763-20170724T150254.477069300.bin</t>
  </si>
  <si>
    <t>-493.738152095271 165.971786308114 -203.684421352538</t>
  </si>
  <si>
    <t>-506.266865118649 165.782306640523 -301.393068776458</t>
  </si>
  <si>
    <t>-516.310812603312 169.046301227977 -409.339719224885</t>
  </si>
  <si>
    <t>-524.031237834171 173.545961829611 -506.931564378414</t>
  </si>
  <si>
    <t>-530.49984684453 179.681125065276 -604.525093764989</t>
  </si>
  <si>
    <t>-538.387025507804 190.119619368377 -741.903511713009</t>
  </si>
  <si>
    <t>-521.056986303487 196.527280311012 -831.232169875937</t>
  </si>
  <si>
    <t>-539.747299535211 215.003920458742 -678.658627167281</t>
  </si>
  <si>
    <t>-575.488042781433 346.820504453513 -647.894014318481</t>
  </si>
  <si>
    <t>-523.543229473209 325.98986160783 -353.160634178535</t>
  </si>
  <si>
    <t>-306.164984553775 220.234183971329 -312.082163626652</t>
  </si>
  <si>
    <t>-530.054041083279 156.006983948288 -683.697913245501</t>
  </si>
  <si>
    <t>-556.893701986413 19.0005894418948 -673.231974193466</t>
  </si>
  <si>
    <t>-299.784439720715 37.9976528028571 -364.754008337721</t>
  </si>
  <si>
    <t>-481.134403761768 245.128739299282 -205.424813825327</t>
  </si>
  <si>
    <t>-485.896653650039 265.104942705929 210.549022701822</t>
  </si>
  <si>
    <t>-494.123173799402 284.212866341692 616.466637070541</t>
  </si>
  <si>
    <t>-345.307699110056 297.045222201123 675.823937994744</t>
  </si>
  <si>
    <t>-506.330883188195 86.8175572602172 -201.8784414305</t>
  </si>
  <si>
    <t>-520.515854112799 91.0868883912572 214.338576097284</t>
  </si>
  <si>
    <t>-533.644691173577 100.219422183253 620.309102624913</t>
  </si>
  <si>
    <t>-392.251661508193 53.1014013403681 680.491315635092</t>
  </si>
  <si>
    <t>9763-20170724T150254.542797800.bin</t>
  </si>
  <si>
    <t>-494.070733060282 165.830103324094 -203.625172865993</t>
  </si>
  <si>
    <t>-506.712794192783 165.620045739621 -301.319277328065</t>
  </si>
  <si>
    <t>-516.882105949441 168.762456150325 -409.257723831875</t>
  </si>
  <si>
    <t>-524.711486873454 173.112429769495 -506.847605765948</t>
  </si>
  <si>
    <t>-531.281924141261 179.058291193356 -604.44615131092</t>
  </si>
  <si>
    <t>-539.302231299549 189.189325511389 -741.839902403236</t>
  </si>
  <si>
    <t>-521.998868576372 195.372542767425 -831.189517837591</t>
  </si>
  <si>
    <t>-540.60981368745 214.213762238831 -678.649030336628</t>
  </si>
  <si>
    <t>-576.54358296595 346.047519868918 -648.203093808983</t>
  </si>
  <si>
    <t>-524.656166586229 325.950312077713 -353.408516535407</t>
  </si>
  <si>
    <t>-307.260099576411 220.480560564805 -311.694242836351</t>
  </si>
  <si>
    <t>-530.904213571151 155.208474376121 -683.566606991623</t>
  </si>
  <si>
    <t>-557.787063938799 18.2362469340524 -672.786353851107</t>
  </si>
  <si>
    <t>-300.139999391094 36.8433913619194 -365.829653200098</t>
  </si>
  <si>
    <t>-481.471921932675 245.005620006343 -205.414046468449</t>
  </si>
  <si>
    <t>-485.970956317977 265.020565500541 210.560918088695</t>
  </si>
  <si>
    <t>-494.07908131375 284.221476941241 616.470086501647</t>
  </si>
  <si>
    <t>-345.255767880305 297.040723945451 675.810558218756</t>
  </si>
  <si>
    <t>-506.654604016381 86.6409835464724 -201.81846750763</t>
  </si>
  <si>
    <t>-520.658917940619 91.0376445968725 214.403271481568</t>
  </si>
  <si>
    <t>-533.698869716937 100.226904269579 620.380204365212</t>
  </si>
  <si>
    <t>-392.273589708461 53.2104861745352 680.566070354682</t>
  </si>
  <si>
    <t>9763-20170724T150254.577891000.bin</t>
  </si>
  <si>
    <t>-494.185143507468 165.759774904225 -203.614021147867</t>
  </si>
  <si>
    <t>-506.866215411111 165.538597611391 -301.302947766673</t>
  </si>
  <si>
    <t>-517.073123653092 168.620179175875 -409.239634129551</t>
  </si>
  <si>
    <t>-524.932101549046 172.895729719221 -506.83045265644</t>
  </si>
  <si>
    <t>-531.526377446041 178.748479470313 -604.432978666384</t>
  </si>
  <si>
    <t>-539.572975478881 188.728374016475 -741.836294449375</t>
  </si>
  <si>
    <t>-522.25991342412 194.786741116903 -831.192608883773</t>
  </si>
  <si>
    <t>-540.862126088535 213.82332559265 -678.673079357789</t>
  </si>
  <si>
    <t>-576.875743822972 345.671321736171 -648.367285733219</t>
  </si>
  <si>
    <t>-524.89548716619 325.879796796156 -353.568386639611</t>
  </si>
  <si>
    <t>-307.470953185333 220.53478593044 -311.687343581416</t>
  </si>
  <si>
    <t>-531.170157539105 154.810600333198 -683.526952650767</t>
  </si>
  <si>
    <t>-558.03220468249 17.8431310934147 -672.581620570845</t>
  </si>
  <si>
    <t>-300.074680309528 36.3884183018811 -366.200812118345</t>
  </si>
  <si>
    <t>-481.60032491043 244.933234133825 -205.412557716436</t>
  </si>
  <si>
    <t>-485.983447552059 264.996114708458 210.561310010093</t>
  </si>
  <si>
    <t>-494.061298117276 284.208317543661 616.47229871271</t>
  </si>
  <si>
    <t>-345.232999891226 297.008669238173 675.804315844922</t>
  </si>
  <si>
    <t>-506.772320832668 86.5763538705794 -201.79249436488</t>
  </si>
  <si>
    <t>-520.710943236243 91.012646477554 214.431021678802</t>
  </si>
  <si>
    <t>-533.720588809398 100.226870518399 620.403552349832</t>
  </si>
  <si>
    <t>-392.286043196357 53.2407458137905 680.591396212997</t>
  </si>
  <si>
    <t>9763-20170724T150254.613041700.bin</t>
  </si>
  <si>
    <t>-494.324631745488 165.672592186407 -203.608851477916</t>
  </si>
  <si>
    <t>-507.051528621621 165.452146164251 -301.291857279397</t>
  </si>
  <si>
    <t>-517.271840856814 168.513035014383 -409.227875571595</t>
  </si>
  <si>
    <t>-525.127348001124 172.763147184842 -506.8200270857</t>
  </si>
  <si>
    <t>-531.702260316084 178.584816374566 -604.425769853377</t>
  </si>
  <si>
    <t>-539.704611270446 188.516441650721 -741.835195893999</t>
  </si>
  <si>
    <t>-522.383183364321 194.495363868374 -831.195117016864</t>
  </si>
  <si>
    <t>-541.021190573608 213.632387941697 -678.680942852449</t>
  </si>
  <si>
    <t>-577.117494694165 345.475471302745 -648.480270354412</t>
  </si>
  <si>
    <t>-525.018925176212 325.872141633565 -353.689855305057</t>
  </si>
  <si>
    <t>-307.569902706693 220.598461451322 -311.756916477894</t>
  </si>
  <si>
    <t>-531.313492770265 154.620359152868 -683.511435259776</t>
  </si>
  <si>
    <t>-558.210391269678 17.6661118333207 -672.433130330538</t>
  </si>
  <si>
    <t>-300.025874849756 36.2244901408872 -366.449109210812</t>
  </si>
  <si>
    <t>-481.771227860501 244.849583693666 -205.408209286664</t>
  </si>
  <si>
    <t>-485.972878476433 264.989437557382 210.563883325758</t>
  </si>
  <si>
    <t>-494.050731853847 284.202293691051 616.471862739788</t>
  </si>
  <si>
    <t>-345.220762833292 297.03406524144 675.792893380725</t>
  </si>
  <si>
    <t>-506.93175066393 86.4913587091339 -201.771530825608</t>
  </si>
  <si>
    <t>-520.789395537805 90.9760892557103 214.454204424569</t>
  </si>
  <si>
    <t>-533.740415485821 100.233970325212 620.429088413384</t>
  </si>
  <si>
    <t>-392.303350165118 53.2569835053498 680.61812360222</t>
  </si>
  <si>
    <t>9763-20170724T150254.673201400.bin</t>
  </si>
  <si>
    <t>-494.635428313741 165.435712334091 -203.591781081402</t>
  </si>
  <si>
    <t>-507.381479954453 165.212002165772 -301.272327346696</t>
  </si>
  <si>
    <t>-517.595511247792 168.201241986974 -409.210909068447</t>
  </si>
  <si>
    <t>-525.431369694542 172.360761752663 -506.808622103395</t>
  </si>
  <si>
    <t>-531.970921441433 178.066434699907 -604.423642855787</t>
  </si>
  <si>
    <t>-539.905240420148 187.809576033419 -741.850271597442</t>
  </si>
  <si>
    <t>-522.621993255187 193.621669720176 -831.228733445052</t>
  </si>
  <si>
    <t>-541.224116532168 213.017095665783 -678.732628893914</t>
  </si>
  <si>
    <t>-577.318251540573 344.904102310883 -648.684975634913</t>
  </si>
  <si>
    <t>-525.09457436915 325.777196681499 -353.885271219573</t>
  </si>
  <si>
    <t>-307.604970904174 220.69170502444 -311.691500839132</t>
  </si>
  <si>
    <t>-531.571955682778 153.9886259935 -683.474763808273</t>
  </si>
  <si>
    <t>-558.643296986197 17.1049571870169 -672.138804849918</t>
  </si>
  <si>
    <t>-299.960163130775 35.4099030480443 -366.900084216695</t>
  </si>
  <si>
    <t>-482.039524760763 244.623018965769 -205.401856064022</t>
  </si>
  <si>
    <t>-485.813409418898 264.831615068395 210.570960920413</t>
  </si>
  <si>
    <t>-494.026852627636 284.153527887078 616.46720939384</t>
  </si>
  <si>
    <t>-345.167731099969 296.74815623186 675.765903527463</t>
  </si>
  <si>
    <t>-507.252336836003 86.2513414482214 -201.728200449888</t>
  </si>
  <si>
    <t>-521.021211341451 90.8701068192017 214.498949906563</t>
  </si>
  <si>
    <t>-533.796579273058 100.241070238443 620.484706027593</t>
  </si>
  <si>
    <t>-392.348423582011 53.2850878647655 680.664074428353</t>
  </si>
  <si>
    <t>9763-20170724T150254.740969200.bin</t>
  </si>
  <si>
    <t>-494.830877024201 165.238676251972 -203.564196892119</t>
  </si>
  <si>
    <t>-507.636777274355 165.036134415244 -301.236937425259</t>
  </si>
  <si>
    <t>-517.909422783037 167.950753052652 -409.172076987299</t>
  </si>
  <si>
    <t>-525.790683026655 172.003824621719 -506.770492181852</t>
  </si>
  <si>
    <t>-532.365247414987 177.56431625666 -604.391497251468</t>
  </si>
  <si>
    <t>-540.335277626051 187.0623456278 -741.83337576336</t>
  </si>
  <si>
    <t>-523.08027548533 192.686366235211 -831.229229438696</t>
  </si>
  <si>
    <t>-541.584775253951 212.391057292733 -678.762779656243</t>
  </si>
  <si>
    <t>-577.564150179745 344.360297840993 -648.940092546873</t>
  </si>
  <si>
    <t>-525.289953434113 325.568623314204 -354.127733627437</t>
  </si>
  <si>
    <t>-307.937360687284 220.362626904133 -311.530367010942</t>
  </si>
  <si>
    <t>-532.039816844874 153.33681579428 -683.39729642517</t>
  </si>
  <si>
    <t>-559.35597997404 16.5243657058229 -671.753589197075</t>
  </si>
  <si>
    <t>-300.194684346738 34.7295193814491 -367.12868352068</t>
  </si>
  <si>
    <t>-482.252390597164 244.489187655432 -205.409294788527</t>
  </si>
  <si>
    <t>-485.607759179206 264.580298955624 210.572781429621</t>
  </si>
  <si>
    <t>-493.996273374878 284.094535638318 616.462632673028</t>
  </si>
  <si>
    <t>-345.118559151804 296.599524418619 675.733621180124</t>
  </si>
  <si>
    <t>-507.458930390802 86.0196078159722 -201.70799356004</t>
  </si>
  <si>
    <t>-521.17702924747 90.7795307002898 214.519312573912</t>
  </si>
  <si>
    <t>-533.839767637786 100.268859085412 620.51576894952</t>
  </si>
  <si>
    <t>-392.399377513731 53.2727243631525 680.682101346621</t>
  </si>
  <si>
    <t>9763-20170724T150254.774057000.bin</t>
  </si>
  <si>
    <t>-494.953034462738 165.151751808509 -203.551391880074</t>
  </si>
  <si>
    <t>-507.804134048982 164.96312327193 -301.218188716135</t>
  </si>
  <si>
    <t>-518.126485764126 167.853870483528 -409.149175948546</t>
  </si>
  <si>
    <t>-526.050874945096 171.86899033877 -506.745768531823</t>
  </si>
  <si>
    <t>-532.665585829777 177.376156038529 -604.367123508543</t>
  </si>
  <si>
    <t>-540.687985544464 186.782699510178 -741.812147415816</t>
  </si>
  <si>
    <t>-523.477204945037 192.315487194683 -831.222311495393</t>
  </si>
  <si>
    <t>-541.898161648975 212.155993083098 -678.758797563195</t>
  </si>
  <si>
    <t>-577.861655101257 344.145972793686 -649.021965404907</t>
  </si>
  <si>
    <t>-525.544030987176 325.609250336955 -354.201219975167</t>
  </si>
  <si>
    <t>-308.230526379667 220.324114682265 -311.599578109288</t>
  </si>
  <si>
    <t>-532.385529317379 153.093531910598 -683.35606285774</t>
  </si>
  <si>
    <t>-559.833411131698 16.316698498179 -671.592916976486</t>
  </si>
  <si>
    <t>-300.451600834065 34.4376033099581 -367.121254768483</t>
  </si>
  <si>
    <t>-482.424605984319 244.439268566412 -205.394055655009</t>
  </si>
  <si>
    <t>-485.442561122326 264.448627637321 210.594537438225</t>
  </si>
  <si>
    <t>-493.984937470263 284.061351375153 616.465979017352</t>
  </si>
  <si>
    <t>-345.094418718986 296.520568006533 675.714461263098</t>
  </si>
  <si>
    <t>-507.547753842052 85.9028851315343 -201.703750926361</t>
  </si>
  <si>
    <t>-521.24566150452 90.7352758051316 214.523371475256</t>
  </si>
  <si>
    <t>-533.87018296414 100.282833376873 620.523447282843</t>
  </si>
  <si>
    <t>-392.430304513528 53.2755056157498 680.682163393988</t>
  </si>
  <si>
    <t>9763-20170724T150254.810716500.bin</t>
  </si>
  <si>
    <t>-495.128347792259 165.113434403421 -203.560336317217</t>
  </si>
  <si>
    <t>-508.012305757843 164.94378558648 -301.222966173886</t>
  </si>
  <si>
    <t>-518.381921350662 167.819895483839 -409.149806389838</t>
  </si>
  <si>
    <t>-526.351804957683 171.807204151244 -506.743763809152</t>
  </si>
  <si>
    <t>-533.013765974878 177.271338768273 -604.364249982806</t>
  </si>
  <si>
    <t>-541.10351717011 186.601516969853 -741.810676550927</t>
  </si>
  <si>
    <t>-523.93118561039 192.041409015554 -831.233845975785</t>
  </si>
  <si>
    <t>-542.26651122973 212.01246075219 -678.77150169071</t>
  </si>
  <si>
    <t>-578.204299575966 344.01943746011 -649.079967883979</t>
  </si>
  <si>
    <t>-525.887867092663 325.703370462918 -354.245262879417</t>
  </si>
  <si>
    <t>-308.604615065491 220.37599806248 -311.594004350378</t>
  </si>
  <si>
    <t>-532.788715731829 152.942145436504 -683.339134115257</t>
  </si>
  <si>
    <t>-560.330781170774 16.1837117458642 -671.494339555033</t>
  </si>
  <si>
    <t>-300.841869430404 34.4340841769592 -367.030313414203</t>
  </si>
  <si>
    <t>-482.688620736776 244.464452188982 -205.389782544164</t>
  </si>
  <si>
    <t>-485.244030567091 264.311715125661 210.60963634251</t>
  </si>
  <si>
    <t>-493.97202479981 284.03006868231 616.467414035624</t>
  </si>
  <si>
    <t>-345.072059016241 296.505170476488 675.688796801831</t>
  </si>
  <si>
    <t>-507.632885860055 85.8256281412207 -201.696935290448</t>
  </si>
  <si>
    <t>-521.350440258627 90.6958655925891 214.529063880035</t>
  </si>
  <si>
    <t>-533.906103859675 100.291389959199 620.522592118614</t>
  </si>
  <si>
    <t>-392.460450953249 53.2854537933606 680.668820004703</t>
  </si>
  <si>
    <t>9763-20170724T150254.877895400.bin</t>
  </si>
  <si>
    <t>-495.481625025153 165.103370011696 -203.571266114192</t>
  </si>
  <si>
    <t>-508.414543771537 164.970871325452 -301.227349562054</t>
  </si>
  <si>
    <t>-518.838165792242 167.833895391736 -409.149356310625</t>
  </si>
  <si>
    <t>-526.854711843445 171.787969703062 -506.740871904497</t>
  </si>
  <si>
    <t>-533.559893670973 177.197811987483 -604.361454788052</t>
  </si>
  <si>
    <t>-541.705694287194 186.429326807938 -741.811211672586</t>
  </si>
  <si>
    <t>-524.574933856059 191.753121947245 -831.249398940544</t>
  </si>
  <si>
    <t>-542.828697686605 211.887950612123 -678.790481710393</t>
  </si>
  <si>
    <t>-578.762125095422 343.903023243045 -649.125933417624</t>
  </si>
  <si>
    <t>-526.512659000998 325.983307755069 -354.25494558293</t>
  </si>
  <si>
    <t>-309.326286267263 220.66906500084 -311.080985905931</t>
  </si>
  <si>
    <t>-533.381321153818 152.809575774115 -683.318245223951</t>
  </si>
  <si>
    <t>-561.070456105199 16.0961966401217 -671.341610079379</t>
  </si>
  <si>
    <t>-301.534698422779 34.4823247015465 -367.082789865968</t>
  </si>
  <si>
    <t>-483.057122915402 244.530676813206 -205.394162042322</t>
  </si>
  <si>
    <t>-484.923471311854 264.002266200557 210.626729790679</t>
  </si>
  <si>
    <t>-493.934631155054 283.947103920287 616.466895677733</t>
  </si>
  <si>
    <t>-344.99714265175 296.202409727743 675.639797023044</t>
  </si>
  <si>
    <t>-507.892033347552 85.6910560816805 -201.722348812043</t>
  </si>
  <si>
    <t>-521.558587523766 90.6805051062663 214.503967494146</t>
  </si>
  <si>
    <t>-533.979383820059 100.318122582231 620.491900639247</t>
  </si>
  <si>
    <t>-392.53076212306 53.3086133593617 680.628352794573</t>
  </si>
  <si>
    <t>9763-20170724T150254.942126100.bin</t>
  </si>
  <si>
    <t>-495.570157916747 165.016789777639 -203.611021607402</t>
  </si>
  <si>
    <t>-508.548220647026 164.901631547255 -301.261124775604</t>
  </si>
  <si>
    <t>-518.989405464157 167.745300320703 -409.181862059378</t>
  </si>
  <si>
    <t>-527.007280705827 171.667837777591 -506.774638403515</t>
  </si>
  <si>
    <t>-533.698258432828 177.033415776217 -604.39866900287</t>
  </si>
  <si>
    <t>-541.806892172092 186.189770671035 -741.85546500237</t>
  </si>
  <si>
    <t>-524.646782268503 191.4708078805 -831.290701650375</t>
  </si>
  <si>
    <t>-542.931743829589 211.685258256076 -678.849865579316</t>
  </si>
  <si>
    <t>-578.873463908313 343.711376848003 -649.218530451629</t>
  </si>
  <si>
    <t>-527.11065056093 326.216857296636 -354.23620848194</t>
  </si>
  <si>
    <t>-310.016929173745 220.936343931462 -310.517289309816</t>
  </si>
  <si>
    <t>-533.513548206859 152.599481845811 -683.341362758219</t>
  </si>
  <si>
    <t>-561.375293241347 15.9362759827436 -671.225277392673</t>
  </si>
  <si>
    <t>-301.84626182836 34.5293637550797 -367.165786895141</t>
  </si>
  <si>
    <t>-483.094506871476 244.440165110718 -205.4064075333</t>
  </si>
  <si>
    <t>-484.800833001118 263.847281241453 210.618194617899</t>
  </si>
  <si>
    <t>-493.889403652805 283.899990292172 616.465671286833</t>
  </si>
  <si>
    <t>-344.940081810074 296.148284956572 675.610239136801</t>
  </si>
  <si>
    <t>-507.998638511051 85.5520838829452 -201.756222924112</t>
  </si>
  <si>
    <t>-521.648787422083 90.6336578954497 214.469470428009</t>
  </si>
  <si>
    <t>-534.061081781251 100.343580477485 620.456563178705</t>
  </si>
  <si>
    <t>-392.607090195193 53.3384051888434 680.583867580036</t>
  </si>
  <si>
    <t>9763-20170724T150254.974214600.bin</t>
  </si>
  <si>
    <t>-495.549919249853 164.911053889396 -203.621976571848</t>
  </si>
  <si>
    <t>-508.521608782613 164.799639836571 -301.272882563642</t>
  </si>
  <si>
    <t>-518.948740912921 167.625442115953 -409.19550743995</t>
  </si>
  <si>
    <t>-526.950304625055 171.523423121047 -506.790575714185</t>
  </si>
  <si>
    <t>-533.620942645716 176.856247924722 -604.417816346796</t>
  </si>
  <si>
    <t>-541.696255692438 185.958626857095 -741.880201495963</t>
  </si>
  <si>
    <t>-524.502807368539 191.218450484022 -831.310220504998</t>
  </si>
  <si>
    <t>-542.841710620383 211.47807454763 -678.88460809883</t>
  </si>
  <si>
    <t>-578.850654827395 343.491580128058 -649.315738639753</t>
  </si>
  <si>
    <t>-527.303628226557 326.31635052115 -354.276856879728</t>
  </si>
  <si>
    <t>-310.294116119914 221.008829709321 -310.206425065158</t>
  </si>
  <si>
    <t>-533.411745521464 152.392260647951 -683.351101936143</t>
  </si>
  <si>
    <t>-561.302134493253 15.7430164674438 -671.141621016286</t>
  </si>
  <si>
    <t>-301.920438862026 34.4316213434452 -367.140404604179</t>
  </si>
  <si>
    <t>-483.06058282008 244.336594600778 -205.4091576078</t>
  </si>
  <si>
    <t>-484.741624213553 263.768810800865 210.614406463299</t>
  </si>
  <si>
    <t>-493.867822435518 283.874208056032 616.461224428409</t>
  </si>
  <si>
    <t>-344.91053716553 296.075498807438 675.595454228047</t>
  </si>
  <si>
    <t>-507.994365125609 85.4595369317246 -201.771829239478</t>
  </si>
  <si>
    <t>-521.678235008981 90.5825501478973 214.452320248337</t>
  </si>
  <si>
    <t>-534.099412961486 100.348598666707 620.440025610411</t>
  </si>
  <si>
    <t>-392.641607367781 53.3552444155252 680.567463705701</t>
  </si>
  <si>
    <t>9763-20170724T150255.010929500.bin</t>
  </si>
  <si>
    <t>-495.541172215957 164.839948631778 -203.633131037973</t>
  </si>
  <si>
    <t>-508.515750332835 164.73858101311 -301.283753717055</t>
  </si>
  <si>
    <t>-518.937590410626 167.551794658881 -409.207294734312</t>
  </si>
  <si>
    <t>-526.930107311208 171.429636812268 -506.803775847808</t>
  </si>
  <si>
    <t>-533.586980208481 176.733820626984 -604.433486263684</t>
  </si>
  <si>
    <t>-541.637533912562 185.787112621459 -741.900669853819</t>
  </si>
  <si>
    <t>-524.401326176779 191.017513068901 -831.324133828389</t>
  </si>
  <si>
    <t>-542.800781782282 211.327868691868 -678.91401631755</t>
  </si>
  <si>
    <t>-578.870112714736 343.342430727932 -649.41148403604</t>
  </si>
  <si>
    <t>-527.507695714835 326.439224701479 -354.324652878427</t>
  </si>
  <si>
    <t>-310.532347696814 221.144699852165 -310.055594340309</t>
  </si>
  <si>
    <t>-533.35713338438 152.242642578543 -683.358276936841</t>
  </si>
  <si>
    <t>-561.297289463961 15.6078065396216 -671.053084910728</t>
  </si>
  <si>
    <t>-302.042042595771 34.3688570636627 -367.10713249296</t>
  </si>
  <si>
    <t>-483.094354425166 244.304005777076 -205.420682997159</t>
  </si>
  <si>
    <t>-484.666776645177 263.685368954735 210.60561142046</t>
  </si>
  <si>
    <t>-493.838915759527 283.829553425957 616.456195775884</t>
  </si>
  <si>
    <t>-344.871797205369 295.94213173305 675.583868687994</t>
  </si>
  <si>
    <t>-508.007370960888 85.3899915476698 -201.786660208118</t>
  </si>
  <si>
    <t>-521.71890589624 90.5529710185601 214.436075217356</t>
  </si>
  <si>
    <t>-534.134504506118 100.356835615521 620.420959549528</t>
  </si>
  <si>
    <t>-392.673405504027 53.3735098729162 680.548629561925</t>
  </si>
  <si>
    <t>9763-20170724T150255.076103100.bin</t>
  </si>
  <si>
    <t>-495.414797356476 164.854994374111 -203.649643579819</t>
  </si>
  <si>
    <t>-508.408532058456 164.752694177573 -301.297680306091</t>
  </si>
  <si>
    <t>-518.810835278187 167.516805421274 -409.224309635759</t>
  </si>
  <si>
    <t>-526.767608323574 171.333127589736 -506.826158222831</t>
  </si>
  <si>
    <t>-533.369650300638 176.560314034544 -604.463724485371</t>
  </si>
  <si>
    <t>-541.322079805938 185.48976861698 -741.944753561117</t>
  </si>
  <si>
    <t>-523.996120173055 190.627495033176 -831.356262290067</t>
  </si>
  <si>
    <t>-542.545885608627 211.084601080524 -678.981251611852</t>
  </si>
  <si>
    <t>-578.742158553908 343.091384303244 -649.601773074883</t>
  </si>
  <si>
    <t>-527.678831701081 326.817029185528 -354.427840192315</t>
  </si>
  <si>
    <t>-310.833625115603 221.377038087416 -309.868078017138</t>
  </si>
  <si>
    <t>-533.067877509666 152.000605705999 -683.366996302586</t>
  </si>
  <si>
    <t>-561.02519830467 15.3942313592979 -670.815582095078</t>
  </si>
  <si>
    <t>-301.79844865811 34.4683605065368 -367.088994251729</t>
  </si>
  <si>
    <t>-482.905628138558 244.357898712432 -205.442766221313</t>
  </si>
  <si>
    <t>-484.567323428048 263.547709454696 210.592118013911</t>
  </si>
  <si>
    <t>-493.778142881268 283.786947140233 616.451309445802</t>
  </si>
  <si>
    <t>-344.812180933969 295.875208645731 675.586897632864</t>
  </si>
  <si>
    <t>-507.918577654636 85.3555486892533 -201.807860119746</t>
  </si>
  <si>
    <t>-521.774993053828 90.6439289544749 214.408445978061</t>
  </si>
  <si>
    <t>-534.189469026227 100.393065506552 620.389205325946</t>
  </si>
  <si>
    <t>-392.732466766867 53.4191125013592 680.533749951605</t>
  </si>
  <si>
    <t>9763-20170724T150255.111938500.bin</t>
  </si>
  <si>
    <t>-495.322854036616 164.84890531473 -203.646048786751</t>
  </si>
  <si>
    <t>-508.306978905213 164.741984900992 -301.29534705457</t>
  </si>
  <si>
    <t>-518.692229119626 167.473138799096 -409.224577863612</t>
  </si>
  <si>
    <t>-526.630030319579 171.248981400032 -506.829522250841</t>
  </si>
  <si>
    <t>-533.208969994713 176.425149977708 -604.471293190359</t>
  </si>
  <si>
    <t>-541.124008451908 185.272433474877 -741.95968678092</t>
  </si>
  <si>
    <t>-523.773248469906 190.348488653982 -831.370067839874</t>
  </si>
  <si>
    <t>-542.375094575381 210.903393910161 -679.011386198037</t>
  </si>
  <si>
    <t>-578.654588937512 342.9118853315 -649.711513681686</t>
  </si>
  <si>
    <t>-527.746063736648 327.078598818795 -354.486857951998</t>
  </si>
  <si>
    <t>-311.017002784654 221.447297221858 -309.815185060239</t>
  </si>
  <si>
    <t>-532.875564247234 151.819988063744 -683.360265523529</t>
  </si>
  <si>
    <t>-560.858987214763 15.2364675058452 -670.664812109934</t>
  </si>
  <si>
    <t>-301.448263400681 34.3622456988785 -367.133217363844</t>
  </si>
  <si>
    <t>-482.802918169337 244.323925071359 -205.43190259141</t>
  </si>
  <si>
    <t>-484.527841778209 263.557204893016 210.600678204085</t>
  </si>
  <si>
    <t>-493.74966551103 283.780874339479 616.448988816147</t>
  </si>
  <si>
    <t>-344.791429692156 295.978976992758 675.581492557499</t>
  </si>
  <si>
    <t>-507.839370410863 85.3613565233989 -201.810647418048</t>
  </si>
  <si>
    <t>-521.79397492332 90.6725116459115 214.402088610063</t>
  </si>
  <si>
    <t>-534.212995991323 100.41673326109 620.382156946363</t>
  </si>
  <si>
    <t>-392.762129695372 53.4433206186584 680.541553070932</t>
  </si>
  <si>
    <t>9763-20170724T150255.177113200.bin</t>
  </si>
  <si>
    <t>-495.133344318518 164.868489091137 -203.656875334552</t>
  </si>
  <si>
    <t>-508.131757657534 164.760092019302 -301.304416467728</t>
  </si>
  <si>
    <t>-518.445618296494 167.433468789182 -409.241756754881</t>
  </si>
  <si>
    <t>-526.281779522477 171.13856207888 -506.857689134778</t>
  </si>
  <si>
    <t>-532.720924321672 176.22852262634 -604.513358810898</t>
  </si>
  <si>
    <t>-540.39803419139 184.940282773163 -742.023985335289</t>
  </si>
  <si>
    <t>-522.938112091432 189.868197415841 -831.42112442423</t>
  </si>
  <si>
    <t>-541.770703044027 210.631198482364 -679.102590012709</t>
  </si>
  <si>
    <t>-578.24203939591 342.631949942813 -650.020516263527</t>
  </si>
  <si>
    <t>-527.804177030781 327.675324474541 -354.669348711975</t>
  </si>
  <si>
    <t>-311.306992956666 221.710413537635 -309.664735763056</t>
  </si>
  <si>
    <t>-532.238350017439 151.547720370653 -683.377961792366</t>
  </si>
  <si>
    <t>-560.240801994287 14.9941741796756 -670.408889402452</t>
  </si>
  <si>
    <t>-300.434960204406 34.1844583640034 -367.363561977919</t>
  </si>
  <si>
    <t>-482.604857980294 244.372978105014 -205.441670243774</t>
  </si>
  <si>
    <t>-484.456385368825 263.525805809673 210.594060614613</t>
  </si>
  <si>
    <t>-493.673671496405 283.758615444091 616.449709861319</t>
  </si>
  <si>
    <t>-344.731743888918 295.982432618905 675.617989146787</t>
  </si>
  <si>
    <t>-507.694599418756 85.3780757855197 -201.822834193158</t>
  </si>
  <si>
    <t>-521.829216401846 90.7874680005882 214.38258361123</t>
  </si>
  <si>
    <t>-534.24827170922 100.453907263426 620.363314898615</t>
  </si>
  <si>
    <t>-392.812692265181 53.482275719894 680.560048867947</t>
  </si>
  <si>
    <t>9763-20170724T150255.243903500.bin</t>
  </si>
  <si>
    <t>-495.013324050415 164.959777970107 -203.682296873441</t>
  </si>
  <si>
    <t>-507.983114849656 164.831658451611 -301.333533390772</t>
  </si>
  <si>
    <t>-518.224691549083 167.417873431895 -409.280007599112</t>
  </si>
  <si>
    <t>-525.976531321529 171.020201915662 -506.906396518871</t>
  </si>
  <si>
    <t>-532.310874080929 175.984567346216 -604.575369024508</t>
  </si>
  <si>
    <t>-539.817504210307 184.496747881509 -742.107851151723</t>
  </si>
  <si>
    <t>-522.27595098707 189.279122835757 -831.497081001007</t>
  </si>
  <si>
    <t>-541.278589714213 210.277167894387 -679.225260206483</t>
  </si>
  <si>
    <t>-577.822107925529 342.294435888933 -650.316030868891</t>
  </si>
  <si>
    <t>-528.002873011026 328.25615303849 -354.814894161202</t>
  </si>
  <si>
    <t>-311.770730376142 221.955403540189 -309.330793394376</t>
  </si>
  <si>
    <t>-531.720123509689 151.191126208379 -683.403859116796</t>
  </si>
  <si>
    <t>-559.650332605275 14.6546722472526 -670.13911757881</t>
  </si>
  <si>
    <t>-299.670577482398 34.0923832509043 -367.400486126186</t>
  </si>
  <si>
    <t>-482.493191440523 244.460922567883 -205.46207535407</t>
  </si>
  <si>
    <t>-484.544935324928 263.545554102079 210.57587132783</t>
  </si>
  <si>
    <t>-493.586622129685 283.737481722937 616.45302584814</t>
  </si>
  <si>
    <t>-344.670822376078 295.989455756018 675.681182821752</t>
  </si>
  <si>
    <t>-507.555061103897 85.4378886764882 -201.82507710359</t>
  </si>
  <si>
    <t>-521.934682708074 90.9644954577991 214.370401114859</t>
  </si>
  <si>
    <t>-534.262032546222 100.508452374408 620.345221353753</t>
  </si>
  <si>
    <t>-392.856063318446 53.5289690074474 680.605345140543</t>
  </si>
  <si>
    <t>9763-20170724T150255.278994200.bin</t>
  </si>
  <si>
    <t>-494.991830694859 164.965767593451 -203.663156414415</t>
  </si>
  <si>
    <t>-507.980098694525 164.833713911592 -301.312001805311</t>
  </si>
  <si>
    <t>-518.212056914478 167.369096894403 -409.260442443138</t>
  </si>
  <si>
    <t>-525.941261927567 170.908314372929 -506.891091026061</t>
  </si>
  <si>
    <t>-532.237973109399 175.793331628422 -604.566527915405</t>
  </si>
  <si>
    <t>-539.674819259776 184.177808086423 -742.110671226448</t>
  </si>
  <si>
    <t>-522.097380131341 188.883810570666 -831.496846974452</t>
  </si>
  <si>
    <t>-541.174292148134 210.015603633948 -679.25233146377</t>
  </si>
  <si>
    <t>-577.835932953428 342.029783148071 -650.483317363227</t>
  </si>
  <si>
    <t>-528.272506193034 328.546588892925 -354.913362145963</t>
  </si>
  <si>
    <t>-312.184464735675 222.074613935904 -309.145627252465</t>
  </si>
  <si>
    <t>-531.60073005284 150.92772917553 -683.371910895497</t>
  </si>
  <si>
    <t>-559.503643818157 14.4005682292734 -669.9449937775</t>
  </si>
  <si>
    <t>-299.513139703041 34.054474757055 -367.284102615038</t>
  </si>
  <si>
    <t>-482.498928355519 244.481705911611 -205.458533552831</t>
  </si>
  <si>
    <t>-484.579306871284 263.577854750311 210.578727447906</t>
  </si>
  <si>
    <t>-493.544338702129 283.731580649212 616.458053475206</t>
  </si>
  <si>
    <t>-344.647624311045 296.084976321243 675.713157893815</t>
  </si>
  <si>
    <t>-507.529877239031 85.4688634513564 -201.81767184711</t>
  </si>
  <si>
    <t>-521.994307943693 91.0238950895548 214.374516655276</t>
  </si>
  <si>
    <t>-534.270864977457 100.532192175641 620.349028236022</t>
  </si>
  <si>
    <t>-392.873455462605 53.563873421255 680.637883503589</t>
  </si>
  <si>
    <t>9763-20170724T150255.310597200.bin</t>
  </si>
  <si>
    <t>-495.006485811349 164.993384230613 -203.638027011493</t>
  </si>
  <si>
    <t>-508.005239222516 164.858185273277 -301.285451783735</t>
  </si>
  <si>
    <t>-518.226507161419 167.342026918379 -409.236184438788</t>
  </si>
  <si>
    <t>-525.935101611093 170.816719323649 -506.870620890454</t>
  </si>
  <si>
    <t>-532.199139554656 175.619860560857 -604.55228719661</t>
  </si>
  <si>
    <t>-539.576215289432 183.871704394851 -742.107743657211</t>
  </si>
  <si>
    <t>-521.96560560695 188.488907753999 -831.491933234663</t>
  </si>
  <si>
    <t>-541.108616041327 209.769093598585 -679.274755263644</t>
  </si>
  <si>
    <t>-577.856517070069 341.787043706056 -650.640150688257</t>
  </si>
  <si>
    <t>-528.500424539677 328.708357643508 -355.017355390823</t>
  </si>
  <si>
    <t>-312.480828772951 222.201925013398 -309.007095847607</t>
  </si>
  <si>
    <t>-531.52206271415 150.67911425907 -683.333646676946</t>
  </si>
  <si>
    <t>-559.372473906674 14.1546874711958 -669.743075405444</t>
  </si>
  <si>
    <t>-299.322744492504 34.0472561116337 -367.16986428748</t>
  </si>
  <si>
    <t>-482.473542500651 244.516006553795 -205.449872553396</t>
  </si>
  <si>
    <t>-484.594904389213 263.566800102704 210.589255734325</t>
  </si>
  <si>
    <t>-493.512730090815 283.708671025351 616.463273689911</t>
  </si>
  <si>
    <t>-344.617370122696 296.00890641378 675.732844306301</t>
  </si>
  <si>
    <t>-507.532964295373 85.4965213153314 -201.801194895547</t>
  </si>
  <si>
    <t>-522.040738961357 91.0691475143212 214.389237918263</t>
  </si>
  <si>
    <t>-534.292376548259 100.557547453174 620.364983385413</t>
  </si>
  <si>
    <t>-392.894945994207 53.6095084607703 680.669694119476</t>
  </si>
  <si>
    <t>9763-20170724T150255.377776100.bin</t>
  </si>
  <si>
    <t>-495.098527373735 165.101065726035 -203.618745876853</t>
  </si>
  <si>
    <t>-508.126059380749 164.959141079215 -301.262312879207</t>
  </si>
  <si>
    <t>-518.371375489536 167.359317323184 -409.212728578822</t>
  </si>
  <si>
    <t>-526.095242698024 170.728228904381 -506.849669352346</t>
  </si>
  <si>
    <t>-532.366041959938 175.3955103096 -604.537435074453</t>
  </si>
  <si>
    <t>-539.741692859561 183.425352469613 -742.106093307596</t>
  </si>
  <si>
    <t>-522.109689903682 187.858222282161 -831.495449654892</t>
  </si>
  <si>
    <t>-541.280702032813 209.423229155006 -679.314791634981</t>
  </si>
  <si>
    <t>-578.092759506015 341.46495172193 -650.881835061103</t>
  </si>
  <si>
    <t>-528.977809529781 328.89684936183 -355.196611569893</t>
  </si>
  <si>
    <t>-313.014208656894 222.506057461226 -308.65915150282</t>
  </si>
  <si>
    <t>-531.682177313203 150.32873351984 -683.278689801685</t>
  </si>
  <si>
    <t>-559.542200475527 13.8239276427316 -669.469313017052</t>
  </si>
  <si>
    <t>-299.232700918927 34.0471614439775 -367.140874677263</t>
  </si>
  <si>
    <t>-482.571974193275 244.580528640746 -205.43743956241</t>
  </si>
  <si>
    <t>-484.598611013557 263.626764379886 210.602399859935</t>
  </si>
  <si>
    <t>-493.456895800214 283.663563724141 616.464157315394</t>
  </si>
  <si>
    <t>-344.565417829902 295.982653090206 675.739488505639</t>
  </si>
  <si>
    <t>-507.601455537083 85.6152805196275 -201.772194066239</t>
  </si>
  <si>
    <t>-522.078650387959 91.1593427436312 214.419700240103</t>
  </si>
  <si>
    <t>-534.35182536083 100.604004530563 620.40272599227</t>
  </si>
  <si>
    <t>-392.94798718458 53.680921185756 680.711767668736</t>
  </si>
  <si>
    <t>9763-20170724T150255.411893900.bin</t>
  </si>
  <si>
    <t>-495.215977938822 165.14414917639 -203.604941683146</t>
  </si>
  <si>
    <t>-508.268489077478 164.998360921082 -301.24509791034</t>
  </si>
  <si>
    <t>-518.550108850363 167.36262459419 -409.192757459035</t>
  </si>
  <si>
    <t>-526.309015086948 170.685792526974 -506.828701171394</t>
  </si>
  <si>
    <t>-532.61610629839 175.294408476884 -604.516821138553</t>
  </si>
  <si>
    <t>-540.043433491593 183.22781956621 -742.088161723532</t>
  </si>
  <si>
    <t>-522.414152286707 187.581391802539 -831.482084919814</t>
  </si>
  <si>
    <t>-541.555802196599 209.270071039944 -679.314879953258</t>
  </si>
  <si>
    <t>-578.282508548267 341.348465948329 -650.934062569691</t>
  </si>
  <si>
    <t>-529.256881358873 329.035147278616 -355.223225178844</t>
  </si>
  <si>
    <t>-313.375139402347 222.545464581907 -308.532407051095</t>
  </si>
  <si>
    <t>-531.964906554859 150.171849049656 -683.240666594406</t>
  </si>
  <si>
    <t>-559.824333990497 13.6766250465378 -669.3477282656</t>
  </si>
  <si>
    <t>-299.397606764852 34.0792898157733 -367.172673311606</t>
  </si>
  <si>
    <t>-482.710746012198 244.609427719233 -205.432746206195</t>
  </si>
  <si>
    <t>-484.58971124795 263.659259066882 210.607618488007</t>
  </si>
  <si>
    <t>-493.430396831031 283.654296983533 616.464572500402</t>
  </si>
  <si>
    <t>-344.54047302432 296.005661565977 675.737111144265</t>
  </si>
  <si>
    <t>-507.755937030247 85.6814492697738 -201.751000610088</t>
  </si>
  <si>
    <t>-522.147110115459 91.1871907077518 214.444382620265</t>
  </si>
  <si>
    <t>-534.387548633221 100.625524921622 620.424051689625</t>
  </si>
  <si>
    <t>-392.980749660432 53.7016228804334 680.725449935498</t>
  </si>
  <si>
    <t>9763-20170724T150255.477067100.bin</t>
  </si>
  <si>
    <t>-495.614329305986 165.262898550181 -203.606078258723</t>
  </si>
  <si>
    <t>-508.711295996991 165.107806875744 -301.240238731756</t>
  </si>
  <si>
    <t>-519.08461207099 167.401856888653 -409.180658671974</t>
  </si>
  <si>
    <t>-526.940740120256 170.635104992419 -506.811743158683</t>
  </si>
  <si>
    <t>-533.35753278971 175.126798087056 -604.4983071487</t>
  </si>
  <si>
    <t>-540.950700946543 182.865693974238 -742.071811134468</t>
  </si>
  <si>
    <t>-523.339066456372 187.075488200718 -831.475902967814</t>
  </si>
  <si>
    <t>-542.367059178096 209.000061690117 -679.334311715155</t>
  </si>
  <si>
    <t>-578.867844262953 341.167970278789 -651.071704132773</t>
  </si>
  <si>
    <t>-530.055913246713 329.332147430681 -355.306042895216</t>
  </si>
  <si>
    <t>-314.407269349544 222.558559146607 -308.188642838174</t>
  </si>
  <si>
    <t>-532.821540067165 149.88968398639 -683.186251337439</t>
  </si>
  <si>
    <t>-560.742045945933 13.4149527692668 -669.188191608965</t>
  </si>
  <si>
    <t>-300.080996745834 34.1816263645858 -366.880050060105</t>
  </si>
  <si>
    <t>-483.087400815692 244.74579739412 -205.450404799371</t>
  </si>
  <si>
    <t>-484.549632902744 263.636132873505 210.598901927968</t>
  </si>
  <si>
    <t>-493.3848396366 283.597995068125 616.464377982115</t>
  </si>
  <si>
    <t>-344.472603711667 295.741819520765 675.723715365029</t>
  </si>
  <si>
    <t>-508.157562739337 85.7843788047885 -201.731049049576</t>
  </si>
  <si>
    <t>-522.33560620918 91.2406463476784 214.472267685201</t>
  </si>
  <si>
    <t>-534.452175202314 100.664207742691 620.457690121939</t>
  </si>
  <si>
    <t>-393.040188988728 53.7306448241943 680.739418335255</t>
  </si>
  <si>
    <t>9763-20170724T150255.509664200.bin</t>
  </si>
  <si>
    <t>-495.908271031001 165.327559552252 -203.609970383484</t>
  </si>
  <si>
    <t>-509.030701659105 165.178441560977 -301.240882200477</t>
  </si>
  <si>
    <t>-519.456345189133 167.444431024674 -409.176894861782</t>
  </si>
  <si>
    <t>-527.367938561293 170.638082366896 -506.804708064811</t>
  </si>
  <si>
    <t>-533.847446960566 175.074801820933 -604.489571301262</t>
  </si>
  <si>
    <t>-541.535620057658 182.719787700189 -742.06308336168</t>
  </si>
  <si>
    <t>-523.942314268699 186.863268651239 -831.473835115954</t>
  </si>
  <si>
    <t>-542.888736458822 208.900316388782 -679.343338036654</t>
  </si>
  <si>
    <t>-579.251010792581 341.117140263685 -651.126229007656</t>
  </si>
  <si>
    <t>-530.552792931538 329.427922118146 -355.335981425544</t>
  </si>
  <si>
    <t>-315.013765195046 222.543175026524 -307.969507875814</t>
  </si>
  <si>
    <t>-533.385705199617 149.7806676418 -683.159722520437</t>
  </si>
  <si>
    <t>-561.314496832208 13.3170509160746 -669.120469545894</t>
  </si>
  <si>
    <t>-300.537020400403 34.0754222959624 -366.75791316485</t>
  </si>
  <si>
    <t>-483.342800503711 244.80405926254 -205.460802341867</t>
  </si>
  <si>
    <t>-484.522103893513 263.599183239741 210.5937104096</t>
  </si>
  <si>
    <t>-493.364949070882 283.585767905344 616.462179276389</t>
  </si>
  <si>
    <t>-344.448393740838 295.737111716205 675.709204592713</t>
  </si>
  <si>
    <t>-508.486703285824 85.8645642257934 -201.725232091586</t>
  </si>
  <si>
    <t>-522.463962405438 91.2588836037012 214.485715506389</t>
  </si>
  <si>
    <t>-534.487005945745 100.684808585833 620.474936920457</t>
  </si>
  <si>
    <t>-393.073950149451 53.736691993076 680.742892123244</t>
  </si>
  <si>
    <t>9763-20170724T150255.574836700.bin</t>
  </si>
  <si>
    <t>-496.450018605103 165.380923604293 -203.627103654561</t>
  </si>
  <si>
    <t>-509.639111779807 165.240579471425 -301.248935980146</t>
  </si>
  <si>
    <t>-520.219220806702 167.450132463423 -409.171148078665</t>
  </si>
  <si>
    <t>-528.299970653796 170.5622633681 -506.78763936894</t>
  </si>
  <si>
    <t>-534.976081002856 174.885560452182 -604.464452310651</t>
  </si>
  <si>
    <t>-542.96796948738 182.335319506251 -742.031260747238</t>
  </si>
  <si>
    <t>-525.471181270435 186.370636050873 -831.466055971516</t>
  </si>
  <si>
    <t>-544.147828326945 208.610443760845 -679.347736061635</t>
  </si>
  <si>
    <t>-580.188303494693 340.922132017433 -651.132946675396</t>
  </si>
  <si>
    <t>-531.659140720352 329.736804828535 -355.295577632437</t>
  </si>
  <si>
    <t>-316.339073093813 222.641644312308 -307.411463868889</t>
  </si>
  <si>
    <t>-534.722824823331 149.474125379408 -683.097819460503</t>
  </si>
  <si>
    <t>-562.642780849159 13.0181050587262 -668.969135335992</t>
  </si>
  <si>
    <t>-301.806728910138 33.7848643242457 -366.203922134418</t>
  </si>
  <si>
    <t>-483.798978793833 244.885968277185 -205.481500280193</t>
  </si>
  <si>
    <t>-484.595060562503 263.478547375844 210.583015680594</t>
  </si>
  <si>
    <t>-493.31351474328 283.53191006239 616.456947029778</t>
  </si>
  <si>
    <t>-344.381141221327 295.510663051486 675.699302668958</t>
  </si>
  <si>
    <t>-509.110873482481 85.8809012773077 -201.725874560606</t>
  </si>
  <si>
    <t>-522.823173064276 91.2993173885702 214.493553613814</t>
  </si>
  <si>
    <t>-534.541833094201 100.737019859434 620.499449268405</t>
  </si>
  <si>
    <t>-393.138359512071 53.7413815991486 680.752748584356</t>
  </si>
  <si>
    <t>9763-20170724T150255.612465900.bin</t>
  </si>
  <si>
    <t>-496.71351592263 165.368021347064 -203.638535501397</t>
  </si>
  <si>
    <t>-509.932299017147 165.241981476299 -301.256380694919</t>
  </si>
  <si>
    <t>-520.589317623891 167.421761415203 -409.171574211967</t>
  </si>
  <si>
    <t>-528.75537128916 170.487366169085 -506.782604976625</t>
  </si>
  <si>
    <t>-535.531337392772 174.742991439802 -604.455376322876</t>
  </si>
  <si>
    <t>-543.677909856897 182.074769131186 -742.019397684504</t>
  </si>
  <si>
    <t>-526.242356690815 186.05528441265 -831.468676014903</t>
  </si>
  <si>
    <t>-544.775153840543 208.405746619767 -679.357839535498</t>
  </si>
  <si>
    <t>-580.697638844124 340.748818829069 -651.156247488399</t>
  </si>
  <si>
    <t>-532.277485636454 329.881880087657 -355.288997764763</t>
  </si>
  <si>
    <t>-317.081660916599 222.671135453173 -307.105952375112</t>
  </si>
  <si>
    <t>-535.378613684115 149.262232865667 -683.06643291709</t>
  </si>
  <si>
    <t>-563.263348097651 12.8023329168616 -668.911271870802</t>
  </si>
  <si>
    <t>-302.576194027538 33.500047676908 -365.998295403608</t>
  </si>
  <si>
    <t>-483.996869877587 244.859744160514 -205.487751757648</t>
  </si>
  <si>
    <t>-484.64615113103 263.401153939877 210.579298296172</t>
  </si>
  <si>
    <t>-493.287256694077 283.502516604505 616.455441256511</t>
  </si>
  <si>
    <t>-344.347153302981 295.390548277838 675.696619201138</t>
  </si>
  <si>
    <t>-509.410061275458 85.8844279357527 -201.727357863527</t>
  </si>
  <si>
    <t>-522.979394484943 91.2877082964267 214.496974338986</t>
  </si>
  <si>
    <t>-534.574145133269 100.754864710423 620.513063356491</t>
  </si>
  <si>
    <t>-393.172505950993 53.7419763956955 680.757310116104</t>
  </si>
  <si>
    <t>9763-20170724T150255.677639400.bin</t>
  </si>
  <si>
    <t>-497.169088380843 165.253796683007 -203.638399730566</t>
  </si>
  <si>
    <t>-510.411078403973 165.167723489929 -301.253232981172</t>
  </si>
  <si>
    <t>-521.22195517007 167.303289273624 -409.153906991187</t>
  </si>
  <si>
    <t>-529.574676455327 170.287881464213 -506.751672365864</t>
  </si>
  <si>
    <t>-536.582150503286 174.418445519163 -604.413423411587</t>
  </si>
  <si>
    <t>-545.099314970713 181.524681174217 -741.966931166502</t>
  </si>
  <si>
    <t>-527.840390253267 185.416688338353 -831.454428004186</t>
  </si>
  <si>
    <t>-546.005641503833 207.961891767426 -679.347015538094</t>
  </si>
  <si>
    <t>-581.638756286931 340.39166664457 -651.207501320043</t>
  </si>
  <si>
    <t>-533.683431953889 330.358546329459 -355.235134715655</t>
  </si>
  <si>
    <t>-318.825594872326 222.699710408111 -306.54544182285</t>
  </si>
  <si>
    <t>-536.663319484227 148.805233954467 -682.981673187818</t>
  </si>
  <si>
    <t>-564.537401906635 12.345371458219 -668.788642560051</t>
  </si>
  <si>
    <t>-303.788777633474 32.8142245749787 -365.865629213639</t>
  </si>
  <si>
    <t>-484.37095423672 244.742545583531 -205.482082464376</t>
  </si>
  <si>
    <t>-484.761331922123 263.258857789822 210.586460763413</t>
  </si>
  <si>
    <t>-493.244452743114 283.447120004074 616.453213217646</t>
  </si>
  <si>
    <t>-344.293478756443 295.274665291113 675.679137602051</t>
  </si>
  <si>
    <t>-509.940742550044 85.7736234245763 -201.751133318888</t>
  </si>
  <si>
    <t>-523.197155063914 91.1803263442282 214.483226811365</t>
  </si>
  <si>
    <t>-534.661697566327 100.755414535314 620.521721930047</t>
  </si>
  <si>
    <t>-393.240086761154 53.7728460323706 680.742685048724</t>
  </si>
  <si>
    <t>9763-20170724T150255.743397300.bin</t>
  </si>
  <si>
    <t>-497.490014440142 165.143991825295 -203.633180061983</t>
  </si>
  <si>
    <t>-510.812011985376 165.068695179858 -301.237050230819</t>
  </si>
  <si>
    <t>-521.810658629485 167.151893093804 -409.11974364443</t>
  </si>
  <si>
    <t>-530.370147348307 170.058650590656 -506.702030515567</t>
  </si>
  <si>
    <t>-537.619307201996 174.078886032726 -604.350810377873</t>
  </si>
  <si>
    <t>-546.511574811881 180.993003865294 -741.890308695125</t>
  </si>
  <si>
    <t>-529.44403480304 184.8079574058 -831.417742947815</t>
  </si>
  <si>
    <t>-547.232481044919 207.519910808735 -679.305941652425</t>
  </si>
  <si>
    <t>-582.468499880817 340.047838625727 -651.136392421635</t>
  </si>
  <si>
    <t>-534.832661054104 330.951655287943 -355.082144133802</t>
  </si>
  <si>
    <t>-320.399062481774 222.801411716536 -305.617271352075</t>
  </si>
  <si>
    <t>-537.929398729522 148.353491843669 -682.881809095976</t>
  </si>
  <si>
    <t>-565.76187246512 11.8844211744838 -668.667770616098</t>
  </si>
  <si>
    <t>-304.750979296239 32.5769097146115 -365.867633536068</t>
  </si>
  <si>
    <t>-484.664720844446 244.648049925554 -205.476352828319</t>
  </si>
  <si>
    <t>-484.791296812346 263.127354079753 210.593986452778</t>
  </si>
  <si>
    <t>-493.19532078792 283.405371484618 616.453783228395</t>
  </si>
  <si>
    <t>-344.237955821939 295.186385746958 675.672998216836</t>
  </si>
  <si>
    <t>-510.342016090567 85.6618118020549 -201.741957490184</t>
  </si>
  <si>
    <t>-523.327963421058 91.1023189391731 214.500484399788</t>
  </si>
  <si>
    <t>-534.740712972497 100.779630150737 620.529756463181</t>
  </si>
  <si>
    <t>-393.301650884952 53.8168646445699 680.72510039736</t>
  </si>
  <si>
    <t>9763-20170724T150255.779492600.bin</t>
  </si>
  <si>
    <t>-497.643362821357 165.095834891945 -203.631411137633</t>
  </si>
  <si>
    <t>-511.000857687667 165.025050070382 -301.230424560324</t>
  </si>
  <si>
    <t>-522.105224739088 167.086809102523 -409.102730321924</t>
  </si>
  <si>
    <t>-530.78587633603 169.961124490492 -506.675226413115</t>
  </si>
  <si>
    <t>-538.181015569706 173.933775181218 -604.315055759767</t>
  </si>
  <si>
    <t>-547.304088843578 180.76406030523 -741.843709526661</t>
  </si>
  <si>
    <t>-530.343908447925 184.548996849893 -831.392684174108</t>
  </si>
  <si>
    <t>-547.921140117854 207.329098066958 -679.274287689572</t>
  </si>
  <si>
    <t>-583.020608360658 339.898339269889 -651.115894396878</t>
  </si>
  <si>
    <t>-535.606192614453 331.254395668016 -355.012655671982</t>
  </si>
  <si>
    <t>-321.333619412626 222.889923367763 -305.319382915077</t>
  </si>
  <si>
    <t>-538.621698413276 148.160717370508 -682.82969795858</t>
  </si>
  <si>
    <t>-566.416340144932 11.6880190339828 -668.599054414113</t>
  </si>
  <si>
    <t>-305.218007437433 32.5673984865373 -365.935020681421</t>
  </si>
  <si>
    <t>-484.809788669392 244.608255318228 -205.480025726902</t>
  </si>
  <si>
    <t>-484.806893677018 263.060930203924 210.591479569984</t>
  </si>
  <si>
    <t>-493.175246541305 283.37403253496 616.4522126644</t>
  </si>
  <si>
    <t>-344.214064658398 295.147649388226 675.663243866344</t>
  </si>
  <si>
    <t>-510.511691913383 85.6081857323609 -201.738201628698</t>
  </si>
  <si>
    <t>-523.411354426856 91.0686441045063 214.506694533727</t>
  </si>
  <si>
    <t>-534.777497797014 100.790826443034 620.53324265838</t>
  </si>
  <si>
    <t>-393.332021936005 53.8356200260066 680.71953171929</t>
  </si>
  <si>
    <t>9763-20170724T150255.811722600.bin</t>
  </si>
  <si>
    <t>-497.773684109474 165.051577518497 -203.63310783819</t>
  </si>
  <si>
    <t>-511.165721848425 164.981178157148 -301.227441494202</t>
  </si>
  <si>
    <t>-522.378677904326 167.011937177735 -409.089148140775</t>
  </si>
  <si>
    <t>-531.184363488192 169.842614848483 -506.651689238689</t>
  </si>
  <si>
    <t>-538.730434058841 173.754125861881 -604.282308492693</t>
  </si>
  <si>
    <t>-548.092254677628 180.478560924719 -741.800157983149</t>
  </si>
  <si>
    <t>-531.246024197806 184.205407276357 -831.373056306426</t>
  </si>
  <si>
    <t>-548.595189868165 207.092517367472 -679.250579596914</t>
  </si>
  <si>
    <t>-583.603566631158 339.695771902573 -651.121246744391</t>
  </si>
  <si>
    <t>-536.359231051648 331.479139822418 -354.97851139717</t>
  </si>
  <si>
    <t>-322.243606375608 222.957323293986 -304.953538361995</t>
  </si>
  <si>
    <t>-539.312925692868 147.919869613614 -682.77596199404</t>
  </si>
  <si>
    <t>-567.069432375777 11.4439965151355 -668.520182349413</t>
  </si>
  <si>
    <t>-305.656693268274 32.4939485438879 -365.934515473612</t>
  </si>
  <si>
    <t>-484.901085809386 244.533976390506 -205.481375686236</t>
  </si>
  <si>
    <t>-484.830559782707 263.004857035055 210.589337961053</t>
  </si>
  <si>
    <t>-493.152717038286 283.350603114726 616.447033782008</t>
  </si>
  <si>
    <t>-344.188999012814 295.107510296127 675.655003303061</t>
  </si>
  <si>
    <t>-510.659340495744 85.5779171830759 -201.732792223823</t>
  </si>
  <si>
    <t>-523.472842371998 91.0171803243964 214.514986665753</t>
  </si>
  <si>
    <t>-534.815518133402 100.801774366562 620.541879152041</t>
  </si>
  <si>
    <t>-393.363403366357 53.8484552860841 680.71399205224</t>
  </si>
  <si>
    <t>9763-20170724T150255.877896900.bin</t>
  </si>
  <si>
    <t>-498.005421409965 164.912658263049 -203.609767464476</t>
  </si>
  <si>
    <t>-511.434468818343 164.84420726646 -301.198945677709</t>
  </si>
  <si>
    <t>-522.786297238094 166.821776661557 -409.047170433998</t>
  </si>
  <si>
    <t>-531.754418395449 169.577896067041 -506.59696170872</t>
  </si>
  <si>
    <t>-539.498038935944 173.386196850842 -604.21632577025</t>
  </si>
  <si>
    <t>-549.173343531492 179.932430985827 -741.721070336465</t>
  </si>
  <si>
    <t>-532.531996182361 183.490065367979 -831.339248574271</t>
  </si>
  <si>
    <t>-549.527728907268 206.628366796635 -679.20544162007</t>
  </si>
  <si>
    <t>-584.354707691186 339.288353803394 -651.105947017154</t>
  </si>
  <si>
    <t>-537.498994495317 331.648702124839 -354.886132569911</t>
  </si>
  <si>
    <t>-323.583622862342 223.158765415209 -303.943652279868</t>
  </si>
  <si>
    <t>-540.265431883135 147.44921227814 -682.674497224799</t>
  </si>
  <si>
    <t>-567.933093522962 10.9639979487515 -668.372965904853</t>
  </si>
  <si>
    <t>-306.155979959668 32.1099718750818 -365.893278064351</t>
  </si>
  <si>
    <t>-485.098691580788 244.373066705646 -205.469931784443</t>
  </si>
  <si>
    <t>-484.867655091695 262.870824660156 210.599526522523</t>
  </si>
  <si>
    <t>-493.111746455016 283.285708286427 616.44594167373</t>
  </si>
  <si>
    <t>-344.140835675854 295.00290671194 675.643684481394</t>
  </si>
  <si>
    <t>-510.915497475733 85.4540900908528 -201.714648422893</t>
  </si>
  <si>
    <t>-523.564014407001 90.9022687500346 214.53814414063</t>
  </si>
  <si>
    <t>-534.894075124508 100.830448682724 620.566520002742</t>
  </si>
  <si>
    <t>-393.424386240431 53.8805154943082 680.699951185769</t>
  </si>
  <si>
    <t>9763-20170724T150255.941603200.bin</t>
  </si>
  <si>
    <t>-498.093935548762 164.761810884102 -203.615882155868</t>
  </si>
  <si>
    <t>-511.558476106539 164.676552917333 -301.20017205454</t>
  </si>
  <si>
    <t>-523.047267569736 166.563389342827 -409.035531294939</t>
  </si>
  <si>
    <t>-532.174992846342 169.204011451328 -506.573627170911</t>
  </si>
  <si>
    <t>-540.111631073285 172.860781257202 -604.183280597395</t>
  </si>
  <si>
    <t>-550.091576291206 179.153506413028 -741.678155877526</t>
  </si>
  <si>
    <t>-533.643430393583 182.496292529956 -831.340052865859</t>
  </si>
  <si>
    <t>-550.289528743455 205.967588257515 -679.212419114702</t>
  </si>
  <si>
    <t>-585.150662486639 338.64626630279 -651.284951501107</t>
  </si>
  <si>
    <t>-539.086442632752 331.587415749174 -354.926423264359</t>
  </si>
  <si>
    <t>-325.331072264608 223.508805313418 -302.460823576164</t>
  </si>
  <si>
    <t>-541.070769625429 146.776350392495 -682.590466169896</t>
  </si>
  <si>
    <t>-568.611260812091 10.2796119949041 -668.131695861867</t>
  </si>
  <si>
    <t>-306.686460623037 31.5637640022931 -365.676547521888</t>
  </si>
  <si>
    <t>-485.210810941237 244.239799449672 -205.477422447297</t>
  </si>
  <si>
    <t>-484.845781001585 262.75412077046 210.59116469806</t>
  </si>
  <si>
    <t>-493.06424913332 283.24566822425 616.445839826393</t>
  </si>
  <si>
    <t>-344.096145599985 294.983883828055 675.646531450503</t>
  </si>
  <si>
    <t>-510.993885628065 85.3117016101917 -201.690167246197</t>
  </si>
  <si>
    <t>-523.63302365199 90.8480386685799 214.561672718427</t>
  </si>
  <si>
    <t>-534.968591807217 100.84117990197 620.578842500995</t>
  </si>
  <si>
    <t>-393.479388194282 53.9288949821182 680.695757066898</t>
  </si>
  <si>
    <t>9763-20170724T150255.975693500.bin</t>
  </si>
  <si>
    <t>-498.089860194036 164.705157462274 -203.596375440522</t>
  </si>
  <si>
    <t>-511.565296929824 164.61176641297 -301.17916969454</t>
  </si>
  <si>
    <t>-523.098159152554 166.44203529987 -409.010752786781</t>
  </si>
  <si>
    <t>-532.276293269305 169.010773169859 -506.546187668121</t>
  </si>
  <si>
    <t>-540.272386161373 172.573822001728 -604.154408013216</t>
  </si>
  <si>
    <t>-550.34408666177 178.710980550485 -741.64948810048</t>
  </si>
  <si>
    <t>-533.947684195084 181.91167747343 -831.326146044297</t>
  </si>
  <si>
    <t>-550.480945267459 205.598713823052 -679.215297043926</t>
  </si>
  <si>
    <t>-585.434062160518 338.293666432014 -651.457165862069</t>
  </si>
  <si>
    <t>-539.961053858057 331.455221964728 -355.002353719109</t>
  </si>
  <si>
    <t>-326.134528118641 223.856734583586 -301.844204325588</t>
  </si>
  <si>
    <t>-541.303272450113 146.397501245832 -682.529963451935</t>
  </si>
  <si>
    <t>-568.889519756024 9.91362934058429 -667.984015056437</t>
  </si>
  <si>
    <t>-306.802983519428 31.3102425264169 -365.542150846777</t>
  </si>
  <si>
    <t>-485.191198834211 244.160974516016 -205.473923100862</t>
  </si>
  <si>
    <t>-484.80493031615 262.711983418405 210.593026291079</t>
  </si>
  <si>
    <t>-493.043840240369 283.240903999398 616.444792451311</t>
  </si>
  <si>
    <t>-344.078121181487 295.024443870553 675.642448758496</t>
  </si>
  <si>
    <t>-510.979690063799 85.2668348173979 -201.679793484233</t>
  </si>
  <si>
    <t>-523.635422406318 90.8148061269255 214.571395405278</t>
  </si>
  <si>
    <t>-535.00126522662 100.858497427889 620.594498078897</t>
  </si>
  <si>
    <t>-393.500607859355 53.9591471188389 680.694469474664</t>
  </si>
  <si>
    <t>9763-20170724T150256.042375900.bin</t>
  </si>
  <si>
    <t>-498.022666032649 164.651210085908 -203.571015266192</t>
  </si>
  <si>
    <t>-511.508470633043 164.535671995922 -301.15241785854</t>
  </si>
  <si>
    <t>-523.136702370123 166.262005641458 -408.975321048264</t>
  </si>
  <si>
    <t>-532.431314371333 168.701185629918 -506.503156566295</t>
  </si>
  <si>
    <t>-540.57178215151 172.097467848143 -604.105315482799</t>
  </si>
  <si>
    <t>-550.873961328164 177.958608269596 -741.595500536009</t>
  </si>
  <si>
    <t>-534.587252920529 180.86214233481 -831.302246146805</t>
  </si>
  <si>
    <t>-550.889356191111 204.974442381991 -679.216331599917</t>
  </si>
  <si>
    <t>-586.124685898434 337.665934471862 -651.813087664565</t>
  </si>
  <si>
    <t>-541.768775037016 331.450879576936 -355.175501996019</t>
  </si>
  <si>
    <t>-327.71048489753 225.164902712049 -300.336326317865</t>
  </si>
  <si>
    <t>-541.750835241249 145.761308496047 -682.42536275292</t>
  </si>
  <si>
    <t>-569.416057342412 9.32081622690112 -667.62235515282</t>
  </si>
  <si>
    <t>-307.161540311542 30.9349318551599 -365.488081814756</t>
  </si>
  <si>
    <t>-485.079608042432 244.082935282454 -205.470724550498</t>
  </si>
  <si>
    <t>-484.706061529641 262.638289175481 210.596013493811</t>
  </si>
  <si>
    <t>-493.010041372801 283.183026019918 616.441328384285</t>
  </si>
  <si>
    <t>-344.041283448484 294.990970880939 675.626481744527</t>
  </si>
  <si>
    <t>-510.991585434866 85.2077552347237 -201.639998317614</t>
  </si>
  <si>
    <t>-523.667036013967 90.8426948116432 214.609451035684</t>
  </si>
  <si>
    <t>-535.043346871967 100.921929698323 620.623980198289</t>
  </si>
  <si>
    <t>-393.549712805123 53.9791869633332 680.706658047189</t>
  </si>
  <si>
    <t>9763-20170724T150256.075464500.bin</t>
  </si>
  <si>
    <t>-497.948429226079 164.600344411685 -203.564242493753</t>
  </si>
  <si>
    <t>-511.421247823077 164.47352435505 -301.147411786603</t>
  </si>
  <si>
    <t>-523.064248868245 166.145950522765 -408.969643620583</t>
  </si>
  <si>
    <t>-532.382249486166 168.518694948218 -506.496872761025</t>
  </si>
  <si>
    <t>-540.555099266494 171.830509585689 -604.099259202544</t>
  </si>
  <si>
    <t>-550.911391090391 177.552932976023 -741.591009181721</t>
  </si>
  <si>
    <t>-534.635452324176 180.310134315973 -831.304558111715</t>
  </si>
  <si>
    <t>-550.902057794318 204.63166523812 -679.239286929046</t>
  </si>
  <si>
    <t>-586.15213070826 337.339418813111 -651.935502452799</t>
  </si>
  <si>
    <t>-542.228474966947 331.700358923463 -355.221854796916</t>
  </si>
  <si>
    <t>-328.203558617147 225.871148209373 -299.378132372527</t>
  </si>
  <si>
    <t>-541.765159741626 145.415296717722 -682.392101257479</t>
  </si>
  <si>
    <t>-569.43018062953 8.98752353865211 -667.445603965258</t>
  </si>
  <si>
    <t>-307.174304548993 30.8808551872021 -365.438176293211</t>
  </si>
  <si>
    <t>-484.953637744108 244.022744253179 -205.470724521235</t>
  </si>
  <si>
    <t>-484.641277534004 262.582007118224 210.595917927221</t>
  </si>
  <si>
    <t>-492.989282199546 283.148038881181 616.438333864729</t>
  </si>
  <si>
    <t>-344.013996575572 294.866655875338 675.624864233567</t>
  </si>
  <si>
    <t>-510.940600626508 85.1671844197979 -201.617636100418</t>
  </si>
  <si>
    <t>-523.709594286 90.8503711083183 214.628253182861</t>
  </si>
  <si>
    <t>-535.0514192807 100.951099774843 620.631507210278</t>
  </si>
  <si>
    <t>-393.571569507365 53.9759876452026 680.721344529527</t>
  </si>
  <si>
    <t>9763-20170724T150256.109313300.bin</t>
  </si>
  <si>
    <t>-497.867980672254 164.561309115889 -203.549789443161</t>
  </si>
  <si>
    <t>-511.318646400215 164.435042627891 -301.135945586853</t>
  </si>
  <si>
    <t>-522.955544930237 166.062084031676 -408.95966524817</t>
  </si>
  <si>
    <t>-532.273512720851 168.374877715931 -506.488119991254</t>
  </si>
  <si>
    <t>-540.450700710916 171.607095542933 -604.092932414015</t>
  </si>
  <si>
    <t>-550.816554966486 177.19698555674 -741.589543325833</t>
  </si>
  <si>
    <t>-534.535898081092 179.800300552486 -831.306709101644</t>
  </si>
  <si>
    <t>-550.796170149045 204.336823751782 -679.264257384356</t>
  </si>
  <si>
    <t>-586.087066033409 337.059160883644 -652.09648972949</t>
  </si>
  <si>
    <t>-542.716311353868 331.981280306282 -355.291572973454</t>
  </si>
  <si>
    <t>-328.781434690269 226.502441238567 -298.448928558034</t>
  </si>
  <si>
    <t>-541.672925930338 145.115295365367 -682.35977659252</t>
  </si>
  <si>
    <t>-569.350525114448 8.71021311707204 -667.243561908232</t>
  </si>
  <si>
    <t>-307.063975587989 30.9271784927125 -365.344439938268</t>
  </si>
  <si>
    <t>-484.820264188872 243.979988983725 -205.469576108116</t>
  </si>
  <si>
    <t>-484.595459913804 262.546786537526 210.596765113198</t>
  </si>
  <si>
    <t>-492.972563954503 283.142160904409 616.434777562646</t>
  </si>
  <si>
    <t>-344.001705522988 294.95088885808 675.614523528526</t>
  </si>
  <si>
    <t>-510.935194805214 85.1518724180187 -201.601262189891</t>
  </si>
  <si>
    <t>-523.747209489554 90.8703920084311 214.642824177318</t>
  </si>
  <si>
    <t>-535.053167676694 100.98253254919 620.637673650354</t>
  </si>
  <si>
    <t>-393.593838810363 53.9619079925062 680.740176930373</t>
  </si>
  <si>
    <t>9763-20170724T150256.173484700.bin</t>
  </si>
  <si>
    <t>-497.665528140728 164.489057402872 -203.537566816279</t>
  </si>
  <si>
    <t>-511.056008331656 164.347094624578 -301.132040593293</t>
  </si>
  <si>
    <t>-522.586742590806 165.873193228258 -408.968551780317</t>
  </si>
  <si>
    <t>-531.789139424468 168.062921348768 -506.510991759868</t>
  </si>
  <si>
    <t>-539.828940349002 171.141306276525 -604.132122071448</t>
  </si>
  <si>
    <t>-549.976418953873 176.483346608412 -741.654749243709</t>
  </si>
  <si>
    <t>-533.599747545382 178.719634076583 -831.364355154291</t>
  </si>
  <si>
    <t>-550.017236623867 203.741473512564 -679.381161967401</t>
  </si>
  <si>
    <t>-585.501278080099 336.501159960573 -652.614786909552</t>
  </si>
  <si>
    <t>-543.433207139897 332.205577134989 -355.609951524202</t>
  </si>
  <si>
    <t>-329.563972216805 227.507175251534 -297.101997602861</t>
  </si>
  <si>
    <t>-540.964636672053 144.502591441711 -682.350386077518</t>
  </si>
  <si>
    <t>-568.854644115899 8.18852727447188 -666.803903022492</t>
  </si>
  <si>
    <t>-306.217930651005 30.7612886637169 -365.227856420515</t>
  </si>
  <si>
    <t>-484.500685424504 243.883477786616 -205.469284434516</t>
  </si>
  <si>
    <t>-484.481609213907 262.471523740267 210.596243118934</t>
  </si>
  <si>
    <t>-492.931985486459 283.093482355946 616.429592027958</t>
  </si>
  <si>
    <t>-343.95758877947 294.821613225763 675.616365064295</t>
  </si>
  <si>
    <t>-510.815903373391 85.0796521611912 -201.59517588175</t>
  </si>
  <si>
    <t>-523.779455701121 90.902808137997 214.642823592409</t>
  </si>
  <si>
    <t>-535.058187372563 101.023896148694 620.634242924575</t>
  </si>
  <si>
    <t>-393.638033572782 53.9432686404309 680.78201110861</t>
  </si>
  <si>
    <t>9763-20170724T150256.210299700.bin</t>
  </si>
  <si>
    <t>-497.522217624032 164.454588734969 -203.530675589772</t>
  </si>
  <si>
    <t>-510.872369098139 164.305741441395 -301.130605735875</t>
  </si>
  <si>
    <t>-522.325360437913 165.787854082006 -408.976090528272</t>
  </si>
  <si>
    <t>-531.4426549411 167.924905262282 -506.527549103324</t>
  </si>
  <si>
    <t>-539.381743917238 170.938518354069 -604.158925635312</t>
  </si>
  <si>
    <t>-549.370209995928 176.178025331276 -741.697190693206</t>
  </si>
  <si>
    <t>-532.919050798436 178.215228359277 -831.397941518541</t>
  </si>
  <si>
    <t>-549.474756182176 203.483806885537 -679.444654729558</t>
  </si>
  <si>
    <t>-585.067745523847 336.250064226376 -652.903967207899</t>
  </si>
  <si>
    <t>-543.587271522346 332.388188227736 -355.810502803785</t>
  </si>
  <si>
    <t>-329.71930177623 228.09587281696 -296.577193017249</t>
  </si>
  <si>
    <t>-540.435275622017 144.240292922339 -682.358081457055</t>
  </si>
  <si>
    <t>-568.439023513916 7.97864083772129 -666.55244527088</t>
  </si>
  <si>
    <t>-305.706044092366 30.7970131532181 -365.043916576528</t>
  </si>
  <si>
    <t>-484.309158665249 243.841055507241 -205.469870714603</t>
  </si>
  <si>
    <t>-484.424349961464 262.431646129027 210.595490746858</t>
  </si>
  <si>
    <t>-492.908915271288 283.041593132222 616.429281359382</t>
  </si>
  <si>
    <t>-343.923447113786 294.584161759943 675.624669537047</t>
  </si>
  <si>
    <t>-510.747203209631 85.065993938606 -201.584047443216</t>
  </si>
  <si>
    <t>-523.77916310572 90.9478504047756 214.650969010036</t>
  </si>
  <si>
    <t>-535.055899420648 101.052519370429 620.643864892996</t>
  </si>
  <si>
    <t>-393.657441121702 53.9383228351305 680.816390722398</t>
  </si>
  <si>
    <t>9763-20170724T150256.276476500.bin</t>
  </si>
  <si>
    <t>-497.258784353208 164.43237959351 -203.548929647977</t>
  </si>
  <si>
    <t>-510.527066407403 164.25618077725 -301.159972028083</t>
  </si>
  <si>
    <t>-521.800625157323 165.630773182919 -409.025779561817</t>
  </si>
  <si>
    <t>-530.717015138239 167.643813685477 -506.598580589009</t>
  </si>
  <si>
    <t>-538.414862324151 170.50970863949 -604.253596479732</t>
  </si>
  <si>
    <t>-548.019835181481 175.518438517971 -741.827851810594</t>
  </si>
  <si>
    <t>-531.41273599336 177.163968184963 -831.50787331679</t>
  </si>
  <si>
    <t>-548.287699131243 202.930176919951 -679.622290035209</t>
  </si>
  <si>
    <t>-584.14776420128 335.721487929457 -653.544989839168</t>
  </si>
  <si>
    <t>-543.529971037211 332.834048725209 -356.321399867498</t>
  </si>
  <si>
    <t>-329.638757605748 229.356212734923 -295.758378254196</t>
  </si>
  <si>
    <t>-539.260617958231 143.67873709787 -682.409854321763</t>
  </si>
  <si>
    <t>-567.505700654057 7.53741160208642 -666.053306043513</t>
  </si>
  <si>
    <t>-304.735522137397 30.9074470282667 -364.669018810378</t>
  </si>
  <si>
    <t>-483.902502732079 243.778772673188 -205.489340873656</t>
  </si>
  <si>
    <t>-484.305206227215 262.382612668676 210.575266495789</t>
  </si>
  <si>
    <t>-492.85907599846 282.993048770856 616.425395490097</t>
  </si>
  <si>
    <t>-343.8784923477 294.452620758547 675.649292379202</t>
  </si>
  <si>
    <t>-510.593213198646 85.0819731915331 -201.564221371896</t>
  </si>
  <si>
    <t>-523.864803381861 91.0673950744172 214.66173399569</t>
  </si>
  <si>
    <t>-535.035586423933 101.123390040904 620.66634995347</t>
  </si>
  <si>
    <t>-393.690403982917 53.916105124048 680.891049970691</t>
  </si>
  <si>
    <t>9763-20170724T150256.342155700.bin</t>
  </si>
  <si>
    <t>-496.98862458881 164.370378401366 -203.527960269681</t>
  </si>
  <si>
    <t>-510.195862576381 164.154401631296 -301.147190029755</t>
  </si>
  <si>
    <t>-521.30918404832 165.372493389443 -409.031514943648</t>
  </si>
  <si>
    <t>-530.038767692724 167.203034729439 -506.624715413681</t>
  </si>
  <si>
    <t>-537.505215600585 169.848358663846 -604.304180589529</t>
  </si>
  <si>
    <t>-546.734966128746 174.50919216484 -741.91628747529</t>
  </si>
  <si>
    <t>-529.987687292858 175.721051805236 -831.576936073414</t>
  </si>
  <si>
    <t>-547.136702759014 202.083686562397 -679.783451966279</t>
  </si>
  <si>
    <t>-582.949518492086 334.963185679135 -654.099835723718</t>
  </si>
  <si>
    <t>-542.924979354573 332.614829217083 -356.790968968573</t>
  </si>
  <si>
    <t>-329.066114603683 230.345160420735 -294.098897226186</t>
  </si>
  <si>
    <t>-538.173577879901 142.814311693189 -682.392036214968</t>
  </si>
  <si>
    <t>-566.6178329347 6.78757097715993 -665.438136101589</t>
  </si>
  <si>
    <t>-303.731516878268 30.9046949599363 -364.030815872694</t>
  </si>
  <si>
    <t>-483.509181574153 243.705230292569 -205.503488418766</t>
  </si>
  <si>
    <t>-484.138474149996 262.313413153393 210.560622197014</t>
  </si>
  <si>
    <t>-492.813401862797 282.95905628871 616.416931941103</t>
  </si>
  <si>
    <t>-343.836626341669 294.364837854629 675.660756847994</t>
  </si>
  <si>
    <t>-510.484490788789 85.0352683371816 -201.516908139767</t>
  </si>
  <si>
    <t>-523.974047102945 91.1793235712714 214.699686985103</t>
  </si>
  <si>
    <t>-535.017673876309 101.185186994396 620.708322842999</t>
  </si>
  <si>
    <t>-393.717192438876 53.9104487661493 680.985012336003</t>
  </si>
  <si>
    <t>9763-20170724T150256.374241400.bin</t>
  </si>
  <si>
    <t>-496.867108484036 164.334157661574 -203.502548452416</t>
  </si>
  <si>
    <t>-510.052157893644 164.102188340323 -301.124851108419</t>
  </si>
  <si>
    <t>-521.093339687612 165.237078418444 -409.017301947229</t>
  </si>
  <si>
    <t>-529.735808992737 166.968201061314 -506.620160784104</t>
  </si>
  <si>
    <t>-537.091581551116 169.491173193218 -604.311136114227</t>
  </si>
  <si>
    <t>-546.139251374475 173.956956695654 -741.941826931187</t>
  </si>
  <si>
    <t>-529.318315767185 174.963612755234 -831.591364944818</t>
  </si>
  <si>
    <t>-546.600022748034 201.623018223006 -679.850094645931</t>
  </si>
  <si>
    <t>-582.37531592561 334.54560433963 -654.351746578167</t>
  </si>
  <si>
    <t>-542.737694088137 332.499617051796 -356.988846458257</t>
  </si>
  <si>
    <t>-328.908040090117 230.763460100668 -293.336460558677</t>
  </si>
  <si>
    <t>-537.679823020551 142.342821043643 -682.360025127914</t>
  </si>
  <si>
    <t>-566.26013161353 6.38259004279939 -665.119412145756</t>
  </si>
  <si>
    <t>-303.335443526424 30.8896317004014 -363.774878474381</t>
  </si>
  <si>
    <t>-483.326291976081 243.662533954542 -205.495152432952</t>
  </si>
  <si>
    <t>-484.032451274349 262.270274192383 210.56884473537</t>
  </si>
  <si>
    <t>-492.796341579514 282.923474734379 616.416967710807</t>
  </si>
  <si>
    <t>-343.815407904745 294.272808226344 675.661124257541</t>
  </si>
  <si>
    <t>-510.39303009788 85.0165823169918 -201.486964375974</t>
  </si>
  <si>
    <t>-523.969997356132 91.205811139158 214.726145255358</t>
  </si>
  <si>
    <t>-535.016443004695 101.21548846352 620.740361021368</t>
  </si>
  <si>
    <t>-393.731679070171 53.9129179486861 681.032013096328</t>
  </si>
  <si>
    <t>9763-20170724T150256.441970800.bin</t>
  </si>
  <si>
    <t>-496.698279234032 164.284808734 -203.470405429178</t>
  </si>
  <si>
    <t>-509.881106976653 164.036477852409 -301.092936109144</t>
  </si>
  <si>
    <t>-520.823453392135 165.025600879685 -408.997011396832</t>
  </si>
  <si>
    <t>-529.332360905047 166.577762659412 -506.614585760818</t>
  </si>
  <si>
    <t>-536.507141916477 168.877338219464 -604.324514592272</t>
  </si>
  <si>
    <t>-545.247113466159 172.984158171867 -741.986273172762</t>
  </si>
  <si>
    <t>-528.283341615919 173.630801467817 -831.612220184767</t>
  </si>
  <si>
    <t>-545.798618352443 200.819266262607 -679.970883008509</t>
  </si>
  <si>
    <t>-581.352728562585 333.855707446721 -654.727771936694</t>
  </si>
  <si>
    <t>-542.581976542895 332.815450617544 -357.245504859484</t>
  </si>
  <si>
    <t>-328.863996575862 232.058842105437 -291.688471025814</t>
  </si>
  <si>
    <t>-536.968973466083 141.518324194491 -682.30059107671</t>
  </si>
  <si>
    <t>-565.832155545253 5.67417577467222 -664.591815932038</t>
  </si>
  <si>
    <t>-302.850706758254 30.887968100393 -363.448568890849</t>
  </si>
  <si>
    <t>-483.099441824872 243.605210590756 -205.486712557665</t>
  </si>
  <si>
    <t>-483.879688659367 262.197597249849 210.577896240234</t>
  </si>
  <si>
    <t>-492.772435945455 282.883814585131 616.413816961842</t>
  </si>
  <si>
    <t>-343.79172337252 294.289006193297 675.647841570953</t>
  </si>
  <si>
    <t>-510.314075673521 84.9884576264678 -201.413895240722</t>
  </si>
  <si>
    <t>-523.964368243886 91.2152277043438 214.796308845661</t>
  </si>
  <si>
    <t>-535.033950025322 101.262603841181 620.806968752854</t>
  </si>
  <si>
    <t>-393.767353253405 53.9239280360628 681.11286679283</t>
  </si>
  <si>
    <t>9763-20170724T150256.474056500.bin</t>
  </si>
  <si>
    <t>-496.61925648758 164.235099802473 -203.447272580946</t>
  </si>
  <si>
    <t>-509.787079855929 163.974702521757 -301.071804610305</t>
  </si>
  <si>
    <t>-520.698002613398 164.889223039183 -408.97973850001</t>
  </si>
  <si>
    <t>-529.169868788003 166.349391410339 -506.601981751313</t>
  </si>
  <si>
    <t>-536.297260072651 168.53329846413 -604.317951462097</t>
  </si>
  <si>
    <t>-544.958072363537 172.452745726907 -741.990119998233</t>
  </si>
  <si>
    <t>-527.94235007435 172.939397867447 -831.607256586336</t>
  </si>
  <si>
    <t>-545.519332586672 200.3761494408 -680.014664970979</t>
  </si>
  <si>
    <t>-580.940048865213 333.471478694713 -654.884561115589</t>
  </si>
  <si>
    <t>-542.598197427922 332.990131128188 -357.345114608167</t>
  </si>
  <si>
    <t>-328.983511802339 232.671790465412 -290.786870485623</t>
  </si>
  <si>
    <t>-536.740160666579 141.064247530347 -682.255471030692</t>
  </si>
  <si>
    <t>-565.770440617198 5.28782245334401 -664.344699052204</t>
  </si>
  <si>
    <t>-302.721428732652 30.7470485428546 -363.366196296464</t>
  </si>
  <si>
    <t>-482.974669378484 243.523299601066 -205.473555780939</t>
  </si>
  <si>
    <t>-483.833613398295 262.160915873717 210.588850030454</t>
  </si>
  <si>
    <t>-492.759508236546 282.855804351376 616.413987936706</t>
  </si>
  <si>
    <t>-343.778704154244 294.279508818602 675.644221290136</t>
  </si>
  <si>
    <t>-510.250951558717 84.9388121557959 -201.377807016484</t>
  </si>
  <si>
    <t>-523.940823296483 91.212511139079 214.830343529207</t>
  </si>
  <si>
    <t>-535.046895735647 101.281589160917 620.83972509406</t>
  </si>
  <si>
    <t>-393.784514215205 53.9321464245859 681.146993537473</t>
  </si>
  <si>
    <t>9763-20170724T150256.542257600.bin</t>
  </si>
  <si>
    <t>-496.61388833017 164.138494945424 -203.401727508449</t>
  </si>
  <si>
    <t>-509.792585015224 163.861143443158 -301.024671529668</t>
  </si>
  <si>
    <t>-520.636230890963 164.657829736123 -408.940326875077</t>
  </si>
  <si>
    <t>-529.011115260887 165.975356565643 -506.572984295784</t>
  </si>
  <si>
    <t>-536.002937349908 167.981761510371 -604.302553477149</t>
  </si>
  <si>
    <t>-544.429834632844 171.617265257607 -741.997101235944</t>
  </si>
  <si>
    <t>-527.276932497539 171.828952361706 -831.589104304194</t>
  </si>
  <si>
    <t>-545.049896484787 199.675406163012 -680.082993896493</t>
  </si>
  <si>
    <t>-580.223220122787 332.862639785636 -655.130066698941</t>
  </si>
  <si>
    <t>-542.427691109476 333.624526898417 -357.521485232128</t>
  </si>
  <si>
    <t>-329.00831211853 234.397391323477 -288.738037631555</t>
  </si>
  <si>
    <t>-536.359922934959 140.345049638313 -682.181312648488</t>
  </si>
  <si>
    <t>-565.625178596111 4.66705309439249 -663.910407533117</t>
  </si>
  <si>
    <t>-302.269081184732 30.5249988188191 -363.212248058244</t>
  </si>
  <si>
    <t>-482.902580138684 243.414384591845 -205.458754162791</t>
  </si>
  <si>
    <t>-483.765330552588 262.058797388378 210.603313282399</t>
  </si>
  <si>
    <t>-492.735279366976 282.811280210916 616.417656961273</t>
  </si>
  <si>
    <t>-343.747391424807 294.17700101204 675.641142293616</t>
  </si>
  <si>
    <t>-510.323336319971 84.8717923066492 -201.312245578702</t>
  </si>
  <si>
    <t>-523.937086207305 91.1639406133536 214.898109572574</t>
  </si>
  <si>
    <t>-535.088911268394 101.319994129254 620.913144368491</t>
  </si>
  <si>
    <t>-393.824916762476 53.9545341672786 681.204027738058</t>
  </si>
  <si>
    <t>9763-20170724T150256.576349400.bin</t>
  </si>
  <si>
    <t>-496.652633443925 164.088545271078 -203.386386345231</t>
  </si>
  <si>
    <t>-509.833477650284 163.799739579924 -301.0089757047</t>
  </si>
  <si>
    <t>-520.645250534794 164.528652949672 -408.92830553475</t>
  </si>
  <si>
    <t>-528.975137302339 165.763696650833 -506.565897658974</t>
  </si>
  <si>
    <t>-535.904226718878 167.667861788613 -604.302127302093</t>
  </si>
  <si>
    <t>-544.222815134199 171.138467106457 -742.007430410823</t>
  </si>
  <si>
    <t>-527.033547857776 171.206209973875 -831.592669467805</t>
  </si>
  <si>
    <t>-544.854591805359 199.276098426022 -680.129553712163</t>
  </si>
  <si>
    <t>-579.370681366566 332.609928426481 -654.996684484742</t>
  </si>
  <si>
    <t>-541.944385731482 333.924396344551 -357.343239414611</t>
  </si>
  <si>
    <t>-328.570505882171 235.405235471807 -287.41079328885</t>
  </si>
  <si>
    <t>-536.236929492999 139.932466677412 -682.145726080628</t>
  </si>
  <si>
    <t>-565.592293183224 4.28749530064692 -663.725372469252</t>
  </si>
  <si>
    <t>-302.132614510968 30.4079072919053 -363.124110565284</t>
  </si>
  <si>
    <t>-482.918094370759 243.359987341277 -205.451324857381</t>
  </si>
  <si>
    <t>-483.738534833181 262.018072645267 210.610243844612</t>
  </si>
  <si>
    <t>-492.723479435589 282.804271600739 616.420760447295</t>
  </si>
  <si>
    <t>-343.738248256954 294.252786935156 675.635082000724</t>
  </si>
  <si>
    <t>-510.38165991635 84.8177279713334 -201.277487220082</t>
  </si>
  <si>
    <t>-523.977084577982 91.1457473669752 214.932970810287</t>
  </si>
  <si>
    <t>-535.111552679893 101.338781277349 620.94993268307</t>
  </si>
  <si>
    <t>-393.842307821144 53.970412536707 681.226312952378</t>
  </si>
  <si>
    <t>9763-20170724T150256.611640400.bin</t>
  </si>
  <si>
    <t>-496.652504953942 163.996883687196 -203.377494300238</t>
  </si>
  <si>
    <t>-509.837011224279 163.702878109622 -300.999584395092</t>
  </si>
  <si>
    <t>-520.619091833795 164.374742668682 -408.922285584777</t>
  </si>
  <si>
    <t>-528.906303306552 165.538535518533 -506.564272383056</t>
  </si>
  <si>
    <t>-535.775519607713 167.352601400713 -604.306381496301</t>
  </si>
  <si>
    <t>-543.990377061333 170.67757713099 -742.02152857496</t>
  </si>
  <si>
    <t>-526.769746555826 170.61401451029 -831.600870468175</t>
  </si>
  <si>
    <t>-544.633639494718 198.885844771123 -680.175886757015</t>
  </si>
  <si>
    <t>-578.650385280704 332.321224698297 -654.972042114319</t>
  </si>
  <si>
    <t>-541.843029578655 334.292594084531 -357.244951258199</t>
  </si>
  <si>
    <t>-328.512882732228 236.338305527746 -286.39154708101</t>
  </si>
  <si>
    <t>-536.084699283901 139.529866643243 -682.118980055005</t>
  </si>
  <si>
    <t>-565.571366063334 3.94086262103406 -663.541578595817</t>
  </si>
  <si>
    <t>-302.034699659752 30.1972674049202 -362.987868312279</t>
  </si>
  <si>
    <t>-482.891594767284 243.260946691305 -205.445067953126</t>
  </si>
  <si>
    <t>-483.730970197839 261.936487561958 210.615606078951</t>
  </si>
  <si>
    <t>-492.712755822362 282.750603659868 616.421459164574</t>
  </si>
  <si>
    <t>-343.713358851655 294.018797169613 675.634692674473</t>
  </si>
  <si>
    <t>-510.403630775605 84.7285043153754 -201.25010512563</t>
  </si>
  <si>
    <t>-524.000872737989 91.112027784417 214.959397426971</t>
  </si>
  <si>
    <t>-535.137540521092 101.352499489094 620.979493350781</t>
  </si>
  <si>
    <t>-393.86435429499 53.9811649403246 681.24433090825</t>
  </si>
  <si>
    <t>9763-20170724T150256.675810400.bin</t>
  </si>
  <si>
    <t>-496.627202974876 163.795096061814 -203.323541329325</t>
  </si>
  <si>
    <t>-509.815701031668 163.501551970169 -300.94519775426</t>
  </si>
  <si>
    <t>-520.550147113691 164.04597984934 -408.873416727806</t>
  </si>
  <si>
    <t>-528.767724224217 165.044941526266 -506.523098598603</t>
  </si>
  <si>
    <t>-535.537322575187 166.645080418585 -604.275806476955</t>
  </si>
  <si>
    <t>-543.577056651245 169.618626174261 -742.009386597246</t>
  </si>
  <si>
    <t>-526.295552172735 169.255988859453 -831.57622363498</t>
  </si>
  <si>
    <t>-544.22212866241 197.995734746977 -680.240989842224</t>
  </si>
  <si>
    <t>-577.628083230746 331.621166584735 -655.168936228784</t>
  </si>
  <si>
    <t>-542.468965569083 334.697055936976 -357.252135751877</t>
  </si>
  <si>
    <t>-329.259483259057 237.55639719981 -284.930609762365</t>
  </si>
  <si>
    <t>-535.824393429947 138.612819386687 -682.013319682799</t>
  </si>
  <si>
    <t>-565.645498681702 3.1419117145922 -663.0892842026</t>
  </si>
  <si>
    <t>-301.821908919943 29.5676416074941 -362.778700823849</t>
  </si>
  <si>
    <t>-482.770570400769 243.020285669809 -205.419168817648</t>
  </si>
  <si>
    <t>-483.704117236046 261.80118509928 210.636603428419</t>
  </si>
  <si>
    <t>-492.701019060517 282.720567629193 616.424638283424</t>
  </si>
  <si>
    <t>-343.698374120397 294.083470497255 675.611609456255</t>
  </si>
  <si>
    <t>-510.509330588122 84.5623803387455 -201.198615404349</t>
  </si>
  <si>
    <t>-523.995951649322 91.0009957386605 215.013710275357</t>
  </si>
  <si>
    <t>-535.191404445023 101.391415361185 621.045028755237</t>
  </si>
  <si>
    <t>-393.906649418669 53.995442090921 681.263355989562</t>
  </si>
  <si>
    <t>9763-20170724T150256.714484400.bin</t>
  </si>
  <si>
    <t>-496.610351595226 163.692881520832 -203.309905484473</t>
  </si>
  <si>
    <t>-509.796831084517 163.406884117542 -300.931816674479</t>
  </si>
  <si>
    <t>-520.524289225573 163.883938197808 -408.860956522876</t>
  </si>
  <si>
    <t>-528.730441707403 164.791364542758 -506.512590634941</t>
  </si>
  <si>
    <t>-535.481419850316 166.269938947147 -604.268479644183</t>
  </si>
  <si>
    <t>-543.485508052313 169.040675865363 -742.008373163309</t>
  </si>
  <si>
    <t>-526.194949984749 168.51942913363 -831.572754180347</t>
  </si>
  <si>
    <t>-544.120123936879 197.512410212009 -680.283582483522</t>
  </si>
  <si>
    <t>-577.607403910632 331.164433050651 -655.491696962196</t>
  </si>
  <si>
    <t>-543.086688946434 334.819637311175 -357.506862700538</t>
  </si>
  <si>
    <t>-329.936443776012 238.213772022986 -284.299695872201</t>
  </si>
  <si>
    <t>-535.774819380874 138.119409331718 -681.963297817733</t>
  </si>
  <si>
    <t>-565.743360514427 2.70981053342257 -662.820201864131</t>
  </si>
  <si>
    <t>-301.850734550975 29.4902032315783 -362.470105883498</t>
  </si>
  <si>
    <t>-482.710898216724 242.911521539589 -205.409190789921</t>
  </si>
  <si>
    <t>-483.681692873994 261.71798403153 210.645334583331</t>
  </si>
  <si>
    <t>-492.704701156172 282.673801607436 616.423968980892</t>
  </si>
  <si>
    <t>-343.685557723294 293.972921785361 675.581586395421</t>
  </si>
  <si>
    <t>-510.530512701407 84.4842221202421 -201.180938951628</t>
  </si>
  <si>
    <t>-523.980211023593 90.9297646733062 215.032432162724</t>
  </si>
  <si>
    <t>-535.219558599739 101.406401614499 621.065157487478</t>
  </si>
  <si>
    <t>-393.925209180717 54.0089938161964 681.2597180711</t>
  </si>
  <si>
    <t>9763-20170724T150256.777653700.bin</t>
  </si>
  <si>
    <t>-496.580325351851 163.596056513978 -203.288186710151</t>
  </si>
  <si>
    <t>-509.800812491987 163.345927090105 -300.905631045696</t>
  </si>
  <si>
    <t>-520.524073672262 163.681955361905 -408.835628954436</t>
  </si>
  <si>
    <t>-528.701987143358 164.390674880796 -506.491218529466</t>
  </si>
  <si>
    <t>-535.395581929209 165.60017108138 -604.254884159584</t>
  </si>
  <si>
    <t>-543.283721004575 167.919294281731 -742.009796949475</t>
  </si>
  <si>
    <t>-525.940074958611 167.015707654112 -831.560712354464</t>
  </si>
  <si>
    <t>-543.879392091524 196.605920409695 -680.384226398633</t>
  </si>
  <si>
    <t>-577.577318794171 330.350014821018 -656.380428112689</t>
  </si>
  <si>
    <t>-544.080224439365 333.759839113562 -358.275884163875</t>
  </si>
  <si>
    <t>-330.112485613674 240.077053295298 -283.667951327293</t>
  </si>
  <si>
    <t>-535.714496478871 137.182266704128 -681.852113871713</t>
  </si>
  <si>
    <t>-566.137809791942 1.95600474306934 -662.133370115905</t>
  </si>
  <si>
    <t>-301.680413698381 29.2187764772716 -362.179739662174</t>
  </si>
  <si>
    <t>-482.558079388352 242.790171528323 -205.387620729756</t>
  </si>
  <si>
    <t>-483.57126833338 261.599979786994 210.666685427076</t>
  </si>
  <si>
    <t>-492.71192792817 282.610735882451 616.42598252912</t>
  </si>
  <si>
    <t>-343.6642491701 293.833663718727 675.52625214053</t>
  </si>
  <si>
    <t>-510.614976537763 84.412537946313 -201.169945277244</t>
  </si>
  <si>
    <t>-523.932109759117 90.849541337851 215.047799187152</t>
  </si>
  <si>
    <t>-535.25297275066 101.444538674839 621.073740551324</t>
  </si>
  <si>
    <t>-393.965819063584 53.991232041896 681.241179795195</t>
  </si>
  <si>
    <t>9763-20170724T150256.841420700.bin</t>
  </si>
  <si>
    <t>-496.541950160577 163.657837233687 -203.306613935949</t>
  </si>
  <si>
    <t>-509.800804436427 163.445053945526 -300.918925355668</t>
  </si>
  <si>
    <t>-520.46884464674 163.538694186635 -408.854954450139</t>
  </si>
  <si>
    <t>-528.545758955438 163.917351910132 -506.520799569483</t>
  </si>
  <si>
    <t>-535.080001221891 164.688459803382 -604.299613417722</t>
  </si>
  <si>
    <t>-542.675557045945 166.278358114355 -742.081280708056</t>
  </si>
  <si>
    <t>-525.23826752001 164.732292991906 -831.605366553363</t>
  </si>
  <si>
    <t>-543.241067691129 195.312659975879 -680.6184667432</t>
  </si>
  <si>
    <t>-577.024281591687 329.257535472453 -657.824594939117</t>
  </si>
  <si>
    <t>-544.731759874542 332.71565141425 -359.587747635712</t>
  </si>
  <si>
    <t>-329.389011927232 243.298128684219 -283.712545898503</t>
  </si>
  <si>
    <t>-535.395149269863 135.838411756512 -681.737241964835</t>
  </si>
  <si>
    <t>-566.667556702109 0.943841074583361 -661.11013522072</t>
  </si>
  <si>
    <t>-301.41862742459 28.9393099976496 -361.999159534835</t>
  </si>
  <si>
    <t>-482.309545325708 242.778160892027 -205.400166079149</t>
  </si>
  <si>
    <t>-483.416020640232 261.561821928459 210.655044607656</t>
  </si>
  <si>
    <t>-492.719887490435 282.552076277639 616.416635271503</t>
  </si>
  <si>
    <t>-343.652511543989 293.773509776748 675.467394948929</t>
  </si>
  <si>
    <t>-510.804640417322 84.4916771795654 -201.174230229768</t>
  </si>
  <si>
    <t>-523.899496622508 90.8540809465958 215.051680390134</t>
  </si>
  <si>
    <t>-535.261841688502 101.509174270686 621.071938013857</t>
  </si>
  <si>
    <t>-394.006707137119 53.9406837780045 681.223644447684</t>
  </si>
  <si>
    <t>9763-20170724T150256.874508900.bin</t>
  </si>
  <si>
    <t>-496.543088691712 163.71371838468 -203.32314988938</t>
  </si>
  <si>
    <t>-509.82081855047 163.521789124463 -300.932867219125</t>
  </si>
  <si>
    <t>-520.457883803478 163.415054857281 -408.871868125659</t>
  </si>
  <si>
    <t>-528.476800405221 163.524524312288 -506.543187203846</t>
  </si>
  <si>
    <t>-534.917397146404 163.939632779421 -604.330511179161</t>
  </si>
  <si>
    <t>-542.338312311538 164.938208158195 -742.127181950308</t>
  </si>
  <si>
    <t>-524.834951580873 162.934230262434 -831.629324441702</t>
  </si>
  <si>
    <t>-542.87691862695 194.249873719531 -680.795848663564</t>
  </si>
  <si>
    <t>-576.895096349003 328.293117579994 -659.000619337762</t>
  </si>
  <si>
    <t>-545.356255026365 332.546026135862 -360.693305012816</t>
  </si>
  <si>
    <t>-329.744940297972 245.443949099744 -282.911642356075</t>
  </si>
  <si>
    <t>-535.239177102263 134.743859075932 -681.638386536061</t>
  </si>
  <si>
    <t>-567.019384762415 0.0744118942591285 -660.347683996656</t>
  </si>
  <si>
    <t>-301.316826681812 28.8285008183186 -361.784850587543</t>
  </si>
  <si>
    <t>-482.141894456537 242.808374123463 -205.414886834774</t>
  </si>
  <si>
    <t>-483.287581993772 261.54959587819 210.642119155027</t>
  </si>
  <si>
    <t>-492.721200656891 282.527720878534 616.409188860388</t>
  </si>
  <si>
    <t>-343.641112417213 293.675696696884 675.441843116972</t>
  </si>
  <si>
    <t>-510.95543378562 84.5691420397832 -201.186002687679</t>
  </si>
  <si>
    <t>-523.905878510016 90.8684000293088 215.045383680159</t>
  </si>
  <si>
    <t>-535.268597956835 101.526147299756 621.067483404951</t>
  </si>
  <si>
    <t>-394.031777543236 53.8947689150109 681.212378969977</t>
  </si>
  <si>
    <t>9763-20170724T150256.910650100.bin</t>
  </si>
  <si>
    <t>-496.579424352399 163.819846859506 -203.328197587016</t>
  </si>
  <si>
    <t>-509.854553755385 163.623037653215 -300.938314286931</t>
  </si>
  <si>
    <t>-520.455628491584 163.264912637894 -408.880377563596</t>
  </si>
  <si>
    <t>-528.418700271662 163.048915856261 -506.556088047529</t>
  </si>
  <si>
    <t>-534.77393068271 163.041492804401 -604.349886477919</t>
  </si>
  <si>
    <t>-542.037795871983 163.343557879241 -742.158256030729</t>
  </si>
  <si>
    <t>-524.453890749582 160.791009500422 -831.630516503326</t>
  </si>
  <si>
    <t>-542.525561293414 192.980077177882 -680.982636132546</t>
  </si>
  <si>
    <t>-576.535396053687 327.18654349578 -660.235232229498</t>
  </si>
  <si>
    <t>-545.802299434479 332.347909978485 -361.858039904721</t>
  </si>
  <si>
    <t>-330.200618992154 247.917233059779 -281.158813285856</t>
  </si>
  <si>
    <t>-535.128342057886 133.440069325681 -681.503155943985</t>
  </si>
  <si>
    <t>-301.12137420611 28.6155455034627 -361.494346321142</t>
  </si>
  <si>
    <t>-481.990182337599 242.873557337519 -205.435219225842</t>
  </si>
  <si>
    <t>-483.148035245086 261.581999306187 210.623256441398</t>
  </si>
  <si>
    <t>-492.721302141547 282.492723368066 616.39704211589</t>
  </si>
  <si>
    <t>-343.627089952533 293.518506485491 675.416926558922</t>
  </si>
  <si>
    <t>-511.185133172346 84.7015290696772 -201.177665027814</t>
  </si>
  <si>
    <t>-523.966227605635 90.9374567274008 215.05997961514</t>
  </si>
  <si>
    <t>-535.265540847758 101.566902156223 621.079477958952</t>
  </si>
  <si>
    <t>-394.053621165362 53.8514535938755 681.216272924413</t>
  </si>
  <si>
    <t>9763-20170724T150256.978832900.bin</t>
  </si>
  <si>
    <t>-496.696619945288 164.043149096544 -203.327659975076</t>
  </si>
  <si>
    <t>-509.988432696485 163.762498255925 -300.935269139256</t>
  </si>
  <si>
    <t>-520.551753151558 162.795881848776 -408.877420225292</t>
  </si>
  <si>
    <t>-528.437401903311 161.824624515254 -506.554748209126</t>
  </si>
  <si>
    <t>-534.65920888712 160.858191146856 -604.352278559332</t>
  </si>
  <si>
    <t>-541.664422663702 159.597481839019 -742.168556152506</t>
  </si>
  <si>
    <t>-523.930191060513 155.842289173535 -831.568815188966</t>
  </si>
  <si>
    <t>-542.037402391282 189.953295672147 -681.346106383623</t>
  </si>
  <si>
    <t>-575.999969075813 324.474770118703 -662.720800788461</t>
  </si>
  <si>
    <t>-545.984586833592 332.169349236598 -364.325389535014</t>
  </si>
  <si>
    <t>-330.815526176248 253.441703821675 -276.979784044982</t>
  </si>
  <si>
    <t>-535.09844282706 130.35610032826 -681.153517874446</t>
  </si>
  <si>
    <t>-300.81183888564 28.074835448265 -360.434362214647</t>
  </si>
  <si>
    <t>-481.75140919939 243.065275350001 -205.509638843317</t>
  </si>
  <si>
    <t>-482.723650805417 261.638366700759 210.555429805078</t>
  </si>
  <si>
    <t>-492.705054197103 282.417036591457 616.370724384446</t>
  </si>
  <si>
    <t>-343.583192281124 293.076706524864 675.388000183706</t>
  </si>
  <si>
    <t>-511.677132570815 84.9722316147061 -201.077523006572</t>
  </si>
  <si>
    <t>-524.328181942463 91.2739153916307 215.163074783943</t>
  </si>
  <si>
    <t>-535.226538706803 101.700018472724 621.167211511559</t>
  </si>
  <si>
    <t>-394.095815219058 53.7249078871898 681.287971277929</t>
  </si>
  <si>
    <t>9763-20170724T150257.041013100.bin</t>
  </si>
  <si>
    <t>-496.88261276776 164.240022762724 -203.258461955319</t>
  </si>
  <si>
    <t>-510.236341763403 163.817171542234 -300.857076205436</t>
  </si>
  <si>
    <t>-520.725442598524 162.251083684124 -408.79928222234</t>
  </si>
  <si>
    <t>-528.469049767192 160.56655855316 -506.478456245389</t>
  </si>
  <si>
    <t>-534.463388986855 158.720093896251 -604.277479659338</t>
  </si>
  <si>
    <t>-541.048607987661 156.049239235436 -742.094412403765</t>
  </si>
  <si>
    <t>-523.160983739511 151.153772385976 -831.408782728155</t>
  </si>
  <si>
    <t>-541.43483609973 187.045099009885 -681.595632064031</t>
  </si>
  <si>
    <t>-575.462062830364 321.813985723699 -664.901759110788</t>
  </si>
  <si>
    <t>-546.118803180113 332.286035614371 -366.523908746647</t>
  </si>
  <si>
    <t>-330.690922174314 256.157290299186 -277.528220899745</t>
  </si>
  <si>
    <t>-534.840684434459 127.414438795203 -680.755080496726</t>
  </si>
  <si>
    <t>-300.81999789345 28.1994839441079 -358.498838158159</t>
  </si>
  <si>
    <t>-481.575522617012 243.264818281939 -205.598424347524</t>
  </si>
  <si>
    <t>-482.128444923575 261.667157962974 210.474976568916</t>
  </si>
  <si>
    <t>-492.676704189204 282.38039251364 616.329789275354</t>
  </si>
  <si>
    <t>-343.540555745661 292.69723517171 675.371914401381</t>
  </si>
  <si>
    <t>-512.201867882821 85.2302904735197 -200.865476683403</t>
  </si>
  <si>
    <t>-524.821599949851 91.6385598358779 215.374479342435</t>
  </si>
  <si>
    <t>-535.191898340606 101.820088958279 621.352007795382</t>
  </si>
  <si>
    <t>-394.132380811542 53.624881358787 681.463903273154</t>
  </si>
  <si>
    <t>9763-20170724T150257.079114400.bin</t>
  </si>
  <si>
    <t>-497.017595152691 164.252635573482 -203.206097137906</t>
  </si>
  <si>
    <t>-510.421469391055 163.761798905511 -300.797572988774</t>
  </si>
  <si>
    <t>-520.873556360753 161.941386797335 -408.739506629595</t>
  </si>
  <si>
    <t>-528.53950307712 159.958634495467 -506.419001164161</t>
  </si>
  <si>
    <t>-534.407788507074 157.74847012783 -604.218315562404</t>
  </si>
  <si>
    <t>-540.76070434461 154.498928613295 -742.033637053392</t>
  </si>
  <si>
    <t>-522.770709408446 149.140563881394 -831.300941771092</t>
  </si>
  <si>
    <t>-541.190295057809 185.754923567797 -681.669081838165</t>
  </si>
  <si>
    <t>-575.386699293524 320.588298610145 -665.80097049989</t>
  </si>
  <si>
    <t>-546.699787888842 332.306414798453 -367.405557792512</t>
  </si>
  <si>
    <t>-331.223096894822 257.971584929018 -277.022306110107</t>
  </si>
  <si>
    <t>-534.714762893099 126.115663882167 -680.561363806564</t>
  </si>
  <si>
    <t>-300.889748533578 28.2366837444386 -357.542218907706</t>
  </si>
  <si>
    <t>-481.578645694848 243.293234293537 -205.626133134295</t>
  </si>
  <si>
    <t>-481.838036915831 261.608286664973 210.451421160879</t>
  </si>
  <si>
    <t>-492.661949229201 282.348039723063 616.311003242717</t>
  </si>
  <si>
    <t>-343.520616711669 292.543741966259 675.361061910537</t>
  </si>
  <si>
    <t>-512.44231273659 85.2668479885365 -200.746232724061</t>
  </si>
  <si>
    <t>-525.022597135584 91.7371971526381 215.493975562339</t>
  </si>
  <si>
    <t>-535.187117786808 101.860577125551 621.471704784289</t>
  </si>
  <si>
    <t>-394.146308878576 53.6030224587494 681.577463880205</t>
  </si>
  <si>
    <t>9763-20170724T150257.119755700.bin</t>
  </si>
  <si>
    <t>-497.166502394418 164.193912205377 -203.142646143874</t>
  </si>
  <si>
    <t>-510.606573367889 163.654235068832 -300.728854720805</t>
  </si>
  <si>
    <t>-521.027830519404 161.627803889823 -408.670012961749</t>
  </si>
  <si>
    <t>-528.63147338958 159.400416606623 -506.349255720848</t>
  </si>
  <si>
    <t>-534.399409587698 156.889599709517 -604.147180601263</t>
  </si>
  <si>
    <t>-540.567762905158 153.159442971799 -741.958684459576</t>
  </si>
  <si>
    <t>-522.465705392829 147.413835270366 -831.179154234056</t>
  </si>
  <si>
    <t>-541.049038727924 184.628970121208 -681.705544175236</t>
  </si>
  <si>
    <t>-575.421204829105 319.48776680766 -666.471163703793</t>
  </si>
  <si>
    <t>-547.094511769776 331.84237890666 -368.067217315824</t>
  </si>
  <si>
    <t>-331.648823217497 259.747026121462 -275.815215645906</t>
  </si>
  <si>
    <t>-534.633304671481 124.987607080481 -680.378447201385</t>
  </si>
  <si>
    <t>-301.05484512844 28.1498406290109 -356.644728973101</t>
  </si>
  <si>
    <t>-481.634035537086 243.242184108781 -205.624784145616</t>
  </si>
  <si>
    <t>-481.629678570355 261.515946516396 210.454642058957</t>
  </si>
  <si>
    <t>-492.654526123497 282.313460640004 616.296376458462</t>
  </si>
  <si>
    <t>-343.511666641916 292.532591403797 675.338510458765</t>
  </si>
  <si>
    <t>-512.662143562797 85.231789310164 -200.634696713437</t>
  </si>
  <si>
    <t>-525.177448857231 91.7247919566667 215.607086542214</t>
  </si>
  <si>
    <t>-535.201666040816 101.871820180734 621.588636947982</t>
  </si>
  <si>
    <t>-394.163777087469 53.5975423002656 681.687920998971</t>
  </si>
  <si>
    <t>9763-20170724T150257.176907600.bin</t>
  </si>
  <si>
    <t>-497.435438900565 163.950681991441 -203.03048248093</t>
  </si>
  <si>
    <t>-510.91993000335 163.354417086236 -300.610214222499</t>
  </si>
  <si>
    <t>-521.250828380293 161.107882517263 -408.555693305396</t>
  </si>
  <si>
    <t>-528.710681896242 158.623774236912 -506.239802352652</t>
  </si>
  <si>
    <t>-534.269207898078 155.801759901385 -604.041357325045</t>
  </si>
  <si>
    <t>-540.070377434249 151.579299628123 -741.85465072803</t>
  </si>
  <si>
    <t>-521.739303846919 145.353076992166 -830.996126426452</t>
  </si>
  <si>
    <t>-540.713743930051 183.263608901304 -681.715818007817</t>
  </si>
  <si>
    <t>-575.11141185945 318.184974990054 -667.022236800193</t>
  </si>
  <si>
    <t>-547.37764431981 330.481330733527 -368.560106516903</t>
  </si>
  <si>
    <t>-332.033379554014 261.846751277974 -273.47514750489</t>
  </si>
  <si>
    <t>-534.298449453591 123.627822037588 -680.158652497295</t>
  </si>
  <si>
    <t>-301.191297427839 28.2777949746317 -355.43165844867</t>
  </si>
  <si>
    <t>-481.837102200991 242.954418857213 -205.581889845175</t>
  </si>
  <si>
    <t>-481.694323194377 261.334698387984 210.492756672364</t>
  </si>
  <si>
    <t>-492.667807772949 282.300544150836 616.281539592846</t>
  </si>
  <si>
    <t>-343.528865171445 292.838283703491 675.27759413133</t>
  </si>
  <si>
    <t>-512.982902164904 85.0535660061601 -200.446617992218</t>
  </si>
  <si>
    <t>-525.439388437682 91.3888305151686 215.799404340328</t>
  </si>
  <si>
    <t>-535.287732647071 101.796618545229 621.78479295237</t>
  </si>
  <si>
    <t>-394.188885732026 53.6696961352532 681.859058449252</t>
  </si>
  <si>
    <t>9763-20170724T150257.213034600.bin</t>
  </si>
  <si>
    <t>-497.478750311141 163.719890289865 -202.997249260599</t>
  </si>
  <si>
    <t>-510.958908354168 163.088460869771 -300.577434687598</t>
  </si>
  <si>
    <t>-521.214596565177 160.79050951747 -408.528929486965</t>
  </si>
  <si>
    <t>-528.57774194653 158.257386414975 -506.219130993217</t>
  </si>
  <si>
    <t>-534.010731783472 155.385110828717 -604.026289145456</t>
  </si>
  <si>
    <t>-539.604641663028 151.09243799292 -741.84596593901</t>
  </si>
  <si>
    <t>-521.1747797629 144.78788217 -830.961612680322</t>
  </si>
  <si>
    <t>-540.360652920056 182.805018755791 -681.723314105392</t>
  </si>
  <si>
    <t>-574.937361454145 317.676492275521 -667.155314069643</t>
  </si>
  <si>
    <t>-547.463670035821 330.282522345236 -368.682003604379</t>
  </si>
  <si>
    <t>-332.343801489281 262.720936225457 -272.329074526725</t>
  </si>
  <si>
    <t>-533.90329271641 123.17478795784 -680.128045234809</t>
  </si>
  <si>
    <t>-301.103544003245 28.4313587374752 -354.959890001658</t>
  </si>
  <si>
    <t>-481.69009263031 242.537827242172 -205.558224176323</t>
  </si>
  <si>
    <t>-482.044620085634 261.349923390896 210.497080551452</t>
  </si>
  <si>
    <t>-492.664964838048 282.295173075833 616.281831008414</t>
  </si>
  <si>
    <t>-343.538263479415 292.985939617702 675.28129752342</t>
  </si>
  <si>
    <t>-513.130392016164 84.876694902747 -200.380149006575</t>
  </si>
  <si>
    <t>-525.535468261652 91.0944983940935 215.869082585195</t>
  </si>
  <si>
    <t>-535.338154219602 101.738274159831 621.870550676792</t>
  </si>
  <si>
    <t>-394.192938747068 53.7200437757217 681.922877806213</t>
  </si>
  <si>
    <t>9763-20170724T150257.276202900.bin</t>
  </si>
  <si>
    <t>-497.660038434304 162.925229406666 -202.911768591312</t>
  </si>
  <si>
    <t>-511.02571515163 162.212571188375 -300.507166870473</t>
  </si>
  <si>
    <t>-521.093700631176 159.844639150079 -408.474874933259</t>
  </si>
  <si>
    <t>-528.263299950419 157.258663873111 -506.178124412235</t>
  </si>
  <si>
    <t>-533.479426630958 154.345662749821 -603.99577589748</t>
  </si>
  <si>
    <t>-538.744062071111 150.010126157139 -741.827133768712</t>
  </si>
  <si>
    <t>-520.10999816956 143.721819735049 -830.901440054227</t>
  </si>
  <si>
    <t>-539.691876706424 181.736318109003 -681.714362222985</t>
  </si>
  <si>
    <t>-574.546140117768 316.562178359767 -667.253821573192</t>
  </si>
  <si>
    <t>-547.672518360881 329.094718807494 -368.722805331359</t>
  </si>
  <si>
    <t>-332.802279288579 265.14996311103 -269.390704171755</t>
  </si>
  <si>
    <t>-533.141987829902 122.116965725222 -680.089114462114</t>
  </si>
  <si>
    <t>-300.878672762322 28.3227742282861 -354.110073022327</t>
  </si>
  <si>
    <t>-481.847890594778 241.609130115247 -205.500776389987</t>
  </si>
  <si>
    <t>-482.630163581478 261.176983752371 210.519044199969</t>
  </si>
  <si>
    <t>-492.661689845414 282.318618426413 616.284267475171</t>
  </si>
  <si>
    <t>-343.565782710104 293.331835001377 675.302222163184</t>
  </si>
  <si>
    <t>-513.471788864248 84.215415335816 -200.25640861323</t>
  </si>
  <si>
    <t>-525.761799101778 90.4641818311579 215.995835460644</t>
  </si>
  <si>
    <t>-535.427786809557 101.611854113483 622.033420372425</t>
  </si>
  <si>
    <t>-394.188216739478 53.805481327136 682.032783665014</t>
  </si>
  <si>
    <t>9763-20170724T150257.343756600.bin</t>
  </si>
  <si>
    <t>-498.229733705527 162.153663050911 -202.903999312523</t>
  </si>
  <si>
    <t>-511.461055641646 161.396422633737 -300.517360217028</t>
  </si>
  <si>
    <t>-521.347060197247 159.021943104618 -408.501774885296</t>
  </si>
  <si>
    <t>-528.340287907168 156.44860634215 -506.217971360893</t>
  </si>
  <si>
    <t>-533.369287735189 153.567632405051 -604.04660881123</t>
  </si>
  <si>
    <t>-538.360195091624 149.298162349452 -741.890121699405</t>
  </si>
  <si>
    <t>-519.55938826157 143.132181225392 -830.93793027171</t>
  </si>
  <si>
    <t>-539.463137685517 180.991523449343 -681.762575443635</t>
  </si>
  <si>
    <t>-574.496912370942 315.761768732539 -667.292938366987</t>
  </si>
  <si>
    <t>-548.001716597078 328.365736881957 -368.731138068139</t>
  </si>
  <si>
    <t>-332.976022454439 267.006287073466 -268.113203770417</t>
  </si>
  <si>
    <t>-532.844990901412 121.379303538559 -680.15589263446</t>
  </si>
  <si>
    <t>-301.189631742069 28.3543850875728 -353.59793665363</t>
  </si>
  <si>
    <t>-482.37235799422 240.829715932783 -205.554997757197</t>
  </si>
  <si>
    <t>-483.146364249899 260.827377793159 210.444419638972</t>
  </si>
  <si>
    <t>-492.679523915701 282.309714414896 616.18724090005</t>
  </si>
  <si>
    <t>-343.595582053601 293.384947128892 675.223831990692</t>
  </si>
  <si>
    <t>-514.109837578622 83.4791857984005 -200.250045893275</t>
  </si>
  <si>
    <t>-526.180294138902 89.9952599289818 216.004495318008</t>
  </si>
  <si>
    <t>-535.487620686458 101.510908921699 622.056348403105</t>
  </si>
  <si>
    <t>-394.182221912088 53.8531366553325 682.019101067372</t>
  </si>
  <si>
    <t>9763-20170724T150257.377847000.bin</t>
  </si>
  <si>
    <t>-498.381028324649 161.835547467269 -202.951304292492</t>
  </si>
  <si>
    <t>-511.561234612672 161.060091194733 -300.571321495606</t>
  </si>
  <si>
    <t>-521.398894585543 158.674426377714 -408.560023643084</t>
  </si>
  <si>
    <t>-528.352125122278 156.093817728424 -506.278906370142</t>
  </si>
  <si>
    <t>-533.345066318054 153.207764832101 -604.109046353331</t>
  </si>
  <si>
    <t>-538.289551597662 148.932608760327 -741.954164716879</t>
  </si>
  <si>
    <t>-519.407703086891 142.818431066898 -830.988475635568</t>
  </si>
  <si>
    <t>-539.409204320629 180.628760324908 -681.828424131206</t>
  </si>
  <si>
    <t>-574.342894718632 315.427449013005 -667.349416505271</t>
  </si>
  <si>
    <t>-548.3076773427 327.774737326401 -368.736320365119</t>
  </si>
  <si>
    <t>-333.285329813398 268.159802117904 -267.068068294931</t>
  </si>
  <si>
    <t>-532.798686184448 121.015833007666 -680.216692423614</t>
  </si>
  <si>
    <t>-301.545115897814 28.4096816973297 -353.39785081559</t>
  </si>
  <si>
    <t>-482.507842534169 240.489956483916 -205.593651943707</t>
  </si>
  <si>
    <t>-483.470868637836 260.676834047301 210.396235527231</t>
  </si>
  <si>
    <t>-492.681105993074 282.331067305805 616.134305739112</t>
  </si>
  <si>
    <t>-343.624766613977 293.654593298509 675.193410020227</t>
  </si>
  <si>
    <t>-514.24474926206 83.1769304612239 -200.273080107925</t>
  </si>
  <si>
    <t>-526.319799538427 89.8483050405493 215.978899477575</t>
  </si>
  <si>
    <t>-535.492182047387 101.47420067454 622.03995492094</t>
  </si>
  <si>
    <t>-394.163608054777 53.8817156562156 681.999788528044</t>
  </si>
  <si>
    <t>9763-20170724T150257.442022600.bin</t>
  </si>
  <si>
    <t>-498.638563571549 161.321879378289 -202.990000912152</t>
  </si>
  <si>
    <t>-511.743581448226 160.507645642907 -300.619884878898</t>
  </si>
  <si>
    <t>-521.53045581176 158.062838764683 -408.611850160992</t>
  </si>
  <si>
    <t>-528.450334780557 155.419810451301 -506.331351921986</t>
  </si>
  <si>
    <t>-533.42205128892 152.460859571219 -604.160453947665</t>
  </si>
  <si>
    <t>-538.348943316146 148.07076432277 -742.002525875935</t>
  </si>
  <si>
    <t>-519.320214596187 142.005350736331 -831.008826686997</t>
  </si>
  <si>
    <t>-539.45930591041 179.818828759123 -681.904157442709</t>
  </si>
  <si>
    <t>-574.461812306756 314.604981891437 -667.534479317396</t>
  </si>
  <si>
    <t>-548.665865194845 327.39599292141 -368.919334029261</t>
  </si>
  <si>
    <t>-333.670097999485 269.017624392543 -266.480237179135</t>
  </si>
  <si>
    <t>-532.882933856234 120.203619701753 -680.240593884266</t>
  </si>
  <si>
    <t>-302.140892848448 28.2131214236069 -353.032815162628</t>
  </si>
  <si>
    <t>-482.813100481312 239.945107061367 -205.65215677969</t>
  </si>
  <si>
    <t>-483.918380888716 260.510822036606 210.318760867394</t>
  </si>
  <si>
    <t>-492.679094596527 282.360223093615 616.045828171965</t>
  </si>
  <si>
    <t>-343.66110772065 293.933994864857 675.153254109954</t>
  </si>
  <si>
    <t>-514.519172968596 82.7027854980365 -200.306042391741</t>
  </si>
  <si>
    <t>-526.513917755911 89.6476102687932 215.94372537713</t>
  </si>
  <si>
    <t>-535.492752836242 101.447900287757 622.030811878206</t>
  </si>
  <si>
    <t>-394.138059445888 53.9130050108195 681.974902261273</t>
  </si>
  <si>
    <t>9763-20170724T150257.475111500.bin</t>
  </si>
  <si>
    <t>-498.751985608133 161.175306136525 -202.986124923485</t>
  </si>
  <si>
    <t>-511.849871548887 160.361196202516 -300.616994206967</t>
  </si>
  <si>
    <t>-521.661310606487 157.893608475191 -408.606078833049</t>
  </si>
  <si>
    <t>-528.615583311534 155.219056407157 -506.32238741563</t>
  </si>
  <si>
    <t>-533.633241287158 152.21716506411 -604.147858411824</t>
  </si>
  <si>
    <t>-538.636396645433 147.753449384 -741.984857367255</t>
  </si>
  <si>
    <t>-519.596297114047 141.717013183555 -830.990674549539</t>
  </si>
  <si>
    <t>-539.718452539993 179.533185532145 -681.902546412265</t>
  </si>
  <si>
    <t>-574.68933288357 314.331222036371 -667.559188435383</t>
  </si>
  <si>
    <t>-548.911003664489 327.459527130804 -368.957159779186</t>
  </si>
  <si>
    <t>-333.998627811516 269.142729762384 -266.308088878494</t>
  </si>
  <si>
    <t>-533.131260375454 119.919930887055 -680.211184799098</t>
  </si>
  <si>
    <t>-302.628249208801 28.249188011335 -352.797473189375</t>
  </si>
  <si>
    <t>-482.962750497746 239.823285431238 -205.667229213101</t>
  </si>
  <si>
    <t>-484.014886682321 260.438739012 210.301411391504</t>
  </si>
  <si>
    <t>-492.691039565903 282.360808086517 616.013418000334</t>
  </si>
  <si>
    <t>-343.682263694675 294.001892793098 675.130822384444</t>
  </si>
  <si>
    <t>-514.590743944153 82.5605671914454 -200.30874452397</t>
  </si>
  <si>
    <t>-526.522337502857 89.5779146738964 215.941658483733</t>
  </si>
  <si>
    <t>-535.489219877511 101.448191856862 622.034148200411</t>
  </si>
  <si>
    <t>-394.120830983362 53.938925630164 681.96626597104</t>
  </si>
  <si>
    <t>9763-20170724T150257.511142700.bin</t>
  </si>
  <si>
    <t>-498.767544256522 161.059531963612 -202.987520027837</t>
  </si>
  <si>
    <t>-511.870384331645 160.258709000554 -300.617807478921</t>
  </si>
  <si>
    <t>-521.731187375567 157.785366409546 -408.602338730551</t>
  </si>
  <si>
    <t>-528.746870624771 155.096007188511 -506.313818559208</t>
  </si>
  <si>
    <t>-533.842138994557 152.068505643654 -604.134486280412</t>
  </si>
  <si>
    <t>-538.971085189561 147.556333091879 -741.965295947247</t>
  </si>
  <si>
    <t>-519.954781260995 141.5583948352 -830.978796703831</t>
  </si>
  <si>
    <t>-540.006611940657 179.356248284519 -681.892800863881</t>
  </si>
  <si>
    <t>-575.002003878629 314.150450250165 -667.57500609308</t>
  </si>
  <si>
    <t>-549.187760967159 327.583382467083 -368.989732927264</t>
  </si>
  <si>
    <t>-334.47311369054 269.279674325652 -265.920305942215</t>
  </si>
  <si>
    <t>-533.401269789639 119.745443754914 -680.187349348721</t>
  </si>
  <si>
    <t>-303.02983868938 28.2459992181775 -352.602656878042</t>
  </si>
  <si>
    <t>-482.92986067968 239.686041236399 -205.667838197779</t>
  </si>
  <si>
    <t>-484.107757495959 260.389108306609 210.296093630264</t>
  </si>
  <si>
    <t>-492.704364847759 282.356605023459 615.989985263345</t>
  </si>
  <si>
    <t>-343.699956654105 294.047336197384 675.108620227271</t>
  </si>
  <si>
    <t>-514.604675755093 82.4337733272218 -200.31395943731</t>
  </si>
  <si>
    <t>-526.503186133812 89.5382057328111 215.935910702967</t>
  </si>
  <si>
    <t>-535.492573935109 101.442106487594 622.030061253006</t>
  </si>
  <si>
    <t>-394.109897653521 53.9648908771205 681.953828035125</t>
  </si>
  <si>
    <t>9763-20170724T150257.576315900.bin</t>
  </si>
  <si>
    <t>-498.727764507292 160.881854715491 -202.998867732648</t>
  </si>
  <si>
    <t>-511.835417935935 160.114516858156 -300.628826989301</t>
  </si>
  <si>
    <t>-521.799498769977 157.664832026231 -408.604340120306</t>
  </si>
  <si>
    <t>-528.947287588846 154.98777197722 -506.306739037677</t>
  </si>
  <si>
    <t>-534.212873348821 151.961121384711 -604.118299510634</t>
  </si>
  <si>
    <t>-539.621339519298 147.436138524791 -741.937929698417</t>
  </si>
  <si>
    <t>-520.719283653528 141.517816834589 -830.981149061977</t>
  </si>
  <si>
    <t>-540.546315342543 179.240330884744 -681.86610306227</t>
  </si>
  <si>
    <t>-575.360195317577 314.076938339666 -667.433749184297</t>
  </si>
  <si>
    <t>-549.675875339943 327.564741578125 -368.839777559764</t>
  </si>
  <si>
    <t>-335.250311792976 269.026708257974 -265.30239749921</t>
  </si>
  <si>
    <t>-533.914984165814 119.632183542611 -680.169321948906</t>
  </si>
  <si>
    <t>-303.568374306015 28.2710496857314 -352.291582408077</t>
  </si>
  <si>
    <t>-483.001687856919 239.501211161289 -205.647865065226</t>
  </si>
  <si>
    <t>-484.225902804292 260.398454196215 210.306225005468</t>
  </si>
  <si>
    <t>-492.737624480313 282.339928092995 615.974907375117</t>
  </si>
  <si>
    <t>-343.734726474815 294.064153321159 675.090646911006</t>
  </si>
  <si>
    <t>-514.531696313676 82.2570905125956 -200.332844918232</t>
  </si>
  <si>
    <t>-526.339148186044 89.5181168076278 215.916862754555</t>
  </si>
  <si>
    <t>-535.455041472909 101.465476748149 622.011386983076</t>
  </si>
  <si>
    <t>-394.07692672674 53.9784215762463 681.938038984914</t>
  </si>
  <si>
    <t>9763-20170724T150257.611419300.bin</t>
  </si>
  <si>
    <t>-498.727215573547 160.889672456804 -203.016060943168</t>
  </si>
  <si>
    <t>-511.845710034937 160.124976950478 -300.644606262458</t>
  </si>
  <si>
    <t>-521.880375114383 157.681498093531 -408.613650347131</t>
  </si>
  <si>
    <t>-529.115564128773 155.009078588904 -506.309687498534</t>
  </si>
  <si>
    <t>-534.492078428649 151.985063029482 -604.115359100646</t>
  </si>
  <si>
    <t>-540.081428441702 147.460641278814 -741.927827188456</t>
  </si>
  <si>
    <t>-521.265265398765 141.596304302665 -830.992821912453</t>
  </si>
  <si>
    <t>-540.941631236672 179.263131325295 -681.854068165823</t>
  </si>
  <si>
    <t>-575.710998743643 314.091535172313 -667.319215410529</t>
  </si>
  <si>
    <t>-549.886450676281 327.804202826327 -368.747484712149</t>
  </si>
  <si>
    <t>-335.683574626978 268.688769680513 -265.077409483096</t>
  </si>
  <si>
    <t>-534.27989911221 119.658099445054 -680.167344616825</t>
  </si>
  <si>
    <t>-303.86571707603 28.1015228869126 -352.370156034494</t>
  </si>
  <si>
    <t>-483.076292235969 239.599427887396 -205.658163470066</t>
  </si>
  <si>
    <t>-484.193693637105 260.368150198846 210.302693159961</t>
  </si>
  <si>
    <t>-492.740029555726 282.337889601029 615.978294251858</t>
  </si>
  <si>
    <t>-343.737887918053 293.967417547261 675.114748796729</t>
  </si>
  <si>
    <t>-514.485410320983 82.2313968969761 -200.349657487747</t>
  </si>
  <si>
    <t>-526.277713191944 89.5917398154211 215.898776294319</t>
  </si>
  <si>
    <t>-535.441235326232 101.47442462653 621.999094187176</t>
  </si>
  <si>
    <t>-394.067871833764 53.9811914853476 681.932034631604</t>
  </si>
  <si>
    <t>9763-20170724T150257.675589700.bin</t>
  </si>
  <si>
    <t>-498.514714309236 161.024988512717 -203.027156171107</t>
  </si>
  <si>
    <t>-511.686298374347 160.282724686432 -300.648651500416</t>
  </si>
  <si>
    <t>-521.906060783589 157.873485462985 -408.601311748672</t>
  </si>
  <si>
    <t>-529.359624587677 155.230907611466 -506.281649800866</t>
  </si>
  <si>
    <t>-535.005467294354 152.233028888525 -604.073050306641</t>
  </si>
  <si>
    <t>-541.027581587173 147.738783124239 -741.868323033704</t>
  </si>
  <si>
    <t>-522.407375832216 142.025978169646 -830.984173827762</t>
  </si>
  <si>
    <t>-541.739421209619 179.523666160316 -681.783190449063</t>
  </si>
  <si>
    <t>-576.321790433757 314.372918096102 -666.97778523199</t>
  </si>
  <si>
    <t>-550.460274032918 328.312162444453 -368.419719680942</t>
  </si>
  <si>
    <t>-336.887309452055 267.808655164015 -264.252124031429</t>
  </si>
  <si>
    <t>-534.99183379479 119.927108573779 -680.134251040895</t>
  </si>
  <si>
    <t>-304.431766447908 28.1967240454751 -352.359420900666</t>
  </si>
  <si>
    <t>-482.81359234862 239.709224735479 -205.654445140876</t>
  </si>
  <si>
    <t>-484.237806483658 260.42007165447 210.308343025806</t>
  </si>
  <si>
    <t>-492.749145011643 282.354754658413 615.994237332314</t>
  </si>
  <si>
    <t>-343.770643353091 294.115419083409 675.164263619058</t>
  </si>
  <si>
    <t>-514.207081050344 82.3685132737078 -200.361997228755</t>
  </si>
  <si>
    <t>-526.025546328488 89.7881705948289 215.884650380288</t>
  </si>
  <si>
    <t>-535.405339223084 101.507865117925 621.989830116423</t>
  </si>
  <si>
    <t>-394.028765612972 54.0503453445915 681.943550068182</t>
  </si>
  <si>
    <t>9763-20170724T150257.711304200.bin</t>
  </si>
  <si>
    <t>-498.365326769157 161.126224111211 -203.026417026461</t>
  </si>
  <si>
    <t>-511.582316320482 160.398016438097 -300.641842761492</t>
  </si>
  <si>
    <t>-521.915023079193 158.012771046228 -408.58423896116</t>
  </si>
  <si>
    <t>-529.496148821425 155.393394031256 -506.255432276874</t>
  </si>
  <si>
    <t>-535.295126554264 152.418465140781 -604.038376686594</t>
  </si>
  <si>
    <t>-541.559817544387 147.955144980608 -741.82397324635</t>
  </si>
  <si>
    <t>-523.050345953659 142.349231853406 -830.969720375239</t>
  </si>
  <si>
    <t>-542.193487601105 179.723470421605 -681.729194139057</t>
  </si>
  <si>
    <t>-576.63872813006 314.585859040412 -666.703965720279</t>
  </si>
  <si>
    <t>-550.637761586867 328.700704275458 -368.1663003747</t>
  </si>
  <si>
    <t>-337.476310149709 267.346261276339 -263.653945160091</t>
  </si>
  <si>
    <t>-535.387799420549 120.132780411368 -680.108330561829</t>
  </si>
  <si>
    <t>-304.574552531659 28.1114058503026 -352.529389294848</t>
  </si>
  <si>
    <t>-482.747973722746 239.852419198114 -205.642822896056</t>
  </si>
  <si>
    <t>-484.314272533846 260.510029574649 210.322075523467</t>
  </si>
  <si>
    <t>-492.757631861841 282.370932159514 616.004829806791</t>
  </si>
  <si>
    <t>-343.787000846031 294.200532425579 675.180980514797</t>
  </si>
  <si>
    <t>-514.017764408633 82.4230260268391 -200.373058817615</t>
  </si>
  <si>
    <t>-525.87412735452 89.8942548901007 215.871607520276</t>
  </si>
  <si>
    <t>-535.38461403313 101.52149794958 621.976929183312</t>
  </si>
  <si>
    <t>-394.009531858099 54.0877441646496 681.952980400479</t>
  </si>
  <si>
    <t>9763-20170724T150257.776479200.bin</t>
  </si>
  <si>
    <t>-498.099039585243 161.304403754933 -203.038360982827</t>
  </si>
  <si>
    <t>-511.386993928643 160.582763395785 -300.644197575812</t>
  </si>
  <si>
    <t>-521.953016142245 158.231446094696 -408.564790947473</t>
  </si>
  <si>
    <t>-529.80798171584 155.648429211643 -506.215329498278</t>
  </si>
  <si>
    <t>-535.9439913173 152.712308867578 -603.97889190034</t>
  </si>
  <si>
    <t>-542.749984736859 148.303562322757 -741.740430672599</t>
  </si>
  <si>
    <t>-524.376915184677 142.970537621715 -830.931203334132</t>
  </si>
  <si>
    <t>-543.233896974934 180.038202520002 -681.626603360988</t>
  </si>
  <si>
    <t>-577.341541159887 314.922337002868 -666.056556174958</t>
  </si>
  <si>
    <t>-551.076645521112 329.716950266702 -367.574886550421</t>
  </si>
  <si>
    <t>-339.080798104075 265.27045400593 -262.553872514668</t>
  </si>
  <si>
    <t>-536.249179637728 120.466627449752 -680.065244404753</t>
  </si>
  <si>
    <t>-304.729590822408 28.1583938124106 -352.651576452089</t>
  </si>
  <si>
    <t>-482.609296713235 240.081969734958 -205.64166523967</t>
  </si>
  <si>
    <t>-484.303759356699 260.684839558849 210.325504625916</t>
  </si>
  <si>
    <t>-492.754966771136 282.388365823344 616.027601871125</t>
  </si>
  <si>
    <t>-343.812666157815 294.354666930719 675.247552595339</t>
  </si>
  <si>
    <t>-513.580545669276 82.5342725217572 -200.371319839329</t>
  </si>
  <si>
    <t>-525.62160804218 90.0862484077632 215.866557929342</t>
  </si>
  <si>
    <t>-535.338830047185 101.566334265827 621.961474529135</t>
  </si>
  <si>
    <t>-393.977158668646 54.1383426817972 681.97372721844</t>
  </si>
  <si>
    <t>9763-20170724T150257.842664400.bin</t>
  </si>
  <si>
    <t>-497.753219589562 161.453041902638 -203.018457568025</t>
  </si>
  <si>
    <t>-511.194731121187 160.759254784936 -300.603541628971</t>
  </si>
  <si>
    <t>-522.072669828915 158.466657411142 -408.494387275905</t>
  </si>
  <si>
    <t>-530.267512837535 155.943458447697 -506.118504222388</t>
  </si>
  <si>
    <t>-536.801645270321 153.071123730753 -603.858227345001</t>
  </si>
  <si>
    <t>-544.229802673237 148.753861086602 -741.590484996903</t>
  </si>
  <si>
    <t>-525.767002121752 143.813779928575 -830.785433020055</t>
  </si>
  <si>
    <t>-544.553546517091 180.435367029325 -681.44760178513</t>
  </si>
  <si>
    <t>-578.863128509242 315.223051410258 -665.541797956202</t>
  </si>
  <si>
    <t>-552.6133648847 331.373981656442 -367.129242439463</t>
  </si>
  <si>
    <t>-342.190132109261 262.482362841425 -261.767843778982</t>
  </si>
  <si>
    <t>-537.339146863407 120.888994981691 -679.970147353613</t>
  </si>
  <si>
    <t>-305.064856370305 28.2602217586084 -352.778090555418</t>
  </si>
  <si>
    <t>-482.357004602575 240.270081948144 -205.623489356074</t>
  </si>
  <si>
    <t>-484.230271174402 260.761287548154 210.348377991548</t>
  </si>
  <si>
    <t>-492.768179777334 282.400651554487 616.04751881063</t>
  </si>
  <si>
    <t>-343.852807532523 294.662802331541 675.274654789923</t>
  </si>
  <si>
    <t>-513.14782598995 82.657361566824 -200.380159244613</t>
  </si>
  <si>
    <t>-525.294522609819 90.2408087241597 215.854135216545</t>
  </si>
  <si>
    <t>-535.305063957594 101.594996932891 621.94583428628</t>
  </si>
  <si>
    <t>-393.942674892191 54.2212427342138 681.999165250974</t>
  </si>
  <si>
    <t>9763-20170724T150257.873746500.bin</t>
  </si>
  <si>
    <t>-497.586962273526 161.480251693595 -203.003732830692</t>
  </si>
  <si>
    <t>-511.079973267155 160.812684363246 -300.58185385063</t>
  </si>
  <si>
    <t>-522.074701097575 158.57087540978 -408.461916678275</t>
  </si>
  <si>
    <t>-530.399957632414 156.10028833417 -506.076285423815</t>
  </si>
  <si>
    <t>-537.08971082189 153.286277248851 -603.807351696035</t>
  </si>
  <si>
    <t>-544.76387954522 149.055635725138 -741.528729193698</t>
  </si>
  <si>
    <t>-526.203078123352 144.350087618948 -830.715966079703</t>
  </si>
  <si>
    <t>-545.026660519813 180.693694280623 -681.362601478417</t>
  </si>
  <si>
    <t>-579.411991535766 315.455754431352 -665.330122276305</t>
  </si>
  <si>
    <t>-553.32403344927 331.39960549111 -366.892073692776</t>
  </si>
  <si>
    <t>-343.32479648505 260.993203427335 -261.68640506355</t>
  </si>
  <si>
    <t>-537.71669012267 121.157569785893 -679.94103022696</t>
  </si>
  <si>
    <t>-305.115603137041 28.2747189298334 -353.000995853381</t>
  </si>
  <si>
    <t>-482.180299998426 240.289681713894 -205.600330123663</t>
  </si>
  <si>
    <t>-484.213546990409 260.771935275954 210.371236817406</t>
  </si>
  <si>
    <t>-492.784024013428 282.384004939647 616.058925317211</t>
  </si>
  <si>
    <t>-343.867718197874 294.67866664703 675.276924783769</t>
  </si>
  <si>
    <t>-512.952069619017 82.6732175403888 -200.38311019614</t>
  </si>
  <si>
    <t>-525.086395791042 90.2338615665501 215.85191959147</t>
  </si>
  <si>
    <t>-535.314150372516 101.577152983328 621.942631783313</t>
  </si>
  <si>
    <t>-393.928776063715 54.2854877900713 682.006530631559</t>
  </si>
  <si>
    <t>9763-20170724T150257.911699800.bin</t>
  </si>
  <si>
    <t>-497.446797098279 161.473286849815 -202.999663478656</t>
  </si>
  <si>
    <t>-510.977940474115 160.82197097891 -300.572694633243</t>
  </si>
  <si>
    <t>-522.066357174879 158.640387194808 -408.44435618629</t>
  </si>
  <si>
    <t>-530.498604493737 156.239420180767 -506.051310017046</t>
  </si>
  <si>
    <t>-537.31858617957 153.509168737899 -603.77559420003</t>
  </si>
  <si>
    <t>-545.201432438786 149.410274587615 -741.489352977971</t>
  </si>
  <si>
    <t>-526.562245320879 144.949583988517 -830.672721707327</t>
  </si>
  <si>
    <t>-545.421498897004 180.984855827424 -681.289568373661</t>
  </si>
  <si>
    <t>-579.919580965446 315.699843189471 -665.084612031898</t>
  </si>
  <si>
    <t>-553.728268534089 331.155376975401 -366.630067865166</t>
  </si>
  <si>
    <t>-343.974103652887 259.567491575209 -261.733132417093</t>
  </si>
  <si>
    <t>-538.012474962179 121.459299433026 -679.942092636518</t>
  </si>
  <si>
    <t>-305.134979472047 28.1781347508893 -353.285086686726</t>
  </si>
  <si>
    <t>-482.115852290283 240.294155730695 -205.575078365022</t>
  </si>
  <si>
    <t>-484.240808156015 260.780354878674 210.395870265584</t>
  </si>
  <si>
    <t>-492.802827904633 282.39402416258 616.073281705191</t>
  </si>
  <si>
    <t>-343.891481205454 294.809433448703 675.278605294066</t>
  </si>
  <si>
    <t>-512.779424877584 82.6641965354743 -200.383790999982</t>
  </si>
  <si>
    <t>-524.914362470135 90.1822718049802 215.851963351302</t>
  </si>
  <si>
    <t>-535.320899970219 101.56432736026 621.941768013104</t>
  </si>
  <si>
    <t>-393.912212985764 54.3459371151396 682.008517698757</t>
  </si>
  <si>
    <t>9763-20170724T150257.972858100.bin</t>
  </si>
  <si>
    <t>-497.115150077717 161.264310707013 -202.989594931573</t>
  </si>
  <si>
    <t>-510.651678301321 160.632691201541 -300.561941308718</t>
  </si>
  <si>
    <t>-521.820033840751 158.592463619508 -408.428090268999</t>
  </si>
  <si>
    <t>-530.358879206584 156.365286672264 -506.030063746781</t>
  </si>
  <si>
    <t>-537.322586493333 153.852651580775 -603.749995412494</t>
  </si>
  <si>
    <t>-545.449452225123 150.105177408401 -741.459530142061</t>
  </si>
  <si>
    <t>-526.697787490495 146.139097734183 -830.642653568416</t>
  </si>
  <si>
    <t>-545.651259470203 181.515079703717 -681.173646738776</t>
  </si>
  <si>
    <t>-580.221662804422 316.148402820636 -664.465059673981</t>
  </si>
  <si>
    <t>-553.556411219658 331.013409983604 -366.022434550283</t>
  </si>
  <si>
    <t>-344.216468447325 257.902714048328 -261.34851323391</t>
  </si>
  <si>
    <t>-538.063014613829 122.008264713755 -680.00211184901</t>
  </si>
  <si>
    <t>-304.921407921504 28.2214818749419 -353.551776393856</t>
  </si>
  <si>
    <t>-481.674156396421 239.994067905147 -205.520141030059</t>
  </si>
  <si>
    <t>-484.413683183102 260.752425007306 210.433687882256</t>
  </si>
  <si>
    <t>-492.841708315338 282.392000559204 616.106876782789</t>
  </si>
  <si>
    <t>-343.940919196949 294.992820365989 675.299566681733</t>
  </si>
  <si>
    <t>-512.506441174809 82.4837506646597 -200.388924645132</t>
  </si>
  <si>
    <t>-524.67805966393 90.05623613845 215.844767165282</t>
  </si>
  <si>
    <t>-535.324903100708 101.52683981758 621.929925297478</t>
  </si>
  <si>
    <t>-393.878409013592 54.4302597232765 682.003210468897</t>
  </si>
  <si>
    <t>9763-20170724T150258.042044500.bin</t>
  </si>
  <si>
    <t>-497.018723713252 161.022951555503 -202.977847520593</t>
  </si>
  <si>
    <t>-510.523833065559 160.421592986641 -300.554718472726</t>
  </si>
  <si>
    <t>-521.646909175063 158.54113994685 -408.428488228043</t>
  </si>
  <si>
    <t>-530.145530100662 156.510047205607 -506.038242450816</t>
  </si>
  <si>
    <t>-537.072824747357 154.24598294429 -603.766736438648</t>
  </si>
  <si>
    <t>-545.155453295507 150.903760939932 -741.489298380058</t>
  </si>
  <si>
    <t>-526.293502895915 147.404749110412 -830.668861719463</t>
  </si>
  <si>
    <t>-545.442995023405 182.1276389127 -681.107296596892</t>
  </si>
  <si>
    <t>-580.098815863133 316.681303804524 -663.94623061444</t>
  </si>
  <si>
    <t>-553.154406431389 331.281243484846 -365.515563937747</t>
  </si>
  <si>
    <t>-344.433104896354 256.250246589583 -260.965337941136</t>
  </si>
  <si>
    <t>-537.722404971433 122.634572306911 -680.116662673555</t>
  </si>
  <si>
    <t>-304.610441650301 28.2165350394364 -353.805051163417</t>
  </si>
  <si>
    <t>-481.661584690757 239.738003370969 -205.486410821301</t>
  </si>
  <si>
    <t>-484.547494021444 260.693073589379 210.456581827778</t>
  </si>
  <si>
    <t>-492.882575229717 282.38943404029 616.132566934249</t>
  </si>
  <si>
    <t>-343.985634557686 295.082190869454 675.315286282392</t>
  </si>
  <si>
    <t>-512.437916974611 82.2970501536893 -200.411136420151</t>
  </si>
  <si>
    <t>-524.604335991151 89.9052422678383 215.822112935691</t>
  </si>
  <si>
    <t>-535.30061181592 101.507579090178 621.907683905524</t>
  </si>
  <si>
    <t>-393.842718367937 54.4557466646329 681.989224222162</t>
  </si>
  <si>
    <t>9763-20170724T150258.085159700.bin</t>
  </si>
  <si>
    <t>-497.005921403621 160.913979978853 -202.968059396447</t>
  </si>
  <si>
    <t>-510.485003184002 160.320925226115 -300.54860833527</t>
  </si>
  <si>
    <t>-521.56787920444 158.504544595085 -408.427668372279</t>
  </si>
  <si>
    <t>-530.027785787041 156.553829847959 -506.042325929471</t>
  </si>
  <si>
    <t>-536.915409973724 154.392726361031 -603.775941412856</t>
  </si>
  <si>
    <t>-544.94244405022 151.219734516327 -741.505799056226</t>
  </si>
  <si>
    <t>-526.063591830208 147.946362156989 -830.690361714221</t>
  </si>
  <si>
    <t>-545.262671182525 182.368320349092 -681.08501803712</t>
  </si>
  <si>
    <t>-579.94245717638 316.893595907909 -663.80146225915</t>
  </si>
  <si>
    <t>-553.203342858403 331.145951209161 -365.335587775013</t>
  </si>
  <si>
    <t>-344.851263710048 255.214044372879 -260.699273127258</t>
  </si>
  <si>
    <t>-537.52584424964 122.876394862591 -680.165477856594</t>
  </si>
  <si>
    <t>-304.507715927438 28.1141768659093 -354.014827285297</t>
  </si>
  <si>
    <t>-481.596130006165 239.611894529148 -205.466070389587</t>
  </si>
  <si>
    <t>-484.606598755497 260.63782310383 210.472458358194</t>
  </si>
  <si>
    <t>-492.901351609199 282.391230581584 616.151002346507</t>
  </si>
  <si>
    <t>-344.009020419458 295.114155199738 675.338819132094</t>
  </si>
  <si>
    <t>-512.434230924965 82.1922674682551 -200.418909369993</t>
  </si>
  <si>
    <t>-524.584876064707 89.8671462026782 215.813535377938</t>
  </si>
  <si>
    <t>-535.286572546669 101.500694677298 621.904100692696</t>
  </si>
  <si>
    <t>-393.825815109936 54.4573214617576 681.985445153155</t>
  </si>
  <si>
    <t>9763-20170724T150258.110845100.bin</t>
  </si>
  <si>
    <t>-497.025125540425 160.855245477333 -202.951048416092</t>
  </si>
  <si>
    <t>-510.497865800788 160.263730217591 -300.532467431559</t>
  </si>
  <si>
    <t>-521.542063933601 158.502738854797 -408.416308223824</t>
  </si>
  <si>
    <t>-529.956548404635 156.624731337341 -506.036404965837</t>
  </si>
  <si>
    <t>-536.789722105853 154.559347738414 -603.776092535272</t>
  </si>
  <si>
    <t>-544.731872764714 151.545806228222 -741.514274924164</t>
  </si>
  <si>
    <t>-525.900174899657 148.476522969504 -830.716100809681</t>
  </si>
  <si>
    <t>-545.081626428537 182.625360226506 -681.058276767133</t>
  </si>
  <si>
    <t>-579.773916345836 317.136934978362 -663.681214104511</t>
  </si>
  <si>
    <t>-553.289771728653 330.754636246384 -365.162957555865</t>
  </si>
  <si>
    <t>-345.179694010563 254.020033532448 -260.630669032986</t>
  </si>
  <si>
    <t>-537.360793746344 123.130453421245 -680.201761311085</t>
  </si>
  <si>
    <t>-304.480628372231 27.8542950033016 -354.261611413761</t>
  </si>
  <si>
    <t>-481.653304181067 239.561642482071 -205.445312822512</t>
  </si>
  <si>
    <t>-484.660169328663 260.607709701284 210.492201288961</t>
  </si>
  <si>
    <t>-492.917908007289 282.378555272843 616.166613130008</t>
  </si>
  <si>
    <t>-344.023450400663 295.079724902862 675.353830024483</t>
  </si>
  <si>
    <t>-512.461723654666 82.1449340548429 -200.41758737031</t>
  </si>
  <si>
    <t>-524.587784879962 89.8156145125429 215.815658653698</t>
  </si>
  <si>
    <t>-535.270763015912 101.496296727901 621.902662910244</t>
  </si>
  <si>
    <t>-393.806978003574 54.4616134834178 681.983779165122</t>
  </si>
  <si>
    <t>9763-20170724T150258.185042500.bin</t>
  </si>
  <si>
    <t>-497.158137097516 160.784060589219 -202.910391067293</t>
  </si>
  <si>
    <t>-510.630749394899 160.227937481346 -300.492067648857</t>
  </si>
  <si>
    <t>-521.62183202743 158.605739206164 -408.383535206576</t>
  </si>
  <si>
    <t>-529.971131130043 156.895402616321 -506.012324346386</t>
  </si>
  <si>
    <t>-536.724539199451 155.041064647797 -603.76178393176</t>
  </si>
  <si>
    <t>-544.541505469101 152.371217636305 -741.514197088738</t>
  </si>
  <si>
    <t>-525.913390231457 149.674406878702 -830.770784429258</t>
  </si>
  <si>
    <t>-544.931566350909 183.301774160072 -680.98192152471</t>
  </si>
  <si>
    <t>-579.661395187859 317.773826037539 -663.369827210809</t>
  </si>
  <si>
    <t>-553.366165703961 329.76704172019 -364.765236800165</t>
  </si>
  <si>
    <t>-345.540176001131 252.037558154664 -260.4029601075</t>
  </si>
  <si>
    <t>-537.240786725625 123.800980251507 -680.26533146176</t>
  </si>
  <si>
    <t>-304.680441850274 27.5798122020572 -354.570975688801</t>
  </si>
  <si>
    <t>-481.759329576806 239.45578090215 -205.395527224986</t>
  </si>
  <si>
    <t>-484.719737333208 260.6059741303 210.537088517425</t>
  </si>
  <si>
    <t>-492.967475776209 282.37347873506 616.199915455982</t>
  </si>
  <si>
    <t>-344.065835737186 295.109019104272 675.361638535438</t>
  </si>
  <si>
    <t>-512.604874837208 82.1057183320443 -200.394278246272</t>
  </si>
  <si>
    <t>-524.654351529104 89.772390175036 215.841246284528</t>
  </si>
  <si>
    <t>-535.24061306147 101.528408272483 621.930729321078</t>
  </si>
  <si>
    <t>-393.777964644714 54.446943929702 681.977842965678</t>
  </si>
  <si>
    <t>9763-20170724T150258.241077600.bin</t>
  </si>
  <si>
    <t>-497.319159976376 160.742080078789 -202.893904108597</t>
  </si>
  <si>
    <t>-510.763699071855 160.205847525999 -300.479551923527</t>
  </si>
  <si>
    <t>-521.729468750975 158.696999430917 -408.375282012465</t>
  </si>
  <si>
    <t>-530.061833708231 157.125467380769 -506.007684855007</t>
  </si>
  <si>
    <t>-536.806581108616 155.44601882687 -603.760861234156</t>
  </si>
  <si>
    <t>-544.622120637109 153.060651707698 -741.518802853207</t>
  </si>
  <si>
    <t>-526.15894724919 150.616869153503 -830.816734381898</t>
  </si>
  <si>
    <t>-544.99232140508 183.868761449 -680.923996743183</t>
  </si>
  <si>
    <t>-579.614691801254 318.34685369316 -663.11347275301</t>
  </si>
  <si>
    <t>-553.539654956024 328.810886408381 -364.431968251726</t>
  </si>
  <si>
    <t>-345.865788095654 250.435898428172 -260.249850191098</t>
  </si>
  <si>
    <t>-537.34252356157 124.361433867907 -680.327507608142</t>
  </si>
  <si>
    <t>-305.018011014843 27.3696812939565 -354.529614194457</t>
  </si>
  <si>
    <t>-481.808753961878 239.351535509559 -205.358999528378</t>
  </si>
  <si>
    <t>-484.728071417113 260.539974292167 210.571949300328</t>
  </si>
  <si>
    <t>-493.019536758023 282.334249452274 616.235872090077</t>
  </si>
  <si>
    <t>-344.095628051635 294.93026747768 675.371393114677</t>
  </si>
  <si>
    <t>-512.834614895034 82.1066221043432 -200.37759776004</t>
  </si>
  <si>
    <t>-524.729102329565 89.6970399714171 215.863811084369</t>
  </si>
  <si>
    <t>-535.215367715653 101.550547468276 621.955781849366</t>
  </si>
  <si>
    <t>-393.758329938192 54.4008095781951 681.962579024636</t>
  </si>
  <si>
    <t>9763-20170724T150258.278176100.bin</t>
  </si>
  <si>
    <t>-497.366795059618 160.646751460009 -202.861994043903</t>
  </si>
  <si>
    <t>-510.796303852564 160.132506237627 -300.449864535134</t>
  </si>
  <si>
    <t>-521.748754359045 158.677892350343 -408.347628368018</t>
  </si>
  <si>
    <t>-530.071617757715 157.167406948107 -505.981853501991</t>
  </si>
  <si>
    <t>-536.810108731899 155.560793556488 -603.736660019782</t>
  </si>
  <si>
    <t>-544.621003504389 153.290158267562 -741.496831708391</t>
  </si>
  <si>
    <t>-526.221736895347 150.933277711079 -830.810413014925</t>
  </si>
  <si>
    <t>-544.981139191513 184.049357790013 -680.877113602524</t>
  </si>
  <si>
    <t>-579.588211655831 318.523385563997 -662.994449328906</t>
  </si>
  <si>
    <t>-553.356528857713 328.32274063325 -364.30426925667</t>
  </si>
  <si>
    <t>-345.551311251263 250.229056219889 -260.172706128512</t>
  </si>
  <si>
    <t>-537.355587005822 124.538298839462 -680.328558636719</t>
  </si>
  <si>
    <t>-305.222476439402 27.1536174185637 -354.445108185867</t>
  </si>
  <si>
    <t>-481.728461062511 239.233497034953 -205.326117940397</t>
  </si>
  <si>
    <t>-484.734024206078 260.497985181218 210.600337114985</t>
  </si>
  <si>
    <t>-493.043515392492 282.32279790445 616.25608032664</t>
  </si>
  <si>
    <t>-344.11096613778 294.852591804623 675.383890927564</t>
  </si>
  <si>
    <t>-512.965283775624 82.0452530334082 -200.369823174786</t>
  </si>
  <si>
    <t>-524.729522347369 89.624612401547 215.875460006267</t>
  </si>
  <si>
    <t>-535.205707584956 101.549607725578 621.963829014716</t>
  </si>
  <si>
    <t>-393.749724861845 54.3807440101671 681.958033666838</t>
  </si>
  <si>
    <t>9763-20170724T150258.311271000.bin</t>
  </si>
  <si>
    <t>-497.403890023467 160.58510633479 -202.852717358927</t>
  </si>
  <si>
    <t>-510.832744507081 160.089060939936 -300.440688467834</t>
  </si>
  <si>
    <t>-521.785910771775 158.681296329264 -408.33896007881</t>
  </si>
  <si>
    <t>-530.111116046367 157.223913758913 -505.973911014539</t>
  </si>
  <si>
    <t>-536.854275881241 155.68149676862 -603.729510660829</t>
  </si>
  <si>
    <t>-544.674858697005 153.512342459064 -741.490721569471</t>
  </si>
  <si>
    <t>-526.323185721982 151.21872514459 -830.815547079634</t>
  </si>
  <si>
    <t>-545.025823685416 184.227540314903 -680.848501486447</t>
  </si>
  <si>
    <t>-579.610625223999 318.687351815654 -662.876587392899</t>
  </si>
  <si>
    <t>-552.909187705562 327.990005420413 -364.211955657395</t>
  </si>
  <si>
    <t>-344.908903107352 250.587687720932 -259.953986887185</t>
  </si>
  <si>
    <t>-537.410019893697 124.714981428668 -680.343798850392</t>
  </si>
  <si>
    <t>-305.517863268188 26.9833608403339 -354.266052277983</t>
  </si>
  <si>
    <t>-481.745640795489 239.164971646823 -205.298125648009</t>
  </si>
  <si>
    <t>-484.761892616535 260.489184766179 210.625198343419</t>
  </si>
  <si>
    <t>-493.073132737424 282.316638346219 616.278173849314</t>
  </si>
  <si>
    <t>-344.128545625302 294.778721737983 675.389923373941</t>
  </si>
  <si>
    <t>-513.048346618812 82.0200304014475 -200.362700668867</t>
  </si>
  <si>
    <t>-524.722421555945 89.5208010044391 215.886604286387</t>
  </si>
  <si>
    <t>-535.205468865792 101.533928480124 621.969182320494</t>
  </si>
  <si>
    <t>-393.743035644239 54.3658539089693 681.948810843333</t>
  </si>
  <si>
    <t>9763-20170724T150258.376446000.bin</t>
  </si>
  <si>
    <t>-497.508648061216 160.558497401366 -202.826842296096</t>
  </si>
  <si>
    <t>-510.92029881192 160.080087873008 -300.417311250406</t>
  </si>
  <si>
    <t>-521.873684429598 158.737622009312 -408.316497286819</t>
  </si>
  <si>
    <t>-530.208611928036 157.357118815983 -505.951641306493</t>
  </si>
  <si>
    <t>-536.972211812164 155.908393451452 -603.707225591127</t>
  </si>
  <si>
    <t>-544.8338191335 153.888653634768 -741.468329097423</t>
  </si>
  <si>
    <t>-526.504337009098 151.679496592884 -830.799939218102</t>
  </si>
  <si>
    <t>-545.171181415589 184.537361930802 -680.792705343792</t>
  </si>
  <si>
    <t>-579.676798539266 318.992902320334 -662.636150166047</t>
  </si>
  <si>
    <t>-551.333207861892 328.155616724231 -364.11870733143</t>
  </si>
  <si>
    <t>-343.098899764136 251.696542890767 -259.632002171469</t>
  </si>
  <si>
    <t>-537.546358915542 125.025414332611 -680.35528804175</t>
  </si>
  <si>
    <t>-306.183367055765 27.4307802091791 -353.57634807543</t>
  </si>
  <si>
    <t>-481.880272686212 239.100382862918 -205.245110227988</t>
  </si>
  <si>
    <t>-484.733558764738 260.49302219248 210.675827783888</t>
  </si>
  <si>
    <t>-493.142714742432 282.308034374375 616.319668867514</t>
  </si>
  <si>
    <t>-344.176632811807 294.758369415301 675.379721071335</t>
  </si>
  <si>
    <t>-513.143495144952 82.0421808664207 -200.353074540383</t>
  </si>
  <si>
    <t>-524.647413981001 89.3297679725974 215.904713696193</t>
  </si>
  <si>
    <t>-535.205679637587 101.51166054021 621.99665896785</t>
  </si>
  <si>
    <t>-393.7195734408 54.3530642529649 681.927736714133</t>
  </si>
  <si>
    <t>9763-20170724T150258.442297300.bin</t>
  </si>
  <si>
    <t>-497.558357293762 160.544808581735 -202.786284092939</t>
  </si>
  <si>
    <t>-511.000587313901 160.080656219408 -300.372672598807</t>
  </si>
  <si>
    <t>-521.963801193798 158.781404956709 -408.271287273009</t>
  </si>
  <si>
    <t>-530.299228070297 157.451280637168 -505.907154978051</t>
  </si>
  <si>
    <t>-537.055606277323 156.064902787588 -603.664147102965</t>
  </si>
  <si>
    <t>-544.899613222978 154.145597565127 -741.427584353191</t>
  </si>
  <si>
    <t>-526.599284078844 151.949189455846 -830.765695714448</t>
  </si>
  <si>
    <t>-545.229876043294 184.75203425375 -680.730650294405</t>
  </si>
  <si>
    <t>-579.620745068805 319.234071778486 -662.488704039026</t>
  </si>
  <si>
    <t>-550.002986647182 328.939005543158 -364.112225924061</t>
  </si>
  <si>
    <t>-341.813708909754 253.477513015765 -258.813558775469</t>
  </si>
  <si>
    <t>-537.634802714245 125.235905750882 -680.333755192683</t>
  </si>
  <si>
    <t>-306.195815594368 27.6184748797186 -353.63669846696</t>
  </si>
  <si>
    <t>-481.979122686743 239.080684021229 -205.190714453122</t>
  </si>
  <si>
    <t>-484.636313148651 260.543203646126 210.727957889321</t>
  </si>
  <si>
    <t>-493.211448884471 282.319577136474 616.388102648506</t>
  </si>
  <si>
    <t>-344.230595093447 294.838964239871 675.396300650644</t>
  </si>
  <si>
    <t>-513.177926319541 82.0202889470638 -200.338263615726</t>
  </si>
  <si>
    <t>-524.590520468663 89.2858914828446 215.922459989855</t>
  </si>
  <si>
    <t>-535.204642410469 101.501321167476 622.002533646398</t>
  </si>
  <si>
    <t>-393.69205014118 54.3554193791779 681.881157279278</t>
  </si>
  <si>
    <t>9763-20170724T150258.476387700.bin</t>
  </si>
  <si>
    <t>-497.548056737717 160.533041085952 -202.786967655145</t>
  </si>
  <si>
    <t>-510.990749385443 160.072972675081 -300.373256422189</t>
  </si>
  <si>
    <t>-521.942299602544 158.790001268384 -408.273348077272</t>
  </si>
  <si>
    <t>-530.262772381648 157.480055591325 -505.91059746422</t>
  </si>
  <si>
    <t>-537.000167768918 156.118906780365 -603.669357517062</t>
  </si>
  <si>
    <t>-544.813433108735 154.241249992662 -741.435130047729</t>
  </si>
  <si>
    <t>-526.531378334471 152.023216676376 -830.776473459896</t>
  </si>
  <si>
    <t>-545.148452394517 184.830427170249 -680.72942230584</t>
  </si>
  <si>
    <t>-579.50320253713 319.316081656563 -662.484427910044</t>
  </si>
  <si>
    <t>-549.490611292782 329.046496294314 -364.148148501378</t>
  </si>
  <si>
    <t>-341.242167453872 254.243680914121 -258.497114161591</t>
  </si>
  <si>
    <t>-537.571031185164 125.312018886793 -680.347860472651</t>
  </si>
  <si>
    <t>-306.052034995486 27.6552776944034 -353.858881606709</t>
  </si>
  <si>
    <t>-481.968299258192 239.054478082963 -205.180128597813</t>
  </si>
  <si>
    <t>-484.582179613783 260.546861482838 210.737217700199</t>
  </si>
  <si>
    <t>-493.238722562859 282.308478822093 616.402377067817</t>
  </si>
  <si>
    <t>-344.24524439062 294.729856366102 675.399469415647</t>
  </si>
  <si>
    <t>-513.152990938827 82.0011992400102 -200.334331466701</t>
  </si>
  <si>
    <t>-524.535364951629 89.2763491184739 215.926996908672</t>
  </si>
  <si>
    <t>-535.15405977389 101.512317141752 622.000635181509</t>
  </si>
  <si>
    <t>-393.639515410275 54.3514724384977 681.862850937589</t>
  </si>
  <si>
    <t>9763-20170724T150258.510482600.bin</t>
  </si>
  <si>
    <t>-497.478925697143 160.52203358032 -202.789664362747</t>
  </si>
  <si>
    <t>-510.923923920207 160.067922674208 -300.37559036906</t>
  </si>
  <si>
    <t>-521.866626217171 158.808574440752 -408.276934429681</t>
  </si>
  <si>
    <t>-530.175219299882 157.527269146849 -505.915542459953</t>
  </si>
  <si>
    <t>-536.897296829475 156.202682898442 -603.675852510723</t>
  </si>
  <si>
    <t>-544.685841668653 154.384689436579 -741.443945350431</t>
  </si>
  <si>
    <t>-526.442119639627 152.149018377266 -830.792437969836</t>
  </si>
  <si>
    <t>-545.03163020425 184.94766791659 -680.724881439173</t>
  </si>
  <si>
    <t>-579.403496596757 319.427829011679 -662.508111788047</t>
  </si>
  <si>
    <t>-549.022076455537 329.26046019558 -364.212507006585</t>
  </si>
  <si>
    <t>-340.623538327944 255.500666736042 -258.125142320552</t>
  </si>
  <si>
    <t>-537.454518920798 125.428983235624 -680.367860441878</t>
  </si>
  <si>
    <t>-305.880620948695 27.6276312924988 -354.128351994286</t>
  </si>
  <si>
    <t>-481.833779547683 239.052726275771 -205.177088871407</t>
  </si>
  <si>
    <t>-484.548583502072 260.52007164412 210.740913017869</t>
  </si>
  <si>
    <t>-493.26350266893 282.300667791021 616.409901595751</t>
  </si>
  <si>
    <t>-344.263303592281 294.667311716197 675.401516575197</t>
  </si>
  <si>
    <t>-513.109348384806 81.9826829259173 -200.33852004116</t>
  </si>
  <si>
    <t>-524.48394602341 89.2884315502615 215.922522712451</t>
  </si>
  <si>
    <t>-535.147672317113 101.509445600363 621.990913776592</t>
  </si>
  <si>
    <t>-393.637448942562 54.3304669380159 681.849120415361</t>
  </si>
  <si>
    <t>9763-20170724T150258.577662500.bin</t>
  </si>
  <si>
    <t>-497.329925054676 160.477403611578 -202.765374178985</t>
  </si>
  <si>
    <t>-510.758332903411 160.017091296622 -300.353622311981</t>
  </si>
  <si>
    <t>-521.623296946554 158.818529731778 -408.263443017181</t>
  </si>
  <si>
    <t>-529.840515989737 157.621876467634 -505.910975860531</t>
  </si>
  <si>
    <t>-536.451910012093 156.413687003667 -603.680194230662</t>
  </si>
  <si>
    <t>-544.066112943115 154.794267401215 -741.460448446554</t>
  </si>
  <si>
    <t>-525.891390297447 152.602184702549 -830.824210782205</t>
  </si>
  <si>
    <t>-544.526827331554 185.264739233922 -680.695890297685</t>
  </si>
  <si>
    <t>-578.855968490864 319.744445067768 -662.344981371743</t>
  </si>
  <si>
    <t>-546.6986163997 329.744870369984 -364.241130510398</t>
  </si>
  <si>
    <t>-338.095322236182 257.567895674446 -257.469589273448</t>
  </si>
  <si>
    <t>-536.87399650759 125.755420728753 -680.419328813758</t>
  </si>
  <si>
    <t>-305.335817167752 27.9114669329374 -354.344187364164</t>
  </si>
  <si>
    <t>-481.735467995078 239.009680479353 -205.157175216304</t>
  </si>
  <si>
    <t>-484.476029029975 260.537614413335 210.757559603081</t>
  </si>
  <si>
    <t>-493.305830324887 282.29494666349 616.423356594082</t>
  </si>
  <si>
    <t>-344.299070591438 294.592991461541 675.412763958287</t>
  </si>
  <si>
    <t>-512.96031930514 81.9719476101106 -200.333752011676</t>
  </si>
  <si>
    <t>-524.369420422207 89.2961726097194 215.926029340762</t>
  </si>
  <si>
    <t>-535.107792143751 101.51257136193 621.982762175624</t>
  </si>
  <si>
    <t>-393.604372650231 54.3233411127917 681.848963327674</t>
  </si>
  <si>
    <t>9763-20170724T150258.609337800.bin</t>
  </si>
  <si>
    <t>-497.286361410669 160.504615126043 -202.768843595979</t>
  </si>
  <si>
    <t>-510.701740904866 160.031670459833 -300.358826943462</t>
  </si>
  <si>
    <t>-521.517884981378 158.870011083133 -408.273881298079</t>
  </si>
  <si>
    <t>-529.679219147454 157.728794149527 -505.92667511928</t>
  </si>
  <si>
    <t>-536.22439382844 156.598833013601 -603.701461076232</t>
  </si>
  <si>
    <t>-543.735721811477 155.114387130961 -741.488849366527</t>
  </si>
  <si>
    <t>-525.575799512068 152.974982661762 -830.856923786865</t>
  </si>
  <si>
    <t>-544.270837308085 185.521599068785 -680.693145108743</t>
  </si>
  <si>
    <t>-578.625976661404 319.973982270461 -662.249635772294</t>
  </si>
  <si>
    <t>-545.55570904987 330.273599444906 -364.25585344806</t>
  </si>
  <si>
    <t>-336.896389084176 258.343414946025 -257.427355298963</t>
  </si>
  <si>
    <t>-536.560160775498 126.019491482179 -680.472540641617</t>
  </si>
  <si>
    <t>-304.982001132046 28.0331544692863 -354.36746301007</t>
  </si>
  <si>
    <t>-481.742430541375 239.054142848279 -205.160644247165</t>
  </si>
  <si>
    <t>-484.459049464317 260.551859590327 210.755854906516</t>
  </si>
  <si>
    <t>-493.328657834647 282.309808358182 616.423478347859</t>
  </si>
  <si>
    <t>-344.324197901468 294.641698911268 675.411527962862</t>
  </si>
  <si>
    <t>-512.853412895415 82.0005763378597 -200.328534165477</t>
  </si>
  <si>
    <t>-524.320756668015 89.3054021377886 215.929968291055</t>
  </si>
  <si>
    <t>-535.082607086396 101.504825556368 621.981086153917</t>
  </si>
  <si>
    <t>-393.570646456933 54.3432432073346 681.848923624431</t>
  </si>
  <si>
    <t>9763-20170724T150258.677517800.bin</t>
  </si>
  <si>
    <t>-497.175335533782 160.483045048648 -202.781360129011</t>
  </si>
  <si>
    <t>-510.542392178243 160.004735890023 -300.377910465046</t>
  </si>
  <si>
    <t>-521.212617988733 158.921858605018 -408.308295129094</t>
  </si>
  <si>
    <t>-529.208375767137 157.890285859614 -505.976271220052</t>
  </si>
  <si>
    <t>-535.55663713714 156.910794181455 -603.765520904817</t>
  </si>
  <si>
    <t>-542.760073703928 155.68375279222 -741.571906394693</t>
  </si>
  <si>
    <t>-524.591222911868 153.645548001934 -830.940319683056</t>
  </si>
  <si>
    <t>-543.48455108325 185.970352495948 -680.718012851278</t>
  </si>
  <si>
    <t>-577.929068909925 320.372983780413 -662.053660841686</t>
  </si>
  <si>
    <t>-542.609761461037 331.403998959419 -364.34435738687</t>
  </si>
  <si>
    <t>-333.554648184313 259.552756366219 -258.238984202883</t>
  </si>
  <si>
    <t>-535.667331448727 126.482040179107 -680.596891522317</t>
  </si>
  <si>
    <t>-304.077541602621 28.1340888442462 -354.305741069978</t>
  </si>
  <si>
    <t>-481.711142717514 239.013137574756 -205.154993977569</t>
  </si>
  <si>
    <t>-484.524314781564 260.593126832119 210.756547653492</t>
  </si>
  <si>
    <t>-493.369455709695 282.287659821042 616.427720245495</t>
  </si>
  <si>
    <t>-344.352873810997 294.487247877065 675.412652207837</t>
  </si>
  <si>
    <t>-512.644095732227 81.9390510651572 -200.351634892223</t>
  </si>
  <si>
    <t>-524.234460630281 89.3437509355031 215.901702664185</t>
  </si>
  <si>
    <t>-535.049590451413 101.47497518811 621.96516708602</t>
  </si>
  <si>
    <t>-393.51948415999 54.3762892253574 681.83962065147</t>
  </si>
  <si>
    <t>9763-20170724T150258.711121200.bin</t>
  </si>
  <si>
    <t>-497.102342696188 160.479869673376 -202.786276784927</t>
  </si>
  <si>
    <t>-510.444595685367 159.997474853984 -300.386220977071</t>
  </si>
  <si>
    <t>-521.032415321572 158.962496634966 -408.325358413639</t>
  </si>
  <si>
    <t>-528.933713728154 157.997946680472 -506.001448033561</t>
  </si>
  <si>
    <t>-535.169091151801 157.110677264001 -603.798848410705</t>
  </si>
  <si>
    <t>-542.195586434361 156.041608084635 -741.615761842569</t>
  </si>
  <si>
    <t>-524.037576383494 154.055412786465 -830.987631799408</t>
  </si>
  <si>
    <t>-543.029510741244 186.254333481828 -680.726550495735</t>
  </si>
  <si>
    <t>-577.427574537816 320.645019002349 -661.848491242885</t>
  </si>
  <si>
    <t>-540.825625653351 331.67463674288 -364.294179749622</t>
  </si>
  <si>
    <t>-331.354147483732 259.981449155807 -258.905418091291</t>
  </si>
  <si>
    <t>-535.149840237461 126.77393177584 -680.666817970169</t>
  </si>
  <si>
    <t>-303.696089706203 28.2942212903949 -354.193100559173</t>
  </si>
  <si>
    <t>-481.677922102833 239.038483161766 -205.163615674807</t>
  </si>
  <si>
    <t>-484.554743354842 260.603113631039 210.748264607112</t>
  </si>
  <si>
    <t>-493.387496795711 282.326945976396 616.425795592597</t>
  </si>
  <si>
    <t>-344.388429212922 294.742976969762 675.409870041743</t>
  </si>
  <si>
    <t>-512.550936620672 81.9293854614143 -200.354226509693</t>
  </si>
  <si>
    <t>-524.199483011328 89.3597485097712 215.897035394415</t>
  </si>
  <si>
    <t>-535.031822785394 101.470476100268 621.956920477772</t>
  </si>
  <si>
    <t>-393.498624049709 54.3881013411524 681.836738215942</t>
  </si>
  <si>
    <t>9763-20170724T150258.777289500.bin</t>
  </si>
  <si>
    <t>-496.846249231838 160.413316967323 -202.803741663025</t>
  </si>
  <si>
    <t>-510.133667646487 159.916668709464 -300.411118648844</t>
  </si>
  <si>
    <t>-520.58167776681 158.942261521187 -408.364317461983</t>
  </si>
  <si>
    <t>-528.327952539563 158.06658422948 -506.053736084231</t>
  </si>
  <si>
    <t>-534.381777537582 157.304632478285 -603.863594162897</t>
  </si>
  <si>
    <t>-541.126831971538 156.451609368017 -741.696104721617</t>
  </si>
  <si>
    <t>-523.008238942979 154.567119231312 -831.07824378441</t>
  </si>
  <si>
    <t>-542.116943080954 186.56459399555 -680.759780776431</t>
  </si>
  <si>
    <t>-576.419736214199 320.9440179358 -661.5950840688</t>
  </si>
  <si>
    <t>-537.682138557377 331.835976041512 -364.306182722795</t>
  </si>
  <si>
    <t>-327.674797118072 258.81973841962 -260.911038962589</t>
  </si>
  <si>
    <t>-534.173685582409 127.092839441648 -680.780432813535</t>
  </si>
  <si>
    <t>-303.039879273685 28.2996919951734 -354.145665201351</t>
  </si>
  <si>
    <t>-481.495940161744 239.002195092079 -205.170127242836</t>
  </si>
  <si>
    <t>-484.486377144264 260.543067298818 210.742209977106</t>
  </si>
  <si>
    <t>-493.413658210302 282.329731631924 616.431353344204</t>
  </si>
  <si>
    <t>-344.423423065475 294.781200103064 675.43033868466</t>
  </si>
  <si>
    <t>-512.213897733028 81.8225919126551 -200.36400732331</t>
  </si>
  <si>
    <t>-524.109114927656 89.4051097628706 215.877558786994</t>
  </si>
  <si>
    <t>-534.998986505489 101.468729875721 621.946636866399</t>
  </si>
  <si>
    <t>-393.462139942022 54.4057202602289 681.83315090061</t>
  </si>
  <si>
    <t>9763-20170724T150258.843102700.bin</t>
  </si>
  <si>
    <t>-496.425235288397 160.337512260359 -202.777198949698</t>
  </si>
  <si>
    <t>-509.655941389084 159.841887840727 -300.392264022369</t>
  </si>
  <si>
    <t>-520.014453534788 158.87559200798 -408.354164103645</t>
  </si>
  <si>
    <t>-527.669316616248 158.011091010863 -506.050959512054</t>
  </si>
  <si>
    <t>-533.621434840688 157.265012524886 -603.867202602086</t>
  </si>
  <si>
    <t>-540.212703968198 156.439737162501 -741.707230358246</t>
  </si>
  <si>
    <t>-522.108480015512 154.615001224905 -831.093502771944</t>
  </si>
  <si>
    <t>-541.27413797414 186.539960301149 -680.765781236152</t>
  </si>
  <si>
    <t>-575.64463750261 320.894807998498 -661.627442217073</t>
  </si>
  <si>
    <t>-535.875845700673 332.086279367523 -364.485739115258</t>
  </si>
  <si>
    <t>-326.331804752113 255.356451322556 -262.854953997541</t>
  </si>
  <si>
    <t>-533.324211389868 127.069032617213 -680.789985384653</t>
  </si>
  <si>
    <t>-302.323704889144 28.2349328345856 -354.05816870299</t>
  </si>
  <si>
    <t>-481.05757168622 238.928819918115 -205.141623355218</t>
  </si>
  <si>
    <t>-484.386997982484 260.480721896898 210.767505810206</t>
  </si>
  <si>
    <t>-493.447074688795 282.316243674821 616.438386603354</t>
  </si>
  <si>
    <t>-344.460367806489 294.822691766642 675.434508383204</t>
  </si>
  <si>
    <t>-511.820545321166 81.7521478842725 -200.367785109039</t>
  </si>
  <si>
    <t>-523.951008156585 89.4291869038352 215.865245674578</t>
  </si>
  <si>
    <t>-534.962656593148 101.477239157032 621.932032840616</t>
  </si>
  <si>
    <t>-393.425390262135 54.4256871538521 681.826602820082</t>
  </si>
  <si>
    <t>9763-20170724T150258.877193000.bin</t>
  </si>
  <si>
    <t>-496.165991829608 160.268385270422 -202.776261697458</t>
  </si>
  <si>
    <t>-509.381154072393 159.76946900079 -300.393438995369</t>
  </si>
  <si>
    <t>-519.726837087825 158.804782387758 -408.356620820392</t>
  </si>
  <si>
    <t>-527.372023235893 157.944003403226 -506.054089589699</t>
  </si>
  <si>
    <t>-533.316577213369 157.203172170654 -603.870847271464</t>
  </si>
  <si>
    <t>-539.899492536606 156.387734821585 -741.711407097871</t>
  </si>
  <si>
    <t>-521.832189634618 154.598149661763 -831.105800187749</t>
  </si>
  <si>
    <t>-540.967745323888 186.483185343734 -680.767770483169</t>
  </si>
  <si>
    <t>-575.31822998342 320.842324378553 -661.614107681256</t>
  </si>
  <si>
    <t>-534.965512398376 332.164383164524 -364.556109450839</t>
  </si>
  <si>
    <t>-325.818296053442 253.124262889814 -263.882724692949</t>
  </si>
  <si>
    <t>-533.011565661101 127.013105674192 -680.796001447562</t>
  </si>
  <si>
    <t>-301.940139261097 28.2008867056359 -354.15394566477</t>
  </si>
  <si>
    <t>-480.807223023242 238.84056064 -205.132149731789</t>
  </si>
  <si>
    <t>-484.297999248589 260.468031628255 210.771792278551</t>
  </si>
  <si>
    <t>-493.464952683924 282.311228909057 616.43889700032</t>
  </si>
  <si>
    <t>-344.483506120432 294.877669985613 675.435563108628</t>
  </si>
  <si>
    <t>-511.550944707738 81.6914900419856 -200.357642019324</t>
  </si>
  <si>
    <t>-523.828313238414 89.4162037503716 215.870194582078</t>
  </si>
  <si>
    <t>-534.933176887491 101.495524663374 621.931839259233</t>
  </si>
  <si>
    <t>-393.407228796907 54.4202480169458 681.834487585926</t>
  </si>
  <si>
    <t>9763-20170724T150258.943103200.bin</t>
  </si>
  <si>
    <t>-495.775038112914 160.224721502733 -202.753240852505</t>
  </si>
  <si>
    <t>-508.977693852398 159.726449979874 -300.37209270992</t>
  </si>
  <si>
    <t>-519.272693316486 158.816030535336 -408.340630676652</t>
  </si>
  <si>
    <t>-526.859493115128 158.027149571079 -506.043238791842</t>
  </si>
  <si>
    <t>-532.734536569299 157.382184013825 -603.864887817469</t>
  </si>
  <si>
    <t>-539.209216495369 156.727413305387 -741.711319166867</t>
  </si>
  <si>
    <t>-521.209856921147 155.031676504509 -831.121390563576</t>
  </si>
  <si>
    <t>-540.319584129936 186.752620992096 -680.733828701465</t>
  </si>
  <si>
    <t>-574.574558414762 321.131460795144 -661.500778838763</t>
  </si>
  <si>
    <t>-533.110100434805 331.195732339412 -364.550499854794</t>
  </si>
  <si>
    <t>-324.407188298163 248.733697700975 -265.716701972749</t>
  </si>
  <si>
    <t>-532.374851707949 127.281162361529 -680.824549304265</t>
  </si>
  <si>
    <t>-301.164802456367 28.0565423137828 -354.430184725848</t>
  </si>
  <si>
    <t>-480.359236181719 238.831481987925 -205.125222720329</t>
  </si>
  <si>
    <t>-484.144136369161 260.407705284147 210.778762750564</t>
  </si>
  <si>
    <t>-493.496682545096 282.300721464559 616.443477121969</t>
  </si>
  <si>
    <t>-344.523233453345 294.965814571583 675.439292497409</t>
  </si>
  <si>
    <t>-511.231429171156 81.6302758412087 -200.339210643765</t>
  </si>
  <si>
    <t>-523.626064165384 89.4128719249375 215.884040723011</t>
  </si>
  <si>
    <t>-534.883064369533 101.510906868993 621.918640022531</t>
  </si>
  <si>
    <t>-393.379234841866 54.4032547995134 681.848106809541</t>
  </si>
  <si>
    <t>9763-20170724T150258.977194300.bin</t>
  </si>
  <si>
    <t>-495.622646747211 160.175999315398 -202.752000397388</t>
  </si>
  <si>
    <t>-508.825007436252 159.683706397843 -300.37088633439</t>
  </si>
  <si>
    <t>-519.064267462928 158.815617252928 -408.344971155602</t>
  </si>
  <si>
    <t>-526.579978191032 158.081640961118 -506.053602904215</t>
  </si>
  <si>
    <t>-532.364224749341 157.509938851439 -603.881190570164</t>
  </si>
  <si>
    <t>-538.691394673092 156.978637484257 -741.734935175684</t>
  </si>
  <si>
    <t>-520.718549793858 155.342240994636 -831.151393406844</t>
  </si>
  <si>
    <t>-539.87047204012 186.948793118963 -680.731707271219</t>
  </si>
  <si>
    <t>-574.100707680237 321.320708716082 -661.480536904449</t>
  </si>
  <si>
    <t>-532.038724467793 330.767961042496 -364.594110182485</t>
  </si>
  <si>
    <t>-323.611437770785 246.833096426981 -266.420750060659</t>
  </si>
  <si>
    <t>-531.918749868031 127.478107785331 -680.867409295269</t>
  </si>
  <si>
    <t>-300.869558032588 27.8581528238756 -354.568102548706</t>
  </si>
  <si>
    <t>-480.149564401929 238.729882977252 -205.111619560869</t>
  </si>
  <si>
    <t>-484.134412253283 260.389346030229 210.786232570593</t>
  </si>
  <si>
    <t>-493.516526386603 282.300288817256 616.439866554674</t>
  </si>
  <si>
    <t>-344.541441113182 294.947474168543 675.435404247447</t>
  </si>
  <si>
    <t>-511.102520879249 81.5910224197078 -200.339885499081</t>
  </si>
  <si>
    <t>-523.561163456472 89.3939945491943 215.881073048788</t>
  </si>
  <si>
    <t>-534.85854487101 101.514053915994 621.914529713986</t>
  </si>
  <si>
    <t>-393.364698030983 54.391617779833 681.855950717329</t>
  </si>
  <si>
    <t>9763-20170724T150259.010952400.bin</t>
  </si>
  <si>
    <t>-495.511037347501 160.131820475932 -202.760625408496</t>
  </si>
  <si>
    <t>-508.681945973455 159.643571231488 -300.383824693075</t>
  </si>
  <si>
    <t>-518.828659043898 158.810288344033 -408.367002459401</t>
  </si>
  <si>
    <t>-526.238753478486 158.122687144192 -506.084000075045</t>
  </si>
  <si>
    <t>-531.896395881175 157.61391529768 -603.919258406831</t>
  </si>
  <si>
    <t>-538.024119327164 157.189883392435 -741.782468669791</t>
  </si>
  <si>
    <t>-520.069476818388 155.597988411693 -831.20328704216</t>
  </si>
  <si>
    <t>-539.291937941324 187.112523068219 -680.75750805104</t>
  </si>
  <si>
    <t>-573.507522499371 321.495959712642 -661.502610180704</t>
  </si>
  <si>
    <t>-530.799014185206 330.354483318233 -364.69050248759</t>
  </si>
  <si>
    <t>-322.610537989984 245.374762312592 -266.909947091164</t>
  </si>
  <si>
    <t>-531.339020002146 127.642255499303 -680.928205868173</t>
  </si>
  <si>
    <t>-300.575526849373 27.5498292494349 -354.65234470099</t>
  </si>
  <si>
    <t>-479.968961139835 238.695974616367 -205.106900381758</t>
  </si>
  <si>
    <t>-484.125324667278 260.336392285371 210.790231729296</t>
  </si>
  <si>
    <t>-493.536903219332 282.300618283456 616.440135258337</t>
  </si>
  <si>
    <t>-344.565451001591 294.994636243322 675.434773065647</t>
  </si>
  <si>
    <t>-511.027004135417 81.5789536798754 -200.34882739928</t>
  </si>
  <si>
    <t>-523.515050399286 89.3190388484907 215.872463989651</t>
  </si>
  <si>
    <t>-534.841587553497 101.503876082192 621.906778413912</t>
  </si>
  <si>
    <t>-393.351834722843 54.3804223167333 681.856986813613</t>
  </si>
  <si>
    <t>9763-20170724T150259.075123200.bin</t>
  </si>
  <si>
    <t>-495.41785199778 159.944738088733 -202.745202517694</t>
  </si>
  <si>
    <t>-508.487945910741 159.451657400563 -300.381886517617</t>
  </si>
  <si>
    <t>-518.474086818629 158.692888118903 -408.380558071359</t>
  </si>
  <si>
    <t>-525.722550467582 158.106376256095 -506.110314165142</t>
  </si>
  <si>
    <t>-531.20417395692 157.733225938744 -603.956255666494</t>
  </si>
  <si>
    <t>-537.070932756443 157.53718925221 -741.831340380883</t>
  </si>
  <si>
    <t>-519.122509630913 156.040921311836 -831.255253348992</t>
  </si>
  <si>
    <t>-538.453275508564 187.358992830656 -680.759596590744</t>
  </si>
  <si>
    <t>-572.607797655078 321.739557560805 -661.413049333733</t>
  </si>
  <si>
    <t>-528.029940952214 330.045376212253 -364.859865622923</t>
  </si>
  <si>
    <t>-320.36140993315 242.640743953517 -268.116786601914</t>
  </si>
  <si>
    <t>-530.502026368088 127.888677073767 -681.013440288778</t>
  </si>
  <si>
    <t>-300.13741248243 26.4300124918359 -354.519723500108</t>
  </si>
  <si>
    <t>-479.858690540947 238.456413569961 -205.077475625674</t>
  </si>
  <si>
    <t>-484.265106581541 260.293653169202 210.806789172818</t>
  </si>
  <si>
    <t>-493.590838736719 282.295184146774 616.43821985221</t>
  </si>
  <si>
    <t>-344.615541010155 295.017617554389 675.417081502945</t>
  </si>
  <si>
    <t>-510.913214084479 81.4114362392913 -200.353784553293</t>
  </si>
  <si>
    <t>-523.466674051933 89.1035540142934 215.866412294354</t>
  </si>
  <si>
    <t>-534.836097847344 101.457127616773 621.916341594908</t>
  </si>
  <si>
    <t>-393.318099547431 54.3884248158372 681.842959278033</t>
  </si>
  <si>
    <t>9763-20170724T150259.142307000.bin</t>
  </si>
  <si>
    <t>-495.380282166095 159.788403769399 -202.726387650196</t>
  </si>
  <si>
    <t>-508.332356658909 159.284244327164 -300.378715566163</t>
  </si>
  <si>
    <t>-518.152390502014 158.618273898117 -408.393154150281</t>
  </si>
  <si>
    <t>-525.240600441368 158.158698528615 -506.135518502938</t>
  </si>
  <si>
    <t>-530.554561114034 157.954965011816 -603.991087853232</t>
  </si>
  <si>
    <t>-536.179805760425 158.043333747788 -741.876300845017</t>
  </si>
  <si>
    <t>-518.168546475011 156.691925145643 -831.289817887506</t>
  </si>
  <si>
    <t>-537.67167396533 187.738857721991 -680.745720207674</t>
  </si>
  <si>
    <t>-571.744677157173 322.116121059548 -661.24383841103</t>
  </si>
  <si>
    <t>-525.019225017824 329.932198701816 -365.008000340231</t>
  </si>
  <si>
    <t>-317.223846284552 240.850340305866 -270.084340704899</t>
  </si>
  <si>
    <t>-529.714880333724 128.269897195721 -681.108409778441</t>
  </si>
  <si>
    <t>-299.733021980472 25.5360106855394 -354.474886276763</t>
  </si>
  <si>
    <t>-479.902120546822 238.305242448296 -205.058827725383</t>
  </si>
  <si>
    <t>-484.516982172012 260.245612808624 210.817771096018</t>
  </si>
  <si>
    <t>-493.641084360184 282.309251440043 616.448123735693</t>
  </si>
  <si>
    <t>-344.669701611919 295.087326858672 675.424784482813</t>
  </si>
  <si>
    <t>-510.890062612411 81.3054238496698 -200.348156820167</t>
  </si>
  <si>
    <t>-523.432602821792 88.8734581797871 215.874657069559</t>
  </si>
  <si>
    <t>-534.849242833813 101.40186295363 621.921548209211</t>
  </si>
  <si>
    <t>-393.284772288665 54.4198617193842 681.806425210776</t>
  </si>
  <si>
    <t>9763-20170724T150259.175394500.bin</t>
  </si>
  <si>
    <t>-495.373954366714 159.701418703801 -202.720575464649</t>
  </si>
  <si>
    <t>-508.271621730525 159.190152936759 -300.380129171628</t>
  </si>
  <si>
    <t>-518.011904779651 158.57282298167 -408.402085121091</t>
  </si>
  <si>
    <t>-525.022443615565 158.180116162318 -506.150262077424</t>
  </si>
  <si>
    <t>-530.254576130675 158.066958951175 -604.010413149266</t>
  </si>
  <si>
    <t>-535.761626238408 158.307491928597 -741.900294106049</t>
  </si>
  <si>
    <t>-517.723508157627 157.041604845783 -831.30950656094</t>
  </si>
  <si>
    <t>-537.306881170447 187.935225429015 -680.738213603645</t>
  </si>
  <si>
    <t>-571.276456404613 322.322709795552 -661.125833789294</t>
  </si>
  <si>
    <t>-523.21779824586 329.896207072066 -365.09719223858</t>
  </si>
  <si>
    <t>-315.340129020834 240.236664087947 -270.900340771645</t>
  </si>
  <si>
    <t>-529.347832053642 128.467047437663 -681.15977022751</t>
  </si>
  <si>
    <t>-299.593151035199 25.159874238462 -354.498815241048</t>
  </si>
  <si>
    <t>-479.863717956856 238.151871128382 -205.045673532612</t>
  </si>
  <si>
    <t>-484.584659626442 260.251377251022 210.821278093418</t>
  </si>
  <si>
    <t>-493.664152470884 282.310056048461 616.448742151293</t>
  </si>
  <si>
    <t>-344.69483503755 295.137405888249 675.419910873601</t>
  </si>
  <si>
    <t>-510.866546952796 81.1939157288907 -200.363239537328</t>
  </si>
  <si>
    <t>-523.456776041439 88.8064756128965 215.857343586327</t>
  </si>
  <si>
    <t>-534.841984798956 101.371357792177 621.903055396239</t>
  </si>
  <si>
    <t>-393.261755732492 54.4348224267028 681.786203106896</t>
  </si>
  <si>
    <t>9763-20170724T150259.240100900.bin</t>
  </si>
  <si>
    <t>-495.39129589319 159.626587493539 -202.72211360138</t>
  </si>
  <si>
    <t>-508.160552720565 159.103481206308 -300.398510987481</t>
  </si>
  <si>
    <t>-517.70462573652 158.602638968804 -408.438597224081</t>
  </si>
  <si>
    <t>-524.521288671299 158.369356716977 -506.200983844118</t>
  </si>
  <si>
    <t>-529.546434758579 158.470756763172 -604.072016995938</t>
  </si>
  <si>
    <t>-534.751445950727 159.072076302337 -741.972584675082</t>
  </si>
  <si>
    <t>-516.628131303873 158.000792030969 -831.367165641239</t>
  </si>
  <si>
    <t>-536.421893001167 188.54090706894 -680.737005744421</t>
  </si>
  <si>
    <t>-570.247044121704 322.932934704407 -660.887986864227</t>
  </si>
  <si>
    <t>-520.302189001163 329.884652952753 -365.156391928125</t>
  </si>
  <si>
    <t>-312.240509285928 239.692157165256 -271.878970693079</t>
  </si>
  <si>
    <t>-528.479473518369 129.071687058276 -681.29614274043</t>
  </si>
  <si>
    <t>-299.295702658377 24.9360705657768 -354.569112202929</t>
  </si>
  <si>
    <t>-479.835701093885 238.035212144719 -205.047408952138</t>
  </si>
  <si>
    <t>-484.650020482895 260.215250056159 210.814211236246</t>
  </si>
  <si>
    <t>-493.724069237998 282.32288504812 616.447078626021</t>
  </si>
  <si>
    <t>-344.752449895853 295.209694338063 675.399491652256</t>
  </si>
  <si>
    <t>-510.983492316327 81.2032264699772 -200.36426771858</t>
  </si>
  <si>
    <t>-523.494961271054 88.6680756764613 215.861353979167</t>
  </si>
  <si>
    <t>-534.804627048154 101.349604311634 621.900555265443</t>
  </si>
  <si>
    <t>-393.214730217699 54.4172578670923 681.764183548058</t>
  </si>
  <si>
    <t>9763-20170724T150259.278203300.bin</t>
  </si>
  <si>
    <t>-495.425786439242 159.615006802329 -202.729239477688</t>
  </si>
  <si>
    <t>-508.098600759036 159.078633708 -300.418090881227</t>
  </si>
  <si>
    <t>-517.53854879746 158.63700256842 -408.467598407353</t>
  </si>
  <si>
    <t>-524.265065618562 158.486829811319 -506.236263472671</t>
  </si>
  <si>
    <t>-529.205924210141 158.700301508396 -604.111511580963</t>
  </si>
  <si>
    <t>-534.300167219698 159.490091492314 -742.015174783518</t>
  </si>
  <si>
    <t>-516.148844622384 158.515025192159 -831.40514153461</t>
  </si>
  <si>
    <t>-536.013380463016 188.876119181473 -680.741014097574</t>
  </si>
  <si>
    <t>-569.711181923972 323.28550882999 -660.748785410543</t>
  </si>
  <si>
    <t>-518.894660392137 329.983872936348 -365.159857268425</t>
  </si>
  <si>
    <t>-310.830844301939 239.60719010687 -272.065867803236</t>
  </si>
  <si>
    <t>-528.083343135988 129.406009280472 -681.374471575456</t>
  </si>
  <si>
    <t>-299.23261661145 24.8860013394064 -354.638515734439</t>
  </si>
  <si>
    <t>-479.855057908995 237.960746837203 -205.037095120345</t>
  </si>
  <si>
    <t>-484.699050412118 260.264203815519 210.817570106116</t>
  </si>
  <si>
    <t>-493.758276360937 282.324841843548 616.442995257115</t>
  </si>
  <si>
    <t>-344.777956029591 295.171857672095 675.382115543502</t>
  </si>
  <si>
    <t>-511.038291524066 81.2400299547571 -200.365511704185</t>
  </si>
  <si>
    <t>-523.528470244669 88.5653791033326 215.863229743695</t>
  </si>
  <si>
    <t>-534.789865249745 101.33595183302 621.902564363297</t>
  </si>
  <si>
    <t>-393.195676424213 54.3965771888602 681.750512058827</t>
  </si>
  <si>
    <t>9763-20170724T150259.341880300.bin</t>
  </si>
  <si>
    <t>-495.53560221758 159.725848078646 -202.750833817998</t>
  </si>
  <si>
    <t>-507.979953156479 159.167993388124 -300.468953221995</t>
  </si>
  <si>
    <t>-517.13014897732 158.828985443468 -408.543736417406</t>
  </si>
  <si>
    <t>-523.584807528811 158.823397041153 -506.330928659851</t>
  </si>
  <si>
    <t>-528.247094001555 159.233740617821 -604.21912849048</t>
  </si>
  <si>
    <t>-532.945080024738 160.355739202434 -742.13448462213</t>
  </si>
  <si>
    <t>-514.711512979369 159.510472951144 -831.509234382124</t>
  </si>
  <si>
    <t>-534.798170356252 189.598881549253 -680.796233528966</t>
  </si>
  <si>
    <t>-568.363525436881 324.000147443644 -660.578123043353</t>
  </si>
  <si>
    <t>-516.534861368501 330.218239925668 -365.154567323938</t>
  </si>
  <si>
    <t>-308.486158548508 239.453711144953 -272.404479314738</t>
  </si>
  <si>
    <t>-526.938707119244 130.120553250155 -681.547739329025</t>
  </si>
  <si>
    <t>-299.04277046882 24.9272862119967 -354.638826414522</t>
  </si>
  <si>
    <t>-479.812716435302 237.981575995237 -205.044642364834</t>
  </si>
  <si>
    <t>-484.824865211937 260.376305553171 210.803101823209</t>
  </si>
  <si>
    <t>-493.820345624232 282.349366387792 616.436906181351</t>
  </si>
  <si>
    <t>-344.830273262123 295.1381591772 675.364026994727</t>
  </si>
  <si>
    <t>-511.242934417102 81.4699194962416 -200.395190371557</t>
  </si>
  <si>
    <t>-523.598713929651 88.3883087933823 215.844532137622</t>
  </si>
  <si>
    <t>-534.732127625837 101.299384840866 621.8898628838</t>
  </si>
  <si>
    <t>-393.120525556367 54.3611605303804 681.697541521813</t>
  </si>
  <si>
    <t>9763-20170724T150259.376974200.bin</t>
  </si>
  <si>
    <t>-495.611712511856 159.855081019221 -202.756033171635</t>
  </si>
  <si>
    <t>-507.887832583101 159.283595224732 -300.495398492692</t>
  </si>
  <si>
    <t>-516.828800013712 159.006846070559 -408.587809564566</t>
  </si>
  <si>
    <t>-523.088094168052 159.089412721064 -506.387767998605</t>
  </si>
  <si>
    <t>-527.550802074084 159.620146218167 -604.284658771111</t>
  </si>
  <si>
    <t>-531.965219554234 160.94610252462 -742.207693860281</t>
  </si>
  <si>
    <t>-513.694823616609 160.166993669914 -831.575326706097</t>
  </si>
  <si>
    <t>-533.932860073375 190.100088106137 -680.830274673301</t>
  </si>
  <si>
    <t>-567.433414706386 324.503087918429 -660.475184283502</t>
  </si>
  <si>
    <t>-515.335843228938 330.580558560356 -365.095834668674</t>
  </si>
  <si>
    <t>-307.36389279228 239.337944285327 -272.643505389288</t>
  </si>
  <si>
    <t>-526.09497854883 130.619749599991 -681.652941983861</t>
  </si>
  <si>
    <t>-298.832621787508 25.1990035654726 -354.539052091683</t>
  </si>
  <si>
    <t>-479.851882041353 238.035950395536 -205.037514713402</t>
  </si>
  <si>
    <t>-484.888810508903 260.48861123907 210.806809850669</t>
  </si>
  <si>
    <t>-493.858503283855 282.363421270805 616.433261146116</t>
  </si>
  <si>
    <t>-344.857678543981 295.124168253886 675.339236656923</t>
  </si>
  <si>
    <t>-511.342225807942 81.6387648398243 -200.414780851438</t>
  </si>
  <si>
    <t>-523.641892666529 88.3540780065748 215.829893377676</t>
  </si>
  <si>
    <t>-534.727315171375 101.289496754198 621.874212926844</t>
  </si>
  <si>
    <t>-393.101857212442 54.360466083348 681.65629810297</t>
  </si>
  <si>
    <t>9763-20170724T150259.411697900.bin</t>
  </si>
  <si>
    <t>-495.657669747742 160.019092149139 -202.788121207238</t>
  </si>
  <si>
    <t>-507.783258353067 159.428393210808 -300.546022815931</t>
  </si>
  <si>
    <t>-516.515483358583 159.1958165112 -408.655786527801</t>
  </si>
  <si>
    <t>-522.571768990727 159.346433095612 -506.468409628936</t>
  </si>
  <si>
    <t>-526.818926701041 159.974554157274 -604.374232255658</t>
  </si>
  <si>
    <t>-530.918478543536 161.46942777948 -742.305184486746</t>
  </si>
  <si>
    <t>-512.599962560936 160.757811443228 -831.663683929338</t>
  </si>
  <si>
    <t>-533.022250485796 190.54878045447 -680.897116888146</t>
  </si>
  <si>
    <t>-566.454437028358 324.941326938094 -660.432364499617</t>
  </si>
  <si>
    <t>-514.258150470175 331.054683014109 -365.071391110307</t>
  </si>
  <si>
    <t>-306.340028058742 239.180512498463 -273.124515352966</t>
  </si>
  <si>
    <t>-525.190471086504 131.068554158233 -681.774433054983</t>
  </si>
  <si>
    <t>-298.607270262514 25.4815279384943 -354.33878463632</t>
  </si>
  <si>
    <t>-479.880636423447 238.199011743437 -205.05722947023</t>
  </si>
  <si>
    <t>-484.948434116295 260.618831490368 210.788517285394</t>
  </si>
  <si>
    <t>-493.898998097685 282.39195110295 616.427710238381</t>
  </si>
  <si>
    <t>-344.89153978665 295.138792089245 675.319946870194</t>
  </si>
  <si>
    <t>-511.435122601987 81.8227406958179 -200.439912480522</t>
  </si>
  <si>
    <t>-523.703515666924 88.3630777293299 215.808490333585</t>
  </si>
  <si>
    <t>-534.724044178448 101.27752802679 621.858507262636</t>
  </si>
  <si>
    <t>-393.090194265332 54.338977744419 681.613269926725</t>
  </si>
  <si>
    <t>9763-20170724T150259.476868600.bin</t>
  </si>
  <si>
    <t>-495.525947268586 160.304149470418 -202.807746752043</t>
  </si>
  <si>
    <t>-507.30839131365 159.657237811909 -300.607300419937</t>
  </si>
  <si>
    <t>-515.592822167748 159.469095774007 -408.752245272475</t>
  </si>
  <si>
    <t>-521.221086997332 159.705362604682 -506.590345892822</t>
  </si>
  <si>
    <t>-525.019889865693 160.46620654182 -604.5136090334</t>
  </si>
  <si>
    <t>-528.469577364082 162.198898205307 -742.459634871181</t>
  </si>
  <si>
    <t>-510.045556734854 161.583846766951 -831.797054052638</t>
  </si>
  <si>
    <t>-530.850035361525 191.173956935309 -681.012351094523</t>
  </si>
  <si>
    <t>-564.28733080139 325.5584627492 -660.444469543294</t>
  </si>
  <si>
    <t>-511.587330488901 331.195602026844 -365.163391258949</t>
  </si>
  <si>
    <t>-303.614249052 237.802430652013 -274.886391815324</t>
  </si>
  <si>
    <t>-523.03938428435 131.692094273977 -681.954744682805</t>
  </si>
  <si>
    <t>-297.892617350584 25.928019184789 -353.651099393921</t>
  </si>
  <si>
    <t>-479.659269082482 238.410376934614 -205.079043709243</t>
  </si>
  <si>
    <t>-484.974325742482 260.841413851294 210.762973116907</t>
  </si>
  <si>
    <t>-493.956570479693 282.425918318434 616.421958964623</t>
  </si>
  <si>
    <t>-344.940241943828 295.05887562805 675.31625439385</t>
  </si>
  <si>
    <t>-511.396841027322 82.1601490504308 -200.47404542927</t>
  </si>
  <si>
    <t>-523.709525292134 88.4267983385996 215.77724092541</t>
  </si>
  <si>
    <t>-534.719120901325 101.248248610246 621.833017783141</t>
  </si>
  <si>
    <t>-393.065572916209 54.268427734045 681.50845281108</t>
  </si>
  <si>
    <t>9763-20170724T150259.513986900.bin</t>
  </si>
  <si>
    <t>-495.326876027096 160.433583942033 -202.818778934459</t>
  </si>
  <si>
    <t>-506.98665562136 159.761887354503 -300.632887870605</t>
  </si>
  <si>
    <t>-515.081295448392 159.59724983354 -408.792308068116</t>
  </si>
  <si>
    <t>-520.518268429292 159.877466421783 -506.640975977016</t>
  </si>
  <si>
    <t>-524.107533225427 160.70596919079 -604.571624243535</t>
  </si>
  <si>
    <t>-527.244367552851 162.56013445623 -742.523605609929</t>
  </si>
  <si>
    <t>-508.789851717057 161.98636611553 -831.855034224532</t>
  </si>
  <si>
    <t>-529.763635376574 191.481195343106 -681.056346796404</t>
  </si>
  <si>
    <t>-563.215296182072 325.855427650702 -660.432120057411</t>
  </si>
  <si>
    <t>-510.302519298158 331.279510302903 -365.185042632647</t>
  </si>
  <si>
    <t>-302.157577941848 236.953889646943 -276.284150467334</t>
  </si>
  <si>
    <t>-521.951962391312 131.999771511329 -682.033486254625</t>
  </si>
  <si>
    <t>-297.471790584155 26.0707679320201 -353.275865604364</t>
  </si>
  <si>
    <t>-479.453310418638 238.580270935896 -205.090876627637</t>
  </si>
  <si>
    <t>-484.969360104645 260.934458400571 210.752708588215</t>
  </si>
  <si>
    <t>-493.989293184627 282.45167956253 616.419113506334</t>
  </si>
  <si>
    <t>-344.974899013785 295.09735271854 675.315601137506</t>
  </si>
  <si>
    <t>-511.207850846372 82.2842508275735 -200.490765320129</t>
  </si>
  <si>
    <t>-523.636526139514 88.5267489608459 215.757405127969</t>
  </si>
  <si>
    <t>-534.700370398835 101.247908649124 621.822985853042</t>
  </si>
  <si>
    <t>-393.04281783947 54.2489563519043 681.473872671119</t>
  </si>
  <si>
    <t>9763-20170724T150259.575148700.bin</t>
  </si>
  <si>
    <t>-494.639566240048 160.587237117409 -202.824309284138</t>
  </si>
  <si>
    <t>-505.998966783526 159.876736079341 -300.673441678146</t>
  </si>
  <si>
    <t>-513.69027265026 159.77638500224 -408.862270118257</t>
  </si>
  <si>
    <t>-518.738298168242 160.160047242595 -506.731452673932</t>
  </si>
  <si>
    <t>-521.917095458446 161.139079155122 -604.67510901358</t>
  </si>
  <si>
    <t>-524.45606752193 163.255846245736 -742.63545377982</t>
  </si>
  <si>
    <t>-505.993588059034 162.769428964274 -831.96574984185</t>
  </si>
  <si>
    <t>-527.238517782067 192.060346205348 -681.124874833467</t>
  </si>
  <si>
    <t>-560.642795190668 326.412698574788 -660.280010846734</t>
  </si>
  <si>
    <t>-507.7193677508 331.339377321289 -365.026172279044</t>
  </si>
  <si>
    <t>-299.079135124736 235.7363433501 -278.687897528773</t>
  </si>
  <si>
    <t>-519.429012791751 132.580127435209 -682.18114134578</t>
  </si>
  <si>
    <t>-296.309045872915 26.3878029289685 -352.677407255032</t>
  </si>
  <si>
    <t>-478.845075992269 238.815996193303 -205.087644582998</t>
  </si>
  <si>
    <t>-484.879060522027 261.099935243883 210.752508513339</t>
  </si>
  <si>
    <t>-494.035967644394 282.530029424802 616.424696430187</t>
  </si>
  <si>
    <t>-345.043882659817 295.3476307071 675.340452059429</t>
  </si>
  <si>
    <t>-510.437394389873 82.2855472006272 -200.518146259655</t>
  </si>
  <si>
    <t>-523.391344088926 88.9236070046443 215.707962937786</t>
  </si>
  <si>
    <t>-534.630593681621 101.237619515997 621.808137839458</t>
  </si>
  <si>
    <t>-392.982290906114 54.2363000914293 681.479210456945</t>
  </si>
  <si>
    <t>9763-20170724T150259.642930600.bin</t>
  </si>
  <si>
    <t>-493.477427944224 160.715630543696 -202.787473169135</t>
  </si>
  <si>
    <t>-504.569295095086 159.994132956871 -300.667189276899</t>
  </si>
  <si>
    <t>-511.841013566874 160.008201192253 -408.885262850338</t>
  </si>
  <si>
    <t>-516.465283281155 160.551648590817 -506.774497185216</t>
  </si>
  <si>
    <t>-519.179524543987 161.749599621316 -604.729589526548</t>
  </si>
  <si>
    <t>-521.025063235503 164.239468050148 -742.694804590641</t>
  </si>
  <si>
    <t>-502.615365067021 163.889756620814 -832.036612490064</t>
  </si>
  <si>
    <t>-524.1256873241 192.876336999301 -681.121120604854</t>
  </si>
  <si>
    <t>-557.63376524377 327.165438335927 -660.059101162908</t>
  </si>
  <si>
    <t>-505.648258413229 331.615263637389 -364.631091888567</t>
  </si>
  <si>
    <t>-296.17050304617 233.633874603008 -283.121944241305</t>
  </si>
  <si>
    <t>-516.292874098825 133.401423542011 -682.299168245256</t>
  </si>
  <si>
    <t>-294.773698893797 26.7625063762755 -352.178292272054</t>
  </si>
  <si>
    <t>-477.739850211311 239.047634086203 -205.048224609439</t>
  </si>
  <si>
    <t>-484.673634197395 261.245773205269 210.782487053084</t>
  </si>
  <si>
    <t>-494.069840261903 282.559770714174 616.447520761282</t>
  </si>
  <si>
    <t>-345.090347716151 295.378287519489 675.394943792089</t>
  </si>
  <si>
    <t>-509.31727155671 82.4318024955471 -200.487242393952</t>
  </si>
  <si>
    <t>-522.953172618043 89.1902840609544 215.715098899684</t>
  </si>
  <si>
    <t>-534.533397247838 101.220476240739 621.79058995715</t>
  </si>
  <si>
    <t>-392.94079450134 54.1562561646831 681.544199443441</t>
  </si>
  <si>
    <t>9763-20170724T150259.678024500.bin</t>
  </si>
  <si>
    <t>-492.843089712304 160.796853047136 -202.795615607916</t>
  </si>
  <si>
    <t>-503.771894274039 160.077908540969 -300.693737602975</t>
  </si>
  <si>
    <t>-510.846332745789 160.151544639456 -408.924740605051</t>
  </si>
  <si>
    <t>-515.287815043985 160.772908433841 -506.822141915329</t>
  </si>
  <si>
    <t>-517.816494324496 162.073055403602 -604.780837109695</t>
  </si>
  <si>
    <t>-519.399367127817 164.733148855095 -742.746068193149</t>
  </si>
  <si>
    <t>-501.034638432646 164.45804954045 -832.09741196221</t>
  </si>
  <si>
    <t>-522.632098046015 193.291957077772 -681.143014555953</t>
  </si>
  <si>
    <t>-556.236306968371 327.536095880303 -659.951913641691</t>
  </si>
  <si>
    <t>-504.553372716459 332.072774144055 -364.472322054951</t>
  </si>
  <si>
    <t>-294.713983347645 232.382400455663 -286.023135859289</t>
  </si>
  <si>
    <t>-514.767282596119 133.822615784206 -682.379985969236</t>
  </si>
  <si>
    <t>-293.899583559128 26.89444192159 -351.861763483512</t>
  </si>
  <si>
    <t>-477.049705180573 239.125084725049 -205.022487007556</t>
  </si>
  <si>
    <t>-484.53984186856 261.30437770632 210.799534681904</t>
  </si>
  <si>
    <t>-494.090828144862 282.556676081043 616.45517945798</t>
  </si>
  <si>
    <t>-345.114499303648 295.374693252036 675.410715690527</t>
  </si>
  <si>
    <t>-508.666588663841 82.4940407954239 -200.504411733986</t>
  </si>
  <si>
    <t>-522.70818809041 89.2763248877106 215.684064378349</t>
  </si>
  <si>
    <t>-534.485487349991 101.202438453495 621.771846121437</t>
  </si>
  <si>
    <t>-392.903339774071 54.1695833065462 681.574847890579</t>
  </si>
  <si>
    <t>9763-20170724T150259.741961400.bin</t>
  </si>
  <si>
    <t>-491.3711611894 160.987390805124 -202.779429730369</t>
  </si>
  <si>
    <t>-501.963462296421 160.259711976683 -300.714449356543</t>
  </si>
  <si>
    <t>-508.681722306598 160.43059945139 -408.968091831774</t>
  </si>
  <si>
    <t>-512.811957087436 161.182209279991 -506.878082321007</t>
  </si>
  <si>
    <t>-515.042890330981 162.654717612111 -604.841736909613</t>
  </si>
  <si>
    <t>-516.223475706246 165.601191739159 -742.80516822056</t>
  </si>
  <si>
    <t>-498.031251850982 165.453085051442 -832.192071478369</t>
  </si>
  <si>
    <t>-519.656695518579 194.029403921315 -681.152578533702</t>
  </si>
  <si>
    <t>-553.425751918315 328.196370839538 -659.683446599234</t>
  </si>
  <si>
    <t>-502.27960421157 332.714661426316 -364.109996788302</t>
  </si>
  <si>
    <t>-291.948319729524 230.093625691879 -290.934164133274</t>
  </si>
  <si>
    <t>-511.746550836283 134.568186940756 -682.490054571551</t>
  </si>
  <si>
    <t>-291.857947643793 27.1199269463521 -351.237898943161</t>
  </si>
  <si>
    <t>-475.60789439368 239.305279074332 -204.968402979126</t>
  </si>
  <si>
    <t>-484.295259127331 261.507401886872 210.829162035457</t>
  </si>
  <si>
    <t>-494.127404577422 282.584438077563 616.473679337357</t>
  </si>
  <si>
    <t>-345.163514209469 295.457546104677 675.44857974765</t>
  </si>
  <si>
    <t>-507.192747105528 82.7219955705937 -200.525677210562</t>
  </si>
  <si>
    <t>-522.06354437049 89.4412323595393 215.635031840411</t>
  </si>
  <si>
    <t>-534.376912411751 101.187345807381 621.706444295927</t>
  </si>
  <si>
    <t>-392.83875614962 54.1370383294959 681.599902803051</t>
  </si>
  <si>
    <t>9763-20170724T150259.774047500.bin</t>
  </si>
  <si>
    <t>-490.595252558425 161.136219880627 -202.780973850258</t>
  </si>
  <si>
    <t>-501.003212716876 160.403189090355 -300.735682989761</t>
  </si>
  <si>
    <t>-507.546799747821 160.612772931472 -408.999855798556</t>
  </si>
  <si>
    <t>-511.532487703722 161.41584941536 -506.915542620971</t>
  </si>
  <si>
    <t>-513.633217542913 162.955319404682 -604.880982999366</t>
  </si>
  <si>
    <t>-514.646544521765 166.011251532889 -742.843400714247</t>
  </si>
  <si>
    <t>-496.56581989883 165.903273462276 -832.25304558403</t>
  </si>
  <si>
    <t>-518.15470595558 194.390479651287 -681.172457014361</t>
  </si>
  <si>
    <t>-551.977575112481 328.518172013997 -659.570973921715</t>
  </si>
  <si>
    <t>-501.44305255807 332.666894133266 -363.886857408597</t>
  </si>
  <si>
    <t>-291.079920978549 229.860497870169 -291.063831679328</t>
  </si>
  <si>
    <t>-510.242545976248 134.930396372616 -682.547662944803</t>
  </si>
  <si>
    <t>-542.028028217819 0.041177979826216 -662.663947376611</t>
  </si>
  <si>
    <t>-290.776638009905 27.3130455989726 -350.95759441242</t>
  </si>
  <si>
    <t>-474.841602834041 239.450560913417 -204.953701998754</t>
  </si>
  <si>
    <t>-484.151011890344 261.650365865832 210.830497741776</t>
  </si>
  <si>
    <t>-494.144257551105 282.613689889668 616.48028172079</t>
  </si>
  <si>
    <t>-345.202906837978 295.704778728982 675.464163665876</t>
  </si>
  <si>
    <t>-506.354970179724 82.8314684914812 -200.562388753592</t>
  </si>
  <si>
    <t>-521.673289246277 89.5378106808766 215.582291685582</t>
  </si>
  <si>
    <t>-534.328899092333 101.178854866339 621.647212731271</t>
  </si>
  <si>
    <t>-392.805979423941 54.1304500450899 681.578124631597</t>
  </si>
  <si>
    <t>9763-20170724T150259.811816400.bin</t>
  </si>
  <si>
    <t>-489.727391483086 161.26216953203 -202.788043736446</t>
  </si>
  <si>
    <t>-499.971031482796 160.527575314267 -300.760063672941</t>
  </si>
  <si>
    <t>-506.360080984422 160.77325153732 -409.033510939131</t>
  </si>
  <si>
    <t>-510.218374705688 161.622613811888 -506.953801720893</t>
  </si>
  <si>
    <t>-512.204840481282 163.221176116644 -604.920523183321</t>
  </si>
  <si>
    <t>-513.071885794769 166.373213659547 -742.881967987485</t>
  </si>
  <si>
    <t>-495.093799916032 166.289136443214 -832.312190841444</t>
  </si>
  <si>
    <t>-516.63973508129 194.710231910238 -681.194957007201</t>
  </si>
  <si>
    <t>-550.461104844931 328.814927353681 -659.452823112204</t>
  </si>
  <si>
    <t>-500.911783257787 332.420208388181 -363.594923683049</t>
  </si>
  <si>
    <t>-290.660806707836 229.700314832274 -290.327245090511</t>
  </si>
  <si>
    <t>-508.737525120854 135.249574019617 -682.603156688168</t>
  </si>
  <si>
    <t>-540.56739825191 0.360597582824084 -662.799024188493</t>
  </si>
  <si>
    <t>-289.71218707264 27.4580357833343 -350.763007584692</t>
  </si>
  <si>
    <t>-473.959282664883 239.556967484665 -204.933064908711</t>
  </si>
  <si>
    <t>-483.983103641548 261.762786096481 210.834257027774</t>
  </si>
  <si>
    <t>-494.158160194027 282.622572186839 616.490141898088</t>
  </si>
  <si>
    <t>-345.22908891845 295.749600273322 675.496974207281</t>
  </si>
  <si>
    <t>-505.502735197007 82.9496931148058 -200.598658424328</t>
  </si>
  <si>
    <t>-521.275634847099 89.6792149151399 215.528656861613</t>
  </si>
  <si>
    <t>-534.272165949693 101.188309901839 621.589330725826</t>
  </si>
  <si>
    <t>-392.773661014539 54.1098770907904 681.554351884201</t>
  </si>
  <si>
    <t>9763-20170724T150259.876990300.bin</t>
  </si>
  <si>
    <t>-488.111188530645 161.566354030253 -202.821092945711</t>
  </si>
  <si>
    <t>-498.052261833986 160.816528889592 -300.82426756079</t>
  </si>
  <si>
    <t>-504.182212569032 161.093375458353 -409.112538744511</t>
  </si>
  <si>
    <t>-507.838123259246 161.986354947481 -507.040232996508</t>
  </si>
  <si>
    <t>-509.654812616502 163.641634368377 -605.009384211418</t>
  </si>
  <si>
    <t>-510.317944189609 166.884814278235 -742.969671673752</t>
  </si>
  <si>
    <t>-492.457857288346 166.774960003481 -832.42373246728</t>
  </si>
  <si>
    <t>-513.931582098849 195.187104644315 -681.2694609992</t>
  </si>
  <si>
    <t>-547.750051667944 329.259253256533 -659.323813180353</t>
  </si>
  <si>
    <t>-500.929804168227 331.916248182115 -363.011771737964</t>
  </si>
  <si>
    <t>-291.214583080976 230.026021921828 -287.097899726876</t>
  </si>
  <si>
    <t>-506.118054456516 135.715445383099 -682.705082984489</t>
  </si>
  <si>
    <t>-538.088153699098 0.852634852118854 -662.96938719402</t>
  </si>
  <si>
    <t>-288.250804314265 28.0816086035986 -349.964252103915</t>
  </si>
  <si>
    <t>-472.410436805759 239.91465222396 -204.918515531613</t>
  </si>
  <si>
    <t>-483.88202546055 262.048287419776 210.815202706992</t>
  </si>
  <si>
    <t>-494.105782466747 282.675329689438 616.515385064909</t>
  </si>
  <si>
    <t>-345.261237763586 296.050419148532 675.679642168428</t>
  </si>
  <si>
    <t>-503.84303875426 83.1653440676669 -200.674318234944</t>
  </si>
  <si>
    <t>-520.609972290796 90.1654270009733 215.409650086221</t>
  </si>
  <si>
    <t>-534.06036724578 101.280492139575 621.432191650789</t>
  </si>
  <si>
    <t>-392.724464567661 53.9038043238447 681.545453049952</t>
  </si>
  <si>
    <t>9763-20170724T150259.941707200.bin</t>
  </si>
  <si>
    <t>-486.648679036666 161.808213535207 -203.004497385515</t>
  </si>
  <si>
    <t>-496.32981653692 160.963004830345 -301.032936724032</t>
  </si>
  <si>
    <t>-502.282973131584 161.166278165917 -409.331209781487</t>
  </si>
  <si>
    <t>-505.824210220743 161.999862673765 -507.263660311584</t>
  </si>
  <si>
    <t>-507.571590312367 163.599290603987 -605.234969536277</t>
  </si>
  <si>
    <t>-508.184994858805 166.764702319176 -743.197295351741</t>
  </si>
  <si>
    <t>-490.313333680465 166.585721532384 -832.648851236864</t>
  </si>
  <si>
    <t>-511.760584927125 195.10971436408 -681.514485376081</t>
  </si>
  <si>
    <t>-545.518300668445 329.184630078626 -659.567851287496</t>
  </si>
  <si>
    <t>-501.779183001512 331.649618404802 -362.783758895432</t>
  </si>
  <si>
    <t>-292.822301549472 230.473372867431 -283.882591623605</t>
  </si>
  <si>
    <t>-504.067108283496 135.621320738527 -682.913614676677</t>
  </si>
  <si>
    <t>-536.216436286631 0.811075975325593 -663.109893957508</t>
  </si>
  <si>
    <t>-287.533962904315 28.458767333025 -349.067242803084</t>
  </si>
  <si>
    <t>-470.940723426893 240.203781099682 -205.108151798466</t>
  </si>
  <si>
    <t>-483.952179801075 262.220924154332 210.586427036458</t>
  </si>
  <si>
    <t>-493.938803187458 282.710059446106 616.282407786013</t>
  </si>
  <si>
    <t>-345.292974797768 296.167795169045 675.925584167562</t>
  </si>
  <si>
    <t>-502.379983421566 83.3792176618697 -200.830972872416</t>
  </si>
  <si>
    <t>-520.067749614627 90.7924322966987 215.207703258121</t>
  </si>
  <si>
    <t>-533.72121470822 101.393726416288 621.185210866569</t>
  </si>
  <si>
    <t>-392.659775851538 53.6342045491817 681.639329162815</t>
  </si>
  <si>
    <t>9763-20170724T150259.974795100.bin</t>
  </si>
  <si>
    <t>-486.075237211744 161.911874194691 -203.168062507063</t>
  </si>
  <si>
    <t>-495.602595738442 161.005516730759 -301.210951158119</t>
  </si>
  <si>
    <t>-501.45414033359 161.132304006723 -409.515000665958</t>
  </si>
  <si>
    <t>-504.930262066662 161.89002227144 -507.450318048707</t>
  </si>
  <si>
    <t>-506.638729780035 163.40496985926 -605.423734783363</t>
  </si>
  <si>
    <t>-507.224380350883 166.44072042544 -743.389118866505</t>
  </si>
  <si>
    <t>-489.312387337559 166.208181347152 -832.832346069821</t>
  </si>
  <si>
    <t>-510.782584918687 194.847398974974 -681.73359111756</t>
  </si>
  <si>
    <t>-544.466266074571 328.956505189002 -659.824833733266</t>
  </si>
  <si>
    <t>-502.26186808464 331.622503589291 -362.820357003221</t>
  </si>
  <si>
    <t>-293.766148194341 230.757227554617 -282.317485833397</t>
  </si>
  <si>
    <t>-503.148424981625 135.350245391216 -683.075085830498</t>
  </si>
  <si>
    <t>-535.296354067695 0.554940458924648 -663.146176475815</t>
  </si>
  <si>
    <t>-287.322080830992 28.7245769172714 -348.523011952498</t>
  </si>
  <si>
    <t>-470.292216647441 240.283860038594 -205.286348853092</t>
  </si>
  <si>
    <t>-483.976829516995 262.299464058756 210.386643371177</t>
  </si>
  <si>
    <t>-493.837646526577 282.707536454347 616.07607580791</t>
  </si>
  <si>
    <t>-345.304119246508 296.223511445222 675.985242006902</t>
  </si>
  <si>
    <t>-501.813559584926 83.5220740303064 -200.96665923064</t>
  </si>
  <si>
    <t>-519.940935099979 91.0677750300747 215.050757652876</t>
  </si>
  <si>
    <t>-533.546414766474 101.440791122737 621.028167505457</t>
  </si>
  <si>
    <t>-392.63050948095 53.5124386778114 681.687704119224</t>
  </si>
  <si>
    <t>9763-20170724T150300.013906000.bin</t>
  </si>
  <si>
    <t>-485.657392032729 162.029091898344 -203.293105106565</t>
  </si>
  <si>
    <t>-495.014171029006 161.061030881421 -301.351749666463</t>
  </si>
  <si>
    <t>-500.735183521059 161.094840125839 -409.662733374563</t>
  </si>
  <si>
    <t>-504.115297282426 161.75586868789 -507.602221814862</t>
  </si>
  <si>
    <t>-505.748815971934 163.159467226047 -605.578593707059</t>
  </si>
  <si>
    <t>-506.250215492914 166.022183830086 -743.547951379576</t>
  </si>
  <si>
    <t>-488.283675047924 165.71820724971 -832.980222172774</t>
  </si>
  <si>
    <t>-509.822270594402 194.509214440242 -681.930433396342</t>
  </si>
  <si>
    <t>-543.531993521422 328.62264502366 -660.121060165755</t>
  </si>
  <si>
    <t>-502.88628106913 331.636392846911 -362.902487156175</t>
  </si>
  <si>
    <t>-294.850635933526 231.055964984454 -280.867383279403</t>
  </si>
  <si>
    <t>-502.234904325842 135.00421304611 -683.192638585382</t>
  </si>
  <si>
    <t>-534.36209052494 0.225971685290915 -663.119352837725</t>
  </si>
  <si>
    <t>-287.000999440152 28.8530277802754 -348.100202914487</t>
  </si>
  <si>
    <t>-469.863063625841 240.372962239529 -205.446899294728</t>
  </si>
  <si>
    <t>-483.944843412918 262.418993570868 210.211218097488</t>
  </si>
  <si>
    <t>-493.755395271157 282.746536487955 615.920279215526</t>
  </si>
  <si>
    <t>-345.306565239257 296.236488259952 676.04487754206</t>
  </si>
  <si>
    <t>-501.348689579564 83.6911930427821 -201.077995382018</t>
  </si>
  <si>
    <t>-519.889375601874 91.2673111826764 214.920590311899</t>
  </si>
  <si>
    <t>-533.416796404589 101.447500940563 620.913435110902</t>
  </si>
  <si>
    <t>-392.596934687593 53.4343485443442 681.728650159194</t>
  </si>
  <si>
    <t>9763-20170724T150300.078080200.bin</t>
  </si>
  <si>
    <t>-485.362774002518 162.382325693171 -203.400848709922</t>
  </si>
  <si>
    <t>-494.394514292365 161.300322675891 -301.488901239686</t>
  </si>
  <si>
    <t>-499.840943861755 161.140816230296 -409.813862789289</t>
  </si>
  <si>
    <t>-503.003754156307 161.596710637277 -507.761801269407</t>
  </si>
  <si>
    <t>-504.44890772708 162.763060195469 -605.74421712426</t>
  </si>
  <si>
    <t>-504.713786634069 165.255757055207 -743.721481276816</t>
  </si>
  <si>
    <t>-486.638685359468 164.749184083427 -833.130851383065</t>
  </si>
  <si>
    <t>-508.363696772797 193.911461170635 -682.186733190053</t>
  </si>
  <si>
    <t>-541.959789380346 328.074287221368 -660.475516198801</t>
  </si>
  <si>
    <t>-504.585389842794 332.018993939569 -362.838771931827</t>
  </si>
  <si>
    <t>-297.658275974289 231.642064270796 -277.805541786966</t>
  </si>
  <si>
    <t>-500.829708072922 134.396307676512 -683.276260501496</t>
  </si>
  <si>
    <t>-286.4026410597 29.513756981552 -346.798257576707</t>
  </si>
  <si>
    <t>-469.663365710062 240.718415620859 -205.617480586269</t>
  </si>
  <si>
    <t>-484.046037867239 262.702534474466 210.033632435848</t>
  </si>
  <si>
    <t>-493.711330058282 282.811571130798 615.795673211313</t>
  </si>
  <si>
    <t>-345.336452361234 296.332460013032 676.095611936368</t>
  </si>
  <si>
    <t>-501.04198175374 84.034301700103 -201.165754364617</t>
  </si>
  <si>
    <t>-520.017912278129 91.6234922688514 214.812960184381</t>
  </si>
  <si>
    <t>-533.286180328319 101.485759150934 620.844311255587</t>
  </si>
  <si>
    <t>-392.572982024606 53.3353956812418 681.797854213985</t>
  </si>
  <si>
    <t>9763-20170724T150300.142831000.bin</t>
  </si>
  <si>
    <t>-485.365107215493 162.594867872532 -203.458676975506</t>
  </si>
  <si>
    <t>-494.190264957641 161.385682459893 -301.56397768308</t>
  </si>
  <si>
    <t>-499.474321106291 160.977660845213 -409.896487933944</t>
  </si>
  <si>
    <t>-502.512151569008 161.162941447808 -507.849151564909</t>
  </si>
  <si>
    <t>-503.851136043875 162.011085955915 -605.836306186903</t>
  </si>
  <si>
    <t>-503.983578562593 164.004808549692 -743.821900482542</t>
  </si>
  <si>
    <t>-485.789530338299 163.199312926584 -833.204915108087</t>
  </si>
  <si>
    <t>-507.687389970742 192.883521613933 -682.394689258784</t>
  </si>
  <si>
    <t>-541.309263085544 327.090271012881 -660.98335408148</t>
  </si>
  <si>
    <t>-507.148194366916 332.174987572686 -362.977964852449</t>
  </si>
  <si>
    <t>-301.75359980808 232.662030554657 -273.338668841395</t>
  </si>
  <si>
    <t>-500.162677264087 133.363555802738 -683.261771798955</t>
  </si>
  <si>
    <t>-286.145692260201 29.7610901217338 -345.506790819928</t>
  </si>
  <si>
    <t>-469.773662536076 240.902637871711 -205.721794526943</t>
  </si>
  <si>
    <t>-484.277349353684 262.842956067162 209.92740762971</t>
  </si>
  <si>
    <t>-493.712693228556 282.796954661532 615.722875877287</t>
  </si>
  <si>
    <t>-345.389017718195 296.540844070221 676.09826923536</t>
  </si>
  <si>
    <t>-500.948457297201 84.3024874452506 -201.137082281868</t>
  </si>
  <si>
    <t>-520.219103710304 91.8194375957269 214.829410413453</t>
  </si>
  <si>
    <t>-533.236696224965 101.52075452292 620.88795814011</t>
  </si>
  <si>
    <t>-392.57121025043 53.2160411416742 681.829565583126</t>
  </si>
  <si>
    <t>9763-20170724T150300.179929200.bin</t>
  </si>
  <si>
    <t>-485.428709616409 162.683460782492 -203.424895298598</t>
  </si>
  <si>
    <t>-494.208679120377 161.432490886256 -301.533809472709</t>
  </si>
  <si>
    <t>-499.457227336178 160.907826852028 -409.867400945321</t>
  </si>
  <si>
    <t>-502.465769648665 160.958838755303 -507.821231253972</t>
  </si>
  <si>
    <t>-503.776422109269 161.643986309879 -605.810039635384</t>
  </si>
  <si>
    <t>-503.868276948349 163.377352934193 -743.799126801209</t>
  </si>
  <si>
    <t>-485.617770144668 162.40573527629 -833.168940338432</t>
  </si>
  <si>
    <t>-507.594933795882 192.371226027776 -682.427566140463</t>
  </si>
  <si>
    <t>-541.286327440278 326.591323467969 -661.243339452876</t>
  </si>
  <si>
    <t>-508.658192676847 332.450685992394 -363.080504465268</t>
  </si>
  <si>
    <t>-303.950916341369 233.036445177042 -271.774798970723</t>
  </si>
  <si>
    <t>-500.060422026834 132.85100094997 -683.180378827803</t>
  </si>
  <si>
    <t>-286.115804749554 29.7414921831285 -344.814833925802</t>
  </si>
  <si>
    <t>-469.898921514526 240.994282169876 -205.734438827623</t>
  </si>
  <si>
    <t>-484.386922507205 262.916325320086 209.916280261979</t>
  </si>
  <si>
    <t>-493.716739210012 282.840452443975 615.715265958572</t>
  </si>
  <si>
    <t>-345.383868108562 296.458896575441 676.096564697124</t>
  </si>
  <si>
    <t>-500.96907002787 84.4149025815457 -201.097992363599</t>
  </si>
  <si>
    <t>-520.30439944852 91.8956776516225 214.86620656831</t>
  </si>
  <si>
    <t>-533.238535771098 101.523210296759 620.918561211544</t>
  </si>
  <si>
    <t>-392.56853363436 53.2053035235911 681.839241405915</t>
  </si>
  <si>
    <t>9763-20170724T150300.211707000.bin</t>
  </si>
  <si>
    <t>-485.560282799696 162.762295577726 -203.396075568826</t>
  </si>
  <si>
    <t>-494.279769274889 161.467765945009 -301.509766305897</t>
  </si>
  <si>
    <t>-499.510544563643 160.827688933226 -409.843666036853</t>
  </si>
  <si>
    <t>-502.519840408043 160.745213524876 -507.797388005439</t>
  </si>
  <si>
    <t>-503.846172553894 161.266582525236 -605.787026274761</t>
  </si>
  <si>
    <t>-503.974068397439 162.736817735368 -743.779182401917</t>
  </si>
  <si>
    <t>-485.706332142715 161.608081421053 -833.143685285947</t>
  </si>
  <si>
    <t>-507.700178605629 191.845806105933 -682.462011509185</t>
  </si>
  <si>
    <t>-541.539007865191 326.064217720513 -661.513044421863</t>
  </si>
  <si>
    <t>-510.260518318043 332.811728157092 -363.224420404811</t>
  </si>
  <si>
    <t>-306.291998086393 233.731634149902 -269.923983778748</t>
  </si>
  <si>
    <t>-500.134885353663 132.328063827504 -683.103187178739</t>
  </si>
  <si>
    <t>-286.356082649251 29.9667933969413 -343.98330550046</t>
  </si>
  <si>
    <t>-470.14210919079 241.052982190299 -205.723525538043</t>
  </si>
  <si>
    <t>-484.485010974444 262.975646328718 209.932218756782</t>
  </si>
  <si>
    <t>-493.738706550376 282.851486472769 615.734862629299</t>
  </si>
  <si>
    <t>-345.398641291656 296.50588318402 676.090300165051</t>
  </si>
  <si>
    <t>-500.990882349269 84.5149635357836 -201.043775015571</t>
  </si>
  <si>
    <t>-520.367445025014 91.9231341930711 214.919757890646</t>
  </si>
  <si>
    <t>-533.253250205352 101.519017207404 620.963193495421</t>
  </si>
  <si>
    <t>-392.565190149188 53.2070787564749 681.846990559864</t>
  </si>
  <si>
    <t>9763-20170724T150300.277882800.bin</t>
  </si>
  <si>
    <t>-485.88000919047 162.795268142026 -203.296088589292</t>
  </si>
  <si>
    <t>-494.549933833343 161.427724319066 -301.413210865103</t>
  </si>
  <si>
    <t>-499.824892048626 160.595202907404 -409.743556728011</t>
  </si>
  <si>
    <t>-502.90907338531 160.290183610628 -507.694605195348</t>
  </si>
  <si>
    <t>-504.342138210369 160.538257868502 -605.683861087446</t>
  </si>
  <si>
    <t>-504.650920226283 161.568039835468 -743.679592783397</t>
  </si>
  <si>
    <t>-486.361635712014 160.184617098431 -833.036187536091</t>
  </si>
  <si>
    <t>-508.349426932379 190.86569874559 -682.45083111553</t>
  </si>
  <si>
    <t>-542.356620456183 325.084592604425 -661.75196226416</t>
  </si>
  <si>
    <t>-512.742763419375 333.022028714513 -363.322669175573</t>
  </si>
  <si>
    <t>-310.258304456555 234.587746688604 -266.184902340129</t>
  </si>
  <si>
    <t>-500.679449742918 131.359845976531 -682.912072306275</t>
  </si>
  <si>
    <t>-287.047127350277 30.7818901863536 -342.292957004278</t>
  </si>
  <si>
    <t>-470.66740300202 241.078545148536 -205.654844975312</t>
  </si>
  <si>
    <t>-484.735280307935 263.069129800007 210.006706009938</t>
  </si>
  <si>
    <t>-493.819827673112 282.819043930199 615.815532053494</t>
  </si>
  <si>
    <t>-345.454124094 296.63829221082 676.070361439302</t>
  </si>
  <si>
    <t>-501.121135398679 84.5176804171538 -200.904279795637</t>
  </si>
  <si>
    <t>-520.465233481381 91.8913919330246 215.06137301883</t>
  </si>
  <si>
    <t>-533.318364956968 101.499904947648 621.091041209109</t>
  </si>
  <si>
    <t>-392.569742281599 53.2390982945085 681.875229435692</t>
  </si>
  <si>
    <t>9763-20170724T150300.309618300.bin</t>
  </si>
  <si>
    <t>-486.029877467999 162.755790485595 -203.230691311991</t>
  </si>
  <si>
    <t>-494.712058005338 161.360008107374 -301.346329427531</t>
  </si>
  <si>
    <t>-500.048366061609 160.466812462284 -409.673233654714</t>
  </si>
  <si>
    <t>-503.205962477956 160.092771211488 -507.621742375186</t>
  </si>
  <si>
    <t>-504.729453536928 160.256887977671 -605.609698759947</t>
  </si>
  <si>
    <t>-505.182636873469 161.151577579933 -743.606128218808</t>
  </si>
  <si>
    <t>-486.925266728488 159.703112886512 -832.968083943108</t>
  </si>
  <si>
    <t>-508.841407880756 190.506199247658 -682.402138209999</t>
  </si>
  <si>
    <t>-542.970451519082 324.707382031789 -661.84275301475</t>
  </si>
  <si>
    <t>-514.172002266021 333.063189293086 -363.345208826507</t>
  </si>
  <si>
    <t>-312.363638105449 234.660670324117 -264.778837645117</t>
  </si>
  <si>
    <t>-501.123224663587 131.006094191521 -682.813277160639</t>
  </si>
  <si>
    <t>-287.471658037913 31.2981584055021 -341.638767432548</t>
  </si>
  <si>
    <t>-470.893400906434 241.049359103121 -205.616056806353</t>
  </si>
  <si>
    <t>-484.831649742388 263.041444184159 210.049755598812</t>
  </si>
  <si>
    <t>-493.852660107566 282.815409357223 615.848664946883</t>
  </si>
  <si>
    <t>-345.474013473126 296.679740517873 676.061296216951</t>
  </si>
  <si>
    <t>-501.18055847048 84.4615928010669 -200.839193789032</t>
  </si>
  <si>
    <t>-520.512270302516 91.855125949673 215.12673359563</t>
  </si>
  <si>
    <t>-533.355288069815 101.466463681061 621.142111868763</t>
  </si>
  <si>
    <t>-392.571338633597 53.2624087525817 681.889528712893</t>
  </si>
  <si>
    <t>9763-20170724T150300.376796900.bin</t>
  </si>
  <si>
    <t>-486.336147872064 162.658287735686 -203.161650236852</t>
  </si>
  <si>
    <t>-495.118845135035 161.260207958533 -301.26822181214</t>
  </si>
  <si>
    <t>-500.649443702058 160.313373106804 -409.5849505162</t>
  </si>
  <si>
    <t>-504.013972336202 159.867532285896 -507.5263084435</t>
  </si>
  <si>
    <t>-505.774291759702 159.934640078718 -605.510463399964</t>
  </si>
  <si>
    <t>-506.59101780078 160.664331213488 -743.506045349568</t>
  </si>
  <si>
    <t>-488.44198030973 159.152370696077 -832.889056719553</t>
  </si>
  <si>
    <t>-510.143755882599 190.084921219517 -682.32753071795</t>
  </si>
  <si>
    <t>-544.657047737642 324.23464654016 -662.046575347698</t>
  </si>
  <si>
    <t>-516.841740364742 332.801077557133 -363.461661304608</t>
  </si>
  <si>
    <t>-315.715776786892 234.778474058328 -263.137561336144</t>
  </si>
  <si>
    <t>-502.316249238626 130.598668378145 -682.688457247486</t>
  </si>
  <si>
    <t>-288.363909769662 32.1755628020737 -340.92341313076</t>
  </si>
  <si>
    <t>-471.309375841758 240.962693015604 -205.560185748616</t>
  </si>
  <si>
    <t>-484.951381078988 262.966529968761 210.114873265459</t>
  </si>
  <si>
    <t>-493.913086864063 282.774671587457 615.911990945115</t>
  </si>
  <si>
    <t>-345.507499994094 296.724134009132 676.038498426623</t>
  </si>
  <si>
    <t>-501.382401315951 84.3615902278686 -200.754680384611</t>
  </si>
  <si>
    <t>-520.545720510285 91.6779821267346 215.220380606701</t>
  </si>
  <si>
    <t>-533.419101549943 101.419926016965 621.238671436006</t>
  </si>
  <si>
    <t>-392.565637365742 53.3233988627246 681.910152018322</t>
  </si>
  <si>
    <t>9763-20170724T150300.442982400.bin</t>
  </si>
  <si>
    <t>-486.680536077052 162.3654255001 -203.128294031367</t>
  </si>
  <si>
    <t>-495.585817233949 160.998018790881 -301.224305602236</t>
  </si>
  <si>
    <t>-501.375462728596 160.071182254684 -409.527766793011</t>
  </si>
  <si>
    <t>-505.023277475917 159.633522736713 -507.458814819269</t>
  </si>
  <si>
    <t>-507.115533737104 159.695911257522 -605.436387480759</t>
  </si>
  <si>
    <t>-508.450277562136 160.403463461523 -743.428234246324</t>
  </si>
  <si>
    <t>-490.398734776137 158.948186384284 -832.831826191974</t>
  </si>
  <si>
    <t>-511.831971258872 189.826080713783 -682.240961898772</t>
  </si>
  <si>
    <t>-546.56561276004 323.922112256549 -661.985206906621</t>
  </si>
  <si>
    <t>-518.205385282824 332.29523854476 -363.446137466437</t>
  </si>
  <si>
    <t>-317.001569522652 234.403064381229 -263.150850881452</t>
  </si>
  <si>
    <t>-503.888591417991 130.355372229631 -682.622689072366</t>
  </si>
  <si>
    <t>-289.54389304 33.0438742012445 -340.202059136305</t>
  </si>
  <si>
    <t>-471.720918221615 240.691804194868 -205.511457320739</t>
  </si>
  <si>
    <t>-485.139884401675 262.781459038416 210.166267265833</t>
  </si>
  <si>
    <t>-493.957649326233 282.736355735126 615.95006106874</t>
  </si>
  <si>
    <t>-345.53979870578 296.826688405336 676.013370663549</t>
  </si>
  <si>
    <t>-501.650123380007 84.0465567736176 -200.710877176349</t>
  </si>
  <si>
    <t>-520.658288181469 91.4638363756569 215.269495009572</t>
  </si>
  <si>
    <t>-533.460702740138 101.371865090997 621.292217355976</t>
  </si>
  <si>
    <t>-392.556580866795 53.3529699224225 681.907479493962</t>
  </si>
  <si>
    <t>9763-20170724T150300.475067800.bin</t>
  </si>
  <si>
    <t>-486.894898600807 162.251044033274 -203.118927728108</t>
  </si>
  <si>
    <t>-495.855781179283 160.895188940624 -301.210040647246</t>
  </si>
  <si>
    <t>-501.779652291332 159.989593179987 -409.506397848677</t>
  </si>
  <si>
    <t>-505.578433895345 159.571566183165 -507.43179472386</t>
  </si>
  <si>
    <t>-507.851324494091 159.652785032142 -605.405470162317</t>
  </si>
  <si>
    <t>-509.47178780838 160.383719936271 -743.394013062051</t>
  </si>
  <si>
    <t>-491.480245414337 158.99720111587 -832.810871275919</t>
  </si>
  <si>
    <t>-512.758213674075 189.791755571612 -682.194563175471</t>
  </si>
  <si>
    <t>-547.550738138187 323.867625749493 -661.889096555883</t>
  </si>
  <si>
    <t>-518.673978146235 332.266523768357 -363.400227925813</t>
  </si>
  <si>
    <t>-317.382942347033 234.259118547192 -263.393034791162</t>
  </si>
  <si>
    <t>-504.752777934037 130.329552264854 -682.603591322562</t>
  </si>
  <si>
    <t>-290.225745177213 33.5395969259562 -339.856902835856</t>
  </si>
  <si>
    <t>-471.979401254814 240.585827506264 -205.497211263107</t>
  </si>
  <si>
    <t>-485.194086338983 262.715590393997 210.184919678572</t>
  </si>
  <si>
    <t>-493.968416007116 282.748961086203 615.966585833656</t>
  </si>
  <si>
    <t>-345.535163254463 296.771751362757 676.007645633844</t>
  </si>
  <si>
    <t>-501.81298973367 83.9308516337599 -200.698635079084</t>
  </si>
  <si>
    <t>-520.720454077636 91.3674386972839 215.285933183166</t>
  </si>
  <si>
    <t>-533.478983351864 101.359955203711 621.31274167586</t>
  </si>
  <si>
    <t>-392.562489736277 53.3444824469043 681.901982648955</t>
  </si>
  <si>
    <t>9763-20170724T150300.542980200.bin</t>
  </si>
  <si>
    <t>-487.324039416007 161.958808448092 -203.110604839684</t>
  </si>
  <si>
    <t>-496.432348230933 160.634875781818 -301.188548574176</t>
  </si>
  <si>
    <t>-502.605034871053 159.782630640679 -409.471404892811</t>
  </si>
  <si>
    <t>-506.664018492975 159.416835292544 -507.386663312403</t>
  </si>
  <si>
    <t>-509.232679425364 159.551904926483 -605.352784592778</t>
  </si>
  <si>
    <t>-511.307215429426 160.35857769554 -743.334885227642</t>
  </si>
  <si>
    <t>-493.425183723495 159.154100217225 -832.776430585942</t>
  </si>
  <si>
    <t>-514.429146346898 189.728022067799 -682.10822964069</t>
  </si>
  <si>
    <t>-549.211652325938 323.788794429185 -661.638899586634</t>
  </si>
  <si>
    <t>-519.556533938382 332.091756134469 -363.223636993284</t>
  </si>
  <si>
    <t>-318.155989769574 234.241799232201 -263.282577698036</t>
  </si>
  <si>
    <t>-506.351248089905 130.276130063715 -682.577344492922</t>
  </si>
  <si>
    <t>-291.584359455963 34.5845148075107 -339.306626906358</t>
  </si>
  <si>
    <t>-472.49826603643 240.312911592018 -205.481398676952</t>
  </si>
  <si>
    <t>-485.400372229167 262.538365147095 210.205495684079</t>
  </si>
  <si>
    <t>-493.989444768707 282.721776357645 615.980347475955</t>
  </si>
  <si>
    <t>-345.555792130055 296.816337420889 676.003586806434</t>
  </si>
  <si>
    <t>-502.154621538078 83.6133350858161 -200.684933214108</t>
  </si>
  <si>
    <t>-520.864349191102 91.1632944777332 215.306635697487</t>
  </si>
  <si>
    <t>-533.537831407104 101.305894146857 621.346044470109</t>
  </si>
  <si>
    <t>-392.566684314847 53.3790982064379 681.878241567884</t>
  </si>
  <si>
    <t>9763-20170724T150300.577071600.bin</t>
  </si>
  <si>
    <t>-487.548357666566 161.851397386148 -203.109185868693</t>
  </si>
  <si>
    <t>-496.696839646977 160.529631883279 -301.183457316438</t>
  </si>
  <si>
    <t>-502.963139101071 159.711541067667 -409.461188368315</t>
  </si>
  <si>
    <t>-507.127766837403 159.386869906668 -507.372048716671</t>
  </si>
  <si>
    <t>-509.823764703805 159.572164263518 -605.33482444416</t>
  </si>
  <si>
    <t>-512.100964552697 160.457792132995 -743.313114963018</t>
  </si>
  <si>
    <t>-494.274175900654 159.362628103564 -832.767127965932</t>
  </si>
  <si>
    <t>-515.146308385546 189.790175284161 -682.065138533368</t>
  </si>
  <si>
    <t>-549.963566280744 323.824786377059 -661.545327405662</t>
  </si>
  <si>
    <t>-520.116251338697 332.029947814128 -363.146489050591</t>
  </si>
  <si>
    <t>-318.581525255061 234.217373381547 -263.439693031573</t>
  </si>
  <si>
    <t>-507.042468079893 130.34225168816 -682.580341590328</t>
  </si>
  <si>
    <t>-292.011253710323 34.7341872535837 -339.225598556094</t>
  </si>
  <si>
    <t>-472.753329677794 240.220466154252 -205.477376921762</t>
  </si>
  <si>
    <t>-485.490543296768 262.444922478379 210.214684697105</t>
  </si>
  <si>
    <t>-493.999415892848 282.698322787446 615.988935312887</t>
  </si>
  <si>
    <t>-345.570492971146 296.883555674053 676.002583634565</t>
  </si>
  <si>
    <t>-502.346393453077 83.4861279364043 -200.678120259189</t>
  </si>
  <si>
    <t>-520.937847636591 91.0560570473901 215.318358509721</t>
  </si>
  <si>
    <t>-533.560141231305 101.295313078215 621.362752071536</t>
  </si>
  <si>
    <t>-392.569499317747 53.3845317018158 681.862354282074</t>
  </si>
  <si>
    <t>9763-20170724T150300.611170700.bin</t>
  </si>
  <si>
    <t>-487.777324709075 161.720727174903 -203.085044041606</t>
  </si>
  <si>
    <t>-496.98418417341 160.421043503814 -301.154027085704</t>
  </si>
  <si>
    <t>-503.331115989181 159.637123590457 -409.427453388149</t>
  </si>
  <si>
    <t>-507.575506365146 159.346891962655 -507.335023384462</t>
  </si>
  <si>
    <t>-510.35837222301 159.569517635499 -605.29518634422</t>
  </si>
  <si>
    <t>-512.765582237721 160.510343677775 -743.27101458185</t>
  </si>
  <si>
    <t>-494.974090651994 159.50937593836 -832.733180264363</t>
  </si>
  <si>
    <t>-515.762634127224 189.817119036502 -682.008216898991</t>
  </si>
  <si>
    <t>-550.671176037229 323.832370103771 -661.457252699841</t>
  </si>
  <si>
    <t>-520.666326629168 331.906783744263 -363.070746002174</t>
  </si>
  <si>
    <t>-318.940502413315 234.209913240731 -263.637302226564</t>
  </si>
  <si>
    <t>-507.640413922552 130.371969381382 -682.555163927567</t>
  </si>
  <si>
    <t>-292.357265129652 34.7630596547763 -339.058431920917</t>
  </si>
  <si>
    <t>-473.003137047322 240.079181643101 -205.455791017116</t>
  </si>
  <si>
    <t>-485.587103800113 262.336367082401 210.239066556376</t>
  </si>
  <si>
    <t>-494.018122433387 282.667405581544 616.007594175395</t>
  </si>
  <si>
    <t>-345.587630108641 296.903046470136 676.005342121048</t>
  </si>
  <si>
    <t>-502.568319370429 83.3349272061548 -200.675776970368</t>
  </si>
  <si>
    <t>-521.001821744779 90.9513823450113 215.326875789501</t>
  </si>
  <si>
    <t>-533.58979510098 101.267435122793 621.370104419623</t>
  </si>
  <si>
    <t>-392.572247812286 53.3983581602943 681.839929270244</t>
  </si>
  <si>
    <t>9763-20170724T150300.677346400.bin</t>
  </si>
  <si>
    <t>-488.203117506371 161.489340609476 -203.054864817594</t>
  </si>
  <si>
    <t>-497.510653521688 160.237720272647 -301.115149885292</t>
  </si>
  <si>
    <t>-503.953340658446 159.526116243089 -409.383330215074</t>
  </si>
  <si>
    <t>-508.279109084858 159.310156242818 -507.287548352961</t>
  </si>
  <si>
    <t>-511.138838129123 159.616458298648 -605.245357711466</t>
  </si>
  <si>
    <t>-513.65017766124 160.685356853283 -743.218352496379</t>
  </si>
  <si>
    <t>-495.869612751318 159.874353433019 -832.684529459781</t>
  </si>
  <si>
    <t>-516.634596653078 189.930534140886 -681.925413377564</t>
  </si>
  <si>
    <t>-551.766862931347 323.872048147362 -661.34503826233</t>
  </si>
  <si>
    <t>-521.207493994761 331.710601161162 -363.008437777039</t>
  </si>
  <si>
    <t>-319.053983837906 234.150449082324 -264.312128855376</t>
  </si>
  <si>
    <t>-508.445579314311 130.495234790533 -682.534925880282</t>
  </si>
  <si>
    <t>-293.603430718245 34.4829255692412 -339.879811684349</t>
  </si>
  <si>
    <t>-473.450262848903 239.907627145431 -205.416369233449</t>
  </si>
  <si>
    <t>-485.772416714802 262.192296091766 210.284888564659</t>
  </si>
  <si>
    <t>-494.029121723628 282.757310216748 616.040880285171</t>
  </si>
  <si>
    <t>-345.571915066677 296.889890078027 675.996958582745</t>
  </si>
  <si>
    <t>-502.974975354974 83.0575152398969 -200.671839435625</t>
  </si>
  <si>
    <t>-521.173393778922 90.7698676480677 215.339409741014</t>
  </si>
  <si>
    <t>-533.651518782365 101.202388483741 621.373833857423</t>
  </si>
  <si>
    <t>-392.566574143968 53.455146899279 681.782801888519</t>
  </si>
  <si>
    <t>9763-20170724T150300.742101400.bin</t>
  </si>
  <si>
    <t>-488.606851991995 161.262251086392 -203.088362381646</t>
  </si>
  <si>
    <t>-498.015867680412 160.010759534291 -301.138873402866</t>
  </si>
  <si>
    <t>-504.566552258871 159.36734968365 -409.401035007714</t>
  </si>
  <si>
    <t>-508.991129878029 159.239856219703 -507.301027823121</t>
  </si>
  <si>
    <t>-511.952537937206 159.661551874586 -605.255291110645</t>
  </si>
  <si>
    <t>-514.611597142658 160.921191970789 -743.223993010181</t>
  </si>
  <si>
    <t>-496.838910151794 160.282165992052 -832.693115599251</t>
  </si>
  <si>
    <t>-517.515864487029 190.083665987178 -681.88785040196</t>
  </si>
  <si>
    <t>-552.596783586636 324.033622128654 -661.203055786122</t>
  </si>
  <si>
    <t>-521.364033123764 331.481360068389 -362.926140015149</t>
  </si>
  <si>
    <t>-318.669948014523 234.536313055712 -264.733767112965</t>
  </si>
  <si>
    <t>-509.356565488572 130.645147478298 -682.587881754653</t>
  </si>
  <si>
    <t>-294.245164709607 32.3473615027817 -341.119068077556</t>
  </si>
  <si>
    <t>-473.820004114502 239.630372972537 -205.426004649036</t>
  </si>
  <si>
    <t>-485.776635597266 262.056705402646 210.278327195848</t>
  </si>
  <si>
    <t>-494.051194556766 282.745775083941 616.045781869228</t>
  </si>
  <si>
    <t>-345.590874510893 296.912221231871 675.986074842953</t>
  </si>
  <si>
    <t>-503.407053845829 82.8427815090527 -200.674408385209</t>
  </si>
  <si>
    <t>-521.343159081611 90.5895568534058 215.347605375666</t>
  </si>
  <si>
    <t>-533.688373983367 101.15943733064 621.381912716414</t>
  </si>
  <si>
    <t>-392.56452049981 53.4799107940673 681.753544741979</t>
  </si>
  <si>
    <t>9763-20170724T150300.776192100.bin</t>
  </si>
  <si>
    <t>-488.796316816324 161.13967871489 -203.066409451905</t>
  </si>
  <si>
    <t>-498.268357234981 159.903434859023 -301.1111195751</t>
  </si>
  <si>
    <t>-504.86404567617 159.282777212298 -409.370614619318</t>
  </si>
  <si>
    <t>-509.319727006077 159.179314882429 -507.269129797737</t>
  </si>
  <si>
    <t>-512.302946066973 159.628792186327 -605.222698260383</t>
  </si>
  <si>
    <t>-514.983052167104 160.932574674275 -743.190520530885</t>
  </si>
  <si>
    <t>-497.196201041636 160.362903304041 -832.657310446123</t>
  </si>
  <si>
    <t>-517.865273183244 190.077081200638 -681.844935157206</t>
  </si>
  <si>
    <t>-552.947825693624 324.021519307919 -661.147241918024</t>
  </si>
  <si>
    <t>-521.265282034726 331.425983679592 -362.916753734128</t>
  </si>
  <si>
    <t>-318.299375063913 234.760847730185 -265.010366026179</t>
  </si>
  <si>
    <t>-509.73147670368 130.635337438137 -682.564645268984</t>
  </si>
  <si>
    <t>-294.656678077056 30.2270064619527 -341.953523556301</t>
  </si>
  <si>
    <t>-474.020532237166 239.545970015813 -205.412477624649</t>
  </si>
  <si>
    <t>-485.780649619273 262.002130719922 210.295836021305</t>
  </si>
  <si>
    <t>-494.063115500665 282.772752386877 616.060178671147</t>
  </si>
  <si>
    <t>-345.583097033487 296.823661130929 675.978926484019</t>
  </si>
  <si>
    <t>-503.624139409659 82.7289005040614 -200.663859519128</t>
  </si>
  <si>
    <t>-521.435236994804 90.5055053133085 215.3629546354</t>
  </si>
  <si>
    <t>-533.710610433171 101.147555760471 621.400573855325</t>
  </si>
  <si>
    <t>-392.570327262954 53.4801060929719 681.743258206296</t>
  </si>
  <si>
    <t>9763-20170724T150300.841371300.bin</t>
  </si>
  <si>
    <t>-489.17393261128 160.808473959172 -203.006825387632</t>
  </si>
  <si>
    <t>-498.822938175063 159.61561642938 -301.034742765362</t>
  </si>
  <si>
    <t>-505.526971979746 159.074582331159 -409.2879972189</t>
  </si>
  <si>
    <t>-510.0472403526 159.059683233652 -507.183729604454</t>
  </si>
  <si>
    <t>-513.062834541619 159.616737482904 -605.135738461601</t>
  </si>
  <si>
    <t>-515.755757685774 161.093893602714 -743.101602791391</t>
  </si>
  <si>
    <t>-497.937901335782 160.721045942488 -832.563284702927</t>
  </si>
  <si>
    <t>-518.625309508602 190.162279039139 -681.719169290806</t>
  </si>
  <si>
    <t>-553.65815903043 324.099233682883 -660.908424182279</t>
  </si>
  <si>
    <t>-521.05938064412 331.672319434493 -362.781023205802</t>
  </si>
  <si>
    <t>-317.465468441656 235.46522271213 -265.730895773499</t>
  </si>
  <si>
    <t>-510.505500891171 130.719629331741 -682.514120834441</t>
  </si>
  <si>
    <t>-295.218368526773 25.3698729588141 -343.973775703698</t>
  </si>
  <si>
    <t>-474.327264923959 239.22207077511 -205.361718884131</t>
  </si>
  <si>
    <t>-485.812610277388 261.793838356034 210.348038888624</t>
  </si>
  <si>
    <t>-494.100139270554 282.78493797754 616.10370921222</t>
  </si>
  <si>
    <t>-345.576703347153 296.675501769942 675.952229995798</t>
  </si>
  <si>
    <t>-504.051655078352 82.3731426551547 -200.625696669805</t>
  </si>
  <si>
    <t>-521.64398653002 90.3222642885464 215.407130731834</t>
  </si>
  <si>
    <t>-533.747153460091 101.130088986725 621.445498746734</t>
  </si>
  <si>
    <t>-392.568350523423 53.487952858751 681.717942803339</t>
  </si>
  <si>
    <t>9763-20170724T150300.875461700.bin</t>
  </si>
  <si>
    <t>-489.376381468079 160.609794082057 -202.99765018454</t>
  </si>
  <si>
    <t>-499.122304764515 159.439958263211 -301.01626742584</t>
  </si>
  <si>
    <t>-505.88751220135 158.952796377851 -409.266072565765</t>
  </si>
  <si>
    <t>-510.445998148895 159.000386063657 -507.15979576281</t>
  </si>
  <si>
    <t>-513.483734182522 159.634882186472 -605.11072219524</t>
  </si>
  <si>
    <t>-516.191814321085 161.237935409474 -743.074853987699</t>
  </si>
  <si>
    <t>-498.367647824396 160.963350804927 -832.535611955878</t>
  </si>
  <si>
    <t>-519.060748930541 190.249414095801 -681.665639153638</t>
  </si>
  <si>
    <t>-554.061815238319 324.182484756015 -660.740082074096</t>
  </si>
  <si>
    <t>-521.074523979536 331.671531018217 -362.653284226691</t>
  </si>
  <si>
    <t>-317.193886396423 235.600303114746 -266.071739545819</t>
  </si>
  <si>
    <t>-510.928784027505 130.80915964262 -682.515933281829</t>
  </si>
  <si>
    <t>-295.636619239428 23.9244699941964 -344.731004246324</t>
  </si>
  <si>
    <t>-474.540841839171 239.04930959167 -205.352115575246</t>
  </si>
  <si>
    <t>-485.829587556557 261.65468577513 210.361223270699</t>
  </si>
  <si>
    <t>-494.115985106562 282.760066826131 616.110055127641</t>
  </si>
  <si>
    <t>-345.591050298441 296.736726967982 675.9347126244</t>
  </si>
  <si>
    <t>-504.259802823212 82.1843813748997 -200.615892471908</t>
  </si>
  <si>
    <t>-521.711104502447 90.2186121360994 215.421231055474</t>
  </si>
  <si>
    <t>-533.747181737284 101.123193605668 621.453151662266</t>
  </si>
  <si>
    <t>-392.565744065754 53.4713969071056 681.711744020617</t>
  </si>
  <si>
    <t>9763-20170724T150300.910467800.bin</t>
  </si>
  <si>
    <t>-489.588638038181 160.420592606539 -202.975901186129</t>
  </si>
  <si>
    <t>-499.415780306074 159.276003743857 -300.986737526464</t>
  </si>
  <si>
    <t>-506.234158104761 158.840828238555 -409.233265878955</t>
  </si>
  <si>
    <t>-510.827251227207 158.946798526059 -507.125494478663</t>
  </si>
  <si>
    <t>-513.886917846577 159.652351970353 -605.075190007275</t>
  </si>
  <si>
    <t>-516.613350654981 161.369435182358 -743.037554438609</t>
  </si>
  <si>
    <t>-498.800457146266 161.184168587364 -832.500832037368</t>
  </si>
  <si>
    <t>-519.482316427599 190.32902106306 -681.603857277502</t>
  </si>
  <si>
    <t>-554.438226098569 324.244888321599 -660.526487298766</t>
  </si>
  <si>
    <t>-521.052209710012 331.630526780231 -362.481398410301</t>
  </si>
  <si>
    <t>-316.917850277233 235.711537238334 -266.285210590074</t>
  </si>
  <si>
    <t>-511.334052329268 130.891812274887 -682.504645204227</t>
  </si>
  <si>
    <t>-296.465284706678 23.7880820609578 -344.714847003556</t>
  </si>
  <si>
    <t>-474.693198831904 238.852405100763 -205.333982105144</t>
  </si>
  <si>
    <t>-485.873907205628 261.555335232883 210.376926666375</t>
  </si>
  <si>
    <t>-494.129625216985 282.740232615696 616.114536288404</t>
  </si>
  <si>
    <t>-345.597951474223 296.695923442023 675.927352328201</t>
  </si>
  <si>
    <t>-504.489757064373 82.003807118683 -200.605037439676</t>
  </si>
  <si>
    <t>-521.782487577387 90.0928287449065 215.437670130401</t>
  </si>
  <si>
    <t>-533.746683229233 101.121032365672 621.460762235652</t>
  </si>
  <si>
    <t>-392.568517560239 53.4456828726209 681.708495872982</t>
  </si>
  <si>
    <t>9763-20170724T150300.977643100.bin</t>
  </si>
  <si>
    <t>-489.968789252098 159.966493884572 -202.964422320649</t>
  </si>
  <si>
    <t>-499.988561064179 158.874718678004 -300.956377077723</t>
  </si>
  <si>
    <t>-506.947413839165 158.538158550744 -409.194356338064</t>
  </si>
  <si>
    <t>-511.640458319692 158.752804000252 -507.081591230775</t>
  </si>
  <si>
    <t>-514.774462027591 159.588780256683 -605.027963348914</t>
  </si>
  <si>
    <t>-517.579923649796 161.513887507921 -742.986046861013</t>
  </si>
  <si>
    <t>-499.806037151917 161.485249926444 -832.457161089078</t>
  </si>
  <si>
    <t>-520.441039218983 190.377040216665 -681.506529003983</t>
  </si>
  <si>
    <t>-555.402354566302 324.248860807548 -660.128673202886</t>
  </si>
  <si>
    <t>-521.323068994759 331.147148088164 -362.150404336816</t>
  </si>
  <si>
    <t>-316.656385226008 235.508678388302 -266.809764150628</t>
  </si>
  <si>
    <t>-512.23860815183 130.948842726918 -682.502653868808</t>
  </si>
  <si>
    <t>-298.103356449051 25.0570003266528 -343.925197931665</t>
  </si>
  <si>
    <t>-475.095184711171 238.45598003669 -205.299567259957</t>
  </si>
  <si>
    <t>-485.947617454328 261.30711296141 210.411983614325</t>
  </si>
  <si>
    <t>-494.137169785446 282.791830759215 616.128362391593</t>
  </si>
  <si>
    <t>-345.582262279775 296.603563077769 675.916949530922</t>
  </si>
  <si>
    <t>-504.850522224712 81.513343376894 -200.592798405337</t>
  </si>
  <si>
    <t>-521.880668235387 89.7840671986746 215.457160492643</t>
  </si>
  <si>
    <t>-533.773969955653 101.087442987293 621.48145086304</t>
  </si>
  <si>
    <t>-392.572910467564 53.4451209262943 681.701647219166</t>
  </si>
  <si>
    <t>9763-20170724T150301.011378800.bin</t>
  </si>
  <si>
    <t>-490.196569562708 159.725123550392 -202.961383761979</t>
  </si>
  <si>
    <t>-500.304481203616 158.662865298573 -300.944564758156</t>
  </si>
  <si>
    <t>-507.341113794441 158.367119877179 -409.177645865886</t>
  </si>
  <si>
    <t>-512.097134244759 158.623156889326 -507.061735782994</t>
  </si>
  <si>
    <t>-515.28714663268 159.505685654554 -605.005943275784</t>
  </si>
  <si>
    <t>-518.164511290877 161.502548677466 -742.961555498145</t>
  </si>
  <si>
    <t>-500.404345808375 161.535243330536 -832.435398071376</t>
  </si>
  <si>
    <t>-521.016870776314 190.330651665354 -681.464993502874</t>
  </si>
  <si>
    <t>-556.076751974573 324.153068594929 -659.957496188633</t>
  </si>
  <si>
    <t>-521.628050397662 330.961164640859 -362.01974606904</t>
  </si>
  <si>
    <t>-316.708364718546 235.384867532264 -267.161327802678</t>
  </si>
  <si>
    <t>-512.768382873476 130.90921223088 -682.497225592397</t>
  </si>
  <si>
    <t>-298.457622170367 24.9882670771588 -343.893424810944</t>
  </si>
  <si>
    <t>-475.342352054396 238.209501403455 -205.286013163327</t>
  </si>
  <si>
    <t>-486.006893198319 261.130417979344 210.426523962626</t>
  </si>
  <si>
    <t>-494.155227195515 282.748991363467 616.143112550472</t>
  </si>
  <si>
    <t>-345.603467420115 296.685989695867 675.910440712743</t>
  </si>
  <si>
    <t>-505.045543621581 81.2703568678985 -200.59550795395</t>
  </si>
  <si>
    <t>-521.929772209833 89.5856226577394 215.459536071792</t>
  </si>
  <si>
    <t>-533.802592111619 101.055062907731 621.484066184146</t>
  </si>
  <si>
    <t>-392.578190023539 53.4567192480331 681.684261834393</t>
  </si>
  <si>
    <t>9763-20170724T150301.076551600.bin</t>
  </si>
  <si>
    <t>-490.724689541399 159.281256573434 -202.947488994361</t>
  </si>
  <si>
    <t>-500.972671087956 158.26333189609 -300.916533573356</t>
  </si>
  <si>
    <t>-508.167086407326 158.027110399889 -409.139384323367</t>
  </si>
  <si>
    <t>-513.067458772563 158.340874784365 -507.016296225767</t>
  </si>
  <si>
    <t>-516.403818887071 159.285048719731 -604.954939962403</t>
  </si>
  <si>
    <t>-519.48951829055 161.372661399673 -742.90463258374</t>
  </si>
  <si>
    <t>-501.768695062539 161.50736651367 -832.386310705353</t>
  </si>
  <si>
    <t>-522.279618724698 190.155995171067 -681.384472564528</t>
  </si>
  <si>
    <t>-557.473690657954 323.911603756306 -659.692881768006</t>
  </si>
  <si>
    <t>-522.5378284229 330.60748097489 -361.809245797758</t>
  </si>
  <si>
    <t>-317.033861403465 235.168794906121 -268.083152813863</t>
  </si>
  <si>
    <t>-513.971492164243 130.743789565965 -682.469474813361</t>
  </si>
  <si>
    <t>-297.956787327951 22.6822653747249 -345.594612514509</t>
  </si>
  <si>
    <t>-475.982762244184 237.773929425645 -205.242494790968</t>
  </si>
  <si>
    <t>-486.170402758966 260.843082831051 210.473768054538</t>
  </si>
  <si>
    <t>-494.180686386048 282.711957043768 616.168769754785</t>
  </si>
  <si>
    <t>-345.616861093094 296.698538560877 675.89454128022</t>
  </si>
  <si>
    <t>-505.471443669021 80.7840794886552 -200.603026661603</t>
  </si>
  <si>
    <t>-522.041546100401 89.2204175311847 215.462124519757</t>
  </si>
  <si>
    <t>-533.875011675835 100.983130728557 621.495202507703</t>
  </si>
  <si>
    <t>-392.584304666086 53.5071311237616 681.636432264397</t>
  </si>
  <si>
    <t>9763-20170724T150301.113668100.bin</t>
  </si>
  <si>
    <t>-491.002785222095 159.053754701805 -202.960014032831</t>
  </si>
  <si>
    <t>-501.329629310205 158.057337558288 -300.92102440049</t>
  </si>
  <si>
    <t>-508.615147590592 157.842470774646 -409.137792030467</t>
  </si>
  <si>
    <t>-513.599408080071 158.174867297243 -507.010394808127</t>
  </si>
  <si>
    <t>-517.021155530882 159.136536512755 -604.945993273373</t>
  </si>
  <si>
    <t>-520.228569649141 161.247811052758 -742.892499243779</t>
  </si>
  <si>
    <t>-502.514712399668 161.42103738186 -832.375363069361</t>
  </si>
  <si>
    <t>-522.974357836394 190.019145674119 -681.364675453959</t>
  </si>
  <si>
    <t>-558.127821191489 323.767423597131 -659.550310787833</t>
  </si>
  <si>
    <t>-522.943029308571 330.433539975669 -361.695417305668</t>
  </si>
  <si>
    <t>-317.160150913847 234.939363163481 -268.640181768749</t>
  </si>
  <si>
    <t>-514.647250598938 130.609918124444 -682.467641179006</t>
  </si>
  <si>
    <t>-297.876903795123 21.2643579915007 -346.587278611873</t>
  </si>
  <si>
    <t>-476.288254320474 237.568992725382 -205.237752397182</t>
  </si>
  <si>
    <t>-486.254138716465 260.712636463524 210.479786844328</t>
  </si>
  <si>
    <t>-494.179161636471 282.730876864363 616.170728770142</t>
  </si>
  <si>
    <t>-345.604650529129 296.62711166928 675.890985372684</t>
  </si>
  <si>
    <t>-505.713688575131 80.5301290533428 -200.610538413861</t>
  </si>
  <si>
    <t>-522.133550235447 89.0524140196967 215.458902583858</t>
  </si>
  <si>
    <t>-533.908297419586 100.951547336607 621.490554104462</t>
  </si>
  <si>
    <t>-392.583505522343 53.5383305133284 681.601267788931</t>
  </si>
  <si>
    <t>9763-20170724T150301.195888300.bin</t>
  </si>
  <si>
    <t>-491.55195490884 158.624291833166 -202.96192437588</t>
  </si>
  <si>
    <t>-502.057112372767 157.65034910934 -300.90424038901</t>
  </si>
  <si>
    <t>-509.568034871937 157.468950791747 -409.105762738408</t>
  </si>
  <si>
    <t>-514.768051019505 157.834287152855 -506.966987728758</t>
  </si>
  <si>
    <t>-518.417907423725 158.831183285427 -604.893887113547</t>
  </si>
  <si>
    <t>-521.959829690931 160.994004734577 -742.83155126906</t>
  </si>
  <si>
    <t>-504.312930941245 161.282882650291 -832.327361187425</t>
  </si>
  <si>
    <t>-524.609585053524 189.734817481128 -681.285200657315</t>
  </si>
  <si>
    <t>-559.733972426917 323.4475073161 -659.223810709731</t>
  </si>
  <si>
    <t>-523.941330832278 330.392233574128 -361.447663666128</t>
  </si>
  <si>
    <t>-317.900747600083 234.786642408307 -269.07950652227</t>
  </si>
  <si>
    <t>-516.17880735703 130.34123431648 -682.432979306202</t>
  </si>
  <si>
    <t>-298.052000544892 18.7859576559033 -347.835448526041</t>
  </si>
  <si>
    <t>-476.927218687591 237.100170305243 -205.249981614771</t>
  </si>
  <si>
    <t>-486.410126778058 260.441815070204 210.467779113499</t>
  </si>
  <si>
    <t>-494.19391820684 282.668592702554 616.165296571814</t>
  </si>
  <si>
    <t>-345.62841547848 296.669778704304 675.883512994316</t>
  </si>
  <si>
    <t>-506.220543100811 80.1363181525355 -200.620173667738</t>
  </si>
  <si>
    <t>-522.36081377852 88.7182913950442 215.458964128988</t>
  </si>
  <si>
    <t>-533.957879148005 100.885089949165 621.474550907089</t>
  </si>
  <si>
    <t>-392.591839703333 53.55035883557 681.550040917089</t>
  </si>
  <si>
    <t>9763-20170724T150301.208602600.bin</t>
  </si>
  <si>
    <t>-491.906930287853 158.438355453281 -202.961781448244</t>
  </si>
  <si>
    <t>-502.4920089934 157.470338569151 -300.895523691728</t>
  </si>
  <si>
    <t>-510.107147543665 157.288494476354 -409.089605975721</t>
  </si>
  <si>
    <t>-515.407620083362 157.650197435506 -506.945643716323</t>
  </si>
  <si>
    <t>-519.164030425207 158.640129638095 -604.86852765638</t>
  </si>
  <si>
    <t>-522.862326963068 160.789283114337 -742.802348940462</t>
  </si>
  <si>
    <t>-505.266394800137 161.128999593323 -832.307882258865</t>
  </si>
  <si>
    <t>-525.469864305688 189.532297124448 -681.255083645495</t>
  </si>
  <si>
    <t>-560.683559643091 323.21311091543 -659.116852739819</t>
  </si>
  <si>
    <t>-524.546965984885 330.248777643533 -361.384389950705</t>
  </si>
  <si>
    <t>-318.441516587107 234.839668058232 -268.957867929904</t>
  </si>
  <si>
    <t>-516.985275258002 130.14641679318 -682.407985168502</t>
  </si>
  <si>
    <t>-298.397390996658 18.0469695216859 -348.016712801052</t>
  </si>
  <si>
    <t>-477.318921573598 236.940867577862 -205.255192400047</t>
  </si>
  <si>
    <t>-486.509211366176 260.330193111156 210.466482717005</t>
  </si>
  <si>
    <t>-494.191522209612 282.691884203965 616.159451553517</t>
  </si>
  <si>
    <t>-345.626893270567 296.70354751755 675.877341552802</t>
  </si>
  <si>
    <t>-506.539886162294 79.9451082334554 -200.620963811119</t>
  </si>
  <si>
    <t>-522.51065429209 88.5158252049573 215.46492732453</t>
  </si>
  <si>
    <t>-533.985888138208 100.854957391153 621.476059032174</t>
  </si>
  <si>
    <t>-392.599179094719 53.5554550980378 681.530656431538</t>
  </si>
  <si>
    <t>9763-20170724T150301.274778000.bin</t>
  </si>
  <si>
    <t>-492.632892656244 158.146732536197 -202.951349063898</t>
  </si>
  <si>
    <t>-503.345759082048 157.181481290065 -300.871163472649</t>
  </si>
  <si>
    <t>-511.117932498109 157.014890485548 -409.054205149452</t>
  </si>
  <si>
    <t>-516.567377308821 157.394790438483 -506.901816223698</t>
  </si>
  <si>
    <t>-520.480155373925 158.407016590039 -604.818558720866</t>
  </si>
  <si>
    <t>-524.406677556495 160.591730686095 -742.745273348496</t>
  </si>
  <si>
    <t>-506.952839142918 161.035950242504 -832.278327093853</t>
  </si>
  <si>
    <t>-526.964524127902 189.311168374202 -681.185362351211</t>
  </si>
  <si>
    <t>-562.373641939928 322.919567467 -658.920141554284</t>
  </si>
  <si>
    <t>-525.599118895217 329.604904861263 -361.25762061981</t>
  </si>
  <si>
    <t>-319.38376531489 234.991290861074 -268.260436113065</t>
  </si>
  <si>
    <t>-518.377564961748 129.940780963237 -682.370076460499</t>
  </si>
  <si>
    <t>-298.940730679983 17.0067681752314 -348.655204052276</t>
  </si>
  <si>
    <t>-478.135575073993 236.630639540701 -205.23356161887</t>
  </si>
  <si>
    <t>-486.738880771291 260.120058747056 210.495002059645</t>
  </si>
  <si>
    <t>-494.220467097343 282.680450706344 616.183368499919</t>
  </si>
  <si>
    <t>-345.643005895748 296.702136284639 675.867032441654</t>
  </si>
  <si>
    <t>-507.132824578688 79.6574989279895 -200.602754025679</t>
  </si>
  <si>
    <t>-522.811700281268 88.1428925702551 215.495974664678</t>
  </si>
  <si>
    <t>-534.071307911819 100.772639489077 621.503099435331</t>
  </si>
  <si>
    <t>-392.610109924296 53.6078807541437 681.48828187053</t>
  </si>
  <si>
    <t>9763-20170724T150301.341584100.bin</t>
  </si>
  <si>
    <t>-493.404183159506 157.882141575235 -202.926064059773</t>
  </si>
  <si>
    <t>-504.192571681202 156.90137647552 -300.837484840911</t>
  </si>
  <si>
    <t>-512.069499064464 156.704003547039 -409.012876894167</t>
  </si>
  <si>
    <t>-517.621558932216 157.049457476071 -506.854961810085</t>
  </si>
  <si>
    <t>-521.644356391987 158.019964723881 -604.76757459335</t>
  </si>
  <si>
    <t>-525.733111327783 160.137574559399 -742.690647678141</t>
  </si>
  <si>
    <t>-508.390196198854 160.607086024747 -832.245123514444</t>
  </si>
  <si>
    <t>-528.254064337449 188.881778673544 -681.140572211801</t>
  </si>
  <si>
    <t>-563.900857760228 322.426374121325 -658.914483496889</t>
  </si>
  <si>
    <t>-526.521019020407 328.82668601222 -361.321137212904</t>
  </si>
  <si>
    <t>-320.349263623991 234.921731085585 -267.512501673158</t>
  </si>
  <si>
    <t>-519.597476135968 129.521086821229 -682.308651399032</t>
  </si>
  <si>
    <t>-299.588034234611 16.531064737612 -348.774065682971</t>
  </si>
  <si>
    <t>-479.045985741078 236.329909192625 -205.203816071374</t>
  </si>
  <si>
    <t>-486.911997185243 259.97984597867 210.530254303919</t>
  </si>
  <si>
    <t>-494.250802544433 282.685403474737 616.219900486481</t>
  </si>
  <si>
    <t>-345.652671637296 296.740653433489 675.844109882064</t>
  </si>
  <si>
    <t>-507.776555159562 79.4188817688146 -200.567104442623</t>
  </si>
  <si>
    <t>-523.085905831747 87.7413956758285 215.548682422745</t>
  </si>
  <si>
    <t>-534.16329652454 100.685509945474 621.549615820496</t>
  </si>
  <si>
    <t>-392.614962542215 53.688266962997 681.460590440697</t>
  </si>
  <si>
    <t>9763-20170724T150301.379685500.bin</t>
  </si>
  <si>
    <t>-493.691552215269 157.787142110274 -202.883646960996</t>
  </si>
  <si>
    <t>-504.520334556988 156.815566698541 -300.790642821804</t>
  </si>
  <si>
    <t>-512.448625115096 156.596774388547 -408.962312140719</t>
  </si>
  <si>
    <t>-518.048419962139 156.909949914211 -506.8015745476</t>
  </si>
  <si>
    <t>-522.119438271157 157.834951845927 -604.712613301257</t>
  </si>
  <si>
    <t>-526.275737624629 159.874551476393 -742.635087250159</t>
  </si>
  <si>
    <t>-508.958562067685 160.316996555237 -832.194600714365</t>
  </si>
  <si>
    <t>-528.779703627163 188.651759103762 -681.099728786881</t>
  </si>
  <si>
    <t>-564.530632365125 322.18346465406 -658.949348770741</t>
  </si>
  <si>
    <t>-526.775204821433 328.55172343849 -361.40267690903</t>
  </si>
  <si>
    <t>-320.650729475272 234.926221772526 -267.211469450178</t>
  </si>
  <si>
    <t>-520.09736307963 129.294273367947 -682.239096071667</t>
  </si>
  <si>
    <t>-299.847997952586 16.3867713943785 -348.646242554462</t>
  </si>
  <si>
    <t>-479.324587360055 236.24038310207 -205.172468706548</t>
  </si>
  <si>
    <t>-486.923315063313 259.90173740043 210.565912037826</t>
  </si>
  <si>
    <t>-494.27894959466 282.705787049774 616.258247292745</t>
  </si>
  <si>
    <t>-345.658238751846 296.72431444076 675.83478369888</t>
  </si>
  <si>
    <t>-508.002999962223 79.3264722027145 -200.538669895234</t>
  </si>
  <si>
    <t>-523.164949269443 87.5567284845306 215.584390194867</t>
  </si>
  <si>
    <t>-534.224148867775 100.63329995522 621.586364533364</t>
  </si>
  <si>
    <t>-392.61863213898 53.7370523769325 681.441334167665</t>
  </si>
  <si>
    <t>9763-20170724T150301.411784300.bin</t>
  </si>
  <si>
    <t>-493.935463930191 157.697097182784 -202.820998893162</t>
  </si>
  <si>
    <t>-504.810030548161 156.730266985008 -300.723028615999</t>
  </si>
  <si>
    <t>-512.798226457718 156.492004091354 -408.890113384414</t>
  </si>
  <si>
    <t>-518.454858959074 156.777080444837 -506.726459417648</t>
  </si>
  <si>
    <t>-522.584651016088 157.663216185069 -604.635350929471</t>
  </si>
  <si>
    <t>-526.825065676118 159.636609486707 -742.556079605114</t>
  </si>
  <si>
    <t>-509.534399667087 160.03868567364 -832.121012135792</t>
  </si>
  <si>
    <t>-529.30345613548 188.441539488476 -681.032554796405</t>
  </si>
  <si>
    <t>-565.132173706607 321.963757129152 -658.947157749193</t>
  </si>
  <si>
    <t>-526.939437698108 328.489619185443 -361.459811574135</t>
  </si>
  <si>
    <t>-320.847327790776 235.028253074925 -267.035181736447</t>
  </si>
  <si>
    <t>-520.597904013805 129.087048974211 -682.149591850892</t>
  </si>
  <si>
    <t>-300.209520415329 16.416835153268 -348.369699596038</t>
  </si>
  <si>
    <t>-479.651488784625 236.118357672053 -205.1076673224</t>
  </si>
  <si>
    <t>-486.913545595998 259.873439988048 210.631414573728</t>
  </si>
  <si>
    <t>-494.318790853083 282.738463323106 616.321329771577</t>
  </si>
  <si>
    <t>-345.663331955551 296.733061458401 675.816739776653</t>
  </si>
  <si>
    <t>-508.234671656541 79.2486171919688 -200.486460508967</t>
  </si>
  <si>
    <t>-523.187611810261 87.3756268640702 215.646203592395</t>
  </si>
  <si>
    <t>-534.280660188528 100.599718957814 621.645331753066</t>
  </si>
  <si>
    <t>-392.619517493348 53.7854120830521 681.432804031337</t>
  </si>
  <si>
    <t>9763-20170724T150301.478963200.bin</t>
  </si>
  <si>
    <t>-494.33506119815 157.495042492075 -202.728305953231</t>
  </si>
  <si>
    <t>-505.313030393029 156.542020769436 -300.61893458204</t>
  </si>
  <si>
    <t>-513.415818231137 156.269151297771 -408.777443876154</t>
  </si>
  <si>
    <t>-519.174080196476 156.502680358738 -506.607880710409</t>
  </si>
  <si>
    <t>-523.40220880087 157.316961140966 -604.513292497636</t>
  </si>
  <si>
    <t>-527.776283034979 159.168069905161 -742.431497149687</t>
  </si>
  <si>
    <t>-510.516380503598 159.47459956225 -832.002674538071</t>
  </si>
  <si>
    <t>-530.197977814897 188.027144839071 -680.931190754752</t>
  </si>
  <si>
    <t>-566.046579907518 321.556452302714 -658.910638891337</t>
  </si>
  <si>
    <t>-527.056908485888 328.482106315194 -361.535674288183</t>
  </si>
  <si>
    <t>-321.02540309207 235.390649637279 -266.614570709501</t>
  </si>
  <si>
    <t>-521.487657062545 128.672485295041 -682.004160731086</t>
  </si>
  <si>
    <t>-300.825712019999 16.1525085306032 -348.228087060033</t>
  </si>
  <si>
    <t>-480.144318972612 235.956776126204 -205.001647237087</t>
  </si>
  <si>
    <t>-486.730967064747 259.817278649022 210.742600131736</t>
  </si>
  <si>
    <t>-494.367423822033 282.837014925296 616.414817303126</t>
  </si>
  <si>
    <t>-345.651171163899 296.681922459982 675.793188123075</t>
  </si>
  <si>
    <t>-508.576481548362 79.005530872236 -200.399305833429</t>
  </si>
  <si>
    <t>-523.250561749249 87.1834451630546 215.742256499547</t>
  </si>
  <si>
    <t>-534.328099561726 100.567554324853 621.702626316073</t>
  </si>
  <si>
    <t>-392.599119418376 53.8501291378018 681.405128250114</t>
  </si>
  <si>
    <t>9763-20170724T150301.542763300.bin</t>
  </si>
  <si>
    <t>-494.623543716811 157.313591414284 -202.700844834858</t>
  </si>
  <si>
    <t>-505.700084723053 156.381933422622 -300.58054779019</t>
  </si>
  <si>
    <t>-513.927748279986 156.091372757287 -408.72967994264</t>
  </si>
  <si>
    <t>-519.803472920286 156.291590108921 -506.553122047848</t>
  </si>
  <si>
    <t>-524.152446884157 157.054767007764 -604.453674545903</t>
  </si>
  <si>
    <t>-528.69911676824 158.814036098877 -742.367393884959</t>
  </si>
  <si>
    <t>-511.494598775674 159.050921397449 -831.949597566843</t>
  </si>
  <si>
    <t>-531.002142712588 187.720124036152 -680.884722061493</t>
  </si>
  <si>
    <t>-566.582441658813 321.326318740664 -658.895704434643</t>
  </si>
  <si>
    <t>-527.241410429306 328.598820672892 -361.57532871836</t>
  </si>
  <si>
    <t>-321.470196573344 235.668649249529 -265.93436854806</t>
  </si>
  <si>
    <t>-522.376570608088 128.352555603072 -681.926436090151</t>
  </si>
  <si>
    <t>-301.264428364624 15.8126928080821 -348.285956404755</t>
  </si>
  <si>
    <t>-480.483186684016 235.852633905616 -204.977489525184</t>
  </si>
  <si>
    <t>-486.628558016543 259.690670157216 210.77479595854</t>
  </si>
  <si>
    <t>-494.384642266874 282.830235004699 616.437943623178</t>
  </si>
  <si>
    <t>-345.653945475031 296.648758474047 675.786327576026</t>
  </si>
  <si>
    <t>-508.824946007854 78.7287186341873 -200.369754347803</t>
  </si>
  <si>
    <t>-523.352402718067 87.1691911692824 215.771668363787</t>
  </si>
  <si>
    <t>-534.338462302716 100.547693524397 621.73843998233</t>
  </si>
  <si>
    <t>-392.606222983992 53.8275240579062 681.430979261944</t>
  </si>
  <si>
    <t>9763-20170724T150301.577856500.bin</t>
  </si>
  <si>
    <t>-494.705008864909 157.205461545679 -202.700856704058</t>
  </si>
  <si>
    <t>-505.83345499908 156.283971923668 -300.574840038519</t>
  </si>
  <si>
    <t>-514.130686889302 155.978432860817 -408.718487659738</t>
  </si>
  <si>
    <t>-520.073092323818 156.153709611358 -506.538135649493</t>
  </si>
  <si>
    <t>-524.491813003951 156.880044732347 -604.435718178775</t>
  </si>
  <si>
    <t>-529.139096745764 158.575583038243 -742.34693181547</t>
  </si>
  <si>
    <t>-511.968558067529 158.770229480269 -831.935714075616</t>
  </si>
  <si>
    <t>-531.374251195224 187.513507284575 -680.87669455291</t>
  </si>
  <si>
    <t>-566.822702262655 321.15837898338 -658.906301592535</t>
  </si>
  <si>
    <t>-527.386768673406 328.654669413588 -361.60411312036</t>
  </si>
  <si>
    <t>-321.814572131428 235.675689045895 -265.583454353441</t>
  </si>
  <si>
    <t>-522.795473040482 128.138753081621 -681.895705086304</t>
  </si>
  <si>
    <t>-301.479272134002 15.6335637417922 -348.275542468975</t>
  </si>
  <si>
    <t>-480.557280870068 235.778039259877 -204.983648140975</t>
  </si>
  <si>
    <t>-486.60069524588 259.639948420687 210.768798809428</t>
  </si>
  <si>
    <t>-494.369699612698 282.8432634513 616.425939133268</t>
  </si>
  <si>
    <t>-345.645109899734 296.64614081078 675.793269476016</t>
  </si>
  <si>
    <t>-508.892377576675 78.6002815458382 -200.362368880871</t>
  </si>
  <si>
    <t>-523.376911372883 87.1536131256094 215.778250477066</t>
  </si>
  <si>
    <t>-534.33620563484 100.535528664816 621.748432592551</t>
  </si>
  <si>
    <t>-392.617108298428 53.7907864866879 681.452906991956</t>
  </si>
  <si>
    <t>9763-20170724T150301.609936900.bin</t>
  </si>
  <si>
    <t>-494.738708951683 157.118711907657 -202.712345309586</t>
  </si>
  <si>
    <t>-505.935719721849 156.206851756319 -300.578547569052</t>
  </si>
  <si>
    <t>-514.313649943943 155.885793750271 -408.716064191075</t>
  </si>
  <si>
    <t>-520.329850069247 156.036368603202 -506.531064409684</t>
  </si>
  <si>
    <t>-524.822488083347 156.727064581936 -604.425560597462</t>
  </si>
  <si>
    <t>-529.573277754986 158.360458584627 -742.334206205158</t>
  </si>
  <si>
    <t>-512.43501854809 158.512126444482 -831.929119657322</t>
  </si>
  <si>
    <t>-531.740289029823 187.329230406953 -680.875900134874</t>
  </si>
  <si>
    <t>-567.076049741089 321.008163415291 -658.930802801295</t>
  </si>
  <si>
    <t>-527.60962660636 328.692362928118 -361.637443695019</t>
  </si>
  <si>
    <t>-322.201189710669 235.643972685707 -265.333910889101</t>
  </si>
  <si>
    <t>-523.206292846944 127.94758687322 -681.873262162501</t>
  </si>
  <si>
    <t>-301.72633591786 15.4812655223857 -348.204788918347</t>
  </si>
  <si>
    <t>-480.554175820426 235.743096691003 -205.006606758705</t>
  </si>
  <si>
    <t>-486.624426170907 259.553364151178 210.748405138544</t>
  </si>
  <si>
    <t>-494.352820140872 282.827899026558 616.402991070324</t>
  </si>
  <si>
    <t>-345.642114016015 296.647946377296 675.801086353388</t>
  </si>
  <si>
    <t>-508.930261639732 78.497690070436 -200.360800984887</t>
  </si>
  <si>
    <t>-523.411946217772 87.1438582900548 215.778032827512</t>
  </si>
  <si>
    <t>-534.331733500777 100.528322924395 621.753736568256</t>
  </si>
  <si>
    <t>-392.630557818864 53.7548421439712 681.478243939206</t>
  </si>
  <si>
    <t>9763-20170724T150301.673105500.bin</t>
  </si>
  <si>
    <t>-494.726686517505 156.9709683153 -202.733839250134</t>
  </si>
  <si>
    <t>-506.017065906414 156.079177050483 -300.589510400876</t>
  </si>
  <si>
    <t>-514.512410401515 155.733075295934 -408.717731110551</t>
  </si>
  <si>
    <t>-520.638493839294 155.841255249031 -506.526024063412</t>
  </si>
  <si>
    <t>-525.243441670958 156.469610060423 -604.415684888102</t>
  </si>
  <si>
    <t>-530.153693550531 157.993668896833 -742.319876994212</t>
  </si>
  <si>
    <t>-513.056937646127 158.064833476311 -831.922859984292</t>
  </si>
  <si>
    <t>-532.223420990552 187.01489797234 -680.883111859505</t>
  </si>
  <si>
    <t>-567.454248017376 320.730389423459 -658.993889727975</t>
  </si>
  <si>
    <t>-527.96917718215 328.662645844308 -361.709437096097</t>
  </si>
  <si>
    <t>-322.676775087469 235.545247575449 -265.225446051108</t>
  </si>
  <si>
    <t>-523.74302975915 127.624991028999 -681.841378178041</t>
  </si>
  <si>
    <t>-302.160063697502 15.4000734047925 -348.077932635209</t>
  </si>
  <si>
    <t>-480.50120706612 235.646621257886 -205.033409929011</t>
  </si>
  <si>
    <t>-486.639688630896 259.435164344768 210.721859035672</t>
  </si>
  <si>
    <t>-494.329471318587 282.797825280273 616.372295354495</t>
  </si>
  <si>
    <t>-345.642581641693 296.682668512274 675.81490342494</t>
  </si>
  <si>
    <t>-508.946205468153 78.310914276329 -200.379020859957</t>
  </si>
  <si>
    <t>-523.413684115201 87.1233271081851 215.756785428552</t>
  </si>
  <si>
    <t>-534.322829494441 100.527244911417 621.740966369703</t>
  </si>
  <si>
    <t>-392.658278583566 53.6876379563548 681.500543431386</t>
  </si>
  <si>
    <t>9763-20170724T150301.742018200.bin</t>
  </si>
  <si>
    <t>-494.596384586739 156.8895982724 -202.751617454476</t>
  </si>
  <si>
    <t>-505.959117875578 156.000777811164 -300.598968208871</t>
  </si>
  <si>
    <t>-514.554892267366 155.621100142718 -408.719133461526</t>
  </si>
  <si>
    <t>-520.778484874995 155.683282037664 -506.52130793312</t>
  </si>
  <si>
    <t>-525.486685701763 156.249647319568 -604.406458446802</t>
  </si>
  <si>
    <t>-530.547442533865 157.669148825023 -742.30626013406</t>
  </si>
  <si>
    <t>-513.441096095937 157.693384370004 -831.907455150561</t>
  </si>
  <si>
    <t>-532.555101523491 186.736215471263 -680.889155096422</t>
  </si>
  <si>
    <t>-567.735969660237 320.47204871016 -659.047382269081</t>
  </si>
  <si>
    <t>-528.128208258115 328.629864546048 -361.785429993427</t>
  </si>
  <si>
    <t>-322.897891857308 235.521140122179 -265.160988924458</t>
  </si>
  <si>
    <t>-524.065796393985 127.347032258799 -681.812073658108</t>
  </si>
  <si>
    <t>-302.265479752223 15.6669585954328 -347.82320651054</t>
  </si>
  <si>
    <t>-480.375732746915 235.600608339297 -205.054142941529</t>
  </si>
  <si>
    <t>-486.598937928755 259.332435282645 210.703088509973</t>
  </si>
  <si>
    <t>-494.313866815756 282.769282459115 616.34750665869</t>
  </si>
  <si>
    <t>-345.642440369764 296.674452224829 675.824050745234</t>
  </si>
  <si>
    <t>-508.788700927339 78.1808951883586 -200.382694398801</t>
  </si>
  <si>
    <t>-523.352710456282 87.1263934761744 215.746943678543</t>
  </si>
  <si>
    <t>-534.318575517727 100.527138191951 621.722882609074</t>
  </si>
  <si>
    <t>-392.66825631827 53.6721329740744 681.504050210374</t>
  </si>
  <si>
    <t>9763-20170724T150301.774104600.bin</t>
  </si>
  <si>
    <t>-494.542413134102 156.821004806795 -202.750423749567</t>
  </si>
  <si>
    <t>-505.94593626085 155.935534562505 -300.59300991967</t>
  </si>
  <si>
    <t>-514.574981233385 155.530598810259 -408.710479651503</t>
  </si>
  <si>
    <t>-520.822748239915 155.558781889097 -506.511101604696</t>
  </si>
  <si>
    <t>-525.548514254418 156.080652909062 -604.395773955626</t>
  </si>
  <si>
    <t>-530.6263832102 157.426811816752 -742.295753052507</t>
  </si>
  <si>
    <t>-513.481789025249 157.429616095539 -831.889453036763</t>
  </si>
  <si>
    <t>-532.628647209631 186.526230622216 -680.893677150094</t>
  </si>
  <si>
    <t>-567.87806198629 320.252158161576 -659.095451791353</t>
  </si>
  <si>
    <t>-528.217699701039 328.538439562607 -361.843971801087</t>
  </si>
  <si>
    <t>-323.019250459269 235.409251312741 -265.171610988198</t>
  </si>
  <si>
    <t>-524.13498334563 127.137273997676 -681.786208258542</t>
  </si>
  <si>
    <t>-302.130696432528 15.8550093594047 -347.742581575041</t>
  </si>
  <si>
    <t>-480.330248300325 235.516934596537 -205.060837217868</t>
  </si>
  <si>
    <t>-486.561210818947 259.299549349494 210.693348371969</t>
  </si>
  <si>
    <t>-494.313345586812 282.736369219314 616.337280353542</t>
  </si>
  <si>
    <t>-345.650748203478 296.698734241037 675.822360362318</t>
  </si>
  <si>
    <t>-508.753455074654 78.1150184964079 -200.387571570623</t>
  </si>
  <si>
    <t>-523.31026874766 87.1014455289705 215.741426810473</t>
  </si>
  <si>
    <t>-534.323768501807 100.520697971141 621.713736972351</t>
  </si>
  <si>
    <t>-392.670918052564 53.6830947836531 681.502638531765</t>
  </si>
  <si>
    <t>9763-20170724T150301.810878000.bin</t>
  </si>
  <si>
    <t>-494.508835287223 156.759721670898 -202.749123536868</t>
  </si>
  <si>
    <t>-505.964152920503 155.876944922965 -300.585689292171</t>
  </si>
  <si>
    <t>-514.615316274742 155.468725689444 -408.70132854663</t>
  </si>
  <si>
    <t>-520.868846124517 155.493104032184 -506.501534068632</t>
  </si>
  <si>
    <t>-525.586135917813 156.011327504149 -604.386657917359</t>
  </si>
  <si>
    <t>-530.637066815468 157.353656189271 -742.287729154886</t>
  </si>
  <si>
    <t>-513.440754804948 157.361066425644 -831.871619338482</t>
  </si>
  <si>
    <t>-532.668107427732 186.452477184173 -680.88622148749</t>
  </si>
  <si>
    <t>-567.932983885625 320.167274088328 -659.09781389674</t>
  </si>
  <si>
    <t>-528.263294240933 328.522909407414 -361.849574721345</t>
  </si>
  <si>
    <t>-323.07712122502 235.401524701858 -265.143619992048</t>
  </si>
  <si>
    <t>-524.140695608671 127.068167741158 -681.776502027481</t>
  </si>
  <si>
    <t>-301.961758425041 16.3123623117199 -347.496715828774</t>
  </si>
  <si>
    <t>-480.295258408536 235.451069119658 -205.066072263044</t>
  </si>
  <si>
    <t>-486.561487474777 259.260166460164 210.686102779329</t>
  </si>
  <si>
    <t>-494.320952651118 282.677231173996 616.333911699027</t>
  </si>
  <si>
    <t>-345.670254540467 296.760314688773 675.820334017558</t>
  </si>
  <si>
    <t>-508.731609860829 78.0637149162303 -200.388059912173</t>
  </si>
  <si>
    <t>-523.27219548126 87.0831157145033 215.74081881502</t>
  </si>
  <si>
    <t>-534.334092942967 100.513659526522 621.712161932891</t>
  </si>
  <si>
    <t>-392.673391576876 53.702297516066 681.502956814334</t>
  </si>
  <si>
    <t>9763-20170724T150301.875047700.bin</t>
  </si>
  <si>
    <t>-494.499576288897 156.709447528481 -202.749685940338</t>
  </si>
  <si>
    <t>-506.022838576565 155.825473879439 -300.578227988708</t>
  </si>
  <si>
    <t>-514.691559381807 155.391778412485 -408.692387448904</t>
  </si>
  <si>
    <t>-520.937007958212 155.386560645018 -506.493252474679</t>
  </si>
  <si>
    <t>-525.621899146111 155.870231364081 -604.3798867136</t>
  </si>
  <si>
    <t>-530.601396892088 157.159815251421 -742.284121284096</t>
  </si>
  <si>
    <t>-513.332061912095 157.159295433035 -831.853997205792</t>
  </si>
  <si>
    <t>-532.696582749329 186.277314591519 -680.893657224183</t>
  </si>
  <si>
    <t>-568.059129731999 319.96936771216 -659.100548470312</t>
  </si>
  <si>
    <t>-528.511465762336 328.509285264501 -361.841425666013</t>
  </si>
  <si>
    <t>-323.303429433249 235.481904247334 -265.091245624085</t>
  </si>
  <si>
    <t>-524.104043334322 126.902188133035 -681.759191262271</t>
  </si>
  <si>
    <t>-302.132597077103 17.7286801568587 -346.98833555416</t>
  </si>
  <si>
    <t>-480.326087055625 235.421638918339 -205.065254026802</t>
  </si>
  <si>
    <t>-486.558105850472 259.199693334788 210.689263071563</t>
  </si>
  <si>
    <t>-494.313490601943 282.676347195356 616.319430795065</t>
  </si>
  <si>
    <t>-345.670088086677 296.794849827342 675.815724233489</t>
  </si>
  <si>
    <t>-508.66513994428 78.0137276188755 -200.381403731942</t>
  </si>
  <si>
    <t>-523.257117529769 87.0810035335537 215.744619857587</t>
  </si>
  <si>
    <t>-534.329133010754 100.519157618789 621.704034805826</t>
  </si>
  <si>
    <t>-392.679399924551 53.6971692619211 681.512508994074</t>
  </si>
  <si>
    <t>9763-20170724T150301.939934600.bin</t>
  </si>
  <si>
    <t>-494.519751904911 156.612669117192 -202.769282984654</t>
  </si>
  <si>
    <t>-506.077058836067 155.72252684514 -300.593857944181</t>
  </si>
  <si>
    <t>-514.74297588226 155.248655943507 -408.708112052898</t>
  </si>
  <si>
    <t>-520.968233135702 155.195071162666 -506.51009022305</t>
  </si>
  <si>
    <t>-525.614512224705 155.619155720189 -604.398940476696</t>
  </si>
  <si>
    <t>-530.519398235656 156.814560558182 -742.306537576634</t>
  </si>
  <si>
    <t>-513.165814365372 156.794468895569 -831.860185854127</t>
  </si>
  <si>
    <t>-532.650892458966 185.973670379511 -680.937080137771</t>
  </si>
  <si>
    <t>-568.069938467912 319.661101113012 -659.204685440913</t>
  </si>
  <si>
    <t>-528.831680662694 328.407807629943 -361.910598096462</t>
  </si>
  <si>
    <t>-323.70078179486 235.447108494418 -264.932948844854</t>
  </si>
  <si>
    <t>-524.051701830928 126.598735336613 -681.757644229795</t>
  </si>
  <si>
    <t>-301.878092829599 18.20959058013 -347.171469589693</t>
  </si>
  <si>
    <t>-480.427241383901 235.318447345997 -205.087118704626</t>
  </si>
  <si>
    <t>-486.627491239085 259.187866185751 210.662591727099</t>
  </si>
  <si>
    <t>-494.306744718841 282.642289899719 616.29943896567</t>
  </si>
  <si>
    <t>-345.677391357659 296.811458330944 675.818722051568</t>
  </si>
  <si>
    <t>-508.621445746949 77.8977997978641 -200.394578928826</t>
  </si>
  <si>
    <t>-523.324400636801 87.0736116566472 215.725158739528</t>
  </si>
  <si>
    <t>-534.333836073447 100.500584170795 621.687257018852</t>
  </si>
  <si>
    <t>-392.684623038894 53.7060914271158 681.518464387837</t>
  </si>
  <si>
    <t>9763-20170724T150301.977033500.bin</t>
  </si>
  <si>
    <t>-494.582829476561 156.592677619418 -202.77086720194</t>
  </si>
  <si>
    <t>-506.156918117499 155.704332994623 -300.593433477564</t>
  </si>
  <si>
    <t>-514.8300963471 155.216496259637 -408.706970744558</t>
  </si>
  <si>
    <t>-521.056737865474 155.144398137066 -506.509059499321</t>
  </si>
  <si>
    <t>-525.698795506049 155.544481419427 -604.398204423686</t>
  </si>
  <si>
    <t>-530.591510786733 156.700397434019 -742.30648460135</t>
  </si>
  <si>
    <t>-513.199582233142 156.650775227947 -831.852810056034</t>
  </si>
  <si>
    <t>-532.727168130541 185.87725420065 -680.945745434814</t>
  </si>
  <si>
    <t>-568.126095474278 319.574926855542 -659.222123356063</t>
  </si>
  <si>
    <t>-529.065680066367 328.496479770485 -361.909717868691</t>
  </si>
  <si>
    <t>-324.005119717379 235.438163820425 -264.877072407244</t>
  </si>
  <si>
    <t>-524.130405859351 126.501659703659 -681.748370126096</t>
  </si>
  <si>
    <t>-301.546689639955 18.2116028693385 -347.395693979492</t>
  </si>
  <si>
    <t>-480.490121842925 235.329063862243 -205.106928924427</t>
  </si>
  <si>
    <t>-486.67684706904 259.116273068149 210.647645278443</t>
  </si>
  <si>
    <t>-494.295020373365 282.635301081861 616.285072703948</t>
  </si>
  <si>
    <t>-345.677486530415 296.859796333987 675.820754504292</t>
  </si>
  <si>
    <t>-508.689526169922 77.8624660060898 -200.40318902668</t>
  </si>
  <si>
    <t>-523.370278301013 87.0675839292978 215.71670684218</t>
  </si>
  <si>
    <t>-534.335825254368 100.500390437653 621.683161823168</t>
  </si>
  <si>
    <t>-392.688026138217 53.7116175126466 681.522173012884</t>
  </si>
  <si>
    <t>9763-20170724T150302.041799100.bin</t>
  </si>
  <si>
    <t>-494.833618552598 156.538405461778 -202.791935302417</t>
  </si>
  <si>
    <t>-506.446873678485 155.654130332699 -300.609933458065</t>
  </si>
  <si>
    <t>-515.140429249682 155.142159640328 -408.721680802433</t>
  </si>
  <si>
    <t>-521.375213765105 155.038156261595 -506.523072686446</t>
  </si>
  <si>
    <t>-526.014577731121 155.396961249264 -604.412648032937</t>
  </si>
  <si>
    <t>-530.891505225826 156.486124610095 -742.322049556212</t>
  </si>
  <si>
    <t>-513.380740825947 156.386599361007 -831.845040237292</t>
  </si>
  <si>
    <t>-533.037444587289 185.692105295009 -680.975590741745</t>
  </si>
  <si>
    <t>-568.467526855473 319.385205316554 -659.284123861035</t>
  </si>
  <si>
    <t>-529.956029890546 328.85558192149 -361.91718551807</t>
  </si>
  <si>
    <t>-325.056097938457 235.528004906345 -264.803871505793</t>
  </si>
  <si>
    <t>-524.434087933935 126.317144398151 -681.74864912188</t>
  </si>
  <si>
    <t>-301.0897348906 17.9573954292446 -347.894790887817</t>
  </si>
  <si>
    <t>-480.759388451592 235.25918304915 -205.131368854108</t>
  </si>
  <si>
    <t>-486.813252452632 259.111299562554 210.621468475211</t>
  </si>
  <si>
    <t>-494.267907045166 282.638660977205 616.260622673695</t>
  </si>
  <si>
    <t>-345.65931250395 296.819812353001 675.828939013676</t>
  </si>
  <si>
    <t>-508.926121720083 77.7803059882599 -200.411304348795</t>
  </si>
  <si>
    <t>-523.54124230453 87.0735404738198 215.708912136569</t>
  </si>
  <si>
    <t>-534.328907440367 100.521469255912 621.672669206017</t>
  </si>
  <si>
    <t>-392.70277854002 53.6888673470276 681.528707668827</t>
  </si>
  <si>
    <t>9763-20170724T150302.074877400.bin</t>
  </si>
  <si>
    <t>-494.983724632613 156.477425179601 -202.814830491701</t>
  </si>
  <si>
    <t>-506.601148318371 155.591056538765 -300.632265336816</t>
  </si>
  <si>
    <t>-515.290537923548 155.065256953909 -408.744370471787</t>
  </si>
  <si>
    <t>-521.517641902111 154.944682972578 -506.546237113602</t>
  </si>
  <si>
    <t>-526.145166930984 155.283511755606 -604.436349384445</t>
  </si>
  <si>
    <t>-531.000930974938 156.341015610823 -742.346817163158</t>
  </si>
  <si>
    <t>-513.415925029712 156.227228064113 -831.855192853737</t>
  </si>
  <si>
    <t>-533.157612873733 185.560797905053 -681.007284231619</t>
  </si>
  <si>
    <t>-568.556406828046 319.262326593745 -659.330556331997</t>
  </si>
  <si>
    <t>-530.426714090776 328.862875177456 -361.918510776902</t>
  </si>
  <si>
    <t>-325.587933018572 235.30209192167 -264.900610001534</t>
  </si>
  <si>
    <t>-524.55149549863 126.186140363116 -681.765418201228</t>
  </si>
  <si>
    <t>-301.117823569048 18.0179323335838 -347.974338449069</t>
  </si>
  <si>
    <t>-480.862973347927 235.193453897485 -205.152658058911</t>
  </si>
  <si>
    <t>-486.857801029495 259.090675273943 210.598450914435</t>
  </si>
  <si>
    <t>-494.253104305561 282.636967912336 616.243026125839</t>
  </si>
  <si>
    <t>-345.652861391691 296.813277408507 675.833337513248</t>
  </si>
  <si>
    <t>-509.063475516388 77.7441329195644 -200.425231878283</t>
  </si>
  <si>
    <t>-523.641760071083 87.0386718499694 215.696261970154</t>
  </si>
  <si>
    <t>-534.326256169668 100.517645824149 621.657252167462</t>
  </si>
  <si>
    <t>-392.709403250633 53.6739140923139 681.526579936561</t>
  </si>
  <si>
    <t>9763-20170724T150302.141666300.bin</t>
  </si>
  <si>
    <t>-495.34931883936 156.341044154171 -202.799642720829</t>
  </si>
  <si>
    <t>-507.00841665401 155.4489157488 -300.612059687577</t>
  </si>
  <si>
    <t>-515.720111617452 154.890324361621 -408.722157263714</t>
  </si>
  <si>
    <t>-521.956790100908 154.73060713695 -506.52346686258</t>
  </si>
  <si>
    <t>-526.58271913899 155.021391745159 -604.41380602969</t>
  </si>
  <si>
    <t>-531.423940617695 156.002692207769 -742.325243110677</t>
  </si>
  <si>
    <t>-513.641212457636 155.871803318051 -831.794658832834</t>
  </si>
  <si>
    <t>-533.59143700426 185.255874763179 -681.002031218895</t>
  </si>
  <si>
    <t>-569.076137063418 318.943120620335 -659.392817943796</t>
  </si>
  <si>
    <t>-531.614861604884 328.385262118914 -361.890625868874</t>
  </si>
  <si>
    <t>-326.735173495271 234.683204590122 -265.09582445529</t>
  </si>
  <si>
    <t>-524.976538971782 125.881895374725 -681.726888742949</t>
  </si>
  <si>
    <t>-301.484411037081 18.1443829885959 -347.921119421382</t>
  </si>
  <si>
    <t>-481.278336127756 235.058442674132 -205.155924581864</t>
  </si>
  <si>
    <t>-486.974914386364 259.050038972943 210.594005036793</t>
  </si>
  <si>
    <t>-494.253161544918 282.614974705852 616.245099929449</t>
  </si>
  <si>
    <t>-345.656940444511 296.849828950606 675.831501474774</t>
  </si>
  <si>
    <t>-509.414561425325 77.6160398430452 -200.426453669347</t>
  </si>
  <si>
    <t>-523.803543958422 86.9425196749003 215.700902405115</t>
  </si>
  <si>
    <t>-534.347815665754 100.50701060527 621.665244737563</t>
  </si>
  <si>
    <t>-392.73076691112 53.6587417709225 681.530533719447</t>
  </si>
  <si>
    <t>9763-20170724T150302.174754900.bin</t>
  </si>
  <si>
    <t>-495.510283466084 156.287158717539 -202.801683070558</t>
  </si>
  <si>
    <t>-507.214098583014 155.399086568074 -300.608726729007</t>
  </si>
  <si>
    <t>-515.968661026837 154.830500480292 -408.715432970785</t>
  </si>
  <si>
    <t>-522.240890711833 154.655997688192 -506.514284106107</t>
  </si>
  <si>
    <t>-526.898804136952 154.926899290821 -604.403142452566</t>
  </si>
  <si>
    <t>-531.780988502407 155.874704775778 -742.313552314016</t>
  </si>
  <si>
    <t>-513.927807938512 155.730099081225 -831.768722684996</t>
  </si>
  <si>
    <t>-533.936311213527 185.141915178346 -680.996484222333</t>
  </si>
  <si>
    <t>-569.445355354348 318.828490834872 -659.38615958129</t>
  </si>
  <si>
    <t>-532.116374370334 328.074536969815 -361.861239942545</t>
  </si>
  <si>
    <t>-327.167397123046 234.400038145345 -265.186520891653</t>
  </si>
  <si>
    <t>-525.309528883738 125.769603982285 -681.709823983872</t>
  </si>
  <si>
    <t>-301.563818561104 18.0377306626663 -347.959604143053</t>
  </si>
  <si>
    <t>-481.433314508174 235.018128049624 -205.154534511688</t>
  </si>
  <si>
    <t>-487.04031274317 259.012946890888 210.596370994241</t>
  </si>
  <si>
    <t>-494.247951685123 282.625062993533 616.244297426866</t>
  </si>
  <si>
    <t>-345.648236765145 296.833588473098 675.828235739758</t>
  </si>
  <si>
    <t>-509.563302579567 77.5862683263599 -200.424072749939</t>
  </si>
  <si>
    <t>-523.844682919222 86.8779544643501 215.707764788179</t>
  </si>
  <si>
    <t>-534.364440791378 100.492109848799 621.670931577244</t>
  </si>
  <si>
    <t>-392.740329075903 53.6623158920784 681.534014575548</t>
  </si>
  <si>
    <t>9763-20170724T150302.210863900.bin</t>
  </si>
  <si>
    <t>-495.708268165386 156.241540486181 -202.805014200526</t>
  </si>
  <si>
    <t>-507.450112649909 155.356338303349 -300.607622370705</t>
  </si>
  <si>
    <t>-516.246345962902 154.777908258628 -408.710799498932</t>
  </si>
  <si>
    <t>-522.555596393621 154.589595422254 -506.507286817027</t>
  </si>
  <si>
    <t>-527.249617333845 154.841693607529 -604.394424444494</t>
  </si>
  <si>
    <t>-532.18138034141 155.757949017524 -742.303309147611</t>
  </si>
  <si>
    <t>-514.277152966914 155.608454299533 -831.748414477558</t>
  </si>
  <si>
    <t>-534.329638350583 185.037052555223 -680.991665498161</t>
  </si>
  <si>
    <t>-569.914893210924 318.705620292551 -659.390089825052</t>
  </si>
  <si>
    <t>-532.595781090438 327.810741388028 -361.859674516253</t>
  </si>
  <si>
    <t>-327.661023589969 234.121293794669 -265.169309739486</t>
  </si>
  <si>
    <t>-525.673147278571 125.668933471715 -681.695638115837</t>
  </si>
  <si>
    <t>-301.658129399358 17.8620403175262 -348.112321380021</t>
  </si>
  <si>
    <t>-481.698682000327 234.969458911332 -205.153237379635</t>
  </si>
  <si>
    <t>-487.103452967577 258.995513523091 210.598544677816</t>
  </si>
  <si>
    <t>-494.240815617815 282.648392702227 616.249602875894</t>
  </si>
  <si>
    <t>-345.633226563347 296.804128742277 675.826442115708</t>
  </si>
  <si>
    <t>-509.723359741525 77.5384430869995 -200.41682371171</t>
  </si>
  <si>
    <t>-523.914491215827 86.8278430240384 215.718177902981</t>
  </si>
  <si>
    <t>-534.392141165659 100.47520853318 621.686790562732</t>
  </si>
  <si>
    <t>-392.75163407335 53.6750097099812 681.534197079175</t>
  </si>
  <si>
    <t>9763-20170724T150302.277040000.bin</t>
  </si>
  <si>
    <t>-496.26766927732 156.110482851582 -202.781657027276</t>
  </si>
  <si>
    <t>-508.083378852693 155.221776393799 -300.575306291337</t>
  </si>
  <si>
    <t>-516.972307743983 154.614149825847 -408.67080512939</t>
  </si>
  <si>
    <t>-523.368817999306 154.389278344235 -506.46164035949</t>
  </si>
  <si>
    <t>-528.152953374707 154.59447764138 -604.344484259867</t>
  </si>
  <si>
    <t>-533.214019880773 155.433842210706 -742.24905078283</t>
  </si>
  <si>
    <t>-515.270229664355 155.28585324735 -831.686289527244</t>
  </si>
  <si>
    <t>-535.34190344853 184.741552169445 -680.950424622842</t>
  </si>
  <si>
    <t>-571.042428438685 318.378989239327 -659.381082048556</t>
  </si>
  <si>
    <t>-534.117462018157 327.435455631729 -361.800029645013</t>
  </si>
  <si>
    <t>-329.306322595352 233.644444701544 -264.946168624652</t>
  </si>
  <si>
    <t>-526.611874668941 125.383940887267 -681.632176211323</t>
  </si>
  <si>
    <t>-302.163134972924 17.5312807409555 -348.378735813317</t>
  </si>
  <si>
    <t>-482.35129110546 234.82647116986 -205.146553029653</t>
  </si>
  <si>
    <t>-487.325416257729 258.917870046822 210.606821535904</t>
  </si>
  <si>
    <t>-494.250010583969 282.562560211898 616.255524603346</t>
  </si>
  <si>
    <t>-345.653126503691 296.875829448741 675.821425754171</t>
  </si>
  <si>
    <t>-510.206323868919 77.4071149173944 -200.398330092651</t>
  </si>
  <si>
    <t>-524.161916475943 86.7034006997537 215.744492660407</t>
  </si>
  <si>
    <t>-534.441159745345 100.443358844542 621.705966279117</t>
  </si>
  <si>
    <t>-392.768623297501 53.7070938971033 681.527438332573</t>
  </si>
  <si>
    <t>9763-20170724T150302.340487500.bin</t>
  </si>
  <si>
    <t>-496.965651568789 155.999089039875 -202.790652959728</t>
  </si>
  <si>
    <t>-508.848489056841 155.108017690358 -300.576217452027</t>
  </si>
  <si>
    <t>-517.864620164789 154.46430627998 -408.660892466557</t>
  </si>
  <si>
    <t>-524.396060598202 154.191808382955 -506.442551344597</t>
  </si>
  <si>
    <t>-529.334210319584 154.333250616697 -604.318090607879</t>
  </si>
  <si>
    <t>-534.631396847684 155.064889083203 -742.214342484439</t>
  </si>
  <si>
    <t>-516.770419585634 154.91894940324 -831.668042189622</t>
  </si>
  <si>
    <t>-536.703390479885 184.413121177507 -680.933198050008</t>
  </si>
  <si>
    <t>-572.72210903704 317.979689282225 -659.396336145957</t>
  </si>
  <si>
    <t>-536.029931215391 327.230211664776 -361.792337881441</t>
  </si>
  <si>
    <t>-331.19349641057 233.577773858256 -264.858072077098</t>
  </si>
  <si>
    <t>-527.876399822282 125.069641033347 -681.587159960088</t>
  </si>
  <si>
    <t>-303.337934028806 17.8858340975644 -348.527168967882</t>
  </si>
  <si>
    <t>-483.184728941653 234.739505206833 -205.143103828548</t>
  </si>
  <si>
    <t>-487.56110893031 258.821200867201 210.617508765964</t>
  </si>
  <si>
    <t>-494.23920633602 282.567635509905 616.267424564551</t>
  </si>
  <si>
    <t>-345.634963987224 296.840245922745 675.824700948654</t>
  </si>
  <si>
    <t>-510.73815058926 77.2667711742627 -200.390004938176</t>
  </si>
  <si>
    <t>-524.502579406859 86.6357363298134 215.757498288947</t>
  </si>
  <si>
    <t>-534.491107724648 100.405624007325 621.717712363351</t>
  </si>
  <si>
    <t>-392.794592581549 53.7178488816926 681.520288434683</t>
  </si>
  <si>
    <t>9763-20170724T150302.374578200.bin</t>
  </si>
  <si>
    <t>-497.27341477861 155.924488787301 -202.811799793432</t>
  </si>
  <si>
    <t>-509.182626206927 155.027706965722 -300.593981867644</t>
  </si>
  <si>
    <t>-518.264512708912 154.375812958546 -408.67310494151</t>
  </si>
  <si>
    <t>-524.870050369439 154.093348071689 -506.449854282863</t>
  </si>
  <si>
    <t>-529.896781600459 154.221466284858 -604.320873389469</t>
  </si>
  <si>
    <t>-535.333754858832 154.930398542496 -742.211808643697</t>
  </si>
  <si>
    <t>-517.528070211787 154.794693178558 -831.676532970645</t>
  </si>
  <si>
    <t>-537.369296333433 184.285028740558 -680.932460673311</t>
  </si>
  <si>
    <t>-573.575964354407 317.791411233119 -659.413220128903</t>
  </si>
  <si>
    <t>-537.052864095766 327.29285829947 -361.796366116677</t>
  </si>
  <si>
    <t>-332.162234637512 233.794855555266 -264.82756650731</t>
  </si>
  <si>
    <t>-528.49160850692 124.949126236441 -681.587523786931</t>
  </si>
  <si>
    <t>-303.702104341841 18.0795303360837 -348.727980107922</t>
  </si>
  <si>
    <t>-483.537976809226 234.665545533505 -205.156140261528</t>
  </si>
  <si>
    <t>-487.717532970839 258.761653475521 210.605704030294</t>
  </si>
  <si>
    <t>-494.22695616695 282.577444409576 616.259563640657</t>
  </si>
  <si>
    <t>-345.632251152612 296.9123409524 675.825717413913</t>
  </si>
  <si>
    <t>-510.994047175165 77.204146115824 -200.400244167764</t>
  </si>
  <si>
    <t>-524.677020148376 86.5504725108742 215.750463604537</t>
  </si>
  <si>
    <t>-534.512870666641 100.386121560905 621.714443482012</t>
  </si>
  <si>
    <t>-392.807141657871 53.7235064390204 681.51481384821</t>
  </si>
  <si>
    <t>9763-20170724T150302.441337800.bin</t>
  </si>
  <si>
    <t>-497.876383879816 155.752421846058 -202.823673097073</t>
  </si>
  <si>
    <t>-509.827992607016 154.866233453363 -300.600905788216</t>
  </si>
  <si>
    <t>-519.033837864395 154.205057501629 -408.669545056978</t>
  </si>
  <si>
    <t>-525.781521041288 153.902898805085 -506.436448190598</t>
  </si>
  <si>
    <t>-530.979801955487 153.998271526215 -604.298474275493</t>
  </si>
  <si>
    <t>-536.688679120822 154.645357438215 -742.178765270972</t>
  </si>
  <si>
    <t>-518.976005372135 154.543110439672 -831.662071518498</t>
  </si>
  <si>
    <t>-538.658888422127 184.018946999651 -680.906439349117</t>
  </si>
  <si>
    <t>-575.053327660562 317.477762883031 -659.372878624479</t>
  </si>
  <si>
    <t>-538.98329576124 327.298636955802 -361.711092489164</t>
  </si>
  <si>
    <t>-334.081243600014 234.096319774567 -264.482150344791</t>
  </si>
  <si>
    <t>-529.671505897834 124.699545237268 -681.556819062277</t>
  </si>
  <si>
    <t>-304.354826169985 18.6724610019608 -348.89106730183</t>
  </si>
  <si>
    <t>-484.231554000079 234.467288431646 -205.156144177826</t>
  </si>
  <si>
    <t>-488.007431139045 258.682406035153 210.602617932029</t>
  </si>
  <si>
    <t>-494.223547274986 282.503563595861 616.260881575787</t>
  </si>
  <si>
    <t>-345.647658069659 297.019341824428 675.830186061555</t>
  </si>
  <si>
    <t>-511.524303786624 77.0333576196811 -200.429778808809</t>
  </si>
  <si>
    <t>-524.928565089755 86.314858735733 215.731435787141</t>
  </si>
  <si>
    <t>-534.576026522258 100.316702828385 621.710800282062</t>
  </si>
  <si>
    <t>-392.827643479869 53.7676271410242 681.498567689216</t>
  </si>
  <si>
    <t>9763-20170724T150302.475428900.bin</t>
  </si>
  <si>
    <t>-498.16773821925 155.656765989035 -202.821787044557</t>
  </si>
  <si>
    <t>-510.169200965003 154.775565850518 -300.592878784144</t>
  </si>
  <si>
    <t>-519.460525151807 154.092562618909 -408.653966376928</t>
  </si>
  <si>
    <t>-526.296553729524 153.758234051888 -506.414797904874</t>
  </si>
  <si>
    <t>-531.593466563634 153.808535524149 -604.271544170406</t>
  </si>
  <si>
    <t>-537.45125039573 154.377806708568 -742.145954180216</t>
  </si>
  <si>
    <t>-519.743625265084 154.290896079831 -831.630191498107</t>
  </si>
  <si>
    <t>-539.377943468792 183.782629132064 -680.887029771796</t>
  </si>
  <si>
    <t>-575.951105298925 317.200641693249 -659.39192369113</t>
  </si>
  <si>
    <t>-539.942913773816 327.211505986167 -361.728949345744</t>
  </si>
  <si>
    <t>-335.07625419719 234.119305111509 -264.320080748401</t>
  </si>
  <si>
    <t>-530.34594069929 124.469598175244 -681.515665369823</t>
  </si>
  <si>
    <t>-304.787201263639 18.8670401602024 -348.873622643961</t>
  </si>
  <si>
    <t>-484.601785867965 234.389347378579 -205.15505002599</t>
  </si>
  <si>
    <t>-488.120050232828 258.623818792142 210.604898291948</t>
  </si>
  <si>
    <t>-494.229736475718 282.473272650641 616.268236548834</t>
  </si>
  <si>
    <t>-345.656264718762 297.046859311353 675.829424629626</t>
  </si>
  <si>
    <t>-511.766070965286 76.9245185976717 -200.43431305195</t>
  </si>
  <si>
    <t>-525.060681195219 86.2200335749271 215.730119914567</t>
  </si>
  <si>
    <t>-534.610172874364 100.285522161236 621.713838986932</t>
  </si>
  <si>
    <t>-392.837701126852 53.7936773730401 681.489066143487</t>
  </si>
  <si>
    <t>9763-20170724T150302.540196900.bin</t>
  </si>
  <si>
    <t>-498.651149652288 155.580196243319 -202.809501815884</t>
  </si>
  <si>
    <t>-510.741995538179 154.704046601734 -300.569651805468</t>
  </si>
  <si>
    <t>-520.243757720211 153.986474492152 -408.612279053169</t>
  </si>
  <si>
    <t>-527.313137468832 153.600420084339 -506.356240920206</t>
  </si>
  <si>
    <t>-532.885244333001 153.575673156668 -604.197629330084</t>
  </si>
  <si>
    <t>-539.173363059047 154.012122026419 -742.053515523929</t>
  </si>
  <si>
    <t>-521.086599785341 154.022281964438 -831.46210124929</t>
  </si>
  <si>
    <t>-540.956919290381 183.468485615563 -680.815268281895</t>
  </si>
  <si>
    <t>-577.752356706412 316.832231488777 -659.390121781553</t>
  </si>
  <si>
    <t>-541.476815872771 326.993533882676 -361.76472022268</t>
  </si>
  <si>
    <t>-336.669558963949 234.088833812176 -264.05228945425</t>
  </si>
  <si>
    <t>-531.830775040334 124.169729544741 -681.41931805034</t>
  </si>
  <si>
    <t>-305.191770621298 18.8243231424585 -349.162185532329</t>
  </si>
  <si>
    <t>-485.158407069702 234.352658217789 -205.144906765006</t>
  </si>
  <si>
    <t>-488.282228106274 258.556043493594 210.62003932761</t>
  </si>
  <si>
    <t>-494.224404469716 282.498693119808 616.281885223933</t>
  </si>
  <si>
    <t>-345.645985894709 297.099658419792 675.824038539426</t>
  </si>
  <si>
    <t>-512.155100834775 76.8039536924277 -200.426267719197</t>
  </si>
  <si>
    <t>-525.239637581107 86.1090165740388 215.74461196171</t>
  </si>
  <si>
    <t>-534.669475400153 100.239467820603 621.724877955413</t>
  </si>
  <si>
    <t>-392.854527502162 53.8567951616824 681.484073639635</t>
  </si>
  <si>
    <t>9763-20170724T150302.574288000.bin</t>
  </si>
  <si>
    <t>-498.847870964624 155.586868960387 -202.805539857492</t>
  </si>
  <si>
    <t>-511.015613347222 154.718383625942 -300.556164578912</t>
  </si>
  <si>
    <t>-520.677173539707 153.981952115887 -408.584439369671</t>
  </si>
  <si>
    <t>-527.919928226475 153.564753554469 -506.315595912342</t>
  </si>
  <si>
    <t>-533.693447540213 153.492748935075 -604.14537173502</t>
  </si>
  <si>
    <t>-540.293764309775 153.844530238037 -741.987060221669</t>
  </si>
  <si>
    <t>-521.729762769914 153.901818139678 -831.297522412652</t>
  </si>
  <si>
    <t>-541.956698423948 183.335858795791 -680.762067525078</t>
  </si>
  <si>
    <t>-578.868004443624 316.678411152047 -659.410917393218</t>
  </si>
  <si>
    <t>-542.293445991796 326.963571585128 -361.826478659922</t>
  </si>
  <si>
    <t>-337.491923610869 234.122958775205 -264.041186970308</t>
  </si>
  <si>
    <t>-532.795772109991 124.042235494097 -681.351940960081</t>
  </si>
  <si>
    <t>-305.676865605841 18.9688558699986 -349.332157393757</t>
  </si>
  <si>
    <t>-485.372701981066 234.354959574526 -205.138391309569</t>
  </si>
  <si>
    <t>-488.323564892476 258.529422889938 210.629403384024</t>
  </si>
  <si>
    <t>-494.23148530193 282.49068084147 616.299273242641</t>
  </si>
  <si>
    <t>-345.651167805999 297.142237515277 675.824254970926</t>
  </si>
  <si>
    <t>-512.321915307659 76.8203379189752 -200.416623533221</t>
  </si>
  <si>
    <t>-525.266890528256 86.0955999031435 215.759301159974</t>
  </si>
  <si>
    <t>-534.694780470376 100.230252350458 621.737731811155</t>
  </si>
  <si>
    <t>-392.864901766732 53.8782636891665 681.485326676739</t>
  </si>
  <si>
    <t>9763-20170724T150302.609395300.bin</t>
  </si>
  <si>
    <t>-499.050073081708 155.603245401519 -202.781219021979</t>
  </si>
  <si>
    <t>-511.312644929432 154.735868817627 -300.520065643357</t>
  </si>
  <si>
    <t>-521.172626576258 153.975514968158 -408.530193338782</t>
  </si>
  <si>
    <t>-528.63126805027 153.52242147476 -506.244988212187</t>
  </si>
  <si>
    <t>-534.656288524336 153.398053246578 -604.059443859877</t>
  </si>
  <si>
    <t>-541.647314323516 153.656052112459 -741.882013858243</t>
  </si>
  <si>
    <t>-522.609981679674 153.815107314996 -831.092861870249</t>
  </si>
  <si>
    <t>-543.147326015201 183.187283011892 -680.672118679096</t>
  </si>
  <si>
    <t>-580.02373146142 316.542609175681 -659.327264961809</t>
  </si>
  <si>
    <t>-543.008963419222 326.894782721201 -361.799553057296</t>
  </si>
  <si>
    <t>-338.189198588829 234.056218134582 -264.050564613563</t>
  </si>
  <si>
    <t>-533.966832881204 123.896703788961 -681.248821487849</t>
  </si>
  <si>
    <t>-306.271736980725 19.4234896614901 -349.347150322025</t>
  </si>
  <si>
    <t>-485.648849412793 234.369210449409 -205.122186693714</t>
  </si>
  <si>
    <t>-488.326492180742 258.514151545411 210.649183101073</t>
  </si>
  <si>
    <t>-494.238915067523 282.471337308254 616.317942796805</t>
  </si>
  <si>
    <t>-345.653431596402 297.153524370626 675.822479726657</t>
  </si>
  <si>
    <t>-512.47016007256 76.8394716177409 -200.403113546093</t>
  </si>
  <si>
    <t>-525.274604278432 86.0750569223067 215.778063372685</t>
  </si>
  <si>
    <t>-534.713452015496 100.223608533621 621.752497992539</t>
  </si>
  <si>
    <t>-392.874412732281 53.8890223874837 681.491826153363</t>
  </si>
  <si>
    <t>9763-20170724T150302.677570300.bin</t>
  </si>
  <si>
    <t>-499.589530277807 155.704692364799 -202.73112359495</t>
  </si>
  <si>
    <t>-512.075630076017 154.872449472595 -300.441941036779</t>
  </si>
  <si>
    <t>-522.175025295545 154.134638621204 -408.43026361024</t>
  </si>
  <si>
    <t>-529.846516555561 153.695888499628 -506.128441007549</t>
  </si>
  <si>
    <t>-536.080504769612 153.579809717449 -603.929932472529</t>
  </si>
  <si>
    <t>-543.361245478055 153.843826205962 -741.73751658985</t>
  </si>
  <si>
    <t>-524.02818819923 154.143106920169 -830.884291769563</t>
  </si>
  <si>
    <t>-544.746348629678 183.370313860356 -680.522479401048</t>
  </si>
  <si>
    <t>-581.688227877036 316.70793051185 -659.129698509781</t>
  </si>
  <si>
    <t>-544.215535038644 327.253254554243 -361.666199355154</t>
  </si>
  <si>
    <t>-339.305587907456 234.372370550016 -264.14664704034</t>
  </si>
  <si>
    <t>-535.539538257312 124.083924080402 -681.122563224973</t>
  </si>
  <si>
    <t>-306.941794256727 19.3385663556905 -350.210898169518</t>
  </si>
  <si>
    <t>-486.215070478908 234.519964699259 -205.078713190701</t>
  </si>
  <si>
    <t>-488.271076021467 258.500737101691 210.705701885668</t>
  </si>
  <si>
    <t>-494.239784432923 282.504230995801 616.353358699082</t>
  </si>
  <si>
    <t>-345.627977332659 297.091700112924 675.815469917539</t>
  </si>
  <si>
    <t>-512.974979136393 76.8683405310817 -200.371822384546</t>
  </si>
  <si>
    <t>-525.339861575732 86.108327532291 215.82250863802</t>
  </si>
  <si>
    <t>-534.737147133534 100.229214825268 621.783528205767</t>
  </si>
  <si>
    <t>-392.898574384347 53.8859354565886 681.517183921036</t>
  </si>
  <si>
    <t>9763-20170724T150302.742356400.bin</t>
  </si>
  <si>
    <t>-500.206470488639 155.601395328711 -202.779253531192</t>
  </si>
  <si>
    <t>-512.725403000966 154.791924105622 -300.486058550872</t>
  </si>
  <si>
    <t>-522.891765514311 154.10350690621 -408.468359682824</t>
  </si>
  <si>
    <t>-530.637196964752 153.717769235504 -506.161093418159</t>
  </si>
  <si>
    <t>-536.95910887069 153.662714919711 -603.956970375108</t>
  </si>
  <si>
    <t>-544.37895416256 154.020310542054 -741.756846698058</t>
  </si>
  <si>
    <t>-525.122057738695 154.405890090374 -830.91980619254</t>
  </si>
  <si>
    <t>-545.72985954055 183.500875470594 -680.519035512398</t>
  </si>
  <si>
    <t>-582.707078575992 316.808495249663 -659.051956225384</t>
  </si>
  <si>
    <t>-545.657174058545 326.954349537088 -361.52153499833</t>
  </si>
  <si>
    <t>-340.852631289732 233.98161166981 -263.868011383735</t>
  </si>
  <si>
    <t>-536.468478728815 124.223533862834 -681.171463504906</t>
  </si>
  <si>
    <t>-308.279860628862 18.8310413568145 -351.06078083116</t>
  </si>
  <si>
    <t>-486.861581608962 234.381348399545 -205.050661479912</t>
  </si>
  <si>
    <t>-488.623923952809 258.512575768234 210.726447666504</t>
  </si>
  <si>
    <t>-494.236805907674 282.529882719145 616.363922527719</t>
  </si>
  <si>
    <t>-345.61880364703 297.121783786099 675.809482847608</t>
  </si>
  <si>
    <t>-513.533571942401 76.7662294137226 -200.371864708873</t>
  </si>
  <si>
    <t>-525.671317208916 86.0245317119275 215.828774745458</t>
  </si>
  <si>
    <t>-534.772570120887 100.216356756252 621.798641975229</t>
  </si>
  <si>
    <t>-392.926954008111 53.8842902926151 681.524330522701</t>
  </si>
  <si>
    <t>9763-20170724T150302.776447100.bin</t>
  </si>
  <si>
    <t>-500.49091039965 155.543797282464 -202.798759142913</t>
  </si>
  <si>
    <t>-512.977891121664 154.736620785555 -300.509607913904</t>
  </si>
  <si>
    <t>-523.15023767749 154.080802806198 -408.491640499387</t>
  </si>
  <si>
    <t>-530.918903000358 153.735242297899 -506.182710481468</t>
  </si>
  <si>
    <t>-537.282590090667 153.729880073385 -603.975774999234</t>
  </si>
  <si>
    <t>-544.781449074609 154.166485802212 -741.77115376428</t>
  </si>
  <si>
    <t>-525.706443601211 154.595441451447 -830.972923842888</t>
  </si>
  <si>
    <t>-546.10782911597 183.610251390362 -680.515096208858</t>
  </si>
  <si>
    <t>-583.060951413647 316.916025155949 -658.944471146585</t>
  </si>
  <si>
    <t>-546.187894926986 326.903379552556 -361.386651354259</t>
  </si>
  <si>
    <t>-341.4265485721 233.856048184924 -263.713791626085</t>
  </si>
  <si>
    <t>-536.82564103156 124.336715480064 -681.208053041176</t>
  </si>
  <si>
    <t>-308.771018730465 18.576616444429 -351.357399931333</t>
  </si>
  <si>
    <t>-487.162195030362 234.336645828463 -205.072726922763</t>
  </si>
  <si>
    <t>-488.819179803852 258.502692513572 210.702813645753</t>
  </si>
  <si>
    <t>-494.211410498418 282.573646294431 616.355689726664</t>
  </si>
  <si>
    <t>-345.596655971417 297.117710100759 675.821008380209</t>
  </si>
  <si>
    <t>-513.817111776533 76.7565404520758 -200.397580765533</t>
  </si>
  <si>
    <t>-525.861368349916 85.9842378019762 215.806403792124</t>
  </si>
  <si>
    <t>-534.788854684078 100.201638847088 621.79408741537</t>
  </si>
  <si>
    <t>-392.931632234401 53.9031290856963 681.518157944888</t>
  </si>
  <si>
    <t>9763-20170724T150302.842217300.bin</t>
  </si>
  <si>
    <t>-501.008718319336 155.544640573881 -202.746903146987</t>
  </si>
  <si>
    <t>-513.482352995431 154.74097790642 -300.459525853822</t>
  </si>
  <si>
    <t>-523.672985731408 154.13485007607 -408.440116531945</t>
  </si>
  <si>
    <t>-531.473376589648 153.851627802116 -506.128667411275</t>
  </si>
  <si>
    <t>-537.885205962314 153.924911996701 -603.918670759772</t>
  </si>
  <si>
    <t>-545.470223032648 154.488548575928 -741.708886261361</t>
  </si>
  <si>
    <t>-526.706350273378 155.00529431412 -830.976213886293</t>
  </si>
  <si>
    <t>-546.792343469954 183.870410286245 -680.423120307889</t>
  </si>
  <si>
    <t>-583.71668424143 317.146390128685 -658.672434217447</t>
  </si>
  <si>
    <t>-547.307463336491 327.064082591249 -361.055286845838</t>
  </si>
  <si>
    <t>-342.674252900477 233.80811643475 -263.312804455738</t>
  </si>
  <si>
    <t>-537.442506130917 124.608328324292 -681.180177711938</t>
  </si>
  <si>
    <t>-309.428635322418 18.1359242198296 -351.773411753845</t>
  </si>
  <si>
    <t>-487.730570724271 234.362393132686 -205.086300657022</t>
  </si>
  <si>
    <t>-489.121704218066 258.503165599916 210.691655348499</t>
  </si>
  <si>
    <t>-494.182564630259 282.569224126091 616.34761159234</t>
  </si>
  <si>
    <t>-345.584409710273 297.148016730703 675.845903382226</t>
  </si>
  <si>
    <t>-514.30931925571 76.7313771726208 -200.418193499583</t>
  </si>
  <si>
    <t>-526.118142508383 86.001570127147 215.791646941244</t>
  </si>
  <si>
    <t>-534.7905559568 100.216531841581 621.782466261339</t>
  </si>
  <si>
    <t>-392.925450847426 53.9722945129472 681.529998851538</t>
  </si>
  <si>
    <t>9763-20170724T150302.876309000.bin</t>
  </si>
  <si>
    <t>-501.197677550804 155.572452099323 -202.771158130093</t>
  </si>
  <si>
    <t>-513.694569382126 154.764774832895 -300.480731998779</t>
  </si>
  <si>
    <t>-523.921761435876 154.173376298849 -408.457900064605</t>
  </si>
  <si>
    <t>-531.760464739829 153.911016629999 -506.143544434664</t>
  </si>
  <si>
    <t>-538.2164598261 154.012627634605 -603.930618963921</t>
  </si>
  <si>
    <t>-545.87033703879 154.624166308348 -741.716787550675</t>
  </si>
  <si>
    <t>-527.217704979195 155.186767416794 -831.007249986355</t>
  </si>
  <si>
    <t>-547.189786542114 183.980416695301 -680.418638124903</t>
  </si>
  <si>
    <t>-584.122514299341 317.243246040895 -658.586820555995</t>
  </si>
  <si>
    <t>-547.886859490518 327.201801723211 -360.949821995969</t>
  </si>
  <si>
    <t>-343.309683459984 233.913200118522 -263.121257371137</t>
  </si>
  <si>
    <t>-537.784408118155 124.727468798147 -681.204006022813</t>
  </si>
  <si>
    <t>-309.71880337385 18.5424814465605 -351.710152044245</t>
  </si>
  <si>
    <t>-487.986507236644 234.425193243117 -205.098134222797</t>
  </si>
  <si>
    <t>-489.175984227279 258.518410296583 210.683191560113</t>
  </si>
  <si>
    <t>-494.165836132284 282.556015616519 616.340362271006</t>
  </si>
  <si>
    <t>-345.576100279751 297.137523680613 675.859009390471</t>
  </si>
  <si>
    <t>-514.452086457742 76.7445848398825 -200.425806494485</t>
  </si>
  <si>
    <t>-526.174486447986 86.0236843445973 215.786264281668</t>
  </si>
  <si>
    <t>-534.794381308722 100.225987470013 621.780734922854</t>
  </si>
  <si>
    <t>-392.92736269942 54.0036168770664 681.540610401864</t>
  </si>
  <si>
    <t>9763-20170724T150302.941109500.bin</t>
  </si>
  <si>
    <t>-501.478632980388 155.649622362537 -202.829935660291</t>
  </si>
  <si>
    <t>-514.017330124759 154.82554863217 -300.53404412966</t>
  </si>
  <si>
    <t>-524.266803548948 154.235663733354 -408.509187678187</t>
  </si>
  <si>
    <t>-532.117047472854 153.984078970138 -506.1938365615</t>
  </si>
  <si>
    <t>-538.576651156985 154.106946723978 -603.980570834619</t>
  </si>
  <si>
    <t>-546.228009902065 154.759934095222 -741.766861827797</t>
  </si>
  <si>
    <t>-527.636830941771 155.394504871095 -831.069518537691</t>
  </si>
  <si>
    <t>-547.605616975729 184.088563554786 -680.456720176491</t>
  </si>
  <si>
    <t>-584.577537184648 317.301563126137 -658.426826817097</t>
  </si>
  <si>
    <t>-548.825600903086 327.351998406231 -360.73436040955</t>
  </si>
  <si>
    <t>-344.22453281564 233.870773474067 -263.139998259997</t>
  </si>
  <si>
    <t>-538.086163839003 124.853919510443 -681.265947769317</t>
  </si>
  <si>
    <t>-309.678133492818 18.9982191995971 -352.079589880465</t>
  </si>
  <si>
    <t>-488.387014581054 234.539988870771 -205.16086151936</t>
  </si>
  <si>
    <t>-489.298375387176 258.495354720316 210.62913972948</t>
  </si>
  <si>
    <t>-494.107772619248 282.525635061678 616.285926240216</t>
  </si>
  <si>
    <t>-345.55891164018 297.228491663768 675.876718300403</t>
  </si>
  <si>
    <t>-514.572376907702 76.7849146157312 -200.454110525883</t>
  </si>
  <si>
    <t>-526.289821484385 86.1207970583985 215.756859078331</t>
  </si>
  <si>
    <t>-534.809271911653 100.233578725526 621.753770065422</t>
  </si>
  <si>
    <t>-392.940376275933 54.0543578826855 681.54251632311</t>
  </si>
  <si>
    <t>9763-20170724T150302.976201300.bin</t>
  </si>
  <si>
    <t>-501.5709393401 155.690269926526 -202.85684275047</t>
  </si>
  <si>
    <t>-514.130369529941 154.859146290393 -300.558283025279</t>
  </si>
  <si>
    <t>-524.368625879518 154.275301339325 -408.534332518127</t>
  </si>
  <si>
    <t>-532.195727041354 154.036465762331 -506.221078751954</t>
  </si>
  <si>
    <t>-538.619692991097 154.180118294813 -604.01017660396</t>
  </si>
  <si>
    <t>-546.208177185136 154.872221012548 -741.799619481732</t>
  </si>
  <si>
    <t>-527.662287507999 155.537698173684 -831.111467019941</t>
  </si>
  <si>
    <t>-547.643347242543 184.178620292482 -680.48020378561</t>
  </si>
  <si>
    <t>-584.634577883968 317.382211116 -658.3456741796</t>
  </si>
  <si>
    <t>-549.291834641888 327.392197638186 -360.60297829816</t>
  </si>
  <si>
    <t>-344.628101528496 233.889433609945 -263.160807190865</t>
  </si>
  <si>
    <t>-538.064344392883 124.953981662204 -681.305196374724</t>
  </si>
  <si>
    <t>-309.281535322035 18.8553582636182 -352.603854407232</t>
  </si>
  <si>
    <t>-488.535023624712 234.594028978909 -205.187554244597</t>
  </si>
  <si>
    <t>-489.339063776231 258.474681314704 210.606935387211</t>
  </si>
  <si>
    <t>-494.087237191412 282.485729754358 616.268153500839</t>
  </si>
  <si>
    <t>-345.554070684562 297.234735755319 675.88659979467</t>
  </si>
  <si>
    <t>-514.572837734506 76.8041525020355 -200.477900664079</t>
  </si>
  <si>
    <t>-526.313892135816 86.158603321021 215.731974456964</t>
  </si>
  <si>
    <t>-534.821810651274 100.230111608947 621.728237707885</t>
  </si>
  <si>
    <t>-392.949629531092 54.0864456293859 681.536670805658</t>
  </si>
  <si>
    <t>9763-20170724T150303.041379800.bin</t>
  </si>
  <si>
    <t>-501.677592318979 155.643031671984 -202.892221532861</t>
  </si>
  <si>
    <t>-514.247423194292 154.77874215592 -300.592061095549</t>
  </si>
  <si>
    <t>-524.410112140846 154.174544751557 -408.575141498798</t>
  </si>
  <si>
    <t>-532.134714088747 153.927825291119 -506.269919730244</t>
  </si>
  <si>
    <t>-538.422741291013 154.076390443613 -604.067919525149</t>
  </si>
  <si>
    <t>-545.785295014639 154.790935114853 -741.869592447068</t>
  </si>
  <si>
    <t>-527.307473705417 155.495555509794 -831.195167544244</t>
  </si>
  <si>
    <t>-547.380279214774 184.077746771166 -680.544602996212</t>
  </si>
  <si>
    <t>-584.346781835343 317.246524104345 -658.197125814359</t>
  </si>
  <si>
    <t>-549.969210158793 326.752245858067 -360.324944498647</t>
  </si>
  <si>
    <t>-345.193418223553 233.335744428298 -263.035534436648</t>
  </si>
  <si>
    <t>-537.681374193937 124.872558161081 -681.369861560564</t>
  </si>
  <si>
    <t>-308.538195329028 18.8160238176704 -353.15119276276</t>
  </si>
  <si>
    <t>-488.835935128382 234.567204819759 -205.237841936873</t>
  </si>
  <si>
    <t>-489.452306953624 258.427740160515 210.558156430593</t>
  </si>
  <si>
    <t>-494.049030335523 282.424206835687 616.22965003204</t>
  </si>
  <si>
    <t>-345.542388702553 297.260773180141 675.892533655877</t>
  </si>
  <si>
    <t>-514.506396907095 76.7125264482011 -200.50205516535</t>
  </si>
  <si>
    <t>-526.358811805131 86.1470314985781 215.702823086189</t>
  </si>
  <si>
    <t>-534.85881187368 100.212698929885 621.692911904107</t>
  </si>
  <si>
    <t>-392.971632254411 54.1542714404015 681.531511335182</t>
  </si>
  <si>
    <t>9763-20170724T150303.075470100.bin</t>
  </si>
  <si>
    <t>-501.734310551806 155.558189071429 -202.90295238231</t>
  </si>
  <si>
    <t>-514.322730068601 154.679318730972 -300.600259197198</t>
  </si>
  <si>
    <t>-524.453517824266 154.064461241754 -408.586332241204</t>
  </si>
  <si>
    <t>-532.128571352146 153.81210746325 -506.284903531969</t>
  </si>
  <si>
    <t>-538.346598174508 153.961306009122 -604.087441855875</t>
  </si>
  <si>
    <t>-545.589417029585 154.684369705842 -741.89533929646</t>
  </si>
  <si>
    <t>-527.14085883773 155.392690687422 -831.227068714494</t>
  </si>
  <si>
    <t>-547.270047996932 183.96183310684 -680.568472916486</t>
  </si>
  <si>
    <t>-584.178347271235 317.120048482997 -658.078475714412</t>
  </si>
  <si>
    <t>-550.276452376871 326.383292398792 -360.144166958235</t>
  </si>
  <si>
    <t>-345.50736378765 232.978951490285 -262.828856033603</t>
  </si>
  <si>
    <t>-537.50573853645 124.767501526897 -681.392127758729</t>
  </si>
  <si>
    <t>-308.105443491614 18.7242301923945 -353.2623069513</t>
  </si>
  <si>
    <t>-489.015287034976 234.484796752614 -205.244774728208</t>
  </si>
  <si>
    <t>-489.455426221089 258.405418346282 210.54796677243</t>
  </si>
  <si>
    <t>-494.028193996885 282.422604147753 616.220018950306</t>
  </si>
  <si>
    <t>-345.529988977465 297.301802372724 675.893243617658</t>
  </si>
  <si>
    <t>-514.46962007909 76.6332681860285 -200.503299177707</t>
  </si>
  <si>
    <t>-526.389762633314 86.1027775207306 215.698845318881</t>
  </si>
  <si>
    <t>-534.889600882937 100.204161664296 621.687201290548</t>
  </si>
  <si>
    <t>-392.989758792556 54.1897654479153 681.529554334491</t>
  </si>
  <si>
    <t>9763-20170724T150303.111085200.bin</t>
  </si>
  <si>
    <t>-501.797605355822 155.511732754216 -202.896185531286</t>
  </si>
  <si>
    <t>-514.399720420767 154.620558295357 -300.591613788658</t>
  </si>
  <si>
    <t>-524.49365139065 153.999893548602 -408.581032192994</t>
  </si>
  <si>
    <t>-532.114937414675 153.748531839213 -506.283827914222</t>
  </si>
  <si>
    <t>-538.259230733547 153.905775077774 -604.090971775575</t>
  </si>
  <si>
    <t>-545.377638148538 154.649466222351 -741.905308376826</t>
  </si>
  <si>
    <t>-526.972599544504 155.364544762155 -831.245823115705</t>
  </si>
  <si>
    <t>-547.154947468927 183.911099556672 -680.573333375965</t>
  </si>
  <si>
    <t>-584.124090883005 317.028735537626 -657.957060888025</t>
  </si>
  <si>
    <t>-550.763903063596 326.122051883336 -359.956300925552</t>
  </si>
  <si>
    <t>-346.042364677196 232.75659020036 -262.503923433316</t>
  </si>
  <si>
    <t>-537.307237759157 124.730398817876 -681.401334818973</t>
  </si>
  <si>
    <t>-307.945191776177 19.1384615586614 -353.168055802357</t>
  </si>
  <si>
    <t>-489.115872857097 234.493592672275 -205.255953205433</t>
  </si>
  <si>
    <t>-489.420688816905 258.366567973107 210.539667973596</t>
  </si>
  <si>
    <t>-494.001073837021 282.480964176384 616.217554971717</t>
  </si>
  <si>
    <t>-345.49613962035 297.284923688967 675.892718200011</t>
  </si>
  <si>
    <t>-514.474443123074 76.5616486038282 -200.49771682174</t>
  </si>
  <si>
    <t>-526.418496097685 86.0508540409166 215.703346710245</t>
  </si>
  <si>
    <t>-534.92511308955 100.198465305799 621.69059722487</t>
  </si>
  <si>
    <t>-393.009322660911 54.2208522477217 681.523413898046</t>
  </si>
  <si>
    <t>9763-20170724T150303.176259100.bin</t>
  </si>
  <si>
    <t>-502.047488678048 155.412894732114 -202.863903793897</t>
  </si>
  <si>
    <t>-514.662122136877 154.513604142479 -300.557596864463</t>
  </si>
  <si>
    <t>-524.683993435734 153.898855508589 -408.553831797079</t>
  </si>
  <si>
    <t>-532.206493479418 153.663324199154 -506.26437559739</t>
  </si>
  <si>
    <t>-538.219136044779 153.849500167624 -604.079636140819</t>
  </si>
  <si>
    <t>-545.11839661816 154.650168683512 -741.904731755491</t>
  </si>
  <si>
    <t>-526.832816413378 155.384905073677 -831.26977606106</t>
  </si>
  <si>
    <t>-547.070161894886 183.873397499963 -680.55985859645</t>
  </si>
  <si>
    <t>-584.355808838005 316.885895034966 -657.807901051439</t>
  </si>
  <si>
    <t>-552.068887395928 325.262174103533 -359.668073401673</t>
  </si>
  <si>
    <t>-347.414997940918 232.486642161047 -261.512546161367</t>
  </si>
  <si>
    <t>-537.067271419974 124.719109563535 -681.404190452161</t>
  </si>
  <si>
    <t>-307.588173664775 19.7939489223497 -352.855280816516</t>
  </si>
  <si>
    <t>-489.582483343679 234.449659016845 -205.214017748101</t>
  </si>
  <si>
    <t>-489.250395043591 258.247398199603 210.585865691358</t>
  </si>
  <si>
    <t>-493.988691958485 282.47524652575 616.256260597335</t>
  </si>
  <si>
    <t>-345.461307652037 297.26454673788 675.879191463801</t>
  </si>
  <si>
    <t>-514.55048087312 76.4130731154896 -200.468401670213</t>
  </si>
  <si>
    <t>-526.479296389695 85.8874499158287 215.73340778567</t>
  </si>
  <si>
    <t>-535.012930653094 100.173764349939 621.707051996803</t>
  </si>
  <si>
    <t>-393.056344555767 54.2673803494795 681.497780065156</t>
  </si>
  <si>
    <t>9763-20170724T150303.240543400.bin</t>
  </si>
  <si>
    <t>-502.340544313956 155.331321964874 -202.813490720175</t>
  </si>
  <si>
    <t>-514.945598182731 154.413205250155 -300.508280749681</t>
  </si>
  <si>
    <t>-524.898757924141 153.787628839926 -408.510867554476</t>
  </si>
  <si>
    <t>-532.336294350989 153.549002400438 -506.227847888792</t>
  </si>
  <si>
    <t>-538.241578541942 153.740662168612 -604.049559475901</t>
  </si>
  <si>
    <t>-544.966651625981 154.558926219347 -741.883126077555</t>
  </si>
  <si>
    <t>-526.889030987452 155.275606350863 -831.290679423654</t>
  </si>
  <si>
    <t>-547.052140596898 183.764790481285 -680.534500366853</t>
  </si>
  <si>
    <t>-584.142127025106 316.779813622133 -657.470426334788</t>
  </si>
  <si>
    <t>-552.597855179732 324.258691095738 -359.227148686381</t>
  </si>
  <si>
    <t>-348.248109965831 232.444999526239 -259.545480661034</t>
  </si>
  <si>
    <t>-536.93580724849 124.629746393102 -681.379111823138</t>
  </si>
  <si>
    <t>-307.525418153536 20.4191727418402 -352.53270657778</t>
  </si>
  <si>
    <t>-489.916883978962 234.342106746547 -205.144237126623</t>
  </si>
  <si>
    <t>-489.050511315309 258.160211521809 210.6537380126</t>
  </si>
  <si>
    <t>-493.99529904644 282.500902486056 616.32802075742</t>
  </si>
  <si>
    <t>-345.427150828319 297.25577389597 675.857833623204</t>
  </si>
  <si>
    <t>-514.723679860954 76.3183175215759 -200.410919649212</t>
  </si>
  <si>
    <t>-526.526034120811 85.5890881701466 215.799108280241</t>
  </si>
  <si>
    <t>-535.16870812862 100.135450407511 621.747946753194</t>
  </si>
  <si>
    <t>-393.14467010134 54.3393423770203 681.462963094455</t>
  </si>
  <si>
    <t>9763-20170724T150303.277642600.bin</t>
  </si>
  <si>
    <t>-502.404880567772 155.329727447157 -202.773266476463</t>
  </si>
  <si>
    <t>-514.981965316268 154.416694276351 -300.471662630638</t>
  </si>
  <si>
    <t>-524.885287276417 153.784827376164 -408.478769674102</t>
  </si>
  <si>
    <t>-532.269651128527 153.536341514893 -506.199810922895</t>
  </si>
  <si>
    <t>-538.113358312285 153.714397799896 -604.025296970744</t>
  </si>
  <si>
    <t>-544.742585656372 154.5103386199 -741.863744780468</t>
  </si>
  <si>
    <t>-526.81429554419 155.190403804901 -831.301474100406</t>
  </si>
  <si>
    <t>-546.887367197951 183.723126047447 -680.520302757366</t>
  </si>
  <si>
    <t>-583.758138402132 316.76549675034 -657.290814654884</t>
  </si>
  <si>
    <t>-552.673501157296 323.951145290301 -358.992062042866</t>
  </si>
  <si>
    <t>-348.526988162621 232.572398962565 -258.497679321174</t>
  </si>
  <si>
    <t>-536.737197050347 124.593802798175 -681.349986119444</t>
  </si>
  <si>
    <t>-307.395292060333 20.4799731598057 -352.49108712641</t>
  </si>
  <si>
    <t>-489.953092273572 234.305199337489 -205.078842177995</t>
  </si>
  <si>
    <t>-488.840348266917 258.185582361798 210.714990663142</t>
  </si>
  <si>
    <t>-494.024140718387 282.520243128984 616.397917125803</t>
  </si>
  <si>
    <t>-345.417325958439 297.249511864292 675.83745370594</t>
  </si>
  <si>
    <t>-514.797377978693 76.4049358638977 -200.394514358008</t>
  </si>
  <si>
    <t>-526.465745327146 85.3557663210977 215.826247960103</t>
  </si>
  <si>
    <t>-535.202949679076 100.140402915801 621.754764850645</t>
  </si>
  <si>
    <t>-393.134095982893 54.4207949185045 681.421890926561</t>
  </si>
  <si>
    <t>9763-20170724T150303.341399400.bin</t>
  </si>
  <si>
    <t>-502.315409800801 155.279891829375 -202.687450137258</t>
  </si>
  <si>
    <t>-514.838321363555 154.386851658116 -300.392992375258</t>
  </si>
  <si>
    <t>-524.678548119738 153.76362264504 -408.405936063869</t>
  </si>
  <si>
    <t>-532.00402841494 153.518153856596 -506.131429945509</t>
  </si>
  <si>
    <t>-537.786721683411 153.694540297373 -603.960595561262</t>
  </si>
  <si>
    <t>-544.327563895874 154.483859826252 -741.803191937803</t>
  </si>
  <si>
    <t>-526.842597110318 155.089043658254 -831.329289125317</t>
  </si>
  <si>
    <t>-546.534160817687 183.69578476701 -680.461478673987</t>
  </si>
  <si>
    <t>-583.752640430094 316.660620305737 -657.345993828008</t>
  </si>
  <si>
    <t>-553.708878619031 322.977237372496 -358.920989660746</t>
  </si>
  <si>
    <t>-349.960580816878 232.151192780952 -257.125749817431</t>
  </si>
  <si>
    <t>-536.338483678337 124.574080078885 -681.283896743277</t>
  </si>
  <si>
    <t>-307.039876010703 20.421431218884 -352.334200193687</t>
  </si>
  <si>
    <t>-489.816523846579 234.1371876498 -204.961607862785</t>
  </si>
  <si>
    <t>-488.273940484507 258.18225253482 210.821310125276</t>
  </si>
  <si>
    <t>-494.079852911854 282.513442218885 616.5112529094</t>
  </si>
  <si>
    <t>-345.403216025845 297.233264836367 675.778318023381</t>
  </si>
  <si>
    <t>-514.827007327798 76.3222830468465 -200.360366192459</t>
  </si>
  <si>
    <t>-526.35333459315 85.0334577585927 215.869500101787</t>
  </si>
  <si>
    <t>-535.285220300305 100.121905279257 621.795203685222</t>
  </si>
  <si>
    <t>-393.152701554882 54.475959865028 681.36704519087</t>
  </si>
  <si>
    <t>9763-20170724T150303.374492200.bin</t>
  </si>
  <si>
    <t>-502.103188580856 155.067594172613 -202.645881072776</t>
  </si>
  <si>
    <t>-514.64339265405 154.18362644626 -300.349268919204</t>
  </si>
  <si>
    <t>-524.486564640464 153.576449945278 -408.362012846789</t>
  </si>
  <si>
    <t>-531.808552766205 153.348942539245 -506.087822868158</t>
  </si>
  <si>
    <t>-537.581881837883 153.547582486479 -603.917492405892</t>
  </si>
  <si>
    <t>-544.103678364907 154.37281504315 -741.760775734053</t>
  </si>
  <si>
    <t>-526.863540650385 154.955351681065 -831.334457176777</t>
  </si>
  <si>
    <t>-546.319894675631 183.568574727449 -680.411733932773</t>
  </si>
  <si>
    <t>-583.78561095429 316.47406601079 -657.389282198788</t>
  </si>
  <si>
    <t>-553.961525947156 322.575998412646 -358.937798944346</t>
  </si>
  <si>
    <t>-350.454004021529 231.803445339249 -256.614593360611</t>
  </si>
  <si>
    <t>-536.121820928147 124.447393809109 -681.248177183987</t>
  </si>
  <si>
    <t>-306.875794849539 20.5380146294563 -352.148878155275</t>
  </si>
  <si>
    <t>-489.537595945278 233.934149155889 -204.932675677296</t>
  </si>
  <si>
    <t>-488.129566801029 258.013969220539 210.84871954698</t>
  </si>
  <si>
    <t>-494.080492051646 282.49699540893 616.503796060711</t>
  </si>
  <si>
    <t>-345.385958940076 297.204528666253 675.728945571028</t>
  </si>
  <si>
    <t>-514.698689283869 76.0929438160979 -200.328705976365</t>
  </si>
  <si>
    <t>-526.296753719983 84.9459856279911 215.896141179831</t>
  </si>
  <si>
    <t>-535.315513107553 100.12304207041 621.81773832338</t>
  </si>
  <si>
    <t>-393.185593833016 54.4343113851319 681.36291702115</t>
  </si>
  <si>
    <t>9763-20170724T150303.411593500.bin</t>
  </si>
  <si>
    <t>-501.897603834073 154.836593871505 -202.62714341374</t>
  </si>
  <si>
    <t>-514.457691913629 153.952364384736 -300.32799735617</t>
  </si>
  <si>
    <t>-524.321787564901 153.368885363331 -408.338878130604</t>
  </si>
  <si>
    <t>-531.663402174126 153.172182127429 -506.063410359037</t>
  </si>
  <si>
    <t>-537.457669231125 153.411662796849 -603.891634747621</t>
  </si>
  <si>
    <t>-544.011017715025 154.304348502376 -741.733018629283</t>
  </si>
  <si>
    <t>-527.007031774307 154.883563878874 -831.35188261203</t>
  </si>
  <si>
    <t>-546.209783126724 183.470648539532 -680.369450053898</t>
  </si>
  <si>
    <t>-583.916251335692 316.329896918907 -657.434346618455</t>
  </si>
  <si>
    <t>-554.021146321791 322.244824359866 -358.986277927348</t>
  </si>
  <si>
    <t>-350.732893498555 231.51464095254 -256.190751387489</t>
  </si>
  <si>
    <t>-536.01871966452 124.3488285139 -681.236911123039</t>
  </si>
  <si>
    <t>-306.740224760132 20.8031200524831 -352.048413539479</t>
  </si>
  <si>
    <t>-489.277630276286 233.716205324445 -204.918722764045</t>
  </si>
  <si>
    <t>-488.020057347647 257.868536173665 210.858950936622</t>
  </si>
  <si>
    <t>-494.073827901633 282.495810986351 616.493871074704</t>
  </si>
  <si>
    <t>-345.375570290599 297.252563813867 675.697468856163</t>
  </si>
  <si>
    <t>-514.568266172409 75.8990477443592 -200.289492971746</t>
  </si>
  <si>
    <t>-526.230720396615 84.8236843775744 215.932038174396</t>
  </si>
  <si>
    <t>-535.33804200801 100.108427180259 621.843120008132</t>
  </si>
  <si>
    <t>-393.217148976981 54.376123808639 681.376346700785</t>
  </si>
  <si>
    <t>9763-20170724T150303.478771700.bin</t>
  </si>
  <si>
    <t>-501.532062425524 154.369030422396 -202.593802631546</t>
  </si>
  <si>
    <t>-514.089677613025 153.495979950889 -300.29513806855</t>
  </si>
  <si>
    <t>-523.98384620596 152.924960311364 -408.303439463498</t>
  </si>
  <si>
    <t>-531.365567381897 152.73726555256 -506.024835287353</t>
  </si>
  <si>
    <t>-537.212609088832 152.98177074593 -603.849872084682</t>
  </si>
  <si>
    <t>-543.853177855652 153.876573278374 -741.687038138314</t>
  </si>
  <si>
    <t>-527.149518605067 154.368943929813 -831.362808970163</t>
  </si>
  <si>
    <t>-545.942467014937 183.054076359202 -680.325002621209</t>
  </si>
  <si>
    <t>-581.948398586649 316.264962802236 -656.633670313684</t>
  </si>
  <si>
    <t>-551.755758412448 322.207734723851 -358.215860425697</t>
  </si>
  <si>
    <t>-348.903390399279 231.592324968813 -254.462650332287</t>
  </si>
  <si>
    <t>-535.893240394011 123.908084137365 -681.193148702018</t>
  </si>
  <si>
    <t>-305.869076671183 19.6444500938487 -352.744434723213</t>
  </si>
  <si>
    <t>-488.757122739213 233.280187549346 -204.898348036315</t>
  </si>
  <si>
    <t>-487.968459895876 257.638264357152 210.868481406279</t>
  </si>
  <si>
    <t>-494.044076681882 282.498174066945 616.494705794911</t>
  </si>
  <si>
    <t>-345.359895954475 297.371058163331 675.704606663037</t>
  </si>
  <si>
    <t>-514.304292996009 75.4331230398395 -200.245190098464</t>
  </si>
  <si>
    <t>-526.147468437751 84.6819807808909 215.964172271782</t>
  </si>
  <si>
    <t>-535.367257784498 100.070193922371 621.889899450678</t>
  </si>
  <si>
    <t>-393.26369773799 54.2984472318965 681.434291647464</t>
  </si>
  <si>
    <t>9763-20170724T150303.511869400.bin</t>
  </si>
  <si>
    <t>-501.293215090832 154.149397932285 -202.588417426127</t>
  </si>
  <si>
    <t>-513.83742894376 153.292107696174 -300.291583330381</t>
  </si>
  <si>
    <t>-523.710518549298 152.724085325692 -408.301855168355</t>
  </si>
  <si>
    <t>-531.069983709757 152.533418039124 -506.02493355586</t>
  </si>
  <si>
    <t>-536.891117169984 152.769383059793 -603.851644616346</t>
  </si>
  <si>
    <t>-543.490980940055 153.645845160582 -741.690884903462</t>
  </si>
  <si>
    <t>-526.847882781203 154.093488978999 -831.378109439019</t>
  </si>
  <si>
    <t>-545.548834946167 182.839946689626 -680.335606803112</t>
  </si>
  <si>
    <t>-580.819623334628 316.203612884929 -656.448267673177</t>
  </si>
  <si>
    <t>-551.23426824811 321.860031863961 -357.964371072419</t>
  </si>
  <si>
    <t>-348.429164972441 231.304517837765 -254.066370217278</t>
  </si>
  <si>
    <t>-535.598465805821 123.676870485807 -681.188274290726</t>
  </si>
  <si>
    <t>-305.507708568505 18.8272937398503 -353.061626388189</t>
  </si>
  <si>
    <t>-488.472138915106 233.056860797981 -204.880800479311</t>
  </si>
  <si>
    <t>-487.902742621059 257.509222701567 210.880911938276</t>
  </si>
  <si>
    <t>-494.016340250047 282.485263263438 616.500000491626</t>
  </si>
  <si>
    <t>-345.340487445868 297.338337650922 675.735733594278</t>
  </si>
  <si>
    <t>-514.123242764762 75.1950720730933 -200.221757585567</t>
  </si>
  <si>
    <t>-526.123014060259 84.6313671026319 215.978848562426</t>
  </si>
  <si>
    <t>-535.375793351648 100.04368142588 621.907446298081</t>
  </si>
  <si>
    <t>-393.298608187978 54.2145677003357 681.47048701196</t>
  </si>
  <si>
    <t>9763-20170724T150303.579047300.bin</t>
  </si>
  <si>
    <t>-500.863022791473 153.969580510543 -202.547377040874</t>
  </si>
  <si>
    <t>-513.351918598655 153.13255408771 -300.257796734939</t>
  </si>
  <si>
    <t>-523.173711666025 152.566818837168 -408.272665910816</t>
  </si>
  <si>
    <t>-530.489903971087 152.370676489685 -505.99907759936</t>
  </si>
  <si>
    <t>-536.270458079312 152.592838558468 -603.828091454046</t>
  </si>
  <si>
    <t>-542.815546802371 153.442431286326 -741.670300312585</t>
  </si>
  <si>
    <t>-526.283347430286 153.893950735322 -831.377936251842</t>
  </si>
  <si>
    <t>-544.839308852386 182.658238706003 -680.324196409075</t>
  </si>
  <si>
    <t>-580.425790180033 315.983682173447 -656.78325042343</t>
  </si>
  <si>
    <t>-552.521846611675 321.190867333056 -358.129079253962</t>
  </si>
  <si>
    <t>-349.752760415967 230.887945703349 -253.941468527099</t>
  </si>
  <si>
    <t>-535.005560243315 123.475397877429 -681.155811931712</t>
  </si>
  <si>
    <t>-305.421376877157 18.5247621272181 -352.901720951675</t>
  </si>
  <si>
    <t>-487.719710746755 232.907840518309 -204.84926692643</t>
  </si>
  <si>
    <t>-487.658991326942 257.380791980971 210.911603928484</t>
  </si>
  <si>
    <t>-493.966077569984 282.549755202677 616.490912011305</t>
  </si>
  <si>
    <t>-345.278112690465 297.194256195408 675.74823285187</t>
  </si>
  <si>
    <t>-514.011006388195 75.0381504554857 -200.179818281002</t>
  </si>
  <si>
    <t>-526.068472598294 84.5303093374177 216.017866311458</t>
  </si>
  <si>
    <t>-535.407619719895 100.007222912817 621.935083557458</t>
  </si>
  <si>
    <t>-393.384509815485 54.0331657351082 681.515459120277</t>
  </si>
  <si>
    <t>9763-20170724T150303.614143600.bin</t>
  </si>
  <si>
    <t>-500.673288516481 153.88016332426 -202.524394285621</t>
  </si>
  <si>
    <t>-513.158446003824 153.051881324593 -300.235402438836</t>
  </si>
  <si>
    <t>-522.962787482906 152.492021839765 -408.251941215564</t>
  </si>
  <si>
    <t>-530.257794787299 152.300229840708 -505.97981026794</t>
  </si>
  <si>
    <t>-536.01171572524 152.52665821061 -603.810469807226</t>
  </si>
  <si>
    <t>-542.513611785641 153.382461256193 -741.654583894333</t>
  </si>
  <si>
    <t>-525.998602237464 153.846576399598 -831.365347739691</t>
  </si>
  <si>
    <t>-544.552549339577 182.596216657519 -680.308021807965</t>
  </si>
  <si>
    <t>-580.981993369605 315.773276400411 -657.130353921605</t>
  </si>
  <si>
    <t>-553.266997393451 320.91693314405 -358.457644187593</t>
  </si>
  <si>
    <t>-350.641712922496 230.627991929226 -253.978407513071</t>
  </si>
  <si>
    <t>-534.726618400264 123.41207774682 -681.138843748159</t>
  </si>
  <si>
    <t>-305.49210642683 18.6809202561028 -352.649291383402</t>
  </si>
  <si>
    <t>-487.486981071609 232.858515935078 -204.826382753359</t>
  </si>
  <si>
    <t>-487.525772183774 257.31379881781 210.935555863267</t>
  </si>
  <si>
    <t>-493.970618825345 282.521062018012 616.507891434653</t>
  </si>
  <si>
    <t>-345.272261819542 297.17800617009 675.73604567372</t>
  </si>
  <si>
    <t>-513.878031187087 74.9301582829162 -200.163867806434</t>
  </si>
  <si>
    <t>-526.062975993725 84.5129816513606 216.027993927409</t>
  </si>
  <si>
    <t>-535.42827940131 99.9884524965312 621.94399927985</t>
  </si>
  <si>
    <t>-393.418347176779 53.9620535296951 681.515357321924</t>
  </si>
  <si>
    <t>9763-20170724T150303.677312600.bin</t>
  </si>
  <si>
    <t>-500.210144823273 153.902963237703 -202.489085096653</t>
  </si>
  <si>
    <t>-512.703848994886 153.064389413882 -300.198810274438</t>
  </si>
  <si>
    <t>-522.506619438875 152.506477974906 -408.215573684284</t>
  </si>
  <si>
    <t>-529.796315330503 152.322082297512 -505.943808891124</t>
  </si>
  <si>
    <t>-535.541392522233 152.561617387725 -603.774975235637</t>
  </si>
  <si>
    <t>-542.027427208652 153.441836065558 -741.619628692143</t>
  </si>
  <si>
    <t>-525.462901586009 153.910223164108 -831.321475097736</t>
  </si>
  <si>
    <t>-544.068161841971 182.645575013297 -680.268360765905</t>
  </si>
  <si>
    <t>-582.011188608726 315.532412465834 -657.890508396112</t>
  </si>
  <si>
    <t>-554.200528533817 320.686975673863 -359.226783624675</t>
  </si>
  <si>
    <t>-351.832537006228 230.624974376147 -254.055300317788</t>
  </si>
  <si>
    <t>-534.252661167212 123.45995893852 -681.108312316365</t>
  </si>
  <si>
    <t>-305.080094554293 18.9411113043366 -352.082592925004</t>
  </si>
  <si>
    <t>-486.913585120453 232.811491507357 -204.809654851126</t>
  </si>
  <si>
    <t>-487.342315775584 257.329253482188 210.948317144634</t>
  </si>
  <si>
    <t>-493.986103430056 282.497847148755 616.504173075542</t>
  </si>
  <si>
    <t>-345.275673132522 297.235621772281 675.681936952609</t>
  </si>
  <si>
    <t>-513.51149771288 75.0181017624438 -200.137280694878</t>
  </si>
  <si>
    <t>-525.811989884227 84.5116040660698 216.053284933346</t>
  </si>
  <si>
    <t>-535.437256626868 100.00640262695 621.964202654375</t>
  </si>
  <si>
    <t>-393.437753796931 53.9423950470807 681.531415718433</t>
  </si>
  <si>
    <t>9763-20170724T150303.741010400.bin</t>
  </si>
  <si>
    <t>-499.785412988072 154.069963287583 -202.506720217329</t>
  </si>
  <si>
    <t>-512.247170978094 153.236254297862 -300.22061278303</t>
  </si>
  <si>
    <t>-521.989947547617 152.680756522232 -408.242647069946</t>
  </si>
  <si>
    <t>-529.215292113013 152.497812936325 -505.975854305872</t>
  </si>
  <si>
    <t>-534.885707856296 152.738833007679 -603.811254113174</t>
  </si>
  <si>
    <t>-541.255679657912 153.621031431317 -741.661355417246</t>
  </si>
  <si>
    <t>-524.560285141499 154.080338315699 -831.338840465919</t>
  </si>
  <si>
    <t>-543.336100929657 182.825886934187 -680.312026890366</t>
  </si>
  <si>
    <t>-581.909125565129 315.624443776009 -658.504172684975</t>
  </si>
  <si>
    <t>-553.781754799284 320.94575182776 -359.873057085458</t>
  </si>
  <si>
    <t>-351.23168372046 231.638171748759 -254.409231978529</t>
  </si>
  <si>
    <t>-533.543833059808 123.636283331628 -681.143371871673</t>
  </si>
  <si>
    <t>-304.436882274491 19.1569212409718 -351.981191268154</t>
  </si>
  <si>
    <t>-486.386829755628 232.892513089821 -204.815988071509</t>
  </si>
  <si>
    <t>-487.286846517841 257.445389495236 210.93914525314</t>
  </si>
  <si>
    <t>-494.005524138453 282.50661686021 616.49781835928</t>
  </si>
  <si>
    <t>-345.287320632134 297.327320155212 675.635292581517</t>
  </si>
  <si>
    <t>-513.111321074834 75.2063395941511 -200.137348713829</t>
  </si>
  <si>
    <t>-525.525153932847 84.5738482550378 216.052677869971</t>
  </si>
  <si>
    <t>-535.445215954085 100.020787092633 621.969039771761</t>
  </si>
  <si>
    <t>-393.43351186747 53.9894923201025 681.53243537037</t>
  </si>
  <si>
    <t>9763-20170724T150303.779112500.bin</t>
  </si>
  <si>
    <t>-499.621500990611 154.098211948331 -202.487906911612</t>
  </si>
  <si>
    <t>-512.009020299626 153.264408775531 -300.211294497089</t>
  </si>
  <si>
    <t>-521.675126490435 152.709054285088 -408.240287675533</t>
  </si>
  <si>
    <t>-528.833252892554 152.526597276395 -505.978299182284</t>
  </si>
  <si>
    <t>-534.438593531905 152.767937458763 -603.817569044687</t>
  </si>
  <si>
    <t>-540.719216013382 153.65042063539 -741.671776836175</t>
  </si>
  <si>
    <t>-523.94612370918 154.110371830004 -831.334765023749</t>
  </si>
  <si>
    <t>-542.833790787726 182.856073372029 -680.323962348999</t>
  </si>
  <si>
    <t>-581.430737234824 315.666555367933 -658.617951186747</t>
  </si>
  <si>
    <t>-552.754058137421 321.049330245649 -360.040397054432</t>
  </si>
  <si>
    <t>-350.00594336237 232.051887264061 -254.694795020153</t>
  </si>
  <si>
    <t>-533.052206073286 123.664589402556 -681.148534710206</t>
  </si>
  <si>
    <t>-304.030622932906 19.190359499989 -352.009765386803</t>
  </si>
  <si>
    <t>-486.239291789702 232.88371121337 -204.803212272428</t>
  </si>
  <si>
    <t>-487.279082993201 257.528997141147 210.946179787822</t>
  </si>
  <si>
    <t>-494.013236779591 282.48916505088 616.499644070984</t>
  </si>
  <si>
    <t>-345.279163967938 297.206732441185 675.623008051265</t>
  </si>
  <si>
    <t>-512.988461856801 75.2692610834006 -200.14311668127</t>
  </si>
  <si>
    <t>-525.497486549168 84.5858353196436 216.04521777849</t>
  </si>
  <si>
    <t>-535.446873226639 100.013804786792 621.96861141074</t>
  </si>
  <si>
    <t>-393.435005715208 53.987489484776 681.535375265609</t>
  </si>
  <si>
    <t>9763-20170724T150303.842545200.bin</t>
  </si>
  <si>
    <t>-499.578253805405 154.215639676941 -202.432538158782</t>
  </si>
  <si>
    <t>-511.615839803735 153.397052981041 -300.199742035332</t>
  </si>
  <si>
    <t>-520.996966485798 152.86703145906 -408.254034367454</t>
  </si>
  <si>
    <t>-527.938430678865 152.706582372475 -506.007606901433</t>
  </si>
  <si>
    <t>-533.368045846307 152.966575137039 -603.856893470507</t>
  </si>
  <si>
    <t>-539.444266143214 153.869925397293 -741.71997480409</t>
  </si>
  <si>
    <t>-522.51551957847 154.333476863146 -831.35379037874</t>
  </si>
  <si>
    <t>-541.613997489199 183.072244841771 -680.372595259756</t>
  </si>
  <si>
    <t>-580.098837859974 315.91634590021 -658.831135033083</t>
  </si>
  <si>
    <t>-550.554341092263 321.342197530048 -360.338838090723</t>
  </si>
  <si>
    <t>-347.164216983604 232.918543177633 -255.750362466749</t>
  </si>
  <si>
    <t>-531.902794762205 123.869000886922 -681.188434335893</t>
  </si>
  <si>
    <t>-302.882799324586 19.6259363010747 -352.055863695652</t>
  </si>
  <si>
    <t>-486.035284105886 232.839815548102 -204.770904332538</t>
  </si>
  <si>
    <t>-487.236801514176 257.747131173401 210.962377838105</t>
  </si>
  <si>
    <t>-494.010402260358 282.517453507521 616.512111097934</t>
  </si>
  <si>
    <t>-345.276237396423 297.200930152074 675.643677915883</t>
  </si>
  <si>
    <t>-512.995880474605 75.5028129522746 -200.164686885999</t>
  </si>
  <si>
    <t>-525.624612013354 84.5420680247644 216.026169900614</t>
  </si>
  <si>
    <t>-535.458548086838 99.9821410950524 621.95407678833</t>
  </si>
  <si>
    <t>-393.471232734238 53.9013142931879 681.5373550434</t>
  </si>
  <si>
    <t>9763-20170724T150303.875634800.bin</t>
  </si>
  <si>
    <t>-499.596507879801 154.307021992468 -202.789128517518</t>
  </si>
  <si>
    <t>-511.973369341294 153.444868570065 -300.513662596339</t>
  </si>
  <si>
    <t>-521.533212551824 152.87565101197 -408.55195622481</t>
  </si>
  <si>
    <t>-528.558045100207 152.690456078668 -506.299812300228</t>
  </si>
  <si>
    <t>-533.993342033078 152.941005000009 -604.148547608119</t>
  </si>
  <si>
    <t>-539.996320005853 153.851375291571 -742.014848309131</t>
  </si>
  <si>
    <t>-523.016911228671 154.316552429628 -831.638988804354</t>
  </si>
  <si>
    <t>-542.180357723855 183.053628933521 -680.667944707587</t>
  </si>
  <si>
    <t>-580.718626710375 315.937993260432 -659.198909163281</t>
  </si>
  <si>
    <t>-550.823692065823 321.254590466474 -360.739404667442</t>
  </si>
  <si>
    <t>-347.148781225456 233.201656589817 -256.392788736728</t>
  </si>
  <si>
    <t>-532.505304351208 123.844379073204 -681.480174757418</t>
  </si>
  <si>
    <t>-303.557500521081 19.8674823829465 -352.131653223238</t>
  </si>
  <si>
    <t>-486.249095918242 232.642705225637 -204.841643417334</t>
  </si>
  <si>
    <t>-487.253581327655 258.03898867919 210.862676146745</t>
  </si>
  <si>
    <t>-494.005706693012 282.553676006303 616.49762282454</t>
  </si>
  <si>
    <t>-345.277755164227 297.279337599188 675.634317028428</t>
  </si>
  <si>
    <t>-513.13031751222 75.7213581407693 -200.233135036368</t>
  </si>
  <si>
    <t>-525.63811393911 84.3928745165888 215.969162709454</t>
  </si>
  <si>
    <t>-535.481608144494 99.9381123306928 621.95061961384</t>
  </si>
  <si>
    <t>-393.512001961425 53.7926034406878 681.526013849037</t>
  </si>
  <si>
    <t>9763-20170724T150303.943839500.bin</t>
  </si>
  <si>
    <t>-499.692918526786 153.979481144419 -202.80146684031</t>
  </si>
  <si>
    <t>-512.734588679532 152.698776311039 -300.434883584916</t>
  </si>
  <si>
    <t>-522.66738752433 151.858942411764 -408.43777750744</t>
  </si>
  <si>
    <t>-529.892292037592 151.518287974354 -506.170448941167</t>
  </si>
  <si>
    <t>-535.395928043034 151.709961152293 -604.015725569109</t>
  </si>
  <si>
    <t>-541.361236788333 152.64501851556 -741.883456467568</t>
  </si>
  <si>
    <t>-524.336355308099 153.116996586824 -831.49896651902</t>
  </si>
  <si>
    <t>-543.518474124563 181.843318357037 -680.533605200863</t>
  </si>
  <si>
    <t>-581.927275675214 314.768445378099 -659.24297501689</t>
  </si>
  <si>
    <t>-551.333821531701 319.665104088127 -360.847110267352</t>
  </si>
  <si>
    <t>-347.267077030217 232.601339940966 -256.436251434113</t>
  </si>
  <si>
    <t>-533.930319486772 122.620117055872 -681.350277802229</t>
  </si>
  <si>
    <t>-305.21729418315 18.922156176762 -351.55464509547</t>
  </si>
  <si>
    <t>-486.551987119833 231.839515462912 -205.205119707156</t>
  </si>
  <si>
    <t>-487.982361012155 259.011498775564 210.385633525778</t>
  </si>
  <si>
    <t>-493.987044317341 282.831977841131 616.330852521532</t>
  </si>
  <si>
    <t>-345.42020729181 298.706885541636 675.575089129991</t>
  </si>
  <si>
    <t>-512.994665389112 75.9121068040365 -200.037511668967</t>
  </si>
  <si>
    <t>-525.683352610185 83.7574914881122 216.175757540478</t>
  </si>
  <si>
    <t>-535.561356743286 99.7379118417159 622.164894266825</t>
  </si>
  <si>
    <t>-393.705199083335 53.2048480138524 681.709048896172</t>
  </si>
  <si>
    <t>9763-20170724T150303.976927300.bin</t>
  </si>
  <si>
    <t>-499.5008239796 153.446958769981 -202.418555630847</t>
  </si>
  <si>
    <t>-512.85077203673 152.264175632659 -300.011518311938</t>
  </si>
  <si>
    <t>-522.997195492573 151.475092414504 -407.994991032074</t>
  </si>
  <si>
    <t>-530.362031964662 151.162727601411 -505.717354450569</t>
  </si>
  <si>
    <t>-535.951319881235 151.368910183803 -603.557548771862</t>
  </si>
  <si>
    <t>-541.979068700606 152.313320386619 -741.42271527704</t>
  </si>
  <si>
    <t>-524.966736312116 152.796434324484 -831.040502306387</t>
  </si>
  <si>
    <t>-544.086003839519 181.51110349147 -680.070943644332</t>
  </si>
  <si>
    <t>-582.348620755997 314.485346726255 -658.790896889546</t>
  </si>
  <si>
    <t>-551.341937751505 319.211293300968 -360.434993942169</t>
  </si>
  <si>
    <t>-347.170723938751 232.464431416195 -255.964351284234</t>
  </si>
  <si>
    <t>-534.543267508874 122.28055114155 -680.893791537483</t>
  </si>
  <si>
    <t>-306.135011298335 18.4146513521266 -351.082432234485</t>
  </si>
  <si>
    <t>-486.109843842569 231.28499594514 -205.214302022632</t>
  </si>
  <si>
    <t>-488.505950938999 258.947902344859 210.339564849524</t>
  </si>
  <si>
    <t>-494.039608160517 282.437700404696 616.177682939656</t>
  </si>
  <si>
    <t>-345.631999951188 299.404908744807 675.518206340008</t>
  </si>
  <si>
    <t>-512.813955077646 75.8138954122585 -199.905868582431</t>
  </si>
  <si>
    <t>-525.667650622297 83.2636299262615 216.309599010327</t>
  </si>
  <si>
    <t>-535.603416842812 99.5995139474151 622.202258009958</t>
  </si>
  <si>
    <t>-393.860468137519 52.7052040161141 681.732614762544</t>
  </si>
  <si>
    <t>9763-20170724T150304.011027600.bin</t>
  </si>
  <si>
    <t>-499.211013729101 153.253247190481 -202.239582023204</t>
  </si>
  <si>
    <t>-513.034371422211 152.159796903923 -299.767600410554</t>
  </si>
  <si>
    <t>-523.509456760039 151.413444005282 -407.719983395512</t>
  </si>
  <si>
    <t>-531.091003527136 151.125170535402 -505.425832411658</t>
  </si>
  <si>
    <t>-536.815494576892 151.345093388952 -603.258338939437</t>
  </si>
  <si>
    <t>-542.946614563837 152.302025970156 -741.118732924808</t>
  </si>
  <si>
    <t>-525.978715952576 152.797254918164 -830.744793212387</t>
  </si>
  <si>
    <t>-544.971310145337 181.500128047364 -679.764222399573</t>
  </si>
  <si>
    <t>-583.043081929592 314.533028082924 -658.437539029484</t>
  </si>
  <si>
    <t>-551.64958390472 319.335675544306 -360.123293744748</t>
  </si>
  <si>
    <t>-347.469683025768 232.640514330453 -255.626726001171</t>
  </si>
  <si>
    <t>-535.501647333505 122.257906477807 -680.59657234851</t>
  </si>
  <si>
    <t>-307.336585139344 18.0417074701043 -351.039772383021</t>
  </si>
  <si>
    <t>-485.75162411333 231.004003445661 -205.159296515242</t>
  </si>
  <si>
    <t>-488.774534269837 258.842209095957 210.378776420727</t>
  </si>
  <si>
    <t>-494.058288986079 282.194617554689 616.072374850306</t>
  </si>
  <si>
    <t>-345.785623970832 299.985030485995 675.509120202461</t>
  </si>
  <si>
    <t>-512.658657433654 75.7348545367929 -199.817057639194</t>
  </si>
  <si>
    <t>-525.333887179795 82.9035107391362 216.408810150973</t>
  </si>
  <si>
    <t>-535.614958379847 99.506130617063 622.216280931902</t>
  </si>
  <si>
    <t>-393.96401922931 52.3394954467003 681.750435637474</t>
  </si>
  <si>
    <t>9763-20170724T150304.076212400.bin</t>
  </si>
  <si>
    <t>-499.585698064714 153.325805762772 -202.555889716486</t>
  </si>
  <si>
    <t>-514.001172236593 152.281977558058 -299.998757098145</t>
  </si>
  <si>
    <t>-524.964897078875 151.578946414007 -407.902867561433</t>
  </si>
  <si>
    <t>-532.921121354192 151.330761987359 -505.579131173121</t>
  </si>
  <si>
    <t>-538.953038558466 151.594767821157 -603.392930226207</t>
  </si>
  <si>
    <t>-545.445792596483 152.621866997153 -741.236291685047</t>
  </si>
  <si>
    <t>-528.597251182994 153.140233768949 -830.884770768518</t>
  </si>
  <si>
    <t>-547.245506065482 181.798931124312 -679.864814959005</t>
  </si>
  <si>
    <t>-584.846336608664 314.927998277352 -658.363522320096</t>
  </si>
  <si>
    <t>-552.334657058501 320.118313495762 -360.175520111971</t>
  </si>
  <si>
    <t>-348.335268207229 232.832171073982 -255.818641536678</t>
  </si>
  <si>
    <t>-537.906108376733 122.536765967609 -680.746130326952</t>
  </si>
  <si>
    <t>-309.092338618416 17.3317030964186 -350.995422136582</t>
  </si>
  <si>
    <t>-486.465849777493 230.960494634849 -205.248311115385</t>
  </si>
  <si>
    <t>-489.055374419752 258.793169473281 210.293049904461</t>
  </si>
  <si>
    <t>-494.065499842094 282.115651884719 615.927234609399</t>
  </si>
  <si>
    <t>-345.908677573289 300.553220266086 675.455396971838</t>
  </si>
  <si>
    <t>-513.012351416195 75.9699075263761 -199.885150635829</t>
  </si>
  <si>
    <t>-524.81993441038 83.0680660104213 216.367468496305</t>
  </si>
  <si>
    <t>-535.57711558048 99.4435674046672 622.205924882885</t>
  </si>
  <si>
    <t>-393.975522825735 52.1598573504175 681.764671004023</t>
  </si>
  <si>
    <t>9763-20170724T150304.144394100.bin</t>
  </si>
  <si>
    <t>-500.381089886135 154.262947834115 -202.679020315991</t>
  </si>
  <si>
    <t>-514.955149411666 153.306617799465 -300.099177732699</t>
  </si>
  <si>
    <t>-526.1959827189 152.666147149685 -407.975217050266</t>
  </si>
  <si>
    <t>-534.442483012943 152.457601159464 -505.627399258757</t>
  </si>
  <si>
    <t>-540.803599713665 152.742906097481 -603.420318549799</t>
  </si>
  <si>
    <t>-547.800077289988 153.778511232625 -741.238955439449</t>
  </si>
  <si>
    <t>-531.185159516231 154.404784755865 -830.930411296007</t>
  </si>
  <si>
    <t>-549.339446575879 182.957441653289 -679.861348699896</t>
  </si>
  <si>
    <t>-586.649026958445 316.141789443494 -658.211891811092</t>
  </si>
  <si>
    <t>-552.984487445424 321.77033298969 -360.159787413648</t>
  </si>
  <si>
    <t>-349.033158657277 234.234422164655 -255.918168529648</t>
  </si>
  <si>
    <t>-540.075418590517 123.683978551888 -680.776897728156</t>
  </si>
  <si>
    <t>-311.194678513661 17.8842712311082 -351.100150780172</t>
  </si>
  <si>
    <t>-487.003485093511 231.927190208716 -205.341766408502</t>
  </si>
  <si>
    <t>-489.005171079711 258.946362602219 210.256582969119</t>
  </si>
  <si>
    <t>-494.075282698334 282.268960445574 615.871990853268</t>
  </si>
  <si>
    <t>-345.900127951932 300.551563431249 675.402372640396</t>
  </si>
  <si>
    <t>-513.761925265388 76.588775923894 -199.994720505819</t>
  </si>
  <si>
    <t>-525.095131601052 83.7303647759011 216.270257973513</t>
  </si>
  <si>
    <t>-535.567220020893 99.3364800863931 622.177235694175</t>
  </si>
  <si>
    <t>-394.04837088858 51.8485115625908 681.770021523321</t>
  </si>
  <si>
    <t>9763-20170724T150304.177483800.bin</t>
  </si>
  <si>
    <t>-500.740640111323 154.760719036732 -202.78625003481</t>
  </si>
  <si>
    <t>-515.408893273997 153.854017529474 -300.19272042418</t>
  </si>
  <si>
    <t>-526.806084874967 153.242854177747 -408.05252662233</t>
  </si>
  <si>
    <t>-535.213878891756 153.048635715905 -505.690992095013</t>
  </si>
  <si>
    <t>-541.755527052072 153.33460245293 -603.471998992079</t>
  </si>
  <si>
    <t>-549.02565633813 154.355892368108 -741.276570187232</t>
  </si>
  <si>
    <t>-532.568201681262 155.034970224109 -830.996557513133</t>
  </si>
  <si>
    <t>-550.402376446822 183.547534402909 -679.901047334525</t>
  </si>
  <si>
    <t>-587.509285346734 316.79620286771 -658.213324934248</t>
  </si>
  <si>
    <t>-553.45596546879 322.270703055013 -360.202567686929</t>
  </si>
  <si>
    <t>-349.506158622096 234.965096811847 -255.764918953466</t>
  </si>
  <si>
    <t>-541.221723220877 124.261319752983 -680.824856777543</t>
  </si>
  <si>
    <t>-312.214943585594 18.1169781666003 -351.630870418202</t>
  </si>
  <si>
    <t>-487.268803840837 232.524729204328 -205.425217610868</t>
  </si>
  <si>
    <t>-489.125516057767 259.238761252327 210.193475803679</t>
  </si>
  <si>
    <t>-494.052879584063 282.382629135841 615.834726402075</t>
  </si>
  <si>
    <t>-345.869858973004 300.484711839168 675.400704747002</t>
  </si>
  <si>
    <t>-514.194663105296 77.0154751105888 -200.05709369843</t>
  </si>
  <si>
    <t>-525.273678712244 84.0320857553772 216.216837640973</t>
  </si>
  <si>
    <t>-535.575375547729 99.2831072933704 622.158984450501</t>
  </si>
  <si>
    <t>-394.086298510022 51.7205741950513 681.763088103368</t>
  </si>
  <si>
    <t>9763-20170724T150304.209573400.bin</t>
  </si>
  <si>
    <t>-501.249489716447 155.285242847593 -202.882318170896</t>
  </si>
  <si>
    <t>-515.963780473846 154.421457332673 -300.282179599338</t>
  </si>
  <si>
    <t>-527.499070618066 153.833403988976 -408.127400150491</t>
  </si>
  <si>
    <t>-536.065663960809 153.64632713074 -505.752060623486</t>
  </si>
  <si>
    <t>-542.799156844642 153.923127947234 -603.520153353291</t>
  </si>
  <si>
    <t>-550.373222571066 154.912180339124 -741.308552201621</t>
  </si>
  <si>
    <t>-534.063341612586 155.602741120859 -831.055430361632</t>
  </si>
  <si>
    <t>-551.557719481764 184.126962875185 -679.940066652267</t>
  </si>
  <si>
    <t>-588.411407334502 317.440515420793 -658.239195422935</t>
  </si>
  <si>
    <t>-553.97951706095 322.767579631974 -360.269345502588</t>
  </si>
  <si>
    <t>-350.135326815029 235.530112267441 -255.568996181155</t>
  </si>
  <si>
    <t>-542.492816474317 124.822906650053 -680.864038827575</t>
  </si>
  <si>
    <t>-313.184231028396 18.5936613580579 -352.146601644317</t>
  </si>
  <si>
    <t>-487.74113073595 233.191370372558 -205.497318767002</t>
  </si>
  <si>
    <t>-489.331062123116 259.584802038521 210.143032556757</t>
  </si>
  <si>
    <t>-494.038172161228 282.461265444336 615.819616507164</t>
  </si>
  <si>
    <t>-345.85585686347 300.465264719532 675.417080637271</t>
  </si>
  <si>
    <t>-514.792930535272 77.4598000413607 -200.132318152906</t>
  </si>
  <si>
    <t>-525.364034279895 84.4648060573397 216.15512170558</t>
  </si>
  <si>
    <t>-535.57981802142 99.2324515841476 622.134710619517</t>
  </si>
  <si>
    <t>-394.126559716184 51.5807205616672 681.752485603353</t>
  </si>
  <si>
    <t>9763-20170724T150304.276752300.bin</t>
  </si>
  <si>
    <t>-502.530297570031 156.446206242033 -202.996150364551</t>
  </si>
  <si>
    <t>-517.329152002266 155.690510625464 -300.384210612672</t>
  </si>
  <si>
    <t>-529.120968173424 155.157802588671 -408.20190308085</t>
  </si>
  <si>
    <t>-537.982071875496 154.986630291228 -505.800410803252</t>
  </si>
  <si>
    <t>-545.070303303595 155.24038094324 -603.543327267825</t>
  </si>
  <si>
    <t>-553.204935970474 156.151005337702 -741.30044942466</t>
  </si>
  <si>
    <t>-537.177657159058 156.777434977258 -831.09868829819</t>
  </si>
  <si>
    <t>-554.027725019607 185.417724396096 -679.950757975978</t>
  </si>
  <si>
    <t>-590.468835331414 318.837156526905 -658.231455446777</t>
  </si>
  <si>
    <t>-555.41243108811 324.361157191193 -360.337840796423</t>
  </si>
  <si>
    <t>-351.879909833192 236.516005785603 -255.539312651939</t>
  </si>
  <si>
    <t>-545.190671228495 126.079067590251 -680.86482422797</t>
  </si>
  <si>
    <t>-314.860634169007 19.2577305954346 -353.36123512276</t>
  </si>
  <si>
    <t>-488.999126183222 234.645252743979 -205.597900450389</t>
  </si>
  <si>
    <t>-490.333359754447 260.054910550956 210.104633086109</t>
  </si>
  <si>
    <t>-493.995221983619 282.694913102968 615.81813147193</t>
  </si>
  <si>
    <t>-345.810395554928 300.362864328484 675.509862612173</t>
  </si>
  <si>
    <t>-516.091089220473 78.2656249416789 -200.27358978922</t>
  </si>
  <si>
    <t>-525.395054970219 85.1917848152689 216.045386991409</t>
  </si>
  <si>
    <t>-535.573426518863 99.1808664412758 622.090944288059</t>
  </si>
  <si>
    <t>-394.090757997129 51.6311903074879 681.720415593388</t>
  </si>
  <si>
    <t>9763-20170724T150304.341937500.bin</t>
  </si>
  <si>
    <t>-503.968930104764 157.437745939849 -203.048588045465</t>
  </si>
  <si>
    <t>-518.599228648073 156.796540427458 -300.462866006572</t>
  </si>
  <si>
    <t>-530.467691508229 156.347150930622 -408.272705550564</t>
  </si>
  <si>
    <t>-539.501570620298 156.221325947471 -505.855286795655</t>
  </si>
  <si>
    <t>-546.864080365924 156.483281136924 -603.577945463746</t>
  </si>
  <si>
    <t>-555.48971053945 157.359601446598 -741.305344121089</t>
  </si>
  <si>
    <t>-539.742171298372 157.918760777347 -831.153623106929</t>
  </si>
  <si>
    <t>-555.998807608722 186.655702337341 -679.96635367377</t>
  </si>
  <si>
    <t>-592.010863063769 320.188600026635 -658.251373401917</t>
  </si>
  <si>
    <t>-556.601304340135 325.652775764557 -360.398450588664</t>
  </si>
  <si>
    <t>-353.293777420282 237.123389272437 -255.738957467511</t>
  </si>
  <si>
    <t>-547.355070182982 127.288642387772 -680.885434067607</t>
  </si>
  <si>
    <t>-316.447340882813 19.1564561201858 -354.532950507685</t>
  </si>
  <si>
    <t>-490.121084183342 235.763364995381 -205.561189269943</t>
  </si>
  <si>
    <t>-492.011497785626 260.208556750547 210.197030161048</t>
  </si>
  <si>
    <t>-493.917378729896 283.081738578703 615.85041156857</t>
  </si>
  <si>
    <t>-345.736538872544 300.16070965871 675.72319609817</t>
  </si>
  <si>
    <t>-517.665378784779 79.1045929175098 -200.384273577574</t>
  </si>
  <si>
    <t>-525.80522590253 85.7006705797785 215.964457529834</t>
  </si>
  <si>
    <t>-535.622293825091 99.0120537532305 622.021455875027</t>
  </si>
  <si>
    <t>-394.045073171172 51.7575462486589 681.661232282618</t>
  </si>
  <si>
    <t>9763-20170724T150304.374024200.bin</t>
  </si>
  <si>
    <t>-504.642811008427 157.868680933657 -203.028841087165</t>
  </si>
  <si>
    <t>-519.022478945425 157.232505059805 -300.480467697448</t>
  </si>
  <si>
    <t>-530.82711979034 156.81445102847 -408.297334286958</t>
  </si>
  <si>
    <t>-539.889685556841 156.717758622135 -505.87730289773</t>
  </si>
  <si>
    <t>-547.36730597663 157.003842161668 -603.591274550017</t>
  </si>
  <si>
    <t>-556.245970030913 157.903427493038 -741.302335570473</t>
  </si>
  <si>
    <t>-540.635807880724 158.455179963931 -831.174590377143</t>
  </si>
  <si>
    <t>-556.608222284368 187.194207454312 -679.95979366821</t>
  </si>
  <si>
    <t>-592.381319772601 320.783328616298 -658.214704661222</t>
  </si>
  <si>
    <t>-556.797228285772 326.192959853984 -360.381699367351</t>
  </si>
  <si>
    <t>-353.609768504885 237.317302598561 -255.782560811587</t>
  </si>
  <si>
    <t>-548.034471000447 127.817344986937 -680.900503322325</t>
  </si>
  <si>
    <t>-317.206396253939 19.2760607938199 -354.759940602801</t>
  </si>
  <si>
    <t>-490.618283922762 236.229977045547 -205.544332785712</t>
  </si>
  <si>
    <t>-492.80761854165 260.319384716044 210.233169887748</t>
  </si>
  <si>
    <t>-493.886130680074 283.238744053176 615.847350096744</t>
  </si>
  <si>
    <t>-345.717200833499 300.065121930976 675.821052458444</t>
  </si>
  <si>
    <t>-518.410321928201 79.4096333815546 -200.454515831423</t>
  </si>
  <si>
    <t>-526.213596740296 85.9063008727765 215.902170061137</t>
  </si>
  <si>
    <t>-535.647207915053 98.9321334959268 621.976794812075</t>
  </si>
  <si>
    <t>-394.036133863598 51.7861327459323 681.622111085371</t>
  </si>
  <si>
    <t>9763-20170724T150304.412022300.bin</t>
  </si>
  <si>
    <t>-505.203295550467 158.2448737127 -203.004328140377</t>
  </si>
  <si>
    <t>-519.378004956569 157.597211554556 -300.48586725262</t>
  </si>
  <si>
    <t>-531.142187948437 157.205860052248 -408.307243030643</t>
  </si>
  <si>
    <t>-540.244285178889 157.141419338194 -505.88368530127</t>
  </si>
  <si>
    <t>-547.838059041127 157.462512609393 -603.588466052434</t>
  </si>
  <si>
    <t>-556.961374216707 158.409915080451 -741.283226453676</t>
  </si>
  <si>
    <t>-541.494404631685 158.989026611843 -831.180102586948</t>
  </si>
  <si>
    <t>-557.195073643229 187.682084728169 -679.931282259484</t>
  </si>
  <si>
    <t>-592.787053547214 321.30547194329 -658.1376438513</t>
  </si>
  <si>
    <t>-557.108534561325 326.774784566949 -360.316970274502</t>
  </si>
  <si>
    <t>-354.060833848023 237.598188543864 -255.70266926313</t>
  </si>
  <si>
    <t>-548.662149963168 128.300067492326 -680.905138905794</t>
  </si>
  <si>
    <t>-318.138732006843 19.4163870077857 -354.837696667532</t>
  </si>
  <si>
    <t>-491.138248719863 236.679434171946 -205.542023413891</t>
  </si>
  <si>
    <t>-493.49920271721 260.440082616301 210.253472692056</t>
  </si>
  <si>
    <t>-493.869354995465 283.411021305722 615.853104006022</t>
  </si>
  <si>
    <t>-345.710242867371 300.020578423249 675.911374388786</t>
  </si>
  <si>
    <t>-519.058428289982 79.6640437488431 -200.499842683306</t>
  </si>
  <si>
    <t>-526.572103337035 86.1422786783251 215.862507590666</t>
  </si>
  <si>
    <t>-535.649344273053 98.8751027958488 621.945837881938</t>
  </si>
  <si>
    <t>-394.022646528637 51.7827339203695 681.59642173199</t>
  </si>
  <si>
    <t>9763-20170724T150304.477195500.bin</t>
  </si>
  <si>
    <t>-506.118981506801 158.770718666766 -203.088411918903</t>
  </si>
  <si>
    <t>-520.000563590582 158.130228571616 -300.612196904089</t>
  </si>
  <si>
    <t>-531.740538495566 157.817801444277 -408.436528562608</t>
  </si>
  <si>
    <t>-540.94377169989 157.840690595206 -506.003504849924</t>
  </si>
  <si>
    <t>-548.762784440698 158.258052806106 -603.690058493208</t>
  </si>
  <si>
    <t>-558.334968084344 159.342832069085 -741.353427727599</t>
  </si>
  <si>
    <t>-543.148819108663 160.018778435405 -831.297470222888</t>
  </si>
  <si>
    <t>-558.352312678201 188.556269542756 -679.97291027634</t>
  </si>
  <si>
    <t>-593.613778445444 322.261755696395 -658.052927640581</t>
  </si>
  <si>
    <t>-557.887792497384 327.700938738108 -360.237453488049</t>
  </si>
  <si>
    <t>-354.978932335857 238.098805191554 -255.717203780117</t>
  </si>
  <si>
    <t>-549.855260853185 129.170342623274 -681.031677925333</t>
  </si>
  <si>
    <t>-320.141503698748 20.1212154522721 -354.491930859775</t>
  </si>
  <si>
    <t>-491.943504109554 237.36772470604 -205.564654848171</t>
  </si>
  <si>
    <t>-494.699640826044 260.719009510645 210.251558317207</t>
  </si>
  <si>
    <t>-493.843276227588 283.735794396446 615.862606767702</t>
  </si>
  <si>
    <t>-345.70056865484 299.903863220144 676.081562082481</t>
  </si>
  <si>
    <t>-520.252171599759 80.0280144400058 -200.629455512189</t>
  </si>
  <si>
    <t>-527.26741722538 86.7630180489366 215.737495050517</t>
  </si>
  <si>
    <t>-535.634678582899 98.7969826184751 621.834535665861</t>
  </si>
  <si>
    <t>-394.004617375491 51.7693471957314 681.528149551288</t>
  </si>
  <si>
    <t>9763-20170724T150304.540920900.bin</t>
  </si>
  <si>
    <t>-506.780426297823 158.891593417236 -203.222626112326</t>
  </si>
  <si>
    <t>-520.361633065498 158.211617911636 -300.788443217779</t>
  </si>
  <si>
    <t>-532.033866576936 157.941219760084 -408.620261017378</t>
  </si>
  <si>
    <t>-541.28511574046 158.02490145231 -506.182522885314</t>
  </si>
  <si>
    <t>-549.262883123546 158.518972648136 -603.856116115492</t>
  </si>
  <si>
    <t>-559.176518395339 159.722357233021 -741.494199507286</t>
  </si>
  <si>
    <t>-544.249983910187 160.418274629529 -831.48158495831</t>
  </si>
  <si>
    <t>-559.031076755898 188.884398547334 -680.089402944431</t>
  </si>
  <si>
    <t>-594.018433783097 322.640932185768 -658.084210138272</t>
  </si>
  <si>
    <t>-558.135858714433 327.944186572305 -360.285184474801</t>
  </si>
  <si>
    <t>-355.389410776373 238.041917738442 -255.707519865117</t>
  </si>
  <si>
    <t>-550.557737784104 129.496403088934 -681.2188896691</t>
  </si>
  <si>
    <t>-321.36706129026 20.351655594121 -353.876326786107</t>
  </si>
  <si>
    <t>-492.316040999941 237.557922468224 -205.671802918881</t>
  </si>
  <si>
    <t>-495.342612006374 260.976058793183 210.138726879613</t>
  </si>
  <si>
    <t>-493.829593015379 283.881065008053 615.76735112195</t>
  </si>
  <si>
    <t>-345.720819445601 299.861719618234 676.119723771657</t>
  </si>
  <si>
    <t>-521.093531058384 80.0777859710156 -200.780083486467</t>
  </si>
  <si>
    <t>-527.834044283705 87.3387012183596 215.582572483414</t>
  </si>
  <si>
    <t>-535.591424518881 98.7169619363431 621.694530500939</t>
  </si>
  <si>
    <t>-393.965780375978 51.7623587116991 681.456002568373</t>
  </si>
  <si>
    <t>9763-20170724T150304.578020100.bin</t>
  </si>
  <si>
    <t>-506.982993871257 158.809352499576 -203.194357774967</t>
  </si>
  <si>
    <t>-520.444114951944 158.096786955295 -300.776648761179</t>
  </si>
  <si>
    <t>-532.099086619806 157.832401067748 -408.610193954282</t>
  </si>
  <si>
    <t>-541.382724006892 157.933889899688 -506.16943736698</t>
  </si>
  <si>
    <t>-549.4417044437 158.455141675754 -603.836213465697</t>
  </si>
  <si>
    <t>-559.521874404023 159.704001275028 -741.461890455189</t>
  </si>
  <si>
    <t>-544.760089476546 160.385479794269 -831.476399938707</t>
  </si>
  <si>
    <t>-559.307475064238 188.845098913342 -680.047262772674</t>
  </si>
  <si>
    <t>-594.214970364388 322.620414894777 -658.025403522736</t>
  </si>
  <si>
    <t>-558.307764891208 327.881404003577 -360.228528159943</t>
  </si>
  <si>
    <t>-355.666264525826 237.915072061446 -255.502863815856</t>
  </si>
  <si>
    <t>-550.824796916346 129.459054633322 -681.207424391291</t>
  </si>
  <si>
    <t>-321.980860040297 20.3225765626703 -353.449016530104</t>
  </si>
  <si>
    <t>-492.414157143486 237.341334640032 -205.664308922274</t>
  </si>
  <si>
    <t>-495.225653718049 261.236147283871 210.120623865264</t>
  </si>
  <si>
    <t>-493.853246336407 283.935302008643 615.757651814175</t>
  </si>
  <si>
    <t>-345.739600826516 299.821200850289 676.123045364993</t>
  </si>
  <si>
    <t>-521.358933732193 80.0895418792002 -200.791623081622</t>
  </si>
  <si>
    <t>-528.025186770998 87.4870793367249 215.569806778192</t>
  </si>
  <si>
    <t>-535.538171047924 98.7259001418622 621.661150205694</t>
  </si>
  <si>
    <t>-393.943125485655 51.7200399011315 681.454938234797</t>
  </si>
  <si>
    <t>9763-20170724T150304.640692900.bin</t>
  </si>
  <si>
    <t>-506.874713612418 158.691267693906 -202.95779956242</t>
  </si>
  <si>
    <t>-520.108209438843 157.926496787133 -300.570778488778</t>
  </si>
  <si>
    <t>-531.656737799106 157.673656129678 -408.41590015127</t>
  </si>
  <si>
    <t>-540.905318525927 157.808691998495 -505.978531480531</t>
  </si>
  <si>
    <t>-548.992139794083 158.382780249862 -603.642570077613</t>
  </si>
  <si>
    <t>-559.179349117201 159.723969224141 -741.259429940783</t>
  </si>
  <si>
    <t>-544.705620746464 160.328515430477 -831.321375969943</t>
  </si>
  <si>
    <t>-558.915766806076 188.824067300632 -679.825604414474</t>
  </si>
  <si>
    <t>-593.733660002806 322.626854631514 -657.892951350485</t>
  </si>
  <si>
    <t>-557.869349878941 327.828551675521 -360.089830776402</t>
  </si>
  <si>
    <t>-355.518341189086 238.359192007653 -254.381306891734</t>
  </si>
  <si>
    <t>-550.436824540661 129.438417201384 -681.03195177416</t>
  </si>
  <si>
    <t>-321.977589964806 19.9777999888158 -352.769572931381</t>
  </si>
  <si>
    <t>-492.122643178903 236.755670143037 -205.475582048426</t>
  </si>
  <si>
    <t>-494.141552448925 262.088182672641 210.228842078576</t>
  </si>
  <si>
    <t>-494.009255283234 283.983189029741 615.899097749111</t>
  </si>
  <si>
    <t>-345.820751283329 299.709111166388 676.122548352429</t>
  </si>
  <si>
    <t>-521.417961211687 80.6736196775157 -200.587069767528</t>
  </si>
  <si>
    <t>-528.004406476606 87.2687314291265 215.789144404429</t>
  </si>
  <si>
    <t>-535.395204570578 98.8293421680307 621.750442650266</t>
  </si>
  <si>
    <t>-393.909677260329 51.5448661821792 681.583733988066</t>
  </si>
  <si>
    <t>9763-20170724T150304.676787900.bin</t>
  </si>
  <si>
    <t>-506.506957393284 158.976867539438 -202.73350404326</t>
  </si>
  <si>
    <t>-519.597744640269 158.212988431333 -300.365664346293</t>
  </si>
  <si>
    <t>-531.073262236588 157.971713279531 -408.21875113403</t>
  </si>
  <si>
    <t>-540.290350940265 158.118551726442 -505.784114992364</t>
  </si>
  <si>
    <t>-548.380450602147 158.704676134372 -603.447966319916</t>
  </si>
  <si>
    <t>-558.609252970191 160.060632459694 -741.061656242941</t>
  </si>
  <si>
    <t>-544.272087628848 160.578599356111 -831.145918126313</t>
  </si>
  <si>
    <t>-558.309080969284 189.156557932389 -679.625952859638</t>
  </si>
  <si>
    <t>-592.975876416944 323.026693436097 -657.716962461824</t>
  </si>
  <si>
    <t>-557.220014787149 328.323355403603 -359.902474058098</t>
  </si>
  <si>
    <t>-355.020835815043 239.063818727659 -253.727035082007</t>
  </si>
  <si>
    <t>-549.866562069593 129.765998414803 -680.838727241086</t>
  </si>
  <si>
    <t>-321.600036462646 20.3107499627922 -352.401502276742</t>
  </si>
  <si>
    <t>-491.551657779348 236.949376384823 -205.314486038217</t>
  </si>
  <si>
    <t>-493.297626585609 262.452369784794 210.380759761038</t>
  </si>
  <si>
    <t>-494.130651490415 284.023881109649 616.033484815133</t>
  </si>
  <si>
    <t>-345.8728721719 299.584546290259 676.129233661017</t>
  </si>
  <si>
    <t>-521.244944232884 81.3185425267186 -200.410376107179</t>
  </si>
  <si>
    <t>-527.919970473234 87.184308005516 215.975314317659</t>
  </si>
  <si>
    <t>-535.322507849431 98.9157501624318 621.857588797212</t>
  </si>
  <si>
    <t>-393.9094251116 51.4160758305404 681.691685395856</t>
  </si>
  <si>
    <t>9763-20170724T150304.741758300.bin</t>
  </si>
  <si>
    <t>-504.474977036838 159.983403851154 -202.522098084381</t>
  </si>
  <si>
    <t>-517.295976873409 159.137401063453 -300.189354640402</t>
  </si>
  <si>
    <t>-528.615937852278 158.85083497397 -408.058622882552</t>
  </si>
  <si>
    <t>-537.751497497263 158.969702026965 -505.631895239267</t>
  </si>
  <si>
    <t>-545.820177975395 159.537237179511 -603.297507375337</t>
  </si>
  <si>
    <t>-556.083091714386 160.874367133798 -740.908812682292</t>
  </si>
  <si>
    <t>-542.047909735229 161.215555726775 -831.041496810272</t>
  </si>
  <si>
    <t>-555.735854737482 189.983412138279 -679.479594845509</t>
  </si>
  <si>
    <t>-590.313535992364 323.871575030551 -657.621198152997</t>
  </si>
  <si>
    <t>-554.503955080938 329.382138576019 -359.816985353911</t>
  </si>
  <si>
    <t>-352.811376052592 241.029172790739 -251.93348479299</t>
  </si>
  <si>
    <t>-547.357311585369 130.583318911498 -680.681592698081</t>
  </si>
  <si>
    <t>-319.417574061711 20.9302196835718 -351.940504525866</t>
  </si>
  <si>
    <t>-489.310319316952 237.993058519913 -205.147101461558</t>
  </si>
  <si>
    <t>-491.158140156956 262.458869459064 210.610103762231</t>
  </si>
  <si>
    <t>-494.362174253417 284.177451026698 616.300866576199</t>
  </si>
  <si>
    <t>-345.909762293125 299.106053702419 676.075572067599</t>
  </si>
  <si>
    <t>-519.166545180657 82.1064088538603 -200.085107600795</t>
  </si>
  <si>
    <t>-527.679045180775 87.3490624478213 216.275413175787</t>
  </si>
  <si>
    <t>-535.250013198568 99.0334459560179 622.096010215636</t>
  </si>
  <si>
    <t>-393.902287626718 51.3260061510907 681.919253758601</t>
  </si>
  <si>
    <t>9763-20170724T150304.776853300.bin</t>
  </si>
  <si>
    <t>-502.770256379421 160.258958129963 -202.718942705757</t>
  </si>
  <si>
    <t>-515.714173069174 159.496721332131 -300.370692499248</t>
  </si>
  <si>
    <t>-527.12121067277 159.246452590436 -408.230962021791</t>
  </si>
  <si>
    <t>-536.313866801585 159.37847943064 -505.798772929376</t>
  </si>
  <si>
    <t>-544.41694027127 159.941193388267 -603.461477238003</t>
  </si>
  <si>
    <t>-554.703422022774 161.254195522049 -741.071370006831</t>
  </si>
  <si>
    <t>-540.850283838161 161.52033184459 -831.232393048379</t>
  </si>
  <si>
    <t>-554.334782535477 190.375415103256 -679.648084481456</t>
  </si>
  <si>
    <t>-588.901150644339 324.278062733414 -657.862523586505</t>
  </si>
  <si>
    <t>-553.074868851655 329.682003916847 -360.058490731258</t>
  </si>
  <si>
    <t>-351.65544619682 241.954765923372 -251.158675411662</t>
  </si>
  <si>
    <t>-545.978210978376 130.972262690316 -680.839587599</t>
  </si>
  <si>
    <t>-318.291983224688 21.1851471555412 -351.835042889295</t>
  </si>
  <si>
    <t>-487.559205170276 238.168749882325 -205.164317186104</t>
  </si>
  <si>
    <t>-490.087016556488 262.476389728536 210.598517289607</t>
  </si>
  <si>
    <t>-494.418152375712 284.299807950644 616.319682389944</t>
  </si>
  <si>
    <t>-345.873092972372 298.808735040365 675.967431753012</t>
  </si>
  <si>
    <t>-517.956148246964 82.3021100866692 -200.112874745542</t>
  </si>
  <si>
    <t>-527.150769028797 87.4057454920919 216.234829887763</t>
  </si>
  <si>
    <t>-535.250612326817 99.0663868794838 622.160922271908</t>
  </si>
  <si>
    <t>-393.880591593384 51.3991991340258 681.963655044393</t>
  </si>
  <si>
    <t>9763-20170724T150304.842690500.bin</t>
  </si>
  <si>
    <t>-500.641820349684 160.735669722917 -202.977900548615</t>
  </si>
  <si>
    <t>-513.264772965541 160.212675891617 -300.673280473314</t>
  </si>
  <si>
    <t>-524.541617197156 160.096430348912 -408.547357953861</t>
  </si>
  <si>
    <t>-533.701140519514 160.289250219006 -506.118177239348</t>
  </si>
  <si>
    <t>-541.851985055117 160.848387110653 -603.777047904754</t>
  </si>
  <si>
    <t>-552.287641388546 162.084090597287 -741.376420040916</t>
  </si>
  <si>
    <t>-538.819548142579 162.183776262627 -831.596044092056</t>
  </si>
  <si>
    <t>-551.824540095348 191.243735320257 -679.97203502676</t>
  </si>
  <si>
    <t>-586.377532472242 325.195526996848 -658.374956219707</t>
  </si>
  <si>
    <t>-550.695117471721 329.857442586645 -360.541061855807</t>
  </si>
  <si>
    <t>-349.500384729071 245.013459105925 -248.974193739352</t>
  </si>
  <si>
    <t>-543.525021448056 131.831948086678 -681.134942648867</t>
  </si>
  <si>
    <t>-316.134142562927 22.0482064646044 -351.519517504981</t>
  </si>
  <si>
    <t>-485.095231630822 239.073712042163 -205.312582072442</t>
  </si>
  <si>
    <t>-488.664578160096 262.462130979585 210.495341053591</t>
  </si>
  <si>
    <t>-494.479610610852 284.433019446368 616.324686964299</t>
  </si>
  <si>
    <t>-345.819718679822 298.375945906178 675.821178669804</t>
  </si>
  <si>
    <t>-516.407945925469 82.6303266828063 -200.515809606282</t>
  </si>
  <si>
    <t>-526.612741380871 87.6190012854238 215.809764169396</t>
  </si>
  <si>
    <t>-535.257726187142 99.0833075774831 622.113046033665</t>
  </si>
  <si>
    <t>-393.8432247246 51.5245561293907 681.896760995257</t>
  </si>
  <si>
    <t>9763-20170724T150304.875801600.bin</t>
  </si>
  <si>
    <t>-500.326871250925 161.263350685469 -203.079494724857</t>
  </si>
  <si>
    <t>-512.725424941182 160.784401764278 -300.803767557146</t>
  </si>
  <si>
    <t>-523.857710012481 160.693756458339 -408.692990291145</t>
  </si>
  <si>
    <t>-532.926763753886 160.896453827037 -506.272221367076</t>
  </si>
  <si>
    <t>-541.026454913078 161.44919789332 -603.935411380755</t>
  </si>
  <si>
    <t>-551.430591098238 162.656639369829 -741.53739423183</t>
  </si>
  <si>
    <t>-538.112306075023 162.674261500474 -831.779348100814</t>
  </si>
  <si>
    <t>-550.958096453371 191.83221652903 -680.140568535499</t>
  </si>
  <si>
    <t>-585.431712421353 325.782382786699 -658.602671352273</t>
  </si>
  <si>
    <t>-549.781187143037 329.988224677331 -360.758117271814</t>
  </si>
  <si>
    <t>-348.489550845109 247.033081302186 -247.952345640948</t>
  </si>
  <si>
    <t>-542.705216397978 132.413699664654 -681.286043016127</t>
  </si>
  <si>
    <t>-315.164547125803 22.4360766415812 -351.559200905068</t>
  </si>
  <si>
    <t>-484.633291258852 239.347562256662 -205.303458329089</t>
  </si>
  <si>
    <t>-488.481921095494 262.801706720532 210.498293401835</t>
  </si>
  <si>
    <t>-494.476185059553 284.520226110785 616.342827340774</t>
  </si>
  <si>
    <t>-345.789581279451 298.230757947521 675.826522119315</t>
  </si>
  <si>
    <t>-516.280346625751 83.1602339716578 -200.613538560662</t>
  </si>
  <si>
    <t>-526.707097366816 87.80426168958 215.710549296538</t>
  </si>
  <si>
    <t>-535.243232482551 99.0786053663569 622.051579072231</t>
  </si>
  <si>
    <t>-393.816414151285 51.5732446455836 681.848737457237</t>
  </si>
  <si>
    <t>9763-20170724T150304.908544600.bin</t>
  </si>
  <si>
    <t>-500.272634475017 161.537787685245 -203.137328512218</t>
  </si>
  <si>
    <t>-512.620510035901 161.033928107977 -300.867956739106</t>
  </si>
  <si>
    <t>-523.675730337995 160.930263675455 -408.76486936194</t>
  </si>
  <si>
    <t>-532.66735913056 161.128130761912 -506.351453004827</t>
  </si>
  <si>
    <t>-540.682279360674 161.683788721106 -604.021463875355</t>
  </si>
  <si>
    <t>-550.959894024587 162.903637425288 -741.632935654974</t>
  </si>
  <si>
    <t>-537.748025185581 162.870862909801 -831.890589401221</t>
  </si>
  <si>
    <t>-550.520557978866 192.077067351511 -680.234776715151</t>
  </si>
  <si>
    <t>-584.93723479791 326.056072198983 -658.7577313722</t>
  </si>
  <si>
    <t>-549.259552697225 329.717867838471 -360.909275348518</t>
  </si>
  <si>
    <t>-347.729128631911 248.495392040154 -247.272120007761</t>
  </si>
  <si>
    <t>-542.313211041566 132.651902656453 -681.374465889314</t>
  </si>
  <si>
    <t>-314.829399784625 22.6669407778145 -351.494564129326</t>
  </si>
  <si>
    <t>-484.587643871152 239.576499191561 -205.307832051211</t>
  </si>
  <si>
    <t>-488.36852226254 263.056313472635 210.493124880257</t>
  </si>
  <si>
    <t>-494.467053462018 284.588782543433 616.350189141259</t>
  </si>
  <si>
    <t>-345.765652162478 298.137353617462 675.834046604268</t>
  </si>
  <si>
    <t>-516.26758632306 83.1806422956342 -200.653519529782</t>
  </si>
  <si>
    <t>-526.733455375782 87.953885901806 215.668078231465</t>
  </si>
  <si>
    <t>-535.216624677176 99.0825741925112 622.007506492198</t>
  </si>
  <si>
    <t>-393.794399470769 51.5741415043469 681.813000594897</t>
  </si>
  <si>
    <t>9763-20170724T150304.978843500.bin</t>
  </si>
  <si>
    <t>-500.431683874746 161.708860990328 -203.007718082673</t>
  </si>
  <si>
    <t>-512.84239532596 161.208163202201 -300.730363158438</t>
  </si>
  <si>
    <t>-523.772781119871 161.111070242891 -408.640167641941</t>
  </si>
  <si>
    <t>-532.573904012623 161.324345544082 -506.243925217854</t>
  </si>
  <si>
    <t>-540.321273924441 161.910052247632 -603.935503544736</t>
  </si>
  <si>
    <t>-550.141634831334 163.192375630268 -741.579628512425</t>
  </si>
  <si>
    <t>-537.02041606033 163.117657863872 -831.850562699015</t>
  </si>
  <si>
    <t>-549.863367243546 192.343781297367 -680.170172172024</t>
  </si>
  <si>
    <t>-584.063870638285 326.402065728225 -658.726196817598</t>
  </si>
  <si>
    <t>-548.031561556042 329.132248539265 -360.910397382026</t>
  </si>
  <si>
    <t>-345.70344991767 251.830444878916 -245.963581398187</t>
  </si>
  <si>
    <t>-541.738129041905 132.907261798355 -681.303538357499</t>
  </si>
  <si>
    <t>-314.66329662622 22.9238227604762 -351.271440510614</t>
  </si>
  <si>
    <t>-484.582734511162 240.0089612702 -205.267977950534</t>
  </si>
  <si>
    <t>-488.349042859328 263.256123927745 210.546152273089</t>
  </si>
  <si>
    <t>-494.476495262295 284.680627395873 616.400891187153</t>
  </si>
  <si>
    <t>-345.741503091588 297.962367254052 675.86091427097</t>
  </si>
  <si>
    <t>-516.388481226673 83.3641390633277 -200.605146622091</t>
  </si>
  <si>
    <t>-526.82711006555 88.1659148781862 215.716849298789</t>
  </si>
  <si>
    <t>-535.157736212387 99.1240762903026 621.954104624308</t>
  </si>
  <si>
    <t>-393.795271712548 51.4537583283313 681.772103038015</t>
  </si>
  <si>
    <t>9763-20170724T150305.008425900.bin</t>
  </si>
  <si>
    <t>-500.637326132906 161.758097242742 -202.974915633708</t>
  </si>
  <si>
    <t>-513.026429183775 161.260453658014 -300.700345218927</t>
  </si>
  <si>
    <t>-523.855382054412 161.171186273033 -408.620421751713</t>
  </si>
  <si>
    <t>-532.533912020964 161.396293885653 -506.235105301415</t>
  </si>
  <si>
    <t>-540.128019005152 162.000849147138 -603.938608207697</t>
  </si>
  <si>
    <t>-549.700593043895 163.318638531894 -741.599832497942</t>
  </si>
  <si>
    <t>-536.589848459768 163.225382563146 -831.872147392904</t>
  </si>
  <si>
    <t>-549.508645945422 192.457436582445 -680.184241959296</t>
  </si>
  <si>
    <t>-583.614522333748 326.538060450059 -658.732999976503</t>
  </si>
  <si>
    <t>-547.455601925312 328.751781631411 -360.92832130921</t>
  </si>
  <si>
    <t>-344.493872873558 254.488060457085 -245.099018523394</t>
  </si>
  <si>
    <t>-541.42984628177 133.014625006309 -681.314976595554</t>
  </si>
  <si>
    <t>-314.674191035982 23.0818714637846 -351.111317578823</t>
  </si>
  <si>
    <t>-484.771113400737 240.060208008151 -205.221899154725</t>
  </si>
  <si>
    <t>-488.378371432237 263.298800403987 210.594182999885</t>
  </si>
  <si>
    <t>-494.496093373453 284.661797389074 616.424287919332</t>
  </si>
  <si>
    <t>-345.757590163964 297.987829652533 675.865650410288</t>
  </si>
  <si>
    <t>-516.583623473226 83.5069364683397 -200.560516636475</t>
  </si>
  <si>
    <t>-527.054933268036 88.1901053038671 215.762003987853</t>
  </si>
  <si>
    <t>-535.139903856801 99.1262027204059 621.94638891747</t>
  </si>
  <si>
    <t>-393.788590259187 51.4194765226155 681.761654798381</t>
  </si>
  <si>
    <t>9763-20170724T150305.077111200.bin</t>
  </si>
  <si>
    <t>-501.016096137218 162.081276177501 -202.89711655489</t>
  </si>
  <si>
    <t>-513.42337037451 161.58910287244 -300.620334199195</t>
  </si>
  <si>
    <t>-524.065024367668 161.512408355869 -408.558869560544</t>
  </si>
  <si>
    <t>-532.491351966265 161.760351061008 -506.19575216276</t>
  </si>
  <si>
    <t>-539.751041657296 162.403962619419 -603.924234185577</t>
  </si>
  <si>
    <t>-548.766804472499 163.799229313049 -741.622445420483</t>
  </si>
  <si>
    <t>-535.670445334957 163.651224470937 -831.896830908526</t>
  </si>
  <si>
    <t>-548.783122377954 192.909045828982 -680.192638844084</t>
  </si>
  <si>
    <t>-582.792878347999 326.999674746329 -658.692217531622</t>
  </si>
  <si>
    <t>-546.192921451905 329.148594916644 -360.940954532084</t>
  </si>
  <si>
    <t>-342.577240921988 257.46646548511 -244.633903098338</t>
  </si>
  <si>
    <t>-540.780045592658 133.45576974858 -681.319128080899</t>
  </si>
  <si>
    <t>-314.796672205967 23.9226078506965 -350.379813321426</t>
  </si>
  <si>
    <t>-485.029402688539 240.378771367803 -205.175932417453</t>
  </si>
  <si>
    <t>-488.563825329263 263.540462178756 210.644980177668</t>
  </si>
  <si>
    <t>-494.503508368787 284.813909203014 616.458060704375</t>
  </si>
  <si>
    <t>-345.726848087342 297.810649205215 675.876807074549</t>
  </si>
  <si>
    <t>-517.034169144268 83.7534417019599 -200.531181114923</t>
  </si>
  <si>
    <t>-527.298963454839 88.31498001824 215.797752922113</t>
  </si>
  <si>
    <t>-535.106053297818 99.127013760992 621.970019616306</t>
  </si>
  <si>
    <t>-393.772183276521 51.3560150664748 681.775247845707</t>
  </si>
  <si>
    <t>9763-20170724T150305.111796400.bin</t>
  </si>
  <si>
    <t>-501.248003791489 162.135337395785 -202.874143876783</t>
  </si>
  <si>
    <t>-513.678078742109 161.654423743895 -300.594457148041</t>
  </si>
  <si>
    <t>-524.241818967012 161.57970860846 -408.540772758139</t>
  </si>
  <si>
    <t>-532.555884751557 161.829587856378 -506.187123493811</t>
  </si>
  <si>
    <t>-539.661416826191 162.477896204039 -603.927093701601</t>
  </si>
  <si>
    <t>-548.415980660682 163.884630817348 -741.641920521876</t>
  </si>
  <si>
    <t>-535.341417991278 163.70512312045 -831.919418217119</t>
  </si>
  <si>
    <t>-548.528140940123 192.992158409772 -680.211152720892</t>
  </si>
  <si>
    <t>-582.452482838633 327.109869377724 -658.732459931943</t>
  </si>
  <si>
    <t>-545.918079225455 328.994752953866 -360.971360991723</t>
  </si>
  <si>
    <t>-341.941174318368 258.83587256044 -244.368833549135</t>
  </si>
  <si>
    <t>-540.564273192855 133.533502137609 -681.324777706602</t>
  </si>
  <si>
    <t>-314.987464846581 24.2057450408479 -349.938495849058</t>
  </si>
  <si>
    <t>-485.275745968196 240.464869386394 -205.162767542224</t>
  </si>
  <si>
    <t>-488.684915022458 263.596277174484 210.660922168425</t>
  </si>
  <si>
    <t>-494.528965935593 284.819306307737 616.467142091069</t>
  </si>
  <si>
    <t>-345.743363702505 297.75149835797 675.877647407465</t>
  </si>
  <si>
    <t>-517.23218235853 83.7839869963243 -200.518348847343</t>
  </si>
  <si>
    <t>-527.381720923201 88.3560037579848 215.813327482931</t>
  </si>
  <si>
    <t>-535.100290090715 99.10682963112 621.984033446142</t>
  </si>
  <si>
    <t>-393.754366224855 51.3629606175307 681.782452856199</t>
  </si>
  <si>
    <t>9763-20170724T150305.175969600.bin</t>
  </si>
  <si>
    <t>-501.719565386066 162.176343546844 -202.801058980138</t>
  </si>
  <si>
    <t>-514.144429474996 161.693393094831 -300.521993333667</t>
  </si>
  <si>
    <t>-524.521465937858 161.596388817414 -408.48644573411</t>
  </si>
  <si>
    <t>-532.593209547267 161.824995040284 -506.153206963883</t>
  </si>
  <si>
    <t>-539.382610848617 162.45511193749 -603.915753224528</t>
  </si>
  <si>
    <t>-547.614098894465 163.843949297241 -741.662960255736</t>
  </si>
  <si>
    <t>-534.649900107675 163.597580640046 -831.956228861418</t>
  </si>
  <si>
    <t>-547.920161159503 192.964726329046 -680.239180414339</t>
  </si>
  <si>
    <t>-581.895881032092 327.070005063325 -658.836096070458</t>
  </si>
  <si>
    <t>-545.081206582379 327.976024262563 -361.104879465027</t>
  </si>
  <si>
    <t>-340.25058599152 261.70816021622 -243.725291037333</t>
  </si>
  <si>
    <t>-540.030929810126 133.495336842157 -681.310226521204</t>
  </si>
  <si>
    <t>-315.084365801314 24.2538113685157 -349.365819463589</t>
  </si>
  <si>
    <t>-485.738705310363 240.50319485689 -205.112704574412</t>
  </si>
  <si>
    <t>-488.879651636201 263.615280760096 210.71414984863</t>
  </si>
  <si>
    <t>-494.578873965975 284.819029084943 616.482218151613</t>
  </si>
  <si>
    <t>-345.774417770004 297.667159947712 675.863685083514</t>
  </si>
  <si>
    <t>-517.672864011891 83.8870942253011 -200.469973786536</t>
  </si>
  <si>
    <t>-527.515169475138 88.3165535158312 215.870666749096</t>
  </si>
  <si>
    <t>-535.090891496864 99.1029156767293 622.025998902015</t>
  </si>
  <si>
    <t>-393.747877561163 51.309755835108 681.791900109016</t>
  </si>
  <si>
    <t>9763-20170724T150305.241703900.bin</t>
  </si>
  <si>
    <t>-502.260262921805 162.304711520703 -202.809857826675</t>
  </si>
  <si>
    <t>-514.743510211114 161.825397736878 -300.523464934587</t>
  </si>
  <si>
    <t>-524.999539848653 161.729803745443 -408.499388729989</t>
  </si>
  <si>
    <t>-532.887338251672 161.96608221557 -506.181195257634</t>
  </si>
  <si>
    <t>-539.418487032162 162.614625541602 -603.96115710656</t>
  </si>
  <si>
    <t>-547.208417847328 164.04475587224 -741.733720518961</t>
  </si>
  <si>
    <t>-534.482286015876 163.786466887674 -832.060776335833</t>
  </si>
  <si>
    <t>-547.719319243346 193.146025584376 -680.301940330433</t>
  </si>
  <si>
    <t>-581.769458736135 327.229306523069 -658.769994153277</t>
  </si>
  <si>
    <t>-543.974926583072 327.744409853544 -361.160607106676</t>
  </si>
  <si>
    <t>-338.313899420962 266.186160785847 -242.673811081797</t>
  </si>
  <si>
    <t>-539.81076636229 133.679149998077 -681.366514260986</t>
  </si>
  <si>
    <t>-315.372487082537 25.0496317452325 -348.869593888242</t>
  </si>
  <si>
    <t>-486.359574375391 240.631719500276 -205.10508265444</t>
  </si>
  <si>
    <t>-489.123267089124 263.736864581937 210.724825855559</t>
  </si>
  <si>
    <t>-494.636638827111 284.823893907847 616.49150979808</t>
  </si>
  <si>
    <t>-345.821715250802 297.745613516931 675.830769635195</t>
  </si>
  <si>
    <t>-518.188837148696 84.0013617507248 -200.46774622226</t>
  </si>
  <si>
    <t>-527.612327172329 88.2361880032609 215.884606805808</t>
  </si>
  <si>
    <t>-535.105273119892 99.0502160705639 622.049658372729</t>
  </si>
  <si>
    <t>-393.720238269364 51.3418242042528 681.783887770505</t>
  </si>
  <si>
    <t>9763-20170724T150305.276797400.bin</t>
  </si>
  <si>
    <t>-502.495670853021 162.322301866054 -202.822832306285</t>
  </si>
  <si>
    <t>-514.977277393398 161.838927302308 -300.536641975747</t>
  </si>
  <si>
    <t>-525.179732420382 161.746889356897 -408.517701321891</t>
  </si>
  <si>
    <t>-532.998627478237 161.991341165509 -506.204925199079</t>
  </si>
  <si>
    <t>-539.440661808731 162.65460037377 -603.990681616944</t>
  </si>
  <si>
    <t>-547.084134339608 164.112943065526 -741.771250631659</t>
  </si>
  <si>
    <t>-534.531336103405 163.870402687263 -832.122568585294</t>
  </si>
  <si>
    <t>-547.667691365623 193.200721253864 -680.333669969653</t>
  </si>
  <si>
    <t>-581.741701168987 327.265152299556 -658.755955595334</t>
  </si>
  <si>
    <t>-543.736385317011 327.707484055942 -361.173294679338</t>
  </si>
  <si>
    <t>-337.632328284852 268.378118631215 -242.319898995402</t>
  </si>
  <si>
    <t>-539.743303323104 133.735855574784 -681.402756083354</t>
  </si>
  <si>
    <t>-315.392369396956 25.2254935689421 -348.82908492782</t>
  </si>
  <si>
    <t>-486.616348677528 240.660093325859 -205.114824712573</t>
  </si>
  <si>
    <t>-489.240474888875 263.750784186836 210.71679109646</t>
  </si>
  <si>
    <t>-494.657248255504 284.832485058301 616.493005299236</t>
  </si>
  <si>
    <t>-345.845506785924 297.845542852621 675.820310022498</t>
  </si>
  <si>
    <t>-518.33176087521 83.9741887560147 -200.487380260145</t>
  </si>
  <si>
    <t>-527.639780573728 88.2351475806668 215.867294866155</t>
  </si>
  <si>
    <t>-535.113551330415 98.9938849341156 622.039371956694</t>
  </si>
  <si>
    <t>-393.696479744341 51.3785157899115 681.771999830082</t>
  </si>
  <si>
    <t>9763-20170724T150305.308387300.bin</t>
  </si>
  <si>
    <t>-502.674125971947 162.257707092242 -202.834324364237</t>
  </si>
  <si>
    <t>-515.185953383213 161.79198508232 -300.544271178661</t>
  </si>
  <si>
    <t>-525.367642026046 161.711915323513 -408.52726468228</t>
  </si>
  <si>
    <t>-533.145748698628 161.966409975874 -506.217869510952</t>
  </si>
  <si>
    <t>-539.524898526909 162.640088688911 -604.007665987357</t>
  </si>
  <si>
    <t>-547.056488604607 164.115080003195 -741.794017055816</t>
  </si>
  <si>
    <t>-534.658918340145 163.898023779741 -832.167046395352</t>
  </si>
  <si>
    <t>-547.706408675073 193.193084220238 -680.352657088756</t>
  </si>
  <si>
    <t>-581.876784144663 327.236314095771 -658.75468561656</t>
  </si>
  <si>
    <t>-543.665110993646 327.756575460963 -361.198731856695</t>
  </si>
  <si>
    <t>-337.252257186455 270.265846786395 -241.977959216105</t>
  </si>
  <si>
    <t>-539.748217564975 133.732976158723 -681.424262320953</t>
  </si>
  <si>
    <t>-315.396668065189 25.4094777554753 -348.816809544186</t>
  </si>
  <si>
    <t>-486.897949740859 240.641323384674 -205.112773886014</t>
  </si>
  <si>
    <t>-489.356859475739 263.711427618548 210.721024465551</t>
  </si>
  <si>
    <t>-494.677112619052 284.818981354887 616.495258512451</t>
  </si>
  <si>
    <t>-345.858384269466 297.754139194742 675.822041591132</t>
  </si>
  <si>
    <t>-518.449783907559 83.8837952886354 -200.508479208995</t>
  </si>
  <si>
    <t>-527.715931403629 88.2120255429559 215.846419991266</t>
  </si>
  <si>
    <t>-535.107109279838 98.9637777075002 622.033016785471</t>
  </si>
  <si>
    <t>-393.669729616383 51.4061126986255 681.763587449566</t>
  </si>
  <si>
    <t>9763-20170724T150305.375735100.bin</t>
  </si>
  <si>
    <t>-502.839012835741 162.150199973602 -202.837545532581</t>
  </si>
  <si>
    <t>-515.3945596827 161.711245975304 -300.541975263774</t>
  </si>
  <si>
    <t>-525.576168302077 161.665841010943 -408.525084720806</t>
  </si>
  <si>
    <t>-533.335046814412 161.955968704445 -506.217109129081</t>
  </si>
  <si>
    <t>-539.676100909026 162.670699889322 -604.008994583976</t>
  </si>
  <si>
    <t>-547.134445120518 164.210659906355 -741.798757987024</t>
  </si>
  <si>
    <t>-535.015695985097 164.09089663056 -832.209626789679</t>
  </si>
  <si>
    <t>-547.876073561037 193.251906676479 -680.34095587475</t>
  </si>
  <si>
    <t>-582.222573138739 327.217013004067 -658.596613949528</t>
  </si>
  <si>
    <t>-543.294382442307 328.065390858701 -361.134064628847</t>
  </si>
  <si>
    <t>-336.533951891924 271.717557077778 -241.970137677557</t>
  </si>
  <si>
    <t>-539.79919427199 133.808210181309 -681.442522689704</t>
  </si>
  <si>
    <t>-315.10693150105 25.9390951352825 -348.631177367639</t>
  </si>
  <si>
    <t>-487.14147164497 240.574964041168 -205.096963225181</t>
  </si>
  <si>
    <t>-489.588209179907 263.662547083528 210.735922012674</t>
  </si>
  <si>
    <t>-494.719240161836 284.850751718061 616.504782557249</t>
  </si>
  <si>
    <t>-345.90952083588 297.931583807281 675.822182691251</t>
  </si>
  <si>
    <t>-518.533627901838 83.7326345724919 -200.539002397608</t>
  </si>
  <si>
    <t>-527.700502768432 88.1326563329872 215.817395345545</t>
  </si>
  <si>
    <t>-535.104586805252 98.9084776344964 622.012125669423</t>
  </si>
  <si>
    <t>-393.633965066631 51.4494081527255 681.742394275496</t>
  </si>
  <si>
    <t>9763-20170724T150305.411840700.bin</t>
  </si>
  <si>
    <t>-502.944673365691 162.137428059233 -202.837146045356</t>
  </si>
  <si>
    <t>-515.572951830592 161.721105378786 -300.532317055021</t>
  </si>
  <si>
    <t>-525.80618079189 161.705548563236 -408.510563812636</t>
  </si>
  <si>
    <t>-533.600468505605 162.025862225689 -506.199522037449</t>
  </si>
  <si>
    <t>-539.965910700944 162.774859819588 -603.989803475274</t>
  </si>
  <si>
    <t>-547.447149102202 164.368090267418 -741.777501543052</t>
  </si>
  <si>
    <t>-535.455226029992 164.320618541675 -832.205496872779</t>
  </si>
  <si>
    <t>-548.211682998285 193.380936978903 -680.30672072033</t>
  </si>
  <si>
    <t>-582.631926687307 327.308520950023 -658.439148453778</t>
  </si>
  <si>
    <t>-543.293911317362 328.227697013822 -361.030768285076</t>
  </si>
  <si>
    <t>-336.54497573164 271.468874472414 -242.042121889998</t>
  </si>
  <si>
    <t>-540.06876727912 133.946756091994 -681.435996627565</t>
  </si>
  <si>
    <t>-315.207350741222 26.4194928816087 -348.583314887923</t>
  </si>
  <si>
    <t>-487.360247489591 240.610676233356 -205.082859598844</t>
  </si>
  <si>
    <t>-489.664941284636 263.681519947412 210.751763252327</t>
  </si>
  <si>
    <t>-494.739705399529 284.873611719343 616.513255555416</t>
  </si>
  <si>
    <t>-345.936005050749 298.032070931728 675.828574823749</t>
  </si>
  <si>
    <t>-518.604320749734 83.7106453942181 -200.555849848242</t>
  </si>
  <si>
    <t>-527.659478234348 88.096436181208 215.803131225409</t>
  </si>
  <si>
    <t>-535.110782725707 98.8756378457299 621.997886489748</t>
  </si>
  <si>
    <t>-393.611324587358 51.4941525847175 681.72141622644</t>
  </si>
  <si>
    <t>9763-20170724T150305.477014300.bin</t>
  </si>
  <si>
    <t>-503.099330733188 162.212742640835 -202.858505485226</t>
  </si>
  <si>
    <t>-515.80939455658 161.821052449922 -300.543172816975</t>
  </si>
  <si>
    <t>-526.126156704849 161.865364189876 -408.513547730748</t>
  </si>
  <si>
    <t>-533.994643004792 162.253067545674 -506.19630461439</t>
  </si>
  <si>
    <t>-540.433835739401 163.083002253472 -603.980975451671</t>
  </si>
  <si>
    <t>-548.019297644413 164.804058903179 -741.76167661023</t>
  </si>
  <si>
    <t>-536.210510157034 164.93169935031 -832.21345000909</t>
  </si>
  <si>
    <t>-548.787518723737 193.752973031715 -680.260615821525</t>
  </si>
  <si>
    <t>-583.312777944386 327.612301639896 -658.187819411921</t>
  </si>
  <si>
    <t>-543.218799276692 328.905004490315 -360.881806181767</t>
  </si>
  <si>
    <t>-337.193766844191 269.28798689628 -242.035426867422</t>
  </si>
  <si>
    <t>-540.545069401182 134.333812469027 -681.456537474519</t>
  </si>
  <si>
    <t>-315.340567656622 27.0373906117477 -348.983379922078</t>
  </si>
  <si>
    <t>-487.578107478993 240.698792415033 -205.071838898618</t>
  </si>
  <si>
    <t>-489.741437845586 263.720409067769 210.766285338891</t>
  </si>
  <si>
    <t>-494.778863902381 284.888234142555 616.52291883825</t>
  </si>
  <si>
    <t>-345.976101214893 298.051096387922 675.839624784243</t>
  </si>
  <si>
    <t>-518.588990057438 83.6876849004057 -200.592418281396</t>
  </si>
  <si>
    <t>-527.526762261851 88.1297022501381 215.76841931466</t>
  </si>
  <si>
    <t>-535.095048649466 98.8456105997432 621.955000874955</t>
  </si>
  <si>
    <t>-393.573508626422 51.5285703518928 681.677384673467</t>
  </si>
  <si>
    <t>9763-20170724T150305.541824300.bin</t>
  </si>
  <si>
    <t>-503.185940482965 162.299161727546 -202.879214871703</t>
  </si>
  <si>
    <t>-516.014602700986 161.934638325176 -300.548610801038</t>
  </si>
  <si>
    <t>-526.497426719877 162.048383900777 -408.502721109347</t>
  </si>
  <si>
    <t>-534.531772527256 162.512911753479 -506.171661232392</t>
  </si>
  <si>
    <t>-541.153461996154 163.43252570349 -603.943469587433</t>
  </si>
  <si>
    <t>-549.014121467786 165.292516667185 -741.706827868758</t>
  </si>
  <si>
    <t>-537.30376509952 165.574910937381 -832.171157838663</t>
  </si>
  <si>
    <t>-549.68426143625 194.175818591556 -680.173870538559</t>
  </si>
  <si>
    <t>-584.11704318158 328.017355439142 -657.837638439663</t>
  </si>
  <si>
    <t>-542.693081186269 329.087922768545 -360.713183637689</t>
  </si>
  <si>
    <t>-338.033380890355 264.673207986858 -242.01127546005</t>
  </si>
  <si>
    <t>-541.394691250155 134.764852721874 -681.448857254308</t>
  </si>
  <si>
    <t>-315.563956180657 26.7510273477772 -349.430794738297</t>
  </si>
  <si>
    <t>-487.807364431418 240.857423338694 -205.08376744589</t>
  </si>
  <si>
    <t>-489.762523152004 263.765261878045 210.761650815091</t>
  </si>
  <si>
    <t>-494.821884674298 284.900064110184 616.526408919109</t>
  </si>
  <si>
    <t>-346.025292605388 298.119140006871 675.846110432823</t>
  </si>
  <si>
    <t>-518.618619212041 83.7279700438232 -200.628470947039</t>
  </si>
  <si>
    <t>-527.401847889722 88.1937964970689 215.735457233442</t>
  </si>
  <si>
    <t>-535.063543417278 98.8303327143549 621.920772424446</t>
  </si>
  <si>
    <t>-393.527506882777 51.5619615960425 681.647265163088</t>
  </si>
  <si>
    <t>9763-20170724T150305.573901500.bin</t>
  </si>
  <si>
    <t>-503.272390870734 162.336544463146 -202.895922574458</t>
  </si>
  <si>
    <t>-516.16453861038 161.999750300868 -300.556996039957</t>
  </si>
  <si>
    <t>-526.733247943891 162.167811131718 -408.502772384619</t>
  </si>
  <si>
    <t>-534.852541859236 162.690102469463 -506.164411829932</t>
  </si>
  <si>
    <t>-541.567045525154 163.675223322423 -603.929200223993</t>
  </si>
  <si>
    <t>-549.567096104516 165.635482380164 -741.683049092818</t>
  </si>
  <si>
    <t>-537.896320295511 166.005164488558 -832.152158886931</t>
  </si>
  <si>
    <t>-550.173150151252 194.474174446569 -680.128638544055</t>
  </si>
  <si>
    <t>-584.517328625274 328.320105817587 -657.63909567847</t>
  </si>
  <si>
    <t>-542.264127133891 328.945249439012 -360.630243348667</t>
  </si>
  <si>
    <t>-338.196619334874 262.422025578456 -242.071757791654</t>
  </si>
  <si>
    <t>-541.888549686536 135.063680887322 -681.455145765794</t>
  </si>
  <si>
    <t>-573.274585852645 0.11665119831423 -661.318354692605</t>
  </si>
  <si>
    <t>-315.76707878289 26.4228364738663 -349.688760157726</t>
  </si>
  <si>
    <t>-487.880849979851 240.906148462379 -205.081411717246</t>
  </si>
  <si>
    <t>-489.774588556578 263.766393870681 210.766901476859</t>
  </si>
  <si>
    <t>-494.845044053099 284.892801269495 616.527456557756</t>
  </si>
  <si>
    <t>-346.041860455983 298.025276634517 675.849892352681</t>
  </si>
  <si>
    <t>-518.671764476069 83.7569944910942 -200.653896872689</t>
  </si>
  <si>
    <t>-527.356403188715 88.2139431000614 215.712209574119</t>
  </si>
  <si>
    <t>-535.048836679847 98.827674978171 621.898964621949</t>
  </si>
  <si>
    <t>-393.509764830522 51.5678652825795 681.625031569267</t>
  </si>
  <si>
    <t>9763-20170724T150305.643091400.bin</t>
  </si>
  <si>
    <t>-503.464064700749 162.429096051607 -202.92661148754</t>
  </si>
  <si>
    <t>-516.434968270189 162.123909201935 -300.577396314612</t>
  </si>
  <si>
    <t>-527.103572390781 162.402377141387 -408.512908329234</t>
  </si>
  <si>
    <t>-535.321463359236 163.05379935538 -506.165702237737</t>
  </si>
  <si>
    <t>-542.144670448604 164.196702992242 -603.921258322717</t>
  </si>
  <si>
    <t>-550.310104992227 166.408212920197 -741.661655383302</t>
  </si>
  <si>
    <t>-538.676303257659 166.955787295758 -832.134549041474</t>
  </si>
  <si>
    <t>-550.823025352255 195.137407978317 -680.055043832052</t>
  </si>
  <si>
    <t>-584.933739133539 328.98773387703 -657.250963459663</t>
  </si>
  <si>
    <t>-541.224506504266 328.682097207949 -360.452315991953</t>
  </si>
  <si>
    <t>-337.756881454948 257.216993793295 -243.753309877835</t>
  </si>
  <si>
    <t>-542.578454085997 135.724085025645 -681.497743718708</t>
  </si>
  <si>
    <t>-574.194515281488 0.780060049703707 -661.77121445962</t>
  </si>
  <si>
    <t>-316.29987761773 25.3484620425018 -350.164895456289</t>
  </si>
  <si>
    <t>-488.106188390583 241.029861576942 -205.090486597</t>
  </si>
  <si>
    <t>-489.794892219471 263.788815603092 210.764283951817</t>
  </si>
  <si>
    <t>-494.88709552933 284.905642513566 616.53050626541</t>
  </si>
  <si>
    <t>-346.087075759995 298.073299354546 675.853038523004</t>
  </si>
  <si>
    <t>-518.806209612845 83.8170960157754 -200.696117628399</t>
  </si>
  <si>
    <t>-527.32267647404 88.2606055349609 215.673573596588</t>
  </si>
  <si>
    <t>-535.02203129739 98.8345251199164 621.866788552386</t>
  </si>
  <si>
    <t>-393.478426363979 51.5652704226304 681.574642501782</t>
  </si>
  <si>
    <t>9763-20170724T150305.677181400.bin</t>
  </si>
  <si>
    <t>-503.588351090692 162.46919696891 -202.939375477923</t>
  </si>
  <si>
    <t>-516.59647737919 162.182143640669 -300.585209261396</t>
  </si>
  <si>
    <t>-527.318811917077 162.499220561966 -408.515448901394</t>
  </si>
  <si>
    <t>-535.591068206202 163.191989784867 -506.163320544359</t>
  </si>
  <si>
    <t>-542.474797299131 164.382382897436 -603.913889185213</t>
  </si>
  <si>
    <t>-550.732265642705 166.666919894259 -741.647721499994</t>
  </si>
  <si>
    <t>-539.104633421474 167.290099761169 -832.12090128426</t>
  </si>
  <si>
    <t>-551.195519213972 195.364641752177 -680.026071367332</t>
  </si>
  <si>
    <t>-585.237848119857 329.21713691965 -657.098709076066</t>
  </si>
  <si>
    <t>-540.501319067274 328.615318718041 -360.453718772131</t>
  </si>
  <si>
    <t>-337.365716244795 252.452094259824 -246.172903199148</t>
  </si>
  <si>
    <t>-542.968918540702 135.949607891322 -681.504633716408</t>
  </si>
  <si>
    <t>-574.662166632746 0.994285765111044 -661.970499240622</t>
  </si>
  <si>
    <t>-316.585304084118 24.4733905384276 -350.317197803052</t>
  </si>
  <si>
    <t>-488.223746524966 241.060829715434 -205.089944991693</t>
  </si>
  <si>
    <t>-489.827484968632 263.799750394032 210.766286056589</t>
  </si>
  <si>
    <t>-494.906451053616 284.895581732849 616.530244571288</t>
  </si>
  <si>
    <t>-346.098231813655 297.977248565372 675.851281088275</t>
  </si>
  <si>
    <t>-518.935829575924 83.8485531413246 -200.718380910355</t>
  </si>
  <si>
    <t>-527.297395539161 88.2525098507599 215.654866130643</t>
  </si>
  <si>
    <t>-535.009026697673 98.8416861051812 621.853956480734</t>
  </si>
  <si>
    <t>-393.469956770484 51.5379211572133 681.545223006236</t>
  </si>
  <si>
    <t>9763-20170724T150305.743711100.bin</t>
  </si>
  <si>
    <t>-503.926204180647 162.461464718334 -202.953222607414</t>
  </si>
  <si>
    <t>-516.992881513638 162.23394271504 -300.591377256103</t>
  </si>
  <si>
    <t>-527.77730513326 162.664353454302 -408.515066480561</t>
  </si>
  <si>
    <t>-536.106554486725 163.478474552555 -506.15706696684</t>
  </si>
  <si>
    <t>-543.049295875479 164.808889085898 -603.901660934235</t>
  </si>
  <si>
    <t>-551.392998542029 167.309642686232 -741.626517665969</t>
  </si>
  <si>
    <t>-539.761228819362 168.079554879949 -832.098170294936</t>
  </si>
  <si>
    <t>-551.797927102244 195.913242392383 -679.960744788207</t>
  </si>
  <si>
    <t>-585.656194735843 329.769040049463 -656.790522929646</t>
  </si>
  <si>
    <t>-538.769836025684 329.002063650801 -360.47808880622</t>
  </si>
  <si>
    <t>-336.252839648177 246.149279046601 -249.810535259185</t>
  </si>
  <si>
    <t>-543.611754290749 136.495220357892 -681.535566466833</t>
  </si>
  <si>
    <t>-575.529157357318 1.53624740946975 -662.377525718602</t>
  </si>
  <si>
    <t>-316.695028717183 22.3135656150016 -350.636344722379</t>
  </si>
  <si>
    <t>-488.59070875126 241.052909207184 -205.076867974334</t>
  </si>
  <si>
    <t>-489.875319971336 263.818353239521 210.779018967851</t>
  </si>
  <si>
    <t>-494.972656699402 284.902100957803 616.529909370856</t>
  </si>
  <si>
    <t>-346.153900385355 298.031274641478 675.814022640238</t>
  </si>
  <si>
    <t>-519.265149860552 83.872356131875 -200.772271831759</t>
  </si>
  <si>
    <t>-527.237396242436 88.1097633308611 215.610344793673</t>
  </si>
  <si>
    <t>-534.977187756724 98.832528337842 621.802537964995</t>
  </si>
  <si>
    <t>-393.418359608937 51.5304349018518 681.448244253154</t>
  </si>
  <si>
    <t>9763-20170724T150305.776811000.bin</t>
  </si>
  <si>
    <t>-504.091028753401 162.479524479475 -202.979487936549</t>
  </si>
  <si>
    <t>-517.179906968795 162.275220199018 -300.614745641749</t>
  </si>
  <si>
    <t>-527.97255406013 162.771765219767 -408.537257287756</t>
  </si>
  <si>
    <t>-536.304302660252 163.661955693567 -506.178461661191</t>
  </si>
  <si>
    <t>-543.245538649173 165.085031632881 -603.92182704683</t>
  </si>
  <si>
    <t>-551.583790737662 167.733537404821 -741.644249952809</t>
  </si>
  <si>
    <t>-539.978036384837 168.592135703497 -832.118502556604</t>
  </si>
  <si>
    <t>-551.972165506493 196.273728225566 -679.949039344656</t>
  </si>
  <si>
    <t>-585.733005279021 330.139114602747 -656.673592526238</t>
  </si>
  <si>
    <t>-538.246234521809 329.352916210587 -360.456810449298</t>
  </si>
  <si>
    <t>-335.670073602278 243.502284941746 -252.209108581657</t>
  </si>
  <si>
    <t>-543.823916456466 136.8521194949 -681.58512724843</t>
  </si>
  <si>
    <t>-575.896451631777 1.89267842630898 -662.61836603788</t>
  </si>
  <si>
    <t>-316.695116532121 21.1612664173088 -350.855017428069</t>
  </si>
  <si>
    <t>-488.757182403825 241.067563636724 -205.080205762729</t>
  </si>
  <si>
    <t>-489.907884856282 263.813618032568 210.777095752363</t>
  </si>
  <si>
    <t>-495.005739014854 284.890421444254 616.527883581272</t>
  </si>
  <si>
    <t>-346.174836836405 297.96455520925 675.793621012245</t>
  </si>
  <si>
    <t>-519.423225968818 83.8989960608214 -200.814071802934</t>
  </si>
  <si>
    <t>-527.23496084058 88.0750746596241 215.572222367897</t>
  </si>
  <si>
    <t>-534.976649329514 98.8272424513486 621.763092040964</t>
  </si>
  <si>
    <t>-393.400636554947 51.552001452201 681.389272426993</t>
  </si>
  <si>
    <t>9763-20170724T150305.810517000.bin</t>
  </si>
  <si>
    <t>-504.211434425454 162.489727773175 -203.007602303089</t>
  </si>
  <si>
    <t>-517.305061778756 162.305432854619 -300.642266175639</t>
  </si>
  <si>
    <t>-528.093302372622 162.849518087448 -408.564992726671</t>
  </si>
  <si>
    <t>-536.418154718377 163.79330042635 -506.206158012981</t>
  </si>
  <si>
    <t>-543.350247170458 165.28020304341 -603.949323966846</t>
  </si>
  <si>
    <t>-551.673744227901 168.02983639418 -741.670699219354</t>
  </si>
  <si>
    <t>-540.090189208927 168.963835647601 -832.146994276415</t>
  </si>
  <si>
    <t>-552.054737691734 196.52659696397 -679.95538168089</t>
  </si>
  <si>
    <t>-585.798307470385 330.382015536226 -656.598189243932</t>
  </si>
  <si>
    <t>-537.846203594785 329.755732443414 -360.455941560631</t>
  </si>
  <si>
    <t>-335.002694689574 241.005633275446 -255.085500317643</t>
  </si>
  <si>
    <t>-543.934287241852 137.102349939688 -681.632464144782</t>
  </si>
  <si>
    <t>-576.097121115329 2.16303356205481 -662.823585004893</t>
  </si>
  <si>
    <t>-316.731090196101 19.8501650064413 -351.114499596464</t>
  </si>
  <si>
    <t>-488.914756265838 241.075481109418 -205.092670383059</t>
  </si>
  <si>
    <t>-489.954788604101 263.824965677481 210.76471228412</t>
  </si>
  <si>
    <t>-495.031525263495 284.904122486648 616.525975975555</t>
  </si>
  <si>
    <t>-346.203540943635 298.040805377263 675.785200701694</t>
  </si>
  <si>
    <t>-519.524742821809 83.898185639679 -200.856811427554</t>
  </si>
  <si>
    <t>-527.253690561675 88.0384929015336 215.531373010082</t>
  </si>
  <si>
    <t>-534.971648020068 98.8147936890164 621.72600174904</t>
  </si>
  <si>
    <t>-393.389545797236 51.5413943275778 681.339171737749</t>
  </si>
  <si>
    <t>9763-20170724T150305.878687100.bin</t>
  </si>
  <si>
    <t>-504.343512856085 162.478362030866 -203.044006924236</t>
  </si>
  <si>
    <t>-517.463413895924 162.337238163263 -300.675202285516</t>
  </si>
  <si>
    <t>-528.303833940446 162.968702036319 -408.592312876489</t>
  </si>
  <si>
    <t>-536.686692597076 164.005986482593 -506.227502632254</t>
  </si>
  <si>
    <t>-543.688503554009 165.599983200908 -603.964249069583</t>
  </si>
  <si>
    <t>-552.123252642414 168.513762622197 -741.675358669788</t>
  </si>
  <si>
    <t>-540.555690719932 169.572930312703 -832.152195627711</t>
  </si>
  <si>
    <t>-552.434599546535 196.939678619054 -679.926901101308</t>
  </si>
  <si>
    <t>-586.150140028766 330.761685631388 -656.389777399229</t>
  </si>
  <si>
    <t>-536.825374753422 329.966633617006 -360.473545993413</t>
  </si>
  <si>
    <t>-333.371967056276 237.077680839845 -259.958091311411</t>
  </si>
  <si>
    <t>-544.355092555514 137.511956972366 -681.679197843884</t>
  </si>
  <si>
    <t>-576.726836560613 2.57033442779243 -663.151310102697</t>
  </si>
  <si>
    <t>-317.024692058079 17.2611950367943 -351.912067430194</t>
  </si>
  <si>
    <t>-489.033241304473 241.05956288549 -205.097916115881</t>
  </si>
  <si>
    <t>-490.004893488945 263.81250961367 210.759436283456</t>
  </si>
  <si>
    <t>-495.079835125741 284.90871195566 616.526628007792</t>
  </si>
  <si>
    <t>-346.245601449281 298.022660613261 675.775215008855</t>
  </si>
  <si>
    <t>-519.669776850455 83.8945906415859 -200.934739005373</t>
  </si>
  <si>
    <t>-527.220719547598 87.9816955281183 215.457229689882</t>
  </si>
  <si>
    <t>-534.958938262051 98.7977987192437 621.653206006847</t>
  </si>
  <si>
    <t>-393.372813502824 51.4912351175942 681.230514793029</t>
  </si>
  <si>
    <t>9763-20170724T150305.910780500.bin</t>
  </si>
  <si>
    <t>-504.439262271253 162.544836002602 -203.041795254101</t>
  </si>
  <si>
    <t>-517.583951034594 162.434260871482 -300.669632432263</t>
  </si>
  <si>
    <t>-528.473129617402 163.117893662582 -408.581486681726</t>
  </si>
  <si>
    <t>-536.909391638556 164.208580624419 -506.211593361976</t>
  </si>
  <si>
    <t>-543.974267319969 165.861688016728 -603.942691937198</t>
  </si>
  <si>
    <t>-552.508304297253 168.864321761981 -741.645781338919</t>
  </si>
  <si>
    <t>-540.968713809527 169.970786056677 -832.125727867906</t>
  </si>
  <si>
    <t>-552.760002740556 197.252378462279 -679.879790089183</t>
  </si>
  <si>
    <t>-586.383779736807 331.081879617026 -656.232427301478</t>
  </si>
  <si>
    <t>-536.655550965575 330.396627646096 -360.383557371406</t>
  </si>
  <si>
    <t>-332.931509397722 236.289852769219 -261.56331414416</t>
  </si>
  <si>
    <t>-544.712027304508 137.821678944333 -681.674286656092</t>
  </si>
  <si>
    <t>-577.235143878478 2.9027343395278 -663.272885765447</t>
  </si>
  <si>
    <t>-317.179836598408 16.2067217121676 -352.392598967676</t>
  </si>
  <si>
    <t>-489.113386132493 241.12426424606 -205.095839891869</t>
  </si>
  <si>
    <t>-490.010301781012 263.808827867694 210.765427111312</t>
  </si>
  <si>
    <t>-495.105735137297 284.900274555694 616.525791731725</t>
  </si>
  <si>
    <t>-346.2645105598 297.992107044129 675.761676382563</t>
  </si>
  <si>
    <t>-519.782402012045 83.9867977443196 -200.9696478391</t>
  </si>
  <si>
    <t>-527.176298582269 87.9533204080092 215.426344190762</t>
  </si>
  <si>
    <t>-534.954685326733 98.8000328706357 621.617623776343</t>
  </si>
  <si>
    <t>-393.362422148178 51.483654862011 681.172491601677</t>
  </si>
  <si>
    <t>9763-20170724T150305.975952700.bin</t>
  </si>
  <si>
    <t>-504.658969611713 162.727523611639 -203.072910848536</t>
  </si>
  <si>
    <t>-517.876648547646 162.676005166431 -300.690964410939</t>
  </si>
  <si>
    <t>-528.84724939591 163.440919937375 -408.594138243015</t>
  </si>
  <si>
    <t>-537.358008230465 164.611431364379 -506.216748366457</t>
  </si>
  <si>
    <t>-544.498640138271 166.350334848637 -603.94081870193</t>
  </si>
  <si>
    <t>-553.140944058036 169.479723749802 -741.634422318045</t>
  </si>
  <si>
    <t>-541.628220543355 170.65963263616 -832.116811348069</t>
  </si>
  <si>
    <t>-553.304809906991 197.816272943153 -679.844340339212</t>
  </si>
  <si>
    <t>-586.758107400221 331.662847049547 -656.047081614019</t>
  </si>
  <si>
    <t>-536.755743237703 331.30345111247 -360.243725004405</t>
  </si>
  <si>
    <t>-332.469786852542 234.948435338653 -264.807960408323</t>
  </si>
  <si>
    <t>-545.33677574855 138.376616082927 -681.695327115657</t>
  </si>
  <si>
    <t>-578.173409768692 3.50112887773867 -663.496138531372</t>
  </si>
  <si>
    <t>-317.666213262414 14.8181019116757 -353.163861505638</t>
  </si>
  <si>
    <t>-489.278999112473 241.279623708567 -205.094884171139</t>
  </si>
  <si>
    <t>-489.965968911742 263.886947745031 210.770981792813</t>
  </si>
  <si>
    <t>-495.175318782839 284.888300955509 616.520107867771</t>
  </si>
  <si>
    <t>-346.314306072539 297.96560320345 675.70947799115</t>
  </si>
  <si>
    <t>-520.069983626638 84.1406367246209 -201.031531660494</t>
  </si>
  <si>
    <t>-527.042218574261 87.9628113213535 215.373074215174</t>
  </si>
  <si>
    <t>-534.933014443994 98.7981320275408 621.550156215049</t>
  </si>
  <si>
    <t>-393.34200201794 51.4353529345115 681.07113450505</t>
  </si>
  <si>
    <t>9763-20170724T150306.041159400.bin</t>
  </si>
  <si>
    <t>-504.890069302836 162.90695578138 -203.140814147021</t>
  </si>
  <si>
    <t>-518.135330190777 162.887081336101 -300.755194264516</t>
  </si>
  <si>
    <t>-529.137604700393 163.676619185279 -408.654869005659</t>
  </si>
  <si>
    <t>-537.677088905751 164.864872512958 -506.274831432706</t>
  </si>
  <si>
    <t>-544.846225526059 166.617448997868 -603.996528994777</t>
  </si>
  <si>
    <t>-553.528222168504 169.761318705694 -741.687266439855</t>
  </si>
  <si>
    <t>-541.95758984752 170.979336544397 -832.161735147596</t>
  </si>
  <si>
    <t>-553.633251278328 198.096858994721 -679.896649928593</t>
  </si>
  <si>
    <t>-586.911665609614 331.980602457593 -656.084416831948</t>
  </si>
  <si>
    <t>-536.870576468085 331.827376154581 -360.287446424927</t>
  </si>
  <si>
    <t>-331.891711162069 233.795140281373 -268.101095879953</t>
  </si>
  <si>
    <t>-545.747812622608 138.64635255841 -681.751205715104</t>
  </si>
  <si>
    <t>-578.836174651772 3.8274717799743 -663.616567720726</t>
  </si>
  <si>
    <t>-318.08554686937 13.9547936777794 -353.767874238745</t>
  </si>
  <si>
    <t>-489.401348757394 241.433426615633 -205.12881872658</t>
  </si>
  <si>
    <t>-489.826754586085 263.950477740779 210.742329420882</t>
  </si>
  <si>
    <t>-495.243815858898 284.856919919571 616.506925675723</t>
  </si>
  <si>
    <t>-346.350291959818 297.763592948998 675.651983832515</t>
  </si>
  <si>
    <t>-520.376245546078 84.3470720985679 -201.085432968098</t>
  </si>
  <si>
    <t>-527.006615883854 87.9511545591763 215.326693890389</t>
  </si>
  <si>
    <t>-534.926944063615 98.7609944747971 621.491569939496</t>
  </si>
  <si>
    <t>-393.355545602013 51.3104818890799 680.989343135062</t>
  </si>
  <si>
    <t>9763-20170724T150306.078231100.bin</t>
  </si>
  <si>
    <t>-505.016994715478 163.014668411386 -203.166804775236</t>
  </si>
  <si>
    <t>-518.284028679935 163.016018818575 -300.778193156896</t>
  </si>
  <si>
    <t>-529.318618934525 163.810382147653 -408.674412883253</t>
  </si>
  <si>
    <t>-537.889873534715 164.995430318594 -506.291720755105</t>
  </si>
  <si>
    <t>-545.092879290243 166.736755175795 -604.011104900467</t>
  </si>
  <si>
    <t>-553.824292708722 169.856441297371 -741.699280863873</t>
  </si>
  <si>
    <t>-542.200309860358 171.071741526833 -832.166994747302</t>
  </si>
  <si>
    <t>-553.886640215938 198.20571249452 -679.914889477088</t>
  </si>
  <si>
    <t>-587.094673249762 332.113400587699 -656.131846986707</t>
  </si>
  <si>
    <t>-536.898295061678 332.067419078969 -360.361125838686</t>
  </si>
  <si>
    <t>-331.624769057289 233.475007082206 -269.436398962266</t>
  </si>
  <si>
    <t>-546.042861484443 138.749336775494 -681.759415780481</t>
  </si>
  <si>
    <t>-579.233861975958 3.95706681432762 -663.608889769782</t>
  </si>
  <si>
    <t>-318.400840186769 13.6889627587514 -353.990209204288</t>
  </si>
  <si>
    <t>-489.515116773623 241.571466137254 -205.144402243102</t>
  </si>
  <si>
    <t>-489.730746460103 263.993542460437 210.731967022644</t>
  </si>
  <si>
    <t>-495.280901794594 284.868008620503 616.501070524054</t>
  </si>
  <si>
    <t>-346.378197865704 297.777448269017 675.622411403538</t>
  </si>
  <si>
    <t>-520.540954230388 84.4721452117067 -201.11853002878</t>
  </si>
  <si>
    <t>-527.005159687517 87.9433728074207 215.297326227132</t>
  </si>
  <si>
    <t>-534.929742730837 98.7323031431067 621.468932277052</t>
  </si>
  <si>
    <t>-393.366884129383 51.2309682530599 680.946473405869</t>
  </si>
  <si>
    <t>9763-20170724T150306.141914500.bin</t>
  </si>
  <si>
    <t>-505.234510733688 163.35650312333 -203.20078244154</t>
  </si>
  <si>
    <t>-518.571942267219 163.392800668611 -300.802561228529</t>
  </si>
  <si>
    <t>-529.694928203908 164.175905232083 -408.689858096615</t>
  </si>
  <si>
    <t>-538.348384462319 165.330630922967 -506.300254508834</t>
  </si>
  <si>
    <t>-545.634673324296 167.021337369796 -604.014393198483</t>
  </si>
  <si>
    <t>-554.483320453986 170.04871434603 -741.697196704738</t>
  </si>
  <si>
    <t>-542.732886668448 171.230561956527 -832.148963459617</t>
  </si>
  <si>
    <t>-554.451083406003 198.444908266296 -679.934239005074</t>
  </si>
  <si>
    <t>-587.456317160264 332.418154662505 -656.224394898959</t>
  </si>
  <si>
    <t>-537.178499087238 332.713577943898 -360.467664073533</t>
  </si>
  <si>
    <t>-331.546648593342 233.113404809908 -271.471337435384</t>
  </si>
  <si>
    <t>-546.692839176757 138.976123483337 -681.740529776865</t>
  </si>
  <si>
    <t>-580.140460603419 4.26018049761115 -663.507758691864</t>
  </si>
  <si>
    <t>-318.826523066166 12.8545833439478 -354.963204669777</t>
  </si>
  <si>
    <t>-489.57855558098 241.893619774544 -205.189942163717</t>
  </si>
  <si>
    <t>-489.641262830996 264.132635415363 210.696365560981</t>
  </si>
  <si>
    <t>-495.332390119755 284.836736915538 616.484603349587</t>
  </si>
  <si>
    <t>-346.411383635815 297.642217145327 675.582428890257</t>
  </si>
  <si>
    <t>-520.893443365747 84.8151797154253 -201.168163852374</t>
  </si>
  <si>
    <t>-526.989503722435 88.0262205197491 215.255292159042</t>
  </si>
  <si>
    <t>-534.917648011507 98.7016725944375 621.428929998114</t>
  </si>
  <si>
    <t>-393.382437748981 51.0814857074911 680.877197028643</t>
  </si>
  <si>
    <t>9763-20170724T150306.175002000.bin</t>
  </si>
  <si>
    <t>-505.291239615025 163.524102197786 -203.241500903403</t>
  </si>
  <si>
    <t>-518.65364727249 163.557761983161 -300.839837855418</t>
  </si>
  <si>
    <t>-529.830614239406 164.308065246786 -408.721820845469</t>
  </si>
  <si>
    <t>-538.542198803411 165.41989725161 -506.327550625998</t>
  </si>
  <si>
    <t>-545.895075815768 167.054174182993 -604.03761844813</t>
  </si>
  <si>
    <t>-554.845627420686 169.9867375736 -741.715890543293</t>
  </si>
  <si>
    <t>-543.026363494357 171.131320497775 -832.159133825603</t>
  </si>
  <si>
    <t>-554.739800919894 198.429247242552 -679.974351179205</t>
  </si>
  <si>
    <t>-587.671982145466 332.440523881404 -656.384671118458</t>
  </si>
  <si>
    <t>-537.443437128711 333.205786695694 -360.620338665836</t>
  </si>
  <si>
    <t>-331.597405928524 232.257621758617 -273.661311992889</t>
  </si>
  <si>
    <t>-547.038642955386 138.951739493347 -681.741902102036</t>
  </si>
  <si>
    <t>-580.631327546049 4.27640390760439 -663.484893575592</t>
  </si>
  <si>
    <t>-319.054041087316 12.4500902092041 -355.38767585133</t>
  </si>
  <si>
    <t>-489.565901023235 242.081798120974 -205.220025331716</t>
  </si>
  <si>
    <t>-489.635341993158 264.165617108321 210.674552173997</t>
  </si>
  <si>
    <t>-495.350390158898 284.83596932871 616.478744907342</t>
  </si>
  <si>
    <t>-346.4290925156 297.580015900789 675.58913458198</t>
  </si>
  <si>
    <t>-521.013140212614 84.9394770452593 -201.184304354054</t>
  </si>
  <si>
    <t>-527.025783378209 88.1243631671134 215.240632418127</t>
  </si>
  <si>
    <t>-534.906560685155 98.6950363386509 621.421083535314</t>
  </si>
  <si>
    <t>-393.392084048658 51.0149564558028 680.870737265582</t>
  </si>
  <si>
    <t>9763-20170724T150306.242287400.bin</t>
  </si>
  <si>
    <t>-505.309472623639 163.740321181223 -203.27968090767</t>
  </si>
  <si>
    <t>-518.658962290936 163.764296397157 -300.879821179628</t>
  </si>
  <si>
    <t>-529.930203181937 164.430805096298 -408.75261568833</t>
  </si>
  <si>
    <t>-538.767396149289 165.433013423582 -506.348103533855</t>
  </si>
  <si>
    <t>-546.284137832273 166.920485743284 -604.048128606693</t>
  </si>
  <si>
    <t>-555.503502923767 169.605504378894 -741.713652564008</t>
  </si>
  <si>
    <t>-543.494107154277 170.714593806283 -832.132249940976</t>
  </si>
  <si>
    <t>-555.230600740817 198.16503599975 -680.026748118259</t>
  </si>
  <si>
    <t>-588.015730516584 332.268663971536 -656.764575535943</t>
  </si>
  <si>
    <t>-537.718826782108 333.99902499976 -361.016050847827</t>
  </si>
  <si>
    <t>-331.48332126713 230.914700962053 -277.556362652243</t>
  </si>
  <si>
    <t>-547.625952319109 138.672256187359 -681.696352260151</t>
  </si>
  <si>
    <t>-581.275619515965 4.01143562552488 -663.388345775777</t>
  </si>
  <si>
    <t>-319.564817595256 11.6641109584673 -355.875042099965</t>
  </si>
  <si>
    <t>-489.481733173761 242.319519217161 -205.249296096369</t>
  </si>
  <si>
    <t>-489.673152592707 264.238483442102 210.653965196075</t>
  </si>
  <si>
    <t>-495.374934699875 284.832547935723 616.472721752132</t>
  </si>
  <si>
    <t>-346.455170434845 297.440517185286 675.616190339802</t>
  </si>
  <si>
    <t>-521.094865599491 85.1652132212826 -201.194595707244</t>
  </si>
  <si>
    <t>-527.127049739501 88.2888507892915 215.230533643576</t>
  </si>
  <si>
    <t>-534.86997771915 98.6696145323697 621.425511628959</t>
  </si>
  <si>
    <t>-393.375710600692 50.9506059662522 680.89206396454</t>
  </si>
  <si>
    <t>9763-20170724T150306.274334000.bin</t>
  </si>
  <si>
    <t>-505.357876302702 163.852742538377 -203.256481056584</t>
  </si>
  <si>
    <t>-518.709364550814 163.876274449426 -300.856418489965</t>
  </si>
  <si>
    <t>-529.993331100058 164.534550089946 -408.72789534912</t>
  </si>
  <si>
    <t>-538.84592658444 165.525436170976 -506.322079866866</t>
  </si>
  <si>
    <t>-546.3816293587 166.998078668087 -604.02083600116</t>
  </si>
  <si>
    <t>-555.631290481888 169.657071369016 -741.684910351845</t>
  </si>
  <si>
    <t>-543.494452778525 170.787553921936 -832.08624614833</t>
  </si>
  <si>
    <t>-555.33070271796 198.229967893797 -680.004309003235</t>
  </si>
  <si>
    <t>-588.032269713851 332.368809570538 -656.862110237974</t>
  </si>
  <si>
    <t>-537.450108433187 334.586530757308 -361.16550725785</t>
  </si>
  <si>
    <t>-330.925773057257 230.757339099426 -279.359513573469</t>
  </si>
  <si>
    <t>-547.754653377074 138.733347753868 -681.662556854138</t>
  </si>
  <si>
    <t>-581.45361237236 4.07990638843239 -663.375856011353</t>
  </si>
  <si>
    <t>-319.680325897401 11.4713156554953 -356.035764662152</t>
  </si>
  <si>
    <t>-489.517864909037 242.418473252071 -205.251732152571</t>
  </si>
  <si>
    <t>-489.71097620645 264.287044383756 210.654131912399</t>
  </si>
  <si>
    <t>-495.39077028979 284.831354005628 616.471211881013</t>
  </si>
  <si>
    <t>-346.467865683184 297.365637869945 675.622356437055</t>
  </si>
  <si>
    <t>-521.179371226552 85.2883447292663 -201.188173181666</t>
  </si>
  <si>
    <t>-527.128711140546 88.3695784749095 215.238425994054</t>
  </si>
  <si>
    <t>-534.847274842664 98.6602628586745 621.429375696194</t>
  </si>
  <si>
    <t>-393.348624160362 50.9715348189827 680.909718383662</t>
  </si>
  <si>
    <t>9763-20170724T150306.312439600.bin</t>
  </si>
  <si>
    <t>-505.399502822783 163.943546387277 -203.237327716279</t>
  </si>
  <si>
    <t>-518.757995246475 163.959226656451 -300.836217824702</t>
  </si>
  <si>
    <t>-530.074446211466 164.600771755437 -408.704440632185</t>
  </si>
  <si>
    <t>-538.965906435628 165.57251060142 -506.29533351942</t>
  </si>
  <si>
    <t>-546.549746042435 167.020516122297 -603.990828741236</t>
  </si>
  <si>
    <t>-555.876547839831 169.639149862589 -741.650367086147</t>
  </si>
  <si>
    <t>-543.643502232842 170.781708839358 -832.03862061862</t>
  </si>
  <si>
    <t>-555.524527588111 198.232441400585 -679.979391672961</t>
  </si>
  <si>
    <t>-588.121585853513 332.408571994199 -656.872055933952</t>
  </si>
  <si>
    <t>-537.140449000478 335.138076383221 -361.248072384888</t>
  </si>
  <si>
    <t>-330.351121839935 230.818988196331 -280.745250941378</t>
  </si>
  <si>
    <t>-547.983129961592 138.730871425481 -681.6222570374</t>
  </si>
  <si>
    <t>-581.686027844066 4.07595799415458 -663.401360449586</t>
  </si>
  <si>
    <t>-319.960856276574 11.4569701821335 -355.913205364522</t>
  </si>
  <si>
    <t>-489.602377754984 242.544883122261 -205.255408261838</t>
  </si>
  <si>
    <t>-489.760188195357 264.333609373617 210.654714747076</t>
  </si>
  <si>
    <t>-495.404883487997 284.828321071695 616.470343443132</t>
  </si>
  <si>
    <t>-346.487277088882 297.382889895721 675.630536244176</t>
  </si>
  <si>
    <t>-521.209118173728 85.3426392713025 -201.17813489129</t>
  </si>
  <si>
    <t>-527.138821315234 88.4603684395049 215.248445002885</t>
  </si>
  <si>
    <t>-534.824671826892 98.6573037841006 621.433721010118</t>
  </si>
  <si>
    <t>-393.330699191573 50.9661483710854 680.92331636896</t>
  </si>
  <si>
    <t>9763-20170724T150306.376638200.bin</t>
  </si>
  <si>
    <t>-505.321648013263 163.981724682462 -203.243301614761</t>
  </si>
  <si>
    <t>-518.674361354902 163.973630301084 -300.842973987946</t>
  </si>
  <si>
    <t>-530.08526582009 164.584466930131 -408.701343089448</t>
  </si>
  <si>
    <t>-539.102303083663 165.521462268719 -506.281257323512</t>
  </si>
  <si>
    <t>-546.85137475234 166.925520461009 -603.964163561797</t>
  </si>
  <si>
    <t>-556.452162067838 169.469671179206 -741.606445183035</t>
  </si>
  <si>
    <t>-544.05874495814 170.671994290398 -831.972071446106</t>
  </si>
  <si>
    <t>-555.965304055295 198.097761998902 -679.952515891623</t>
  </si>
  <si>
    <t>-588.421329479042 332.325473297414 -656.879713417383</t>
  </si>
  <si>
    <t>-536.279103056907 335.624473019188 -361.464152113981</t>
  </si>
  <si>
    <t>-329.290191158116 230.525410390234 -282.50371355275</t>
  </si>
  <si>
    <t>-548.4513740069 138.592338661376 -681.576611133676</t>
  </si>
  <si>
    <t>-581.979409100799 3.8980551900047 -663.420243618753</t>
  </si>
  <si>
    <t>-320.671686789633 11.121641888853 -355.28100467736</t>
  </si>
  <si>
    <t>-489.550281332188 242.60075077132 -205.260730662882</t>
  </si>
  <si>
    <t>-489.8541358926 264.341963514113 210.651776147376</t>
  </si>
  <si>
    <t>-495.422797741165 284.843701446026 616.477290997426</t>
  </si>
  <si>
    <t>-346.526918076283 297.459629852579 675.679085605838</t>
  </si>
  <si>
    <t>-521.033902361899 85.356647513767 -201.153320961452</t>
  </si>
  <si>
    <t>-527.128270263659 88.5795575298002 215.270152701214</t>
  </si>
  <si>
    <t>-534.768964586305 98.664275991021 621.45242850538</t>
  </si>
  <si>
    <t>-393.269407076284 51.0196312816443 680.966001967545</t>
  </si>
  <si>
    <t>9763-20170724T150306.442798700.bin</t>
  </si>
  <si>
    <t>-505.173624662739 163.911873117718 -203.207792896917</t>
  </si>
  <si>
    <t>-518.52181794144 163.901552616714 -300.808118683026</t>
  </si>
  <si>
    <t>-530.018168908841 164.520252159683 -408.657401693363</t>
  </si>
  <si>
    <t>-539.148974782104 165.464903887804 -506.226563153541</t>
  </si>
  <si>
    <t>-547.048338627999 166.873886258402 -603.897495875821</t>
  </si>
  <si>
    <t>-556.899034449275 169.420135239298 -741.52193271078</t>
  </si>
  <si>
    <t>-544.397991865059 170.701922946205 -831.871633515729</t>
  </si>
  <si>
    <t>-556.284049687662 198.049316224215 -679.869819113382</t>
  </si>
  <si>
    <t>-588.55917775242 332.312740032339 -656.794923694322</t>
  </si>
  <si>
    <t>-535.764219900287 335.834126005827 -361.497891260596</t>
  </si>
  <si>
    <t>-328.925101643288 230.137485467158 -282.943492771937</t>
  </si>
  <si>
    <t>-548.805447222077 138.539719032527 -681.506017956624</t>
  </si>
  <si>
    <t>-582.286391533205 3.79154449438511 -663.539849831465</t>
  </si>
  <si>
    <t>-321.278107807672 10.4873523069789 -354.883162909393</t>
  </si>
  <si>
    <t>-489.478396653466 242.59498235233 -205.242758508917</t>
  </si>
  <si>
    <t>-490.059396509844 264.256582348555 210.67361746416</t>
  </si>
  <si>
    <t>-495.433677250852 284.865118529863 616.493108230055</t>
  </si>
  <si>
    <t>-346.570332797726 297.620764448612 675.746826730464</t>
  </si>
  <si>
    <t>-520.89345160785 85.232052546263 -201.135149310658</t>
  </si>
  <si>
    <t>-527.137308154136 88.6811535564564 215.284268963671</t>
  </si>
  <si>
    <t>-534.718658093386 98.6865927706299 621.46495560815</t>
  </si>
  <si>
    <t>-393.207141132914 51.0976472603741 680.994675794912</t>
  </si>
  <si>
    <t>9763-20170724T150306.476889400.bin</t>
  </si>
  <si>
    <t>-505.153062034043 163.888588542323 -203.195602681193</t>
  </si>
  <si>
    <t>-518.477965179821 163.883132015359 -300.799182464632</t>
  </si>
  <si>
    <t>-529.99775405468 164.521958252007 -408.645816391392</t>
  </si>
  <si>
    <t>-539.1700399702 165.488009878262 -506.210874144704</t>
  </si>
  <si>
    <t>-547.131367768719 166.920962979448 -603.87643925542</t>
  </si>
  <si>
    <t>-557.091058048611 169.502108357078 -741.492299118616</t>
  </si>
  <si>
    <t>-544.572639942919 170.840144721034 -831.838848612551</t>
  </si>
  <si>
    <t>-556.425205005402 198.11602996475 -679.833526513481</t>
  </si>
  <si>
    <t>-588.620803401928 332.381649121347 -656.695241463297</t>
  </si>
  <si>
    <t>-535.79299528359 335.945868245422 -361.404678891606</t>
  </si>
  <si>
    <t>-329.074192578408 230.346745027188 -282.403656383283</t>
  </si>
  <si>
    <t>-548.951967738175 138.606301121968 -681.490672009998</t>
  </si>
  <si>
    <t>-582.432223992975 3.8387787073234 -663.683746377598</t>
  </si>
  <si>
    <t>-321.736697038871 10.2646037839122 -354.733655027361</t>
  </si>
  <si>
    <t>-489.466231329886 242.588345976025 -205.220418072476</t>
  </si>
  <si>
    <t>-490.195298691365 264.210670531085 210.697814205859</t>
  </si>
  <si>
    <t>-495.438198000756 284.852365050957 616.506078196656</t>
  </si>
  <si>
    <t>-346.584253051819 297.619282885482 675.780954852821</t>
  </si>
  <si>
    <t>-520.847383076001 85.1990692227271 -201.127889907118</t>
  </si>
  <si>
    <t>-527.149152808009 88.6999298951773 215.290211350149</t>
  </si>
  <si>
    <t>-534.690075153019 98.6824394053733 621.470434571418</t>
  </si>
  <si>
    <t>-393.173724869227 51.1312202999654 681.018757051544</t>
  </si>
  <si>
    <t>9763-20170724T150306.539765700.bin</t>
  </si>
  <si>
    <t>-505.216564446252 163.781931330936 -203.17300265294</t>
  </si>
  <si>
    <t>-518.518417667644 163.790795135942 -300.779753437901</t>
  </si>
  <si>
    <t>-530.08181572145 164.494228537829 -408.6213091467</t>
  </si>
  <si>
    <t>-539.323274002773 165.535990204701 -506.178955950416</t>
  </si>
  <si>
    <t>-547.384718749633 167.059742930172 -603.835053208424</t>
  </si>
  <si>
    <t>-557.518987652004 169.783413363533 -741.435341010223</t>
  </si>
  <si>
    <t>-544.976832063796 171.302355716125 -831.775773417347</t>
  </si>
  <si>
    <t>-556.789196409385 198.331638707938 -679.747020027187</t>
  </si>
  <si>
    <t>-588.847260314687 332.593428893393 -656.398775003102</t>
  </si>
  <si>
    <t>-535.941335514772 335.646710088691 -361.116429529598</t>
  </si>
  <si>
    <t>-329.649600702232 230.301289658501 -280.67355375188</t>
  </si>
  <si>
    <t>-549.289484334462 138.827431205332 -681.477067928661</t>
  </si>
  <si>
    <t>-582.571306494116 3.96092177746482 -664.021287531787</t>
  </si>
  <si>
    <t>-322.913867720233 10.2469937674296 -353.876043906227</t>
  </si>
  <si>
    <t>-489.480218797531 242.484437427926 -205.195338979482</t>
  </si>
  <si>
    <t>-490.353181118674 264.14312232905 210.720710834101</t>
  </si>
  <si>
    <t>-495.465210213608 284.848177714879 616.518464231253</t>
  </si>
  <si>
    <t>-346.633961383097 297.787674037378 675.812829891522</t>
  </si>
  <si>
    <t>-520.925286867444 85.0579276465767 -201.114635670927</t>
  </si>
  <si>
    <t>-527.264515980198 88.6954848909788 215.3017123525</t>
  </si>
  <si>
    <t>-534.634231448725 98.6680545905299 621.488169587468</t>
  </si>
  <si>
    <t>-393.116372978356 51.1887523356131 681.090245600782</t>
  </si>
  <si>
    <t>9763-20170724T150306.577866000.bin</t>
  </si>
  <si>
    <t>-505.261225820372 163.738620724845 -203.165619701143</t>
  </si>
  <si>
    <t>-518.540373271051 163.750932594352 -300.775386227155</t>
  </si>
  <si>
    <t>-530.113452581245 164.499918152406 -408.61557750726</t>
  </si>
  <si>
    <t>-539.379314707764 165.598033944404 -506.170448417434</t>
  </si>
  <si>
    <t>-547.481793794938 167.192421787321 -603.821826765504</t>
  </si>
  <si>
    <t>-557.692277634527 170.029638457335 -741.414281567437</t>
  </si>
  <si>
    <t>-545.129079582574 171.672704026096 -831.74968232864</t>
  </si>
  <si>
    <t>-556.934135456266 198.526075084784 -679.702228176948</t>
  </si>
  <si>
    <t>-588.901563810338 332.779622190557 -656.199701800332</t>
  </si>
  <si>
    <t>-535.96461882098 335.581547105012 -360.920612406301</t>
  </si>
  <si>
    <t>-330.058785320365 229.776635228578 -280.092783932715</t>
  </si>
  <si>
    <t>-549.423768549718 139.024781203556 -681.486601403669</t>
  </si>
  <si>
    <t>-582.625097828868 4.11788088930803 -664.227648726519</t>
  </si>
  <si>
    <t>-323.483439815021 10.3282125838157 -353.508075355784</t>
  </si>
  <si>
    <t>-489.555464272719 242.479161692875 -205.183600608565</t>
  </si>
  <si>
    <t>-490.418559876071 264.098130486365 210.734479078625</t>
  </si>
  <si>
    <t>-495.479050808577 284.839619846513 616.526984002896</t>
  </si>
  <si>
    <t>-346.650303863832 297.752696592786 675.833479256659</t>
  </si>
  <si>
    <t>-520.977182283599 85.0188381571704 -201.117977113693</t>
  </si>
  <si>
    <t>-527.291429433562 88.6657511855331 215.298674666027</t>
  </si>
  <si>
    <t>-534.608009196909 98.6539243897287 621.480145215694</t>
  </si>
  <si>
    <t>-393.090497889876 51.2018533341031 681.104763915466</t>
  </si>
  <si>
    <t>9763-20170724T150306.623609600.bin</t>
  </si>
  <si>
    <t>-505.299198567349 163.682004648061 -203.181237889687</t>
  </si>
  <si>
    <t>-518.562190335026 163.693424508634 -300.793135514464</t>
  </si>
  <si>
    <t>-530.146018605348 164.491851417934 -408.631836729757</t>
  </si>
  <si>
    <t>-539.435145675477 165.653954224608 -506.183669153481</t>
  </si>
  <si>
    <t>-547.575676633732 167.33048797263 -603.830591629054</t>
  </si>
  <si>
    <t>-557.856426546881 170.301964016348 -741.415071684446</t>
  </si>
  <si>
    <t>-545.257763357618 172.081887231319 -831.742834566783</t>
  </si>
  <si>
    <t>-557.077655009866 198.736947218661 -679.674992522682</t>
  </si>
  <si>
    <t>-588.932775913135 332.996008586611 -656.023676432223</t>
  </si>
  <si>
    <t>-535.967973338614 335.563392392266 -360.747287835785</t>
  </si>
  <si>
    <t>-330.521390020532 228.792302760128 -280.021616725863</t>
  </si>
  <si>
    <t>-549.546425288621 139.240059416983 -681.522636882204</t>
  </si>
  <si>
    <t>-582.666265660252 4.292313266576 -664.451738578657</t>
  </si>
  <si>
    <t>-323.825222700962 10.2468966997674 -353.22180571115</t>
  </si>
  <si>
    <t>-489.556985007202 242.408183120464 -205.18053182454</t>
  </si>
  <si>
    <t>-490.514211373012 264.064214573358 210.735442085874</t>
  </si>
  <si>
    <t>-495.489823373863 284.85959574965 616.530713837322</t>
  </si>
  <si>
    <t>-346.678185759776 297.898367609265 675.852622705478</t>
  </si>
  <si>
    <t>-521.002589328378 84.9375219440924 -201.129949231138</t>
  </si>
  <si>
    <t>-527.338791579398 88.646614300781 215.285799053126</t>
  </si>
  <si>
    <t>-534.583673540058 98.63996891335 621.463874182008</t>
  </si>
  <si>
    <t>-393.056322129371 51.2407792619858 681.10726616407</t>
  </si>
  <si>
    <t>9763-20170724T150306.675752600.bin</t>
  </si>
  <si>
    <t>-505.312036920825 163.488406828583 -203.17520786758</t>
  </si>
  <si>
    <t>-518.507892227316 163.507798284759 -300.796243793533</t>
  </si>
  <si>
    <t>-530.114598419508 164.401429818091 -408.631704687355</t>
  </si>
  <si>
    <t>-539.466839081327 165.679914938649 -506.176108958444</t>
  </si>
  <si>
    <t>-547.714853208149 167.500840674435 -603.811437785072</t>
  </si>
  <si>
    <t>-558.195498675212 170.702200516823 -741.375606885691</t>
  </si>
  <si>
    <t>-545.527497281693 172.778166459604 -831.687361629803</t>
  </si>
  <si>
    <t>-557.349742987664 199.031063512481 -679.587504854533</t>
  </si>
  <si>
    <t>-589.164962126049 333.248295466597 -655.669840412341</t>
  </si>
  <si>
    <t>-535.926538550247 335.237244748684 -360.438130955396</t>
  </si>
  <si>
    <t>-331.113477049677 226.76102994074 -280.378668487818</t>
  </si>
  <si>
    <t>-549.775747892208 139.543248086276 -681.549027322841</t>
  </si>
  <si>
    <t>-582.679114909247 4.50708070356586 -664.765039967575</t>
  </si>
  <si>
    <t>-324.189991376696 9.97489249007162 -352.907229886392</t>
  </si>
  <si>
    <t>-489.601395024378 242.251953125133 -205.166124703675</t>
  </si>
  <si>
    <t>-490.674315553604 263.913650794669 210.749232819817</t>
  </si>
  <si>
    <t>-495.521755438527 284.852812439467 616.540952624594</t>
  </si>
  <si>
    <t>-346.723365996555 297.95421689695 675.882276033522</t>
  </si>
  <si>
    <t>-520.991128099709 84.7099436567119 -201.160226562636</t>
  </si>
  <si>
    <t>-527.417984152208 88.5857911786889 215.252633084636</t>
  </si>
  <si>
    <t>-534.552237629837 98.6088133877986 621.440276070407</t>
  </si>
  <si>
    <t>-393.015666205701 51.2726131492918 681.111797919021</t>
  </si>
  <si>
    <t>9763-20170724T150306.709343600.bin</t>
  </si>
  <si>
    <t>-505.298425490313 163.404017715313 -203.173623360169</t>
  </si>
  <si>
    <t>-518.4743821257 163.436286368106 -300.797318401448</t>
  </si>
  <si>
    <t>-530.098108605941 164.39092369889 -408.630436049684</t>
  </si>
  <si>
    <t>-539.48331093621 165.741694882785 -506.170688155548</t>
  </si>
  <si>
    <t>-547.782939207377 167.651310955699 -603.800025162681</t>
  </si>
  <si>
    <t>-558.356923524278 170.993547865076 -741.353619950727</t>
  </si>
  <si>
    <t>-545.669714059495 173.216732516667 -831.659132226427</t>
  </si>
  <si>
    <t>-557.47522696983 199.25825287235 -679.53673933439</t>
  </si>
  <si>
    <t>-589.252151824816 333.472533637623 -655.468469763773</t>
  </si>
  <si>
    <t>-535.853744652233 334.505378302886 -360.260795862453</t>
  </si>
  <si>
    <t>-330.851579334292 225.801532179651 -280.998027875112</t>
  </si>
  <si>
    <t>-549.890599053941 139.774115182689 -681.56506749077</t>
  </si>
  <si>
    <t>-582.708746830559 4.68859035370178 -664.924094402503</t>
  </si>
  <si>
    <t>-324.29248567894 9.93333812985657 -352.690283193545</t>
  </si>
  <si>
    <t>-489.580770984073 242.1597088099 -205.157445873614</t>
  </si>
  <si>
    <t>-490.714130131558 263.855102185797 210.756054773583</t>
  </si>
  <si>
    <t>-495.539505768407 284.838067193835 616.544468088154</t>
  </si>
  <si>
    <t>-346.738282306107 297.884727410823 675.89070674093</t>
  </si>
  <si>
    <t>-521.029020394702 84.6405534076666 -201.167777213037</t>
  </si>
  <si>
    <t>-527.413050007247 88.5402267405339 215.245539590692</t>
  </si>
  <si>
    <t>-534.533037174652 98.6021754626761 621.434284325812</t>
  </si>
  <si>
    <t>-392.994297515984 51.2826806842738 681.113863820425</t>
  </si>
  <si>
    <t>9763-20170724T150306.776599800.bin</t>
  </si>
  <si>
    <t>-505.252438792951 163.228899639735 -203.171321774063</t>
  </si>
  <si>
    <t>-518.410701905171 163.284402630864 -300.797424083968</t>
  </si>
  <si>
    <t>-530.024626833432 164.375838260822 -408.630313974076</t>
  </si>
  <si>
    <t>-539.409655115444 165.894644572127 -506.168076487402</t>
  </si>
  <si>
    <t>-547.720757675103 168.016338323876 -603.791926621366</t>
  </si>
  <si>
    <t>-558.32595355206 171.703277335726 -741.334518565493</t>
  </si>
  <si>
    <t>-545.56822098562 174.235700356876 -831.621820436626</t>
  </si>
  <si>
    <t>-557.463465984322 199.808592598397 -679.444532053897</t>
  </si>
  <si>
    <t>-589.315556267625 333.934320467553 -655.079827818866</t>
  </si>
  <si>
    <t>-535.755855578111 333.474684030766 -359.899879929847</t>
  </si>
  <si>
    <t>-330.415919155674 225.159701036688 -280.979988319713</t>
  </si>
  <si>
    <t>-549.812821730278 140.338563208569 -681.628726572805</t>
  </si>
  <si>
    <t>-582.490266957283 5.18574109405495 -665.266912161953</t>
  </si>
  <si>
    <t>-324.893362357991 11.3303984080976 -351.619523337292</t>
  </si>
  <si>
    <t>-489.496354443648 241.973591033959 -205.133004174307</t>
  </si>
  <si>
    <t>-490.776334520604 263.718165604389 210.777485369274</t>
  </si>
  <si>
    <t>-495.577749475091 284.81706802338 616.553602105756</t>
  </si>
  <si>
    <t>-346.782975858313 297.89769905963 675.908567460911</t>
  </si>
  <si>
    <t>-521.013223306879 84.4631455704543 -201.178415662292</t>
  </si>
  <si>
    <t>-527.397896655999 88.4726238581497 215.233800863643</t>
  </si>
  <si>
    <t>-534.502809702978 98.5929066811814 621.423366792514</t>
  </si>
  <si>
    <t>-392.958649766645 51.294390042365 681.106723469606</t>
  </si>
  <si>
    <t>9763-20170724T150306.841347000.bin</t>
  </si>
  <si>
    <t>-505.201794769232 163.066976242312 -203.183372599241</t>
  </si>
  <si>
    <t>-518.344181617332 163.150770186691 -300.811636668472</t>
  </si>
  <si>
    <t>-529.925798981796 164.366681875811 -408.646617120592</t>
  </si>
  <si>
    <t>-539.279703642298 166.036321808657 -506.184995192626</t>
  </si>
  <si>
    <t>-547.560260392123 168.347434156361 -603.807083748232</t>
  </si>
  <si>
    <t>-558.125446288519 172.341848342989 -741.344040330039</t>
  </si>
  <si>
    <t>-545.245779153485 175.132792609299 -831.606603616507</t>
  </si>
  <si>
    <t>-557.304721349527 200.305558477387 -679.389635410534</t>
  </si>
  <si>
    <t>-589.243255734313 334.373254502107 -654.757437883729</t>
  </si>
  <si>
    <t>-535.720465466687 333.285776902567 -359.572480474563</t>
  </si>
  <si>
    <t>-330.317805540431 225.412131782002 -280.212445782837</t>
  </si>
  <si>
    <t>-549.605937591136 140.846796894427 -681.70786494789</t>
  </si>
  <si>
    <t>-582.16465729206 5.64322294684553 -665.538340933266</t>
  </si>
  <si>
    <t>-324.744588232372 12.0090956241559 -350.70416088203</t>
  </si>
  <si>
    <t>-489.442978294341 241.82767841236 -205.11585130348</t>
  </si>
  <si>
    <t>-490.849197517923 263.631145272638 210.791136056551</t>
  </si>
  <si>
    <t>-495.618719881525 284.806376370777 616.559601605994</t>
  </si>
  <si>
    <t>-346.833303875195 297.974633117796 675.918647179531</t>
  </si>
  <si>
    <t>-520.989692899048 84.3201518671476 -201.211301798384</t>
  </si>
  <si>
    <t>-527.39315918199 88.4061274060632 215.19988720422</t>
  </si>
  <si>
    <t>-534.448519269328 98.5908306152917 621.380101018675</t>
  </si>
  <si>
    <t>-392.916804513185 51.2895456667636 681.090778906146</t>
  </si>
  <si>
    <t>9763-20170724T150306.875438400.bin</t>
  </si>
  <si>
    <t>-505.239349523572 163.025756507452 -203.181298440651</t>
  </si>
  <si>
    <t>-518.36053800457 163.134081183076 -300.812307165992</t>
  </si>
  <si>
    <t>-529.89625802598 164.412400473341 -408.651575613341</t>
  </si>
  <si>
    <t>-539.20115438422 166.153653366297 -506.193292206192</t>
  </si>
  <si>
    <t>-547.426236476278 168.551916311581 -603.818102729539</t>
  </si>
  <si>
    <t>-557.907387114733 172.686410047493 -741.35738338429</t>
  </si>
  <si>
    <t>-544.950693411724 175.586734672429 -831.605392857034</t>
  </si>
  <si>
    <t>-557.131335527298 200.586220690344 -679.373344228034</t>
  </si>
  <si>
    <t>-589.081041685712 334.62379529638 -654.621260914961</t>
  </si>
  <si>
    <t>-535.596509134653 333.461339330462 -359.429715226483</t>
  </si>
  <si>
    <t>-330.212022776107 225.730149233907 -279.829321549964</t>
  </si>
  <si>
    <t>-549.417486828746 141.131532509274 -681.748525126741</t>
  </si>
  <si>
    <t>-581.977834762323 5.93160086466992 -665.639024083329</t>
  </si>
  <si>
    <t>-324.768848852406 12.2347498421145 -350.383086903648</t>
  </si>
  <si>
    <t>-489.442988420188 241.768028413203 -205.101687920983</t>
  </si>
  <si>
    <t>-490.901747792452 263.606377408943 210.803290333746</t>
  </si>
  <si>
    <t>-495.64859267804 284.791939154972 616.560448064633</t>
  </si>
  <si>
    <t>-346.860978321796 297.986294032936 675.908143266782</t>
  </si>
  <si>
    <t>-521.044514365629 84.2799989809355 -201.235469106591</t>
  </si>
  <si>
    <t>-527.387499091932 88.3688857903201 215.176681614826</t>
  </si>
  <si>
    <t>-534.43429725951 98.5778673896425 621.360837357592</t>
  </si>
  <si>
    <t>-392.898385955934 51.3050080408086 681.084118421307</t>
  </si>
  <si>
    <t>9763-20170724T150306.940182800.bin</t>
  </si>
  <si>
    <t>-505.226484256848 162.995083298876 -203.234025807211</t>
  </si>
  <si>
    <t>-518.313310810299 163.121786310653 -300.869616227032</t>
  </si>
  <si>
    <t>-529.772479462957 164.466411409207 -408.716232769047</t>
  </si>
  <si>
    <t>-538.994578370015 166.287328679483 -506.264375648414</t>
  </si>
  <si>
    <t>-547.12443025035 168.786319028909 -603.894606186178</t>
  </si>
  <si>
    <t>-557.459621877533 173.084876826533 -741.439937647451</t>
  </si>
  <si>
    <t>-544.336922190529 176.1094710789 -831.659760585465</t>
  </si>
  <si>
    <t>-556.730594948267 200.913097238316 -679.423306360541</t>
  </si>
  <si>
    <t>-588.629629842595 334.933148885251 -654.510064911519</t>
  </si>
  <si>
    <t>-535.218572096914 333.62929352653 -359.305902177362</t>
  </si>
  <si>
    <t>-329.848310138602 226.011537657163 -279.515528591319</t>
  </si>
  <si>
    <t>-549.051741238614 141.45645632761 -681.858429537791</t>
  </si>
  <si>
    <t>-581.694918225815 6.26047215829772 -665.857559825496</t>
  </si>
  <si>
    <t>-324.70418532356 12.0370015702485 -350.013364553183</t>
  </si>
  <si>
    <t>-489.39475682335 241.691958548224 -205.117827403921</t>
  </si>
  <si>
    <t>-490.941515997168 263.591335922504 210.783695971743</t>
  </si>
  <si>
    <t>-495.699716744235 284.775579511435 616.561725118855</t>
  </si>
  <si>
    <t>-346.904672997286 297.903912288105 675.905477629836</t>
  </si>
  <si>
    <t>-521.030055893753 84.2473928768713 -201.282401352392</t>
  </si>
  <si>
    <t>-527.399503586445 88.3541140558459 215.12910849861</t>
  </si>
  <si>
    <t>-534.396256551541 98.5775765867136 621.334200811246</t>
  </si>
  <si>
    <t>-392.861595822373 51.3071544500108 681.062221595199</t>
  </si>
  <si>
    <t>9763-20170724T150306.977315600.bin</t>
  </si>
  <si>
    <t>-505.216078648367 162.968514673605 -203.224516128673</t>
  </si>
  <si>
    <t>-518.296826554754 163.096654848778 -300.861026032194</t>
  </si>
  <si>
    <t>-529.72529416231 164.448852552256 -408.710610745042</t>
  </si>
  <si>
    <t>-538.910157798159 166.280103708951 -506.262139707433</t>
  </si>
  <si>
    <t>-546.993456093935 168.79282566051 -603.895920516608</t>
  </si>
  <si>
    <t>-557.253363044422 173.115223921521 -741.446052964476</t>
  </si>
  <si>
    <t>-544.049559748303 176.152980240011 -831.653880714983</t>
  </si>
  <si>
    <t>-556.537600876464 200.935565767738 -679.42571131178</t>
  </si>
  <si>
    <t>-588.418140376943 334.952707817725 -654.478223477677</t>
  </si>
  <si>
    <t>-534.943345865074 333.516731676552 -359.286135888175</t>
  </si>
  <si>
    <t>-329.594689207195 225.875422273924 -279.471889941826</t>
  </si>
  <si>
    <t>-548.898775236096 141.473662685595 -681.864072413059</t>
  </si>
  <si>
    <t>-581.665661317114 6.30307780659791 -665.896643123477</t>
  </si>
  <si>
    <t>-324.756655272566 11.6575523385229 -350.28743875478</t>
  </si>
  <si>
    <t>-489.386516310932 241.650078172077 -205.110189719944</t>
  </si>
  <si>
    <t>-490.931361229799 263.613039933701 210.787881814278</t>
  </si>
  <si>
    <t>-495.730084800408 284.764273185602 616.559076106063</t>
  </si>
  <si>
    <t>-346.929528778916 297.891783271648 675.889228569744</t>
  </si>
  <si>
    <t>-521.053648646323 84.2457059651567 -201.289355376078</t>
  </si>
  <si>
    <t>-527.39111090819 88.3696637693274 215.122479303303</t>
  </si>
  <si>
    <t>-534.369251020495 98.6033986855434 621.333359883583</t>
  </si>
  <si>
    <t>-392.847699770816 51.2867310297561 681.055961374606</t>
  </si>
  <si>
    <t>9763-20170724T150307.011382300.bin</t>
  </si>
  <si>
    <t>-505.258338485602 162.983995016066 -203.197209515957</t>
  </si>
  <si>
    <t>-518.348990912318 163.119970008506 -300.832281694003</t>
  </si>
  <si>
    <t>-529.756519740647 164.48864702078 -408.684099986427</t>
  </si>
  <si>
    <t>-538.909906106501 166.339306781355 -506.238057917621</t>
  </si>
  <si>
    <t>-546.949427151653 168.87654045483 -603.874822065783</t>
  </si>
  <si>
    <t>-557.134953863345 173.239407263753 -741.429274557079</t>
  </si>
  <si>
    <t>-543.866029277561 176.290236289221 -831.626990099951</t>
  </si>
  <si>
    <t>-556.432546107134 201.044131523343 -679.401731588111</t>
  </si>
  <si>
    <t>-588.270056167699 335.05480364277 -654.4139255888</t>
  </si>
  <si>
    <t>-534.743904032824 333.491942018557 -359.231897854999</t>
  </si>
  <si>
    <t>-329.377078159321 225.801200845383 -279.531258340476</t>
  </si>
  <si>
    <t>-548.832751843548 141.577785861587 -681.850716317908</t>
  </si>
  <si>
    <t>-581.770944967036 6.44293664195561 -665.918859847936</t>
  </si>
  <si>
    <t>-324.798360918496 11.4904368842049 -350.515756537244</t>
  </si>
  <si>
    <t>-489.408991765247 241.682736002346 -205.112400882449</t>
  </si>
  <si>
    <t>-490.909325394865 263.616246109919 210.787461191808</t>
  </si>
  <si>
    <t>-495.763944191191 284.756318861067 616.556528349985</t>
  </si>
  <si>
    <t>-346.944505510525 297.760552993547 675.866462248477</t>
  </si>
  <si>
    <t>-521.103773459176 84.2833548337667 -201.28149756623</t>
  </si>
  <si>
    <t>-527.387007658119 88.3786393923458 215.131463669465</t>
  </si>
  <si>
    <t>-534.354963922086 98.6212859240013 621.335806880819</t>
  </si>
  <si>
    <t>-392.836524695927 51.2792840515522 681.045607832615</t>
  </si>
  <si>
    <t>9763-20170724T150307.074553700.bin</t>
  </si>
  <si>
    <t>-505.402671248125 163.101309247414 -203.210974712089</t>
  </si>
  <si>
    <t>-518.50535842096 163.249953384226 -300.84446947415</t>
  </si>
  <si>
    <t>-529.891626151605 164.64857340726 -408.698067109905</t>
  </si>
  <si>
    <t>-539.012539731767 166.533629805816 -506.254488143207</t>
  </si>
  <si>
    <t>-547.006720228336 169.113638814769 -603.89375866171</t>
  </si>
  <si>
    <t>-557.115230737588 173.546307903915 -741.451751049625</t>
  </si>
  <si>
    <t>-543.761718758362 176.593851186653 -831.63706942857</t>
  </si>
  <si>
    <t>-556.411213436121 201.324148578139 -679.412245186716</t>
  </si>
  <si>
    <t>-588.10569951572 335.363434097349 -654.351695011988</t>
  </si>
  <si>
    <t>-534.485121628878 333.388582799086 -359.18917811983</t>
  </si>
  <si>
    <t>-329.072089601815 225.668397186757 -279.64759786933</t>
  </si>
  <si>
    <t>-548.882752936075 141.849604679796 -681.881995983482</t>
  </si>
  <si>
    <t>-582.205165506005 6.79917926414873 -666.012816687499</t>
  </si>
  <si>
    <t>-324.782313784966 11.7856673177305 -351.084946915748</t>
  </si>
  <si>
    <t>-489.507683103066 241.741629882841 -205.113933345732</t>
  </si>
  <si>
    <t>-490.871054308909 263.700280787251 210.785019337229</t>
  </si>
  <si>
    <t>-495.834945789008 284.734033621029 616.550359221478</t>
  </si>
  <si>
    <t>-346.990478914507 297.665342626295 675.813366821524</t>
  </si>
  <si>
    <t>-521.288750535912 84.4420717793046 -201.265041078148</t>
  </si>
  <si>
    <t>-527.31176471328 88.3872783888517 215.153182010459</t>
  </si>
  <si>
    <t>-534.324147462979 98.675379017712 621.354218524175</t>
  </si>
  <si>
    <t>-392.811684666767 51.2556250632415 681.016494129532</t>
  </si>
  <si>
    <t>9763-20170724T150307.110213900.bin</t>
  </si>
  <si>
    <t>-505.518111219711 163.171748535511 -203.212387057219</t>
  </si>
  <si>
    <t>-518.634270748318 163.331714932929 -300.844099108085</t>
  </si>
  <si>
    <t>-530.008746376915 164.742573534446 -408.698713012725</t>
  </si>
  <si>
    <t>-539.108339098838 166.639802063886 -506.256909285193</t>
  </si>
  <si>
    <t>-547.070612178673 169.23391897925 -603.898494401167</t>
  </si>
  <si>
    <t>-557.123142879503 173.688990157892 -741.459722833739</t>
  </si>
  <si>
    <t>-543.734384276838 176.725814328259 -831.640146444242</t>
  </si>
  <si>
    <t>-556.430592156539 201.458439288943 -679.416434733933</t>
  </si>
  <si>
    <t>-588.059638196288 335.512419276954 -654.325785370211</t>
  </si>
  <si>
    <t>-534.423289638545 333.416222921089 -359.166966301626</t>
  </si>
  <si>
    <t>-328.997639259975 225.611082509372 -279.773302771972</t>
  </si>
  <si>
    <t>-548.928690150708 141.980799929576 -681.890802277363</t>
  </si>
  <si>
    <t>-582.425304399648 6.97606708459466 -666.05122866745</t>
  </si>
  <si>
    <t>-324.651949208227 11.8877235405485 -351.376309151691</t>
  </si>
  <si>
    <t>-489.617006883974 241.834239429345 -205.115184271976</t>
  </si>
  <si>
    <t>-490.850898769252 263.736914787641 210.787147261254</t>
  </si>
  <si>
    <t>-495.870015560181 284.718859206838 616.548992194043</t>
  </si>
  <si>
    <t>-347.012109733461 297.613203127417 675.786367925553</t>
  </si>
  <si>
    <t>-521.437955673204 84.5026485420274 -201.266804445493</t>
  </si>
  <si>
    <t>-527.335690040119 88.3839896973614 215.153884487867</t>
  </si>
  <si>
    <t>-534.318869514199 98.6822146543666 621.351163968443</t>
  </si>
  <si>
    <t>-392.800416367396 51.2511684784358 680.990278140391</t>
  </si>
  <si>
    <t>9763-20170724T150307.176389200.bin</t>
  </si>
  <si>
    <t>-505.667052747511 163.188340761223 -203.235750481081</t>
  </si>
  <si>
    <t>-518.791577925665 163.367284256852 -300.866167314366</t>
  </si>
  <si>
    <t>-530.12438881477 164.792618519559 -408.725217366028</t>
  </si>
  <si>
    <t>-539.165662294411 166.702696344459 -506.288453122525</t>
  </si>
  <si>
    <t>-547.04898855408 169.31051822242 -603.936063752266</t>
  </si>
  <si>
    <t>-556.968637844455 173.787291819947 -741.506252810537</t>
  </si>
  <si>
    <t>-543.548577743247 176.817502817967 -831.682354941011</t>
  </si>
  <si>
    <t>-556.317108440872 201.549543591731 -679.459278541034</t>
  </si>
  <si>
    <t>-587.911698506484 335.603782876324 -654.331963325176</t>
  </si>
  <si>
    <t>-534.107219623861 333.452531404187 -359.204066260267</t>
  </si>
  <si>
    <t>-328.705659845318 225.564301099546 -279.860986794686</t>
  </si>
  <si>
    <t>-548.850618893089 142.067342448279 -681.933274771463</t>
  </si>
  <si>
    <t>-582.605957425978 7.1237206662413 -666.099470296092</t>
  </si>
  <si>
    <t>-324.233260983839 11.908419835396 -351.67747049128</t>
  </si>
  <si>
    <t>-489.672528065261 241.836259895028 -205.131559631583</t>
  </si>
  <si>
    <t>-490.831159138401 263.764104535346 210.769696380179</t>
  </si>
  <si>
    <t>-495.929604339926 284.704940979245 616.542472014783</t>
  </si>
  <si>
    <t>-347.04847381034 297.452442493008 675.753178169208</t>
  </si>
  <si>
    <t>-521.636425296891 84.5221823045079 -201.299688620379</t>
  </si>
  <si>
    <t>-527.37468577231 88.3859855755388 215.123370179703</t>
  </si>
  <si>
    <t>-534.298205833651 98.6835639210935 621.318970250191</t>
  </si>
  <si>
    <t>-392.776682581647 51.2382825341822 680.939537395708</t>
  </si>
  <si>
    <t>9763-20170724T150307.240328300.bin</t>
  </si>
  <si>
    <t>-505.702534811575 163.197172116891 -203.256657760737</t>
  </si>
  <si>
    <t>-518.822709464713 163.388851607621 -300.88772079764</t>
  </si>
  <si>
    <t>-530.104953829899 164.843849974351 -408.751583377252</t>
  </si>
  <si>
    <t>-539.082918650902 166.788906606036 -506.320084465934</t>
  </si>
  <si>
    <t>-546.885881900624 169.441218442538 -603.9728110881</t>
  </si>
  <si>
    <t>-556.675023196364 173.991522965827 -741.550088558322</t>
  </si>
  <si>
    <t>-543.277195895361 177.040515619977 -831.72880466915</t>
  </si>
  <si>
    <t>-556.095403066323 201.718947785967 -679.486678013806</t>
  </si>
  <si>
    <t>-587.713043447814 335.747858480122 -654.279132188463</t>
  </si>
  <si>
    <t>-533.580953070025 333.514319937189 -359.211745596576</t>
  </si>
  <si>
    <t>-328.170246091036 225.901362235602 -279.51924223749</t>
  </si>
  <si>
    <t>-548.600479598603 142.241289676924 -681.987192382427</t>
  </si>
  <si>
    <t>-582.484795155781 7.33732067065807 -666.124802004362</t>
  </si>
  <si>
    <t>-323.780552651497 11.4619374810038 -351.655998492307</t>
  </si>
  <si>
    <t>-489.74398426651 241.853131716796 -205.140959682161</t>
  </si>
  <si>
    <t>-490.817466057523 263.824666592912 210.758209326093</t>
  </si>
  <si>
    <t>-495.985310378122 284.700122955651 616.535364917171</t>
  </si>
  <si>
    <t>-347.087625451146 297.364751740406 675.72225095339</t>
  </si>
  <si>
    <t>-521.634411202269 84.5775259462025 -201.335442963955</t>
  </si>
  <si>
    <t>-527.27708445443 88.3174069411907 215.089988983428</t>
  </si>
  <si>
    <t>-534.26999936361 98.6926353331639 621.296076037314</t>
  </si>
  <si>
    <t>-392.741384651327 51.2368960302397 680.891441281012</t>
  </si>
  <si>
    <t>9763-20170724T150307.279431800.bin</t>
  </si>
  <si>
    <t>-505.631657891614 163.218711535895 -203.264730718844</t>
  </si>
  <si>
    <t>-518.757301310911 163.408651787762 -300.895132570788</t>
  </si>
  <si>
    <t>-530.028457220423 164.883424394275 -408.759865341365</t>
  </si>
  <si>
    <t>-538.990424979881 166.855817394048 -506.329226204634</t>
  </si>
  <si>
    <t>-546.772007760376 169.54531814222 -603.982752508694</t>
  </si>
  <si>
    <t>-556.525930209613 174.158523445594 -741.560352536406</t>
  </si>
  <si>
    <t>-543.17581973591 177.234418020204 -831.745144545502</t>
  </si>
  <si>
    <t>-555.97658291979 201.855723046127 -679.483172565919</t>
  </si>
  <si>
    <t>-587.647526352692 335.864786268469 -654.215610172232</t>
  </si>
  <si>
    <t>-533.252214132509 333.636532878653 -359.19677037818</t>
  </si>
  <si>
    <t>-327.797788905075 226.18139460995 -279.404082842437</t>
  </si>
  <si>
    <t>-548.452238067956 142.382999281951 -682.010860035726</t>
  </si>
  <si>
    <t>-582.384696637676 7.48792307342501 -666.128799521621</t>
  </si>
  <si>
    <t>-323.486261695543 10.9985335294155 -351.675251106747</t>
  </si>
  <si>
    <t>-489.709737934494 241.873495373944 -205.14497489772</t>
  </si>
  <si>
    <t>-490.791731770895 263.843034222111 210.754265362338</t>
  </si>
  <si>
    <t>-496.006889371453 284.707363466197 616.533842195167</t>
  </si>
  <si>
    <t>-347.107647356214 297.37979804408 675.71511015885</t>
  </si>
  <si>
    <t>-521.520268874985 84.5742582080218 -201.34588829907</t>
  </si>
  <si>
    <t>-527.176158894427 88.3258759428029 215.079321866428</t>
  </si>
  <si>
    <t>-534.229853541103 98.7033272896801 621.283118107637</t>
  </si>
  <si>
    <t>-392.696596516608 51.24288200718 680.863644464235</t>
  </si>
  <si>
    <t>9763-20170724T150307.311520700.bin</t>
  </si>
  <si>
    <t>-505.555445123136 163.243188223964 -203.279354159631</t>
  </si>
  <si>
    <t>-518.690670349399 163.433584965463 -300.90833271298</t>
  </si>
  <si>
    <t>-529.96153746711 164.930396744869 -408.772758331403</t>
  </si>
  <si>
    <t>-538.919837576984 166.931654020862 -506.341974542862</t>
  </si>
  <si>
    <t>-546.694944962534 169.659479425125 -603.994952166496</t>
  </si>
  <si>
    <t>-556.437392012594 174.3368412898 -741.57122048508</t>
  </si>
  <si>
    <t>-543.153690364797 177.442443359859 -831.764802629254</t>
  </si>
  <si>
    <t>-555.911434565547 202.002649854713 -679.479872231675</t>
  </si>
  <si>
    <t>-587.653795785921 335.983327820885 -654.160371094311</t>
  </si>
  <si>
    <t>-532.951264561395 333.689130871023 -359.198673661308</t>
  </si>
  <si>
    <t>-327.414856539008 226.377361768279 -279.424141247252</t>
  </si>
  <si>
    <t>-548.350479307216 142.535799975939 -682.037084020888</t>
  </si>
  <si>
    <t>-582.3009168118 7.6480194507069 -666.125738628461</t>
  </si>
  <si>
    <t>-323.196813271887 10.3470081788169 -351.764639102945</t>
  </si>
  <si>
    <t>-489.701453652311 241.888267735527 -205.148984978896</t>
  </si>
  <si>
    <t>-490.760084098493 263.899084254664 210.748095229154</t>
  </si>
  <si>
    <t>-496.03163734854 284.725924717362 616.53355892437</t>
  </si>
  <si>
    <t>-347.141298762258 297.562061994327 675.701903610636</t>
  </si>
  <si>
    <t>-521.421483421238 84.5924525923288 -201.356809689381</t>
  </si>
  <si>
    <t>-527.078983047629 88.3481202010132 215.068296762832</t>
  </si>
  <si>
    <t>-534.222939155928 98.7170218097021 621.262428115129</t>
  </si>
  <si>
    <t>-392.677587292813 51.2756783814186 680.8294407796</t>
  </si>
  <si>
    <t>9763-20170724T150307.377697100.bin</t>
  </si>
  <si>
    <t>-505.447451374844 163.323713058677 -203.299816347467</t>
  </si>
  <si>
    <t>-518.587529277457 163.518812341761 -300.928190320482</t>
  </si>
  <si>
    <t>-529.829845210735 165.056593597644 -408.794980286882</t>
  </si>
  <si>
    <t>-538.750504372314 167.111185349964 -506.366569416342</t>
  </si>
  <si>
    <t>-546.477360146973 169.909624380812 -604.021368550275</t>
  </si>
  <si>
    <t>-556.141844838928 174.705658247817 -741.598981771839</t>
  </si>
  <si>
    <t>-542.978595533993 177.881978436579 -831.807797666037</t>
  </si>
  <si>
    <t>-555.693559277167 202.31239863366 -679.480873971217</t>
  </si>
  <si>
    <t>-587.650157043292 336.225040576926 -654.069631505026</t>
  </si>
  <si>
    <t>-532.354336336292 333.779433494109 -359.219903581933</t>
  </si>
  <si>
    <t>-326.591764767683 226.73728483558 -279.666342071513</t>
  </si>
  <si>
    <t>-548.046159983709 142.858965460794 -682.090550686567</t>
  </si>
  <si>
    <t>-581.939965262442 7.96355883071305 -666.13591314677</t>
  </si>
  <si>
    <t>-322.99366779313 9.47850705858082 -351.721945088871</t>
  </si>
  <si>
    <t>-489.623506871197 241.953371036507 -205.164782976838</t>
  </si>
  <si>
    <t>-490.661160932623 263.959660124709 210.732652238194</t>
  </si>
  <si>
    <t>-496.087790660145 284.720047380736 616.526699496475</t>
  </si>
  <si>
    <t>-347.181547614151 297.517383736846 675.663418466739</t>
  </si>
  <si>
    <t>-521.270940289354 84.6880304159295 -201.389328261594</t>
  </si>
  <si>
    <t>-526.904265149661 88.3623494327931 215.036827727194</t>
  </si>
  <si>
    <t>-534.204269432135 98.7424600636712 621.222469135328</t>
  </si>
  <si>
    <t>-392.646325694081 51.2997302234621 680.758517000556</t>
  </si>
  <si>
    <t>9763-20170724T150307.441903800.bin</t>
  </si>
  <si>
    <t>-505.243923421929 163.311387293821 -203.319883875197</t>
  </si>
  <si>
    <t>-518.396590686126 163.505602143181 -300.946635632727</t>
  </si>
  <si>
    <t>-529.646533695795 165.07724737563 -408.812153067207</t>
  </si>
  <si>
    <t>-538.573206323661 167.176976623284 -506.382068172807</t>
  </si>
  <si>
    <t>-546.30624705439 170.035528747384 -604.03469760989</t>
  </si>
  <si>
    <t>-555.980669606422 174.931857290621 -741.608180753314</t>
  </si>
  <si>
    <t>-542.968600577732 178.158735316934 -831.837140131847</t>
  </si>
  <si>
    <t>-555.553230263135 202.489931226124 -679.46824094977</t>
  </si>
  <si>
    <t>-587.641188818664 336.365034771168 -653.995166502592</t>
  </si>
  <si>
    <t>-531.971763011361 333.689086249178 -359.217626138944</t>
  </si>
  <si>
    <t>-325.9954569611 227.058608161882 -279.664721828443</t>
  </si>
  <si>
    <t>-547.855362223102 143.045162159865 -682.125221888144</t>
  </si>
  <si>
    <t>-581.73875762761 8.15690689216308 -666.101723777416</t>
  </si>
  <si>
    <t>-322.989225704235 9.26256542315923 -351.701556049627</t>
  </si>
  <si>
    <t>-489.450310346776 241.921176851449 -205.177868555715</t>
  </si>
  <si>
    <t>-490.493067999876 263.969848507042 210.717305256109</t>
  </si>
  <si>
    <t>-496.136828102827 284.710113008359 616.513764677472</t>
  </si>
  <si>
    <t>-347.221667126715 297.54826070133 675.619269036067</t>
  </si>
  <si>
    <t>-521.041089643016 84.6776094216689 -201.408712623482</t>
  </si>
  <si>
    <t>-526.761441954579 88.3807086504664 215.016024661011</t>
  </si>
  <si>
    <t>-534.175440032319 98.757403612027 621.196622546245</t>
  </si>
  <si>
    <t>-392.616887952354 51.3098228982233 680.727351513344</t>
  </si>
  <si>
    <t>9763-20170724T150307.474961000.bin</t>
  </si>
  <si>
    <t>-505.159369929666 163.271911995608 -203.309228954666</t>
  </si>
  <si>
    <t>-518.293808951497 163.463711254529 -300.938330309072</t>
  </si>
  <si>
    <t>-529.515665268402 165.06128727364 -408.806439639221</t>
  </si>
  <si>
    <t>-538.415003720948 167.196464427359 -506.378175230284</t>
  </si>
  <si>
    <t>-546.119577902991 170.102529157826 -604.03161525398</t>
  </si>
  <si>
    <t>-555.753473724553 175.078613199394 -741.604918255962</t>
  </si>
  <si>
    <t>-542.808023665011 178.331049730224 -831.84268132178</t>
  </si>
  <si>
    <t>-555.352711233448 202.599502879109 -679.448476808251</t>
  </si>
  <si>
    <t>-587.471628133127 336.451202142017 -653.942715235239</t>
  </si>
  <si>
    <t>-531.613298024161 333.61380682961 -359.202533832707</t>
  </si>
  <si>
    <t>-325.529987270917 227.17571200739 -279.668816973874</t>
  </si>
  <si>
    <t>-547.637329979466 143.158396696354 -682.138659309076</t>
  </si>
  <si>
    <t>-581.570646173901 8.28135963014824 -666.091942456989</t>
  </si>
  <si>
    <t>-322.63485548013 9.38744906377542 -351.884497677787</t>
  </si>
  <si>
    <t>-489.377394935056 241.873815761405 -205.17235697669</t>
  </si>
  <si>
    <t>-490.442215087547 263.973595803285 210.719988097712</t>
  </si>
  <si>
    <t>-496.159796259358 284.706453087974 616.512716962624</t>
  </si>
  <si>
    <t>-347.239411605602 297.51628975982 675.611169968283</t>
  </si>
  <si>
    <t>-520.930224466917 84.6478971459853 -201.41027283021</t>
  </si>
  <si>
    <t>-526.703653677187 88.3734554146688 215.013571557073</t>
  </si>
  <si>
    <t>-534.158121654638 98.7610471476478 621.189078671235</t>
  </si>
  <si>
    <t>-392.604944347732 51.2981160293743 680.720351092677</t>
  </si>
  <si>
    <t>9763-20170724T150307.543738300.bin</t>
  </si>
  <si>
    <t>-504.971775838304 163.130276920091 -203.32943169459</t>
  </si>
  <si>
    <t>-518.096844865254 163.317472501896 -300.95990879493</t>
  </si>
  <si>
    <t>-529.307858980194 164.934358385261 -408.828685103158</t>
  </si>
  <si>
    <t>-538.198307592396 167.097103396762 -506.400671232583</t>
  </si>
  <si>
    <t>-545.895593200728 170.040445865955 -604.053565432769</t>
  </si>
  <si>
    <t>-555.521535831254 175.079760509487 -741.625146683911</t>
  </si>
  <si>
    <t>-542.751253736587 178.371517588923 -831.886461420624</t>
  </si>
  <si>
    <t>-555.12101084048 202.572460302296 -679.456279368728</t>
  </si>
  <si>
    <t>-587.194306483128 336.42215886523 -653.864337001886</t>
  </si>
  <si>
    <t>-531.054032910268 333.484330162523 -359.178595348218</t>
  </si>
  <si>
    <t>-324.828162026708 227.437415636985 -279.492082370996</t>
  </si>
  <si>
    <t>-547.412197279997 143.131781113594 -682.173000475741</t>
  </si>
  <si>
    <t>-581.399283631294 8.27203521897036 -666.10759933336</t>
  </si>
  <si>
    <t>-322.349077223287 9.98174662500855 -351.949311376095</t>
  </si>
  <si>
    <t>-489.150405181012 241.735568578602 -205.183572515559</t>
  </si>
  <si>
    <t>-490.327624172582 263.926757820549 210.703687498195</t>
  </si>
  <si>
    <t>-496.199005255963 284.695992200678 616.501024649168</t>
  </si>
  <si>
    <t>-347.271391858489 297.477581971265 675.587325201742</t>
  </si>
  <si>
    <t>-520.769143733766 84.5124491472161 -201.413572254905</t>
  </si>
  <si>
    <t>-526.656509777609 88.3111183827721 215.008008955351</t>
  </si>
  <si>
    <t>-534.13703092619 98.7603746216123 621.178377453335</t>
  </si>
  <si>
    <t>-392.580609626863 51.3012133390062 680.704877970815</t>
  </si>
  <si>
    <t>9763-20170724T150307.576826100.bin</t>
  </si>
  <si>
    <t>-504.871714579468 163.037223656027 -203.327357556107</t>
  </si>
  <si>
    <t>-517.982584609879 163.213890547979 -300.959784312244</t>
  </si>
  <si>
    <t>-529.185511441808 164.812557055158 -408.829864608904</t>
  </si>
  <si>
    <t>-538.071349360124 166.955544065711 -506.402629141415</t>
  </si>
  <si>
    <t>-545.766491917135 169.876142790977 -604.056386992882</t>
  </si>
  <si>
    <t>-555.3918342289 174.879597650783 -741.629190883878</t>
  </si>
  <si>
    <t>-542.711486686649 178.170413985698 -831.903223669441</t>
  </si>
  <si>
    <t>-554.989158947526 202.388955736047 -679.467525334608</t>
  </si>
  <si>
    <t>-587.04879268626 336.252083384929 -653.894715356021</t>
  </si>
  <si>
    <t>-530.763884796393 333.223205435702 -359.237585095315</t>
  </si>
  <si>
    <t>-324.505232730352 227.431843118326 -279.296621943729</t>
  </si>
  <si>
    <t>-547.285147263131 142.946893357834 -682.168527878274</t>
  </si>
  <si>
    <t>-581.278727052845 8.10949615753407 -666.030991992768</t>
  </si>
  <si>
    <t>-322.249668787719 10.3802383255659 -351.842286754822</t>
  </si>
  <si>
    <t>-489.064927179725 241.648076533521 -205.183140552666</t>
  </si>
  <si>
    <t>-490.289043869849 263.860716439125 210.702790901682</t>
  </si>
  <si>
    <t>-496.220332204213 284.685026533896 616.497600858395</t>
  </si>
  <si>
    <t>-347.285789824442 297.421971958928 675.576105799718</t>
  </si>
  <si>
    <t>-520.660258087706 84.4198126228453 -201.414626802575</t>
  </si>
  <si>
    <t>-526.635485831116 88.2766026193078 215.005123494132</t>
  </si>
  <si>
    <t>-534.120676262626 98.7539184536877 621.179483218329</t>
  </si>
  <si>
    <t>-392.569148872867 51.2835949404091 680.708790677622</t>
  </si>
  <si>
    <t>9763-20170724T150307.643615400.bin</t>
  </si>
  <si>
    <t>-504.650558376195 162.878526664348 -203.310745813994</t>
  </si>
  <si>
    <t>-517.751267725616 163.059717606874 -300.944432229102</t>
  </si>
  <si>
    <t>-528.966959981105 164.644513634152 -408.813361317716</t>
  </si>
  <si>
    <t>-537.873183465947 166.766540902356 -506.384779673273</t>
  </si>
  <si>
    <t>-545.597025007155 169.656937420766 -604.037163952045</t>
  </si>
  <si>
    <t>-555.271008039668 174.607810050446 -741.608572922466</t>
  </si>
  <si>
    <t>-542.780707597432 177.852541558144 -831.910639038544</t>
  </si>
  <si>
    <t>-554.848313515489 202.140602201635 -679.457464740513</t>
  </si>
  <si>
    <t>-586.938245636837 335.993261482355 -653.919261766098</t>
  </si>
  <si>
    <t>-530.344330742971 332.953738652356 -359.321419393358</t>
  </si>
  <si>
    <t>-324.016887968698 227.73814567709 -278.799999708147</t>
  </si>
  <si>
    <t>-547.141341623312 142.698102763068 -682.13864452266</t>
  </si>
  <si>
    <t>-581.14845983253 7.86012372344044 -665.919370896543</t>
  </si>
  <si>
    <t>-321.985771168829 10.6721614266241 -351.621847392921</t>
  </si>
  <si>
    <t>-488.855874211373 241.509431918339 -205.177469539446</t>
  </si>
  <si>
    <t>-490.241879068512 263.773355851717 210.70523040994</t>
  </si>
  <si>
    <t>-496.264064486933 284.66881667347 616.495133805816</t>
  </si>
  <si>
    <t>-347.324284239277 297.423249404645 675.556694725625</t>
  </si>
  <si>
    <t>-520.426510707043 84.2605715488362 -201.411576219743</t>
  </si>
  <si>
    <t>-526.569853565699 88.2555222678152 215.004444388452</t>
  </si>
  <si>
    <t>-534.095278084507 98.7698086559305 621.173542035119</t>
  </si>
  <si>
    <t>-392.557715643212 51.2541108288699 680.699848085372</t>
  </si>
  <si>
    <t>9763-20170724T150307.676733600.bin</t>
  </si>
  <si>
    <t>-504.535118553903 162.833629739245 -203.311728635913</t>
  </si>
  <si>
    <t>-517.626196696044 163.006520400453 -300.946770772674</t>
  </si>
  <si>
    <t>-528.861248721486 164.586215965393 -408.813799238969</t>
  </si>
  <si>
    <t>-537.797139951271 166.704132544593 -506.382492223929</t>
  </si>
  <si>
    <t>-545.562855454596 169.589960331541 -604.031713434796</t>
  </si>
  <si>
    <t>-555.308649448676 174.533370307555 -741.598353892688</t>
  </si>
  <si>
    <t>-542.92065974811 177.750050342545 -831.915587023782</t>
  </si>
  <si>
    <t>-554.861875507117 202.068572122613 -679.448268111631</t>
  </si>
  <si>
    <t>-586.965701516892 335.918277400171 -653.880428420753</t>
  </si>
  <si>
    <t>-530.210285475452 332.964800996192 -359.312689033662</t>
  </si>
  <si>
    <t>-323.823370995201 227.868025901142 -278.788917174444</t>
  </si>
  <si>
    <t>-547.139568838159 142.627949099048 -682.131373529066</t>
  </si>
  <si>
    <t>-581.117579463028 7.78875198641572 -665.900746961184</t>
  </si>
  <si>
    <t>-321.932986015183 10.7817011343832 -351.544015841944</t>
  </si>
  <si>
    <t>-488.760824327187 241.461146610864 -205.175274635899</t>
  </si>
  <si>
    <t>-490.20923322325 263.718427008795 210.707599333067</t>
  </si>
  <si>
    <t>-496.282878618569 284.652567020275 616.494202464276</t>
  </si>
  <si>
    <t>-347.342197959846 297.428912772501 675.548791056295</t>
  </si>
  <si>
    <t>-520.297539502867 84.1956930812134 -201.40820663698</t>
  </si>
  <si>
    <t>-526.492955301144 88.274875988227 215.006202697111</t>
  </si>
  <si>
    <t>-534.074574158318 98.7797098484093 621.172004154478</t>
  </si>
  <si>
    <t>-392.526490236006 51.2947465038417 680.697772622054</t>
  </si>
  <si>
    <t>9763-20170724T150307.743917800.bin</t>
  </si>
  <si>
    <t>-504.300778574225 162.741365101945 -203.304041472931</t>
  </si>
  <si>
    <t>-517.371906040792 162.919532173662 -300.941742261956</t>
  </si>
  <si>
    <t>-528.610328986133 164.512997422808 -408.808194910807</t>
  </si>
  <si>
    <t>-537.559827189467 166.645917382984 -506.375312526126</t>
  </si>
  <si>
    <t>-545.349954954129 169.548391742553 -604.022132193116</t>
  </si>
  <si>
    <t>-555.141692296295 174.516387593441 -741.584590761899</t>
  </si>
  <si>
    <t>-542.863851520574 177.707601323315 -831.917635400223</t>
  </si>
  <si>
    <t>-554.692916681854 202.037863123386 -679.428619502024</t>
  </si>
  <si>
    <t>-586.877814967535 335.861034265785 -653.81490232593</t>
  </si>
  <si>
    <t>-530.153781287337 333.011648238913 -359.240176937254</t>
  </si>
  <si>
    <t>-323.677892822625 228.686447349236 -277.944661070545</t>
  </si>
  <si>
    <t>-546.93400057831 142.602881511669 -682.127314877591</t>
  </si>
  <si>
    <t>-580.888419841311 7.75595583611585 -665.893536363157</t>
  </si>
  <si>
    <t>-321.964779585884 10.4125449646961 -351.243834907511</t>
  </si>
  <si>
    <t>-488.605611777288 241.381031612673 -205.157543932061</t>
  </si>
  <si>
    <t>-490.126387488797 263.684355707316 210.722580525123</t>
  </si>
  <si>
    <t>-496.317793961931 284.6374915874 616.496928329544</t>
  </si>
  <si>
    <t>-347.374359747755 297.409038298185 675.545559574781</t>
  </si>
  <si>
    <t>-519.976047670227 84.0868556604055 -201.404870733743</t>
  </si>
  <si>
    <t>-526.400789480352 88.2867693711089 215.004921657325</t>
  </si>
  <si>
    <t>-534.046475312119 98.788180458077 621.167188271714</t>
  </si>
  <si>
    <t>-392.493982264233 51.3237232182014 680.698850220723</t>
  </si>
  <si>
    <t>9763-20170724T150307.777014800.bin</t>
  </si>
  <si>
    <t>-504.222524300003 162.706245053709 -203.30536869811</t>
  </si>
  <si>
    <t>-517.282369950366 162.885163332233 -300.944520580221</t>
  </si>
  <si>
    <t>-528.508800358728 164.479574117903 -408.812148447625</t>
  </si>
  <si>
    <t>-537.447724221613 166.613312224687 -506.380388616326</t>
  </si>
  <si>
    <t>-545.227591167179 169.516644027374 -604.027832116163</t>
  </si>
  <si>
    <t>-555.005250046441 174.486153917558 -741.59130830701</t>
  </si>
  <si>
    <t>-542.753575233775 177.669481030249 -831.928255539516</t>
  </si>
  <si>
    <t>-554.571944459133 202.005615151677 -679.434380769161</t>
  </si>
  <si>
    <t>-586.827754938959 335.807599590695 -653.808749306451</t>
  </si>
  <si>
    <t>-530.218504504075 332.970919913843 -359.211873941749</t>
  </si>
  <si>
    <t>-323.701696701472 228.941465303771 -277.641730700605</t>
  </si>
  <si>
    <t>-546.794547649357 142.573255505914 -682.134152457861</t>
  </si>
  <si>
    <t>-580.714967045845 7.72078315104523 -665.880289235848</t>
  </si>
  <si>
    <t>-322.050017134895 10.1786829427097 -351.188596386569</t>
  </si>
  <si>
    <t>-488.524522730773 241.351402345768 -205.155683180851</t>
  </si>
  <si>
    <t>-490.120560103987 263.697212566937 210.721818675214</t>
  </si>
  <si>
    <t>-496.336103267315 284.653523256569 616.495122562888</t>
  </si>
  <si>
    <t>-347.40186977193 297.544964379239 675.540959417824</t>
  </si>
  <si>
    <t>-519.922500539251 84.0352270424687 -201.407375242653</t>
  </si>
  <si>
    <t>-526.37406697604 88.2702754136399 215.001580394047</t>
  </si>
  <si>
    <t>-534.035864943236 98.7859216852605 621.161175964222</t>
  </si>
  <si>
    <t>-392.488490165817 51.3117110255512 680.697208566734</t>
  </si>
  <si>
    <t>9763-20170724T150307.812021200.bin</t>
  </si>
  <si>
    <t>-504.1811962894 162.669673226372 -203.318138118094</t>
  </si>
  <si>
    <t>-517.22247321829 162.851288657663 -300.959837398192</t>
  </si>
  <si>
    <t>-528.424640344737 164.442169972567 -408.830059640014</t>
  </si>
  <si>
    <t>-537.339933464128 166.570114583158 -506.400450267338</t>
  </si>
  <si>
    <t>-545.094315319565 169.465778391959 -604.050307622956</t>
  </si>
  <si>
    <t>-554.834064980767 174.422295452706 -741.616868351895</t>
  </si>
  <si>
    <t>-542.583923484644 177.587220703158 -831.954778950353</t>
  </si>
  <si>
    <t>-554.422634246132 201.94716570246 -679.462118665144</t>
  </si>
  <si>
    <t>-586.756455314896 335.732370797391 -653.841537835934</t>
  </si>
  <si>
    <t>-530.272864139694 332.905423651365 -359.220471507749</t>
  </si>
  <si>
    <t>-323.750829288073 229.227226210479 -277.217645348231</t>
  </si>
  <si>
    <t>-546.634982646901 142.515628926179 -682.15481571897</t>
  </si>
  <si>
    <t>-580.558268220686 7.66999379027425 -665.85654531537</t>
  </si>
  <si>
    <t>-322.032659626023 10.0974414907594 -351.226561950961</t>
  </si>
  <si>
    <t>-488.551095781383 241.346155732821 -205.158353096547</t>
  </si>
  <si>
    <t>-490.120428168824 263.676937719315 210.720079212705</t>
  </si>
  <si>
    <t>-496.349234714078 284.656335176423 616.495871670167</t>
  </si>
  <si>
    <t>-347.417235112725 297.581238024067 675.539945486584</t>
  </si>
  <si>
    <t>-519.827575051784 83.9847074219376 -201.420088639833</t>
  </si>
  <si>
    <t>-526.365435589047 88.2756626463461 214.986943718024</t>
  </si>
  <si>
    <t>-534.018980543714 98.7873749251698 621.152883636938</t>
  </si>
  <si>
    <t>-392.471817397067 51.3175771631486 680.692845974945</t>
  </si>
  <si>
    <t>9763-20170724T150307.875189100.bin</t>
  </si>
  <si>
    <t>-504.100400778423 162.59509241887 -203.312115214723</t>
  </si>
  <si>
    <t>-517.105226034234 162.76538091449 -300.958599307049</t>
  </si>
  <si>
    <t>-528.279563687298 164.337844906984 -408.831971267069</t>
  </si>
  <si>
    <t>-537.174271022561 166.446147337227 -506.404800964594</t>
  </si>
  <si>
    <t>-544.912356651693 169.318367942531 -604.056610348948</t>
  </si>
  <si>
    <t>-554.633411599854 174.23750279892 -741.625844083187</t>
  </si>
  <si>
    <t>-542.379250718315 177.258507507591 -831.967956942684</t>
  </si>
  <si>
    <t>-554.211215018526 201.781719316542 -679.479640279918</t>
  </si>
  <si>
    <t>-586.559997696218 335.569537125973 -653.898064951476</t>
  </si>
  <si>
    <t>-530.631684807196 332.974340561941 -359.168929512282</t>
  </si>
  <si>
    <t>-324.141597836828 230.009497460934 -276.192428728316</t>
  </si>
  <si>
    <t>-546.461635168228 142.344404852589 -682.152660973684</t>
  </si>
  <si>
    <t>-580.529356935911 7.54295413257523 -665.742047562628</t>
  </si>
  <si>
    <t>-321.78388885094 9.95020677168304 -351.124507417535</t>
  </si>
  <si>
    <t>-488.481267070868 241.249539326506 -205.166620602669</t>
  </si>
  <si>
    <t>-490.126251714507 263.619660438257 210.7094323055</t>
  </si>
  <si>
    <t>-496.36608504803 284.628147612332 616.498897301094</t>
  </si>
  <si>
    <t>-347.429067118075 297.381166596849 675.567708217395</t>
  </si>
  <si>
    <t>-519.726362474803 83.9149454343062 -201.418623322729</t>
  </si>
  <si>
    <t>-526.374068335825 88.3173763727643 214.985493956502</t>
  </si>
  <si>
    <t>-533.991244852764 98.7933106101666 621.143881258907</t>
  </si>
  <si>
    <t>-392.460464221553 51.2959140924947 680.700877885783</t>
  </si>
  <si>
    <t>9763-20170724T150307.911290800.bin</t>
  </si>
  <si>
    <t>-504.072985630604 162.556673688676 -203.313112731201</t>
  </si>
  <si>
    <t>-517.043501393245 162.721817441963 -300.964274431925</t>
  </si>
  <si>
    <t>-528.189598867941 164.277792507927 -408.840735356435</t>
  </si>
  <si>
    <t>-537.062197738489 166.366452378417 -506.415935139974</t>
  </si>
  <si>
    <t>-544.781333499044 169.214146164251 -604.070007186762</t>
  </si>
  <si>
    <t>-554.478731291874 174.093766815015 -741.642279641795</t>
  </si>
  <si>
    <t>-542.200685794001 177.017366106693 -831.984437562817</t>
  </si>
  <si>
    <t>-554.060428162181 201.656819916496 -679.504463590756</t>
  </si>
  <si>
    <t>-586.441576198691 335.452200097334 -653.980955450408</t>
  </si>
  <si>
    <t>-530.951186066339 333.009502930549 -359.167665143208</t>
  </si>
  <si>
    <t>-324.382966789122 230.805044879166 -275.448947110933</t>
  </si>
  <si>
    <t>-546.323976349942 142.216820464395 -682.15814411337</t>
  </si>
  <si>
    <t>-580.456327505251 7.44403836509969 -665.667776313918</t>
  </si>
  <si>
    <t>-321.739976972493 10.0151821465715 -351.076556275286</t>
  </si>
  <si>
    <t>-488.43402041176 241.199031488813 -205.16044072765</t>
  </si>
  <si>
    <t>-490.088469656005 263.603692776217 210.713694611866</t>
  </si>
  <si>
    <t>-496.371926399766 284.628719610945 616.502317613042</t>
  </si>
  <si>
    <t>-347.438341353386 297.399429047654 675.576009319072</t>
  </si>
  <si>
    <t>-519.679273212274 83.8837317294087 -201.415291492853</t>
  </si>
  <si>
    <t>-526.398219853473 88.3099749887606 214.98746545849</t>
  </si>
  <si>
    <t>-533.985530682426 98.7904472358673 621.145912572169</t>
  </si>
  <si>
    <t>-392.458326816917 51.2825660597648 680.703070589489</t>
  </si>
  <si>
    <t>9763-20170724T150307.977467500.bin</t>
  </si>
  <si>
    <t>-503.994076009341 162.440791492951 -203.29068193667</t>
  </si>
  <si>
    <t>-516.919548055781 162.604775598698 -300.947848879223</t>
  </si>
  <si>
    <t>-527.980276948179 164.115879708257 -408.833833716926</t>
  </si>
  <si>
    <t>-536.759653461853 166.148118827377 -506.418610978596</t>
  </si>
  <si>
    <t>-544.3684586567 168.924853047718 -604.083236469145</t>
  </si>
  <si>
    <t>-553.891675120032 173.689776177844 -741.671746434728</t>
  </si>
  <si>
    <t>-541.532925595867 176.397483623852 -832.009621240574</t>
  </si>
  <si>
    <t>-553.525729415011 201.308165375935 -679.558132355874</t>
  </si>
  <si>
    <t>-586.017706657196 335.113940722174 -654.269502959581</t>
  </si>
  <si>
    <t>-532.110514251123 333.313433906001 -359.158033751572</t>
  </si>
  <si>
    <t>-325.190735385647 233.672199209622 -273.246369531451</t>
  </si>
  <si>
    <t>-545.83854203084 141.858964564122 -682.149142795777</t>
  </si>
  <si>
    <t>-580.229885664231 7.18121316640759 -665.432485523805</t>
  </si>
  <si>
    <t>-321.741500555056 10.4200304322949 -350.909467959669</t>
  </si>
  <si>
    <t>-488.353207793831 241.094359080534 -205.157043801512</t>
  </si>
  <si>
    <t>-490.063710029111 263.538225008964 210.71476366003</t>
  </si>
  <si>
    <t>-496.393651831416 284.58564854307 616.497553339692</t>
  </si>
  <si>
    <t>-347.445623944708 297.210212545855 675.566203107993</t>
  </si>
  <si>
    <t>-519.663947670086 83.7877457836996 -201.40248747217</t>
  </si>
  <si>
    <t>-526.49153480868 88.2846987896339 214.99775767296</t>
  </si>
  <si>
    <t>-533.971765641391 98.7958714980682 621.143565724113</t>
  </si>
  <si>
    <t>-392.484255768449 51.1750787805288 680.704811804534</t>
  </si>
  <si>
    <t>9763-20170724T150308.010060700.bin</t>
  </si>
  <si>
    <t>-503.944505806557 162.434928905017 -203.302778503371</t>
  </si>
  <si>
    <t>-516.838639888356 162.585206868838 -300.964004766192</t>
  </si>
  <si>
    <t>-527.847978371371 164.053833589655 -408.855879954023</t>
  </si>
  <si>
    <t>-536.57300041555 166.037472473304 -506.446501665225</t>
  </si>
  <si>
    <t>-544.118934124385 168.755697602654 -604.11776040089</t>
  </si>
  <si>
    <t>-553.543993634396 173.42874240829 -741.716254304441</t>
  </si>
  <si>
    <t>-541.109011024234 176.011785431443 -832.047273948093</t>
  </si>
  <si>
    <t>-553.207220954045 201.090533967721 -679.621862837197</t>
  </si>
  <si>
    <t>-585.785268692755 334.907482128078 -654.514625684012</t>
  </si>
  <si>
    <t>-532.690613574687 333.61028736446 -359.253262998441</t>
  </si>
  <si>
    <t>-325.656088165874 235.501161480144 -271.867169916473</t>
  </si>
  <si>
    <t>-545.5484752991 141.63564272583 -682.165556058549</t>
  </si>
  <si>
    <t>-580.090443316501 7.01731685011146 -665.286006436503</t>
  </si>
  <si>
    <t>-321.601555092851 10.6541262733017 -350.769301247036</t>
  </si>
  <si>
    <t>-488.233745459588 241.086115967788 -205.163216139838</t>
  </si>
  <si>
    <t>-490.012898995257 263.51124428645 210.709278879133</t>
  </si>
  <si>
    <t>-496.401741832796 284.594496057579 616.496650224084</t>
  </si>
  <si>
    <t>-347.454859576587 297.236041763321 675.564544601119</t>
  </si>
  <si>
    <t>-519.642177972862 83.7752195738026 -201.396527856069</t>
  </si>
  <si>
    <t>-526.518399137638 88.2741753430084 215.002893622133</t>
  </si>
  <si>
    <t>-533.96861613326 98.7934481623288 621.149532253546</t>
  </si>
  <si>
    <t>-392.495797358056 51.1268868000489 680.709106281524</t>
  </si>
  <si>
    <t>9763-20170724T150308.073296600.bin</t>
  </si>
  <si>
    <t>-503.866322852528 162.414487870091 -203.296214355332</t>
  </si>
  <si>
    <t>-516.70683361567 162.559809313011 -300.964569321188</t>
  </si>
  <si>
    <t>-527.628109049909 163.941060619353 -408.866430029235</t>
  </si>
  <si>
    <t>-536.258446676238 165.814093536556 -506.467801149078</t>
  </si>
  <si>
    <t>-543.692478401518 168.390975672131 -604.151371095345</t>
  </si>
  <si>
    <t>-552.93995835613 172.833410905332 -741.769500640791</t>
  </si>
  <si>
    <t>-540.295056954392 175.118263848301 -832.079438548745</t>
  </si>
  <si>
    <t>-552.636727353489 200.605293025644 -679.724153168619</t>
  </si>
  <si>
    <t>-585.205194242743 334.494509680154 -655.002175141964</t>
  </si>
  <si>
    <t>-533.294527736979 333.378765233395 -359.529640229902</t>
  </si>
  <si>
    <t>-326.456386916718 240.484581553918 -266.182609319311</t>
  </si>
  <si>
    <t>-545.067883136216 141.134204714145 -682.152513844269</t>
  </si>
  <si>
    <t>-579.87681282168 6.6317215037684 -664.923012657261</t>
  </si>
  <si>
    <t>-321.40861666052 11.4592406793065 -350.270318630394</t>
  </si>
  <si>
    <t>-488.103786067495 241.063530207536 -205.165067704555</t>
  </si>
  <si>
    <t>-489.919754550699 263.452395174669 210.709262990196</t>
  </si>
  <si>
    <t>-496.427392532287 284.55607947273 616.489022953237</t>
  </si>
  <si>
    <t>-347.463123053063 297.060655505598 675.54225510353</t>
  </si>
  <si>
    <t>-519.626193581308 83.774603970759 -201.384547793306</t>
  </si>
  <si>
    <t>-526.544107521128 88.238618447285 215.014587178243</t>
  </si>
  <si>
    <t>-533.952240147807 98.79063110624 621.162835277544</t>
  </si>
  <si>
    <t>-392.497078894415 51.0846313011295 680.732778489662</t>
  </si>
  <si>
    <t>9763-20170724T150308.143071100.bin</t>
  </si>
  <si>
    <t>-503.769674209522 162.37256938176 -203.275903570648</t>
  </si>
  <si>
    <t>-516.582612293906 162.494088957123 -300.947939829404</t>
  </si>
  <si>
    <t>-527.390096888432 163.791913852609 -408.862308718829</t>
  </si>
  <si>
    <t>-535.881635042898 165.569631303019 -506.477565823075</t>
  </si>
  <si>
    <t>-543.139512151301 168.033859741483 -604.17736994453</t>
  </si>
  <si>
    <t>-552.0983523555 172.301140843116 -741.820125277745</t>
  </si>
  <si>
    <t>-539.305202501605 174.293153046093 -832.116120711615</t>
  </si>
  <si>
    <t>-551.87932266656 200.157925818967 -679.81239533416</t>
  </si>
  <si>
    <t>-584.322525038694 334.144498598075 -655.380753507998</t>
  </si>
  <si>
    <t>-532.834254083998 332.867002370597 -359.834895352437</t>
  </si>
  <si>
    <t>-326.410088310038 243.74040904052 -262.006001106727</t>
  </si>
  <si>
    <t>-544.397227256814 140.671971215593 -682.143526742404</t>
  </si>
  <si>
    <t>-579.545262947744 6.29210301097942 -664.613401046488</t>
  </si>
  <si>
    <t>-321.078505078091 12.1329829866158 -349.944097904364</t>
  </si>
  <si>
    <t>-487.94495385451 241.036158544301 -205.174775648798</t>
  </si>
  <si>
    <t>-489.79044949741 263.39636090263 210.700981062745</t>
  </si>
  <si>
    <t>-496.448146845582 284.526468101603 616.486515424292</t>
  </si>
  <si>
    <t>-347.47028942568 296.906817011914 675.531637494091</t>
  </si>
  <si>
    <t>-519.570619711601 83.6990273756851 -201.365034614534</t>
  </si>
  <si>
    <t>-526.542925084044 88.2227167683411 215.032589233511</t>
  </si>
  <si>
    <t>-533.951393265753 98.7983844576968 621.175621066068</t>
  </si>
  <si>
    <t>-392.511535023631 51.0319228816459 680.733430630386</t>
  </si>
  <si>
    <t>9763-20170724T150308.177161800.bin</t>
  </si>
  <si>
    <t>-503.6743474069 162.339630700855 -203.276231158629</t>
  </si>
  <si>
    <t>-516.451087264214 162.427670452318 -300.952930206736</t>
  </si>
  <si>
    <t>-527.17393897838 163.672484975856 -408.876476419846</t>
  </si>
  <si>
    <t>-535.570329152762 165.397801860981 -506.500865524093</t>
  </si>
  <si>
    <t>-542.714098020894 167.806099797596 -604.210377990488</t>
  </si>
  <si>
    <t>-551.492018722876 171.992250941094 -741.867249030872</t>
  </si>
  <si>
    <t>-538.602760304935 173.848762926944 -832.152542934794</t>
  </si>
  <si>
    <t>-551.333432634171 199.888304635725 -679.877181572669</t>
  </si>
  <si>
    <t>-583.736870377889 333.90166532554 -655.633176353641</t>
  </si>
  <si>
    <t>-532.628913294445 333.076212200315 -360.019819719875</t>
  </si>
  <si>
    <t>-326.438060708944 245.092190354449 -260.67631463105</t>
  </si>
  <si>
    <t>-543.890417286829 140.395452784679 -682.160838933871</t>
  </si>
  <si>
    <t>-579.147440764951 6.06557533829891 -664.499957283572</t>
  </si>
  <si>
    <t>-320.92558434429 12.4841948294109 -349.729658604067</t>
  </si>
  <si>
    <t>-487.81839579961 240.999430579629 -205.188747779308</t>
  </si>
  <si>
    <t>-489.723560811574 263.356800966754 210.686902711107</t>
  </si>
  <si>
    <t>-496.455443797189 284.522542925027 616.482398971467</t>
  </si>
  <si>
    <t>-347.480590303688 296.909432902494 675.5337042449</t>
  </si>
  <si>
    <t>-519.516911157163 83.6631443977251 -201.337811494129</t>
  </si>
  <si>
    <t>-526.5541470366 88.2266639730901 215.058237586847</t>
  </si>
  <si>
    <t>-533.949209491025 98.802798459506 621.195772530681</t>
  </si>
  <si>
    <t>-392.52973059494 50.9732534390596 680.751365048277</t>
  </si>
  <si>
    <t>9763-20170724T150308.209753200.bin</t>
  </si>
  <si>
    <t>-503.557158701111 162.246505419808 -203.283734052681</t>
  </si>
  <si>
    <t>-516.302641304702 162.312999356543 -300.964664760576</t>
  </si>
  <si>
    <t>-526.965590025933 163.511316935784 -408.894606101256</t>
  </si>
  <si>
    <t>-535.296729760237 165.186511984785 -506.525427603939</t>
  </si>
  <si>
    <t>-542.363630896871 167.537593446696 -604.241971753416</t>
  </si>
  <si>
    <t>-551.020667573384 171.635873941391 -741.909229983569</t>
  </si>
  <si>
    <t>-538.044744319978 173.377864593376 -832.184248873425</t>
  </si>
  <si>
    <t>-550.909038462938 199.572289636899 -679.937078593856</t>
  </si>
  <si>
    <t>-583.239590881437 333.640557924749 -655.855307366391</t>
  </si>
  <si>
    <t>-532.345148901202 333.262104117621 -360.204104994028</t>
  </si>
  <si>
    <t>-326.194792283995 245.349243368516 -260.713693778625</t>
  </si>
  <si>
    <t>-543.4789861676 140.076217404276 -682.175608254257</t>
  </si>
  <si>
    <t>-578.800287576481 5.78584631152262 -664.382466808655</t>
  </si>
  <si>
    <t>-320.894273404942 12.6868679843831 -349.509176516288</t>
  </si>
  <si>
    <t>-487.671530180007 240.910380154765 -205.191278076569</t>
  </si>
  <si>
    <t>-489.673777152854 263.290485293112 210.682658444543</t>
  </si>
  <si>
    <t>-496.456694792343 284.514505575542 616.480447269242</t>
  </si>
  <si>
    <t>-347.485164082625 296.887275382246 675.543136158213</t>
  </si>
  <si>
    <t>-519.432750416218 83.5734097741697 -201.31125416975</t>
  </si>
  <si>
    <t>-526.569306102058 88.2088351339723 215.082264217232</t>
  </si>
  <si>
    <t>-533.944812486419 98.7968906596423 621.216992087243</t>
  </si>
  <si>
    <t>-392.541413807505 50.9245363768675 680.776411816816</t>
  </si>
  <si>
    <t>9763-20170724T150308.289013100.bin</t>
  </si>
  <si>
    <t>-503.281067191907 162.048821118979 -203.246708417225</t>
  </si>
  <si>
    <t>-515.938277927545 162.078852075445 -300.939119189211</t>
  </si>
  <si>
    <t>-526.43973596936 163.167535865 -408.886016754375</t>
  </si>
  <si>
    <t>-534.596195473002 164.718173286487 -506.533707761593</t>
  </si>
  <si>
    <t>-541.457964345038 166.920971525037 -604.268339377933</t>
  </si>
  <si>
    <t>-549.792501723164 170.787480110975 -741.962223628328</t>
  </si>
  <si>
    <t>-536.53830815021 172.295317784732 -832.201052180493</t>
  </si>
  <si>
    <t>-549.801714627439 198.831231298151 -680.038564290558</t>
  </si>
  <si>
    <t>-582.065240989497 332.963186918448 -656.245982874119</t>
  </si>
  <si>
    <t>-531.089651741062 333.016466102973 -360.60864426836</t>
  </si>
  <si>
    <t>-325.032661922249 244.790662097425 -261.201654804664</t>
  </si>
  <si>
    <t>-542.415090435737 139.325341890658 -682.156576719983</t>
  </si>
  <si>
    <t>-577.765218572838 5.06995327354116 -664.088374388879</t>
  </si>
  <si>
    <t>-320.219734770726 12.5277882796211 -349.173071546419</t>
  </si>
  <si>
    <t>-487.307877733874 240.682962199839 -205.181694401301</t>
  </si>
  <si>
    <t>-489.65716004875 263.165557501722 210.684913747855</t>
  </si>
  <si>
    <t>-496.470749814647 284.477327383808 616.481189264551</t>
  </si>
  <si>
    <t>-347.495435283883 296.753038230352 675.554538224538</t>
  </si>
  <si>
    <t>-519.222281614632 83.4355035547553 -201.25628946691</t>
  </si>
  <si>
    <t>-526.505145159604 88.1033027842966 215.134372818582</t>
  </si>
  <si>
    <t>-533.935344749672 98.7892028152057 621.269043202144</t>
  </si>
  <si>
    <t>-392.537704490533 50.8969136511585 680.82598172582</t>
  </si>
  <si>
    <t>9763-20170724T150308.310594700.bin</t>
  </si>
  <si>
    <t>-503.182791050794 162.025743948672 -203.222515937798</t>
  </si>
  <si>
    <t>-515.819464217183 162.032701647385 -300.917524697383</t>
  </si>
  <si>
    <t>-526.253106236959 163.077532210893 -408.871402792283</t>
  </si>
  <si>
    <t>-534.329212580301 164.582908718148 -506.526539133722</t>
  </si>
  <si>
    <t>-541.091121727444 166.735275752228 -604.269293654959</t>
  </si>
  <si>
    <t>-549.264031714925 170.526588187717 -741.974931638289</t>
  </si>
  <si>
    <t>-535.874581372843 171.923981517701 -832.195508134597</t>
  </si>
  <si>
    <t>-549.334451411017 198.605677321227 -680.067101623038</t>
  </si>
  <si>
    <t>-581.509967155555 332.781137688055 -656.342191765249</t>
  </si>
  <si>
    <t>-530.391064363333 332.640294018495 -360.729558154338</t>
  </si>
  <si>
    <t>-324.233410921579 244.260923923692 -261.668537553774</t>
  </si>
  <si>
    <t>-541.968286993604 139.09575516494 -682.14288127606</t>
  </si>
  <si>
    <t>-577.346970387193 4.86556510893888 -664.004775226581</t>
  </si>
  <si>
    <t>-319.84364718412 12.3988964888131 -348.954832040794</t>
  </si>
  <si>
    <t>-487.264730900594 240.691408496995 -205.173633758635</t>
  </si>
  <si>
    <t>-489.654943943194 263.152509759152 210.693860243405</t>
  </si>
  <si>
    <t>-496.48690391021 284.482472772601 616.477550322209</t>
  </si>
  <si>
    <t>-347.518822451491 296.922154912422 675.534873734144</t>
  </si>
  <si>
    <t>-519.123485202983 83.4056405752604 -201.232254963342</t>
  </si>
  <si>
    <t>-526.451546757078 88.0950036954007 215.157352605451</t>
  </si>
  <si>
    <t>-533.918744954535 98.7984545983234 621.294254258244</t>
  </si>
  <si>
    <t>-392.502493591978 50.9657586606347 680.854898903016</t>
  </si>
  <si>
    <t>9763-20170724T150308.375767900.bin</t>
  </si>
  <si>
    <t>-502.882282090398 161.921578378352 -203.200783532556</t>
  </si>
  <si>
    <t>-515.437527599966 161.885799964334 -300.906269155727</t>
  </si>
  <si>
    <t>-525.725784136287 162.838670946964 -408.874956196975</t>
  </si>
  <si>
    <t>-533.646081838759 164.244635698605 -506.54422850357</t>
  </si>
  <si>
    <t>-540.226523622418 166.282724410056 -604.301897005927</t>
  </si>
  <si>
    <t>-548.115781604138 169.898035658955 -742.02878910425</t>
  </si>
  <si>
    <t>-534.478656585204 171.115686815625 -832.214900637038</t>
  </si>
  <si>
    <t>-548.306002708762 198.057127401202 -680.157701760834</t>
  </si>
  <si>
    <t>-580.473256020676 332.256080860096 -656.548382239398</t>
  </si>
  <si>
    <t>-528.669805850254 332.049759767543 -361.054959621127</t>
  </si>
  <si>
    <t>-322.0715792373 243.300691587261 -263.250160758202</t>
  </si>
  <si>
    <t>-540.951006146243 138.542672790272 -682.141222483738</t>
  </si>
  <si>
    <t>-576.153087564976 4.28352406149202 -663.882855987289</t>
  </si>
  <si>
    <t>-319.004024577272 11.6540850040001 -348.915649405795</t>
  </si>
  <si>
    <t>-486.995775447579 240.572363598384 -205.15434535548</t>
  </si>
  <si>
    <t>-489.619145212903 263.086764447445 210.708937164875</t>
  </si>
  <si>
    <t>-496.509168331646 284.492893596293 616.478264809029</t>
  </si>
  <si>
    <t>-347.550332884627 297.030930209404 675.538045270721</t>
  </si>
  <si>
    <t>-518.741626572169 83.2888643125018 -201.185871954504</t>
  </si>
  <si>
    <t>-526.36420483125 88.0572078141151 215.197528569261</t>
  </si>
  <si>
    <t>-533.880125257105 98.8030556009787 621.340893664679</t>
  </si>
  <si>
    <t>-392.4387996448 51.0744546854023 680.925590724634</t>
  </si>
  <si>
    <t>9763-20170724T150308.442479600.bin</t>
  </si>
  <si>
    <t>-502.54104749952 161.82790290548 -203.161731097998</t>
  </si>
  <si>
    <t>-515.020782241239 161.770479029623 -300.876902072901</t>
  </si>
  <si>
    <t>-525.241361462582 162.649486367104 -408.852687444656</t>
  </si>
  <si>
    <t>-533.104339954885 163.966910328266 -506.527788027173</t>
  </si>
  <si>
    <t>-539.629632112527 165.893966012767 -604.291392996619</t>
  </si>
  <si>
    <t>-547.441939925156 169.328620381099 -742.027193452176</t>
  </si>
  <si>
    <t>-533.607433213164 170.31948328714 -832.186075197541</t>
  </si>
  <si>
    <t>-547.638824345162 197.572356467129 -680.194838341274</t>
  </si>
  <si>
    <t>-579.722658227874 331.810550481085 -656.720003308921</t>
  </si>
  <si>
    <t>-527.048171882355 331.72884985302 -361.380651917934</t>
  </si>
  <si>
    <t>-319.950403625473 241.815519545758 -265.7191842642</t>
  </si>
  <si>
    <t>-540.338522274405 138.048532068319 -682.093258158952</t>
  </si>
  <si>
    <t>-575.497740211706 3.78033055942456 -663.768480058381</t>
  </si>
  <si>
    <t>-318.232124641908 10.8224947449471 -348.955309461776</t>
  </si>
  <si>
    <t>-486.777247546732 240.446422523645 -205.130621824029</t>
  </si>
  <si>
    <t>-489.638699278871 263.075935083919 210.724821447752</t>
  </si>
  <si>
    <t>-496.529002557537 284.484503734029 616.483920109973</t>
  </si>
  <si>
    <t>-347.590316108147 297.270526511565 675.54141194868</t>
  </si>
  <si>
    <t>-518.319156644809 83.1809172303713 -201.165437595439</t>
  </si>
  <si>
    <t>-526.192094427371 88.0610208048188 215.212070137521</t>
  </si>
  <si>
    <t>-533.844866647095 98.8399817418342 621.363173515673</t>
  </si>
  <si>
    <t>-392.363996582665 51.222941541545 680.943221263178</t>
  </si>
  <si>
    <t>9763-20170724T150308.473562800.bin</t>
  </si>
  <si>
    <t>-502.367176129697 161.762330498486 -203.152216084701</t>
  </si>
  <si>
    <t>-514.820490211706 161.696279036866 -300.870726539443</t>
  </si>
  <si>
    <t>-525.037908526178 162.543768160819 -408.847074743545</t>
  </si>
  <si>
    <t>-532.907407558448 163.822636310718 -506.522350242525</t>
  </si>
  <si>
    <t>-539.447893135783 165.699974399608 -604.285676773886</t>
  </si>
  <si>
    <t>-547.290008373232 169.052638306715 -742.021977369616</t>
  </si>
  <si>
    <t>-533.368934200394 169.918378677648 -832.168733544615</t>
  </si>
  <si>
    <t>-547.462554572057 197.334586192708 -680.206922538052</t>
  </si>
  <si>
    <t>-579.492367455266 331.591257955207 -656.790751730212</t>
  </si>
  <si>
    <t>-526.629242912245 331.662999038396 -361.485074277602</t>
  </si>
  <si>
    <t>-319.361704779952 241.23415000277 -266.681202281789</t>
  </si>
  <si>
    <t>-540.184578088123 137.806690464902 -682.070129948602</t>
  </si>
  <si>
    <t>-575.307347317836 3.53033772376625 -663.701097256672</t>
  </si>
  <si>
    <t>-318.077234316131 10.5124345867391 -348.923828982642</t>
  </si>
  <si>
    <t>-486.617959892147 240.3968989794 -205.12007264905</t>
  </si>
  <si>
    <t>-489.601501544418 263.034665863133 210.734059269888</t>
  </si>
  <si>
    <t>-496.541268596267 284.480616564364 616.488727587044</t>
  </si>
  <si>
    <t>-347.605267112018 297.304313685253 675.544816034323</t>
  </si>
  <si>
    <t>-518.128069906403 83.0960809059904 -201.150128068835</t>
  </si>
  <si>
    <t>-526.11901152835 88.0861055002472 215.223810168502</t>
  </si>
  <si>
    <t>-533.826466502623 98.857858444529 621.368607942284</t>
  </si>
  <si>
    <t>-392.334585810289 51.269104341382 680.945173074446</t>
  </si>
  <si>
    <t>9763-20170724T150308.510181400.bin</t>
  </si>
  <si>
    <t>-502.214459506889 161.709865551704 -203.14796327804</t>
  </si>
  <si>
    <t>-514.633595840272 161.637219269519 -300.870805885192</t>
  </si>
  <si>
    <t>-524.831991624392 162.467171471603 -408.848979023744</t>
  </si>
  <si>
    <t>-532.691297777578 163.725081150453 -506.525320856232</t>
  </si>
  <si>
    <t>-539.228210474631 165.575883737327 -604.289468435457</t>
  </si>
  <si>
    <t>-547.071887849834 168.884785763682 -742.026723201819</t>
  </si>
  <si>
    <t>-533.069184978097 169.637921333611 -832.161975544026</t>
  </si>
  <si>
    <t>-547.223707104214 197.188897971907 -680.221730744538</t>
  </si>
  <si>
    <t>-579.210291971037 331.469195653951 -656.87411374204</t>
  </si>
  <si>
    <t>-526.49707651645 331.6997567958 -361.541661561473</t>
  </si>
  <si>
    <t>-319.110946219958 241.035995775138 -267.222663034053</t>
  </si>
  <si>
    <t>-539.985790648938 137.65554170062 -682.064100431367</t>
  </si>
  <si>
    <t>-575.188144141095 3.40209697003343 -663.655825212004</t>
  </si>
  <si>
    <t>-317.945074760338 10.2837073056971 -348.948032546013</t>
  </si>
  <si>
    <t>-486.488075813237 240.366612089959 -205.112508903075</t>
  </si>
  <si>
    <t>-489.582112143137 262.990397485716 210.741548952176</t>
  </si>
  <si>
    <t>-496.550239741227 284.464022778234 616.495769027006</t>
  </si>
  <si>
    <t>-347.611260217499 297.246347456643 675.553321812926</t>
  </si>
  <si>
    <t>-517.964186823482 83.0059552982864 -201.140947544382</t>
  </si>
  <si>
    <t>-526.096360309051 88.126774902385 215.228654176755</t>
  </si>
  <si>
    <t>-533.808501764642 98.8675768887076 621.374600378686</t>
  </si>
  <si>
    <t>-392.321523281504 51.2780514868343 680.962063668424</t>
  </si>
  <si>
    <t>9763-20170724T150308.575827200.bin</t>
  </si>
  <si>
    <t>-501.913922400398 161.658724010587 -203.13620115217</t>
  </si>
  <si>
    <t>-514.261197839372 161.584716219754 -300.868241483388</t>
  </si>
  <si>
    <t>-524.405282808473 162.364734918378 -408.851858454585</t>
  </si>
  <si>
    <t>-532.223482316167 163.556798758646 -506.532305553449</t>
  </si>
  <si>
    <t>-538.725880315244 165.320612536648 -604.300422819287</t>
  </si>
  <si>
    <t>-546.526680053909 168.483959743633 -742.043442116286</t>
  </si>
  <si>
    <t>-532.358783281457 168.962373979776 -832.154790130777</t>
  </si>
  <si>
    <t>-546.620134784276 196.862733337083 -680.272612636761</t>
  </si>
  <si>
    <t>-578.431318697073 331.235125296413 -657.194718301888</t>
  </si>
  <si>
    <t>-527.097617535974 331.851350953343 -361.619923584123</t>
  </si>
  <si>
    <t>-319.759766074227 241.799711484861 -266.610906561922</t>
  </si>
  <si>
    <t>-539.536870172281 137.308645457077 -682.041506119661</t>
  </si>
  <si>
    <t>-575.084023126649 3.17468105735497 -663.50057437943</t>
  </si>
  <si>
    <t>-318.045258801878 10.0905817641719 -348.805295790547</t>
  </si>
  <si>
    <t>-486.018735558395 240.301624419961 -205.105696257218</t>
  </si>
  <si>
    <t>-489.445302079017 262.95658737344 210.744069450351</t>
  </si>
  <si>
    <t>-496.564403322533 284.438605167116 616.500610962981</t>
  </si>
  <si>
    <t>-347.627558608104 297.205291654299 675.566874971746</t>
  </si>
  <si>
    <t>-517.827188492961 82.9686493476984 -201.122281461171</t>
  </si>
  <si>
    <t>-526.115559915259 88.2082517103861 215.24276140117</t>
  </si>
  <si>
    <t>-533.706628480189 98.9106487874494 621.364155043177</t>
  </si>
  <si>
    <t>-392.310077013799 51.1364011398098 681.018486235348</t>
  </si>
  <si>
    <t>9763-20170724T150308.610420700.bin</t>
  </si>
  <si>
    <t>-501.79461704224 161.68878200899 -203.144647012777</t>
  </si>
  <si>
    <t>-514.116028517919 161.622123699371 -300.879908682315</t>
  </si>
  <si>
    <t>-524.23540931465 162.362304887144 -408.866287614185</t>
  </si>
  <si>
    <t>-532.03078809456 163.499135299645 -506.549116103763</t>
  </si>
  <si>
    <t>-538.508715552349 165.18832872945 -604.320176580639</t>
  </si>
  <si>
    <t>-546.272161691227 168.226077231097 -742.068154927104</t>
  </si>
  <si>
    <t>-531.993793467556 168.506467993976 -832.162889709473</t>
  </si>
  <si>
    <t>-546.327351574678 196.66770281539 -680.326221458853</t>
  </si>
  <si>
    <t>-578.007696614218 331.096239865076 -657.41567089504</t>
  </si>
  <si>
    <t>-527.711413200384 331.901457913499 -361.662989104167</t>
  </si>
  <si>
    <t>-320.558486880498 242.815583555451 -265.348964476359</t>
  </si>
  <si>
    <t>-539.353649134348 137.098802483255 -682.033011093938</t>
  </si>
  <si>
    <t>-575.141544797702 3.03899713877786 -663.383211962979</t>
  </si>
  <si>
    <t>-318.345771485152 10.0464520433786 -348.594929083091</t>
  </si>
  <si>
    <t>-485.78298251864 240.31413427824 -205.115644529315</t>
  </si>
  <si>
    <t>-489.362784782817 262.951994087371 210.733753537192</t>
  </si>
  <si>
    <t>-496.572091775399 284.419982809222 616.495530624391</t>
  </si>
  <si>
    <t>-347.632220026055 297.111181965681 675.570447317925</t>
  </si>
  <si>
    <t>-517.849597229833 83.0218646766916 -201.129761874069</t>
  </si>
  <si>
    <t>-526.188645003262 88.2840853668172 215.233964323234</t>
  </si>
  <si>
    <t>-533.646417028795 98.9497431099066 621.352230956782</t>
  </si>
  <si>
    <t>-392.310412269724 51.0479041562958 681.047673756419</t>
  </si>
  <si>
    <t>9763-20170724T150308.677920100.bin</t>
  </si>
  <si>
    <t>-501.641523069012 161.762604727227 -203.140558004519</t>
  </si>
  <si>
    <t>-513.929250160957 161.710346921014 -300.880036223483</t>
  </si>
  <si>
    <t>-523.988790805441 162.363856665022 -408.872499335278</t>
  </si>
  <si>
    <t>-531.716959035328 163.3825159966 -506.562122380663</t>
  </si>
  <si>
    <t>-538.112127852489 164.914984151586 -604.34116786426</t>
  </si>
  <si>
    <t>-545.740510288228 167.692583260046 -742.102176589417</t>
  </si>
  <si>
    <t>-531.165725366283 167.467963224088 -832.149489086441</t>
  </si>
  <si>
    <t>-545.767350289216 196.261144130956 -680.418825303744</t>
  </si>
  <si>
    <t>-577.266904593609 330.8133502562 -658.02368541175</t>
  </si>
  <si>
    <t>-529.164817358226 332.379581492635 -361.909412981058</t>
  </si>
  <si>
    <t>-322.588237587074 244.630372987068 -263.161324813627</t>
  </si>
  <si>
    <t>-538.96974737204 136.668288298369 -681.996695619449</t>
  </si>
  <si>
    <t>-575.210811835307 2.77246747868662 -663.053681662628</t>
  </si>
  <si>
    <t>-319.104792576729 10.101946873943 -347.955923613726</t>
  </si>
  <si>
    <t>-485.341782002035 240.315430970047 -205.121562693579</t>
  </si>
  <si>
    <t>-489.13976569906 262.938059167516 210.726728513869</t>
  </si>
  <si>
    <t>-496.588155121228 284.353744429775 616.489438805362</t>
  </si>
  <si>
    <t>-347.624814598964 296.717995128643 675.574553368039</t>
  </si>
  <si>
    <t>-517.947162863854 83.1688042485953 -201.116255518493</t>
  </si>
  <si>
    <t>-526.338982231645 88.4224597251778 215.246560851774</t>
  </si>
  <si>
    <t>-533.538134515722 99.0395931582052 621.373553712096</t>
  </si>
  <si>
    <t>-392.308448701559 50.89924798323 681.128706569968</t>
  </si>
  <si>
    <t>9763-20170724T150308.741663500.bin</t>
  </si>
  <si>
    <t>-501.693390700774 162.041332131154 -203.13528675473</t>
  </si>
  <si>
    <t>-513.913861313213 161.986762399703 -300.883228791109</t>
  </si>
  <si>
    <t>-523.836193538325 162.433471083202 -408.889427577481</t>
  </si>
  <si>
    <t>-531.406626744774 163.185909674284 -506.593824609122</t>
  </si>
  <si>
    <t>-537.605269175402 164.374656047008 -604.390284283978</t>
  </si>
  <si>
    <t>-544.911395639832 166.588554841562 -742.178971008807</t>
  </si>
  <si>
    <t>-529.825644239916 165.497116817038 -832.13586183422</t>
  </si>
  <si>
    <t>-544.978082654992 195.421187537284 -680.61870094537</t>
  </si>
  <si>
    <t>-576.187806402248 330.172393211601 -658.969189800098</t>
  </si>
  <si>
    <t>-530.043894501731 332.408485545976 -362.547610216896</t>
  </si>
  <si>
    <t>-323.930006352945 244.806860886422 -262.707731127923</t>
  </si>
  <si>
    <t>-538.385658289967 135.798857424354 -681.926114971125</t>
  </si>
  <si>
    <t>-574.931592984396 2.06200239810869 -662.500188822325</t>
  </si>
  <si>
    <t>-319.803544137626 10.1759609990379 -346.973459165872</t>
  </si>
  <si>
    <t>-485.140764930329 240.587315658059 -205.137423294508</t>
  </si>
  <si>
    <t>-489.080054767902 263.065605806993 210.717404756823</t>
  </si>
  <si>
    <t>-496.605537007765 284.328370734503 616.486221259811</t>
  </si>
  <si>
    <t>-347.630734491586 296.501937530117 675.582018201398</t>
  </si>
  <si>
    <t>-518.195501341737 83.4813991170961 -201.088512504083</t>
  </si>
  <si>
    <t>-526.381650039118 88.6225357181604 215.279821821781</t>
  </si>
  <si>
    <t>-533.467782524041 99.1074075804227 621.416365140763</t>
  </si>
  <si>
    <t>-392.301259656398 50.8180378766926 681.200592779069</t>
  </si>
  <si>
    <t>9763-20170724T150308.774753400.bin</t>
  </si>
  <si>
    <t>-501.764635844222 162.191935354228 -203.150952297278</t>
  </si>
  <si>
    <t>-513.902625360688 162.101779707066 -300.909093834474</t>
  </si>
  <si>
    <t>-523.725725146894 162.403352280571 -408.925052538695</t>
  </si>
  <si>
    <t>-531.198719337308 162.981921723198 -506.637895569438</t>
  </si>
  <si>
    <t>-537.289394209628 163.954500879265 -604.443602721455</t>
  </si>
  <si>
    <t>-544.429843254191 165.81958305885 -742.246179880057</t>
  </si>
  <si>
    <t>-529.050957175116 164.231631389918 -832.145966679822</t>
  </si>
  <si>
    <t>-544.520080815571 194.813565545189 -680.761723596275</t>
  </si>
  <si>
    <t>-575.610783306134 329.648085297461 -659.527345568224</t>
  </si>
  <si>
    <t>-530.273006290206 332.414206127727 -362.985827546485</t>
  </si>
  <si>
    <t>-324.285377550788 244.452731879625 -263.201662091705</t>
  </si>
  <si>
    <t>-538.027035472762 135.176890853355 -681.905379752797</t>
  </si>
  <si>
    <t>-574.705902610691 1.51347859074463 -662.189720153728</t>
  </si>
  <si>
    <t>-319.987754475282 10.1041476306807 -346.570624133897</t>
  </si>
  <si>
    <t>-485.18448248394 240.742030266581 -205.153234728573</t>
  </si>
  <si>
    <t>-489.159742989979 263.158289018465 210.70457836742</t>
  </si>
  <si>
    <t>-496.608548703014 284.332701884079 616.487725118506</t>
  </si>
  <si>
    <t>-347.642764344058 296.518827698924 675.603601702453</t>
  </si>
  <si>
    <t>-518.292073201455 83.60469729433 -201.076296452201</t>
  </si>
  <si>
    <t>-526.470577309997 88.7976337366269 215.291514198881</t>
  </si>
  <si>
    <t>-533.446674478898 99.1162490680758 621.435586896991</t>
  </si>
  <si>
    <t>-392.296169440108 50.8008358605412 681.236567115229</t>
  </si>
  <si>
    <t>9763-20170724T150308.810885800.bin</t>
  </si>
  <si>
    <t>-501.850502848767 162.391912598973 -203.161264277244</t>
  </si>
  <si>
    <t>-513.903282752924 162.244864757754 -300.929913610051</t>
  </si>
  <si>
    <t>-523.625808168967 162.385767188192 -408.95511663075</t>
  </si>
  <si>
    <t>-531.001139446929 162.779667265227 -506.676394189269</t>
  </si>
  <si>
    <t>-536.984864582082 163.527480050182 -604.490736785435</t>
  </si>
  <si>
    <t>-543.96241091104 165.034938008601 -742.306037141546</t>
  </si>
  <si>
    <t>-528.288705586438 162.94481064244 -832.144608577134</t>
  </si>
  <si>
    <t>-544.075629064898 194.193717303479 -680.899575782033</t>
  </si>
  <si>
    <t>-575.037431065767 329.126604216338 -660.060272758044</t>
  </si>
  <si>
    <t>-530.376934527426 332.225520571693 -363.419274694958</t>
  </si>
  <si>
    <t>-324.314980166606 243.68532088993 -264.302722368318</t>
  </si>
  <si>
    <t>-537.680628579448 134.543547842397 -681.875753818152</t>
  </si>
  <si>
    <t>-574.504859788937 0.963102516168192 -661.855008419288</t>
  </si>
  <si>
    <t>-320.010150612138 10.0493056557623 -346.317176099762</t>
  </si>
  <si>
    <t>-485.258421077388 241.000296202584 -205.187317990432</t>
  </si>
  <si>
    <t>-489.296295911847 263.288918215892 210.676776349178</t>
  </si>
  <si>
    <t>-496.602959460355 284.361221393347 616.489987393507</t>
  </si>
  <si>
    <t>-347.655702594646 296.597885441083 675.642165834227</t>
  </si>
  <si>
    <t>-518.38539120616 83.7458282923844 -201.060841820669</t>
  </si>
  <si>
    <t>-526.587807768978 89.0438430884919 215.305239196274</t>
  </si>
  <si>
    <t>-533.394303203187 99.1557500338774 621.450951783799</t>
  </si>
  <si>
    <t>-392.273580674409 50.7924252596783 681.283574599591</t>
  </si>
  <si>
    <t>9763-20170724T150308.877072400.bin</t>
  </si>
  <si>
    <t>-501.954834070347 162.490603575485 -203.140173512031</t>
  </si>
  <si>
    <t>-513.865889714124 162.241539316152 -300.926007425458</t>
  </si>
  <si>
    <t>-523.400975433015 162.075137082135 -408.967974336609</t>
  </si>
  <si>
    <t>-530.586397790168 162.113427702936 -506.704189752829</t>
  </si>
  <si>
    <t>-536.354704419873 162.428793888935 -604.53370762214</t>
  </si>
  <si>
    <t>-542.997534791977 163.246333047131 -742.371352103348</t>
  </si>
  <si>
    <t>-526.757644134676 160.198285012111 -832.081819898813</t>
  </si>
  <si>
    <t>-543.167138003297 192.722081609513 -681.116420552267</t>
  </si>
  <si>
    <t>-573.927544632241 327.829260267078 -661.138668313006</t>
  </si>
  <si>
    <t>-530.961753230867 331.661886999789 -364.256231803655</t>
  </si>
  <si>
    <t>-324.552403376067 242.006360594751 -266.880395093969</t>
  </si>
  <si>
    <t>-536.955270952764 133.04794076324 -681.769775961989</t>
  </si>
  <si>
    <t>-319.824044382267 9.73637686538382 -345.852362332002</t>
  </si>
  <si>
    <t>-485.417142453797 241.30050108343 -205.227770872748</t>
  </si>
  <si>
    <t>-489.550826501052 263.425895972234 210.644053101387</t>
  </si>
  <si>
    <t>-496.575423062678 284.37744029772 616.498029577184</t>
  </si>
  <si>
    <t>-347.663302615111 296.585493829455 675.744500309826</t>
  </si>
  <si>
    <t>-518.451328994753 83.5812062136358 -201.014504673043</t>
  </si>
  <si>
    <t>-526.841648707637 89.7890933997903 215.335166520018</t>
  </si>
  <si>
    <t>-533.290447430917 99.209483738706 621.491462438497</t>
  </si>
  <si>
    <t>-392.226399381537 50.8131627465887 681.430954186351</t>
  </si>
  <si>
    <t>9763-20170724T150308.943271800.bin</t>
  </si>
  <si>
    <t>-501.9035854815 162.557958922308 -203.095224818493</t>
  </si>
  <si>
    <t>-513.744878687848 162.254675757689 -300.889381489609</t>
  </si>
  <si>
    <t>-523.157115333191 161.851871366142 -408.941477163488</t>
  </si>
  <si>
    <t>-530.205981134977 161.607561724592 -506.68729469927</t>
  </si>
  <si>
    <t>-535.807965689943 161.573178251456 -604.527037315758</t>
  </si>
  <si>
    <t>-542.181322200596 161.828873595395 -742.37956447585</t>
  </si>
  <si>
    <t>-525.403517886694 157.870367026492 -831.955379440495</t>
  </si>
  <si>
    <t>-542.420904945709 191.559021933223 -681.248135662238</t>
  </si>
  <si>
    <t>-573.021898093187 326.821880084259 -662.001600492219</t>
  </si>
  <si>
    <t>-531.786449372725 331.387038412207 -364.88427108999</t>
  </si>
  <si>
    <t>-324.650714751277 239.884923972465 -270.824893319356</t>
  </si>
  <si>
    <t>-536.30732432559 131.872587207084 -681.641298327118</t>
  </si>
  <si>
    <t>-319.605408785621 9.35314713718276 -345.410061258912</t>
  </si>
  <si>
    <t>-485.329168456613 241.526967658994 -205.249446835249</t>
  </si>
  <si>
    <t>-489.662548268869 263.464572770258 210.630304477356</t>
  </si>
  <si>
    <t>-496.556491500382 284.372705166172 616.498102198606</t>
  </si>
  <si>
    <t>-347.670758370282 296.59152807207 675.808567723592</t>
  </si>
  <si>
    <t>-518.513091889723 83.6726721042796 -200.919278104725</t>
  </si>
  <si>
    <t>-527.088170157955 90.2208817089429 215.421423936235</t>
  </si>
  <si>
    <t>-533.176282266205 99.2829383115693 621.553757850924</t>
  </si>
  <si>
    <t>-392.191151041179 50.8228531079492 681.627100619891</t>
  </si>
  <si>
    <t>9763-20170724T150308.976389600.bin</t>
  </si>
  <si>
    <t>-501.866182809838 162.637086742453 -203.073538488867</t>
  </si>
  <si>
    <t>-513.66836077529 162.313807382588 -300.87236140811</t>
  </si>
  <si>
    <t>-523.014230283692 161.827123402051 -408.929860037002</t>
  </si>
  <si>
    <t>-529.991307920624 161.483434513436 -506.680525027606</t>
  </si>
  <si>
    <t>-535.508268425271 161.326657866042 -604.525015772796</t>
  </si>
  <si>
    <t>-541.746640964261 161.386471381417 -742.383953301027</t>
  </si>
  <si>
    <t>-524.707506288151 156.98268845753 -831.88960816853</t>
  </si>
  <si>
    <t>-542.034735040358 191.204574614747 -681.295617778891</t>
  </si>
  <si>
    <t>-572.639819939341 326.498104396124 -662.338402473712</t>
  </si>
  <si>
    <t>-532.282883629538 331.410037984721 -365.105861358088</t>
  </si>
  <si>
    <t>-324.470803112191 239.358166262787 -273.097243536104</t>
  </si>
  <si>
    <t>-535.943476504895 131.515362014027 -681.597152039665</t>
  </si>
  <si>
    <t>-319.472212283687 8.97336109183721 -345.259926298839</t>
  </si>
  <si>
    <t>-485.263244218228 241.615211503886 -205.243580310634</t>
  </si>
  <si>
    <t>-489.668439623119 263.510834556979 210.637628211776</t>
  </si>
  <si>
    <t>-496.551328218046 284.355183209709 616.500105884518</t>
  </si>
  <si>
    <t>-347.671126264207 296.564234919396 675.826525953407</t>
  </si>
  <si>
    <t>-518.477655908212 83.7164283516038 -200.884135987111</t>
  </si>
  <si>
    <t>-527.112989722122 90.3593127222916 215.453855598183</t>
  </si>
  <si>
    <t>-533.126660607083 99.3285421713722 621.595942049682</t>
  </si>
  <si>
    <t>-392.182840771587 50.8129843272407 681.721493374896</t>
  </si>
  <si>
    <t>9763-20170724T150309.010482100.bin</t>
  </si>
  <si>
    <t>-501.767414061605 162.702399539774 -203.059523882479</t>
  </si>
  <si>
    <t>-513.567417956441 162.375872317464 -300.858587843964</t>
  </si>
  <si>
    <t>-522.880255067527 161.83005112832 -408.918607203547</t>
  </si>
  <si>
    <t>-529.81300074716 161.412194574184 -506.672309557479</t>
  </si>
  <si>
    <t>-535.269875424576 161.161701018558 -604.519910905093</t>
  </si>
  <si>
    <t>-541.405945405091 161.070633217511 -742.383382676334</t>
  </si>
  <si>
    <t>-524.114593755994 156.220515640346 -831.817677898778</t>
  </si>
  <si>
    <t>-541.749404080244 190.954632005544 -681.327465784426</t>
  </si>
  <si>
    <t>-572.449543088564 326.261828219893 -662.635450324751</t>
  </si>
  <si>
    <t>-532.721231222092 331.67860982003 -365.326923598066</t>
  </si>
  <si>
    <t>-324.182051772407 238.977454178464 -275.644661097076</t>
  </si>
  <si>
    <t>-535.637836926522 131.267107810405 -681.559985454608</t>
  </si>
  <si>
    <t>-319.320806694176 8.47524677425804 -345.139306056429</t>
  </si>
  <si>
    <t>-485.165333226315 241.708385978854 -205.243839096387</t>
  </si>
  <si>
    <t>-489.650319829078 263.520588913686 210.640911095289</t>
  </si>
  <si>
    <t>-496.549773823455 284.32625918837 616.504476558349</t>
  </si>
  <si>
    <t>-347.669168971453 296.457393146134 675.845877168103</t>
  </si>
  <si>
    <t>-518.370413920454 83.7769258230687 -200.850506556231</t>
  </si>
  <si>
    <t>-527.114067567808 90.4692815491189 215.484411408926</t>
  </si>
  <si>
    <t>-533.097108608909 99.3561141574314 621.639954998994</t>
  </si>
  <si>
    <t>-392.169006148432 50.8351327971293 681.797951211411</t>
  </si>
  <si>
    <t>9763-20170724T150309.077007200.bin</t>
  </si>
  <si>
    <t>-501.535332015112 162.792660536417 -203.032999255133</t>
  </si>
  <si>
    <t>-513.363063968245 162.453426660062 -300.828707052363</t>
  </si>
  <si>
    <t>-522.607807397017 161.795161016237 -408.894042180526</t>
  </si>
  <si>
    <t>-529.43544897732 161.240473606372 -506.654308028075</t>
  </si>
  <si>
    <t>-534.741512091386 160.820823092956 -604.509647393355</t>
  </si>
  <si>
    <t>-540.61512228473 160.45946928712 -742.384000200883</t>
  </si>
  <si>
    <t>-522.762534191369 154.652420328914 -831.650822855455</t>
  </si>
  <si>
    <t>-541.101717589511 190.46020061692 -681.386533314222</t>
  </si>
  <si>
    <t>-572.100301116799 325.747739451021 -663.139467487339</t>
  </si>
  <si>
    <t>-532.770361754366 332.244509409817 -365.799522501657</t>
  </si>
  <si>
    <t>-322.959561699969 237.089864821798 -281.835210469396</t>
  </si>
  <si>
    <t>-534.935929538507 130.778048196235 -681.492788516921</t>
  </si>
  <si>
    <t>-318.572579021771 6.75325155592373 -345.825710583097</t>
  </si>
  <si>
    <t>-485.021671371298 241.81748094545 -205.250666978491</t>
  </si>
  <si>
    <t>-489.533251312954 263.552202369187 210.637850849049</t>
  </si>
  <si>
    <t>-496.553467988674 284.271593585006 616.474692318281</t>
  </si>
  <si>
    <t>-347.676835280851 296.433903330749 675.819632450524</t>
  </si>
  <si>
    <t>-518.062707153941 83.8216046413404 -200.830460019385</t>
  </si>
  <si>
    <t>-526.95573190051 90.627269805773 215.499427612705</t>
  </si>
  <si>
    <t>-533.048853553698 99.4108684681 621.667622554044</t>
  </si>
  <si>
    <t>-392.14783079512 50.8798908423935 681.880879919339</t>
  </si>
  <si>
    <t>9763-20170724T150309.114161100.bin</t>
  </si>
  <si>
    <t>-501.475727816762 162.877702501917 -203.051208868921</t>
  </si>
  <si>
    <t>-513.297056935502 162.539026823008 -300.847642748521</t>
  </si>
  <si>
    <t>-522.491660245825 161.846280361009 -408.916942672786</t>
  </si>
  <si>
    <t>-529.255292101761 161.247759347411 -506.681429632702</t>
  </si>
  <si>
    <t>-534.477856165382 160.772630197015 -604.541020291263</t>
  </si>
  <si>
    <t>-540.212667654336 160.322187172811 -742.421102734037</t>
  </si>
  <si>
    <t>-522.098254221849 154.035436619083 -831.602646995481</t>
  </si>
  <si>
    <t>-540.772245468526 190.361210352909 -681.442913424378</t>
  </si>
  <si>
    <t>-571.856928884653 325.659424463517 -663.359632580685</t>
  </si>
  <si>
    <t>-532.667628852858 332.658988526274 -366.012752426526</t>
  </si>
  <si>
    <t>-322.329613631349 236.190781473234 -284.915094280572</t>
  </si>
  <si>
    <t>-534.583190583821 130.68128784489 -681.505317760831</t>
  </si>
  <si>
    <t>-317.975518431255 6.1110801137138 -346.543579237656</t>
  </si>
  <si>
    <t>-485.0156310842 241.902698546767 -205.275134271192</t>
  </si>
  <si>
    <t>-489.547157501872 263.62154981481 210.613979236553</t>
  </si>
  <si>
    <t>-496.563494680513 284.275275246066 616.440291530744</t>
  </si>
  <si>
    <t>-347.701739762669 296.65838758753 675.776941133192</t>
  </si>
  <si>
    <t>-517.95767114728 83.9043584885121 -200.840976597637</t>
  </si>
  <si>
    <t>-526.824942711277 90.6500026665462 215.490514939039</t>
  </si>
  <si>
    <t>-533.045249480649 99.4310886159558 621.65612124089</t>
  </si>
  <si>
    <t>-392.147227711749 50.913339177509 681.887149805526</t>
  </si>
  <si>
    <t>9763-20170724T150309.175322200.bin</t>
  </si>
  <si>
    <t>-501.316554062035 162.999257968656 -203.161026412435</t>
  </si>
  <si>
    <t>-513.090618020206 162.630214549297 -300.963013394355</t>
  </si>
  <si>
    <t>-522.123976244516 161.841070971274 -409.0453688479</t>
  </si>
  <si>
    <t>-528.695563328686 161.134702715593 -506.822241857695</t>
  </si>
  <si>
    <t>-533.678501603206 160.53363080635 -604.693606695918</t>
  </si>
  <si>
    <t>-539.024615620814 159.889441063069 -742.58852828343</t>
  </si>
  <si>
    <t>-520.429169990206 152.690821204361 -831.601997137032</t>
  </si>
  <si>
    <t>-539.783562640585 190.011265017285 -681.653288883567</t>
  </si>
  <si>
    <t>-571.202539809431 325.290921670669 -663.996993044362</t>
  </si>
  <si>
    <t>-532.186846110378 332.911538400346 -366.6425912835</t>
  </si>
  <si>
    <t>-320.993042322925 234.544585981064 -290.182669742567</t>
  </si>
  <si>
    <t>-533.539402996914 130.337003703507 -681.616590919518</t>
  </si>
  <si>
    <t>-316.561767308417 5.28371882324973 -348.255093867951</t>
  </si>
  <si>
    <t>-484.946218420034 241.946590406495 -205.335078914325</t>
  </si>
  <si>
    <t>-489.530774656734 263.696805198432 210.551823042591</t>
  </si>
  <si>
    <t>-496.569736705977 284.230832614647 616.386842153465</t>
  </si>
  <si>
    <t>-347.710917186495 296.611582134481 675.731362784276</t>
  </si>
  <si>
    <t>-517.647412058354 83.9981521143641 -200.890273151657</t>
  </si>
  <si>
    <t>-526.720282456994 90.7143441940259 215.437208845606</t>
  </si>
  <si>
    <t>-533.05757702066 99.4619137161933 621.630683622469</t>
  </si>
  <si>
    <t>-392.140806914841 51.009644485692 681.870535043025</t>
  </si>
  <si>
    <t>9763-20170724T150309.211960600.bin</t>
  </si>
  <si>
    <t>-501.234351979109 163.021215764103 -203.151178139457</t>
  </si>
  <si>
    <t>-513.00128328414 162.632940060767 -300.954044481883</t>
  </si>
  <si>
    <t>-521.941469086031 161.772744958889 -409.043480328994</t>
  </si>
  <si>
    <t>-528.392635496449 160.985487854869 -506.827718068929</t>
  </si>
  <si>
    <t>-533.217915708412 160.289326311856 -604.706424682159</t>
  </si>
  <si>
    <t>-538.301905981295 159.498186207006 -742.610461393895</t>
  </si>
  <si>
    <t>-519.507651058524 151.848762201804 -831.544486237559</t>
  </si>
  <si>
    <t>-539.184962495966 189.684035563461 -681.708736106278</t>
  </si>
  <si>
    <t>-570.838885958965 324.948503787031 -664.362874884148</t>
  </si>
  <si>
    <t>-532.061374198362 332.818312963415 -366.983752460455</t>
  </si>
  <si>
    <t>-320.517128344017 234.13200233457 -291.916746685295</t>
  </si>
  <si>
    <t>-532.92430682074 130.011693496693 -681.597031270126</t>
  </si>
  <si>
    <t>-315.736483473378 5.13712155989833 -348.769321565888</t>
  </si>
  <si>
    <t>-484.917892376462 241.955197992578 -205.361142692513</t>
  </si>
  <si>
    <t>-489.508328979817 263.724733750607 210.524668348735</t>
  </si>
  <si>
    <t>-496.57915296358 284.212457166704 616.358670467741</t>
  </si>
  <si>
    <t>-347.711373876049 296.542890302216 675.691196205429</t>
  </si>
  <si>
    <t>-517.546714951339 84.0469495812144 -200.891989573634</t>
  </si>
  <si>
    <t>-526.686263899626 90.7330474854173 215.43452502442</t>
  </si>
  <si>
    <t>-533.072584534901 99.4768658837374 621.635157528973</t>
  </si>
  <si>
    <t>-392.141958757503 51.0548529966491 681.86695930164</t>
  </si>
  <si>
    <t>9763-20170724T150309.276130900.bin</t>
  </si>
  <si>
    <t>-501.082264516748 163.091342886211 -203.155333152944</t>
  </si>
  <si>
    <t>-512.839320947737 162.686301459479 -300.959234890059</t>
  </si>
  <si>
    <t>-521.596255608153 161.654497583367 -409.062308575622</t>
  </si>
  <si>
    <t>-527.806515110549 160.657578706644 -506.860231291853</t>
  </si>
  <si>
    <t>-532.312239437013 159.701464637766 -604.751944102427</t>
  </si>
  <si>
    <t>-536.860371033552 158.495957210837 -742.671675930672</t>
  </si>
  <si>
    <t>-517.713609109441 149.910320984357 -831.445002591465</t>
  </si>
  <si>
    <t>-537.9612132858 188.866627155973 -681.865330562243</t>
  </si>
  <si>
    <t>-569.949468639258 324.159050170941 -665.289695723667</t>
  </si>
  <si>
    <t>-532.251753308582 332.74314819931 -367.791435346424</t>
  </si>
  <si>
    <t>-320.240423396258 234.888982820549 -292.953256111279</t>
  </si>
  <si>
    <t>-531.738716362667 129.190988812279 -681.548902446842</t>
  </si>
  <si>
    <t>-314.364451593639 5.87968699055409 -348.615587516604</t>
  </si>
  <si>
    <t>-484.750973304425 241.988154156886 -205.394293102799</t>
  </si>
  <si>
    <t>-489.355999937506 263.725478339991 210.493058468211</t>
  </si>
  <si>
    <t>-496.603937224199 284.181445851131 616.324173740787</t>
  </si>
  <si>
    <t>-347.726598146358 296.561617377047 675.622289245767</t>
  </si>
  <si>
    <t>-517.394152921842 84.1638695637766 -200.872683983156</t>
  </si>
  <si>
    <t>-526.550904333191 90.758900562309 215.454913774259</t>
  </si>
  <si>
    <t>-533.097702503837 99.5389089087296 621.669166600756</t>
  </si>
  <si>
    <t>-392.141313612472 51.1242039558724 681.846508031588</t>
  </si>
  <si>
    <t>9763-20170724T150309.344853300.bin</t>
  </si>
  <si>
    <t>-500.994315611451 163.186831338337 -203.1680682591</t>
  </si>
  <si>
    <t>-512.733502044926 162.761770507116 -300.973938417749</t>
  </si>
  <si>
    <t>-521.256541180348 161.426613648274 -409.092319034669</t>
  </si>
  <si>
    <t>-527.1582798077 160.05077376719 -506.904845320826</t>
  </si>
  <si>
    <t>-531.251947866145 158.616526984617 -604.80881425414</t>
  </si>
  <si>
    <t>-535.105024303061 156.637934702863 -742.740802469488</t>
  </si>
  <si>
    <t>-515.507474236551 146.974952293949 -831.30466946013</t>
  </si>
  <si>
    <t>-536.442992089027 187.35603968363 -682.114014944647</t>
  </si>
  <si>
    <t>-568.545910342308 322.734466085232 -666.534570920065</t>
  </si>
  <si>
    <t>-532.399087350811 332.591027831824 -368.883425777945</t>
  </si>
  <si>
    <t>-320.518877184406 236.496933460004 -291.438410021115</t>
  </si>
  <si>
    <t>-530.36072311559 127.669023047379 -681.427698388456</t>
  </si>
  <si>
    <t>-313.330857382557 5.36716750527012 -347.585379632268</t>
  </si>
  <si>
    <t>-484.609031030014 242.030885907083 -205.413613840336</t>
  </si>
  <si>
    <t>-489.228305469279 263.731443092091 210.475499691392</t>
  </si>
  <si>
    <t>-496.626323630678 284.113745234088 616.294887415422</t>
  </si>
  <si>
    <t>-347.722093223716 296.298731969396 675.565886738324</t>
  </si>
  <si>
    <t>-517.400401451861 84.322133142314 -200.861423105929</t>
  </si>
  <si>
    <t>-526.495051902221 90.769311059245 215.469843916224</t>
  </si>
  <si>
    <t>-533.102381749488 99.5782331208497 621.668354841733</t>
  </si>
  <si>
    <t>-392.123360682775 51.2120149102261 681.831625845126</t>
  </si>
  <si>
    <t>9763-20170724T150309.377940800.bin</t>
  </si>
  <si>
    <t>-500.978155139871 163.256532180741 -203.182980247395</t>
  </si>
  <si>
    <t>-512.718981014918 162.814458459211 -300.988622160005</t>
  </si>
  <si>
    <t>-521.140078563783 161.295831993132 -409.112500481376</t>
  </si>
  <si>
    <t>-526.901632535571 159.691255259553 -506.929961528689</t>
  </si>
  <si>
    <t>-530.803243173731 157.968199822696 -604.837012039985</t>
  </si>
  <si>
    <t>-534.327766452622 155.521799661635 -742.770404486798</t>
  </si>
  <si>
    <t>-514.482281054051 145.284402156858 -831.214428466109</t>
  </si>
  <si>
    <t>-535.762332966913 186.4500728424 -682.252769471352</t>
  </si>
  <si>
    <t>-567.850410780985 321.882973562445 -667.219002185302</t>
  </si>
  <si>
    <t>-532.382498851725 332.734877711036 -369.520659879928</t>
  </si>
  <si>
    <t>-320.930088004226 236.84551899898 -290.665864265981</t>
  </si>
  <si>
    <t>-529.777313481501 126.756305112591 -681.346995860073</t>
  </si>
  <si>
    <t>-313.205244248642 5.64299772617255 -346.362472785717</t>
  </si>
  <si>
    <t>-484.551699495432 242.093024445228 -205.4383325162</t>
  </si>
  <si>
    <t>-489.200408305418 263.749733365451 210.452757777164</t>
  </si>
  <si>
    <t>-496.634478542315 284.107178810339 616.276707678728</t>
  </si>
  <si>
    <t>-347.731235913399 296.328258943866 675.542854191866</t>
  </si>
  <si>
    <t>-517.407215709189 84.3771075698198 -200.869857915547</t>
  </si>
  <si>
    <t>-526.499363586798 90.8270217840866 215.461438133193</t>
  </si>
  <si>
    <t>-533.090033690187 99.5915396488776 621.654257872924</t>
  </si>
  <si>
    <t>-392.11876285927 51.2194649924504 681.831086677523</t>
  </si>
  <si>
    <t>9763-20170724T150309.411036400.bin</t>
  </si>
  <si>
    <t>-500.934269103649 163.328659645643 -203.200814082811</t>
  </si>
  <si>
    <t>-512.656233816946 162.860229805066 -301.008670900978</t>
  </si>
  <si>
    <t>-520.975049956075 161.141948063089 -409.137480401426</t>
  </si>
  <si>
    <t>-526.604796978408 159.291481821782 -506.958065107474</t>
  </si>
  <si>
    <t>-530.331372687902 157.258276898828 -604.866226143781</t>
  </si>
  <si>
    <t>-533.560204785433 154.310118419641 -742.796846477137</t>
  </si>
  <si>
    <t>-513.453594795276 143.513062344673 -831.115372948474</t>
  </si>
  <si>
    <t>-535.073618845833 185.463419144904 -682.396677860322</t>
  </si>
  <si>
    <t>-567.090707621244 320.980008357358 -667.91761588677</t>
  </si>
  <si>
    <t>-532.352064584918 332.75025379982 -370.168192661393</t>
  </si>
  <si>
    <t>-321.527858933482 237.337813780242 -289.084217701935</t>
  </si>
  <si>
    <t>-529.192322850113 125.763055047795 -681.258273550654</t>
  </si>
  <si>
    <t>-313.050857925756 5.87763947860594 -344.986472852117</t>
  </si>
  <si>
    <t>-484.466760638169 242.164103985793 -205.474558437879</t>
  </si>
  <si>
    <t>-489.171753508304 263.779031707267 210.418113448004</t>
  </si>
  <si>
    <t>-496.632170611457 284.098025357569 616.253513888532</t>
  </si>
  <si>
    <t>-347.732070895549 296.285459763956 675.534459150847</t>
  </si>
  <si>
    <t>-517.386130411672 84.4454282889214 -200.880143232411</t>
  </si>
  <si>
    <t>-526.50441076779 90.9599286449213 215.449572900922</t>
  </si>
  <si>
    <t>-533.055934057094 99.6301217267603 621.63943290566</t>
  </si>
  <si>
    <t>-392.111181294506 51.2093852652374 681.839190965239</t>
  </si>
  <si>
    <t>9763-20170724T150309.477218400.bin</t>
  </si>
  <si>
    <t>-500.873437862542 163.500598359155 -203.25478773265</t>
  </si>
  <si>
    <t>-512.575081379314 162.959136355529 -301.064748457617</t>
  </si>
  <si>
    <t>-520.745103876227 160.818344017322 -409.197361985039</t>
  </si>
  <si>
    <t>-526.176632400375 158.452094488606 -507.018146223781</t>
  </si>
  <si>
    <t>-529.63332175699 155.772423058874 -604.920444808413</t>
  </si>
  <si>
    <t>-532.399389140867 151.778648214577 -742.834867339436</t>
  </si>
  <si>
    <t>-511.816552659278 139.926908162631 -830.908111000564</t>
  </si>
  <si>
    <t>-534.009446797505 183.399126605751 -682.680491129174</t>
  </si>
  <si>
    <t>-565.737628912746 319.089300253719 -669.29315530915</t>
  </si>
  <si>
    <t>-532.348634182185 331.988570715835 -371.436163585313</t>
  </si>
  <si>
    <t>-323.130687466134 238.141556566258 -284.570686738274</t>
  </si>
  <si>
    <t>-528.34397068622 123.688906270519 -681.065007093816</t>
  </si>
  <si>
    <t>-313.224060993949 6.7206776922535 -342.130843526575</t>
  </si>
  <si>
    <t>-484.396246613294 242.365944293379 -205.575601598436</t>
  </si>
  <si>
    <t>-489.177498695147 263.851276355807 210.322837598825</t>
  </si>
  <si>
    <t>-496.620288585958 284.071694979154 616.181860780698</t>
  </si>
  <si>
    <t>-347.726880275126 296.101974868541 675.511724467594</t>
  </si>
  <si>
    <t>-517.341022018727 84.5908195372713 -200.890033817956</t>
  </si>
  <si>
    <t>-526.567187165577 91.3003718783361 215.434200270268</t>
  </si>
  <si>
    <t>-532.991292947463 99.7207078080469 621.619506862276</t>
  </si>
  <si>
    <t>-392.111760784385 51.1715143722181 681.868500845824</t>
  </si>
  <si>
    <t>9763-20170724T150309.510812600.bin</t>
  </si>
  <si>
    <t>-500.831559711723 163.577597629571 -203.28421645862</t>
  </si>
  <si>
    <t>-512.518661647793 162.999494808833 -301.095623536619</t>
  </si>
  <si>
    <t>-520.620923797889 160.669328769727 -409.229463911484</t>
  </si>
  <si>
    <t>-525.964823285779 158.073541427306 -507.04929495631</t>
  </si>
  <si>
    <t>-529.304165155913 155.106847163103 -604.947465280434</t>
  </si>
  <si>
    <t>-531.870511873382 150.649651782144 -742.851444370381</t>
  </si>
  <si>
    <t>-511.134423461396 138.341072988844 -830.826032910929</t>
  </si>
  <si>
    <t>-533.514379165585 182.477085405913 -682.807236609978</t>
  </si>
  <si>
    <t>-565.101906654286 318.25981076043 -669.912012022502</t>
  </si>
  <si>
    <t>-532.332611038047 331.567434466072 -372.004115127723</t>
  </si>
  <si>
    <t>-323.742412793735 238.487022627641 -282.834929696635</t>
  </si>
  <si>
    <t>-527.957835116212 122.762804506123 -680.980627845483</t>
  </si>
  <si>
    <t>-313.326171446514 7.18636190495431 -340.960939722786</t>
  </si>
  <si>
    <t>-484.366981741735 242.446560967015 -205.62709813663</t>
  </si>
  <si>
    <t>-489.157211574452 263.903137995737 210.272723282818</t>
  </si>
  <si>
    <t>-496.618828248999 284.067569062254 616.138299438225</t>
  </si>
  <si>
    <t>-347.729819435908 296.097163442432 675.47922489414</t>
  </si>
  <si>
    <t>-517.319285914493 84.6971652017912 -200.887830220987</t>
  </si>
  <si>
    <t>-526.586055120524 91.4402709273454 215.435018117689</t>
  </si>
  <si>
    <t>-532.979147074923 99.75693338782 621.623024264801</t>
  </si>
  <si>
    <t>-392.11567628795 51.1743030888074 681.882612781451</t>
  </si>
  <si>
    <t>9763-20170724T150309.573245700.bin</t>
  </si>
  <si>
    <t>-500.857478248021 163.783551221005 -203.349001527909</t>
  </si>
  <si>
    <t>-512.508490272708 163.132792377206 -301.164233414104</t>
  </si>
  <si>
    <t>-520.45046178126 160.474480694722 -409.302506126686</t>
  </si>
  <si>
    <t>-525.591826094098 157.48632336361 -507.1219127147</t>
  </si>
  <si>
    <t>-528.6654376445 154.034785451004 -605.012767145941</t>
  </si>
  <si>
    <t>-530.786052655256 148.799707186295 -742.897203455248</t>
  </si>
  <si>
    <t>-509.945536966366 135.715377402344 -830.734932896516</t>
  </si>
  <si>
    <t>-532.56238649926 180.970815192863 -683.040150755064</t>
  </si>
  <si>
    <t>-564.092948034646 316.848586008951 -671.048612479669</t>
  </si>
  <si>
    <t>-532.60779400122 331.328715121754 -373.057023940623</t>
  </si>
  <si>
    <t>-324.686747514732 239.866443223538 -280.707150123191</t>
  </si>
  <si>
    <t>-527.134995841793 121.256639542906 -680.856538976787</t>
  </si>
  <si>
    <t>-313.549151711771 8.02814112439523 -339.208424544092</t>
  </si>
  <si>
    <t>-484.337519424373 242.650243349652 -205.748011339556</t>
  </si>
  <si>
    <t>-489.162711395477 263.991111912222 210.1574142525</t>
  </si>
  <si>
    <t>-496.617531438392 284.051398973949 616.038994864234</t>
  </si>
  <si>
    <t>-347.743028716778 296.15164391735 675.402021882375</t>
  </si>
  <si>
    <t>-517.398334683304 84.9401614800988 -200.895154296011</t>
  </si>
  <si>
    <t>-526.657072226087 91.6333804306507 215.428661788028</t>
  </si>
  <si>
    <t>-532.946904045873 99.8294486362499 621.624854239761</t>
  </si>
  <si>
    <t>-392.107335433189 51.1935025011667 681.897333365932</t>
  </si>
  <si>
    <t>9763-20170724T150309.639191800.bin</t>
  </si>
  <si>
    <t>-500.936435868069 163.880445679768 -203.398396782855</t>
  </si>
  <si>
    <t>-512.506727015577 163.182017413999 -301.222921863184</t>
  </si>
  <si>
    <t>-520.322091576137 160.273597526862 -409.363911364699</t>
  </si>
  <si>
    <t>-525.326222064069 156.982169070829 -507.180587543952</t>
  </si>
  <si>
    <t>-528.235197795622 153.151644604731 -605.062566889443</t>
  </si>
  <si>
    <t>-530.090936640019 147.305102880208 -742.926180992035</t>
  </si>
  <si>
    <t>-509.490038014809 133.667747282464 -830.736294523929</t>
  </si>
  <si>
    <t>-531.97733351882 179.741714063295 -683.215937702767</t>
  </si>
  <si>
    <t>-563.519345997154 315.667754353475 -671.887888273554</t>
  </si>
  <si>
    <t>-532.85934628406 331.55228173002 -373.881713548935</t>
  </si>
  <si>
    <t>-325.508431052981 242.123876449795 -278.314177172974</t>
  </si>
  <si>
    <t>-526.563952953539 120.037178679782 -680.756919747391</t>
  </si>
  <si>
    <t>-313.145566973448 7.95972239625394 -338.011140888261</t>
  </si>
  <si>
    <t>-484.40360971543 242.720045048208 -205.831161178975</t>
  </si>
  <si>
    <t>-489.19044598641 264.060600352886 210.074703443977</t>
  </si>
  <si>
    <t>-496.613070426984 284.032903411144 615.949288806747</t>
  </si>
  <si>
    <t>-347.747882662389 296.102128737682 675.341961279414</t>
  </si>
  <si>
    <t>-517.446733427754 85.0551807970071 -200.906961850743</t>
  </si>
  <si>
    <t>-526.780780165176 91.7381109396617 215.415307828708</t>
  </si>
  <si>
    <t>-532.928923215366 99.871020508569 621.617308206572</t>
  </si>
  <si>
    <t>-392.10430401864 51.2032207711613 681.898880186175</t>
  </si>
  <si>
    <t>9763-20170724T150309.674286100.bin</t>
  </si>
  <si>
    <t>-500.958894379505 163.879494476364 -203.410906552152</t>
  </si>
  <si>
    <t>-512.499214093825 163.148744461881 -301.238805482964</t>
  </si>
  <si>
    <t>-520.255829782899 160.147372278289 -409.381350271729</t>
  </si>
  <si>
    <t>-525.194284837456 156.750459855256 -507.197990579246</t>
  </si>
  <si>
    <t>-528.023731298663 152.793789318536 -605.077103566187</t>
  </si>
  <si>
    <t>-529.751762654708 146.748403452039 -742.933850259101</t>
  </si>
  <si>
    <t>-509.343809574611 132.938535115969 -830.762089494535</t>
  </si>
  <si>
    <t>-531.697845232471 179.270793492935 -683.272243556101</t>
  </si>
  <si>
    <t>-563.230365391569 315.216646184132 -672.164080294472</t>
  </si>
  <si>
    <t>-532.868155509854 331.61427884079 -374.155261022356</t>
  </si>
  <si>
    <t>-325.741111587624 243.404247066542 -276.983352898521</t>
  </si>
  <si>
    <t>-526.27800234752 119.570540249611 -680.722164439795</t>
  </si>
  <si>
    <t>-312.66893546812 7.90149758497591 -337.676080795523</t>
  </si>
  <si>
    <t>-484.430351010483 242.694150738807 -205.872602402546</t>
  </si>
  <si>
    <t>-489.206836566731 264.073870787562 210.031333537133</t>
  </si>
  <si>
    <t>-496.61069421001 284.022313281525 615.909564519559</t>
  </si>
  <si>
    <t>-347.750906682104 296.125366762312 675.308886830648</t>
  </si>
  <si>
    <t>-517.472364207566 85.0526397892588 -200.906431850219</t>
  </si>
  <si>
    <t>-526.85580861214 91.7545273038136 215.414413129363</t>
  </si>
  <si>
    <t>-532.940640239462 99.8795085850334 621.619282042556</t>
  </si>
  <si>
    <t>-392.105463988955 51.2350710994035 681.89517074309</t>
  </si>
  <si>
    <t>9763-20170724T150309.710893400.bin</t>
  </si>
  <si>
    <t>-500.983855601177 163.847322667819 -203.421100532759</t>
  </si>
  <si>
    <t>-512.513084523595 163.087456870597 -301.249959124972</t>
  </si>
  <si>
    <t>-520.224299823385 160.024243562096 -409.394107901987</t>
  </si>
  <si>
    <t>-525.10715027374 156.560887160261 -507.211191309163</t>
  </si>
  <si>
    <t>-527.865781926299 152.528358747076 -605.089216346599</t>
  </si>
  <si>
    <t>-529.477454828384 146.367678233187 -742.942204867934</t>
  </si>
  <si>
    <t>-509.28336655952 132.449718912452 -830.802973621751</t>
  </si>
  <si>
    <t>-531.491106075023 178.938440150772 -683.309352396399</t>
  </si>
  <si>
    <t>-563.046889887279 314.890154383101 -672.357155583992</t>
  </si>
  <si>
    <t>-533.003382536508 331.70157671116 -374.339237618302</t>
  </si>
  <si>
    <t>-325.99869256845 244.572614398732 -275.939043455268</t>
  </si>
  <si>
    <t>-526.038984982587 119.243510830745 -680.705183064382</t>
  </si>
  <si>
    <t>-312.115830654162 7.66282822389326 -337.67149839113</t>
  </si>
  <si>
    <t>-484.485233386338 242.655477317841 -205.905600742889</t>
  </si>
  <si>
    <t>-489.188853834604 264.062293490738 209.99781561862</t>
  </si>
  <si>
    <t>-496.614506896164 284.004629013264 615.869664583709</t>
  </si>
  <si>
    <t>-347.748581548301 296.009772527385 675.273487882742</t>
  </si>
  <si>
    <t>-517.495234092198 85.0515624971672 -200.897847917097</t>
  </si>
  <si>
    <t>-526.896423925457 91.7503623320911 215.422684514259</t>
  </si>
  <si>
    <t>-532.947758158153 99.8888268958992 621.625083975822</t>
  </si>
  <si>
    <t>-392.10538790713 51.2574719123538 681.894621231313</t>
  </si>
  <si>
    <t>9763-20170724T150309.775150500.bin</t>
  </si>
  <si>
    <t>-500.979442075287 163.895237694352 -203.470441659318</t>
  </si>
  <si>
    <t>-512.463849049386 163.113178708397 -301.304478816175</t>
  </si>
  <si>
    <t>-520.094843594012 159.997333006206 -409.452711636631</t>
  </si>
  <si>
    <t>-524.891528278282 156.477109215557 -507.272028536543</t>
  </si>
  <si>
    <t>-527.549670348555 152.379610706612 -605.150268329372</t>
  </si>
  <si>
    <t>-529.00426734999 146.119998810245 -743.000465642935</t>
  </si>
  <si>
    <t>-509.187969075024 132.035341773452 -830.920571605478</t>
  </si>
  <si>
    <t>-531.142608702354 178.728361407395 -683.392397953366</t>
  </si>
  <si>
    <t>-562.873394657029 314.659410598087 -672.56468203663</t>
  </si>
  <si>
    <t>-532.863376006197 331.71821498778 -374.557375549408</t>
  </si>
  <si>
    <t>-325.908444976494 246.73590890051 -274.194607256075</t>
  </si>
  <si>
    <t>-525.579974967359 119.045514085183 -680.740946887303</t>
  </si>
  <si>
    <t>-311.084225446648 7.27463809685582 -337.829902126521</t>
  </si>
  <si>
    <t>-484.513826233968 242.662278995902 -205.962253917184</t>
  </si>
  <si>
    <t>-489.273899234882 264.082015938611 209.939795628236</t>
  </si>
  <si>
    <t>-496.62285251213 283.981904536186 615.806549118154</t>
  </si>
  <si>
    <t>-347.765463303508 296.107248903863 675.207333506884</t>
  </si>
  <si>
    <t>-517.41917824555 85.1741376662599 -200.923535537387</t>
  </si>
  <si>
    <t>-526.842954470087 91.6588555465687 215.399866166675</t>
  </si>
  <si>
    <t>-532.968111501387 99.8940491284211 621.61613755546</t>
  </si>
  <si>
    <t>-392.108208617781 51.3071897511352 681.880656050171</t>
  </si>
  <si>
    <t>9763-20170724T150309.811781400.bin</t>
  </si>
  <si>
    <t>-500.986263141777 163.90074904429 -203.486526862126</t>
  </si>
  <si>
    <t>-512.472339994531 163.109890048766 -301.320290841626</t>
  </si>
  <si>
    <t>-520.059586942347 160.003717913253 -409.472060091462</t>
  </si>
  <si>
    <t>-524.799014933141 156.502481124711 -507.294696464897</t>
  </si>
  <si>
    <t>-527.382739685819 152.435431057133 -605.176157715748</t>
  </si>
  <si>
    <t>-528.7150213027 146.232096287033 -743.03029234465</t>
  </si>
  <si>
    <t>-509.019195041058 132.045523995472 -830.961050464704</t>
  </si>
  <si>
    <t>-530.951914621355 178.811862456419 -683.410141127867</t>
  </si>
  <si>
    <t>-562.793725884442 314.703323116673 -672.548133608965</t>
  </si>
  <si>
    <t>-532.629490031271 331.618679668217 -374.548089945645</t>
  </si>
  <si>
    <t>-325.527337128241 247.350303632247 -273.887535559124</t>
  </si>
  <si>
    <t>-525.30030407082 119.1365984046 -680.779333981204</t>
  </si>
  <si>
    <t>-310.717527416693 7.22934567505808 -337.957437515223</t>
  </si>
  <si>
    <t>-484.597904785514 242.651310837539 -205.974626345016</t>
  </si>
  <si>
    <t>-489.294772560534 264.104682400225 209.926470637545</t>
  </si>
  <si>
    <t>-496.629968585316 283.98278940889 615.786165735443</t>
  </si>
  <si>
    <t>-347.781556618016 296.257757505205 675.178714373992</t>
  </si>
  <si>
    <t>-517.349482079944 85.1696112366596 -200.933985441085</t>
  </si>
  <si>
    <t>-526.829538135318 91.609423209329 215.388752546734</t>
  </si>
  <si>
    <t>-532.984437302504 99.8868118444761 621.607209476966</t>
  </si>
  <si>
    <t>-392.101389162733 51.3613987385995 681.867153101263</t>
  </si>
  <si>
    <t>9763-20170724T150309.875950400.bin</t>
  </si>
  <si>
    <t>-501.023411888807 163.954480001962 -203.487945567438</t>
  </si>
  <si>
    <t>-512.488688932697 163.146539063454 -301.323974234421</t>
  </si>
  <si>
    <t>-519.972397741642 160.079195272751 -409.484035774396</t>
  </si>
  <si>
    <t>-524.58794909668 156.639873636075 -507.314833632052</t>
  </si>
  <si>
    <t>-527.019043752258 152.663887710424 -605.203851233496</t>
  </si>
  <si>
    <t>-528.107653985572 146.621296886705 -743.067369930042</t>
  </si>
  <si>
    <t>-508.542639719621 132.196982481773 -830.988486431947</t>
  </si>
  <si>
    <t>-530.524607111793 179.124265577554 -683.412294507534</t>
  </si>
  <si>
    <t>-562.518437532204 314.971762589465 -672.368327487403</t>
  </si>
  <si>
    <t>-532.06711055504 331.783312774054 -374.391664907614</t>
  </si>
  <si>
    <t>-324.550978934884 249.844396959433 -272.666280632353</t>
  </si>
  <si>
    <t>-524.728306967677 119.460215660907 -680.843020268785</t>
  </si>
  <si>
    <t>-310.263767087184 7.83888246965421 -338.095326040754</t>
  </si>
  <si>
    <t>-484.697542655228 242.639600282376 -205.993584565962</t>
  </si>
  <si>
    <t>-489.311178935135 264.096585426561 209.90824241172</t>
  </si>
  <si>
    <t>-496.647323369125 283.956669702707 615.760171032164</t>
  </si>
  <si>
    <t>-347.791495289313 296.22687347427 675.135091571751</t>
  </si>
  <si>
    <t>-517.311687996129 85.2301172136138 -200.938004956087</t>
  </si>
  <si>
    <t>-526.792284526889 91.5225164797671 215.387037139374</t>
  </si>
  <si>
    <t>-533.025855948732 99.8738290329886 621.613211845156</t>
  </si>
  <si>
    <t>-392.094495873578 51.4560881775844 681.84662093327</t>
  </si>
  <si>
    <t>9763-20170724T150309.913394500.bin</t>
  </si>
  <si>
    <t>-500.982728444857 163.958735961998 -203.497168458195</t>
  </si>
  <si>
    <t>-512.425169166326 163.142972487659 -301.335759016059</t>
  </si>
  <si>
    <t>-519.842200482183 160.062697970643 -409.50003402619</t>
  </si>
  <si>
    <t>-524.380720128353 156.611338607736 -507.334084963318</t>
  </si>
  <si>
    <t>-526.717918780616 152.624419911823 -605.225017000352</t>
  </si>
  <si>
    <t>-527.65659994576 146.568799463113 -743.088813624187</t>
  </si>
  <si>
    <t>-508.092084063412 132.085599398837 -831.000655588239</t>
  </si>
  <si>
    <t>-530.159773590517 179.075491483229 -683.439491200038</t>
  </si>
  <si>
    <t>-562.212598014634 314.916548831149 -672.39110631593</t>
  </si>
  <si>
    <t>-531.908908684028 331.794782869333 -374.403215397899</t>
  </si>
  <si>
    <t>-324.255405430788 250.810916277155 -272.194373575092</t>
  </si>
  <si>
    <t>-524.32356445966 119.415838079781 -680.858645424784</t>
  </si>
  <si>
    <t>-310.011226497192 8.05847994990609 -338.116964344791</t>
  </si>
  <si>
    <t>-484.676744192903 242.614540437381 -205.991866832268</t>
  </si>
  <si>
    <t>-489.289341173939 264.103128967693 209.908297053209</t>
  </si>
  <si>
    <t>-496.660678181619 283.946879574427 615.756417068751</t>
  </si>
  <si>
    <t>-347.80352284379 296.279143753232 675.115169823391</t>
  </si>
  <si>
    <t>-517.247494742056 85.2570671465592 -200.934002699355</t>
  </si>
  <si>
    <t>-526.75938973312 91.4704431532414 215.391526915026</t>
  </si>
  <si>
    <t>-533.041748753513 99.8794438476432 621.623076239977</t>
  </si>
  <si>
    <t>-392.089586378924 51.4981903672578 681.83721252936</t>
  </si>
  <si>
    <t>9763-20170724T150309.975567600.bin</t>
  </si>
  <si>
    <t>-500.875030113088 163.919850848346 -203.4627171799</t>
  </si>
  <si>
    <t>-512.274479369581 163.070412064824 -301.306203127458</t>
  </si>
  <si>
    <t>-519.560080613414 159.926612262455 -409.477490725281</t>
  </si>
  <si>
    <t>-523.945054592846 156.410956492621 -507.316314760619</t>
  </si>
  <si>
    <t>-526.093600308895 152.354629578602 -605.208601137395</t>
  </si>
  <si>
    <t>-526.729367926031 146.197801431505 -743.069759666058</t>
  </si>
  <si>
    <t>-507.084024676234 131.746070329719 -830.968577527877</t>
  </si>
  <si>
    <t>-529.375863759871 178.746926322074 -683.449820545825</t>
  </si>
  <si>
    <t>-561.642769274796 314.535769085329 -672.524269572725</t>
  </si>
  <si>
    <t>-532.068976577876 331.752076316423 -374.482350841319</t>
  </si>
  <si>
    <t>-324.332968630465 251.039636327572 -272.226509273512</t>
  </si>
  <si>
    <t>-523.520826225631 119.091679569045 -680.812559475329</t>
  </si>
  <si>
    <t>-309.478530995012 8.50506446650434 -337.963574964772</t>
  </si>
  <si>
    <t>-484.610898800036 242.580512513855 -205.985944976651</t>
  </si>
  <si>
    <t>-489.128036719757 264.080894815757 209.914688489459</t>
  </si>
  <si>
    <t>-496.68807771683 283.939018975623 615.749762049461</t>
  </si>
  <si>
    <t>-347.820397314371 296.326118160223 675.070700038098</t>
  </si>
  <si>
    <t>-517.116351993087 85.1855497161405 -200.897985645156</t>
  </si>
  <si>
    <t>-526.712812333267 91.4614020820086 215.424605729851</t>
  </si>
  <si>
    <t>-533.088363099658 99.8983521276075 621.664150888952</t>
  </si>
  <si>
    <t>-392.090067113191 51.5769887909537 681.818349229987</t>
  </si>
  <si>
    <t>9763-20170724T150310.041337100.bin</t>
  </si>
  <si>
    <t>-500.648583213407 163.816983589118 -203.445209611657</t>
  </si>
  <si>
    <t>-512.066619264241 162.954062487124 -301.286311874072</t>
  </si>
  <si>
    <t>-519.254840805552 159.807985530583 -409.464123279827</t>
  </si>
  <si>
    <t>-523.504781795192 156.30069998865 -507.309091849831</t>
  </si>
  <si>
    <t>-525.471829310749 152.266612110819 -605.206308228989</t>
  </si>
  <si>
    <t>-525.803743156648 146.158679630185 -743.070602950372</t>
  </si>
  <si>
    <t>-506.021361931794 132.006927488111 -830.987519284025</t>
  </si>
  <si>
    <t>-528.604021065843 178.684421167664 -683.444841645177</t>
  </si>
  <si>
    <t>-561.09958785488 314.413265344068 -672.472692910172</t>
  </si>
  <si>
    <t>-532.322153753506 331.424907592435 -374.341136872792</t>
  </si>
  <si>
    <t>-324.398415881459 249.451077295592 -273.479707168607</t>
  </si>
  <si>
    <t>-522.710044578194 119.03248623666 -680.816230735487</t>
  </si>
  <si>
    <t>-309.095717547094 8.90353088000802 -337.837006940423</t>
  </si>
  <si>
    <t>-484.403936232677 242.537702575417 -205.981318644046</t>
  </si>
  <si>
    <t>-489.011717482689 263.999226970984 209.920345657683</t>
  </si>
  <si>
    <t>-496.698749000749 283.907073043908 615.754847507331</t>
  </si>
  <si>
    <t>-347.825291977308 296.246890445625 675.071150020259</t>
  </si>
  <si>
    <t>-516.914259730999 85.0938040048136 -200.851369266433</t>
  </si>
  <si>
    <t>-526.653595525721 91.5633884535353 215.464948411295</t>
  </si>
  <si>
    <t>-533.081630063608 99.9601363391653 621.690035545569</t>
  </si>
  <si>
    <t>-392.080228838419 51.6061165634403 681.810757691058</t>
  </si>
  <si>
    <t>9763-20170724T150310.080441000.bin</t>
  </si>
  <si>
    <t>-500.567868742857 163.823220381082 -203.441217903105</t>
  </si>
  <si>
    <t>-511.968207275131 162.94923585259 -301.284379014245</t>
  </si>
  <si>
    <t>-519.075815517722 159.850404348836 -409.468848599739</t>
  </si>
  <si>
    <t>-523.230578846027 156.412574248006 -507.320426828819</t>
  </si>
  <si>
    <t>-525.081750783878 152.476034000937 -605.223706997364</t>
  </si>
  <si>
    <t>-525.230191850683 146.536764856853 -743.095719990063</t>
  </si>
  <si>
    <t>-505.40436405281 132.653166720183 -831.045747823413</t>
  </si>
  <si>
    <t>-528.130604838768 178.987642364024 -683.433964649907</t>
  </si>
  <si>
    <t>-560.704418196261 314.685953619429 -672.293514026458</t>
  </si>
  <si>
    <t>-532.116644573185 331.222309663091 -374.116848141569</t>
  </si>
  <si>
    <t>-323.883017286319 248.123923768155 -274.827271104598</t>
  </si>
  <si>
    <t>-522.198547711444 119.336684640743 -680.870731155231</t>
  </si>
  <si>
    <t>-308.901562220918 8.8481131730523 -337.888378455938</t>
  </si>
  <si>
    <t>-484.317696318838 242.554436539259 -205.980158799913</t>
  </si>
  <si>
    <t>-488.974671918663 263.982164219159 209.922674988716</t>
  </si>
  <si>
    <t>-496.698298027928 283.883558370037 615.761064309239</t>
  </si>
  <si>
    <t>-347.822794575912 296.15240581894 675.086977259736</t>
  </si>
  <si>
    <t>-516.83107787757 85.1015863307614 -200.8416978992</t>
  </si>
  <si>
    <t>-526.627345970633 91.6007835790276 215.472862236651</t>
  </si>
  <si>
    <t>-533.07192070424 99.96990357146 621.681997149771</t>
  </si>
  <si>
    <t>-392.079877885098 51.6096355835048 681.819542472903</t>
  </si>
  <si>
    <t>9763-20170724T150310.141689200.bin</t>
  </si>
  <si>
    <t>-500.423289415038 163.772792455105 -203.449620599631</t>
  </si>
  <si>
    <t>-511.797383040967 162.917031622879 -301.295976370881</t>
  </si>
  <si>
    <t>-518.723379519042 160.041137663931 -409.498404467635</t>
  </si>
  <si>
    <t>-522.660536138871 156.892994777567 -507.368568115862</t>
  </si>
  <si>
    <t>-524.245841225565 153.338586198754 -605.291444457907</t>
  </si>
  <si>
    <t>-523.974137719752 148.037824625744 -743.189205019603</t>
  </si>
  <si>
    <t>-504.079050108482 134.925625004587 -831.24173497367</t>
  </si>
  <si>
    <t>-527.117398549672 180.206008279324 -683.386704923929</t>
  </si>
  <si>
    <t>-559.855786350801 315.812390824135 -671.592043329141</t>
  </si>
  <si>
    <t>-530.947795525186 330.985298912208 -373.373855048533</t>
  </si>
  <si>
    <t>-322.008900026427 244.978516896306 -278.124820137845</t>
  </si>
  <si>
    <t>-521.071072884299 120.555910824836 -681.08198861032</t>
  </si>
  <si>
    <t>-308.728906383172 8.68320953684201 -338.047388606317</t>
  </si>
  <si>
    <t>-484.170748569944 242.534551216481 -205.966725262319</t>
  </si>
  <si>
    <t>-488.97659361848 263.931959130587 209.935972053567</t>
  </si>
  <si>
    <t>-496.703414105183 283.870905158186 615.762445420214</t>
  </si>
  <si>
    <t>-347.840178944394 296.218096601091 675.102767601455</t>
  </si>
  <si>
    <t>-516.67879579524 85.0707236874296 -200.877788326343</t>
  </si>
  <si>
    <t>-526.55739202296 91.5505256380445 215.435143158381</t>
  </si>
  <si>
    <t>-533.06046687796 99.9661906288736 621.652157906965</t>
  </si>
  <si>
    <t>-392.064481873895 51.663213469333 681.826638677227</t>
  </si>
  <si>
    <t>9763-20170724T150310.172760800.bin</t>
  </si>
  <si>
    <t>-500.368192866748 163.717992600295 -203.442449520574</t>
  </si>
  <si>
    <t>-511.692441804012 162.880897483133 -301.294729185439</t>
  </si>
  <si>
    <t>-518.520693113703 160.165797172275 -409.50743041632</t>
  </si>
  <si>
    <t>-522.35785119457 157.221143027191 -507.388010769223</t>
  </si>
  <si>
    <t>-523.835037826303 153.928852961721 -605.321552654176</t>
  </si>
  <si>
    <t>-523.405807396351 149.060005853657 -743.235117220169</t>
  </si>
  <si>
    <t>-503.48597202814 136.441171938135 -831.354071415704</t>
  </si>
  <si>
    <t>-526.64825401189 181.037528113042 -683.335793340443</t>
  </si>
  <si>
    <t>-559.401352370679 316.592009273628 -671.057956928728</t>
  </si>
  <si>
    <t>-530.066894043241 330.982980890411 -372.842546010436</t>
  </si>
  <si>
    <t>-320.702723838413 244.079041003489 -279.358035362147</t>
  </si>
  <si>
    <t>-520.54282574713 121.386871604682 -681.210902156662</t>
  </si>
  <si>
    <t>-308.710209108217 8.55153582738944 -338.335618647834</t>
  </si>
  <si>
    <t>-484.138540571851 242.426619590319 -205.936869811491</t>
  </si>
  <si>
    <t>-489.019689093707 263.926212788792 209.959671896359</t>
  </si>
  <si>
    <t>-496.713674403254 283.856644428 615.770292037836</t>
  </si>
  <si>
    <t>-347.846819364609 296.218161301462 675.098664441735</t>
  </si>
  <si>
    <t>-516.577471180466 85.0385860012682 -200.893617691663</t>
  </si>
  <si>
    <t>-526.49874793782 91.4638043056907 215.419144225442</t>
  </si>
  <si>
    <t>-533.070947498754 99.9541914713725 621.643432011481</t>
  </si>
  <si>
    <t>-392.059025634946 51.7001932593985 681.819739750283</t>
  </si>
  <si>
    <t>9763-20170724T150310.210395700.bin</t>
  </si>
  <si>
    <t>-500.281202317027 163.633197108265 -203.428451948884</t>
  </si>
  <si>
    <t>-511.543528584539 162.808965123757 -301.287913337383</t>
  </si>
  <si>
    <t>-518.271484121167 160.28456818671 -409.511706989267</t>
  </si>
  <si>
    <t>-522.012139901768 157.584237814225 -507.402967847055</t>
  </si>
  <si>
    <t>-523.391328301754 154.609027966145 -605.34804120459</t>
  </si>
  <si>
    <t>-522.826648345874 150.263195546629 -743.278495749936</t>
  </si>
  <si>
    <t>-502.897918367885 138.215168931483 -831.475351795143</t>
  </si>
  <si>
    <t>-526.161686232844 182.009894852878 -683.261560372459</t>
  </si>
  <si>
    <t>-558.914235019861 317.514748234338 -670.461184635306</t>
  </si>
  <si>
    <t>-529.076436415153 331.071315131351 -372.256676302614</t>
  </si>
  <si>
    <t>-319.275481545637 242.995103967749 -280.872116679272</t>
  </si>
  <si>
    <t>-519.990825737454 122.358406069089 -681.35690642286</t>
  </si>
  <si>
    <t>-308.657201515987 8.46759458579118 -338.783215621014</t>
  </si>
  <si>
    <t>-484.082011460707 242.323745492872 -205.904566593621</t>
  </si>
  <si>
    <t>-489.053918933267 263.88249164809 209.987837707037</t>
  </si>
  <si>
    <t>-496.730728657315 283.854587996426 615.782911911352</t>
  </si>
  <si>
    <t>-347.867171231461 296.349757499166 675.091588875607</t>
  </si>
  <si>
    <t>-516.452110369597 84.94470873364 -200.904136857745</t>
  </si>
  <si>
    <t>-526.434894908586 91.3615758563324 215.407282184417</t>
  </si>
  <si>
    <t>-533.084056146913 99.9477150165224 621.640619455923</t>
  </si>
  <si>
    <t>-392.05928466823 51.7241195159133 681.811221024402</t>
  </si>
  <si>
    <t>9763-20170724T150310.277074900.bin</t>
  </si>
  <si>
    <t>-500.033371428398 163.354994178535 -203.38273066537</t>
  </si>
  <si>
    <t>-511.202036562481 162.596905760814 -301.253494027316</t>
  </si>
  <si>
    <t>-517.779332554519 160.518142850108 -409.495874630509</t>
  </si>
  <si>
    <t>-521.37961053908 158.372095032242 -507.406304984</t>
  </si>
  <si>
    <t>-522.623418318929 156.102730018068 -605.372118294766</t>
  </si>
  <si>
    <t>-521.881895852329 152.911070461335 -743.33314044701</t>
  </si>
  <si>
    <t>-501.948449370222 142.125993333098 -831.692337429124</t>
  </si>
  <si>
    <t>-525.340306440413 184.149558543011 -683.057202325625</t>
  </si>
  <si>
    <t>-557.910769128731 319.581376806363 -669.076737662509</t>
  </si>
  <si>
    <t>-527.280132163797 330.964116370101 -370.861649063857</t>
  </si>
  <si>
    <t>-317.024189082643 240.942329830215 -282.467520852144</t>
  </si>
  <si>
    <t>-519.079041735808 124.494056390815 -681.643478715633</t>
  </si>
  <si>
    <t>-308.50626354936 8.54314656393399 -340.186620442605</t>
  </si>
  <si>
    <t>-483.865127456593 242.048985604564 -205.816611860359</t>
  </si>
  <si>
    <t>-489.066022717834 263.69172992471 210.068608785972</t>
  </si>
  <si>
    <t>-496.758626750732 283.810623586481 615.848135303666</t>
  </si>
  <si>
    <t>-347.882932541792 296.331507723955 675.120833797913</t>
  </si>
  <si>
    <t>-516.184634366252 84.6160656150964 -200.910225293489</t>
  </si>
  <si>
    <t>-526.297779479845 91.1466479069072 215.396283413509</t>
  </si>
  <si>
    <t>-533.134908286346 99.9008932836789 621.635437239457</t>
  </si>
  <si>
    <t>-392.055435118117 51.8055469400451 681.780468206536</t>
  </si>
  <si>
    <t>9763-20170724T150310.342860300.bin</t>
  </si>
  <si>
    <t>-499.82307574971 163.081136999545 -203.32639594872</t>
  </si>
  <si>
    <t>-510.920340923427 162.393414514038 -301.20589269285</t>
  </si>
  <si>
    <t>-517.462718248382 160.787767164084 -409.45841634105</t>
  </si>
  <si>
    <t>-521.064760717554 159.226254681367 -507.379755945568</t>
  </si>
  <si>
    <t>-522.353181347032 157.696787948218 -605.359384937527</t>
  </si>
  <si>
    <t>-521.72847380686 155.708317482659 -743.343620708548</t>
  </si>
  <si>
    <t>-501.86533589049 146.186011924037 -831.863510171599</t>
  </si>
  <si>
    <t>-525.17355103992 186.416129122905 -682.794825454624</t>
  </si>
  <si>
    <t>-557.575047129983 321.757287088911 -667.565206081465</t>
  </si>
  <si>
    <t>-525.974172912298 331.022652665778 -369.378148139002</t>
  </si>
  <si>
    <t>-314.913772168813 238.943159996036 -285.117338829397</t>
  </si>
  <si>
    <t>-518.835663095093 126.758520396123 -681.906418822373</t>
  </si>
  <si>
    <t>-308.247578139592 8.51283426394525 -342.101923090581</t>
  </si>
  <si>
    <t>-483.690543062376 241.774547048185 -205.686744954701</t>
  </si>
  <si>
    <t>-489.109689346146 263.51472835862 210.190680432561</t>
  </si>
  <si>
    <t>-496.782889306418 283.774233057941 615.950403655464</t>
  </si>
  <si>
    <t>-347.89769480714 296.348758968133 675.1878742168</t>
  </si>
  <si>
    <t>-515.972785751094 84.3489222379897 -200.908540445321</t>
  </si>
  <si>
    <t>-526.159823882877 90.9734433613669 215.394683213744</t>
  </si>
  <si>
    <t>-533.155925590561 99.9015465093851 621.636667323078</t>
  </si>
  <si>
    <t>-392.047831349118 51.8545377155731 681.753199587368</t>
  </si>
  <si>
    <t>9763-20170724T150310.375946000.bin</t>
  </si>
  <si>
    <t>-499.748283036595 162.999184419298 -203.298723809814</t>
  </si>
  <si>
    <t>-510.813736144137 162.337426427843 -301.181859804956</t>
  </si>
  <si>
    <t>-517.377219412083 160.966739583431 -409.436449515955</t>
  </si>
  <si>
    <t>-521.02907120917 159.698892891037 -507.360163160285</t>
  </si>
  <si>
    <t>-522.403029256563 158.54243327635 -605.343709929105</t>
  </si>
  <si>
    <t>-521.940948075604 157.161802511046 -743.336124391575</t>
  </si>
  <si>
    <t>-502.140005657657 148.259369864066 -831.934339975822</t>
  </si>
  <si>
    <t>-525.348457387637 187.599049065444 -682.648614937391</t>
  </si>
  <si>
    <t>-557.7391172848 322.868263326497 -666.798770332988</t>
  </si>
  <si>
    <t>-525.285413288536 331.119712824437 -368.67357468609</t>
  </si>
  <si>
    <t>-313.614422428167 238.607675317029 -286.442585185764</t>
  </si>
  <si>
    <t>-518.941949643924 127.945117338351 -682.030150371587</t>
  </si>
  <si>
    <t>-308.268787951633 8.75169566435125 -342.886651076415</t>
  </si>
  <si>
    <t>-483.583566611417 241.691699356995 -205.626636815598</t>
  </si>
  <si>
    <t>-489.103695839056 263.447570369484 210.248588720043</t>
  </si>
  <si>
    <t>-496.793528540864 283.753429772333 616.004737527843</t>
  </si>
  <si>
    <t>-347.904159642 296.349623838897 675.227111108329</t>
  </si>
  <si>
    <t>-515.928330882585 84.2978052472588 -200.901637241654</t>
  </si>
  <si>
    <t>-526.102193725567 90.8932077898066 215.402295068344</t>
  </si>
  <si>
    <t>-533.158840707893 99.9088586675989 621.639943024129</t>
  </si>
  <si>
    <t>-392.03842035524 51.8816750323354 681.74322221969</t>
  </si>
  <si>
    <t>9763-20170724T150310.411546600.bin</t>
  </si>
  <si>
    <t>-499.71181014637 162.994897851368 -203.265438531588</t>
  </si>
  <si>
    <t>-510.757491302493 162.351792379421 -301.15100365906</t>
  </si>
  <si>
    <t>-517.341255401387 161.201316145885 -409.406900552774</t>
  </si>
  <si>
    <t>-521.036349454425 160.211424854265 -507.332223275606</t>
  </si>
  <si>
    <t>-522.483299670049 159.411300220164 -605.31825300581</t>
  </si>
  <si>
    <t>-522.15995698838 158.613117537592 -743.31551774172</t>
  </si>
  <si>
    <t>-502.413687417929 150.311159003376 -831.984395689037</t>
  </si>
  <si>
    <t>-525.551880720535 188.788991905466 -682.496814345247</t>
  </si>
  <si>
    <t>-557.885745806168 323.997356056673 -666.012004599169</t>
  </si>
  <si>
    <t>-524.277653534162 331.474937248677 -367.994147660959</t>
  </si>
  <si>
    <t>-312.099959283076 238.700198168589 -287.381010566627</t>
  </si>
  <si>
    <t>-519.053883950714 129.142940339702 -682.136608902453</t>
  </si>
  <si>
    <t>-308.363253850406 9.09016637016907 -343.536729540035</t>
  </si>
  <si>
    <t>-483.554127369242 241.683493220927 -205.574010908752</t>
  </si>
  <si>
    <t>-489.110674500562 263.420798946948 210.301749112027</t>
  </si>
  <si>
    <t>-496.8060358442 283.751891769908 616.059010001601</t>
  </si>
  <si>
    <t>-347.913857121978 296.381775005136 675.267176726431</t>
  </si>
  <si>
    <t>-515.884899887584 84.3183115851305 -200.895286023845</t>
  </si>
  <si>
    <t>-526.06027544453 90.8567667425207 215.409570085574</t>
  </si>
  <si>
    <t>-533.168770751 99.9089012768015 621.643114403562</t>
  </si>
  <si>
    <t>-392.041349483044 51.8898207367483 681.736587114966</t>
  </si>
  <si>
    <t>9763-20170724T150310.473040600.bin</t>
  </si>
  <si>
    <t>-499.677920435243 163.133403993263 -203.215572256431</t>
  </si>
  <si>
    <t>-510.675845307091 162.501307551445 -301.106557024594</t>
  </si>
  <si>
    <t>-517.30872401251 161.711764141357 -409.362706754238</t>
  </si>
  <si>
    <t>-521.103158770667 161.184706564177 -507.287915283878</t>
  </si>
  <si>
    <t>-522.712882184623 160.980637509121 -605.274377847502</t>
  </si>
  <si>
    <t>-522.693316824547 161.159663756691 -743.274253917057</t>
  </si>
  <si>
    <t>-503.095467279772 153.984329091312 -832.074312488889</t>
  </si>
  <si>
    <t>-526.036487828237 190.894601513517 -682.23609387009</t>
  </si>
  <si>
    <t>-558.347374271351 325.975182605905 -664.662166179422</t>
  </si>
  <si>
    <t>-522.247611409598 332.754645847714 -366.919229590559</t>
  </si>
  <si>
    <t>-309.826942473656 239.820527244756 -287.133887386339</t>
  </si>
  <si>
    <t>-519.367456992523 131.266365903156 -682.312499568892</t>
  </si>
  <si>
    <t>-308.574611323528 10.0154821463675 -344.467925335228</t>
  </si>
  <si>
    <t>-483.596153767811 241.820522996748 -205.487428442446</t>
  </si>
  <si>
    <t>-489.192385281956 263.500007369391 210.390763252414</t>
  </si>
  <si>
    <t>-496.82374472595 283.748541342956 616.152491902709</t>
  </si>
  <si>
    <t>-347.936793295803 296.4650851072 675.355238771548</t>
  </si>
  <si>
    <t>-515.73084496261 84.4559375467768 -200.889489280337</t>
  </si>
  <si>
    <t>-525.963742337996 90.8573641104372 215.416048525093</t>
  </si>
  <si>
    <t>-533.190678404069 99.8805553046968 621.643105725098</t>
  </si>
  <si>
    <t>-392.024971980606 51.9647303589218 681.729119435279</t>
  </si>
  <si>
    <t>9763-20170724T150310.543261200.bin</t>
  </si>
  <si>
    <t>-499.708083917198 163.396300226166 -203.18196035725</t>
  </si>
  <si>
    <t>-510.616014389842 162.76157648797 -301.083051031303</t>
  </si>
  <si>
    <t>-517.214115288205 162.263259582443 -409.343065853226</t>
  </si>
  <si>
    <t>-521.014833262145 162.113703606079 -507.269084341424</t>
  </si>
  <si>
    <t>-522.675614801864 162.399039717772 -605.254713963675</t>
  </si>
  <si>
    <t>-522.781511611407 163.382038280573 -743.251016914426</t>
  </si>
  <si>
    <t>-503.312923838943 157.24153009978 -832.157103607179</t>
  </si>
  <si>
    <t>-526.113174311128 192.755810071246 -682.037664855726</t>
  </si>
  <si>
    <t>-558.394149339598 327.738027443678 -663.672235513618</t>
  </si>
  <si>
    <t>-520.68573763156 333.583371393924 -366.108833854724</t>
  </si>
  <si>
    <t>-308.168593320905 240.197502264057 -287.111783671618</t>
  </si>
  <si>
    <t>-519.356233860872 133.139027431173 -682.467715309313</t>
  </si>
  <si>
    <t>-308.792832076953 10.9566285991186 -345.324492902882</t>
  </si>
  <si>
    <t>-483.785706189271 242.070284673292 -205.417014621952</t>
  </si>
  <si>
    <t>-489.308946336786 263.65866693985 210.466929089808</t>
  </si>
  <si>
    <t>-496.834479357325 283.767831999127 616.239022511527</t>
  </si>
  <si>
    <t>-347.956279587357 296.58922240584 675.441159365495</t>
  </si>
  <si>
    <t>-515.610012972885 84.7077276101093 -200.876765961722</t>
  </si>
  <si>
    <t>-525.875314618041 90.932483668948 215.430612702008</t>
  </si>
  <si>
    <t>-533.201864922023 99.8806110507817 621.66095188196</t>
  </si>
  <si>
    <t>-391.994716733959 52.0699415888737 681.733296216064</t>
  </si>
  <si>
    <t>9763-20170724T150310.583353400.bin</t>
  </si>
  <si>
    <t>-499.742850886319 163.54875348881 -203.154960483948</t>
  </si>
  <si>
    <t>-510.589981254572 162.918909627535 -301.062815495789</t>
  </si>
  <si>
    <t>-517.126737395484 162.57215690837 -409.327146607429</t>
  </si>
  <si>
    <t>-520.880281572321 162.618272576746 -507.255191720052</t>
  </si>
  <si>
    <t>-522.505813936409 163.157178532424 -605.240301460132</t>
  </si>
  <si>
    <t>-522.57809738991 164.558268706279 -743.233079382546</t>
  </si>
  <si>
    <t>-503.155463541998 158.904594306652 -832.181334300957</t>
  </si>
  <si>
    <t>-525.954966573728 193.743084173318 -681.931795660972</t>
  </si>
  <si>
    <t>-558.269724666563 328.668874485138 -663.198608861686</t>
  </si>
  <si>
    <t>-520.097500142872 334.009622593501 -365.685035789576</t>
  </si>
  <si>
    <t>-307.466150546829 240.638199715885 -286.978660433081</t>
  </si>
  <si>
    <t>-519.137325988791 134.134707559871 -682.540601930884</t>
  </si>
  <si>
    <t>-554.595232316098 0.308701615857899 -661.739569795726</t>
  </si>
  <si>
    <t>-308.819168616803 11.5632103751198 -345.759905637324</t>
  </si>
  <si>
    <t>-483.885972054902 242.223211688429 -205.380773294155</t>
  </si>
  <si>
    <t>-489.35372427824 263.740146078044 210.507588071145</t>
  </si>
  <si>
    <t>-496.842377936354 283.782842536589 616.284963818734</t>
  </si>
  <si>
    <t>-347.961304437957 296.555811040973 675.490340558654</t>
  </si>
  <si>
    <t>-515.573799175998 84.8368910034867 -200.874953285971</t>
  </si>
  <si>
    <t>-525.843428285829 90.9964759665643 215.433342837578</t>
  </si>
  <si>
    <t>-533.215443720586 99.8829221777182 621.677933122485</t>
  </si>
  <si>
    <t>-391.98996397623 52.1024531119406 681.731164289395</t>
  </si>
  <si>
    <t>9763-20170724T150310.611431300.bin</t>
  </si>
  <si>
    <t>-499.730542753523 163.708559735318 -203.130212668005</t>
  </si>
  <si>
    <t>-510.523085860077 163.067342415029 -301.043973783386</t>
  </si>
  <si>
    <t>-517.015309350705 162.848328438003 -409.31126882463</t>
  </si>
  <si>
    <t>-520.74066442144 163.06548243197 -507.240198016986</t>
  </si>
  <si>
    <t>-522.353555018932 163.830673092485 -605.223942731312</t>
  </si>
  <si>
    <t>-522.427678029204 165.60793459931 -743.212521801295</t>
  </si>
  <si>
    <t>-503.057499140792 160.403735123673 -832.199606510062</t>
  </si>
  <si>
    <t>-525.83025301407 194.622545439437 -681.831898640046</t>
  </si>
  <si>
    <t>-558.117408099774 329.500035580267 -662.702263746006</t>
  </si>
  <si>
    <t>-519.466040434833 334.398524957185 -365.242898168736</t>
  </si>
  <si>
    <t>-306.68655580799 240.92484444482 -287.059877691618</t>
  </si>
  <si>
    <t>-518.959571098622 135.02217300828 -682.603299748116</t>
  </si>
  <si>
    <t>-554.220633157317 1.06271429062758 -662.280806127605</t>
  </si>
  <si>
    <t>-308.912249807327 12.3827449903774 -346.058776094753</t>
  </si>
  <si>
    <t>-483.907168109616 242.346065397381 -205.347049430373</t>
  </si>
  <si>
    <t>-489.377076506097 263.836257559465 210.542651019557</t>
  </si>
  <si>
    <t>-496.843849651056 283.786949778053 616.332298357965</t>
  </si>
  <si>
    <t>-347.963068930036 296.514892369914 675.548097005371</t>
  </si>
  <si>
    <t>-515.533891637498 85.0213381840624 -200.852137944735</t>
  </si>
  <si>
    <t>-525.805108535848 91.0758442968836 215.457618145747</t>
  </si>
  <si>
    <t>-533.212624154184 99.9045705362034 621.693976207505</t>
  </si>
  <si>
    <t>-391.993233993968 52.0824264457992 681.72830246574</t>
  </si>
  <si>
    <t>9763-20170724T150310.675607700.bin</t>
  </si>
  <si>
    <t>-499.693532800111 163.83467804354 -203.084918072682</t>
  </si>
  <si>
    <t>-510.355076556077 163.20279077744 -301.013197799403</t>
  </si>
  <si>
    <t>-516.782132660547 163.203769903674 -409.284597214269</t>
  </si>
  <si>
    <t>-520.488998303534 163.70086069984 -507.213064572975</t>
  </si>
  <si>
    <t>-522.128946690996 164.824922676857 -605.192895270776</t>
  </si>
  <si>
    <t>-522.293897428422 167.187942671605 -743.172562542435</t>
  </si>
  <si>
    <t>-502.95655327629 162.738521212643 -832.207959735927</t>
  </si>
  <si>
    <t>-525.69145116943 195.937458784726 -681.667249745444</t>
  </si>
  <si>
    <t>-557.988160322481 330.725050904135 -661.895712394732</t>
  </si>
  <si>
    <t>-518.561978470726 334.924845770786 -364.527247997488</t>
  </si>
  <si>
    <t>-305.399621727192 241.171873701507 -287.734000798057</t>
  </si>
  <si>
    <t>-518.750522702107 136.349304408349 -682.696029247061</t>
  </si>
  <si>
    <t>-553.771427808428 2.21105806197875 -663.216091998849</t>
  </si>
  <si>
    <t>-309.30284516377 13.5289004900637 -346.812426103351</t>
  </si>
  <si>
    <t>-483.913633770071 242.512520740352 -205.269697666396</t>
  </si>
  <si>
    <t>-489.418659794871 263.917602322734 210.623918523417</t>
  </si>
  <si>
    <t>-496.844894257533 283.79697608021 616.422733242228</t>
  </si>
  <si>
    <t>-347.973015530112 296.535022272242 675.658780050905</t>
  </si>
  <si>
    <t>-515.448983312681 85.1230330972385 -200.848607134167</t>
  </si>
  <si>
    <t>-525.852040743266 91.2248719863258 215.4572388789</t>
  </si>
  <si>
    <t>-533.200884615189 99.9299190089557 621.697284617887</t>
  </si>
  <si>
    <t>-391.992268808515 52.0620407263029 681.720509626547</t>
  </si>
  <si>
    <t>9763-20170724T150310.712210400.bin</t>
  </si>
  <si>
    <t>-499.674617248331 163.886829668385 -203.043172400898</t>
  </si>
  <si>
    <t>-510.300085422457 163.283363201216 -300.975544682578</t>
  </si>
  <si>
    <t>-516.707405190683 163.396152919918 -409.248041835292</t>
  </si>
  <si>
    <t>-520.407804151257 164.026274348997 -507.176195111371</t>
  </si>
  <si>
    <t>-522.05468961211 165.314046222745 -605.153793053785</t>
  </si>
  <si>
    <t>-522.24539848816 167.939794379794 -743.128710829254</t>
  </si>
  <si>
    <t>-502.893975422704 163.792282749901 -832.175391332659</t>
  </si>
  <si>
    <t>-525.646037352464 196.570510655896 -681.567974346971</t>
  </si>
  <si>
    <t>-557.953806471912 331.307148618626 -661.55056649346</t>
  </si>
  <si>
    <t>-518.301532155287 335.310125525666 -364.209633798257</t>
  </si>
  <si>
    <t>-304.818547331062 241.449260024385 -288.445657623604</t>
  </si>
  <si>
    <t>-518.676158504325 136.987754635743 -682.711647891413</t>
  </si>
  <si>
    <t>-553.655450537547 2.7750607154228 -663.630513123767</t>
  </si>
  <si>
    <t>-309.470364605693 14.1617873879788 -347.314046252075</t>
  </si>
  <si>
    <t>-483.924873303738 242.59359658095 -205.210437952308</t>
  </si>
  <si>
    <t>-489.536224838691 263.944942017974 210.684570442795</t>
  </si>
  <si>
    <t>-496.847822639834 283.823128061259 616.483302991696</t>
  </si>
  <si>
    <t>-347.992026849782 296.723144931022 675.72467266928</t>
  </si>
  <si>
    <t>-515.447713051554 85.1726122921671 -200.846379694794</t>
  </si>
  <si>
    <t>-525.89624224039 91.3134172011307 215.457721435052</t>
  </si>
  <si>
    <t>-533.163462057579 99.96727600396 621.68346544049</t>
  </si>
  <si>
    <t>-391.987217074318 52.0154285621904 681.715785770196</t>
  </si>
  <si>
    <t>9763-20170724T150310.773447000.bin</t>
  </si>
  <si>
    <t>-499.630075205289 163.945317929743 -203.033510887889</t>
  </si>
  <si>
    <t>-510.146170722672 163.383041809449 -300.977858066357</t>
  </si>
  <si>
    <t>-516.54126989246 163.685099994311 -409.250759814063</t>
  </si>
  <si>
    <t>-520.280216293925 164.53999561586 -507.175600330509</t>
  </si>
  <si>
    <t>-522.018766223727 166.104126340361 -605.147700412986</t>
  </si>
  <si>
    <t>-522.397787192714 169.170478914999 -743.113232114945</t>
  </si>
  <si>
    <t>-503.111153574447 165.464165866414 -832.193344302144</t>
  </si>
  <si>
    <t>-525.761642491992 197.598872307663 -681.456717199574</t>
  </si>
  <si>
    <t>-558.086032532481 332.257993710338 -660.921720453454</t>
  </si>
  <si>
    <t>-517.791936417805 336.099359638822 -363.664880604249</t>
  </si>
  <si>
    <t>-303.436539455793 242.412274156133 -290.18358107857</t>
  </si>
  <si>
    <t>-518.69885065957 138.031235216151 -682.800107200491</t>
  </si>
  <si>
    <t>-553.512462404527 3.68917358428621 -664.38394762398</t>
  </si>
  <si>
    <t>-309.697363878192 15.6622300162724 -348.705674279385</t>
  </si>
  <si>
    <t>-483.865063820429 242.665531503839 -205.13358327866</t>
  </si>
  <si>
    <t>-489.739751364475 263.970544196626 210.760150603729</t>
  </si>
  <si>
    <t>-496.843664195587 283.801369182205 616.56503097418</t>
  </si>
  <si>
    <t>-347.995253839887 296.645851685132 675.836992368176</t>
  </si>
  <si>
    <t>-515.38021065025 85.1936305422441 -200.901667215063</t>
  </si>
  <si>
    <t>-525.92471518867 91.4827111316592 215.397830363577</t>
  </si>
  <si>
    <t>-533.104416885657 100.023600943754 621.612468695162</t>
  </si>
  <si>
    <t>-391.972361672068 51.9780266183095 681.673901250475</t>
  </si>
  <si>
    <t>9763-20170724T150310.811046600.bin</t>
  </si>
  <si>
    <t>-499.538828400848 163.99463358318 -203.044623145086</t>
  </si>
  <si>
    <t>-510.015867804192 163.449868772201 -300.99326724445</t>
  </si>
  <si>
    <t>-516.426398945489 163.843895090468 -409.264881467568</t>
  </si>
  <si>
    <t>-520.205936877373 164.8090241246 -507.187329221489</t>
  </si>
  <si>
    <t>-522.01352195219 166.509399656915 -605.155822378511</t>
  </si>
  <si>
    <t>-522.52141226691 169.793779470387 -743.115697990861</t>
  </si>
  <si>
    <t>-503.278191862873 166.260512313657 -832.212446297063</t>
  </si>
  <si>
    <t>-525.859347820325 198.121003281441 -681.411434524773</t>
  </si>
  <si>
    <t>-558.225869101519 332.732655566934 -660.663533008213</t>
  </si>
  <si>
    <t>-517.499214311214 336.583153144395 -363.465771609826</t>
  </si>
  <si>
    <t>-302.720017765582 242.767853942008 -291.399340231935</t>
  </si>
  <si>
    <t>-518.73446918563 138.563050779183 -682.85558624759</t>
  </si>
  <si>
    <t>-553.510509644076 4.16195178178418 -664.75257076407</t>
  </si>
  <si>
    <t>-309.558218730109 16.5033468542172 -349.595379392704</t>
  </si>
  <si>
    <t>-483.778460953988 242.712242997674 -205.119361463707</t>
  </si>
  <si>
    <t>-489.786493073313 264.010986295607 210.772770347555</t>
  </si>
  <si>
    <t>-496.845562320204 283.819078236082 616.588681216318</t>
  </si>
  <si>
    <t>-348.006470706214 296.714529062004 675.87299972753</t>
  </si>
  <si>
    <t>-515.293998700456 85.2836048561257 -200.928624392157</t>
  </si>
  <si>
    <t>-525.919835363862 91.5371609015947 215.369359120495</t>
  </si>
  <si>
    <t>-533.094125814859 100.030560507761 621.579607012138</t>
  </si>
  <si>
    <t>-391.97014629621 51.982054593667 681.657534595342</t>
  </si>
  <si>
    <t>9763-20170724T150310.875720500.bin</t>
  </si>
  <si>
    <t>-499.271919998055 164.158899808636 -203.052705897519</t>
  </si>
  <si>
    <t>-509.697003930084 163.64598880285 -301.00705869107</t>
  </si>
  <si>
    <t>-516.16772227754 164.162314667718 -409.274607088982</t>
  </si>
  <si>
    <t>-520.052596782171 165.269294009211 -507.191338848936</t>
  </si>
  <si>
    <t>-522.018649497352 167.139778174217 -605.153682415855</t>
  </si>
  <si>
    <t>-522.807604236785 170.690858628378 -743.105849170206</t>
  </si>
  <si>
    <t>-503.638811299503 167.374875984251 -832.226805074795</t>
  </si>
  <si>
    <t>-526.063650105637 198.893468491873 -681.339947908187</t>
  </si>
  <si>
    <t>-558.559220273322 333.430918249568 -660.286259635631</t>
  </si>
  <si>
    <t>-516.706472204542 337.502855259364 -363.247980660957</t>
  </si>
  <si>
    <t>-301.536831791346 243.407290830829 -292.728016341105</t>
  </si>
  <si>
    <t>-518.85407188143 139.348924858992 -682.91396626535</t>
  </si>
  <si>
    <t>-553.439819048625 4.85302794595282 -665.199179076088</t>
  </si>
  <si>
    <t>-308.722402992256 17.7842269036348 -351.661335518311</t>
  </si>
  <si>
    <t>-483.526803939897 242.900487080914 -205.111735277751</t>
  </si>
  <si>
    <t>-489.675525424897 264.095919721302 210.783619359849</t>
  </si>
  <si>
    <t>-496.855476963349 283.789528056734 616.612001287199</t>
  </si>
  <si>
    <t>-348.010098080966 296.574291317162 675.904477930116</t>
  </si>
  <si>
    <t>-515.013972847929 85.4112114486038 -200.992534981928</t>
  </si>
  <si>
    <t>-525.750493924883 91.6688575530079 215.302526852643</t>
  </si>
  <si>
    <t>-533.071407291636 100.040509758952 621.518502975181</t>
  </si>
  <si>
    <t>-391.954406073882 52.0070784823631 681.625026601013</t>
  </si>
  <si>
    <t>9763-20170724T150310.940551300.bin</t>
  </si>
  <si>
    <t>-498.902301894099 164.44632562354 -203.070316526719</t>
  </si>
  <si>
    <t>-509.342006186728 163.949847167803 -301.023154520125</t>
  </si>
  <si>
    <t>-515.844608540848 164.583291501621 -409.288232682181</t>
  </si>
  <si>
    <t>-519.768836740234 165.835225542794 -507.20162983853</t>
  </si>
  <si>
    <t>-521.787331519153 167.889633692172 -605.159300070667</t>
  </si>
  <si>
    <t>-522.666388472257 171.739702139961 -743.102666184393</t>
  </si>
  <si>
    <t>-503.480185006118 168.582863434297 -832.22579406881</t>
  </si>
  <si>
    <t>-525.930369139343 199.80243133303 -681.273692821687</t>
  </si>
  <si>
    <t>-558.496400376743 334.276638204525 -659.924840864511</t>
  </si>
  <si>
    <t>-515.37664891082 338.257109371269 -363.066543774083</t>
  </si>
  <si>
    <t>-300.229046143833 243.0151521303 -294.034152698304</t>
  </si>
  <si>
    <t>-518.625276881348 140.273235997024 -682.981790658315</t>
  </si>
  <si>
    <t>-553.192664967507 5.71019226906606 -665.66566034978</t>
  </si>
  <si>
    <t>-307.565129755611 19.3533840638436 -353.579883994714</t>
  </si>
  <si>
    <t>-483.245027138293 243.195695922757 -205.112415681723</t>
  </si>
  <si>
    <t>-489.532615506921 264.26943619021 210.787035563056</t>
  </si>
  <si>
    <t>-496.865916830602 283.804935275657 616.624421890736</t>
  </si>
  <si>
    <t>-348.030578373439 296.669157605273 675.924978138466</t>
  </si>
  <si>
    <t>-514.591312040558 85.7358125886776 -201.010646234954</t>
  </si>
  <si>
    <t>-525.439427123446 91.8262793675078 215.283996232443</t>
  </si>
  <si>
    <t>-533.049113492798 100.094862836443 621.489395059874</t>
  </si>
  <si>
    <t>-391.944815991592 52.0267485232794 681.597865998255</t>
  </si>
  <si>
    <t>9763-20170724T150310.979656600.bin</t>
  </si>
  <si>
    <t>-498.790324331247 164.643157882582 -203.082150029765</t>
  </si>
  <si>
    <t>-509.172575682562 164.138252072974 -301.041066181588</t>
  </si>
  <si>
    <t>-515.619799253174 164.823926980341 -409.309171207446</t>
  </si>
  <si>
    <t>-519.499754214603 166.147810442572 -507.223306020305</t>
  </si>
  <si>
    <t>-521.48138192743 168.298112435712 -605.179596031981</t>
  </si>
  <si>
    <t>-522.31777223962 172.308734830385 -743.118842369728</t>
  </si>
  <si>
    <t>-503.113178085738 169.214765081823 -832.240115662125</t>
  </si>
  <si>
    <t>-525.624741156864 200.296580758355 -681.258070615191</t>
  </si>
  <si>
    <t>-558.195358708231 334.745801549594 -659.738494443379</t>
  </si>
  <si>
    <t>-514.442147881554 338.521320051217 -362.970270797963</t>
  </si>
  <si>
    <t>-299.164185015033 243.35246550259 -294.244113079857</t>
  </si>
  <si>
    <t>-518.271382743572 140.775321831983 -683.033293475063</t>
  </si>
  <si>
    <t>-552.812241559234 6.18995649964018 -665.889820679466</t>
  </si>
  <si>
    <t>-306.889954322902 20.1593622961063 -354.380919553188</t>
  </si>
  <si>
    <t>-483.169413506938 243.368730621731 -205.104253685803</t>
  </si>
  <si>
    <t>-489.483703498658 264.428005006669 210.795536820008</t>
  </si>
  <si>
    <t>-496.873280851318 283.816192271002 616.628688376653</t>
  </si>
  <si>
    <t>-348.051106732447 296.850098878026 675.925168026087</t>
  </si>
  <si>
    <t>-514.401088755941 85.9490806762533 -201.015840579586</t>
  </si>
  <si>
    <t>-525.288232904489 91.8550813514114 215.2803925443</t>
  </si>
  <si>
    <t>-533.071049787594 100.096175119435 621.485074287206</t>
  </si>
  <si>
    <t>-391.941141111736 52.0787278542728 681.574027416088</t>
  </si>
  <si>
    <t>9763-20170724T150311.042832600.bin</t>
  </si>
  <si>
    <t>-498.524568239468 164.930775290258 -203.12179418342</t>
  </si>
  <si>
    <t>-508.827037913067 164.410771959351 -301.089055327189</t>
  </si>
  <si>
    <t>-515.143472675187 165.179632540213 -409.364310999293</t>
  </si>
  <si>
    <t>-518.892310483096 166.620100597566 -507.281963660685</t>
  </si>
  <si>
    <t>-520.732665924978 168.929524838979 -605.237422289404</t>
  </si>
  <si>
    <t>-521.361979661918 173.209955357329 -743.169598029593</t>
  </si>
  <si>
    <t>-502.041121354492 170.211440845408 -832.269162486141</t>
  </si>
  <si>
    <t>-524.810632312098 201.070719366112 -681.259231550071</t>
  </si>
  <si>
    <t>-557.530008853823 335.452176120969 -659.526561304444</t>
  </si>
  <si>
    <t>-512.530090856576 339.086426742619 -362.942992347747</t>
  </si>
  <si>
    <t>-296.55143400336 244.771608936599 -295.245603684522</t>
  </si>
  <si>
    <t>-517.356973966751 141.565194865279 -683.139997974458</t>
  </si>
  <si>
    <t>-551.845775117333 6.93508893490343 -666.236116151679</t>
  </si>
  <si>
    <t>-305.824125072106 21.3418797841764 -355.489846322475</t>
  </si>
  <si>
    <t>-483.048963650238 243.651064341336 -205.118348330016</t>
  </si>
  <si>
    <t>-489.3865378983 264.629276259414 210.785151057859</t>
  </si>
  <si>
    <t>-496.889002176557 283.820497103448 616.631469342924</t>
  </si>
  <si>
    <t>-348.063427434408 296.835505574457 675.923615218416</t>
  </si>
  <si>
    <t>-513.966873690898 86.1492163576763 -201.065894358413</t>
  </si>
  <si>
    <t>-525.146402590849 92.0092678071762 215.223227780376</t>
  </si>
  <si>
    <t>-533.099417649219 100.086309516795 621.437937905441</t>
  </si>
  <si>
    <t>-391.930146967807 52.1640627930622 681.510349187684</t>
  </si>
  <si>
    <t>9763-20170724T150311.075918300.bin</t>
  </si>
  <si>
    <t>-498.389861771747 165.030457739975 -203.127773908886</t>
  </si>
  <si>
    <t>-508.665971722449 164.499275550119 -301.097760305784</t>
  </si>
  <si>
    <t>-514.90632043921 165.292663178117 -409.377189730942</t>
  </si>
  <si>
    <t>-518.569139459289 166.7723214938 -507.297583011097</t>
  </si>
  <si>
    <t>-520.307377149052 169.138912386685 -605.253606929595</t>
  </si>
  <si>
    <t>-520.777096829577 173.519792847379 -743.183181725654</t>
  </si>
  <si>
    <t>-501.325662128444 170.543558618187 -832.254986024153</t>
  </si>
  <si>
    <t>-524.3194405321 201.332685571851 -681.256521232419</t>
  </si>
  <si>
    <t>-557.136204366208 335.676751407166 -659.480315086524</t>
  </si>
  <si>
    <t>-511.651426122669 339.242315580681 -362.96992543007</t>
  </si>
  <si>
    <t>-294.990960693783 245.861109718689 -296.162813279142</t>
  </si>
  <si>
    <t>-516.819481863368 141.834061361205 -683.171940687928</t>
  </si>
  <si>
    <t>-551.264339644147 7.18674983109872 -666.308638843073</t>
  </si>
  <si>
    <t>-305.324437218904 21.7354584098969 -355.788767856177</t>
  </si>
  <si>
    <t>-482.984134144309 243.736792034897 -205.136146363342</t>
  </si>
  <si>
    <t>-489.362423255876 264.704616881113 210.767318737901</t>
  </si>
  <si>
    <t>-496.894481836234 283.813557660626 616.630112050383</t>
  </si>
  <si>
    <t>-348.064063064964 296.772300968223 675.922372135299</t>
  </si>
  <si>
    <t>-513.817240661321 86.2759475337944 -201.086495901545</t>
  </si>
  <si>
    <t>-525.110391520394 92.1185250269732 215.19987545015</t>
  </si>
  <si>
    <t>-533.072482159086 100.117282065548 621.405603678771</t>
  </si>
  <si>
    <t>-391.927250365498 52.1368748358479 681.488067632708</t>
  </si>
  <si>
    <t>9763-20170724T150311.116597000.bin</t>
  </si>
  <si>
    <t>-498.280158810145 165.113469777011 -203.150739071569</t>
  </si>
  <si>
    <t>-508.549104000032 164.569672904956 -301.121462048264</t>
  </si>
  <si>
    <t>-514.720849640818 165.389071302473 -409.404595611599</t>
  </si>
  <si>
    <t>-518.299151444445 166.91148268298 -507.327397474385</t>
  </si>
  <si>
    <t>-519.931763359809 169.341578177921 -605.283653079225</t>
  </si>
  <si>
    <t>-520.231852200244 173.834963555841 -743.210172299366</t>
  </si>
  <si>
    <t>-500.618245389033 170.881431255899 -832.247144628129</t>
  </si>
  <si>
    <t>-523.880238755507 201.593572599056 -681.265407837545</t>
  </si>
  <si>
    <t>-556.865501782883 335.887308324079 -659.48685030833</t>
  </si>
  <si>
    <t>-510.57331550808 339.415041130259 -363.101006144959</t>
  </si>
  <si>
    <t>-293.144521000393 246.931165141864 -297.553645676079</t>
  </si>
  <si>
    <t>-516.318165032226 142.103982721711 -683.21999482387</t>
  </si>
  <si>
    <t>-550.739805809959 7.45176439367037 -666.385974844067</t>
  </si>
  <si>
    <t>-304.862317380357 22.0323429645116 -356.057625024295</t>
  </si>
  <si>
    <t>-482.902033687438 243.844368047878 -205.154531436987</t>
  </si>
  <si>
    <t>-489.325551302815 264.753350724498 210.751186895275</t>
  </si>
  <si>
    <t>-496.891025465001 283.811321837492 616.625906970825</t>
  </si>
  <si>
    <t>-348.066973777718 296.799763159499 675.927712989133</t>
  </si>
  <si>
    <t>-513.655733651015 86.3327410873439 -201.106477015626</t>
  </si>
  <si>
    <t>-525.056707228118 92.2302462079545 215.176211966497</t>
  </si>
  <si>
    <t>-533.030735162629 100.170168590487 621.376684181455</t>
  </si>
  <si>
    <t>-391.925053392684 52.0943322905655 681.475730766949</t>
  </si>
  <si>
    <t>9763-20170724T150311.174754900.bin</t>
  </si>
  <si>
    <t>-498.138001496703 165.216024380557 -203.177270245471</t>
  </si>
  <si>
    <t>-508.367666498959 164.664121286555 -301.151978045161</t>
  </si>
  <si>
    <t>-514.370680016971 165.504353413872 -409.444570653367</t>
  </si>
  <si>
    <t>-517.747697466386 167.063265533162 -507.373952961221</t>
  </si>
  <si>
    <t>-519.13158837626 169.551086607493 -605.332489109079</t>
  </si>
  <si>
    <t>-519.032937541006 174.150945967142 -743.255869380078</t>
  </si>
  <si>
    <t>-499.053555891619 171.227341304505 -832.212396076707</t>
  </si>
  <si>
    <t>-522.908691024281 201.855445994313 -681.300739603322</t>
  </si>
  <si>
    <t>-556.15185553181 336.086332798774 -659.519700032802</t>
  </si>
  <si>
    <t>-508.032905008231 339.638363192458 -363.425171109758</t>
  </si>
  <si>
    <t>-289.071242916547 248.789290290217 -300.757684405534</t>
  </si>
  <si>
    <t>-515.244408499446 142.379874661829 -683.278789227549</t>
  </si>
  <si>
    <t>-549.554355339078 7.69729252699494 -666.391360986637</t>
  </si>
  <si>
    <t>-303.978123861159 22.7835078665607 -356.187375914359</t>
  </si>
  <si>
    <t>-482.860335447806 243.997996526049 -205.169146836325</t>
  </si>
  <si>
    <t>-489.393990402115 264.843753412908 210.737962015664</t>
  </si>
  <si>
    <t>-496.874079671147 283.832108896555 616.621371039697</t>
  </si>
  <si>
    <t>-348.070363247106 296.880832223004 675.960897343539</t>
  </si>
  <si>
    <t>-513.39792815384 86.4467905350648 -201.150219950485</t>
  </si>
  <si>
    <t>-525.011685306467 92.4339488955225 215.125253105454</t>
  </si>
  <si>
    <t>-532.972674615306 100.212140642889 621.315564175798</t>
  </si>
  <si>
    <t>-391.918638708934 52.0555785077072 681.471225624675</t>
  </si>
  <si>
    <t>9763-20170724T150311.244571700.bin</t>
  </si>
  <si>
    <t>-498.105593382947 165.376335877854 -203.21286151253</t>
  </si>
  <si>
    <t>-508.286303861793 164.801172545694 -301.192499686772</t>
  </si>
  <si>
    <t>-514.091410953569 165.66300485668 -409.495589473151</t>
  </si>
  <si>
    <t>-517.234117482339 167.266966248576 -507.432181857784</t>
  </si>
  <si>
    <t>-518.330122244189 169.82904473898 -605.392449212414</t>
  </si>
  <si>
    <t>-517.771612317901 174.567812769935 -743.30999766718</t>
  </si>
  <si>
    <t>-497.406703771345 171.689943639612 -832.1805570406</t>
  </si>
  <si>
    <t>-521.892782765854 202.204963508732 -681.340616290386</t>
  </si>
  <si>
    <t>-555.214627239206 336.41527911512 -659.499022294958</t>
  </si>
  <si>
    <t>-505.113312167457 339.79593499466 -363.7314126959</t>
  </si>
  <si>
    <t>-284.931047108663 249.983008756663 -303.911737239994</t>
  </si>
  <si>
    <t>-514.144197730825 142.741291874022 -683.352325259725</t>
  </si>
  <si>
    <t>-548.36919113421 8.05109930860272 -666.407810947139</t>
  </si>
  <si>
    <t>-302.877456636141 23.780503954401 -356.311876315623</t>
  </si>
  <si>
    <t>-482.863427506924 244.150823870242 -205.190485912972</t>
  </si>
  <si>
    <t>-489.503180849294 264.970959436107 210.716282323327</t>
  </si>
  <si>
    <t>-496.863479832518 283.870157464157 616.619697625745</t>
  </si>
  <si>
    <t>-348.088438172055 297.110965130659 675.988597197601</t>
  </si>
  <si>
    <t>-513.334544022113 86.5582221657282 -201.186799961378</t>
  </si>
  <si>
    <t>-524.955993493066 92.5599688675527 215.088310842007</t>
  </si>
  <si>
    <t>-532.93859677287 100.240509230638 621.285586841443</t>
  </si>
  <si>
    <t>-391.92501335502 52.0264713148649 681.489978299834</t>
  </si>
  <si>
    <t>9763-20170724T150311.277659200.bin</t>
  </si>
  <si>
    <t>-498.117462342119 165.373183774125 -203.224832310083</t>
  </si>
  <si>
    <t>-508.300053541488 164.784947390901 -301.204268896993</t>
  </si>
  <si>
    <t>-514.065898883522 165.638111081585 -409.509557505912</t>
  </si>
  <si>
    <t>-517.15684358916 167.237913146265 -507.447612676259</t>
  </si>
  <si>
    <t>-518.18513478186 169.801033514732 -605.408805371458</t>
  </si>
  <si>
    <t>-517.514786722623 174.547569548623 -743.325441934358</t>
  </si>
  <si>
    <t>-497.02664083585 171.670538958917 -832.167827808233</t>
  </si>
  <si>
    <t>-521.694361210163 202.180020988558 -681.357937033654</t>
  </si>
  <si>
    <t>-555.056627812147 336.384949554609 -659.511866731507</t>
  </si>
  <si>
    <t>-504.032158804786 339.57775670056 -363.900096652469</t>
  </si>
  <si>
    <t>-283.372633023042 250.10864223435 -305.336954974324</t>
  </si>
  <si>
    <t>-513.927845872544 142.718759492808 -683.366665934249</t>
  </si>
  <si>
    <t>-548.120005218219 8.03923308269009 -666.363690541531</t>
  </si>
  <si>
    <t>-302.576358892482 24.0262634524661 -356.387410448632</t>
  </si>
  <si>
    <t>-482.941542474047 244.167923435492 -205.207050809604</t>
  </si>
  <si>
    <t>-489.554687169254 264.99005253303 210.700021890275</t>
  </si>
  <si>
    <t>-496.855854552758 283.852162345212 616.616243226989</t>
  </si>
  <si>
    <t>-348.080756660138 297.026711815465 675.999804045116</t>
  </si>
  <si>
    <t>-513.275439674168 86.5581607494546 -201.195644768798</t>
  </si>
  <si>
    <t>-524.995154121127 92.6091554871771 215.075954888663</t>
  </si>
  <si>
    <t>-532.926084844726 100.23806970666 621.269676917998</t>
  </si>
  <si>
    <t>-391.92312623016 52.023612733931 681.498655096489</t>
  </si>
  <si>
    <t>9763-20170724T150311.341973400.bin</t>
  </si>
  <si>
    <t>-498.132048663868 165.295352177374 -203.220284416492</t>
  </si>
  <si>
    <t>-508.368172828675 164.678089765307 -301.193904038765</t>
  </si>
  <si>
    <t>-514.18306559755 165.472109637084 -409.49701242713</t>
  </si>
  <si>
    <t>-517.313079465325 167.007969720342 -507.435073807029</t>
  </si>
  <si>
    <t>-518.374414308116 169.496816803143 -605.397575040911</t>
  </si>
  <si>
    <t>-517.743556858155 174.128114623565 -743.318448984856</t>
  </si>
  <si>
    <t>-497.112471459502 171.172834416657 -832.125065665127</t>
  </si>
  <si>
    <t>-521.917206705224 201.810941877431 -681.37290732529</t>
  </si>
  <si>
    <t>-554.944813116366 336.067709448314 -659.230678052065</t>
  </si>
  <si>
    <t>-503.422106240361 338.85268283465 -363.701258567167</t>
  </si>
  <si>
    <t>-282.4207727384 251.225014708127 -303.661151998369</t>
  </si>
  <si>
    <t>-514.127613441135 142.350930527707 -683.333845043399</t>
  </si>
  <si>
    <t>-548.20950617176 7.66037523179421 -666.183804031081</t>
  </si>
  <si>
    <t>-302.223628353865 24.0073228171298 -356.62396449646</t>
  </si>
  <si>
    <t>-483.10396073269 244.094388554667 -205.219618074409</t>
  </si>
  <si>
    <t>-489.666441480925 264.987642765374 210.684681067539</t>
  </si>
  <si>
    <t>-496.838834750027 283.848831525612 616.612644751294</t>
  </si>
  <si>
    <t>-348.081798231102 297.12192072683 676.019397107899</t>
  </si>
  <si>
    <t>-513.155011203819 86.4945336722196 -201.167570999156</t>
  </si>
  <si>
    <t>-525.048813259549 92.6952355333312 215.096896353807</t>
  </si>
  <si>
    <t>-532.876859124822 100.311807592514 621.286499907748</t>
  </si>
  <si>
    <t>-391.92616008229 51.9752404261646 681.539868493453</t>
  </si>
  <si>
    <t>9763-20170724T150311.378069800.bin</t>
  </si>
  <si>
    <t>-498.0718988195 165.267983231237 -203.211943572031</t>
  </si>
  <si>
    <t>-508.378010268489 164.633255778575 -301.178170602061</t>
  </si>
  <si>
    <t>-514.268820802163 165.359344787834 -409.47770098022</t>
  </si>
  <si>
    <t>-517.464733223042 166.813884773693 -507.41477338956</t>
  </si>
  <si>
    <t>-518.587842496271 169.201266793796 -605.379236868174</t>
  </si>
  <si>
    <t>-518.038228150232 173.668882165526 -743.305738605051</t>
  </si>
  <si>
    <t>-497.380799198176 170.613436394332 -832.102888756517</t>
  </si>
  <si>
    <t>-522.169882004018 201.425851093181 -681.390720749931</t>
  </si>
  <si>
    <t>-554.95612667084 335.713459739378 -659.081615102949</t>
  </si>
  <si>
    <t>-504.180246245169 338.352210775157 -363.421608403269</t>
  </si>
  <si>
    <t>-283.872196761567 251.878280237746 -299.299765189358</t>
  </si>
  <si>
    <t>-514.392471704466 141.962263792317 -683.28577854817</t>
  </si>
  <si>
    <t>-548.41691293708 7.26982669135691 -666.009653239998</t>
  </si>
  <si>
    <t>-302.246398237717 23.9423422550069 -356.505266078018</t>
  </si>
  <si>
    <t>-483.101336804569 244.049297089118 -205.229788554799</t>
  </si>
  <si>
    <t>-489.706976279095 264.95964740173 210.673004956802</t>
  </si>
  <si>
    <t>-496.827351794264 283.823722839153 616.611535383038</t>
  </si>
  <si>
    <t>-348.069392282599 297.030425963701 676.030864786637</t>
  </si>
  <si>
    <t>-513.045543549358 86.4823004974323 -201.143423399016</t>
  </si>
  <si>
    <t>-524.996608482119 92.7427627552643 215.118531448627</t>
  </si>
  <si>
    <t>-532.836709399536 100.37120567524 621.302844653126</t>
  </si>
  <si>
    <t>-391.935866832956 51.9050247232237 681.568771101353</t>
  </si>
  <si>
    <t>9763-20170724T150311.441788500.bin</t>
  </si>
  <si>
    <t>-497.976784452841 165.221057252818 -203.164210533599</t>
  </si>
  <si>
    <t>-508.368201461213 164.596381685342 -301.121532016135</t>
  </si>
  <si>
    <t>-514.435225572686 165.143314677286 -409.412364178694</t>
  </si>
  <si>
    <t>-517.814936740901 166.355694981094 -507.346510501141</t>
  </si>
  <si>
    <t>-519.140882838672 168.418089680333 -605.315868229437</t>
  </si>
  <si>
    <t>-518.891586420263 172.339242265203 -743.259832982474</t>
  </si>
  <si>
    <t>-498.322995685379 168.968952058402 -832.066230568883</t>
  </si>
  <si>
    <t>-522.826018844428 200.349291040098 -681.446099567366</t>
  </si>
  <si>
    <t>-554.561819518733 334.731867734419 -658.181584964025</t>
  </si>
  <si>
    <t>-507.408221486166 336.810701351384 -361.917904783845</t>
  </si>
  <si>
    <t>-289.953896944477 252.390122113825 -286.341594084937</t>
  </si>
  <si>
    <t>-515.177556410313 140.86252020037 -683.1231238862</t>
  </si>
  <si>
    <t>-549.144947727701 6.19802256254457 -665.446354101761</t>
  </si>
  <si>
    <t>-302.71867714989 23.6244673134588 -356.048237788353</t>
  </si>
  <si>
    <t>-483.082028193016 244.025913046988 -205.207044512736</t>
  </si>
  <si>
    <t>-489.778750461014 264.919452508246 210.695187887999</t>
  </si>
  <si>
    <t>-496.797571013762 283.787166392429 616.623032584024</t>
  </si>
  <si>
    <t>-348.070284565009 297.241886933258 676.063503941466</t>
  </si>
  <si>
    <t>-512.885903124656 86.4189163208932 -201.105423964784</t>
  </si>
  <si>
    <t>-524.959365701756 92.8341938364199 215.15058332161</t>
  </si>
  <si>
    <t>-532.760977666836 100.474654250414 621.316145254591</t>
  </si>
  <si>
    <t>-391.950828935894 51.7852063429127 681.614056446988</t>
  </si>
  <si>
    <t>9763-20170724T150311.473874900.bin</t>
  </si>
  <si>
    <t>-497.861372793368 165.228716577035 -203.16103832392</t>
  </si>
  <si>
    <t>-508.309263432744 164.613121887798 -301.11233182154</t>
  </si>
  <si>
    <t>-514.493718188843 165.128194849153 -409.396755628169</t>
  </si>
  <si>
    <t>-517.999726225088 166.291729598827 -507.327006933455</t>
  </si>
  <si>
    <t>-519.470621652933 168.284174634636 -605.295701205168</t>
  </si>
  <si>
    <t>-519.443705156109 172.082790067424 -743.243443608138</t>
  </si>
  <si>
    <t>-498.987484887416 168.592719825675 -832.071214444621</t>
  </si>
  <si>
    <t>-523.244251590281 200.152308090279 -681.448058392856</t>
  </si>
  <si>
    <t>-554.86886797845 334.448551987646 -657.870216060991</t>
  </si>
  <si>
    <t>-510.118990641649 336.51497688568 -361.233771281674</t>
  </si>
  <si>
    <t>-294.722472544264 253.977024990789 -278.066301815009</t>
  </si>
  <si>
    <t>-515.666943466569 140.655186929801 -683.084956294919</t>
  </si>
  <si>
    <t>-549.775862036744 6.02889311658168 -665.245827055195</t>
  </si>
  <si>
    <t>-302.930027800076 23.810739189164 -355.958773538766</t>
  </si>
  <si>
    <t>-483.007092496253 243.990245702378 -205.197979200529</t>
  </si>
  <si>
    <t>-489.712058320429 264.889961431333 210.703779568368</t>
  </si>
  <si>
    <t>-496.777978263667 283.742855981778 616.629592191911</t>
  </si>
  <si>
    <t>-348.0495451313 297.124582301242 676.083613095014</t>
  </si>
  <si>
    <t>-512.746914153021 86.4780106635299 -201.086248435637</t>
  </si>
  <si>
    <t>-524.947703611459 92.8715280263909 215.166339226248</t>
  </si>
  <si>
    <t>-532.730596008518 100.524170852292 621.322687150687</t>
  </si>
  <si>
    <t>-391.964382787891 51.7258725856514 681.635057871753</t>
  </si>
  <si>
    <t>9763-20170724T150311.508975500.bin</t>
  </si>
  <si>
    <t>-497.702901188227 165.228358047189 -203.165222969317</t>
  </si>
  <si>
    <t>-508.235824430534 164.621080088454 -301.107517007683</t>
  </si>
  <si>
    <t>-514.507008791445 165.128327972309 -409.386886522165</t>
  </si>
  <si>
    <t>-518.087763788533 166.27845121313 -507.314687303483</t>
  </si>
  <si>
    <t>-519.629340963554 168.25073426533 -605.282618842104</t>
  </si>
  <si>
    <t>-519.697156553899 172.014448056507 -743.231330653723</t>
  </si>
  <si>
    <t>-499.342672213095 168.43329880908 -832.078859007387</t>
  </si>
  <si>
    <t>-523.433625858351 200.102361370085 -681.440466239202</t>
  </si>
  <si>
    <t>-555.224767684648 334.379259834757 -657.872827287543</t>
  </si>
  <si>
    <t>-513.186434636668 336.382945655062 -360.83965936109</t>
  </si>
  <si>
    <t>-299.667796683395 256.028857072049 -270.961852808059</t>
  </si>
  <si>
    <t>-515.90074230951 140.599345098656 -683.067603967353</t>
  </si>
  <si>
    <t>-550.248240737778 6.06404472794497 -665.174220130234</t>
  </si>
  <si>
    <t>-303.000501509302 23.8006505889882 -356.127118350219</t>
  </si>
  <si>
    <t>-482.857470735063 243.996776831638 -205.214240918125</t>
  </si>
  <si>
    <t>-489.639055614489 264.858802505057 210.688152314805</t>
  </si>
  <si>
    <t>-496.745335004294 283.769797141527 616.610352501907</t>
  </si>
  <si>
    <t>-348.018936860934 297.100314231986 676.080944378785</t>
  </si>
  <si>
    <t>-512.577062791413 86.4349586232706 -201.085206681642</t>
  </si>
  <si>
    <t>-524.912667554169 92.9836870072531 215.161094029109</t>
  </si>
  <si>
    <t>-532.67399066615 100.599870315593 621.321297215595</t>
  </si>
  <si>
    <t>-391.975772497558 51.6344083448976 681.657006687122</t>
  </si>
  <si>
    <t>9763-20170724T150311.577449600.bin</t>
  </si>
  <si>
    <t>-497.48006055601 165.223984688156 -203.204059005493</t>
  </si>
  <si>
    <t>-508.10266438136 164.645146884228 -301.136766071174</t>
  </si>
  <si>
    <t>-514.49713353746 165.065274763565 -409.409395464846</t>
  </si>
  <si>
    <t>-518.19401646096 166.087398780621 -507.334290045572</t>
  </si>
  <si>
    <t>-519.853096324643 167.882295346638 -605.303804208383</t>
  </si>
  <si>
    <t>-520.084747942913 171.343357956351 -743.260173596758</t>
  </si>
  <si>
    <t>-499.851536672621 167.56540478842 -832.127250341852</t>
  </si>
  <si>
    <t>-523.704469358825 199.57207296781 -681.526553654746</t>
  </si>
  <si>
    <t>-555.874374785048 333.803381712077 -658.171945955239</t>
  </si>
  <si>
    <t>-520.763470479176 334.503739495624 -360.234566785912</t>
  </si>
  <si>
    <t>-311.840227707406 259.003143802066 -256.42829277192</t>
  </si>
  <si>
    <t>-516.260239354995 140.054759407122 -683.032339761541</t>
  </si>
  <si>
    <t>-550.690054364087 5.58326575208412 -664.843791554585</t>
  </si>
  <si>
    <t>-303.205473851647 22.844404220423 -356.381416305461</t>
  </si>
  <si>
    <t>-482.562195077841 243.951407497774 -205.240250925191</t>
  </si>
  <si>
    <t>-489.480843564454 264.823486984626 210.659355344569</t>
  </si>
  <si>
    <t>-496.695649735241 283.746453258053 616.568614470094</t>
  </si>
  <si>
    <t>-347.978360672564 296.983949546063 676.082813035355</t>
  </si>
  <si>
    <t>-512.348678198733 86.4674943530385 -201.11530188657</t>
  </si>
  <si>
    <t>-524.692428778432 93.0533782099699 215.130101504498</t>
  </si>
  <si>
    <t>-532.586231351809 100.719287180503 621.304823151356</t>
  </si>
  <si>
    <t>-392.010836059651 51.4723710788926 681.697713663259</t>
  </si>
  <si>
    <t>9763-20170724T150311.642137900.bin</t>
  </si>
  <si>
    <t>-497.297178459808 165.180121051066 -203.184636866314</t>
  </si>
  <si>
    <t>-507.992311022097 164.625204667838 -301.109589967797</t>
  </si>
  <si>
    <t>-514.467651880375 165.024645386292 -409.37742231059</t>
  </si>
  <si>
    <t>-518.236186473225 166.00994302406 -507.300013821627</t>
  </si>
  <si>
    <t>-519.96445643597 167.750110834786 -605.26931751478</t>
  </si>
  <si>
    <t>-520.289960932382 171.116006053035 -743.227903799064</t>
  </si>
  <si>
    <t>-500.198724010802 167.274635618188 -832.124392713797</t>
  </si>
  <si>
    <t>-523.912224794793 199.38183395897 -681.511351119484</t>
  </si>
  <si>
    <t>-557.186912153219 333.421566527114 -658.734020910037</t>
  </si>
  <si>
    <t>-528.536563065347 335.000567929517 -360.109483619153</t>
  </si>
  <si>
    <t>-325.618800408143 260.400198766537 -244.419426141382</t>
  </si>
  <si>
    <t>-516.379922689052 139.874584348575 -682.980995852707</t>
  </si>
  <si>
    <t>-550.83289112888 5.43722530162017 -664.616775402066</t>
  </si>
  <si>
    <t>-303.064011410625 21.8780514737277 -356.643663034578</t>
  </si>
  <si>
    <t>-482.406339966338 243.927448160563 -205.219148492486</t>
  </si>
  <si>
    <t>-489.321296133199 264.773287083102 210.681824616678</t>
  </si>
  <si>
    <t>-496.705095551582 283.684677270896 616.593277586289</t>
  </si>
  <si>
    <t>-347.981079674614 297.031504258892 676.066212939606</t>
  </si>
  <si>
    <t>-512.156380964759 86.4586908036658 -201.102868234819</t>
  </si>
  <si>
    <t>-524.579898834209 92.9860127581208 215.141131715046</t>
  </si>
  <si>
    <t>-532.632404171936 100.701742549215 621.317960423802</t>
  </si>
  <si>
    <t>-392.032386366553 51.5274770330175 681.712714796827</t>
  </si>
  <si>
    <t>9763-20170724T150311.675230700.bin</t>
  </si>
  <si>
    <t>-497.305644317592 165.182888781651 -203.166997799524</t>
  </si>
  <si>
    <t>-508.028915328641 164.635626991013 -301.089016369088</t>
  </si>
  <si>
    <t>-514.529569660814 165.011206942488 -409.355381702373</t>
  </si>
  <si>
    <t>-518.317555207386 165.963070663458 -507.277454802442</t>
  </si>
  <si>
    <t>-520.06127149354 167.658664466099 -605.247329873707</t>
  </si>
  <si>
    <t>-520.403813332989 170.950432936694 -743.207665392872</t>
  </si>
  <si>
    <t>-500.344927974359 167.087649896996 -832.110442910196</t>
  </si>
  <si>
    <t>-524.074884490893 199.242159548524 -681.505800879501</t>
  </si>
  <si>
    <t>-558.005651405696 333.188727309785 -659.084232119283</t>
  </si>
  <si>
    <t>-531.541353689012 334.853490100314 -360.258456176077</t>
  </si>
  <si>
    <t>-332.194100591218 263.088045886258 -236.826731764334</t>
  </si>
  <si>
    <t>-516.429899518746 139.748576504171 -682.944406307466</t>
  </si>
  <si>
    <t>-550.605975792695 5.24875647364865 -664.461512301907</t>
  </si>
  <si>
    <t>-302.892672665935 21.7334534814051 -356.592238187716</t>
  </si>
  <si>
    <t>-482.499602633494 243.935502064712 -205.199591820868</t>
  </si>
  <si>
    <t>-489.266672561026 264.786191534711 210.703640050558</t>
  </si>
  <si>
    <t>-496.70993975515 283.659200671776 616.605989094106</t>
  </si>
  <si>
    <t>-347.984205349767 297.057527195501 676.063061895283</t>
  </si>
  <si>
    <t>-512.069566183064 86.4429546544195 -201.100019452169</t>
  </si>
  <si>
    <t>-524.521812845601 92.9549708217755 215.143372557145</t>
  </si>
  <si>
    <t>-532.672244915551 100.682543428595 621.329893560331</t>
  </si>
  <si>
    <t>-392.048495625833 51.5587557895151 681.710515303388</t>
  </si>
  <si>
    <t>9763-20170724T150311.741600700.bin</t>
  </si>
  <si>
    <t>-497.568815839484 165.313055995989 -203.133977567182</t>
  </si>
  <si>
    <t>-508.441272789848 164.773322929926 -301.039543064698</t>
  </si>
  <si>
    <t>-515.095869402187 165.163737543399 -409.296431807716</t>
  </si>
  <si>
    <t>-519.01892075403 166.132086406281 -507.213088182064</t>
  </si>
  <si>
    <t>-520.893787740634 167.847080347679 -605.18019811576</t>
  </si>
  <si>
    <t>-521.416914530133 171.169856103521 -743.139256846035</t>
  </si>
  <si>
    <t>-501.473136753668 167.32594650593 -832.068773888946</t>
  </si>
  <si>
    <t>-525.092286909466 199.436628178681 -681.426369624653</t>
  </si>
  <si>
    <t>-559.949662504785 333.208609588176 -659.25039929951</t>
  </si>
  <si>
    <t>-535.724935044719 333.728518893343 -360.230570566927</t>
  </si>
  <si>
    <t>-340.774139585839 264.369894062017 -228.668490522402</t>
  </si>
  <si>
    <t>-517.279078548013 139.965500442261 -682.888384559502</t>
  </si>
  <si>
    <t>-551.035477202392 5.36213939745539 -664.384638552508</t>
  </si>
  <si>
    <t>-302.691637717886 22.1681572916291 -356.702976969709</t>
  </si>
  <si>
    <t>-483.076443139902 244.073614292093 -205.175354157525</t>
  </si>
  <si>
    <t>-489.324066499478 264.886784267982 210.737828204917</t>
  </si>
  <si>
    <t>-496.704702621051 283.62144921615 616.630201747184</t>
  </si>
  <si>
    <t>-347.984693537551 297.149100611575 676.072317019014</t>
  </si>
  <si>
    <t>-512.037422983413 86.5854864719302 -201.074015751194</t>
  </si>
  <si>
    <t>-524.420362249148 92.9009456304173 215.174471407135</t>
  </si>
  <si>
    <t>-532.776620359603 100.64622062162 621.355656393298</t>
  </si>
  <si>
    <t>-392.047969087039 51.7550405388297 681.68065420508</t>
  </si>
  <si>
    <t>9763-20170724T150311.774688200.bin</t>
  </si>
  <si>
    <t>-497.780987388698 165.42115979433 -203.127736645822</t>
  </si>
  <si>
    <t>-508.719618250683 164.879209367686 -301.025926304672</t>
  </si>
  <si>
    <t>-515.413801256784 165.323665133212 -409.280185260449</t>
  </si>
  <si>
    <t>-519.361500033067 166.364408386213 -507.195181895221</t>
  </si>
  <si>
    <t>-521.251315165618 168.176253084514 -605.160224047319</t>
  </si>
  <si>
    <t>-521.78672658226 171.661265980894 -743.115238857128</t>
  </si>
  <si>
    <t>-501.877270934589 167.870989026649 -832.054762564876</t>
  </si>
  <si>
    <t>-525.498659706468 199.849859367574 -681.368742489779</t>
  </si>
  <si>
    <t>-560.652120163899 333.500316478655 -659.043960644083</t>
  </si>
  <si>
    <t>-537.174982849647 333.396503967164 -359.963966934156</t>
  </si>
  <si>
    <t>-342.619327001335 267.488888290888 -226.063708206428</t>
  </si>
  <si>
    <t>-517.60146560831 140.391488450434 -682.901325335118</t>
  </si>
  <si>
    <t>-551.281796582921 5.74078292898048 -664.498781363904</t>
  </si>
  <si>
    <t>-302.496173650323 22.5478235419478 -357.114331509071</t>
  </si>
  <si>
    <t>-483.410401222636 244.154100492418 -205.164000234572</t>
  </si>
  <si>
    <t>-489.446684909776 264.959236607112 210.752714916899</t>
  </si>
  <si>
    <t>-496.690980482748 283.641284800108 616.639493612302</t>
  </si>
  <si>
    <t>-347.976889603666 297.20257403283 676.088709101744</t>
  </si>
  <si>
    <t>-512.152996786451 86.6636914137332 -201.060645804699</t>
  </si>
  <si>
    <t>-524.468395235312 92.8946755414026 215.191086785665</t>
  </si>
  <si>
    <t>-532.837587790585 100.621183785076 621.359612126153</t>
  </si>
  <si>
    <t>-392.050258153727 51.8635960091358 681.65575359622</t>
  </si>
  <si>
    <t>9763-20170724T150311.809789900.bin</t>
  </si>
  <si>
    <t>-497.99076829945 165.500183648679 -203.169741817249</t>
  </si>
  <si>
    <t>-508.97862835446 164.971484195122 -301.06244170276</t>
  </si>
  <si>
    <t>-515.704069200291 165.47724824437 -409.314600388919</t>
  </si>
  <si>
    <t>-519.672848268722 166.593528755395 -507.227772109425</t>
  </si>
  <si>
    <t>-521.577996244951 168.502011196023 -605.190727837476</t>
  </si>
  <si>
    <t>-522.130264439757 172.145844291478 -743.141455549449</t>
  </si>
  <si>
    <t>-502.252722960769 168.425414540111 -832.091221532998</t>
  </si>
  <si>
    <t>-525.87347358224 200.258253367054 -681.362194290525</t>
  </si>
  <si>
    <t>-561.29313895018 333.834004698179 -658.838738773513</t>
  </si>
  <si>
    <t>-538.527302154486 333.106514109436 -359.704736449894</t>
  </si>
  <si>
    <t>-343.514816645436 270.976274594104 -224.66781183481</t>
  </si>
  <si>
    <t>-517.898809646725 140.81209709984 -682.964371042178</t>
  </si>
  <si>
    <t>-551.463596803435 6.12744057475197 -664.673288146217</t>
  </si>
  <si>
    <t>-302.405210371232 22.9296344956695 -357.639747344887</t>
  </si>
  <si>
    <t>-483.666640660199 244.216841555992 -205.174416690599</t>
  </si>
  <si>
    <t>-489.56781243779 264.993965617001 210.74565311206</t>
  </si>
  <si>
    <t>-496.682177593748 283.61776933235 616.643822605552</t>
  </si>
  <si>
    <t>-347.976817991807 297.238565897083 676.101285067805</t>
  </si>
  <si>
    <t>-512.316180791153 86.7040280429228 -201.073827997068</t>
  </si>
  <si>
    <t>-524.530845128884 92.8757691034464 215.181756734033</t>
  </si>
  <si>
    <t>-532.900590786569 100.597891536782 621.36301603694</t>
  </si>
  <si>
    <t>-392.062794441483 51.9373999084389 681.619700025359</t>
  </si>
  <si>
    <t>9763-20170724T150311.875967700.bin</t>
  </si>
  <si>
    <t>-498.351072417904 165.373777224208 -203.172759755826</t>
  </si>
  <si>
    <t>-509.359872609861 164.873561893117 -301.063346221654</t>
  </si>
  <si>
    <t>-516.047895064851 165.49702484509 -409.317119884805</t>
  </si>
  <si>
    <t>-519.962729840401 166.758965645446 -507.230723014267</t>
  </si>
  <si>
    <t>-521.796829683133 168.854428142027 -605.191073624527</t>
  </si>
  <si>
    <t>-522.233937949476 172.807360761555 -743.133822126051</t>
  </si>
  <si>
    <t>-502.360299075423 169.308875855466 -832.093390609367</t>
  </si>
  <si>
    <t>-526.075368628644 200.774941864285 -681.294933113195</t>
  </si>
  <si>
    <t>-561.949845320482 334.228006687981 -658.827731725586</t>
  </si>
  <si>
    <t>-543.829837931863 333.251897542627 -359.377117534401</t>
  </si>
  <si>
    <t>-347.037042140233 272.422978026352 -226.345266064222</t>
  </si>
  <si>
    <t>-518.006085860307 141.345152533606 -683.023485518002</t>
  </si>
  <si>
    <t>-551.610810058041 6.65376967923476 -664.96872963476</t>
  </si>
  <si>
    <t>-302.64177683225 23.4237627558837 -358.40045616759</t>
  </si>
  <si>
    <t>-483.920770663325 244.049220304692 -205.174579228286</t>
  </si>
  <si>
    <t>-489.591553184748 264.973370542956 210.741304019925</t>
  </si>
  <si>
    <t>-496.649791421438 283.664929048014 616.664311193166</t>
  </si>
  <si>
    <t>-347.922545629669 297.118071290073 676.105192862659</t>
  </si>
  <si>
    <t>-512.77276707679 86.5983337215619 -201.096407468912</t>
  </si>
  <si>
    <t>-524.631053273981 92.7077248873343 215.170361415012</t>
  </si>
  <si>
    <t>-533.031753978576 100.563023807446 621.393085178361</t>
  </si>
  <si>
    <t>-392.094054940186 52.0198145003305 681.51066536954</t>
  </si>
  <si>
    <t>9763-20170724T150311.940156400.bin</t>
  </si>
  <si>
    <t>-498.543055187074 165.114790357921 -203.097111117019</t>
  </si>
  <si>
    <t>-509.609837591055 164.678923651031 -300.981377736977</t>
  </si>
  <si>
    <t>-516.281634875388 165.384358725632 -409.235703479133</t>
  </si>
  <si>
    <t>-520.150535693941 166.728893025097 -507.150117777866</t>
  </si>
  <si>
    <t>-521.90826104912 168.918584617129 -605.109817108914</t>
  </si>
  <si>
    <t>-522.206761592601 173.018937400095 -743.04854528119</t>
  </si>
  <si>
    <t>-502.246205960649 169.680446286489 -831.994896761853</t>
  </si>
  <si>
    <t>-526.142107107553 200.916137760166 -681.183763523747</t>
  </si>
  <si>
    <t>-562.483506605469 334.257905328901 -658.899250777792</t>
  </si>
  <si>
    <t>-548.203825667487 332.116769782074 -359.247029406555</t>
  </si>
  <si>
    <t>-349.413381908574 268.901380461814 -230.362737213781</t>
  </si>
  <si>
    <t>-518.007516498963 141.496885942841 -682.967637450979</t>
  </si>
  <si>
    <t>-551.626016387666 6.77323144057459 -665.117732003928</t>
  </si>
  <si>
    <t>-302.96729098572 23.3114929005069 -358.773411052835</t>
  </si>
  <si>
    <t>-483.95854606559 243.799297429087 -205.111871118633</t>
  </si>
  <si>
    <t>-489.107870584382 264.846505432442 210.804596319748</t>
  </si>
  <si>
    <t>-496.720476727596 283.637205330434 616.657355055515</t>
  </si>
  <si>
    <t>-347.912918223631 296.855616407945 675.949695204708</t>
  </si>
  <si>
    <t>-513.083449640373 86.4389841016757 -201.062051298157</t>
  </si>
  <si>
    <t>-524.517340349794 92.2645718410633 215.220733385517</t>
  </si>
  <si>
    <t>-533.244675528864 100.509540079013 621.456300728835</t>
  </si>
  <si>
    <t>-392.169814959911 52.071005313682 681.336045699549</t>
  </si>
  <si>
    <t>9763-20170724T150311.976258800.bin</t>
  </si>
  <si>
    <t>-498.670514526096 165.096920023101 -203.084096070422</t>
  </si>
  <si>
    <t>-509.768501926958 164.695313913697 -300.964993067703</t>
  </si>
  <si>
    <t>-516.463304992671 165.461620146401 -409.217435125832</t>
  </si>
  <si>
    <t>-520.349547136129 166.87182136778 -507.130280745867</t>
  </si>
  <si>
    <t>-522.121983776441 169.137879416965 -605.088031410643</t>
  </si>
  <si>
    <t>-522.4392326861 173.357616648505 -743.023032029658</t>
  </si>
  <si>
    <t>-502.439722572985 170.115813442795 -831.964063635931</t>
  </si>
  <si>
    <t>-526.402803371195 201.196169282463 -681.133717504598</t>
  </si>
  <si>
    <t>-562.970441007341 334.456784984322 -658.753302805276</t>
  </si>
  <si>
    <t>-548.53810942196 330.771343692335 -359.123208310881</t>
  </si>
  <si>
    <t>-348.465633849984 266.262599719234 -232.890886334886</t>
  </si>
  <si>
    <t>-518.195195455809 141.788620380141 -682.96991190086</t>
  </si>
  <si>
    <t>-551.719273896654 7.01364647597688 -665.253397699202</t>
  </si>
  <si>
    <t>-303.387952389333 23.9241260863378 -358.437791823205</t>
  </si>
  <si>
    <t>-484.164051051092 243.79032955048 -205.101294629258</t>
  </si>
  <si>
    <t>-488.804631727385 264.853572910802 210.82034118126</t>
  </si>
  <si>
    <t>-496.767861623391 283.61000135619 616.645127716038</t>
  </si>
  <si>
    <t>-347.91792710515 296.867012128841 675.822377582775</t>
  </si>
  <si>
    <t>-513.176958437522 86.4894697139512 -201.05531235964</t>
  </si>
  <si>
    <t>-524.344762865036 91.985419780998 215.239142450611</t>
  </si>
  <si>
    <t>-533.369729915073 100.469027317461 621.472953565846</t>
  </si>
  <si>
    <t>-392.206908642722 52.1074181941551 681.207471621905</t>
  </si>
  <si>
    <t>9763-20170724T150312.010847700.bin</t>
  </si>
  <si>
    <t>-498.793355338577 165.18620594828 -203.108557776562</t>
  </si>
  <si>
    <t>-509.964166506742 164.824605751701 -300.981350071557</t>
  </si>
  <si>
    <t>-516.727433971292 165.666490102302 -409.229090683182</t>
  </si>
  <si>
    <t>-520.672331195412 167.158545133861 -507.138219546739</t>
  </si>
  <si>
    <t>-522.50121907267 169.521212483819 -605.092690676894</t>
  </si>
  <si>
    <t>-522.896680220138 173.892436447146 -743.022913977505</t>
  </si>
  <si>
    <t>-502.886019690751 170.775743514447 -831.965923250972</t>
  </si>
  <si>
    <t>-526.87332364725 201.656258591955 -681.100650851351</t>
  </si>
  <si>
    <t>-563.64714196313 334.825478409604 -658.517387738188</t>
  </si>
  <si>
    <t>-547.829778277742 329.67748533846 -358.978914609562</t>
  </si>
  <si>
    <t>-346.382746833993 263.534309737508 -235.815666423175</t>
  </si>
  <si>
    <t>-518.570429280521 142.264111080352 -683.006772962476</t>
  </si>
  <si>
    <t>-551.93904527895 7.43372154022723 -665.4757772069</t>
  </si>
  <si>
    <t>-303.956670212078 25.1254359376667 -357.744948736469</t>
  </si>
  <si>
    <t>-484.379545486394 243.879618583783 -205.116531987266</t>
  </si>
  <si>
    <t>-488.64512940502 264.908612486778 210.810888878208</t>
  </si>
  <si>
    <t>-496.803914699658 283.591966804172 616.630279852388</t>
  </si>
  <si>
    <t>-347.928019886656 296.900745114768 675.730582063863</t>
  </si>
  <si>
    <t>-513.297211139948 86.6198788512531 -201.091620351127</t>
  </si>
  <si>
    <t>-524.234200059209 91.8112148556434 215.212896346253</t>
  </si>
  <si>
    <t>-533.431024572687 100.455943139942 621.402044980809</t>
  </si>
  <si>
    <t>-392.223034658859 52.1206457417563 681.051022491222</t>
  </si>
  <si>
    <t>9763-20170724T150312.079531200.bin</t>
  </si>
  <si>
    <t>-498.886913576088 165.40309417456 -203.231725959297</t>
  </si>
  <si>
    <t>-510.160681588935 165.058584813968 -301.092724140289</t>
  </si>
  <si>
    <t>-517.026586374495 166.037128953125 -409.332761465929</t>
  </si>
  <si>
    <t>-521.064989212827 167.700718205832 -507.235357489847</t>
  </si>
  <si>
    <t>-522.991378212179 170.283176071567 -605.182501492701</t>
  </si>
  <si>
    <t>-523.531356452385 175.014918968344 -743.100348157874</t>
  </si>
  <si>
    <t>-503.582682876058 172.236503283389 -832.068387627506</t>
  </si>
  <si>
    <t>-527.522420864784 202.605691630045 -681.101758447754</t>
  </si>
  <si>
    <t>-564.373426285169 335.677225922218 -658.055356341682</t>
  </si>
  <si>
    <t>-544.891336357794 328.423156891525 -358.776551244011</t>
  </si>
  <si>
    <t>-340.919765691688 261.035538819823 -240.541583575781</t>
  </si>
  <si>
    <t>-519.062922122998 143.240968496341 -683.171513707358</t>
  </si>
  <si>
    <t>-552.169255563586 8.29399027372392 -666.058831435277</t>
  </si>
  <si>
    <t>-305.025992122813 28.4523289465344 -356.520438169493</t>
  </si>
  <si>
    <t>-484.518858006353 244.031786743108 -205.162540750541</t>
  </si>
  <si>
    <t>-488.47011524971 265.022904208356 210.769849691851</t>
  </si>
  <si>
    <t>-496.823393294013 283.625512680886 616.611234019509</t>
  </si>
  <si>
    <t>-347.93038742544 296.998825309971 675.653808657424</t>
  </si>
  <si>
    <t>-513.226233447083 86.7293899070448 -201.23868731034</t>
  </si>
  <si>
    <t>-524.147047007524 91.8457990610739 215.067154400297</t>
  </si>
  <si>
    <t>-533.451525902702 100.49295278117 621.24188454239</t>
  </si>
  <si>
    <t>-392.174281847988 52.3161684622439 680.855121100777</t>
  </si>
  <si>
    <t>9763-20170724T150312.110114400.bin</t>
  </si>
  <si>
    <t>-498.898057944233 165.427234032256 -203.287579372562</t>
  </si>
  <si>
    <t>-510.192404236995 165.088884150395 -301.146298327698</t>
  </si>
  <si>
    <t>-517.073197228259 166.13681515206 -409.384760232927</t>
  </si>
  <si>
    <t>-521.124702523517 167.889017662191 -507.28527405381</t>
  </si>
  <si>
    <t>-523.065621998675 170.585851022645 -605.228959969643</t>
  </si>
  <si>
    <t>-523.62925945615 175.506080007355 -743.139951523752</t>
  </si>
  <si>
    <t>-503.724066729981 172.925485990105 -832.123885587648</t>
  </si>
  <si>
    <t>-527.643684110821 203.007180092298 -681.103168269561</t>
  </si>
  <si>
    <t>-564.558179034016 336.04447767097 -657.903551244816</t>
  </si>
  <si>
    <t>-543.512352907138 328.442019717449 -358.739303472024</t>
  </si>
  <si>
    <t>-338.139509250145 261.025777227912 -242.972154460411</t>
  </si>
  <si>
    <t>-519.116549925253 143.655123370856 -683.255502572233</t>
  </si>
  <si>
    <t>-552.159686110105 8.66103756045732 -666.332404096948</t>
  </si>
  <si>
    <t>-305.253209444158 29.7699250483952 -356.53061322905</t>
  </si>
  <si>
    <t>-484.550813374255 244.024784935597 -205.196319213826</t>
  </si>
  <si>
    <t>-488.419540233902 265.031683462625 210.736070507861</t>
  </si>
  <si>
    <t>-496.811094568436 283.631995562302 616.60286459755</t>
  </si>
  <si>
    <t>-347.913448370597 296.943725270629 675.647630006759</t>
  </si>
  <si>
    <t>-513.249779289313 86.7448361191032 -201.313627411453</t>
  </si>
  <si>
    <t>-524.102559127086 91.8569463914782 214.994096136888</t>
  </si>
  <si>
    <t>-533.459187343114 100.492337336749 621.18282541483</t>
  </si>
  <si>
    <t>-392.172068466748 52.3397575519812 680.792256688214</t>
  </si>
  <si>
    <t>9763-20170724T150312.175595100.bin</t>
  </si>
  <si>
    <t>-498.978148655267 165.312607997442 -203.337452776251</t>
  </si>
  <si>
    <t>-510.280584467171 164.994673329754 -301.195226722968</t>
  </si>
  <si>
    <t>-517.143477103398 166.161091495239 -409.433602299986</t>
  </si>
  <si>
    <t>-521.172343794346 168.060724150224 -507.332275025967</t>
  </si>
  <si>
    <t>-523.087028824213 170.945940579619 -605.271213267523</t>
  </si>
  <si>
    <t>-523.612577678867 176.175300666428 -743.171044594301</t>
  </si>
  <si>
    <t>-503.731838684799 173.892729704413 -832.168486092016</t>
  </si>
  <si>
    <t>-527.679158166015 203.532227501155 -681.073937777259</t>
  </si>
  <si>
    <t>-564.524685516069 336.556243250059 -657.682382731272</t>
  </si>
  <si>
    <t>-540.60040585637 330.181965911397 -358.705878641244</t>
  </si>
  <si>
    <t>-333.536558933883 260.227469069945 -247.548558376909</t>
  </si>
  <si>
    <t>-519.081386733321 144.195326947382 -683.356789627019</t>
  </si>
  <si>
    <t>-552.004587956534 9.14440005420943 -666.755753728568</t>
  </si>
  <si>
    <t>-304.917252102133 30.2664886664752 -357.956992148723</t>
  </si>
  <si>
    <t>-484.56209721902 243.970759736076 -205.220936093704</t>
  </si>
  <si>
    <t>-488.504862044939 264.929003504584 210.713151388374</t>
  </si>
  <si>
    <t>-496.786552797621 283.655719869834 616.589583948443</t>
  </si>
  <si>
    <t>-347.903956499748 297.013420945853 675.661905233092</t>
  </si>
  <si>
    <t>-513.365162123257 86.5520285977454 -201.389071610591</t>
  </si>
  <si>
    <t>-524.264285790057 91.9382223517378 214.914007957281</t>
  </si>
  <si>
    <t>-533.452078350896 100.473707887306 621.10065878491</t>
  </si>
  <si>
    <t>-392.181439641116 52.3376276769136 680.76237911666</t>
  </si>
  <si>
    <t>9763-20170724T150312.240548300.bin</t>
  </si>
  <si>
    <t>-499.029864531304 165.176780537105 -203.374115803603</t>
  </si>
  <si>
    <t>-510.322350714418 164.889117141623 -301.233159675322</t>
  </si>
  <si>
    <t>-517.183948132724 166.141464760631 -409.470684799704</t>
  </si>
  <si>
    <t>-521.217826643725 168.13921981167 -507.367179262823</t>
  </si>
  <si>
    <t>-523.145058596459 171.143072008948 -605.302221824492</t>
  </si>
  <si>
    <t>-523.69754810271 176.560220493296 -743.194699803118</t>
  </si>
  <si>
    <t>-503.78696971644 174.429784790025 -832.189322688775</t>
  </si>
  <si>
    <t>-527.743947735775 203.833702826684 -681.059606742987</t>
  </si>
  <si>
    <t>-564.264065707668 336.917200916433 -657.523749432027</t>
  </si>
  <si>
    <t>-538.826663076185 330.448540585294 -358.67417673602</t>
  </si>
  <si>
    <t>-331.367863534577 257.444134500538 -250.248102650743</t>
  </si>
  <si>
    <t>-519.162727285629 144.497623064163 -683.424983485803</t>
  </si>
  <si>
    <t>-552.171227008349 9.42686179986686 -667.070709859103</t>
  </si>
  <si>
    <t>-303.964863755318 29.2851096918296 -359.832997077359</t>
  </si>
  <si>
    <t>-484.656061806056 243.957505367895 -205.230036010291</t>
  </si>
  <si>
    <t>-488.688649661509 264.886004015314 210.704739544993</t>
  </si>
  <si>
    <t>-496.757603730921 283.669262604022 616.589104692703</t>
  </si>
  <si>
    <t>-347.896919299719 297.119505223506 675.695711523161</t>
  </si>
  <si>
    <t>-513.434103270857 86.3853392812589 -201.445516678729</t>
  </si>
  <si>
    <t>-524.431440733204 91.9863767324612 214.852084478934</t>
  </si>
  <si>
    <t>-533.44648879179 100.467210994197 621.023006494145</t>
  </si>
  <si>
    <t>-392.191088133097 52.3592222117936 680.743480098658</t>
  </si>
  <si>
    <t>9763-20170724T150312.273631600.bin</t>
  </si>
  <si>
    <t>-499.03852383718 165.185988169058 -203.372510740128</t>
  </si>
  <si>
    <t>-510.347462984982 164.914305263238 -301.229659287283</t>
  </si>
  <si>
    <t>-517.226569578416 166.201089032149 -409.465641633316</t>
  </si>
  <si>
    <t>-521.276756082128 168.236852348525 -507.360783584179</t>
  </si>
  <si>
    <t>-523.221250662596 171.285539602681 -605.294118208692</t>
  </si>
  <si>
    <t>-523.799526510201 176.772880387051 -743.183743262853</t>
  </si>
  <si>
    <t>-503.885351239146 174.694949702044 -832.178673965539</t>
  </si>
  <si>
    <t>-527.836693629408 204.014274662471 -681.033894273719</t>
  </si>
  <si>
    <t>-564.208614637918 337.133123549052 -657.436756504365</t>
  </si>
  <si>
    <t>-538.383709380608 330.800352033093 -358.617481383929</t>
  </si>
  <si>
    <t>-331.151939802188 255.61170254945 -251.255135127333</t>
  </si>
  <si>
    <t>-519.251132730942 144.680278698877 -683.431118472854</t>
  </si>
  <si>
    <t>-552.238259246522 9.59739530920046 -667.192023859393</t>
  </si>
  <si>
    <t>-303.588681657193 28.9980658541449 -360.399579414615</t>
  </si>
  <si>
    <t>-484.628537586437 243.975737971717 -205.229060340247</t>
  </si>
  <si>
    <t>-488.753321716572 264.869176507956 210.70655487537</t>
  </si>
  <si>
    <t>-496.743273998868 283.661616708874 616.589920805247</t>
  </si>
  <si>
    <t>-347.886643337359 297.098949244429 675.709651197948</t>
  </si>
  <si>
    <t>-513.490602502001 86.4141785766117 -201.478823754399</t>
  </si>
  <si>
    <t>-524.430714295733 92.0484147942755 214.819816047908</t>
  </si>
  <si>
    <t>-533.436423238366 100.482057925808 620.98665361559</t>
  </si>
  <si>
    <t>-392.197688641677 52.3580216023022 680.733536010463</t>
  </si>
  <si>
    <t>9763-20170724T150312.311740700.bin</t>
  </si>
  <si>
    <t>-499.079727909173 165.228036675097 -203.387675562341</t>
  </si>
  <si>
    <t>-510.379073782699 164.965948333067 -301.246065543131</t>
  </si>
  <si>
    <t>-517.277009384236 166.259947774742 -409.48071083934</t>
  </si>
  <si>
    <t>-521.355867546632 168.299810714919 -507.374584468776</t>
  </si>
  <si>
    <t>-523.34053776275 171.349241862772 -605.307022141729</t>
  </si>
  <si>
    <t>-523.987294991756 176.833747750695 -743.196384341476</t>
  </si>
  <si>
    <t>-504.087046266403 174.770707047443 -832.194857348229</t>
  </si>
  <si>
    <t>-527.996481145196 204.076193067482 -681.045217292855</t>
  </si>
  <si>
    <t>-564.321733930932 337.197039425082 -657.373884489844</t>
  </si>
  <si>
    <t>-537.786739159879 331.020482347448 -358.613413942465</t>
  </si>
  <si>
    <t>-330.885166365495 252.837838125527 -252.763469700138</t>
  </si>
  <si>
    <t>-519.406337641537 144.742717055399 -683.445546660552</t>
  </si>
  <si>
    <t>-552.242061940442 9.61197086516654 -667.302454210702</t>
  </si>
  <si>
    <t>-303.335626959546 28.6317704011337 -360.823203951613</t>
  </si>
  <si>
    <t>-484.638537946899 244.037880593756 -205.23132757187</t>
  </si>
  <si>
    <t>-488.808690935545 264.880449065667 210.706412253001</t>
  </si>
  <si>
    <t>-496.733826387973 283.66260860158 616.587290843931</t>
  </si>
  <si>
    <t>-347.87953018932 297.069239608401 675.719889053871</t>
  </si>
  <si>
    <t>-513.504192143617 86.4490724782499 -201.507119130618</t>
  </si>
  <si>
    <t>-524.409810081331 92.0944693819372 214.792242174747</t>
  </si>
  <si>
    <t>-533.435092873822 100.483580162022 620.961110469215</t>
  </si>
  <si>
    <t>-392.194020259876 52.3848773948391 680.722935726447</t>
  </si>
  <si>
    <t>9763-20170724T150312.377916400.bin</t>
  </si>
  <si>
    <t>-499.09974700442 165.404191509841 -203.431168522276</t>
  </si>
  <si>
    <t>-510.347835684464 165.149137195989 -301.295431069686</t>
  </si>
  <si>
    <t>-517.257881061627 166.475404584698 -409.528913687647</t>
  </si>
  <si>
    <t>-521.375979146478 168.550771057787 -507.420450179159</t>
  </si>
  <si>
    <t>-523.428415494988 171.639402669659 -605.350132912596</t>
  </si>
  <si>
    <t>-524.200650628542 177.181560752095 -743.236762383007</t>
  </si>
  <si>
    <t>-504.341426669588 175.175143544761 -832.245569585774</t>
  </si>
  <si>
    <t>-528.144481427281 204.399337649495 -681.070415801959</t>
  </si>
  <si>
    <t>-564.457435233954 337.504213592246 -657.323248382978</t>
  </si>
  <si>
    <t>-536.365947936438 331.231815414466 -358.707194805544</t>
  </si>
  <si>
    <t>-330.006371699771 245.712593048731 -257.57767343734</t>
  </si>
  <si>
    <t>-519.574116527913 145.064387111342 -683.503373516156</t>
  </si>
  <si>
    <t>-552.25853272405 9.85754456461041 -667.647170755144</t>
  </si>
  <si>
    <t>-302.902581604562 27.561573132308 -361.608830908314</t>
  </si>
  <si>
    <t>-484.689754994868 244.208165379267 -205.242369811045</t>
  </si>
  <si>
    <t>-488.926431717015 265.048940382726 210.694775407371</t>
  </si>
  <si>
    <t>-496.720297268987 283.734638802001 616.58698404005</t>
  </si>
  <si>
    <t>-347.89881006662 297.395553955455 675.743949517912</t>
  </si>
  <si>
    <t>-513.470289445621 86.6418425980351 -201.547586987022</t>
  </si>
  <si>
    <t>-524.349577964355 92.0806836775569 214.755285880995</t>
  </si>
  <si>
    <t>-533.490112772812 100.437235900144 620.924974759849</t>
  </si>
  <si>
    <t>-392.203002448577 52.4825913684983 680.693718955428</t>
  </si>
  <si>
    <t>9763-20170724T150312.410528200.bin</t>
  </si>
  <si>
    <t>-499.094903763038 165.497451121652 -203.442900198191</t>
  </si>
  <si>
    <t>-510.334950456772 165.226276041287 -301.308027658312</t>
  </si>
  <si>
    <t>-517.297566003975 166.568220228256 -409.537978969785</t>
  </si>
  <si>
    <t>-521.488915996109 168.667701355318 -507.425834013811</t>
  </si>
  <si>
    <t>-523.640696993695 171.788694915602 -605.352468882103</t>
  </si>
  <si>
    <t>-524.580644102477 177.382301265329 -743.235838038947</t>
  </si>
  <si>
    <t>-504.781887449102 175.424791904526 -832.259365501024</t>
  </si>
  <si>
    <t>-528.428010599855 204.579834966963 -681.054651710534</t>
  </si>
  <si>
    <t>-564.517570532421 337.722662491514 -657.239364760096</t>
  </si>
  <si>
    <t>-535.738650923818 331.047610254849 -358.697493046071</t>
  </si>
  <si>
    <t>-329.733073103382 241.974598106112 -259.941731809306</t>
  </si>
  <si>
    <t>-519.902298617225 145.239815019831 -683.52013611019</t>
  </si>
  <si>
    <t>-552.535697247933 10.0008622604141 -667.834397415643</t>
  </si>
  <si>
    <t>-302.959069025736 26.7019274820727 -362.133853747842</t>
  </si>
  <si>
    <t>-484.729727607587 244.287880219181 -205.260940805028</t>
  </si>
  <si>
    <t>-488.98325769666 265.110696319086 210.676895730089</t>
  </si>
  <si>
    <t>-496.708817540218 283.764155687229 616.585113977955</t>
  </si>
  <si>
    <t>-347.903208256541 297.515596687897 675.761022359124</t>
  </si>
  <si>
    <t>-513.46013239687 86.6831633083755 -201.556403679921</t>
  </si>
  <si>
    <t>-524.316607666578 92.1287253185355 214.746974137787</t>
  </si>
  <si>
    <t>-533.511876611972 100.43347937727 620.919511708693</t>
  </si>
  <si>
    <t>-392.205785301679 52.5230951947658 680.67896366403</t>
  </si>
  <si>
    <t>9763-20170724T150312.476205000.bin</t>
  </si>
  <si>
    <t>-499.097747738237 165.412784961729 -203.415564616058</t>
  </si>
  <si>
    <t>-510.342058093899 165.106932694621 -301.280124180648</t>
  </si>
  <si>
    <t>-517.378630947257 166.52824435918 -409.504236076606</t>
  </si>
  <si>
    <t>-521.668883164974 168.741509631119 -507.38530389593</t>
  </si>
  <si>
    <t>-523.953803300271 172.015393688182 -605.303932440055</t>
  </si>
  <si>
    <t>-525.119143789424 177.862928748059 -743.175117174204</t>
  </si>
  <si>
    <t>-505.412416891539 176.016243101511 -832.221348760219</t>
  </si>
  <si>
    <t>-528.791524538818 204.956244221219 -680.937998860118</t>
  </si>
  <si>
    <t>-564.270968980613 338.230018513671 -656.87647410851</t>
  </si>
  <si>
    <t>-534.541626067797 330.551021043103 -358.451923071445</t>
  </si>
  <si>
    <t>-328.933945025787 236.059199952742 -263.996695436906</t>
  </si>
  <si>
    <t>-520.416526263094 145.60011304359 -683.526113855506</t>
  </si>
  <si>
    <t>-553.309337101585 10.3643914605148 -668.312661120693</t>
  </si>
  <si>
    <t>-303.252208149182 24.5556066847173 -363.888048145533</t>
  </si>
  <si>
    <t>-484.680063671436 244.183143204908 -205.272642893133</t>
  </si>
  <si>
    <t>-488.913736941713 265.078365709458 210.661754746088</t>
  </si>
  <si>
    <t>-496.690393091134 283.764618820438 616.576593463829</t>
  </si>
  <si>
    <t>-347.896783060315 297.556084156972 675.773333385385</t>
  </si>
  <si>
    <t>-513.500127493237 86.5900053758755 -201.520781588304</t>
  </si>
  <si>
    <t>-524.379613514813 92.1214565646424 214.780814813037</t>
  </si>
  <si>
    <t>-533.520615014096 100.460230735787 620.930694837286</t>
  </si>
  <si>
    <t>-392.233970092503 52.478724816895 680.679029063781</t>
  </si>
  <si>
    <t>9763-20170724T150312.543904000.bin</t>
  </si>
  <si>
    <t>-499.195214486079 164.904884123654 -203.399759905766</t>
  </si>
  <si>
    <t>-510.444836388121 164.62790705857 -301.263800239329</t>
  </si>
  <si>
    <t>-517.515017037557 166.174726999963 -409.483998124619</t>
  </si>
  <si>
    <t>-521.850773153684 168.538288415067 -507.359569753704</t>
  </si>
  <si>
    <t>-524.198815045368 171.997918293342 -605.270263915359</t>
  </si>
  <si>
    <t>-525.473791495945 178.143734062861 -743.12742748208</t>
  </si>
  <si>
    <t>-505.804330154031 176.399799762865 -832.184028891302</t>
  </si>
  <si>
    <t>-529.029412152465 205.111648116886 -680.829137519682</t>
  </si>
  <si>
    <t>-563.997285799955 338.487365270153 -656.546669180881</t>
  </si>
  <si>
    <t>-534.109453669915 330.86310571596 -358.136689836252</t>
  </si>
  <si>
    <t>-328.08186727687 232.732289481667 -268.426062649627</t>
  </si>
  <si>
    <t>-520.791029047996 145.74245167022 -683.552057317322</t>
  </si>
  <si>
    <t>-553.908006547769 10.5218243053562 -668.809112820739</t>
  </si>
  <si>
    <t>-303.700437347863 22.221098832541 -365.905670683927</t>
  </si>
  <si>
    <t>-484.549066341152 243.622358205248 -205.2514954207</t>
  </si>
  <si>
    <t>-488.850980450587 264.666794635458 210.674740845806</t>
  </si>
  <si>
    <t>-496.703145740889 283.671143761798 616.561154194458</t>
  </si>
  <si>
    <t>-347.871351492243 297.207537162581 675.720794596717</t>
  </si>
  <si>
    <t>-513.875372753317 86.1438428881499 -201.500076669029</t>
  </si>
  <si>
    <t>-524.670637694458 91.8870807874373 214.800859708634</t>
  </si>
  <si>
    <t>-533.501944821517 100.494808118688 620.938308476907</t>
  </si>
  <si>
    <t>-392.257275585885 52.3785279924309 680.677430830984</t>
  </si>
  <si>
    <t>9763-20170724T150312.576992600.bin</t>
  </si>
  <si>
    <t>-499.309218782621 164.563536130587 -203.396179207981</t>
  </si>
  <si>
    <t>-510.504793944377 164.299113484431 -301.266446527924</t>
  </si>
  <si>
    <t>-517.565919218604 165.895552333435 -409.486522691882</t>
  </si>
  <si>
    <t>-521.915388032657 168.316163890763 -507.360075537399</t>
  </si>
  <si>
    <t>-524.299878308473 171.843927443352 -605.26761614195</t>
  </si>
  <si>
    <t>-525.650924612269 178.09586422651 -743.119214135495</t>
  </si>
  <si>
    <t>-505.989459557786 176.387193899949 -832.17822972343</t>
  </si>
  <si>
    <t>-529.138556899522 205.020595947182 -680.798298172</t>
  </si>
  <si>
    <t>-563.851202993834 338.446606678224 -656.420655734719</t>
  </si>
  <si>
    <t>-533.930636949983 330.901847854205 -358.011806083933</t>
  </si>
  <si>
    <t>-327.492842535209 231.304598738954 -270.897994864319</t>
  </si>
  <si>
    <t>-520.968878547663 145.644146585822 -683.571300275148</t>
  </si>
  <si>
    <t>-554.224266911468 10.4425249778185 -668.99662530999</t>
  </si>
  <si>
    <t>-303.911165674242 21.1514795048975 -366.794052389364</t>
  </si>
  <si>
    <t>-484.496480670768 243.268469311098 -205.243105330239</t>
  </si>
  <si>
    <t>-488.839443718684 264.407897557207 210.677878351581</t>
  </si>
  <si>
    <t>-496.715922359252 283.602826039566 616.551592490567</t>
  </si>
  <si>
    <t>-347.857834642517 296.984045644446 675.68031822377</t>
  </si>
  <si>
    <t>-514.127148480736 85.841705551891 -201.501558339272</t>
  </si>
  <si>
    <t>-524.82258642379 91.6724917019571 214.800747460961</t>
  </si>
  <si>
    <t>-533.501067133202 100.494057515562 620.944871005797</t>
  </si>
  <si>
    <t>-392.266357995596 52.3355465732648 680.673511220001</t>
  </si>
  <si>
    <t>9763-20170724T150312.611592400.bin</t>
  </si>
  <si>
    <t>-499.370938028872 164.185107391024 -203.395597336271</t>
  </si>
  <si>
    <t>-510.535367424825 163.942046602071 -301.269551536254</t>
  </si>
  <si>
    <t>-517.599402223395 165.586289438501 -409.488677045948</t>
  </si>
  <si>
    <t>-521.967492931387 168.058106594627 -507.360141252535</t>
  </si>
  <si>
    <t>-524.387111554928 171.644211448909 -605.264701915371</t>
  </si>
  <si>
    <t>-525.805469905035 177.984987184626 -743.111595911233</t>
  </si>
  <si>
    <t>-506.141583035318 176.298056868185 -832.170371576916</t>
  </si>
  <si>
    <t>-529.230790967763 204.873886274073 -680.771700430353</t>
  </si>
  <si>
    <t>-563.730530265835 338.344286755502 -656.346011259414</t>
  </si>
  <si>
    <t>-533.830607863394 330.927564612308 -357.931868513615</t>
  </si>
  <si>
    <t>-326.927523669422 230.635716255287 -272.739940597935</t>
  </si>
  <si>
    <t>-521.126244229879 145.490355987284 -683.586727754318</t>
  </si>
  <si>
    <t>-554.478895605577 10.2959615747445 -669.106697718568</t>
  </si>
  <si>
    <t>-304.019770985222 20.2978565793014 -367.582778605873</t>
  </si>
  <si>
    <t>-484.395195914436 242.865997148015 -205.229977091873</t>
  </si>
  <si>
    <t>-488.841648465097 264.162772253939 210.681953996774</t>
  </si>
  <si>
    <t>-496.731421576843 283.558833557282 616.540737910708</t>
  </si>
  <si>
    <t>-347.853728287171 296.856017074622 675.639111663222</t>
  </si>
  <si>
    <t>-514.317994258707 85.5101432315321 -201.509337970507</t>
  </si>
  <si>
    <t>-524.950048268692 91.4041229632926 214.793669955494</t>
  </si>
  <si>
    <t>-533.510530838677 100.472815372286 620.941726462094</t>
  </si>
  <si>
    <t>-392.282001648164 52.2885452525261 680.664212767836</t>
  </si>
  <si>
    <t>9763-20170724T150312.674768100.bin</t>
  </si>
  <si>
    <t>-499.517355188043 163.621339016942 -203.378489954219</t>
  </si>
  <si>
    <t>-510.605681186837 163.387121994104 -301.261061805841</t>
  </si>
  <si>
    <t>-517.651403373149 165.074690183987 -409.480846331254</t>
  </si>
  <si>
    <t>-522.030581254489 167.59610914646 -507.350446028608</t>
  </si>
  <si>
    <t>-524.489487859559 171.24053592581 -605.251758747629</t>
  </si>
  <si>
    <t>-525.993409161498 177.670302491652 -743.093803446239</t>
  </si>
  <si>
    <t>-506.300566601358 175.949824234015 -832.145563227837</t>
  </si>
  <si>
    <t>-529.34053250279 204.524280055844 -680.734650535544</t>
  </si>
  <si>
    <t>-563.646375405529 338.048317948708 -656.365307550614</t>
  </si>
  <si>
    <t>-533.467095827828 331.773124452362 -357.953116572466</t>
  </si>
  <si>
    <t>-325.71846310957 229.968407511716 -276.704773893095</t>
  </si>
  <si>
    <t>-521.316727818963 145.131983555138 -683.592582645155</t>
  </si>
  <si>
    <t>-554.668551696727 9.92576806419652 -669.215536024923</t>
  </si>
  <si>
    <t>-304.121197374233 19.3202143182891 -368.64730112837</t>
  </si>
  <si>
    <t>-484.375346094128 242.212301299972 -205.202738781653</t>
  </si>
  <si>
    <t>-488.844351027658 263.777519752181 210.695027093848</t>
  </si>
  <si>
    <t>-496.757690769501 283.494416160433 616.530315371017</t>
  </si>
  <si>
    <t>-347.85582246172 296.695791183359 675.58923827896</t>
  </si>
  <si>
    <t>-514.655388923188 85.1129665965159 -201.497077283854</t>
  </si>
  <si>
    <t>-525.140322992252 90.8189964118774 214.812342505162</t>
  </si>
  <si>
    <t>-533.563464359143 100.398980970693 620.955145407605</t>
  </si>
  <si>
    <t>-392.306955053678 52.2561235390151 680.644880118731</t>
  </si>
  <si>
    <t>9763-20170724T150312.712371200.bin</t>
  </si>
  <si>
    <t>-499.555441754679 163.423725713898 -203.361949539752</t>
  </si>
  <si>
    <t>-510.607808227456 163.182407247624 -301.248597982822</t>
  </si>
  <si>
    <t>-517.646550512435 164.866205306869 -409.468839818974</t>
  </si>
  <si>
    <t>-522.032566520301 167.384146845496 -507.338237864806</t>
  </si>
  <si>
    <t>-524.511320044634 171.023956670341 -605.239355279023</t>
  </si>
  <si>
    <t>-526.056758059772 177.445123463371 -743.081205515246</t>
  </si>
  <si>
    <t>-506.324260154002 175.679141737149 -832.123343438923</t>
  </si>
  <si>
    <t>-529.376931591984 204.304224841148 -680.722752837798</t>
  </si>
  <si>
    <t>-563.616155063956 337.847798800704 -656.389325713477</t>
  </si>
  <si>
    <t>-532.995382455603 332.192879377107 -358.009780935003</t>
  </si>
  <si>
    <t>-324.745621185142 230.043733026312 -278.495005524418</t>
  </si>
  <si>
    <t>-521.370325280581 144.909451681277 -683.579412627139</t>
  </si>
  <si>
    <t>-554.669728314976 9.68665315332623 -669.217110638885</t>
  </si>
  <si>
    <t>-304.205002451965 19.1945665603398 -368.937228199087</t>
  </si>
  <si>
    <t>-484.328588538764 241.945048585508 -205.18899024383</t>
  </si>
  <si>
    <t>-488.869337645126 263.653519945231 210.70063783341</t>
  </si>
  <si>
    <t>-496.768843347445 283.475288017872 616.527728048496</t>
  </si>
  <si>
    <t>-347.856555069959 296.638445219527 675.568908891591</t>
  </si>
  <si>
    <t>-514.737794251498 84.9201438176729 -201.48747461867</t>
  </si>
  <si>
    <t>-525.18374582242 90.5275931329081 214.82418085915</t>
  </si>
  <si>
    <t>-533.604058552275 100.35134069972 620.97772640195</t>
  </si>
  <si>
    <t>-392.310644703014 52.2701042576996 680.629775006194</t>
  </si>
  <si>
    <t>9763-20170724T150312.776042300.bin</t>
  </si>
  <si>
    <t>-499.737009869951 163.0777340737 -203.34080525988</t>
  </si>
  <si>
    <t>-510.728585787802 162.803805325869 -301.234157757646</t>
  </si>
  <si>
    <t>-517.725882232825 164.457043058464 -409.457545392317</t>
  </si>
  <si>
    <t>-522.084773442784 166.948205379878 -507.32882586108</t>
  </si>
  <si>
    <t>-524.546701008065 170.560990580225 -605.23133765918</t>
  </si>
  <si>
    <t>-526.079160785669 176.943303004283 -743.075136489457</t>
  </si>
  <si>
    <t>-506.181399269619 175.022492553169 -832.07736128483</t>
  </si>
  <si>
    <t>-529.399177885837 203.820796314082 -680.724713497644</t>
  </si>
  <si>
    <t>-563.470057317228 337.424788503945 -656.459978615489</t>
  </si>
  <si>
    <t>-531.53631870058 333.017645912127 -358.196970711479</t>
  </si>
  <si>
    <t>-322.423666498928 230.320157286773 -281.710787261892</t>
  </si>
  <si>
    <t>-521.404357246663 144.423550986943 -683.563673571916</t>
  </si>
  <si>
    <t>-554.587618995564 9.17462115667422 -669.199538135426</t>
  </si>
  <si>
    <t>-304.343033445563 19.3421926007361 -369.298642611308</t>
  </si>
  <si>
    <t>-484.492941006242 241.571819414931 -205.180367252493</t>
  </si>
  <si>
    <t>-488.976270728782 263.454971325556 210.700638124032</t>
  </si>
  <si>
    <t>-496.792504374618 283.456912225453 616.519633649456</t>
  </si>
  <si>
    <t>-347.876016502171 296.673876825526 675.538192986925</t>
  </si>
  <si>
    <t>-514.985197290191 84.5525240630652 -201.459836478622</t>
  </si>
  <si>
    <t>-525.268490189191 90.1428404697308 214.85614477515</t>
  </si>
  <si>
    <t>-533.648998448302 100.289791898887 620.998408614918</t>
  </si>
  <si>
    <t>-392.27611298316 52.3536122960563 680.578821842366</t>
  </si>
  <si>
    <t>9763-20170724T150312.841885100.bin</t>
  </si>
  <si>
    <t>-499.907108672173 162.756017393858 -203.338553891381</t>
  </si>
  <si>
    <t>-510.824499338714 162.42628554183 -301.240100654805</t>
  </si>
  <si>
    <t>-517.742361501683 163.995528971279 -409.469772676557</t>
  </si>
  <si>
    <t>-522.029197946659 166.401119385444 -507.34649134577</t>
  </si>
  <si>
    <t>-524.41800340295 169.918203902646 -605.254231374189</t>
  </si>
  <si>
    <t>-525.845575942898 176.155092445285 -743.105842519581</t>
  </si>
  <si>
    <t>-505.674797782961 173.998454903342 -832.041229423455</t>
  </si>
  <si>
    <t>-529.20457637379 203.099384727992 -680.786355534844</t>
  </si>
  <si>
    <t>-563.10329783744 336.778522309366 -656.672300518448</t>
  </si>
  <si>
    <t>-530.210748113667 333.855348567737 -358.495150719102</t>
  </si>
  <si>
    <t>-320.421054140155 230.648912240385 -284.591869283648</t>
  </si>
  <si>
    <t>-521.224538302117 143.696896331402 -683.556493987981</t>
  </si>
  <si>
    <t>-554.267049620502 8.42430473449167 -669.088935302238</t>
  </si>
  <si>
    <t>-304.344996815184 19.4469544922815 -369.53352003963</t>
  </si>
  <si>
    <t>-484.700486686673 241.259926345053 -205.18651625308</t>
  </si>
  <si>
    <t>-489.119849085782 263.264249171601 210.688807172468</t>
  </si>
  <si>
    <t>-496.806820074947 283.449604986788 616.514180294417</t>
  </si>
  <si>
    <t>-347.895795977373 296.700756701277 675.538882748361</t>
  </si>
  <si>
    <t>-515.089098379296 84.2009997220218 -201.430641250871</t>
  </si>
  <si>
    <t>-525.42427920255 90.0251802974312 214.880863594501</t>
  </si>
  <si>
    <t>-533.641744004025 100.285495771145 621.028904566543</t>
  </si>
  <si>
    <t>-392.219038849644 52.4696210698821 680.587775244279</t>
  </si>
  <si>
    <t>9763-20170724T150312.874974400.bin</t>
  </si>
  <si>
    <t>-499.927182901604 162.585621004635 -203.325689830162</t>
  </si>
  <si>
    <t>-510.778949446895 162.239408253301 -301.234503298892</t>
  </si>
  <si>
    <t>-517.615956553645 163.773934258116 -409.469879593085</t>
  </si>
  <si>
    <t>-521.82560476041 166.141840041892 -507.35081906882</t>
  </si>
  <si>
    <t>-524.132654568056 169.615249114251 -605.262060164442</t>
  </si>
  <si>
    <t>-525.439919646636 175.784085537357 -743.117924384488</t>
  </si>
  <si>
    <t>-505.104497193945 173.509565965756 -832.012812296045</t>
  </si>
  <si>
    <t>-528.848938187158 202.759601936737 -680.814679436051</t>
  </si>
  <si>
    <t>-562.682497913647 336.465629770567 -656.817186260487</t>
  </si>
  <si>
    <t>-529.405331376617 334.111381665941 -358.677750054964</t>
  </si>
  <si>
    <t>-319.387303324144 230.570693049037 -285.89890381944</t>
  </si>
  <si>
    <t>-520.875205872625 143.354819355624 -683.548620283568</t>
  </si>
  <si>
    <t>-553.91872057676 8.07697250632395 -669.007223005888</t>
  </si>
  <si>
    <t>-304.107978394906 19.3998007329105 -369.638273669323</t>
  </si>
  <si>
    <t>-484.725011990551 241.119212722865 -205.181368879948</t>
  </si>
  <si>
    <t>-489.173498476539 263.165184473187 210.691450757459</t>
  </si>
  <si>
    <t>-496.810440605826 283.453120941093 616.515412238834</t>
  </si>
  <si>
    <t>-347.900980488824 296.678568575887 675.549849695702</t>
  </si>
  <si>
    <t>-515.086229614373 83.9859830416181 -201.408020555121</t>
  </si>
  <si>
    <t>-525.513014152126 90.0173662905397 214.89826689458</t>
  </si>
  <si>
    <t>-533.636264594572 100.272838901062 621.048509979384</t>
  </si>
  <si>
    <t>-392.199580650895 52.4987114229425 680.607715324497</t>
  </si>
  <si>
    <t>9763-20170724T150312.944221400.bin</t>
  </si>
  <si>
    <t>-499.843603502407 162.273023652875 -203.291533450856</t>
  </si>
  <si>
    <t>-510.565895515615 161.885433351453 -301.214307452395</t>
  </si>
  <si>
    <t>-517.233024637034 163.32214731985 -409.461723487269</t>
  </si>
  <si>
    <t>-521.275885629224 165.58116486351 -507.352308320789</t>
  </si>
  <si>
    <t>-523.401491590143 168.925890001989 -605.272124026241</t>
  </si>
  <si>
    <t>-524.436467324719 174.893468661137 -743.139065165993</t>
  </si>
  <si>
    <t>-503.8394139695 172.331768706702 -831.965952417454</t>
  </si>
  <si>
    <t>-527.931040557009 201.965031696337 -680.88221518116</t>
  </si>
  <si>
    <t>-561.555316947479 335.784547926341 -657.153218537476</t>
  </si>
  <si>
    <t>-528.14606278828 334.462172953117 -359.022328579994</t>
  </si>
  <si>
    <t>-317.710536271383 230.619886084656 -287.897832300229</t>
  </si>
  <si>
    <t>-520.026918639933 142.546207641475 -683.513558878639</t>
  </si>
  <si>
    <t>-553.151581945748 7.32359712863013 -668.745128089182</t>
  </si>
  <si>
    <t>-303.485336617228 19.2663213068743 -369.633557368613</t>
  </si>
  <si>
    <t>-484.639057274849 240.872718974919 -205.173712010234</t>
  </si>
  <si>
    <t>-489.292646166041 262.963063253926 210.694469785484</t>
  </si>
  <si>
    <t>-496.808843868727 283.455234260808 616.51683211857</t>
  </si>
  <si>
    <t>-347.907321220085 296.599057040429 675.589454152089</t>
  </si>
  <si>
    <t>-515.063728136265 83.6225767543483 -201.362792190593</t>
  </si>
  <si>
    <t>-525.652702256227 90.0754657612081 214.933099619385</t>
  </si>
  <si>
    <t>-533.583495939368 100.253348407798 621.067469808067</t>
  </si>
  <si>
    <t>-392.169514373482 52.463712104304 680.668174453961</t>
  </si>
  <si>
    <t>9763-20170724T150312.978312400.bin</t>
  </si>
  <si>
    <t>-499.723458137006 162.142674665864 -203.293771332796</t>
  </si>
  <si>
    <t>-510.397518426761 161.738737501857 -301.22174140438</t>
  </si>
  <si>
    <t>-517.000085202379 163.112937394357 -409.473797098137</t>
  </si>
  <si>
    <t>-520.978104839979 165.297908080151 -507.368749799135</t>
  </si>
  <si>
    <t>-523.031151363058 168.551162205405 -605.293144242406</t>
  </si>
  <si>
    <t>-523.95470930405 174.372187027398 -743.167243038257</t>
  </si>
  <si>
    <t>-503.24540537468 171.650077690681 -831.963224822681</t>
  </si>
  <si>
    <t>-527.475198671854 201.513255507695 -680.942096093964</t>
  </si>
  <si>
    <t>-561.042127507898 335.379887252186 -657.424694566828</t>
  </si>
  <si>
    <t>-527.715081554529 334.50771997511 -359.282862353702</t>
  </si>
  <si>
    <t>-317.119701083264 230.968059828609 -288.190521995525</t>
  </si>
  <si>
    <t>-519.617736810333 142.085085040882 -683.503770663698</t>
  </si>
  <si>
    <t>-552.824260180559 6.90653895841615 -668.560668850809</t>
  </si>
  <si>
    <t>-303.148214764385 19.0114863593735 -369.585845172829</t>
  </si>
  <si>
    <t>-484.521517204654 240.78236568755 -205.172864352347</t>
  </si>
  <si>
    <t>-489.387291563887 262.903098574352 210.691268479828</t>
  </si>
  <si>
    <t>-496.804511595243 283.46574046983 616.519730786058</t>
  </si>
  <si>
    <t>-347.917569938296 296.699673145368 675.608926708287</t>
  </si>
  <si>
    <t>-514.947594859936 83.4551582517497 -201.357081696017</t>
  </si>
  <si>
    <t>-525.71460727047 90.1525087580276 214.930357960718</t>
  </si>
  <si>
    <t>-533.537377250017 100.276187041074 621.06408659004</t>
  </si>
  <si>
    <t>-392.157098458483 52.4346066887629 680.703020770215</t>
  </si>
  <si>
    <t>9763-20170724T150313.041484200.bin</t>
  </si>
  <si>
    <t>-499.434365553775 162.177336502042 -203.243200902564</t>
  </si>
  <si>
    <t>-510.060662853238 161.764073905764 -301.17639989295</t>
  </si>
  <si>
    <t>-516.563219163 163.004033956303 -409.43618725068</t>
  </si>
  <si>
    <t>-520.426739944442 165.019996677207 -507.339201105666</t>
  </si>
  <si>
    <t>-522.338121259122 168.058468151086 -605.273565581169</t>
  </si>
  <si>
    <t>-523.030858906185 173.529823038128 -743.163321508208</t>
  </si>
  <si>
    <t>-502.123100539408 170.430752465545 -831.90034326895</t>
  </si>
  <si>
    <t>-526.620266144875 200.833167113692 -681.013036603535</t>
  </si>
  <si>
    <t>-560.103013813532 334.807533818027 -658.000561019798</t>
  </si>
  <si>
    <t>-526.875692345564 335.142043674794 -359.846459135591</t>
  </si>
  <si>
    <t>-316.03229538903 232.646208740209 -287.980649704975</t>
  </si>
  <si>
    <t>-518.829030351942 141.389530434779 -683.410862557272</t>
  </si>
  <si>
    <t>-552.205636908197 6.29775294913429 -668.048153345412</t>
  </si>
  <si>
    <t>-302.502455622798 18.880289341372 -369.189913029684</t>
  </si>
  <si>
    <t>-484.156005728846 240.841303288048 -205.157140642202</t>
  </si>
  <si>
    <t>-489.465192974231 262.850379098342 210.707526208144</t>
  </si>
  <si>
    <t>-496.797362461922 283.448557237502 616.52664333096</t>
  </si>
  <si>
    <t>-347.927365948306 296.721807452475 675.649802527153</t>
  </si>
  <si>
    <t>-514.781189088828 83.5599520372396 -201.322996620975</t>
  </si>
  <si>
    <t>-525.696206584387 90.2667485717152 214.960403786676</t>
  </si>
  <si>
    <t>-533.449725334417 100.330502130296 621.086211175138</t>
  </si>
  <si>
    <t>-392.137096550583 52.3722877281148 680.791762086627</t>
  </si>
  <si>
    <t>9763-20170724T150313.072566700.bin</t>
  </si>
  <si>
    <t>-499.359021987409 162.301869411336 -203.235189426907</t>
  </si>
  <si>
    <t>-509.951806127341 161.882944140271 -301.171987016095</t>
  </si>
  <si>
    <t>-516.402183426797 163.028703733487 -409.435940880716</t>
  </si>
  <si>
    <t>-520.208755539571 164.924943323252 -507.343642290744</t>
  </si>
  <si>
    <t>-522.051185416298 167.809720043926 -605.283750579424</t>
  </si>
  <si>
    <t>-522.632105638907 173.029764914641 -743.183863311562</t>
  </si>
  <si>
    <t>-501.623432134592 169.687946025326 -831.888184347673</t>
  </si>
  <si>
    <t>-526.254214782899 200.448662455297 -681.086450542009</t>
  </si>
  <si>
    <t>-559.762655318408 334.467483414602 -658.381081483576</t>
  </si>
  <si>
    <t>-526.648333625604 335.583205573711 -360.216321999302</t>
  </si>
  <si>
    <t>-315.842503064058 234.206723407372 -286.672281882071</t>
  </si>
  <si>
    <t>-518.496422145225 140.996068137665 -683.369627298941</t>
  </si>
  <si>
    <t>-551.952219088048 5.9533495238893 -667.735450433951</t>
  </si>
  <si>
    <t>-302.33162546956 19.0659765768401 -368.741747223254</t>
  </si>
  <si>
    <t>-484.022386799063 240.930742106862 -205.146643293196</t>
  </si>
  <si>
    <t>-489.461955196091 262.929275698662 210.716910970348</t>
  </si>
  <si>
    <t>-496.80457274613 283.450379453436 616.526866064493</t>
  </si>
  <si>
    <t>-347.937874413108 296.765648656207 675.648842687062</t>
  </si>
  <si>
    <t>-514.72961022239 83.6807073282548 -201.313757074904</t>
  </si>
  <si>
    <t>-525.68629774017 90.3418997955937 214.969310880017</t>
  </si>
  <si>
    <t>-533.399877959992 100.360472626906 621.094963132332</t>
  </si>
  <si>
    <t>-392.121776280671 52.3451692399819 680.836307359097</t>
  </si>
  <si>
    <t>9763-20170724T150313.110704700.bin</t>
  </si>
  <si>
    <t>-499.25688754447 162.481052431372 -203.249852474254</t>
  </si>
  <si>
    <t>-509.825037989423 162.047786998786 -301.189176739925</t>
  </si>
  <si>
    <t>-516.222998514218 163.083516269075 -409.457468792767</t>
  </si>
  <si>
    <t>-519.968142151775 164.843611520874 -507.369979958954</t>
  </si>
  <si>
    <t>-521.732745907006 167.556547971678 -605.316554460246</t>
  </si>
  <si>
    <t>-522.184667093856 172.497768936325 -743.227319234263</t>
  </si>
  <si>
    <t>-501.057609230453 168.894401558826 -831.893348495488</t>
  </si>
  <si>
    <t>-525.850876063003 200.043891852951 -681.188896504475</t>
  </si>
  <si>
    <t>-559.361141480284 334.114671455197 -658.825617538761</t>
  </si>
  <si>
    <t>-526.359930903698 336.033734076123 -360.652325116171</t>
  </si>
  <si>
    <t>-315.578014957754 236.05875482469 -285.147361175878</t>
  </si>
  <si>
    <t>-518.118929752886 140.58329461726 -683.344517258263</t>
  </si>
  <si>
    <t>-551.663260794767 5.59752261969311 -667.388888892073</t>
  </si>
  <si>
    <t>-302.142554712964 19.5178941551223 -368.140538559664</t>
  </si>
  <si>
    <t>-483.851586926146 241.070599212101 -205.152482431115</t>
  </si>
  <si>
    <t>-489.450036640448 263.038398099682 210.710562241797</t>
  </si>
  <si>
    <t>-496.812277522187 283.451067796504 616.524461044283</t>
  </si>
  <si>
    <t>-347.948242804993 296.765153222955 675.653431374434</t>
  </si>
  <si>
    <t>-514.665713586275 83.8880297751825 -201.301074360804</t>
  </si>
  <si>
    <t>-525.666941944358 90.4290198772344 214.982727295894</t>
  </si>
  <si>
    <t>-533.357355994541 100.381778269092 621.10542730625</t>
  </si>
  <si>
    <t>-392.10289128206 52.3455860457054 680.885869024262</t>
  </si>
  <si>
    <t>9763-20170724T150313.175891300.bin</t>
  </si>
  <si>
    <t>-499.109365713271 162.932661075197 -203.251981183223</t>
  </si>
  <si>
    <t>-509.630165834553 162.450412801557 -301.19628491017</t>
  </si>
  <si>
    <t>-515.896024488853 163.198629165094 -409.474514402145</t>
  </si>
  <si>
    <t>-519.480042313768 164.608991309516 -507.398779685522</t>
  </si>
  <si>
    <t>-521.036056611704 166.884662770279 -605.360051027371</t>
  </si>
  <si>
    <t>-521.1390188867 171.121024645621 -743.295003421423</t>
  </si>
  <si>
    <t>-499.730701436547 166.903310463925 -831.866426419811</t>
  </si>
  <si>
    <t>-524.920113301687 198.989297572505 -681.407414636462</t>
  </si>
  <si>
    <t>-558.380567412275 333.207341693864 -659.824710706717</t>
  </si>
  <si>
    <t>-525.847345000291 336.848715931311 -361.616264828849</t>
  </si>
  <si>
    <t>-315.218779456019 241.106502839071 -280.412510705592</t>
  </si>
  <si>
    <t>-517.266887270906 139.507572188836 -683.240020830904</t>
  </si>
  <si>
    <t>-550.995151415752 4.66798840239699 -666.50678343429</t>
  </si>
  <si>
    <t>-301.784625952084 20.7980317921949 -366.786666185933</t>
  </si>
  <si>
    <t>-483.635253939538 241.492769976261 -205.191607283714</t>
  </si>
  <si>
    <t>-489.390234837356 263.300441780742 210.677761503283</t>
  </si>
  <si>
    <t>-496.821372947912 283.446735189675 616.522463915285</t>
  </si>
  <si>
    <t>-347.955641672248 296.653033855674 675.67129300113</t>
  </si>
  <si>
    <t>-514.561581544776 84.2993859012238 -201.287691976745</t>
  </si>
  <si>
    <t>-525.681167130433 90.8137329628132 214.993351103692</t>
  </si>
  <si>
    <t>-533.234420961595 100.440348015971 621.115531931111</t>
  </si>
  <si>
    <t>-392.081820553865 52.2472698751087 681.010185577387</t>
  </si>
  <si>
    <t>9763-20170724T150313.244067100.bin</t>
  </si>
  <si>
    <t>-499.059254785638 163.538938028893 -203.253260097048</t>
  </si>
  <si>
    <t>-509.48242570863 162.981517429149 -301.207570607712</t>
  </si>
  <si>
    <t>-515.518843641828 163.391592020378 -409.500713003806</t>
  </si>
  <si>
    <t>-518.836107596672 164.399016282464 -507.439368826817</t>
  </si>
  <si>
    <t>-520.059832469355 166.178518478166 -605.41541124266</t>
  </si>
  <si>
    <t>-519.620326243905 169.621335212243 -743.371817069558</t>
  </si>
  <si>
    <t>-497.825319986881 164.707109750316 -831.813046693662</t>
  </si>
  <si>
    <t>-523.607788145709 197.849675305972 -681.66077074706</t>
  </si>
  <si>
    <t>-556.959869391588 332.232229816285 -660.966795851499</t>
  </si>
  <si>
    <t>-525.398578332715 337.978209711285 -362.686940650327</t>
  </si>
  <si>
    <t>-315.068917422437 245.656279449152 -276.87834977002</t>
  </si>
  <si>
    <t>-516.02141772445 138.349262469273 -683.121597538824</t>
  </si>
  <si>
    <t>-549.962686898866 3.67410349584065 -665.496674165665</t>
  </si>
  <si>
    <t>-301.273523462904 22.5586459812316 -365.343333604503</t>
  </si>
  <si>
    <t>-483.511059346043 242.086161085586 -205.23609098078</t>
  </si>
  <si>
    <t>-489.417073886059 263.654336049693 210.643607764993</t>
  </si>
  <si>
    <t>-496.817922739331 283.479513237148 616.517205740814</t>
  </si>
  <si>
    <t>-347.969051286522 296.662153521214 675.713797388931</t>
  </si>
  <si>
    <t>-514.574775338795 84.9409039146033 -201.233798378237</t>
  </si>
  <si>
    <t>-525.743650861055 91.2522739570904 215.04909597604</t>
  </si>
  <si>
    <t>-533.120590858552 100.509860959751 621.176056739971</t>
  </si>
  <si>
    <t>-392.055411696551 52.1906647594381 681.17493057404</t>
  </si>
  <si>
    <t>9763-20170724T150313.276151000.bin</t>
  </si>
  <si>
    <t>-499.057620184613 163.838760173828 -203.252694759088</t>
  </si>
  <si>
    <t>-509.421867524552 163.227461395199 -301.212941619766</t>
  </si>
  <si>
    <t>-515.325127252947 163.44127401872 -409.513948571631</t>
  </si>
  <si>
    <t>-518.489084866419 164.219439896834 -507.459695464514</t>
  </si>
  <si>
    <t>-519.523288270295 165.720154872152 -605.442885288315</t>
  </si>
  <si>
    <t>-518.775797349646 168.720292875731 -743.408165323454</t>
  </si>
  <si>
    <t>-496.763130795578 163.442671098237 -831.774453992767</t>
  </si>
  <si>
    <t>-522.884963673794 197.148615081289 -681.796959452633</t>
  </si>
  <si>
    <t>-556.214914319595 331.611687228737 -661.54789708255</t>
  </si>
  <si>
    <t>-525.035167373472 338.446669927827 -363.250871638075</t>
  </si>
  <si>
    <t>-314.715418623885 248.09294512262 -275.34851346918</t>
  </si>
  <si>
    <t>-515.327453446438 137.639695107994 -683.04996177994</t>
  </si>
  <si>
    <t>-549.324487923475 3.04705315249203 -664.966069637299</t>
  </si>
  <si>
    <t>-300.901586120207 23.31895511177 -364.772293365307</t>
  </si>
  <si>
    <t>-483.490098460074 242.42882672694 -205.259789279256</t>
  </si>
  <si>
    <t>-489.442238318025 263.833135824442 210.627720787814</t>
  </si>
  <si>
    <t>-496.815016931435 283.505964915146 616.516450824514</t>
  </si>
  <si>
    <t>-347.972359816071 296.625352170329 675.742675385382</t>
  </si>
  <si>
    <t>-514.556018805027 85.1784520222261 -201.200910518486</t>
  </si>
  <si>
    <t>-525.811400062799 91.5448527148856 215.078745349304</t>
  </si>
  <si>
    <t>-533.084497101233 100.53587743923 621.223124514389</t>
  </si>
  <si>
    <t>-392.048937984738 52.1706178388331 681.254506509964</t>
  </si>
  <si>
    <t>9763-20170724T150313.342337700.bin</t>
  </si>
  <si>
    <t>-499.053798713884 164.421027965034 -203.213160841684</t>
  </si>
  <si>
    <t>-509.269344353509 163.696790292299 -301.188248008259</t>
  </si>
  <si>
    <t>-514.89425119357 163.530837041041 -409.504188844001</t>
  </si>
  <si>
    <t>-517.750293268424 163.868573080881 -507.461916958019</t>
  </si>
  <si>
    <t>-518.414152934981 164.835335338279 -605.455031400475</t>
  </si>
  <si>
    <t>-517.073950656621 166.988833167012 -743.431594550624</t>
  </si>
  <si>
    <t>-494.624131161316 161.032268817775 -831.644590578633</t>
  </si>
  <si>
    <t>-521.44014997198 195.795484672838 -682.014178119116</t>
  </si>
  <si>
    <t>-554.903834432912 330.344266256362 -662.631731879313</t>
  </si>
  <si>
    <t>-524.027468933859 339.39398319279 -364.362166354681</t>
  </si>
  <si>
    <t>-313.440299867462 252.205959382287 -273.939332693919</t>
  </si>
  <si>
    <t>-513.892564607123 136.278368202445 -682.869789148299</t>
  </si>
  <si>
    <t>-547.960065895017 1.81073125231296 -663.963351900951</t>
  </si>
  <si>
    <t>-299.944028626809 24.6453180721821 -363.893060980548</t>
  </si>
  <si>
    <t>-483.585165144972 243.083904904481 -205.291641759896</t>
  </si>
  <si>
    <t>-489.549401919175 264.251345554081 210.607907635405</t>
  </si>
  <si>
    <t>-496.799178966671 283.552359464295 616.526547658935</t>
  </si>
  <si>
    <t>-347.983964856687 296.699477491768 675.81553743084</t>
  </si>
  <si>
    <t>-514.51912830893 85.7376986122949 -201.08847814935</t>
  </si>
  <si>
    <t>-525.918861605097 92.1061426369688 215.187252629585</t>
  </si>
  <si>
    <t>-533.042230725914 100.568707884172 621.340904420156</t>
  </si>
  <si>
    <t>-392.011133424348 52.2494657554385 681.4198687635</t>
  </si>
  <si>
    <t>9763-20170724T150313.375423100.bin</t>
  </si>
  <si>
    <t>-499.009228720628 164.716861033695 -203.175938959574</t>
  </si>
  <si>
    <t>-509.177267716318 163.945843203828 -301.155637187963</t>
  </si>
  <si>
    <t>-514.697851001147 163.613026035417 -409.476525801742</t>
  </si>
  <si>
    <t>-517.434041798448 163.756064822592 -507.43820952963</t>
  </si>
  <si>
    <t>-517.949734040516 164.485774882005 -605.434135414175</t>
  </si>
  <si>
    <t>-516.368551963801 166.262653021848 -743.413590312584</t>
  </si>
  <si>
    <t>-493.725700436373 160.017092646613 -831.557243972518</t>
  </si>
  <si>
    <t>-520.843682245918 195.236742809262 -682.082837180531</t>
  </si>
  <si>
    <t>-554.473445667983 329.80042848459 -663.061739411126</t>
  </si>
  <si>
    <t>-523.488463473181 340.114199359682 -364.844421656741</t>
  </si>
  <si>
    <t>-312.786289417268 253.395678166365 -274.238218314395</t>
  </si>
  <si>
    <t>-513.291293505116 135.717776179197 -682.762752197375</t>
  </si>
  <si>
    <t>-547.336761477211 1.29415922661974 -663.501390489885</t>
  </si>
  <si>
    <t>-299.464748227863 25.2874722197946 -363.625407699386</t>
  </si>
  <si>
    <t>-483.623019937866 243.439780973381 -205.295219124055</t>
  </si>
  <si>
    <t>-489.634743809576 264.447741604024 210.611623928928</t>
  </si>
  <si>
    <t>-496.78038546973 283.58134357274 616.536103342589</t>
  </si>
  <si>
    <t>-347.983345439856 296.735805531651 675.869036782041</t>
  </si>
  <si>
    <t>-514.380787814444 86.0338580082166 -201.031570749448</t>
  </si>
  <si>
    <t>-525.914230920134 92.3778821811341 215.240845097695</t>
  </si>
  <si>
    <t>-533.001446736344 100.607465413647 621.397516124114</t>
  </si>
  <si>
    <t>-391.982380142362 52.2827533196762 681.500330894788</t>
  </si>
  <si>
    <t>9763-20170724T150313.442239100.bin</t>
  </si>
  <si>
    <t>-498.796524520155 165.337516296548 -203.136332726564</t>
  </si>
  <si>
    <t>-508.875374469116 164.509207421902 -301.124713166496</t>
  </si>
  <si>
    <t>-514.219878990489 163.955901083959 -409.453580469736</t>
  </si>
  <si>
    <t>-516.759184641565 163.838958547768 -507.420562199842</t>
  </si>
  <si>
    <t>-517.036320581573 164.250205328922 -605.419248702126</t>
  </si>
  <si>
    <t>-515.071738583408 165.518654106677 -743.399444298725</t>
  </si>
  <si>
    <t>-492.133725285566 158.896051122574 -831.439131403443</t>
  </si>
  <si>
    <t>-519.726388297918 194.717255375192 -682.188614118626</t>
  </si>
  <si>
    <t>-553.669173578009 329.26814777494 -663.741514028924</t>
  </si>
  <si>
    <t>-522.206694053719 341.6839099624 -365.654385672282</t>
  </si>
  <si>
    <t>-311.730425515722 252.040164062524 -277.40046577395</t>
  </si>
  <si>
    <t>-512.153909273022 135.198548916542 -682.627929702238</t>
  </si>
  <si>
    <t>-546.208781489181 0.848579759716586 -662.859885852371</t>
  </si>
  <si>
    <t>-298.32174152044 25.9925819185953 -363.69575603596</t>
  </si>
  <si>
    <t>-483.576255945601 244.079785436177 -205.287368867313</t>
  </si>
  <si>
    <t>-489.824935022272 264.876646304582 210.626645614581</t>
  </si>
  <si>
    <t>-496.74522866333 283.641294045854 616.566682810105</t>
  </si>
  <si>
    <t>-347.987728332698 296.828212700732 675.99149107797</t>
  </si>
  <si>
    <t>-513.998305522293 86.6432229827026 -200.954185960887</t>
  </si>
  <si>
    <t>-525.732146428106 92.8266597495967 215.315132287131</t>
  </si>
  <si>
    <t>-532.966527102922 100.641762102773 621.493073797362</t>
  </si>
  <si>
    <t>-391.949060788261 52.3580005825577 681.632509770999</t>
  </si>
  <si>
    <t>9763-20170724T150313.489397100.bin</t>
  </si>
  <si>
    <t>-498.5404975783 165.842102999186 -203.116177604779</t>
  </si>
  <si>
    <t>-508.608509418344 164.996458824769 -301.105613192596</t>
  </si>
  <si>
    <t>-513.895772085851 164.355326902293 -409.436780274884</t>
  </si>
  <si>
    <t>-516.362168620316 164.132506015525 -507.405435442208</t>
  </si>
  <si>
    <t>-516.543500867872 164.411518968006 -605.404852349108</t>
  </si>
  <si>
    <t>-514.418151965638 165.467459780682 -743.38450030202</t>
  </si>
  <si>
    <t>-491.366238533465 158.714569116556 -831.384544786265</t>
  </si>
  <si>
    <t>-519.131100047948 194.761976897577 -682.223824462884</t>
  </si>
  <si>
    <t>-553.113347975516 329.341466817183 -663.974343600018</t>
  </si>
  <si>
    <t>-521.04822207059 341.67359127581 -365.948017376338</t>
  </si>
  <si>
    <t>-310.571929135347 248.583964353907 -281.336868659827</t>
  </si>
  <si>
    <t>-511.584124193521 135.239513261184 -682.563068261607</t>
  </si>
  <si>
    <t>-545.700497158233 0.932659560834054 -662.602958815193</t>
  </si>
  <si>
    <t>-297.388777329845 25.9833409081707 -364.384854252952</t>
  </si>
  <si>
    <t>-483.487532422891 244.589331596092 -205.278105458321</t>
  </si>
  <si>
    <t>-489.824103105882 265.175306147239 210.645075278613</t>
  </si>
  <si>
    <t>-496.728433307609 283.677036745086 616.5889265254</t>
  </si>
  <si>
    <t>-348.006453718244 297.127312312186 676.043648163071</t>
  </si>
  <si>
    <t>-513.625782953654 87.1167635238999 -200.909180822567</t>
  </si>
  <si>
    <t>-525.501552619239 93.109262216107 215.358822774222</t>
  </si>
  <si>
    <t>-532.962344846576 100.670379601199 621.553098168776</t>
  </si>
  <si>
    <t>-391.939941980439 52.4124406205792 681.701767298638</t>
  </si>
  <si>
    <t>9763-20170724T150313.541516100.bin</t>
  </si>
  <si>
    <t>-498.21360091839 166.196896317292 -203.074254534151</t>
  </si>
  <si>
    <t>-508.338097793208 165.341462717457 -301.057750888026</t>
  </si>
  <si>
    <t>-513.639571298725 164.681669014851 -409.388088014326</t>
  </si>
  <si>
    <t>-516.099071750054 164.439284765844 -507.356995287669</t>
  </si>
  <si>
    <t>-516.253423150377 164.696726330102 -605.356461823564</t>
  </si>
  <si>
    <t>-514.068624339629 165.720735084841 -743.335452673063</t>
  </si>
  <si>
    <t>-490.965056497048 158.935256974701 -831.31940119669</t>
  </si>
  <si>
    <t>-518.770757664878 195.034114635491 -682.182946071522</t>
  </si>
  <si>
    <t>-552.689392486393 329.633114053418 -663.974895705547</t>
  </si>
  <si>
    <t>-520.104292403025 340.439176430382 -365.945612037471</t>
  </si>
  <si>
    <t>-309.394685753703 245.66005295517 -283.827405910821</t>
  </si>
  <si>
    <t>-511.297988004355 135.502108552934 -682.506534948049</t>
  </si>
  <si>
    <t>-545.651360036736 1.26039269145099 -662.501002897858</t>
  </si>
  <si>
    <t>-296.704141618153 25.3614567520244 -365.587183298326</t>
  </si>
  <si>
    <t>-483.232938908014 244.923103822886 -205.258312084108</t>
  </si>
  <si>
    <t>-489.662503909196 265.377281718408 210.669930468739</t>
  </si>
  <si>
    <t>-496.716521167179 283.668062868106 616.610156878584</t>
  </si>
  <si>
    <t>-347.995513346017 297.048219826196 676.083156860334</t>
  </si>
  <si>
    <t>-513.233852708596 87.4095259162502 -200.866244247963</t>
  </si>
  <si>
    <t>-525.258486451467 93.3795649635128 215.397826461303</t>
  </si>
  <si>
    <t>-532.940141545517 100.727111608626 621.592967695556</t>
  </si>
  <si>
    <t>-391.925261352245 52.4581388927752 681.750240636897</t>
  </si>
  <si>
    <t>9763-20170724T150313.575606800.bin</t>
  </si>
  <si>
    <t>-497.958403017122 166.323201256641 -203.049356453684</t>
  </si>
  <si>
    <t>-508.130923814753 165.476739051455 -301.027911581187</t>
  </si>
  <si>
    <t>-513.454093119348 164.851705045056 -409.357422804713</t>
  </si>
  <si>
    <t>-515.921671826926 164.652259641079 -507.326118586475</t>
  </si>
  <si>
    <t>-516.073293814438 164.965104279107 -605.325566832234</t>
  </si>
  <si>
    <t>-513.874031451855 166.08034019686 -743.303502514571</t>
  </si>
  <si>
    <t>-490.743576216537 159.32464291127 -831.282764145739</t>
  </si>
  <si>
    <t>-518.572034177544 195.354569469444 -682.131979509029</t>
  </si>
  <si>
    <t>-552.532198070377 329.942805135172 -663.90877531994</t>
  </si>
  <si>
    <t>-519.641755888218 339.859849714555 -365.882142464598</t>
  </si>
  <si>
    <t>-308.771742747968 243.833630592897 -285.646222690768</t>
  </si>
  <si>
    <t>-511.120299595499 135.820162676769 -682.494483637803</t>
  </si>
  <si>
    <t>-545.621270931674 1.61222751558057 -662.529459248908</t>
  </si>
  <si>
    <t>-296.204158007415 24.8344423534984 -366.498494760633</t>
  </si>
  <si>
    <t>-482.957240104442 245.043003366485 -205.240449587554</t>
  </si>
  <si>
    <t>-489.499885856513 265.415841169064 210.69003399815</t>
  </si>
  <si>
    <t>-496.719676511819 283.646820637643 616.616978761374</t>
  </si>
  <si>
    <t>-347.989300602083 296.984173965843 676.076139590338</t>
  </si>
  <si>
    <t>-513.004795345826 87.5603810609477 -200.828386327046</t>
  </si>
  <si>
    <t>-525.098414323523 93.5126247685239 215.433978072655</t>
  </si>
  <si>
    <t>-532.919880978138 100.780112716892 621.624978047194</t>
  </si>
  <si>
    <t>-391.927352262996 52.4396910684518 681.77736136165</t>
  </si>
  <si>
    <t>9763-20170724T150313.642798400.bin</t>
  </si>
  <si>
    <t>-497.513860695459 166.445231342633 -203.030053819252</t>
  </si>
  <si>
    <t>-507.767103925602 165.658530597519 -301.000710522045</t>
  </si>
  <si>
    <t>-513.133932856645 165.13599873858 -409.328510488191</t>
  </si>
  <si>
    <t>-515.624373962117 165.046747255485 -507.296898217087</t>
  </si>
  <si>
    <t>-515.783528190434 165.48887460608 -605.295818271615</t>
  </si>
  <si>
    <t>-513.579933832101 166.807564590719 -743.271907761419</t>
  </si>
  <si>
    <t>-490.398670310326 160.085250295408 -831.240197603879</t>
  </si>
  <si>
    <t>-518.281182668321 195.991458483756 -682.057501897948</t>
  </si>
  <si>
    <t>-552.286282180199 330.565045809058 -663.783130941581</t>
  </si>
  <si>
    <t>-518.98891855894 339.400973712574 -365.7676610868</t>
  </si>
  <si>
    <t>-307.492153182364 240.30279273108 -291.110710922301</t>
  </si>
  <si>
    <t>-510.826768343942 136.458002646374 -682.507360225963</t>
  </si>
  <si>
    <t>-545.445549448936 2.27510129815823 -662.647815996166</t>
  </si>
  <si>
    <t>-295.226246888672 23.493557053876 -368.518608536965</t>
  </si>
  <si>
    <t>-482.371438687245 245.152827815825 -205.212772636066</t>
  </si>
  <si>
    <t>-489.181462245507 265.405490432294 210.719235592444</t>
  </si>
  <si>
    <t>-496.741236639102 283.572093320279 616.62454290297</t>
  </si>
  <si>
    <t>-347.978473601219 296.756034290508 676.036850992047</t>
  </si>
  <si>
    <t>-512.668916667961 87.7498927655838 -200.822206735712</t>
  </si>
  <si>
    <t>-524.801344583808 93.6140374563929 215.440212818195</t>
  </si>
  <si>
    <t>-532.879727907773 100.865800281843 621.634884922669</t>
  </si>
  <si>
    <t>-391.93302176526 52.4013015696307 681.794825006959</t>
  </si>
  <si>
    <t>9763-20170724T150313.674878800.bin</t>
  </si>
  <si>
    <t>-497.334680797741 166.465987426986 -203.037921141235</t>
  </si>
  <si>
    <t>-507.604693534576 165.72272401706 -301.007219559748</t>
  </si>
  <si>
    <t>-512.998673550161 165.246309596871 -409.333974816594</t>
  </si>
  <si>
    <t>-515.517097023579 165.197846929302 -507.301525249109</t>
  </si>
  <si>
    <t>-515.707656933559 165.67980229979 -605.30019802</t>
  </si>
  <si>
    <t>-513.551872507201 167.053866151222 -743.276457435238</t>
  </si>
  <si>
    <t>-490.365164438774 160.290182198554 -831.240262164232</t>
  </si>
  <si>
    <t>-518.230300857554 196.213342164596 -682.04869077312</t>
  </si>
  <si>
    <t>-552.226248734049 330.789252918767 -663.751481897404</t>
  </si>
  <si>
    <t>-518.451117554417 339.298111748509 -365.780276664461</t>
  </si>
  <si>
    <t>-306.478508129136 238.465744354589 -294.889877163409</t>
  </si>
  <si>
    <t>-510.779284840125 136.679683410011 -682.525183076019</t>
  </si>
  <si>
    <t>-545.432762975391 2.50031438452083 -662.707764808049</t>
  </si>
  <si>
    <t>-294.912656981315 22.7825045759837 -369.653257628408</t>
  </si>
  <si>
    <t>-482.137068872895 245.185456056326 -205.199032930066</t>
  </si>
  <si>
    <t>-489.035043623775 265.354484197937 210.735585519479</t>
  </si>
  <si>
    <t>-496.752245992312 283.537836694722 616.629246039933</t>
  </si>
  <si>
    <t>-347.971471800164 296.629939397451 676.016840527874</t>
  </si>
  <si>
    <t>-512.507040450944 87.7613901285827 -200.848670202651</t>
  </si>
  <si>
    <t>-524.688349124573 93.6383188768657 215.412151840627</t>
  </si>
  <si>
    <t>-532.863263187817 100.88604453874 621.613495143554</t>
  </si>
  <si>
    <t>-391.94375676374 52.3555696327685 681.783924689706</t>
  </si>
  <si>
    <t>9763-20170724T150313.745078900.bin</t>
  </si>
  <si>
    <t>-496.998350890631 166.583812304588 -203.089142964214</t>
  </si>
  <si>
    <t>-507.282745984418 165.898733194405 -301.057282155015</t>
  </si>
  <si>
    <t>-512.743598947612 165.460110018949 -409.380851646225</t>
  </si>
  <si>
    <t>-515.341751813749 165.432939406636 -507.346380284536</t>
  </si>
  <si>
    <t>-515.630454772495 165.921840612195 -605.344847786199</t>
  </si>
  <si>
    <t>-513.631368790034 167.289320981973 -743.323535008606</t>
  </si>
  <si>
    <t>-490.434096643694 160.268831871632 -831.264334329665</t>
  </si>
  <si>
    <t>-518.212048661809 196.455240936857 -682.091399456101</t>
  </si>
  <si>
    <t>-552.090939652296 331.070431174937 -663.893563591711</t>
  </si>
  <si>
    <t>-517.609123669484 339.081882333216 -365.989646017298</t>
  </si>
  <si>
    <t>-304.847800489054 235.33930704385 -301.99662880836</t>
  </si>
  <si>
    <t>-510.81798983206 136.914554923268 -682.574404845077</t>
  </si>
  <si>
    <t>-545.612623701729 2.77693160248941 -662.679275930694</t>
  </si>
  <si>
    <t>-294.36592850512 21.5546932486375 -371.873416054031</t>
  </si>
  <si>
    <t>-481.741090379562 245.233501818614 -205.194615498881</t>
  </si>
  <si>
    <t>-488.82172344517 265.391701045726 210.737516800968</t>
  </si>
  <si>
    <t>-496.76329212392 283.515348076438 616.634044995112</t>
  </si>
  <si>
    <t>-347.972924581018 296.632444047107 675.992000645217</t>
  </si>
  <si>
    <t>-512.265603630405 87.901178882991 -200.918799568422</t>
  </si>
  <si>
    <t>-524.445992973334 93.6772331881891 215.343444924419</t>
  </si>
  <si>
    <t>-532.814991538439 100.940995946322 621.549613073855</t>
  </si>
  <si>
    <t>-391.975383453899 52.2259855604104 681.758010673465</t>
  </si>
  <si>
    <t>9763-20170724T150313.780171800.bin</t>
  </si>
  <si>
    <t>-496.87329808239 166.658425722097 -203.09539518807</t>
  </si>
  <si>
    <t>-507.14582577392 165.993532768064 -301.064930568583</t>
  </si>
  <si>
    <t>-512.632406138923 165.539043596246 -409.387152666037</t>
  </si>
  <si>
    <t>-515.26776421146 165.480396437344 -507.351712480675</t>
  </si>
  <si>
    <t>-515.606469614646 165.919730234769 -605.350155070971</t>
  </si>
  <si>
    <t>-513.690162470032 167.197390324907 -743.33084359155</t>
  </si>
  <si>
    <t>-490.480276871051 159.971792253599 -831.251803850561</t>
  </si>
  <si>
    <t>-518.217641319489 196.405071370097 -682.114782060181</t>
  </si>
  <si>
    <t>-552.05536569769 331.047325151548 -664.058820585915</t>
  </si>
  <si>
    <t>-517.282595968733 339.026684966765 -366.187745018509</t>
  </si>
  <si>
    <t>-304.299447668362 233.969644306461 -305.145073514087</t>
  </si>
  <si>
    <t>-510.85682984621 136.860066943687 -682.564020093852</t>
  </si>
  <si>
    <t>-545.709067499576 2.75522392055791 -662.525093187434</t>
  </si>
  <si>
    <t>-294.109408188903 21.0363047753576 -372.903499288587</t>
  </si>
  <si>
    <t>-481.547695997071 245.301359416306 -205.193805054169</t>
  </si>
  <si>
    <t>-488.728312451377 265.419238104695 210.738528885874</t>
  </si>
  <si>
    <t>-496.771094667258 283.513365546291 616.632250771937</t>
  </si>
  <si>
    <t>-347.974788046407 296.62372985818 675.976870302312</t>
  </si>
  <si>
    <t>-512.193536319971 87.9840748512579 -200.955780550127</t>
  </si>
  <si>
    <t>-524.362575285505 93.7158521980175 215.307453683582</t>
  </si>
  <si>
    <t>-532.793959590201 100.962399403659 621.512571852894</t>
  </si>
  <si>
    <t>-391.981849102941 52.1923495752187 681.740722917748</t>
  </si>
  <si>
    <t>9763-20170724T150313.820287300.bin</t>
  </si>
  <si>
    <t>-496.761274440242 166.727363559422 -203.115287692146</t>
  </si>
  <si>
    <t>-507.016617284755 166.084903305864 -301.086704272495</t>
  </si>
  <si>
    <t>-512.5236574865 165.589608085232 -409.407704011456</t>
  </si>
  <si>
    <t>-515.190575801672 165.466059479682 -507.371409362809</t>
  </si>
  <si>
    <t>-515.572066856508 165.811244189978 -605.369968326446</t>
  </si>
  <si>
    <t>-513.726088783803 166.924781521942 -743.35311200075</t>
  </si>
  <si>
    <t>-490.513063154371 159.48171463268 -831.255188796538</t>
  </si>
  <si>
    <t>-518.198101521724 196.208271142186 -682.169307457473</t>
  </si>
  <si>
    <t>-552.00293355025 330.890949542376 -664.306817872504</t>
  </si>
  <si>
    <t>-517.198531438189 338.928102338026 -366.44094645868</t>
  </si>
  <si>
    <t>-304.127498236474 233.243641832416 -306.804185879034</t>
  </si>
  <si>
    <t>-510.886050652848 136.656823938157 -682.552050559271</t>
  </si>
  <si>
    <t>-545.820604546427 2.60531415250694 -662.291989758833</t>
  </si>
  <si>
    <t>-293.951982400063 20.748939170415 -373.824697019431</t>
  </si>
  <si>
    <t>-481.401471745242 245.358203601003 -205.190466600667</t>
  </si>
  <si>
    <t>-488.643973874848 265.478060138481 210.740743693879</t>
  </si>
  <si>
    <t>-496.778728783059 283.501971528924 616.631802958062</t>
  </si>
  <si>
    <t>-347.975140135153 296.587617426782 675.963523402529</t>
  </si>
  <si>
    <t>-512.079662144312 88.0483049838674 -200.989979077143</t>
  </si>
  <si>
    <t>-524.303008304605 93.7662368549247 215.271794803115</t>
  </si>
  <si>
    <t>-532.797330805741 100.957176410138 621.481653324468</t>
  </si>
  <si>
    <t>-391.974938663373 52.2260650657602 681.717341228004</t>
  </si>
  <si>
    <t>9763-20170724T150313.879444100.bin</t>
  </si>
  <si>
    <t>-496.624643159503 167.070033405462 -203.159644541162</t>
  </si>
  <si>
    <t>-506.859683794995 166.434913629799 -301.133354811608</t>
  </si>
  <si>
    <t>-512.391508704771 165.766868676895 -409.452081475822</t>
  </si>
  <si>
    <t>-515.092267680512 165.412113917286 -507.41421388789</t>
  </si>
  <si>
    <t>-515.514243727935 165.449999352405 -605.41338648233</t>
  </si>
  <si>
    <t>-513.727647607878 166.050141012583 -743.400371437459</t>
  </si>
  <si>
    <t>-490.488899691516 158.127837870985 -831.253649478529</t>
  </si>
  <si>
    <t>-518.107389702949 195.569194501189 -682.323042257959</t>
  </si>
  <si>
    <t>-551.726994624888 330.370501445945 -665.035130993062</t>
  </si>
  <si>
    <t>-517.532728788204 339.102792690458 -367.118236566783</t>
  </si>
  <si>
    <t>-304.479339952434 233.444438820582 -307.372450085508</t>
  </si>
  <si>
    <t>-510.927353199148 136.000536014737 -682.489134517966</t>
  </si>
  <si>
    <t>-546.151987960586 2.12362185324241 -661.568919731488</t>
  </si>
  <si>
    <t>-293.993820328866 20.8463587136825 -375.131363370204</t>
  </si>
  <si>
    <t>-481.179002390852 245.678517141876 -205.230557114225</t>
  </si>
  <si>
    <t>-488.531294016307 265.649455415377 210.705834024218</t>
  </si>
  <si>
    <t>-496.780813766584 283.488538340321 616.627171409855</t>
  </si>
  <si>
    <t>-347.969163483186 296.450211578863 675.965967356418</t>
  </si>
  <si>
    <t>-512.094966165653 88.4167182681194 -201.041140413229</t>
  </si>
  <si>
    <t>-524.278796134438 93.9852056425634 215.223878392662</t>
  </si>
  <si>
    <t>-532.755139865756 100.990330431413 621.422402740259</t>
  </si>
  <si>
    <t>-391.98255518551 52.1672817085741 681.699995502436</t>
  </si>
  <si>
    <t>9763-20170724T150313.912034100.bin</t>
  </si>
  <si>
    <t>-496.617380790506 167.271210980384 -203.187535190564</t>
  </si>
  <si>
    <t>-506.837883887023 166.633880590652 -301.162676921955</t>
  </si>
  <si>
    <t>-512.378834123627 165.83576231818 -409.48010860865</t>
  </si>
  <si>
    <t>-515.092677958545 165.311186703967 -507.441181355009</t>
  </si>
  <si>
    <t>-515.529229716647 165.126790026371 -605.440038574286</t>
  </si>
  <si>
    <t>-513.761732892259 165.357694356153 -743.428582921052</t>
  </si>
  <si>
    <t>-490.510773596749 157.149467941405 -831.252337581875</t>
  </si>
  <si>
    <t>-518.079827987932 195.046496901582 -682.429149948808</t>
  </si>
  <si>
    <t>-551.605369906081 329.914963767729 -665.522849513338</t>
  </si>
  <si>
    <t>-518.064514550094 339.381493904721 -367.554130132433</t>
  </si>
  <si>
    <t>-305.202989425717 234.739340553745 -305.384839965576</t>
  </si>
  <si>
    <t>-511.006203409323 135.46486622233 -682.438236421555</t>
  </si>
  <si>
    <t>-546.432017102021 1.70974636016604 -661.125062583375</t>
  </si>
  <si>
    <t>-294.191869738495 21.1136774074553 -375.278319350027</t>
  </si>
  <si>
    <t>-481.08844120136 245.863979113467 -205.25193337254</t>
  </si>
  <si>
    <t>-488.508583235908 265.76995731107 210.686429002369</t>
  </si>
  <si>
    <t>-496.771873716354 283.486817700984 616.626885754302</t>
  </si>
  <si>
    <t>-347.959473597954 296.373104538571 675.980176916162</t>
  </si>
  <si>
    <t>-512.142251039352 88.6110237105001 -201.071600166892</t>
  </si>
  <si>
    <t>-524.332021587353 94.1705618054464 215.193355964591</t>
  </si>
  <si>
    <t>-532.719117323732 101.009552919104 621.390870193546</t>
  </si>
  <si>
    <t>-391.990788990335 52.0991245357482 681.70098490239</t>
  </si>
  <si>
    <t>9763-20170724T150313.973268600.bin</t>
  </si>
  <si>
    <t>-496.715818147963 167.686514687236 -203.215799000063</t>
  </si>
  <si>
    <t>-506.892343482934 167.017403018318 -301.195305916453</t>
  </si>
  <si>
    <t>-512.407284566294 165.942849565628 -409.511663099696</t>
  </si>
  <si>
    <t>-515.096823720524 165.069711820182 -507.470818455297</t>
  </si>
  <si>
    <t>-515.502015459615 164.438273041004 -605.467922143392</t>
  </si>
  <si>
    <t>-513.677176249956 163.93574110953 -743.454982753915</t>
  </si>
  <si>
    <t>-490.425164210631 155.165423274241 -831.224243800842</t>
  </si>
  <si>
    <t>-517.91366453814 193.960753703152 -682.61457033866</t>
  </si>
  <si>
    <t>-551.089552030724 328.99115889977 -666.406578377895</t>
  </si>
  <si>
    <t>-518.627336557363 339.50457570209 -368.353272033172</t>
  </si>
  <si>
    <t>-306.230781849309 235.987411926691 -302.802654976536</t>
  </si>
  <si>
    <t>-511.053958496913 134.354937693235 -682.306839761568</t>
  </si>
  <si>
    <t>-546.983059690718 0.844321873815488 -660.207908871042</t>
  </si>
  <si>
    <t>-294.800948370207 21.8220835269178 -374.351373915456</t>
  </si>
  <si>
    <t>-481.024645890379 246.213395496584 -205.290244415345</t>
  </si>
  <si>
    <t>-488.460394110455 266.044163764573 210.651385132162</t>
  </si>
  <si>
    <t>-496.744798603325 283.487172186003 616.61791289043</t>
  </si>
  <si>
    <t>-347.931225400565 296.085321457073 676.030126991995</t>
  </si>
  <si>
    <t>-512.386325405511 89.1044532230969 -201.067419894151</t>
  </si>
  <si>
    <t>-524.475205875179 94.5687228570951 215.201743117645</t>
  </si>
  <si>
    <t>-532.631621884468 101.116201658561 621.399619095339</t>
  </si>
  <si>
    <t>-392.005506591988 51.9608576418489 681.748938061472</t>
  </si>
  <si>
    <t>9763-20170724T150314.041044800.bin</t>
  </si>
  <si>
    <t>-496.814042351189 168.03690096658 -203.184266157765</t>
  </si>
  <si>
    <t>-506.99865701416 167.308324866373 -301.162588570177</t>
  </si>
  <si>
    <t>-512.518336923546 165.992253662466 -409.475999805233</t>
  </si>
  <si>
    <t>-515.203307938707 164.830396117496 -507.43229847358</t>
  </si>
  <si>
    <t>-515.590745895068 163.840050485564 -605.426636785343</t>
  </si>
  <si>
    <t>-513.722863995238 162.758848273154 -743.409627476403</t>
  </si>
  <si>
    <t>-490.533013661469 153.603882665123 -831.156085671478</t>
  </si>
  <si>
    <t>-517.892509631723 193.048521657518 -682.696038662694</t>
  </si>
  <si>
    <t>-550.601089745235 328.257743162724 -666.928310980564</t>
  </si>
  <si>
    <t>-518.934932797976 339.604654957279 -368.820129540808</t>
  </si>
  <si>
    <t>-306.894180531261 236.593734235135 -301.347895288714</t>
  </si>
  <si>
    <t>-511.204542859765 133.425001928826 -682.138367853259</t>
  </si>
  <si>
    <t>-547.475668010539 0.137488187841655 -659.392092033522</t>
  </si>
  <si>
    <t>-295.598442188018 22.490186465041 -372.341666698994</t>
  </si>
  <si>
    <t>-481.044402766599 246.601155412782 -205.328282524152</t>
  </si>
  <si>
    <t>-488.524190702881 266.265663560413 210.620502466493</t>
  </si>
  <si>
    <t>-496.720948437143 283.48763951356 616.612371759718</t>
  </si>
  <si>
    <t>-347.916451958582 295.96349191789 676.073051680942</t>
  </si>
  <si>
    <t>-512.631321415337 89.4541706895448 -200.9848020382</t>
  </si>
  <si>
    <t>-524.621228395753 94.9335587239241 215.287009122478</t>
  </si>
  <si>
    <t>-532.585832316084 101.194837053064 621.473371377487</t>
  </si>
  <si>
    <t>-392.005016896227 51.9169138496065 681.828336656184</t>
  </si>
  <si>
    <t>9763-20170724T150314.074133000.bin</t>
  </si>
  <si>
    <t>-496.897123743491 168.125225412474 -203.164947746529</t>
  </si>
  <si>
    <t>-507.072942839959 167.379243344758 -301.144068938438</t>
  </si>
  <si>
    <t>-512.615078977703 165.950519869126 -409.454983946458</t>
  </si>
  <si>
    <t>-515.329471284138 164.647913733212 -507.408651295571</t>
  </si>
  <si>
    <t>-515.752970661011 163.477042513638 -605.400743576304</t>
  </si>
  <si>
    <t>-513.940546026642 162.099147102794 -743.381884386726</t>
  </si>
  <si>
    <t>-490.802682006633 152.791429678045 -831.125973752268</t>
  </si>
  <si>
    <t>-518.043441696911 192.524126534073 -682.731356246246</t>
  </si>
  <si>
    <t>-550.627634043345 327.794913414406 -667.1807291515</t>
  </si>
  <si>
    <t>-519.172360166797 339.671183593861 -369.070893052845</t>
  </si>
  <si>
    <t>-307.370773518966 236.644703999074 -300.875223245607</t>
  </si>
  <si>
    <t>-511.439926825309 132.892421712573 -682.04920877109</t>
  </si>
  <si>
    <t>-296.065000721111 22.2914105299376 -371.530365873283</t>
  </si>
  <si>
    <t>-481.050158853514 246.703441814506 -205.332899871073</t>
  </si>
  <si>
    <t>-488.539936850892 266.340863066658 210.616987083844</t>
  </si>
  <si>
    <t>-496.694759991424 283.498121803161 616.617172378834</t>
  </si>
  <si>
    <t>-347.903495355945 295.945858814108 676.116856171647</t>
  </si>
  <si>
    <t>-512.722931417987 89.5914683574263 -200.952024874452</t>
  </si>
  <si>
    <t>-524.671934838741 95.0420609743176 215.321320325615</t>
  </si>
  <si>
    <t>-532.572753878094 101.219078608293 621.511993289621</t>
  </si>
  <si>
    <t>-391.999838596866 51.9205277472324 681.868580089945</t>
  </si>
  <si>
    <t>9763-20170724T150314.141017800.bin</t>
  </si>
  <si>
    <t>-496.929549955466 168.278106639514 -203.110732623616</t>
  </si>
  <si>
    <t>-507.210478606872 167.508087085464 -301.078568802426</t>
  </si>
  <si>
    <t>-512.909181742914 165.911511362462 -409.378998968926</t>
  </si>
  <si>
    <t>-515.775615794954 164.397833800559 -507.32537759334</t>
  </si>
  <si>
    <t>-516.358013922774 162.954621296863 -605.313088700174</t>
  </si>
  <si>
    <t>-514.772873841952 161.127982293001 -743.291949440971</t>
  </si>
  <si>
    <t>-491.757861084111 151.613685347906 -831.045885458806</t>
  </si>
  <si>
    <t>-518.712143470594 191.75697970284 -682.733247618653</t>
  </si>
  <si>
    <t>-551.231740549832 327.072730040357 -667.410910813491</t>
  </si>
  <si>
    <t>-520.22919135353 339.90720797219 -369.293374713876</t>
  </si>
  <si>
    <t>-308.833130094541 239.225397560239 -296.493124289649</t>
  </si>
  <si>
    <t>-512.234949307522 132.113876871229 -681.869245253807</t>
  </si>
  <si>
    <t>-296.714446812958 21.6305956534786 -370.298197288056</t>
  </si>
  <si>
    <t>-481.182297288177 246.887005193724 -205.329342741483</t>
  </si>
  <si>
    <t>-488.560215241656 266.421957847365 210.627323168578</t>
  </si>
  <si>
    <t>-496.676566716845 283.476022804444 616.616297241178</t>
  </si>
  <si>
    <t>-347.894750620663 295.947831972855 676.134613887495</t>
  </si>
  <si>
    <t>-512.688085936537 89.7371565682743 -200.869561685259</t>
  </si>
  <si>
    <t>-524.657916810605 95.2215290485713 215.402739732637</t>
  </si>
  <si>
    <t>-532.561327664456 101.286987785863 621.596852838418</t>
  </si>
  <si>
    <t>-392.010092171512 51.9085731583139 681.938535566488</t>
  </si>
  <si>
    <t>9763-20170724T150314.179121000.bin</t>
  </si>
  <si>
    <t>-496.846769814067 168.338891315674 -203.126594083981</t>
  </si>
  <si>
    <t>-507.203725073627 167.552041174394 -301.08641449595</t>
  </si>
  <si>
    <t>-513.013988810329 165.90560970578 -409.38020210528</t>
  </si>
  <si>
    <t>-515.991138397184 164.332387538402 -507.322235888521</t>
  </si>
  <si>
    <t>-516.693146666234 162.81460801452 -605.308101334418</t>
  </si>
  <si>
    <t>-515.284932358323 160.865849847272 -743.287084419951</t>
  </si>
  <si>
    <t>-492.372487283148 151.322915600415 -831.064961216711</t>
  </si>
  <si>
    <t>-519.131856792172 191.550023443256 -682.750428245838</t>
  </si>
  <si>
    <t>-551.808013948337 326.82234579225 -667.491692655732</t>
  </si>
  <si>
    <t>-520.934683399035 340.567720682892 -369.401286290965</t>
  </si>
  <si>
    <t>-309.544104527826 243.06624176108 -292.378622774119</t>
  </si>
  <si>
    <t>-512.682960332186 131.904444288188 -681.842124506324</t>
  </si>
  <si>
    <t>-297.080702151183 21.7426796558116 -370.033998826089</t>
  </si>
  <si>
    <t>-481.079699265601 246.909732577462 -205.36476097297</t>
  </si>
  <si>
    <t>-488.50455453415 266.422685974322 210.592157740375</t>
  </si>
  <si>
    <t>-496.6709927782 283.453991116543 616.588958647257</t>
  </si>
  <si>
    <t>-347.890326108396 295.923900334204 676.110529958641</t>
  </si>
  <si>
    <t>-512.600525935428 89.8031788742394 -200.849735676565</t>
  </si>
  <si>
    <t>-524.614575097191 95.2509668306977 215.421827236745</t>
  </si>
  <si>
    <t>-532.568363757754 101.305807793628 621.605367575568</t>
  </si>
  <si>
    <t>-392.022721177015 51.8980231547282 681.936055784903</t>
  </si>
  <si>
    <t>9763-20170724T150314.242303300.bin</t>
  </si>
  <si>
    <t>-496.816500505007 168.317791768078 -203.166845558787</t>
  </si>
  <si>
    <t>-507.25113637283 167.524913957288 -301.118367407484</t>
  </si>
  <si>
    <t>-513.218242706774 165.805589894519 -409.402390364858</t>
  </si>
  <si>
    <t>-516.362991015379 164.136993814334 -507.337705719549</t>
  </si>
  <si>
    <t>-517.256576892912 162.492640777987 -605.319896088108</t>
  </si>
  <si>
    <t>-516.141562299987 160.331452210382 -743.298354255331</t>
  </si>
  <si>
    <t>-493.408020787097 150.811885010733 -831.125409499783</t>
  </si>
  <si>
    <t>-519.859687344396 191.10887708638 -682.801097490127</t>
  </si>
  <si>
    <t>-552.601680178346 326.36613518729 -667.623143418277</t>
  </si>
  <si>
    <t>-522.348270723393 341.384190668866 -369.530537206349</t>
  </si>
  <si>
    <t>-310.917779527705 253.514464242845 -281.774792942211</t>
  </si>
  <si>
    <t>-513.409173871672 131.464679853262 -681.814810228247</t>
  </si>
  <si>
    <t>-297.863989828918 23.9343581456067 -369.347938547459</t>
  </si>
  <si>
    <t>-481.030421881809 246.868493682546 -205.421435085236</t>
  </si>
  <si>
    <t>-488.365744919483 266.358008426691 210.538120038565</t>
  </si>
  <si>
    <t>-496.667414456284 283.424935269656 616.518212041324</t>
  </si>
  <si>
    <t>-347.888179338449 295.983138446288 676.024796402845</t>
  </si>
  <si>
    <t>-512.572429731462 89.7721813965973 -200.877573652638</t>
  </si>
  <si>
    <t>-524.583032825429 95.2128295240348 215.394134781378</t>
  </si>
  <si>
    <t>-532.576478670288 101.309393197091 621.582165911174</t>
  </si>
  <si>
    <t>-392.03317617314 51.8921797870514 681.910521989303</t>
  </si>
  <si>
    <t>9763-20170724T150314.275391900.bin</t>
  </si>
  <si>
    <t>-496.838804631104 168.271113352376 -203.197793405935</t>
  </si>
  <si>
    <t>-507.293722994868 167.490127013147 -301.147125204219</t>
  </si>
  <si>
    <t>-513.3037909654 165.756503893548 -409.428625907618</t>
  </si>
  <si>
    <t>-516.494492637125 164.063423964269 -507.361982195425</t>
  </si>
  <si>
    <t>-517.440445237132 162.382592574787 -605.343040578858</t>
  </si>
  <si>
    <t>-516.405231965626 160.157497385281 -743.321304347827</t>
  </si>
  <si>
    <t>-493.77299954723 150.682395577279 -831.179138375018</t>
  </si>
  <si>
    <t>-520.091192011613 190.962714250535 -682.835991007384</t>
  </si>
  <si>
    <t>-552.913773694356 326.226550994104 -667.744329444319</t>
  </si>
  <si>
    <t>-523.220307734143 341.717511142085 -369.619632377327</t>
  </si>
  <si>
    <t>-311.847434244933 257.600892652124 -278.12702692098</t>
  </si>
  <si>
    <t>-513.634453101188 131.319517760343 -681.8257538386</t>
  </si>
  <si>
    <t>-298.550185808262 26.7919651978343 -368.383405651714</t>
  </si>
  <si>
    <t>-481.023120182056 246.814881999662 -205.451415459576</t>
  </si>
  <si>
    <t>-488.31691640834 266.297347920701 210.509243224441</t>
  </si>
  <si>
    <t>-496.66815884442 283.4002421733 616.482125426815</t>
  </si>
  <si>
    <t>-347.881514021791 295.902151963605 675.982021753717</t>
  </si>
  <si>
    <t>-512.629757614447 89.7192323063859 -200.911237670734</t>
  </si>
  <si>
    <t>-524.607563678766 95.1681206192784 215.361322853525</t>
  </si>
  <si>
    <t>-532.587396783703 101.288751801325 621.556247827407</t>
  </si>
  <si>
    <t>-392.0472077116 51.8777685281243 681.897026901304</t>
  </si>
  <si>
    <t>9763-20170724T150314.309990700.bin</t>
  </si>
  <si>
    <t>-496.834672667838 168.26856579544 -203.233857946793</t>
  </si>
  <si>
    <t>-507.302754566053 167.498247263042 -301.182012753998</t>
  </si>
  <si>
    <t>-513.352446672836 165.757765832666 -409.461167287831</t>
  </si>
  <si>
    <t>-516.588249801116 164.0507840379 -507.39285260606</t>
  </si>
  <si>
    <t>-517.588062329293 162.348297858083 -605.37284434163</t>
  </si>
  <si>
    <t>-516.637503513236 160.083951881736 -743.350979491694</t>
  </si>
  <si>
    <t>-494.087544929934 150.666673934905 -831.236185028771</t>
  </si>
  <si>
    <t>-520.307668377034 190.903985222663 -682.872444472569</t>
  </si>
  <si>
    <t>-553.317578585882 326.113673042535 -667.88067907395</t>
  </si>
  <si>
    <t>-523.789414393023 342.226800603269 -369.772480940594</t>
  </si>
  <si>
    <t>-312.312031106587 261.833734068307 -275.224841522648</t>
  </si>
  <si>
    <t>-513.807687502526 131.265816169167 -681.84893491462</t>
  </si>
  <si>
    <t>-299.443101271881 30.4580274188227 -367.099785974656</t>
  </si>
  <si>
    <t>-481.004199015553 246.80017164874 -205.480185709927</t>
  </si>
  <si>
    <t>-488.261734339714 266.272101011195 210.481631864523</t>
  </si>
  <si>
    <t>-496.669641464169 283.391062442807 616.44657934217</t>
  </si>
  <si>
    <t>-347.880777737079 295.910548187024 675.937187296421</t>
  </si>
  <si>
    <t>-512.610142076631 89.7320240472211 -200.931356712245</t>
  </si>
  <si>
    <t>-524.636157410497 95.1463635334569 215.340219068176</t>
  </si>
  <si>
    <t>-532.586446139462 101.291104630428 621.53755509034</t>
  </si>
  <si>
    <t>-392.058122559125 51.8523094764057 681.883158066837</t>
  </si>
  <si>
    <t>9763-20170724T150314.373312300.bin</t>
  </si>
  <si>
    <t>-496.791384737779 168.2051684656 -203.276402999489</t>
  </si>
  <si>
    <t>-507.255472221906 167.434022564985 -301.224921545856</t>
  </si>
  <si>
    <t>-513.3633945835 165.66876251054 -409.500397929506</t>
  </si>
  <si>
    <t>-516.675859464109 163.928453812443 -507.428835275149</t>
  </si>
  <si>
    <t>-517.775717904146 162.180423847868 -605.407151682097</t>
  </si>
  <si>
    <t>-516.989944664412 159.839041521944 -743.385101239067</t>
  </si>
  <si>
    <t>-494.540451543439 150.574900446424 -831.312320629298</t>
  </si>
  <si>
    <t>-520.6451076325 190.686405529246 -682.919609197671</t>
  </si>
  <si>
    <t>-553.804726528193 325.869429769595 -667.926726754854</t>
  </si>
  <si>
    <t>-523.806021330941 341.505749754297 -369.840069383792</t>
  </si>
  <si>
    <t>-311.931855152688 268.503423096829 -270.316317624061</t>
  </si>
  <si>
    <t>-514.029460663178 131.061522668572 -681.870042536467</t>
  </si>
  <si>
    <t>-302.207215664367 40.0844839796016 -365.142919325572</t>
  </si>
  <si>
    <t>-481.026992130854 246.71006326697 -205.528139060768</t>
  </si>
  <si>
    <t>-488.196594983927 266.270894548049 210.430970902184</t>
  </si>
  <si>
    <t>-496.657162814303 283.361389050642 616.402393758363</t>
  </si>
  <si>
    <t>-347.861930864081 295.78502147271 675.897231579979</t>
  </si>
  <si>
    <t>-512.517590168701 89.6894735957646 -200.968984490946</t>
  </si>
  <si>
    <t>-524.624818711076 95.157681414127 215.299593332492</t>
  </si>
  <si>
    <t>-532.593243434651 101.310973592156 621.522355640143</t>
  </si>
  <si>
    <t>-392.065822541134 51.8622863544474 681.861943134828</t>
  </si>
  <si>
    <t>9763-20170724T150314.411415100.bin</t>
  </si>
  <si>
    <t>-496.771824299356 168.284413837548 -203.286046460775</t>
  </si>
  <si>
    <t>-507.269286979261 167.511445147204 -301.230971764162</t>
  </si>
  <si>
    <t>-513.411096502874 165.750726808514 -409.504641832736</t>
  </si>
  <si>
    <t>-516.753289432653 164.017040799125 -507.432324262269</t>
  </si>
  <si>
    <t>-517.882080057826 162.278863563339 -605.410358958455</t>
  </si>
  <si>
    <t>-517.136416819537 159.954355560502 -743.388785085945</t>
  </si>
  <si>
    <t>-494.722854678027 150.785146437373 -831.335027087565</t>
  </si>
  <si>
    <t>-520.795229179915 190.791975689948 -682.918651315607</t>
  </si>
  <si>
    <t>-553.954822246481 325.962535012385 -667.906527399527</t>
  </si>
  <si>
    <t>-523.653622006634 341.065742329184 -369.823168012478</t>
  </si>
  <si>
    <t>-311.535278830853 271.508826266764 -268.370387933519</t>
  </si>
  <si>
    <t>-514.136821375286 131.171673112646 -681.878143689493</t>
  </si>
  <si>
    <t>-303.377078875047 45.1611084848703 -364.491664250155</t>
  </si>
  <si>
    <t>-481.061791924146 246.804036853079 -205.542962552788</t>
  </si>
  <si>
    <t>-488.204434045635 266.347622225802 210.417397972877</t>
  </si>
  <si>
    <t>-496.65071616552 283.382690179279 616.389651826364</t>
  </si>
  <si>
    <t>-347.864044097144 295.887642740325 675.888883969114</t>
  </si>
  <si>
    <t>-512.481606532961 89.7773036445153 -200.973913238208</t>
  </si>
  <si>
    <t>-524.562856646185 95.189511609889 215.296131909111</t>
  </si>
  <si>
    <t>-532.596381177896 101.322980663629 621.517407096352</t>
  </si>
  <si>
    <t>-392.066473900813 51.8823212064792 681.857815183381</t>
  </si>
  <si>
    <t>9763-20170724T150314.477332700.bin</t>
  </si>
  <si>
    <t>-496.77822441241 168.510417072207 -203.289324073658</t>
  </si>
  <si>
    <t>-507.314601121551 167.741733522388 -301.230000795761</t>
  </si>
  <si>
    <t>-513.522794218357 165.980555261569 -409.499873856136</t>
  </si>
  <si>
    <t>-516.934150279807 164.243657681533 -507.425183334061</t>
  </si>
  <si>
    <t>-518.141074527904 162.498802378121 -605.402157538823</t>
  </si>
  <si>
    <t>-517.514723852231 160.160414574833 -743.380962999454</t>
  </si>
  <si>
    <t>-495.17349057211 151.089346313492 -831.355908239967</t>
  </si>
  <si>
    <t>-521.16842868207 190.998968415862 -682.910663949376</t>
  </si>
  <si>
    <t>-554.464942215996 326.155531421462 -667.879729722024</t>
  </si>
  <si>
    <t>-523.433770501373 340.756707821895 -369.846398193548</t>
  </si>
  <si>
    <t>-310.897056668315 273.016933768991 -268.040358239456</t>
  </si>
  <si>
    <t>-514.414728669776 131.389244005721 -681.8698345085</t>
  </si>
  <si>
    <t>-303.814153817233 53.0064801346368 -363.590765510331</t>
  </si>
  <si>
    <t>-481.186967514683 247.00058292864 -205.541126379513</t>
  </si>
  <si>
    <t>-488.222551775817 266.538882737786 210.421334280625</t>
  </si>
  <si>
    <t>-496.63321523184 283.397030059662 616.384001530259</t>
  </si>
  <si>
    <t>-347.858541457606 295.964440246219 675.899988598274</t>
  </si>
  <si>
    <t>-512.373978610961 89.9763111654597 -200.977461719317</t>
  </si>
  <si>
    <t>-524.436569091108 95.2753024437613 215.294603647541</t>
  </si>
  <si>
    <t>-532.628858817198 101.321667836408 621.519933259967</t>
  </si>
  <si>
    <t>-392.065824010396 51.9659379468471 681.852794039536</t>
  </si>
  <si>
    <t>9763-20170724T150314.510435700.bin</t>
  </si>
  <si>
    <t>-496.786422181903 168.601499236538 -203.280814650863</t>
  </si>
  <si>
    <t>-507.334893007966 167.8502533807 -301.220455927295</t>
  </si>
  <si>
    <t>-513.569054691612 166.074713411299 -409.488460074082</t>
  </si>
  <si>
    <t>-517.00758583458 164.310799998841 -507.412282652363</t>
  </si>
  <si>
    <t>-518.244511604336 162.524810527427 -605.388303984194</t>
  </si>
  <si>
    <t>-517.662514916972 160.113758655124 -743.365862795928</t>
  </si>
  <si>
    <t>-495.342599597095 151.051004450504 -831.347108243451</t>
  </si>
  <si>
    <t>-521.3219620752 190.981159434988 -682.910851232348</t>
  </si>
  <si>
    <t>-554.74224146775 326.103496567014 -667.911899862343</t>
  </si>
  <si>
    <t>-523.260173711554 340.917077894152 -369.936285561037</t>
  </si>
  <si>
    <t>-310.665161895395 273.891499725263 -267.77993650341</t>
  </si>
  <si>
    <t>-514.517586540373 131.377884628351 -681.840671592195</t>
  </si>
  <si>
    <t>-303.461221159329 55.5062022002344 -362.881795624716</t>
  </si>
  <si>
    <t>-481.268659658251 247.088850557718 -205.519716954765</t>
  </si>
  <si>
    <t>-488.225714069143 266.627978277595 210.444011444889</t>
  </si>
  <si>
    <t>-496.630793180802 283.397345081663 616.393844062897</t>
  </si>
  <si>
    <t>-347.854058649289 295.9431284494 675.909240905156</t>
  </si>
  <si>
    <t>-512.29915261245 90.0755863690113 -200.985126746927</t>
  </si>
  <si>
    <t>-524.391968068179 95.3258313784454 215.286649500464</t>
  </si>
  <si>
    <t>-532.641749708083 101.315415781406 621.512525823874</t>
  </si>
  <si>
    <t>-392.066464466463 51.9954579437483 681.846066893812</t>
  </si>
  <si>
    <t>9763-20170724T150314.576222500.bin</t>
  </si>
  <si>
    <t>-496.820975316659 168.991473715301 -203.24618073915</t>
  </si>
  <si>
    <t>-507.379452504908 168.252101750671 -301.184845877689</t>
  </si>
  <si>
    <t>-513.607547228543 166.48585126813 -409.453410977133</t>
  </si>
  <si>
    <t>-517.033601854151 164.72947521293 -507.377853519381</t>
  </si>
  <si>
    <t>-518.251010927106 162.950092477228 -605.353985011018</t>
  </si>
  <si>
    <t>-517.634081773484 160.548056774038 -743.331762742703</t>
  </si>
  <si>
    <t>-495.330405005789 151.53111657671 -831.321745333659</t>
  </si>
  <si>
    <t>-521.376662491829 191.403792902764 -682.875882968626</t>
  </si>
  <si>
    <t>-554.928832468945 326.49336341118 -667.821428833935</t>
  </si>
  <si>
    <t>-522.768221490222 341.038609190153 -369.905126351376</t>
  </si>
  <si>
    <t>-310.274736888575 273.944653693677 -267.58246458168</t>
  </si>
  <si>
    <t>-514.436900549351 131.815961533031 -681.807512182199</t>
  </si>
  <si>
    <t>-302.659943413192 58.2387213836942 -361.459133267001</t>
  </si>
  <si>
    <t>-481.414920040859 247.445350642145 -205.489220665119</t>
  </si>
  <si>
    <t>-488.312108977628 266.943141192758 210.477487541575</t>
  </si>
  <si>
    <t>-496.620452953091 283.414113568517 616.428765564991</t>
  </si>
  <si>
    <t>-347.846337120279 295.968207221159 675.948986012048</t>
  </si>
  <si>
    <t>-512.197177910325 90.4742983035997 -200.997079441417</t>
  </si>
  <si>
    <t>-524.222857030375 95.4816002702391 215.279625664684</t>
  </si>
  <si>
    <t>-532.669810952088 101.311329459207 621.511987209077</t>
  </si>
  <si>
    <t>-392.061696658627 52.0857354712693 681.846063681027</t>
  </si>
  <si>
    <t>9763-20170724T150314.611319500.bin</t>
  </si>
  <si>
    <t>-496.799679206014 169.264859330998 -203.252865737411</t>
  </si>
  <si>
    <t>-507.397259433524 168.475155160428 -301.186797628315</t>
  </si>
  <si>
    <t>-513.639536618433 166.680201864765 -409.454227548966</t>
  </si>
  <si>
    <t>-517.067964615375 164.908353035039 -507.378087253999</t>
  </si>
  <si>
    <t>-518.278010676242 163.123826547953 -605.354472638362</t>
  </si>
  <si>
    <t>-517.640967588745 160.7244332459 -743.332162439479</t>
  </si>
  <si>
    <t>-495.369358827366 151.749845778034 -831.334643077798</t>
  </si>
  <si>
    <t>-521.416325278987 191.576120571517 -682.876138146977</t>
  </si>
  <si>
    <t>-555.159723765437 326.610705255289 -667.874139362542</t>
  </si>
  <si>
    <t>-522.833742419792 341.228441265641 -369.979191447986</t>
  </si>
  <si>
    <t>-310.371710138614 274.378188846721 -267.432045950977</t>
  </si>
  <si>
    <t>-514.428789004117 131.993931661121 -681.807741741634</t>
  </si>
  <si>
    <t>-302.570000661226 58.0765661332373 -361.006735958635</t>
  </si>
  <si>
    <t>-481.580803955294 247.688275265988 -205.486055704998</t>
  </si>
  <si>
    <t>-488.386109525612 267.201835790526 210.481394320412</t>
  </si>
  <si>
    <t>-496.611213900033 283.429377778352 616.445656547089</t>
  </si>
  <si>
    <t>-347.839338774702 295.93361425702 675.981986879207</t>
  </si>
  <si>
    <t>-511.995404515267 90.711889191437 -200.98323343871</t>
  </si>
  <si>
    <t>-524.097182749478 95.6272556789277 215.292388230237</t>
  </si>
  <si>
    <t>-532.681496934215 101.317580283139 621.521872352435</t>
  </si>
  <si>
    <t>-392.054661006744 52.1380714765398 681.849891353447</t>
  </si>
  <si>
    <t>9763-20170724T150314.676214900.bin</t>
  </si>
  <si>
    <t>-496.67677433724 169.539041405717 -203.243999289463</t>
  </si>
  <si>
    <t>-507.216047365717 168.732504639123 -301.184139451051</t>
  </si>
  <si>
    <t>-513.435636457653 166.943620471344 -409.452876854187</t>
  </si>
  <si>
    <t>-516.861261643437 165.185620405363 -507.37717257528</t>
  </si>
  <si>
    <t>-518.086696394971 163.421834008353 -605.353648733188</t>
  </si>
  <si>
    <t>-517.490923801635 161.058389880448 -743.332240213551</t>
  </si>
  <si>
    <t>-495.223143436803 152.156058831755 -831.342948799474</t>
  </si>
  <si>
    <t>-521.279524245472 191.890701252814 -682.867216220139</t>
  </si>
  <si>
    <t>-555.228960136166 326.883674346534 -667.885103813936</t>
  </si>
  <si>
    <t>-522.749916316737 341.464447276776 -370.004987329709</t>
  </si>
  <si>
    <t>-310.154890699889 275.048112512135 -267.451455772069</t>
  </si>
  <si>
    <t>-514.229021581767 132.31561675364 -681.81634391455</t>
  </si>
  <si>
    <t>-302.624133297989 57.9430925525071 -360.798154415778</t>
  </si>
  <si>
    <t>-481.653670801871 247.972861644451 -205.50426340941</t>
  </si>
  <si>
    <t>-488.374405668044 267.628703849948 210.457857726529</t>
  </si>
  <si>
    <t>-496.606107807334 283.43288796474 616.459420360468</t>
  </si>
  <si>
    <t>-347.86181646809 296.085112534076 676.033358605279</t>
  </si>
  <si>
    <t>-511.615474736172 91.2557593002232 -200.965373345407</t>
  </si>
  <si>
    <t>-523.849181494193 95.804691004372 215.310516514005</t>
  </si>
  <si>
    <t>-532.684881874031 101.353511120265 621.553270033346</t>
  </si>
  <si>
    <t>-392.038344358089 52.2050274322391 681.860592051545</t>
  </si>
  <si>
    <t>9763-20170724T150314.709810100.bin</t>
  </si>
  <si>
    <t>-496.670885694229 169.630250114037 -203.38168620209</t>
  </si>
  <si>
    <t>-507.340838018172 169.020884365291 -301.309122282125</t>
  </si>
  <si>
    <t>-513.677898441617 167.349092821431 -409.572948000431</t>
  </si>
  <si>
    <t>-517.194677100083 165.660247037991 -507.495258077314</t>
  </si>
  <si>
    <t>-518.493934056537 163.931926507486 -605.47136449725</t>
  </si>
  <si>
    <t>-517.981913595748 161.585133387197 -743.450490487349</t>
  </si>
  <si>
    <t>-495.739460203568 152.710724636169 -831.470403680233</t>
  </si>
  <si>
    <t>-521.746301189885 192.408516872739 -682.979496818909</t>
  </si>
  <si>
    <t>-555.741496969985 327.372974125557 -667.967476372215</t>
  </si>
  <si>
    <t>-523.129624555076 341.881416647516 -370.098543822212</t>
  </si>
  <si>
    <t>-310.307884066421 276.406992416276 -267.409578711411</t>
  </si>
  <si>
    <t>-514.670181124686 132.836414411475 -681.939977845459</t>
  </si>
  <si>
    <t>-302.567064747001 57.8721784021434 -361.223119069934</t>
  </si>
  <si>
    <t>-481.538943535319 247.931384047389 -205.449406925994</t>
  </si>
  <si>
    <t>-488.276131310723 267.811148798626 210.501774704395</t>
  </si>
  <si>
    <t>-496.554969833987 283.395943777205 616.502902395441</t>
  </si>
  <si>
    <t>-347.828689639927 296.182539019898 676.0931678799</t>
  </si>
  <si>
    <t>-511.73304756488 91.6157369713214 -201.04012380356</t>
  </si>
  <si>
    <t>-523.901291338835 95.7278267252598 215.242279630519</t>
  </si>
  <si>
    <t>-532.685078223526 101.364434360793 621.539883395608</t>
  </si>
  <si>
    <t>-392.049026326731 52.1730285280885 681.836750877479</t>
  </si>
  <si>
    <t>9763-20170724T150314.777502800.bin</t>
  </si>
  <si>
    <t>-496.303439683951 170.131675380718 -203.497547175048</t>
  </si>
  <si>
    <t>-507.581685370657 169.475762372414 -301.356529359082</t>
  </si>
  <si>
    <t>-514.389516220679 167.771790015561 -409.591268014798</t>
  </si>
  <si>
    <t>-518.252174001123 166.069258023156 -507.500302839226</t>
  </si>
  <si>
    <t>-519.818617884549 164.347621801009 -605.472612235434</t>
  </si>
  <si>
    <t>-519.600842972852 162.035933541441 -743.453065485893</t>
  </si>
  <si>
    <t>-497.45176532853 153.167780243987 -831.497237187751</t>
  </si>
  <si>
    <t>-523.215571055254 192.846378683292 -682.966336822331</t>
  </si>
  <si>
    <t>-557.265341611238 327.805520069269 -668.003229168941</t>
  </si>
  <si>
    <t>-524.325759256918 341.52332759782 -370.132799891336</t>
  </si>
  <si>
    <t>-311.47202464403 275.69060851176 -267.739703965069</t>
  </si>
  <si>
    <t>-516.178646498345 133.269188607718 -681.957091162105</t>
  </si>
  <si>
    <t>-301.908896953222 57.2383163546158 -362.369127151206</t>
  </si>
  <si>
    <t>-481.412054266136 247.650248812585 -205.551137057913</t>
  </si>
  <si>
    <t>-488.515038389962 268.583214370151 210.342336052326</t>
  </si>
  <si>
    <t>-496.405368011691 283.293075822762 616.487150968422</t>
  </si>
  <si>
    <t>-347.755722766996 296.635161603781 676.146780766603</t>
  </si>
  <si>
    <t>-511.428180500403 92.2777931821458 -201.159796548664</t>
  </si>
  <si>
    <t>-523.862583123641 95.5974959415591 215.121805391553</t>
  </si>
  <si>
    <t>-532.664524361028 101.402697843687 621.441234529078</t>
  </si>
  <si>
    <t>-392.143400941511 51.8238535984183 681.688719644607</t>
  </si>
  <si>
    <t>9763-20170724T150314.841545900.bin</t>
  </si>
  <si>
    <t>-495.938499627187 170.283158783163 -203.239517155786</t>
  </si>
  <si>
    <t>-507.715383221048 169.606861528004 -301.0395862922</t>
  </si>
  <si>
    <t>-514.971950932499 167.87431036035 -409.24462955162</t>
  </si>
  <si>
    <t>-519.199193256607 166.147063538309 -507.138244465234</t>
  </si>
  <si>
    <t>-521.089222338873 164.404204284475 -605.104471406019</t>
  </si>
  <si>
    <t>-521.283896768617 162.068249418444 -743.084581991892</t>
  </si>
  <si>
    <t>-499.288762043222 153.222257190239 -831.16961130068</t>
  </si>
  <si>
    <t>-524.697819005122 192.891780684369 -682.592849146396</t>
  </si>
  <si>
    <t>-558.792994430656 327.856544628217 -667.699279446723</t>
  </si>
  <si>
    <t>-525.674479207456 340.784776691414 -369.813261442749</t>
  </si>
  <si>
    <t>-312.876833554766 275.083680012021 -267.219209004627</t>
  </si>
  <si>
    <t>-517.697871207926 133.309865353432 -681.593925463885</t>
  </si>
  <si>
    <t>-301.708882146207 57.0165355263221 -362.743354539508</t>
  </si>
  <si>
    <t>-481.20279555309 247.654617324195 -205.674139097358</t>
  </si>
  <si>
    <t>-488.747907226567 269.017659250934 210.189676118509</t>
  </si>
  <si>
    <t>-496.136158381277 283.065467537996 616.340760942791</t>
  </si>
  <si>
    <t>-347.62531335792 297.36975714863 676.123018437676</t>
  </si>
  <si>
    <t>-510.677602475098 93.0379629360386 -200.97903460737</t>
  </si>
  <si>
    <t>-523.921438534877 95.4854352695033 215.283692018961</t>
  </si>
  <si>
    <t>-532.559071778151 101.516716338757 621.437225207156</t>
  </si>
  <si>
    <t>-392.269424464781 51.2122814568659 681.622654141903</t>
  </si>
  <si>
    <t>9763-20170724T150314.875648900.bin</t>
  </si>
  <si>
    <t>-495.944642672005 170.667207316638 -203.233466420704</t>
  </si>
  <si>
    <t>-507.859663232538 169.951847055401 -301.016514428309</t>
  </si>
  <si>
    <t>-515.265113975405 168.192699563684 -409.211002096013</t>
  </si>
  <si>
    <t>-519.626207483091 166.447185810877 -507.098394350996</t>
  </si>
  <si>
    <t>-521.649746212583 164.691084027079 -605.061832115282</t>
  </si>
  <si>
    <t>-522.03219396193 162.341497149481 -743.041279887591</t>
  </si>
  <si>
    <t>-500.146565485559 153.514102567032 -831.155314793334</t>
  </si>
  <si>
    <t>-525.368110076326 193.170565881948 -682.547887248238</t>
  </si>
  <si>
    <t>-559.579866025868 328.118784023338 -667.658881422317</t>
  </si>
  <si>
    <t>-526.447861123442 340.380712439433 -369.746316896415</t>
  </si>
  <si>
    <t>-313.514838974672 275.235488548567 -267.078745789401</t>
  </si>
  <si>
    <t>-518.358167110276 133.589688299956 -681.552759227892</t>
  </si>
  <si>
    <t>-552.84013675954 0.199880310014123 -656.700598302765</t>
  </si>
  <si>
    <t>-301.859276806967 57.0811889783686 -363.030468869069</t>
  </si>
  <si>
    <t>-481.440944576221 247.868307346392 -205.693149015136</t>
  </si>
  <si>
    <t>-488.934380915602 269.206468347181 210.172889007255</t>
  </si>
  <si>
    <t>-496.029266946046 283.041954684706 616.285023811809</t>
  </si>
  <si>
    <t>-347.572020671461 297.6254110545 676.13287199518</t>
  </si>
  <si>
    <t>-510.490837022336 93.6396335933027 -200.931766224414</t>
  </si>
  <si>
    <t>-523.859777461699 95.4250467602285 215.330295753557</t>
  </si>
  <si>
    <t>-532.561534252366 101.499468103988 621.430844356756</t>
  </si>
  <si>
    <t>-392.313979352585 51.0703971834594 681.610051985311</t>
  </si>
  <si>
    <t>9763-20170724T150314.940401500.bin</t>
  </si>
  <si>
    <t>-496.574140864132 171.654699188493 -203.393007473273</t>
  </si>
  <si>
    <t>-508.598883599231 170.921500038257 -301.16250026142</t>
  </si>
  <si>
    <t>-516.193718148521 169.153358396432 -409.343858492803</t>
  </si>
  <si>
    <t>-520.753763313369 167.401609820945 -507.222069598303</t>
  </si>
  <si>
    <t>-523.004097198251 165.639484391703 -605.180367875089</t>
  </si>
  <si>
    <t>-523.735252344635 163.279921651229 -743.158261536998</t>
  </si>
  <si>
    <t>-502.097446617021 154.555307631818 -831.34373103802</t>
  </si>
  <si>
    <t>-526.989930684256 194.104716977085 -682.658317455473</t>
  </si>
  <si>
    <t>-561.629054075714 328.931204845725 -667.80687689342</t>
  </si>
  <si>
    <t>-528.299206460186 339.815670311414 -369.862833505951</t>
  </si>
  <si>
    <t>-315.299017932641 274.97267171543 -267.143285859969</t>
  </si>
  <si>
    <t>-519.83418493669 134.54114788706 -681.677625908778</t>
  </si>
  <si>
    <t>-554.020815756319 1.060926088315 -656.84066416092</t>
  </si>
  <si>
    <t>-302.352777641875 57.1223715515205 -363.789469537772</t>
  </si>
  <si>
    <t>-482.401593806293 248.694440252426 -205.800769715802</t>
  </si>
  <si>
    <t>-489.523325386622 269.509266966013 210.098350131975</t>
  </si>
  <si>
    <t>-495.839299051896 282.998079422629 616.208515519341</t>
  </si>
  <si>
    <t>-347.467795125126 298.042629216573 676.154817232445</t>
  </si>
  <si>
    <t>-510.764063231837 94.7194458636166 -201.069844424724</t>
  </si>
  <si>
    <t>-523.813121505287 95.8047316038533 215.204729516022</t>
  </si>
  <si>
    <t>-532.600580907074 101.400077482569 621.366587818894</t>
  </si>
  <si>
    <t>-392.355399352488 51.0033333325382 681.578368303357</t>
  </si>
  <si>
    <t>9763-20170724T150314.972491100.bin</t>
  </si>
  <si>
    <t>-497.037139770461 172.182814086713 -203.480196742534</t>
  </si>
  <si>
    <t>-509.065113346113 171.452708795433 -301.249285621555</t>
  </si>
  <si>
    <t>-516.710661969223 169.680861588467 -409.426887508517</t>
  </si>
  <si>
    <t>-521.335169026313 167.921494632966 -507.30192708731</t>
  </si>
  <si>
    <t>-523.668281292429 166.146973770416 -605.258129912834</t>
  </si>
  <si>
    <t>-524.53505026438 163.763885197182 -743.234742552302</t>
  </si>
  <si>
    <t>-503.028547470278 155.110953515516 -831.459648608481</t>
  </si>
  <si>
    <t>-527.765759978651 194.594749351108 -682.736761596713</t>
  </si>
  <si>
    <t>-562.494575421578 329.400190589969 -667.888759684612</t>
  </si>
  <si>
    <t>-528.799727759214 339.416262186336 -369.955331153048</t>
  </si>
  <si>
    <t>-316.177901952636 273.094183901879 -267.39636220691</t>
  </si>
  <si>
    <t>-520.5380654222 135.039810862479 -681.75354102192</t>
  </si>
  <si>
    <t>-554.516863075786 1.52605176413522 -656.906283941706</t>
  </si>
  <si>
    <t>-302.574031536885 57.3029768679326 -364.126177518071</t>
  </si>
  <si>
    <t>-482.975456168611 249.276012741416 -205.869323336527</t>
  </si>
  <si>
    <t>-489.828060340067 269.64189985495 210.05646036731</t>
  </si>
  <si>
    <t>-495.78867027233 283.070848335613 616.171568700186</t>
  </si>
  <si>
    <t>-347.440057751565 298.149460868518 676.16591703515</t>
  </si>
  <si>
    <t>-511.142787944589 95.0762449681699 -201.165326376907</t>
  </si>
  <si>
    <t>-523.893203337819 96.2545593566604 215.118289453071</t>
  </si>
  <si>
    <t>-532.594560097337 101.392309863755 621.320008403721</t>
  </si>
  <si>
    <t>-392.392748655118 50.891804103607 681.545846706969</t>
  </si>
  <si>
    <t>9763-20170724T150315.010092800.bin</t>
  </si>
  <si>
    <t>-497.584855390813 172.771406288781 -203.639577423162</t>
  </si>
  <si>
    <t>-509.685912314481 172.053537127134 -301.399752426639</t>
  </si>
  <si>
    <t>-517.430010294693 170.273050746902 -409.570278781074</t>
  </si>
  <si>
    <t>-522.149841511826 168.496268881301 -507.440340549471</t>
  </si>
  <si>
    <t>-524.583949412351 166.694083815492 -605.39356080454</t>
  </si>
  <si>
    <t>-525.598252814444 164.261380411391 -743.368449901862</t>
  </si>
  <si>
    <t>-504.218594795445 155.671138178566 -831.630162951695</t>
  </si>
  <si>
    <t>-528.781976228784 195.11184012583 -682.877842924766</t>
  </si>
  <si>
    <t>-563.508205951214 329.915243603546 -668.0114322629</t>
  </si>
  <si>
    <t>-529.38564026161 339.025190355798 -370.097586425555</t>
  </si>
  <si>
    <t>-316.868721782081 273.038777795753 -267.105554277902</t>
  </si>
  <si>
    <t>-521.517808681322 135.561629445452 -681.881228302679</t>
  </si>
  <si>
    <t>-555.357825330252 2.00355431333332 -657.037860903688</t>
  </si>
  <si>
    <t>-303.037321086422 57.6219466083514 -364.75311781489</t>
  </si>
  <si>
    <t>-483.662079182057 249.953875043954 -205.976240706494</t>
  </si>
  <si>
    <t>-490.166839775383 269.851672617691 209.97780305945</t>
  </si>
  <si>
    <t>-495.698424034012 283.074605836577 616.117793998509</t>
  </si>
  <si>
    <t>-347.385952783293 298.289272719603 676.167169140377</t>
  </si>
  <si>
    <t>-511.575954215729 95.6370153664363 -201.259364692736</t>
  </si>
  <si>
    <t>-524.015899365484 96.5486631664846 215.034268743662</t>
  </si>
  <si>
    <t>-532.612242571933 101.363067502708 621.259401932528</t>
  </si>
  <si>
    <t>-392.431332371784 50.8165209590925 681.495360853162</t>
  </si>
  <si>
    <t>9763-20170724T150315.073509900.bin</t>
  </si>
  <si>
    <t>-499.154680273436 174.377308503594 -203.959559112409</t>
  </si>
  <si>
    <t>-511.448881669456 173.751749812095 -301.696300592018</t>
  </si>
  <si>
    <t>-519.469046654395 172.011696294487 -409.847293413363</t>
  </si>
  <si>
    <t>-524.461266571935 170.243017468267 -507.704125261453</t>
  </si>
  <si>
    <t>-527.188838035262 168.418057506512 -605.649100991153</t>
  </si>
  <si>
    <t>-528.636713898172 165.918470557875 -743.618936608402</t>
  </si>
  <si>
    <t>-507.536508404347 157.397514512254 -831.954437699649</t>
  </si>
  <si>
    <t>-531.598085995472 196.802137160265 -683.133977443033</t>
  </si>
  <si>
    <t>-566.090753922706 331.668536703859 -668.247942404041</t>
  </si>
  <si>
    <t>-531.230189380389 339.971486215317 -370.396020281409</t>
  </si>
  <si>
    <t>-319.087333737305 273.09730170026 -267.205644406312</t>
  </si>
  <si>
    <t>-524.395338213443 137.244526633029 -682.130515312639</t>
  </si>
  <si>
    <t>-558.282492212578 3.68771404460495 -657.373502073719</t>
  </si>
  <si>
    <t>-304.465039299139 58.2635669357446 -366.429918120256</t>
  </si>
  <si>
    <t>-485.502033288622 252.02851764321 -206.201886554765</t>
  </si>
  <si>
    <t>-491.132701603638 270.45299143298 209.832753304258</t>
  </si>
  <si>
    <t>-495.562266911012 283.183982609205 616.013400180456</t>
  </si>
  <si>
    <t>-347.303307135186 298.474114694394 676.175644810329</t>
  </si>
  <si>
    <t>-512.994351798881 96.8737964536961 -201.513497446322</t>
  </si>
  <si>
    <t>-524.188856978154 97.4061084027305 214.816192913131</t>
  </si>
  <si>
    <t>-532.735624676396 101.214761099079 621.07996888849</t>
  </si>
  <si>
    <t>-392.501572307708 50.809390293128 681.310385843593</t>
  </si>
  <si>
    <t>9763-20170724T150315.144703400.bin</t>
  </si>
  <si>
    <t>-500.892928474672 175.744919755631 -204.200883189987</t>
  </si>
  <si>
    <t>-513.244486052173 175.185757674565 -301.930704698275</t>
  </si>
  <si>
    <t>-521.440190824141 173.488362726735 -410.069335335284</t>
  </si>
  <si>
    <t>-526.635262877092 171.73756951669 -507.915850219601</t>
  </si>
  <si>
    <t>-529.608650408539 169.905382218077 -605.853648446455</t>
  </si>
  <si>
    <t>-531.446442089492 167.364873565307 -743.818024036424</t>
  </si>
  <si>
    <t>-510.583875620716 158.829787161422 -832.208655042887</t>
  </si>
  <si>
    <t>-534.163650300419 198.275274514524 -683.335284880754</t>
  </si>
  <si>
    <t>-568.21295928866 333.248263131835 -668.393180013028</t>
  </si>
  <si>
    <t>-532.419498909841 341.534978814064 -370.651410858877</t>
  </si>
  <si>
    <t>-320.52473622129 273.363166408583 -267.800976897188</t>
  </si>
  <si>
    <t>-527.10452657515 138.700384230966 -682.332247028484</t>
  </si>
  <si>
    <t>-561.123349309477 5.14642658235994 -657.717930949528</t>
  </si>
  <si>
    <t>-306.383608911068 59.1253403638607 -367.62833143831</t>
  </si>
  <si>
    <t>-487.229129645956 253.6831946381 -206.432525402312</t>
  </si>
  <si>
    <t>-492.937303530478 270.556292164353 209.666917627131</t>
  </si>
  <si>
    <t>-495.447380384088 283.445939521709 615.81050967074</t>
  </si>
  <si>
    <t>-347.23463613941 298.366760707244 676.17901027909</t>
  </si>
  <si>
    <t>-514.469647893937 97.7711896661554 -201.785641756017</t>
  </si>
  <si>
    <t>-524.442336348827 97.7922983848387 214.575383656907</t>
  </si>
  <si>
    <t>-532.932926503691 100.998494999517 620.841678896691</t>
  </si>
  <si>
    <t>-392.57158278717 50.9081809406066 681.038454771095</t>
  </si>
  <si>
    <t>9763-20170724T150315.177792700.bin</t>
  </si>
  <si>
    <t>-501.686158351995 176.200259101366 -204.300842436215</t>
  </si>
  <si>
    <t>-513.892627324689 175.628096307616 -302.048917341922</t>
  </si>
  <si>
    <t>-522.053743112551 173.91800192647 -410.189851665892</t>
  </si>
  <si>
    <t>-527.268294701639 172.148993435398 -508.034996849403</t>
  </si>
  <si>
    <t>-530.311554272407 170.287073120473 -605.970116450105</t>
  </si>
  <si>
    <t>-532.300288239805 167.688204477957 -743.931214118762</t>
  </si>
  <si>
    <t>-511.569761151568 159.135935877569 -832.351266973492</t>
  </si>
  <si>
    <t>-534.899950609592 198.630208581667 -683.459462866822</t>
  </si>
  <si>
    <t>-568.689105418311 333.665027618874 -668.469555253967</t>
  </si>
  <si>
    <t>-532.343004892716 342.103489802774 -370.799062741084</t>
  </si>
  <si>
    <t>-320.849953943019 271.426598699423 -268.816370569236</t>
  </si>
  <si>
    <t>-527.942460222345 139.043829265215 -682.437320576306</t>
  </si>
  <si>
    <t>-562.055546892048 5.49546370897201 -657.937141109719</t>
  </si>
  <si>
    <t>-307.04012318735 58.8957476500796 -367.938105966531</t>
  </si>
  <si>
    <t>-487.960918437797 254.145944605379 -206.543365143102</t>
  </si>
  <si>
    <t>-493.936959065599 270.559379739415 209.570672311075</t>
  </si>
  <si>
    <t>-495.364911012532 283.587602619033 615.672870749671</t>
  </si>
  <si>
    <t>-347.194294328098 298.345352961717 676.184675211187</t>
  </si>
  <si>
    <t>-515.16013970579 98.1169665269108 -201.955182074114</t>
  </si>
  <si>
    <t>-524.808860330805 97.9232891726965 214.413420246542</t>
  </si>
  <si>
    <t>-533.040478725746 100.870638436623 620.682422467943</t>
  </si>
  <si>
    <t>-392.605236830049 50.9754168792197 680.868852443504</t>
  </si>
  <si>
    <t>9763-20170724T150315.244974700.bin</t>
  </si>
  <si>
    <t>-502.804015704563 176.493791115305 -204.390639928427</t>
  </si>
  <si>
    <t>-514.594859690606 175.825666368773 -302.189076770364</t>
  </si>
  <si>
    <t>-522.567309925997 174.050252631208 -410.343133993738</t>
  </si>
  <si>
    <t>-527.721702087271 172.224426510462 -508.190460426913</t>
  </si>
  <si>
    <t>-530.815408107487 170.299209422495 -606.122638633172</t>
  </si>
  <si>
    <t>-532.99161762485 167.596248486042 -744.079042840523</t>
  </si>
  <si>
    <t>-512.392323969248 159.063281504504 -832.531635616663</t>
  </si>
  <si>
    <t>-535.421634504227 198.593971242381 -683.628752652216</t>
  </si>
  <si>
    <t>-568.75332700784 333.726575967704 -668.64304405616</t>
  </si>
  <si>
    <t>-531.894765293939 342.135317382441 -371.034573143069</t>
  </si>
  <si>
    <t>-321.414648141855 265.542165350326 -271.251841088788</t>
  </si>
  <si>
    <t>-528.63771058382 138.988077119951 -682.567813293719</t>
  </si>
  <si>
    <t>-562.832672372942 5.40490604861043 -658.300465951797</t>
  </si>
  <si>
    <t>-308.090875467984 57.620812309274 -367.890181620646</t>
  </si>
  <si>
    <t>-488.905066056948 254.363572268773 -206.683991603328</t>
  </si>
  <si>
    <t>-495.211970156545 270.717305595884 209.427516941001</t>
  </si>
  <si>
    <t>-495.229818355274 283.784972789431 615.467208366817</t>
  </si>
  <si>
    <t>-347.133613429348 298.410930417007 676.192781688665</t>
  </si>
  <si>
    <t>-516.271949387811 98.2349061896227 -202.18904894526</t>
  </si>
  <si>
    <t>-525.704706833697 98.0536863878754 214.184593082575</t>
  </si>
  <si>
    <t>-533.218737057116 100.630364793081 620.407284233819</t>
  </si>
  <si>
    <t>-392.647722886767 51.101869806145 680.579755840487</t>
  </si>
  <si>
    <t>9763-20170724T150315.276057600.bin</t>
  </si>
  <si>
    <t>-503.102700066146 176.301104061501 -204.280197936274</t>
  </si>
  <si>
    <t>-514.687221233751 175.57375201853 -302.102847694814</t>
  </si>
  <si>
    <t>-522.496051273178 173.777630016009 -410.26847009917</t>
  </si>
  <si>
    <t>-527.530055691604 171.947895400726 -508.12198484318</t>
  </si>
  <si>
    <t>-530.531767094386 170.031596453374 -606.057228737399</t>
  </si>
  <si>
    <t>-532.609164663736 167.352463322151 -744.015590288735</t>
  </si>
  <si>
    <t>-511.977322590527 158.856512087336 -832.464237146551</t>
  </si>
  <si>
    <t>-535.048734103458 198.343455957261 -683.562236208841</t>
  </si>
  <si>
    <t>-568.185344649786 333.524765780982 -668.590031410989</t>
  </si>
  <si>
    <t>-531.386906874607 341.849989370045 -370.971922611836</t>
  </si>
  <si>
    <t>-321.395509455115 262.067685718939 -272.669357658846</t>
  </si>
  <si>
    <t>-528.33306754421 138.729803206945 -682.505686689799</t>
  </si>
  <si>
    <t>-562.621143787935 5.14619197981278 -658.372528756687</t>
  </si>
  <si>
    <t>-308.058716761912 56.571334560562 -367.633785417496</t>
  </si>
  <si>
    <t>-489.03819630227 254.013162214495 -206.616414803978</t>
  </si>
  <si>
    <t>-495.09878804237 270.976167733459 209.47439291834</t>
  </si>
  <si>
    <t>-495.239410872555 283.89442735448 615.466803515188</t>
  </si>
  <si>
    <t>-347.132222606296 298.374516303956 676.20056345583</t>
  </si>
  <si>
    <t>-516.64657000438 98.0521062704181 -202.150908697625</t>
  </si>
  <si>
    <t>-525.85056619953 97.990610972362 214.227914473417</t>
  </si>
  <si>
    <t>-533.279077523441 100.567634052949 620.360822163609</t>
  </si>
  <si>
    <t>-392.666929068258 51.1287635904102 680.510804878453</t>
  </si>
  <si>
    <t>9763-20170724T150315.343894800.bin</t>
  </si>
  <si>
    <t>-503.121620128094 175.240432633346 -203.576943142822</t>
  </si>
  <si>
    <t>-513.859415070065 174.330093010016 -301.494539015856</t>
  </si>
  <si>
    <t>-520.921258598794 172.483995970014 -409.710701022681</t>
  </si>
  <si>
    <t>-525.361052741458 170.662853075098 -507.593130464647</t>
  </si>
  <si>
    <t>-527.852679461801 168.804066018672 -605.543814358176</t>
  </si>
  <si>
    <t>-529.30346985968 166.253284377624 -743.512664902382</t>
  </si>
  <si>
    <t>-508.32650022921 157.787670361945 -831.882964826348</t>
  </si>
  <si>
    <t>-531.956939484552 197.194864516246 -683.042932938753</t>
  </si>
  <si>
    <t>-564.701195173999 332.500047880152 -668.145131525603</t>
  </si>
  <si>
    <t>-528.577107952825 340.836221076498 -370.444713051052</t>
  </si>
  <si>
    <t>-319.241400057099 254.738434698827 -276.153981751137</t>
  </si>
  <si>
    <t>-525.367423728604 137.566772635222 -682.009846754646</t>
  </si>
  <si>
    <t>-559.952235309246 4.03508736787398 -658.095333460976</t>
  </si>
  <si>
    <t>-306.207835612324 53.8070957219584 -366.810287776008</t>
  </si>
  <si>
    <t>-488.830501875402 252.423718535191 -206.088631556362</t>
  </si>
  <si>
    <t>-493.260542027145 271.669587248667 209.923345648933</t>
  </si>
  <si>
    <t>-495.4528308969 283.974699355187 615.836958628256</t>
  </si>
  <si>
    <t>-347.162723497308 298.035629821414 676.221850180613</t>
  </si>
  <si>
    <t>-516.951649347626 97.7405136167624 -201.684420223206</t>
  </si>
  <si>
    <t>-525.602775653612 97.4350491380551 214.706117812728</t>
  </si>
  <si>
    <t>-533.366465582223 100.571556412659 620.52955688923</t>
  </si>
  <si>
    <t>-392.666928894401 51.3191825096965 680.62816375885</t>
  </si>
  <si>
    <t>9763-20170724T150315.376980600.bin</t>
  </si>
  <si>
    <t>-502.293328122371 174.369620460885 -203.470143525183</t>
  </si>
  <si>
    <t>-512.845414980996 173.485897408426 -301.408196014492</t>
  </si>
  <si>
    <t>-519.666677027428 171.672332459503 -409.640400859635</t>
  </si>
  <si>
    <t>-523.874732415852 169.884345928232 -507.533569965438</t>
  </si>
  <si>
    <t>-526.120572584675 168.063677658901 -605.490962647329</t>
  </si>
  <si>
    <t>-527.210801299462 165.573160182879 -743.464230980116</t>
  </si>
  <si>
    <t>-506.0047072435 157.05572364649 -831.774805426803</t>
  </si>
  <si>
    <t>-529.967453497959 196.494316499256 -682.988684434821</t>
  </si>
  <si>
    <t>-562.249464647435 331.918861327887 -668.066818919273</t>
  </si>
  <si>
    <t>-526.724670887633 340.077985859376 -370.289332685748</t>
  </si>
  <si>
    <t>-317.52876028796 251.511805636702 -277.995692270753</t>
  </si>
  <si>
    <t>-523.490326759202 136.853782024007 -681.963341102289</t>
  </si>
  <si>
    <t>-558.277601898135 3.373322967999 -658.104216535614</t>
  </si>
  <si>
    <t>-305.060808278978 52.3607894074346 -366.635087377195</t>
  </si>
  <si>
    <t>-488.001355637682 252.078326510686 -205.874706555204</t>
  </si>
  <si>
    <t>-492.219453454376 271.289655363058 210.141123997662</t>
  </si>
  <si>
    <t>-495.644563388255 283.98974177189 616.126827670081</t>
  </si>
  <si>
    <t>-347.220646430013 297.816432518778 676.236468293265</t>
  </si>
  <si>
    <t>-516.257772299555 96.7751680555568 -201.480812893297</t>
  </si>
  <si>
    <t>-525.431473554291 97.3005428678812 214.898325181565</t>
  </si>
  <si>
    <t>-533.342509123764 100.679966120528 620.685977862698</t>
  </si>
  <si>
    <t>-392.702057885108 51.2526667064383 680.779220796227</t>
  </si>
  <si>
    <t>9763-20170724T150315.439824100.bin</t>
  </si>
  <si>
    <t>-499.39836316127 173.625314129893 -204.047047950568</t>
  </si>
  <si>
    <t>-509.709307384675 172.709620007053 -302.010462344865</t>
  </si>
  <si>
    <t>-516.284895021723 170.876250927373 -410.257549254543</t>
  </si>
  <si>
    <t>-520.27983261863 169.073867077391 -508.159524290084</t>
  </si>
  <si>
    <t>-522.321717863584 167.24066339636 -606.120927478785</t>
  </si>
  <si>
    <t>-523.134545922159 164.733005671208 -744.095773033701</t>
  </si>
  <si>
    <t>-501.584529525903 155.88069016066 -832.290085765176</t>
  </si>
  <si>
    <t>-525.844675828975 195.679457573634 -683.631144475957</t>
  </si>
  <si>
    <t>-557.453816721607 331.245567337662 -668.797092844574</t>
  </si>
  <si>
    <t>-522.714609827374 340.029092275629 -370.944720316547</t>
  </si>
  <si>
    <t>-313.63088832276 247.294950277454 -282.574151033949</t>
  </si>
  <si>
    <t>-519.705834868435 136.003439984819 -682.582728980268</t>
  </si>
  <si>
    <t>-555.208124781813 2.67573868783848 -658.784210555806</t>
  </si>
  <si>
    <t>-302.29189529692 49.4861975881217 -367.79990460472</t>
  </si>
  <si>
    <t>-485.023412475234 251.948027145876 -206.057260479683</t>
  </si>
  <si>
    <t>-490.454413753351 270.69251849082 209.965736348144</t>
  </si>
  <si>
    <t>-495.96379388064 284.449709907114 616.255135389971</t>
  </si>
  <si>
    <t>-347.327652923847 296.868912742303 676.147245313707</t>
  </si>
  <si>
    <t>-513.985238783871 95.7385078996297 -201.637240404711</t>
  </si>
  <si>
    <t>-525.493215946893 97.1775384642788 214.681757164601</t>
  </si>
  <si>
    <t>-533.337185575325 100.758198473507 620.874927534952</t>
  </si>
  <si>
    <t>-392.798507178792 51.0397331870311 680.966127824935</t>
  </si>
  <si>
    <t>9763-20170724T150315.476921500.bin</t>
  </si>
  <si>
    <t>-498.797937213924 174.018585465278 -204.27916676435</t>
  </si>
  <si>
    <t>-509.013332822347 173.113041076509 -302.252704333484</t>
  </si>
  <si>
    <t>-515.543459204265 171.275630703462 -410.502380745629</t>
  </si>
  <si>
    <t>-519.520825674207 169.460519657266 -508.404903423261</t>
  </si>
  <si>
    <t>-521.568103049121 167.60400205761 -606.36579341568</t>
  </si>
  <si>
    <t>-522.412182438493 165.051024865866 -744.339662435019</t>
  </si>
  <si>
    <t>-500.775700870094 155.995623604074 -832.492085463474</t>
  </si>
  <si>
    <t>-525.02093652834 196.026137414423 -683.885262746</t>
  </si>
  <si>
    <t>-556.320002068973 331.663110016306 -669.173616696105</t>
  </si>
  <si>
    <t>-521.584342251405 340.971888920385 -371.336752999796</t>
  </si>
  <si>
    <t>-312.400778650081 246.263694830031 -285.327533951056</t>
  </si>
  <si>
    <t>-519.057205664011 136.33290712217 -682.817112704293</t>
  </si>
  <si>
    <t>-555.016897740486 3.12512748931249 -659.01042631348</t>
  </si>
  <si>
    <t>-301.946467432337 48.9697165445859 -368.272818259033</t>
  </si>
  <si>
    <t>-484.056149264623 252.331399043479 -206.2823457535</t>
  </si>
  <si>
    <t>-490.260201627318 270.837951628585 209.740544183203</t>
  </si>
  <si>
    <t>-496.03012638394 284.671384469278 616.182612203103</t>
  </si>
  <si>
    <t>-347.342622095486 296.366429950778 676.092969085967</t>
  </si>
  <si>
    <t>-514.002128596895 95.9512715955545 -201.771111930398</t>
  </si>
  <si>
    <t>-525.640400236895 97.5569614593023 214.543665954891</t>
  </si>
  <si>
    <t>-533.330233365883 100.703701505056 620.887805480653</t>
  </si>
  <si>
    <t>-392.77496193915 51.0644910849028 681.005715388763</t>
  </si>
  <si>
    <t>9763-20170724T150315.541807300.bin</t>
  </si>
  <si>
    <t>-498.684543103072 174.385379872891 -204.079365899029</t>
  </si>
  <si>
    <t>-508.711566239157 173.487022707315 -302.072429056313</t>
  </si>
  <si>
    <t>-515.052268616105 171.540468722243 -410.331497037762</t>
  </si>
  <si>
    <t>-518.861641550947 169.576711979331 -508.237727230221</t>
  </si>
  <si>
    <t>-520.741318243229 167.519503661717 -606.197985947405</t>
  </si>
  <si>
    <t>-521.347073614891 164.627109565947 -744.166398530621</t>
  </si>
  <si>
    <t>-499.540106642188 155.058867941826 -832.222578205739</t>
  </si>
  <si>
    <t>-523.909990939841 195.765437228593 -683.793948157314</t>
  </si>
  <si>
    <t>-554.307381190484 331.698469069037 -669.556612167961</t>
  </si>
  <si>
    <t>-520.015595403598 342.130684586802 -371.705517212396</t>
  </si>
  <si>
    <t>-310.457626769654 243.102161303442 -291.681691601934</t>
  </si>
  <si>
    <t>-518.248643092487 136.045818781652 -682.566870889284</t>
  </si>
  <si>
    <t>-554.804201410389 3.10539947698749 -658.393886392007</t>
  </si>
  <si>
    <t>-301.853575959704 47.8108640368837 -368.178375071372</t>
  </si>
  <si>
    <t>-483.533979077556 252.500477473555 -206.227500759254</t>
  </si>
  <si>
    <t>-490.305240899209 271.266025953013 209.774919858103</t>
  </si>
  <si>
    <t>-495.983417022484 284.644258947353 616.12805054527</t>
  </si>
  <si>
    <t>-347.30154779712 296.333926718468 676.053411670163</t>
  </si>
  <si>
    <t>-514.115390137602 96.2929535432593 -201.829866117722</t>
  </si>
  <si>
    <t>-525.375574203433 97.7166420417368 214.495967398746</t>
  </si>
  <si>
    <t>-533.275918678654 100.716192510533 620.915995221136</t>
  </si>
  <si>
    <t>-392.768155921429 51.0114866815611 681.090843615954</t>
  </si>
  <si>
    <t>9763-20170724T150315.574888500.bin</t>
  </si>
  <si>
    <t>-498.5503740222 174.416268284625 -203.972279306173</t>
  </si>
  <si>
    <t>-508.534925513595 173.517497633702 -301.969687691133</t>
  </si>
  <si>
    <t>-514.823684323827 171.457736482676 -410.229700880703</t>
  </si>
  <si>
    <t>-518.580069873969 169.344964301294 -508.134877874887</t>
  </si>
  <si>
    <t>-520.398111429124 167.091648063327 -606.092136305839</t>
  </si>
  <si>
    <t>-520.905460051871 163.872937615497 -744.053577739145</t>
  </si>
  <si>
    <t>-499.007709598563 153.953042634146 -832.048386008624</t>
  </si>
  <si>
    <t>-523.434469691075 195.16115694888 -683.757325167779</t>
  </si>
  <si>
    <t>-553.536063594996 331.17378532326 -669.85922494432</t>
  </si>
  <si>
    <t>-519.586379666507 342.514048390235 -372.002215633975</t>
  </si>
  <si>
    <t>-310.210981404798 241.708202613157 -293.738980429076</t>
  </si>
  <si>
    <t>-517.927932941229 135.430158244269 -682.383930085157</t>
  </si>
  <si>
    <t>-554.711021489841 2.58678349097545 -657.924103161515</t>
  </si>
  <si>
    <t>-301.558445427262 46.9069682083982 -367.921648347614</t>
  </si>
  <si>
    <t>-483.191209347529 252.656224426034 -206.14480209595</t>
  </si>
  <si>
    <t>-490.105002705139 271.381367482751 209.857140255956</t>
  </si>
  <si>
    <t>-495.990047949004 284.652111563112 616.148960615805</t>
  </si>
  <si>
    <t>-347.302056166462 296.353421052907 676.056849013095</t>
  </si>
  <si>
    <t>-513.976896699971 96.2126226849718 -201.731028553299</t>
  </si>
  <si>
    <t>-525.305389259365 97.8022270726221 214.592347280618</t>
  </si>
  <si>
    <t>-533.258130215246 100.725162382643 620.938934181818</t>
  </si>
  <si>
    <t>-392.775724618819 50.972967284403 681.133775203368</t>
  </si>
  <si>
    <t>9763-20170724T150315.641752200.bin</t>
  </si>
  <si>
    <t>-498.073184543632 174.68488781217 -203.893489817132</t>
  </si>
  <si>
    <t>-508.114544553353 173.769491053009 -301.885025128632</t>
  </si>
  <si>
    <t>-514.446247541603 171.506975902649 -410.138404797783</t>
  </si>
  <si>
    <t>-518.227090456178 169.135541639224 -508.036657040983</t>
  </si>
  <si>
    <t>-520.051120190187 166.547471876382 -605.985534157677</t>
  </si>
  <si>
    <t>-520.543456064881 162.777158499101 -743.933179060428</t>
  </si>
  <si>
    <t>-498.54273700974 152.174625624335 -831.822673835284</t>
  </si>
  <si>
    <t>-522.976781350781 194.31543142534 -683.763423847931</t>
  </si>
  <si>
    <t>-552.793081602047 330.462373520205 -670.520999919893</t>
  </si>
  <si>
    <t>-518.884699740791 343.179484690089 -372.714853031599</t>
  </si>
  <si>
    <t>-309.24924014932 239.763578839848 -298.666791557475</t>
  </si>
  <si>
    <t>-517.674886303867 134.571872276755 -682.149205435269</t>
  </si>
  <si>
    <t>-554.907490451078 1.95740614217607 -657.066765337381</t>
  </si>
  <si>
    <t>-300.867906744208 45.7627041294477 -368.16049525042</t>
  </si>
  <si>
    <t>-482.587262079669 252.908059824892 -206.048955850685</t>
  </si>
  <si>
    <t>-490.096561957905 271.544602781211 209.946573330289</t>
  </si>
  <si>
    <t>-495.985472177851 284.645119122801 616.144427816075</t>
  </si>
  <si>
    <t>-347.309731760064 296.448311298021 676.062795012072</t>
  </si>
  <si>
    <t>-513.750153767462 96.4546152555308 -201.579609068668</t>
  </si>
  <si>
    <t>-525.058422706693 98.1485483013093 214.743842645588</t>
  </si>
  <si>
    <t>-533.20991786806 100.763449192042 621.032051431739</t>
  </si>
  <si>
    <t>-392.772319922261 50.9074926258454 681.245620474826</t>
  </si>
  <si>
    <t>9763-20170724T150315.677845700.bin</t>
  </si>
  <si>
    <t>-498.046340216107 174.871349098275 -203.849557477248</t>
  </si>
  <si>
    <t>-508.085317207443 173.957096787977 -301.841387267579</t>
  </si>
  <si>
    <t>-514.400583626223 171.601125897087 -410.093670716086</t>
  </si>
  <si>
    <t>-518.157526386934 169.108081128685 -507.989911490199</t>
  </si>
  <si>
    <t>-519.946518206504 166.36175797738 -605.935049973505</t>
  </si>
  <si>
    <t>-520.375905455085 162.330651085834 -743.875473382959</t>
  </si>
  <si>
    <t>-498.33986584647 151.420669246666 -831.718499236345</t>
  </si>
  <si>
    <t>-522.807964412704 193.98515002954 -683.766635803242</t>
  </si>
  <si>
    <t>-552.587851515355 330.155435546525 -670.879646379304</t>
  </si>
  <si>
    <t>-518.909867300894 343.454693161307 -373.072818160996</t>
  </si>
  <si>
    <t>-309.30305026552 239.435629207022 -299.79245701543</t>
  </si>
  <si>
    <t>-517.564265021534 134.239704143358 -682.037075896364</t>
  </si>
  <si>
    <t>-554.977484765841 1.74924470164592 -656.593972029053</t>
  </si>
  <si>
    <t>-300.275520108471 45.3382022607123 -368.355447411221</t>
  </si>
  <si>
    <t>-482.363664052353 253.070933086786 -206.04058512455</t>
  </si>
  <si>
    <t>-490.01245057147 271.708912190823 209.952360500428</t>
  </si>
  <si>
    <t>-495.986329520664 284.66334485085 616.145227018773</t>
  </si>
  <si>
    <t>-347.312703763337 296.433336679101 676.075350814066</t>
  </si>
  <si>
    <t>-513.767148001845 96.7719004386013 -201.538316050145</t>
  </si>
  <si>
    <t>-525.009904312303 98.2164721948504 214.787956500715</t>
  </si>
  <si>
    <t>-533.185618087365 100.767932540862 621.067289057071</t>
  </si>
  <si>
    <t>-392.754155267398 50.9031086919956 681.28770918469</t>
  </si>
  <si>
    <t>9763-20170724T150315.740985000.bin</t>
  </si>
  <si>
    <t>-498.005111293324 175.339620800337 -203.739820870867</t>
  </si>
  <si>
    <t>-508.062478781702 174.378912689753 -301.729201966648</t>
  </si>
  <si>
    <t>-514.297127847016 171.786373433986 -409.980848671346</t>
  </si>
  <si>
    <t>-517.934295148192 169.007428238475 -507.8739286929</t>
  </si>
  <si>
    <t>-519.552711779862 165.905122245184 -605.811449922741</t>
  </si>
  <si>
    <t>-519.684821901924 161.300478694031 -743.734575346149</t>
  </si>
  <si>
    <t>-497.591609932722 149.778045026361 -831.484863345718</t>
  </si>
  <si>
    <t>-522.177245047355 193.210649991374 -683.763536206484</t>
  </si>
  <si>
    <t>-551.765356858769 329.51310787747 -671.554805445218</t>
  </si>
  <si>
    <t>-518.742533901837 343.429920354181 -373.702894892616</t>
  </si>
  <si>
    <t>-308.981965941649 237.928832251578 -303.027357574794</t>
  </si>
  <si>
    <t>-517.075600153755 133.461036806619 -681.773552208237</t>
  </si>
  <si>
    <t>-554.800127135776 1.2101978470555 -655.578160191273</t>
  </si>
  <si>
    <t>-299.006326368246 44.4316251811399 -368.59453619567</t>
  </si>
  <si>
    <t>-482.181413024248 253.607909967726 -206.02487404434</t>
  </si>
  <si>
    <t>-490.020628025725 272.0376773079 209.973852201029</t>
  </si>
  <si>
    <t>-496.031941256088 284.772442438177 616.144798944021</t>
  </si>
  <si>
    <t>-347.354812750942 296.362022175016 676.101376664188</t>
  </si>
  <si>
    <t>-513.796877892769 97.0582375900781 -201.452570376189</t>
  </si>
  <si>
    <t>-524.931845984774 98.6056639294643 214.876191377916</t>
  </si>
  <si>
    <t>-533.121234486663 100.793060026829 621.126333583065</t>
  </si>
  <si>
    <t>-392.726345048696 50.87639419215 681.389084401562</t>
  </si>
  <si>
    <t>9763-20170724T150315.774072900.bin</t>
  </si>
  <si>
    <t>-497.885419094506 175.510738901688 -203.754839456674</t>
  </si>
  <si>
    <t>-507.960954061584 174.546057646031 -301.742328021471</t>
  </si>
  <si>
    <t>-514.15658737656 171.820595239176 -409.992948353777</t>
  </si>
  <si>
    <t>-517.73011402452 168.872201032382 -507.88338242614</t>
  </si>
  <si>
    <t>-519.253830406015 165.552648685 -605.81524381963</t>
  </si>
  <si>
    <t>-519.217370679006 160.593416976191 -743.726073081347</t>
  </si>
  <si>
    <t>-497.075733600966 148.784247651578 -831.426212838606</t>
  </si>
  <si>
    <t>-521.74925482812 192.660463206436 -683.840567927875</t>
  </si>
  <si>
    <t>-551.363873197272 328.981269776574 -672.07194415281</t>
  </si>
  <si>
    <t>-518.624161463053 343.622890255981 -374.223436633906</t>
  </si>
  <si>
    <t>-308.996492032928 238.194636598509 -303.046778795468</t>
  </si>
  <si>
    <t>-516.717736359285 132.91054844817 -681.690512481431</t>
  </si>
  <si>
    <t>-554.601075701165 0.797718246219574 -655.058708426524</t>
  </si>
  <si>
    <t>-298.328838848206 43.6195946716414 -368.690388244293</t>
  </si>
  <si>
    <t>-482.036417595607 253.830873459378 -206.04857914013</t>
  </si>
  <si>
    <t>-489.992733016041 272.099445887998 209.954936206993</t>
  </si>
  <si>
    <t>-495.997117940336 284.728145407334 616.116752760865</t>
  </si>
  <si>
    <t>-347.341492997106 296.40721642619 676.109314214437</t>
  </si>
  <si>
    <t>-513.620710000328 97.2071609315708 -201.419842623151</t>
  </si>
  <si>
    <t>-524.979391833209 98.8472417569035 214.90253113472</t>
  </si>
  <si>
    <t>-533.076582899112 100.801101280136 621.142033674269</t>
  </si>
  <si>
    <t>-392.715275218131 50.8306411831527 681.438433082043</t>
  </si>
  <si>
    <t>9763-20170724T150315.812684100.bin</t>
  </si>
  <si>
    <t>-497.833546674022 175.712916494758 -203.764764319059</t>
  </si>
  <si>
    <t>-507.919567939563 174.732834054976 -301.750960674483</t>
  </si>
  <si>
    <t>-514.08261609768 171.85784753701 -409.999619214547</t>
  </si>
  <si>
    <t>-517.604322145298 168.722263105085 -507.886072488948</t>
  </si>
  <si>
    <t>-519.051082177843 165.164292461862 -605.810770632895</t>
  </si>
  <si>
    <t>-518.877162279816 159.816327024299 -743.707016571428</t>
  </si>
  <si>
    <t>-496.676845366249 147.729821825805 -831.354419171263</t>
  </si>
  <si>
    <t>-521.423836817035 192.055782006855 -683.914762272846</t>
  </si>
  <si>
    <t>-550.949452713122 328.431963398462 -672.525818625512</t>
  </si>
  <si>
    <t>-518.435472159493 343.722137001219 -374.685133931833</t>
  </si>
  <si>
    <t>-308.963721689052 237.953770410206 -303.554105034305</t>
  </si>
  <si>
    <t>-516.484238722797 132.304659896159 -681.59102270983</t>
  </si>
  <si>
    <t>-554.546266101246 0.325290487258371 -654.520168368337</t>
  </si>
  <si>
    <t>-297.6881062407 42.8447467565452 -368.926005483684</t>
  </si>
  <si>
    <t>-482.032652486354 254.009473863871 -206.074696797613</t>
  </si>
  <si>
    <t>-490.031725476807 272.24040699573 209.929734744099</t>
  </si>
  <si>
    <t>-496.016293267927 284.820547524244 616.08676757157</t>
  </si>
  <si>
    <t>-347.368061952377 296.328985485856 676.130599835438</t>
  </si>
  <si>
    <t>-513.690586588795 97.4099395052265 -201.405184781711</t>
  </si>
  <si>
    <t>-525.01797737025 99.058872560523 214.917987111789</t>
  </si>
  <si>
    <t>-533.018954234145 100.838657339184 621.160286318017</t>
  </si>
  <si>
    <t>-392.697172113007 50.7935983587502 681.486853733817</t>
  </si>
  <si>
    <t>9763-20170724T150315.877296000.bin</t>
  </si>
  <si>
    <t>-497.83690963401 175.987671269245 -203.772881443903</t>
  </si>
  <si>
    <t>-507.983166218323 174.979371298396 -301.752740922171</t>
  </si>
  <si>
    <t>-514.122119687755 171.845636695699 -409.995497144433</t>
  </si>
  <si>
    <t>-517.577680334753 168.387768939412 -507.873461707929</t>
  </si>
  <si>
    <t>-518.909139103939 164.421422891829 -605.784155462264</t>
  </si>
  <si>
    <t>-518.51670319943 158.409869121873 -743.652532612595</t>
  </si>
  <si>
    <t>-496.222020646936 145.772191527548 -831.198141377738</t>
  </si>
  <si>
    <t>-521.05630781805 190.944935377141 -684.020223964524</t>
  </si>
  <si>
    <t>-550.290525139778 327.419996212054 -673.242564049886</t>
  </si>
  <si>
    <t>-518.752819647219 344.228756976627 -375.378813363669</t>
  </si>
  <si>
    <t>-309.571925170699 238.010708579898 -304.062126580855</t>
  </si>
  <si>
    <t>-516.324044902139 131.189209256746 -681.401146210838</t>
  </si>
  <si>
    <t>-297.035991499439 41.7723513944952 -369.637127868582</t>
  </si>
  <si>
    <t>-481.824841977102 254.287973873136 -206.1465487</t>
  </si>
  <si>
    <t>-490.03365978651 272.349823222116 209.861092325664</t>
  </si>
  <si>
    <t>-495.988484273278 284.823042377453 616.032693055874</t>
  </si>
  <si>
    <t>-347.375187255342 296.348494751995 676.159624434557</t>
  </si>
  <si>
    <t>-513.806313173662 97.6781721814 -201.379098768518</t>
  </si>
  <si>
    <t>-525.206199651317 99.4248756261106 214.941714799512</t>
  </si>
  <si>
    <t>-532.91880430836 100.90735306687 621.190175809662</t>
  </si>
  <si>
    <t>-392.683057489031 50.6926819977548 681.575798019359</t>
  </si>
  <si>
    <t>9763-20170724T150315.943194900.bin</t>
  </si>
  <si>
    <t>-498.082127036277 176.272105795452 -203.770951161828</t>
  </si>
  <si>
    <t>-508.233324963709 175.258468704244 -301.750202233534</t>
  </si>
  <si>
    <t>-514.344860273539 171.91346853586 -409.988148149665</t>
  </si>
  <si>
    <t>-517.755145048525 168.183421559366 -507.857751377502</t>
  </si>
  <si>
    <t>-519.016435250602 163.864715930638 -605.754475526167</t>
  </si>
  <si>
    <t>-518.49490242433 157.27345255773 -743.595984108487</t>
  </si>
  <si>
    <t>-496.153105215325 144.107265407808 -831.051652425304</t>
  </si>
  <si>
    <t>-520.983466148027 190.067384718037 -684.103367552109</t>
  </si>
  <si>
    <t>-550.035929314803 326.634381380753 -673.860659367326</t>
  </si>
  <si>
    <t>-519.642438025161 344.760355957804 -375.955238916601</t>
  </si>
  <si>
    <t>-310.550097297705 238.228368112201 -304.847353434025</t>
  </si>
  <si>
    <t>-516.467396780418 130.306577023416 -681.228583654921</t>
  </si>
  <si>
    <t>-296.737917551896 41.1987330236425 -370.420020140597</t>
  </si>
  <si>
    <t>-481.81537330322 254.533312890371 -206.156900804129</t>
  </si>
  <si>
    <t>-490.008869508799 272.576417605431 209.851914801491</t>
  </si>
  <si>
    <t>-496.054366684821 284.946772915426 616.036174592416</t>
  </si>
  <si>
    <t>-347.421084970243 296.136235418587 676.177243965776</t>
  </si>
  <si>
    <t>-514.298208174007 98.01140434985 -201.331008790557</t>
  </si>
  <si>
    <t>-525.519857435187 99.5847377088496 214.995353760412</t>
  </si>
  <si>
    <t>-532.864599104749 100.93211588926 621.2456980082</t>
  </si>
  <si>
    <t>-392.667891923459 50.6331054458553 681.651726450992</t>
  </si>
  <si>
    <t>9763-20170724T150315.976285200.bin</t>
  </si>
  <si>
    <t>-498.237412636636 176.383324466319 -203.749118839957</t>
  </si>
  <si>
    <t>-508.398942690256 175.365174198284 -301.727226708584</t>
  </si>
  <si>
    <t>-514.517148141992 171.922057362536 -409.961811222046</t>
  </si>
  <si>
    <t>-517.928355531922 168.065652893735 -507.826464828749</t>
  </si>
  <si>
    <t>-519.183437763058 163.583071100132 -605.715739885626</t>
  </si>
  <si>
    <t>-518.64384715139 156.721745191985 -743.544077940748</t>
  </si>
  <si>
    <t>-496.303778504065 143.314820861695 -830.963630185121</t>
  </si>
  <si>
    <t>-521.068840633793 189.637476575985 -684.116158298462</t>
  </si>
  <si>
    <t>-549.95682475291 326.262828596039 -674.155163066484</t>
  </si>
  <si>
    <t>-520.340482754332 344.907095406046 -376.203472649504</t>
  </si>
  <si>
    <t>-311.386639841009 238.507411529765 -304.492846239973</t>
  </si>
  <si>
    <t>-516.695885562354 129.871879708196 -681.123727871387</t>
  </si>
  <si>
    <t>-296.98834946416 41.565277810181 -370.513930545122</t>
  </si>
  <si>
    <t>-481.852656551303 254.640259422963 -206.152771774388</t>
  </si>
  <si>
    <t>-490.002609566405 272.670399254311 209.857435175293</t>
  </si>
  <si>
    <t>-496.091068497376 285.02862379875 616.033870528912</t>
  </si>
  <si>
    <t>-347.44038529317 295.942411744348 676.182530713074</t>
  </si>
  <si>
    <t>-514.60718527078 98.0537456634136 -201.295465785394</t>
  </si>
  <si>
    <t>-525.670382862968 99.6814691631109 215.034906411299</t>
  </si>
  <si>
    <t>-532.856274782324 100.929311749062 621.284695743016</t>
  </si>
  <si>
    <t>-392.667017190018 50.6080914434519 681.689596604175</t>
  </si>
  <si>
    <t>9763-20170724T150316.011877400.bin</t>
  </si>
  <si>
    <t>-498.415989368067 176.431751719751 -203.705085352812</t>
  </si>
  <si>
    <t>-508.607193970204 175.41121885348 -301.680021074982</t>
  </si>
  <si>
    <t>-514.746662115624 171.879656239488 -409.910481648964</t>
  </si>
  <si>
    <t>-518.169370511948 167.909766799738 -507.770252427136</t>
  </si>
  <si>
    <t>-519.426422979649 163.280502918484 -605.652701095399</t>
  </si>
  <si>
    <t>-518.877879132879 156.177646748582 -743.46885792934</t>
  </si>
  <si>
    <t>-496.540776646107 142.557186916229 -830.855969438482</t>
  </si>
  <si>
    <t>-521.242675373207 189.202042114876 -684.098721078533</t>
  </si>
  <si>
    <t>-549.909416630339 325.880034943465 -674.377541908069</t>
  </si>
  <si>
    <t>-520.985562522102 345.024727462289 -376.389434512251</t>
  </si>
  <si>
    <t>-312.136617595489 238.564017519164 -304.464234419657</t>
  </si>
  <si>
    <t>-516.998026754578 129.432541752112 -681.001523462733</t>
  </si>
  <si>
    <t>-297.474815991813 42.1421402790058 -370.456644069406</t>
  </si>
  <si>
    <t>-481.913569741551 254.665068369716 -206.135976312833</t>
  </si>
  <si>
    <t>-489.951376593441 272.746176484473 209.87419933233</t>
  </si>
  <si>
    <t>-496.137475260021 285.096597819761 616.050663154968</t>
  </si>
  <si>
    <t>-347.471289030768 295.875184774156 676.185447405756</t>
  </si>
  <si>
    <t>-514.903948287893 98.1326574794625 -201.248046771969</t>
  </si>
  <si>
    <t>-525.805575830757 99.7438280352521 215.08667508163</t>
  </si>
  <si>
    <t>-532.82947968295 100.966883093164 621.341137941852</t>
  </si>
  <si>
    <t>-392.663798158616 50.5652872938265 681.733628470831</t>
  </si>
  <si>
    <t>9763-20170724T150316.074338900.bin</t>
  </si>
  <si>
    <t>-498.751691278242 176.447165252924 -203.632029889146</t>
  </si>
  <si>
    <t>-509.015893891148 175.463199346417 -301.599687226787</t>
  </si>
  <si>
    <t>-515.247130951871 171.852130061368 -409.822434429748</t>
  </si>
  <si>
    <t>-518.752823012525 167.762202048527 -507.674175885623</t>
  </si>
  <si>
    <t>-520.090222668081 162.964924962805 -605.547638371124</t>
  </si>
  <si>
    <t>-519.649484155221 155.575413153879 -743.348876163214</t>
  </si>
  <si>
    <t>-497.333974768356 141.666441453214 -830.696300661902</t>
  </si>
  <si>
    <t>-521.877182512234 188.729481221815 -684.045953311205</t>
  </si>
  <si>
    <t>-550.279750648118 325.491356720875 -674.615358894825</t>
  </si>
  <si>
    <t>-521.902426018738 345.731069175234 -376.647104374033</t>
  </si>
  <si>
    <t>-313.110265641866 238.860269651978 -305.166499887651</t>
  </si>
  <si>
    <t>-517.811425010573 128.954055976972 -680.827509867547</t>
  </si>
  <si>
    <t>-298.186244519583 41.5830931296532 -370.212139984508</t>
  </si>
  <si>
    <t>-481.965063145224 254.664493811774 -206.091643936144</t>
  </si>
  <si>
    <t>-489.800765148947 272.798554432425 209.920134741615</t>
  </si>
  <si>
    <t>-496.199617333629 285.148881593103 616.096284131218</t>
  </si>
  <si>
    <t>-347.503045304394 295.79272521447 676.179861797334</t>
  </si>
  <si>
    <t>-515.514047977394 98.2574059379047 -201.144369131834</t>
  </si>
  <si>
    <t>-525.988477655452 99.7501932993709 215.201743601881</t>
  </si>
  <si>
    <t>-532.833008711831 101.016912303983 621.475714472084</t>
  </si>
  <si>
    <t>-392.692523587817 50.4640875668765 681.800262740087</t>
  </si>
  <si>
    <t>9763-20170724T150316.107435300.bin</t>
  </si>
  <si>
    <t>-498.927404851846 176.513710128167 -203.588966373027</t>
  </si>
  <si>
    <t>-509.216635170507 175.533212915969 -301.554062232279</t>
  </si>
  <si>
    <t>-515.481077525952 171.888926321982 -409.773738621682</t>
  </si>
  <si>
    <t>-519.017704821165 167.753950826635 -507.622566328354</t>
  </si>
  <si>
    <t>-520.386137140385 162.896335583789 -605.4924940188</t>
  </si>
  <si>
    <t>-519.98840434233 155.406343302675 -743.28855432292</t>
  </si>
  <si>
    <t>-497.684390667709 141.410520436983 -830.624904223158</t>
  </si>
  <si>
    <t>-522.168462785749 188.605736010311 -684.009051217928</t>
  </si>
  <si>
    <t>-550.518932700336 325.387607612389 -674.681564847663</t>
  </si>
  <si>
    <t>-522.173376136807 346.003861425336 -376.736054216695</t>
  </si>
  <si>
    <t>-313.322572757515 239.015852816791 -305.603098194976</t>
  </si>
  <si>
    <t>-518.159946715074 128.828679831475 -680.74837020081</t>
  </si>
  <si>
    <t>-298.759308112103 40.8595060440121 -370.117514944255</t>
  </si>
  <si>
    <t>-482.102247999049 254.744542291503 -206.057648321896</t>
  </si>
  <si>
    <t>-489.784517189226 272.872606235042 209.957193198723</t>
  </si>
  <si>
    <t>-496.254696541146 285.234881601962 616.123500773766</t>
  </si>
  <si>
    <t>-347.530908388346 295.640913104821 676.181352352082</t>
  </si>
  <si>
    <t>-515.739042822703 98.3342099616805 -201.093358452977</t>
  </si>
  <si>
    <t>-526.019079418764 99.7347513295074 215.257896489823</t>
  </si>
  <si>
    <t>-532.83123285342 101.037992765537 621.535182201889</t>
  </si>
  <si>
    <t>-392.696260225656 50.4250498756523 681.822229736462</t>
  </si>
  <si>
    <t>9763-20170724T150316.234456200.bin</t>
  </si>
  <si>
    <t>-499.074339397322 176.56588399117 -203.568550247959</t>
  </si>
  <si>
    <t>-509.391423168044 175.608326497447 -301.530972496285</t>
  </si>
  <si>
    <t>-515.690326874064 171.959939049366 -409.748489341674</t>
  </si>
  <si>
    <t>-519.258436384903 167.809705109183 -507.595477945909</t>
  </si>
  <si>
    <t>-520.657983537872 162.925403770031 -605.463666940432</t>
  </si>
  <si>
    <t>-520.303098323765 155.385572790578 -743.257135552295</t>
  </si>
  <si>
    <t>-498.030000433651 141.343138261489 -830.593955270305</t>
  </si>
  <si>
    <t>-522.440084801601 188.608081424374 -683.988987567394</t>
  </si>
  <si>
    <t>-550.747345691619 325.398383453497 -674.734692810853</t>
  </si>
  <si>
    <t>-522.472502923641 346.330980424398 -376.804574935553</t>
  </si>
  <si>
    <t>-313.547051671724 239.278979406766 -305.987648127311</t>
  </si>
  <si>
    <t>-518.479849342833 128.828800428261 -680.707871476015</t>
  </si>
  <si>
    <t>-299.248526637734 39.9993101418861 -370.031281779141</t>
  </si>
  <si>
    <t>-482.139583729421 254.800185908001 -206.034426591664</t>
  </si>
  <si>
    <t>-489.753835164507 272.92565484211 209.981828095268</t>
  </si>
  <si>
    <t>-496.291803488236 285.290805165109 616.139705167955</t>
  </si>
  <si>
    <t>-347.546415420872 295.471300418935 676.182766480281</t>
  </si>
  <si>
    <t>-515.96677185174 98.3871477055368 -201.058591696905</t>
  </si>
  <si>
    <t>-526.088972732199 99.7073544063808 215.29674554378</t>
  </si>
  <si>
    <t>-532.855234565038 101.02177278552 621.578149348797</t>
  </si>
  <si>
    <t>-392.684417732716 50.4724599426111 681.835093104505</t>
  </si>
  <si>
    <t>9763-20170724T150316.277570000.bin</t>
  </si>
  <si>
    <t>-499.762813153367 177.093100836416 -203.499144473252</t>
  </si>
  <si>
    <t>-510.339926173968 176.218604513877 -301.434653923316</t>
  </si>
  <si>
    <t>-516.758492323212 172.612281087846 -409.646450537648</t>
  </si>
  <si>
    <t>-520.365165554558 168.487639250379 -507.493082933103</t>
  </si>
  <si>
    <t>-521.732620440363 163.622109989688 -605.362729397692</t>
  </si>
  <si>
    <t>-521.257350713023 156.106083704542 -743.157075870863</t>
  </si>
  <si>
    <t>-499.028717262351 141.967184429265 -830.489620430297</t>
  </si>
  <si>
    <t>-523.427428639771 189.319520222949 -683.88522867634</t>
  </si>
  <si>
    <t>-551.813658229114 326.116819615838 -674.849737638821</t>
  </si>
  <si>
    <t>-524.668401887395 349.379402917165 -376.987367960963</t>
  </si>
  <si>
    <t>-315.573011715258 242.42253937099 -306.529178409883</t>
  </si>
  <si>
    <t>-519.50744757744 129.537228977988 -680.61081864741</t>
  </si>
  <si>
    <t>-300.673509929904 37.1181501046517 -370.875896286011</t>
  </si>
  <si>
    <t>-482.53119664182 255.125853436503 -205.975849577884</t>
  </si>
  <si>
    <t>-489.589022432052 273.12062172788 210.055858919866</t>
  </si>
  <si>
    <t>-496.390261558214 285.388713046471 616.212620819873</t>
  </si>
  <si>
    <t>-347.604868151023 295.318096754213 676.198553540099</t>
  </si>
  <si>
    <t>-517.007081515154 99.0563491996131 -200.986955844846</t>
  </si>
  <si>
    <t>-526.44089658543 99.6861959794001 215.386258381876</t>
  </si>
  <si>
    <t>-532.801268357242 101.073290708338 621.670528726856</t>
  </si>
  <si>
    <t>-392.680500269875 50.3173679888216 681.870219276645</t>
  </si>
  <si>
    <t>9763-20170724T150316.310663800.bin</t>
  </si>
  <si>
    <t>-500.010213579101 177.299002850383 -203.508049780646</t>
  </si>
  <si>
    <t>-510.604256677298 176.448973465621 -301.441915498149</t>
  </si>
  <si>
    <t>-517.006160149547 172.836113610004 -409.654623503675</t>
  </si>
  <si>
    <t>-520.582008064062 168.694476272631 -507.501673752114</t>
  </si>
  <si>
    <t>-521.902161147359 163.801936270073 -605.370480949705</t>
  </si>
  <si>
    <t>-521.342267524546 156.238741675843 -743.161990024942</t>
  </si>
  <si>
    <t>-499.057867323078 142.0122402907 -830.466120804282</t>
  </si>
  <si>
    <t>-523.553316871445 189.472219259484 -683.902884723893</t>
  </si>
  <si>
    <t>-551.979529163012 326.268986955196 -674.993540741696</t>
  </si>
  <si>
    <t>-525.405120291137 350.315044388008 -377.141957781437</t>
  </si>
  <si>
    <t>-316.465581139106 243.481457697507 -306.037376071397</t>
  </si>
  <si>
    <t>-519.626185583957 129.691682599293 -680.60555295464</t>
  </si>
  <si>
    <t>-300.800617213709 37.0062264080334 -370.837688523627</t>
  </si>
  <si>
    <t>-482.664777165321 255.28653772188 -205.966429739119</t>
  </si>
  <si>
    <t>-489.653947456615 273.245978306099 210.067926897342</t>
  </si>
  <si>
    <t>-496.430455609159 285.460828887401 616.215754592125</t>
  </si>
  <si>
    <t>-347.634571932547 295.253134153103 676.198251678298</t>
  </si>
  <si>
    <t>-517.35705729779 99.2892317821631 -200.993179932591</t>
  </si>
  <si>
    <t>-526.57321607594 99.6805913032001 215.385154079712</t>
  </si>
  <si>
    <t>-532.784929051383 101.065693598722 621.674679228753</t>
  </si>
  <si>
    <t>-392.68128166735 50.26942716401 681.880114693215</t>
  </si>
  <si>
    <t>9763-20170724T150316.376842000.bin</t>
  </si>
  <si>
    <t>-500.550538522808 177.737743501966 -203.515091669966</t>
  </si>
  <si>
    <t>-511.191868979522 176.901772100417 -301.443982801594</t>
  </si>
  <si>
    <t>-517.517149838401 173.171493092338 -409.657051545661</t>
  </si>
  <si>
    <t>-520.967298217191 168.875154302001 -507.502029457983</t>
  </si>
  <si>
    <t>-522.10267488164 163.782795262721 -605.363007228623</t>
  </si>
  <si>
    <t>-521.218048716948 155.893469363228 -743.134565077319</t>
  </si>
  <si>
    <t>-498.774597261264 141.323570952581 -830.341180024127</t>
  </si>
  <si>
    <t>-523.555903801963 189.267863268803 -683.959507034584</t>
  </si>
  <si>
    <t>-552.243574262992 326.037956295904 -675.582860214093</t>
  </si>
  <si>
    <t>-527.132326508598 352.098832782551 -377.773810900287</t>
  </si>
  <si>
    <t>-318.683915008736 245.923057810237 -304.282539480531</t>
  </si>
  <si>
    <t>-519.662236068937 129.493808084419 -680.511614454387</t>
  </si>
  <si>
    <t>-301.133897650774 36.8997912363559 -370.449570215292</t>
  </si>
  <si>
    <t>-483.089953750587 255.693447182214 -205.985942805335</t>
  </si>
  <si>
    <t>-489.866574386632 273.57745482691 210.055199146275</t>
  </si>
  <si>
    <t>-496.499839660471 285.570618692881 616.196232389851</t>
  </si>
  <si>
    <t>-347.683638069911 295.196069283922 676.155309362266</t>
  </si>
  <si>
    <t>-518.005750729436 99.766673074113 -201.025481592967</t>
  </si>
  <si>
    <t>-526.763949410882 99.7879979499596 215.362866702082</t>
  </si>
  <si>
    <t>-532.774961023429 101.060676791871 621.673430125274</t>
  </si>
  <si>
    <t>-392.67608311972 50.2212282989688 681.853596014033</t>
  </si>
  <si>
    <t>9763-20170724T150316.410436900.bin</t>
  </si>
  <si>
    <t>-500.844306259776 178.022003443463 -203.535163801702</t>
  </si>
  <si>
    <t>-511.506674276003 177.180592466543 -301.461659772332</t>
  </si>
  <si>
    <t>-517.781976496276 173.346867949964 -409.674071741862</t>
  </si>
  <si>
    <t>-521.154441470024 168.919641617704 -507.515880865588</t>
  </si>
  <si>
    <t>-522.177758954684 163.660369015162 -605.369368663658</t>
  </si>
  <si>
    <t>-521.097456613876 155.499523756201 -743.123663630303</t>
  </si>
  <si>
    <t>-498.553562922373 140.667470625723 -830.260311046145</t>
  </si>
  <si>
    <t>-523.500474827705 188.991687604183 -684.017747280758</t>
  </si>
  <si>
    <t>-552.202063150654 325.787648322658 -676.019274128888</t>
  </si>
  <si>
    <t>-528.000622307663 353.112011549407 -378.24813201545</t>
  </si>
  <si>
    <t>-319.840720505711 247.915733424144 -302.563366214435</t>
  </si>
  <si>
    <t>-519.649482131059 129.222036200684 -680.446778600726</t>
  </si>
  <si>
    <t>-301.171386016465 37.3441256917881 -370.290497464384</t>
  </si>
  <si>
    <t>-483.341513967243 255.950133221832 -206.018668205049</t>
  </si>
  <si>
    <t>-489.996164751795 273.705011638834 210.030008464123</t>
  </si>
  <si>
    <t>-496.509053021861 285.556862939091 616.176325519532</t>
  </si>
  <si>
    <t>-347.69698102624 295.303085373779 676.126108563416</t>
  </si>
  <si>
    <t>-518.305378955988 100.054865281385 -201.044772943586</t>
  </si>
  <si>
    <t>-526.831379859452 99.8922531238061 215.348443685145</t>
  </si>
  <si>
    <t>-532.770559938649 101.054511539309 621.671746856952</t>
  </si>
  <si>
    <t>-392.641693357586 50.2771940454359 681.834606191711</t>
  </si>
  <si>
    <t>9763-20170724T150316.476656700.bin</t>
  </si>
  <si>
    <t>-501.397279460691 178.823495677044 -203.590816897683</t>
  </si>
  <si>
    <t>-512.08323244054 177.953338743893 -301.514565187396</t>
  </si>
  <si>
    <t>-518.227573808303 173.799504179277 -409.72257793983</t>
  </si>
  <si>
    <t>-521.409274076044 168.971523070939 -507.551861597273</t>
  </si>
  <si>
    <t>-522.163924611811 163.202810426772 -605.379086308311</t>
  </si>
  <si>
    <t>-520.618157070985 154.212860771346 -743.077234159406</t>
  </si>
  <si>
    <t>-497.821009487926 138.661371446055 -830.022384854588</t>
  </si>
  <si>
    <t>-523.157549154354 188.064300913182 -684.182175998319</t>
  </si>
  <si>
    <t>-551.670896932911 324.946166052511 -677.086499275286</t>
  </si>
  <si>
    <t>-529.328619662387 355.361362914457 -379.469532493138</t>
  </si>
  <si>
    <t>-322.303574648677 254.021718495413 -295.827964514137</t>
  </si>
  <si>
    <t>-519.445291113342 128.309185398404 -680.239071331442</t>
  </si>
  <si>
    <t>-301.196366025229 38.6327955074132 -370.016852789897</t>
  </si>
  <si>
    <t>-483.87318643018 256.732006520447 -206.078252094868</t>
  </si>
  <si>
    <t>-490.150230238323 274.299483380521 209.984194633696</t>
  </si>
  <si>
    <t>-496.588996327716 285.694220150119 616.143021193468</t>
  </si>
  <si>
    <t>-347.755650153948 295.246358934208 676.07121337684</t>
  </si>
  <si>
    <t>-518.892717385401 100.852995376319 -201.057418290304</t>
  </si>
  <si>
    <t>-526.936102007272 100.246995558973 215.344970155157</t>
  </si>
  <si>
    <t>-532.767651536639 101.030160550471 621.668161895385</t>
  </si>
  <si>
    <t>-392.609116992988 50.314517045997 681.813964219919</t>
  </si>
  <si>
    <t>9763-20170724T150316.540847500.bin</t>
  </si>
  <si>
    <t>-501.916819610925 179.979976443738 -203.661558070815</t>
  </si>
  <si>
    <t>-512.595969195001 179.029865997365 -301.585302782524</t>
  </si>
  <si>
    <t>-518.569081516877 174.425429924381 -409.784816361739</t>
  </si>
  <si>
    <t>-521.518654974361 169.048844900521 -507.592690559752</t>
  </si>
  <si>
    <t>-521.956960798839 162.593328198559 -605.378770199917</t>
  </si>
  <si>
    <t>-519.870737061742 152.493573954509 -742.992957831775</t>
  </si>
  <si>
    <t>-496.778180927078 136.041496036645 -829.694056914176</t>
  </si>
  <si>
    <t>-522.537532936592 186.824939284408 -684.382026405795</t>
  </si>
  <si>
    <t>-550.681380591848 323.843886435478 -678.526373895317</t>
  </si>
  <si>
    <t>-530.166574253562 357.858347110043 -381.167760186688</t>
  </si>
  <si>
    <t>-324.284826246108 262.449778675698 -288.243549338784</t>
  </si>
  <si>
    <t>-519.048280649497 127.091031056326 -679.945121706936</t>
  </si>
  <si>
    <t>-301.308774862853 40.212791968326 -369.162750397523</t>
  </si>
  <si>
    <t>-484.365049697282 257.949633831629 -206.204846255472</t>
  </si>
  <si>
    <t>-490.111011927132 275.025793672124 209.885797839136</t>
  </si>
  <si>
    <t>-496.624100536786 285.741787361079 616.074497152821</t>
  </si>
  <si>
    <t>-347.787478278306 295.295877175839 675.994220822981</t>
  </si>
  <si>
    <t>-519.493475957724 101.924256076693 -201.060134511952</t>
  </si>
  <si>
    <t>-527.062350441798 100.934929331242 215.350395510411</t>
  </si>
  <si>
    <t>-532.740927053502 101.028510319316 621.66998689228</t>
  </si>
  <si>
    <t>-392.572062164733 50.3315178345335 681.807397704539</t>
  </si>
  <si>
    <t>9763-20170724T150316.578961600.bin</t>
  </si>
  <si>
    <t>-502.124178443666 180.490680315374 -203.713330869614</t>
  </si>
  <si>
    <t>-512.754419536052 179.478111619647 -301.64178052439</t>
  </si>
  <si>
    <t>-518.642192386118 174.616666016956 -409.834703015048</t>
  </si>
  <si>
    <t>-521.49565081519 168.933027244349 -507.628054452092</t>
  </si>
  <si>
    <t>-521.815081424561 162.096596035129 -605.388829031756</t>
  </si>
  <si>
    <t>-519.533997668173 151.383810564777 -742.953562878533</t>
  </si>
  <si>
    <t>-496.325136549302 134.472732960582 -829.535114083615</t>
  </si>
  <si>
    <t>-522.231002686959 185.979016017357 -684.499154883576</t>
  </si>
  <si>
    <t>-550.156069211082 323.05133091289 -679.304286435459</t>
  </si>
  <si>
    <t>-530.184744058522 358.5564226102 -382.082931457677</t>
  </si>
  <si>
    <t>-324.777705828458 266.55556006333 -284.775057253463</t>
  </si>
  <si>
    <t>-518.853600226488 126.259301594613 -679.792577812502</t>
  </si>
  <si>
    <t>-301.357028663734 40.9496425145664 -368.45024182533</t>
  </si>
  <si>
    <t>-484.460618918264 258.536855086242 -206.304790080742</t>
  </si>
  <si>
    <t>-490.090393369018 275.413967359524 209.795572539976</t>
  </si>
  <si>
    <t>-496.626665990464 285.781142671908 615.995827193168</t>
  </si>
  <si>
    <t>-347.802068896853 295.349956405476 675.943077551748</t>
  </si>
  <si>
    <t>-519.763119430529 102.278401523363 -201.082389121233</t>
  </si>
  <si>
    <t>-527.161206825829 101.46986552037 215.331627237413</t>
  </si>
  <si>
    <t>-532.703581580701 101.054010182164 621.661446385735</t>
  </si>
  <si>
    <t>-392.535413673233 50.373801929411 681.814670361058</t>
  </si>
  <si>
    <t>9763-20170724T150316.611041300.bin</t>
  </si>
  <si>
    <t>-502.195289403671 180.896067372442 -203.780489056027</t>
  </si>
  <si>
    <t>-512.806115754582 179.821095045648 -301.71041514163</t>
  </si>
  <si>
    <t>-518.663250099721 174.722391448599 -409.893973342202</t>
  </si>
  <si>
    <t>-521.479487977904 168.757261213488 -507.671734674571</t>
  </si>
  <si>
    <t>-521.74866037422 161.573093484964 -605.40769357324</t>
  </si>
  <si>
    <t>-519.379900008234 150.300940338386 -742.926158759973</t>
  </si>
  <si>
    <t>-496.111671008417 132.978785493951 -829.410434695959</t>
  </si>
  <si>
    <t>-522.062899714436 185.136406831195 -684.614215258734</t>
  </si>
  <si>
    <t>-549.709943159197 322.288187193854 -679.960534696393</t>
  </si>
  <si>
    <t>-530.042880675062 358.664014211738 -382.824090742668</t>
  </si>
  <si>
    <t>-325.197542095765 268.493589609205 -282.660914659596</t>
  </si>
  <si>
    <t>-518.791036541847 125.430521115064 -679.66383545182</t>
  </si>
  <si>
    <t>-301.444100644482 41.7326099974032 -367.587586383917</t>
  </si>
  <si>
    <t>-484.515702463325 259.055858270381 -206.425803834427</t>
  </si>
  <si>
    <t>-490.102814468929 275.782501529673 209.681139857205</t>
  </si>
  <si>
    <t>-496.627722077745 285.855505510447 615.888980574076</t>
  </si>
  <si>
    <t>-347.824162220883 295.41720722079 675.889612635638</t>
  </si>
  <si>
    <t>-519.871439275873 102.588441291987 -201.09148779289</t>
  </si>
  <si>
    <t>-527.230482243308 102.022152462004 215.323619877854</t>
  </si>
  <si>
    <t>-532.649708015411 101.109193261088 621.663317832463</t>
  </si>
  <si>
    <t>-392.505498297676 50.3797536245195 681.830772201829</t>
  </si>
  <si>
    <t>9763-20170724T150316.676718100.bin</t>
  </si>
  <si>
    <t>-502.169090240655 181.828456746807 -203.850900495715</t>
  </si>
  <si>
    <t>-512.72152710891 180.644665142053 -301.785708487938</t>
  </si>
  <si>
    <t>-518.547063228695 175.19826514389 -409.954124268601</t>
  </si>
  <si>
    <t>-521.340681727564 168.825549569072 -507.706842369671</t>
  </si>
  <si>
    <t>-521.588626121723 161.139311322844 -605.404650885134</t>
  </si>
  <si>
    <t>-519.187187662237 149.060520282015 -742.853983114142</t>
  </si>
  <si>
    <t>-495.935868965021 131.091150730145 -829.210805549152</t>
  </si>
  <si>
    <t>-521.771270289847 184.243747181474 -684.746665307586</t>
  </si>
  <si>
    <t>-548.820833848771 321.548880849205 -680.815138102367</t>
  </si>
  <si>
    <t>-529.096122085095 358.21419065459 -383.71819857975</t>
  </si>
  <si>
    <t>-325.687435717647 267.008268855166 -281.58408612621</t>
  </si>
  <si>
    <t>-518.726100081274 124.555761772099 -679.448282382687</t>
  </si>
  <si>
    <t>-301.55315721931 43.2734830813552 -366.203723802865</t>
  </si>
  <si>
    <t>-484.451082618141 260.324246448962 -206.644496966419</t>
  </si>
  <si>
    <t>-490.077407344377 276.400261377821 209.487580873297</t>
  </si>
  <si>
    <t>-496.644954973972 286.013725717369 615.712917889333</t>
  </si>
  <si>
    <t>-347.862535458947 295.267099063836 675.814186488015</t>
  </si>
  <si>
    <t>-519.90661529989 103.411750460265 -201.042058181679</t>
  </si>
  <si>
    <t>-527.13571278512 103.079318893721 215.375598376254</t>
  </si>
  <si>
    <t>-532.513845830038 101.317517065792 621.708825255745</t>
  </si>
  <si>
    <t>-392.428904715885 50.4652202546151 681.910621764802</t>
  </si>
  <si>
    <t>9763-20170724T150316.741895900.bin</t>
  </si>
  <si>
    <t>-501.930481636275 182.825848846407 -203.91413190418</t>
  </si>
  <si>
    <t>-512.498587227283 181.579082664966 -301.846488500497</t>
  </si>
  <si>
    <t>-518.469218686162 175.945946564098 -409.997456055773</t>
  </si>
  <si>
    <t>-521.443727891524 169.348706885177 -507.729819577124</t>
  </si>
  <si>
    <t>-521.9207540928 161.377045537623 -605.403980736268</t>
  </si>
  <si>
    <t>-519.890835939046 148.827333722913 -742.817227699334</t>
  </si>
  <si>
    <t>-496.823706261849 130.592407646098 -829.167606893961</t>
  </si>
  <si>
    <t>-522.203447873892 184.21521451121 -684.822747637724</t>
  </si>
  <si>
    <t>-548.768818280567 321.625603502178 -681.291425347336</t>
  </si>
  <si>
    <t>-528.159480936226 356.290625465208 -384.014308814455</t>
  </si>
  <si>
    <t>-325.205863416945 263.439128236563 -282.459342844298</t>
  </si>
  <si>
    <t>-519.372771347253 124.534170937153 -679.330346426622</t>
  </si>
  <si>
    <t>-302.09707298568 43.2560673720295 -365.664412050705</t>
  </si>
  <si>
    <t>-484.320165793459 261.390574223155 -206.745479286985</t>
  </si>
  <si>
    <t>-489.949838506168 276.914725646794 209.407549160801</t>
  </si>
  <si>
    <t>-496.605853576379 285.952849765657 615.62445636571</t>
  </si>
  <si>
    <t>-347.86250294989 295.451778297426 675.784100016879</t>
  </si>
  <si>
    <t>-519.543252015394 104.490631773901 -201.049020315496</t>
  </si>
  <si>
    <t>-526.645998787316 103.730935338967 215.370161556311</t>
  </si>
  <si>
    <t>-532.441912501439 101.413346086255 621.705377412373</t>
  </si>
  <si>
    <t>-392.371198727019 50.5716950539102 681.949267765323</t>
  </si>
  <si>
    <t>9763-20170724T150316.778994700.bin</t>
  </si>
  <si>
    <t>-501.758016684483 183.323744713603 -203.945630740499</t>
  </si>
  <si>
    <t>-512.34231500176 182.086434647079 -301.876430555876</t>
  </si>
  <si>
    <t>-518.381934362313 176.472509547489 -410.024479036557</t>
  </si>
  <si>
    <t>-521.440465267012 169.893217597745 -507.755566586764</t>
  </si>
  <si>
    <t>-522.02361652458 161.937830217438 -605.430448735121</t>
  </si>
  <si>
    <t>-520.166779705827 149.407211815489 -742.84788841243</t>
  </si>
  <si>
    <t>-497.200631401208 131.206954380638 -829.232361934537</t>
  </si>
  <si>
    <t>-522.380508554981 184.788192809462 -684.845210102764</t>
  </si>
  <si>
    <t>-548.853174220901 322.204639640595 -681.365780951133</t>
  </si>
  <si>
    <t>-527.39407921247 355.650332108012 -384.009294960549</t>
  </si>
  <si>
    <t>-324.199493241668 261.061659792896 -284.561015742213</t>
  </si>
  <si>
    <t>-519.594585956938 125.10410369502 -679.365343744549</t>
  </si>
  <si>
    <t>-302.198536321872 42.5015638424422 -365.865794732228</t>
  </si>
  <si>
    <t>-484.217918324235 261.82130372842 -206.759689306114</t>
  </si>
  <si>
    <t>-489.847330799474 277.154609494027 209.400371544698</t>
  </si>
  <si>
    <t>-496.575644637402 285.839147318436 615.620907455745</t>
  </si>
  <si>
    <t>-347.850611064063 295.600400121262 675.783865868494</t>
  </si>
  <si>
    <t>-519.30958255463 105.009782866586 -201.069675657961</t>
  </si>
  <si>
    <t>-526.405857089807 103.915170265965 215.348933964887</t>
  </si>
  <si>
    <t>-532.421138721878 101.422226924775 621.68910098871</t>
  </si>
  <si>
    <t>-392.340743459223 50.6336868079782 681.955210453987</t>
  </si>
  <si>
    <t>9763-20170724T150316.839998200.bin</t>
  </si>
  <si>
    <t>-501.487630669499 184.247017663626 -203.975968383023</t>
  </si>
  <si>
    <t>-512.104087758695 183.03399521071 -301.903549419966</t>
  </si>
  <si>
    <t>-518.289955341836 177.583001800517 -410.051748049627</t>
  </si>
  <si>
    <t>-521.530196283146 171.200601070387 -507.789967612348</t>
  </si>
  <si>
    <t>-522.347264364339 163.488849848215 -605.482783714759</t>
  </si>
  <si>
    <t>-520.877189383399 151.347112872371 -742.939698921456</t>
  </si>
  <si>
    <t>-498.131146608243 133.457186267016 -829.447338060757</t>
  </si>
  <si>
    <t>-522.902415583295 186.565073599927 -684.831130807872</t>
  </si>
  <si>
    <t>-548.97495164438 324.049304316096 -681.033416823209</t>
  </si>
  <si>
    <t>-525.771908175785 355.569299545778 -383.59763396968</t>
  </si>
  <si>
    <t>-322.274952141403 257.253352118028 -288.476736788008</t>
  </si>
  <si>
    <t>-520.15158917448 126.86310555549 -679.528230492048</t>
  </si>
  <si>
    <t>-302.44495834947 40.7487475034043 -367.265661825897</t>
  </si>
  <si>
    <t>-483.89752175494 262.581720700407 -206.757314568301</t>
  </si>
  <si>
    <t>-489.715830281283 277.600298703854 209.411592916514</t>
  </si>
  <si>
    <t>-496.606647953644 285.837276533605 615.638851640441</t>
  </si>
  <si>
    <t>-347.886700876686 295.663084919822 675.803946506442</t>
  </si>
  <si>
    <t>-519.100213104393 105.898196159725 -201.096969138734</t>
  </si>
  <si>
    <t>-526.118379420162 104.198384119967 215.320917512403</t>
  </si>
  <si>
    <t>-532.380518289472 101.447066222457 621.666182249862</t>
  </si>
  <si>
    <t>-392.311844802587 50.6576388976746 681.958879275158</t>
  </si>
  <si>
    <t>9763-20170724T150316.876124200.bin</t>
  </si>
  <si>
    <t>-501.453742015855 184.506428624694 -203.994481635039</t>
  </si>
  <si>
    <t>-512.029345779049 183.311615695023 -301.926805980338</t>
  </si>
  <si>
    <t>-518.248319330977 177.971305094178 -410.078565806208</t>
  </si>
  <si>
    <t>-521.55270935878 171.722879512572 -507.823312622108</t>
  </si>
  <si>
    <t>-522.469755280636 164.177053464117 -605.528048698496</t>
  </si>
  <si>
    <t>-521.179609300811 152.301164981818 -743.010091644908</t>
  </si>
  <si>
    <t>-498.505021688483 134.634285983267 -829.582258352245</t>
  </si>
  <si>
    <t>-523.11137303759 187.407407266055 -684.830952613125</t>
  </si>
  <si>
    <t>-549.019107088206 324.937640651617 -680.886416347918</t>
  </si>
  <si>
    <t>-525.168892923522 355.81264451412 -383.434042797015</t>
  </si>
  <si>
    <t>-321.837846235162 256.658117186625 -288.830338540203</t>
  </si>
  <si>
    <t>-520.388406780001 127.693936880889 -679.647146438599</t>
  </si>
  <si>
    <t>-302.393712683356 39.7367123043211 -368.328326060593</t>
  </si>
  <si>
    <t>-483.806019572253 262.765576693587 -206.744901411324</t>
  </si>
  <si>
    <t>-489.636203472129 277.714862793962 209.426356959095</t>
  </si>
  <si>
    <t>-496.621533313245 285.812825831382 615.659006019238</t>
  </si>
  <si>
    <t>-347.897303144957 295.631652912388 675.814604885649</t>
  </si>
  <si>
    <t>-519.11300249937 106.20846603735 -201.12505068691</t>
  </si>
  <si>
    <t>-526.105392823137 104.238437780798 215.292117350641</t>
  </si>
  <si>
    <t>-532.369795307438 101.439891179167 621.646471917119</t>
  </si>
  <si>
    <t>-392.298293249796 50.6642096880012 681.944020783207</t>
  </si>
  <si>
    <t>9763-20170724T150316.943828200.bin</t>
  </si>
  <si>
    <t>-501.474844414587 184.642703055391 -203.935613901632</t>
  </si>
  <si>
    <t>-511.978653081837 183.486996959977 -301.876044513709</t>
  </si>
  <si>
    <t>-518.238445162101 178.349663198089 -410.03536512995</t>
  </si>
  <si>
    <t>-521.633501198503 172.344199396705 -507.792160852224</t>
  </si>
  <si>
    <t>-522.698136911799 165.097333406613 -605.51809831122</t>
  </si>
  <si>
    <t>-521.678497443127 153.698732543015 -743.042782697597</t>
  </si>
  <si>
    <t>-499.062929997282 136.375361484266 -829.699835366277</t>
  </si>
  <si>
    <t>-523.431468660282 188.605787626476 -684.738326658519</t>
  </si>
  <si>
    <t>-548.790956997352 326.222632869277 -680.584505997043</t>
  </si>
  <si>
    <t>-523.643398732404 356.118266543119 -383.138894537275</t>
  </si>
  <si>
    <t>-320.562130364052 254.724103772345 -290.390887425648</t>
  </si>
  <si>
    <t>-520.826949491823 128.86876516052 -679.767655697246</t>
  </si>
  <si>
    <t>-302.228120081931 38.0136458827526 -369.784857821757</t>
  </si>
  <si>
    <t>-483.608250684256 262.904067359309 -206.679379400154</t>
  </si>
  <si>
    <t>-489.671602786562 277.79193299053 209.490773912397</t>
  </si>
  <si>
    <t>-496.735664119772 285.940242636505 615.715559933891</t>
  </si>
  <si>
    <t>-347.980771258254 295.471614931204 675.841573921897</t>
  </si>
  <si>
    <t>-519.287016990212 106.303391047681 -201.15042772475</t>
  </si>
  <si>
    <t>-526.224078256352 104.321377218244 215.267573741155</t>
  </si>
  <si>
    <t>-532.320076508013 101.476609205564 621.637187014128</t>
  </si>
  <si>
    <t>-392.275327239837 50.6217674280956 681.930381114365</t>
  </si>
  <si>
    <t>9763-20170724T150316.975914600.bin</t>
  </si>
  <si>
    <t>-501.445177674248 184.551568426847 -203.904002625045</t>
  </si>
  <si>
    <t>-511.882350002317 183.408336605023 -301.851709084563</t>
  </si>
  <si>
    <t>-518.145945996975 178.362607379609 -410.015087950084</t>
  </si>
  <si>
    <t>-521.578427699349 172.467881103497 -507.77743343366</t>
  </si>
  <si>
    <t>-522.71600941252 165.357724016989 -605.51246766353</t>
  </si>
  <si>
    <t>-521.837903098442 154.176537308041 -743.056085626275</t>
  </si>
  <si>
    <t>-499.231437791782 136.97900017711 -829.740450540533</t>
  </si>
  <si>
    <t>-523.495590791749 188.992800955889 -684.694462197514</t>
  </si>
  <si>
    <t>-548.564058838512 326.668996653736 -680.33379946969</t>
  </si>
  <si>
    <t>-522.508845942317 355.682812009184 -382.879071957617</t>
  </si>
  <si>
    <t>-319.23796281147 254.217474511893 -290.625532827447</t>
  </si>
  <si>
    <t>-520.956513029552 129.245003933441 -679.821307889778</t>
  </si>
  <si>
    <t>-563.992223141397 0.0856745692396998 -647.17398748893</t>
  </si>
  <si>
    <t>-302.268075781998 37.5262450372225 -370.183313645717</t>
  </si>
  <si>
    <t>-483.554948712932 262.900303871865 -206.639241890587</t>
  </si>
  <si>
    <t>-489.710755613656 277.747229388832 209.53101784621</t>
  </si>
  <si>
    <t>-496.777587162539 285.969722556413 615.740550482721</t>
  </si>
  <si>
    <t>-348.007153994199 295.325659808773 675.85560906253</t>
  </si>
  <si>
    <t>-519.245976613846 106.133423974302 -201.153821563733</t>
  </si>
  <si>
    <t>-526.244319336243 104.455277910048 215.264462387991</t>
  </si>
  <si>
    <t>-532.287168326111 101.506730310118 621.632010543072</t>
  </si>
  <si>
    <t>-392.26965943053 50.5783053878588 681.926206007671</t>
  </si>
  <si>
    <t>9763-20170724T150317.043149900.bin</t>
  </si>
  <si>
    <t>-501.225718479176 184.363643394312 -203.908427401138</t>
  </si>
  <si>
    <t>-511.622603013308 183.22042390418 -301.860413174307</t>
  </si>
  <si>
    <t>-517.915644342187 178.339538144444 -410.029658596965</t>
  </si>
  <si>
    <t>-521.410650938606 172.655867524468 -507.802180328587</t>
  </si>
  <si>
    <t>-522.650136579125 165.816384261402 -605.555289810712</t>
  </si>
  <si>
    <t>-521.960176612084 155.076505102118 -743.135118228811</t>
  </si>
  <si>
    <t>-499.364709194319 138.171420492952 -829.879997971098</t>
  </si>
  <si>
    <t>-523.482814285713 189.707753346142 -684.659824307926</t>
  </si>
  <si>
    <t>-548.073797141538 327.447050764971 -679.911134194918</t>
  </si>
  <si>
    <t>-520.604649840133 355.077229307461 -382.451875535404</t>
  </si>
  <si>
    <t>-317.378315477516 253.906245497002 -289.777858792276</t>
  </si>
  <si>
    <t>-521.047512619692 129.939977161252 -679.981955722122</t>
  </si>
  <si>
    <t>-564.335820708959 0.718521226742951 -647.887180874419</t>
  </si>
  <si>
    <t>-302.847923352736 37.6807641245437 -370.321261471358</t>
  </si>
  <si>
    <t>-483.408965234994 262.82469272491 -206.632356043934</t>
  </si>
  <si>
    <t>-489.757037340754 277.589112164131 209.537991754129</t>
  </si>
  <si>
    <t>-496.782878345401 285.906170404915 615.739530105664</t>
  </si>
  <si>
    <t>-348.020823357829 295.281412690237 675.872361246368</t>
  </si>
  <si>
    <t>-519.08575383752 105.910430761014 -201.135038308456</t>
  </si>
  <si>
    <t>-526.334522241102 104.644689142688 215.280492805791</t>
  </si>
  <si>
    <t>-532.214967829193 101.546370501929 621.595263789984</t>
  </si>
  <si>
    <t>-392.247953869413 50.5180968235832 681.922247774354</t>
  </si>
  <si>
    <t>9763-20170724T150317.075238100.bin</t>
  </si>
  <si>
    <t>-501.115609174684 184.346888011607 -203.931353752115</t>
  </si>
  <si>
    <t>-511.47467094124 183.200091003071 -301.88738397806</t>
  </si>
  <si>
    <t>-517.756540797208 178.378973251419 -410.059883912002</t>
  </si>
  <si>
    <t>-521.2560523938 172.773231625232 -507.836838632</t>
  </si>
  <si>
    <t>-522.515932237891 166.034847831666 -605.596712978831</t>
  </si>
  <si>
    <t>-521.872634058493 155.460659701019 -743.189585562989</t>
  </si>
  <si>
    <t>-499.267941715226 138.708823878092 -829.961743208376</t>
  </si>
  <si>
    <t>-523.354820867134 190.022355143807 -684.672099020664</t>
  </si>
  <si>
    <t>-547.820238061318 327.782300112605 -679.8537700284</t>
  </si>
  <si>
    <t>-520.349665645653 355.054992580916 -382.361764453443</t>
  </si>
  <si>
    <t>-317.476717117603 254.319527223869 -288.447175639082</t>
  </si>
  <si>
    <t>-520.95915940857 130.247263899061 -680.067075056801</t>
  </si>
  <si>
    <t>-564.305730936895 1.00453106817645 -648.163768604528</t>
  </si>
  <si>
    <t>-303.293543730477 38.1601871492867 -370.066067521231</t>
  </si>
  <si>
    <t>-483.223794903375 262.835642031369 -206.658337183532</t>
  </si>
  <si>
    <t>-489.739457140682 277.549202958353 209.511196967597</t>
  </si>
  <si>
    <t>-496.807384053186 285.954776009944 615.718459573993</t>
  </si>
  <si>
    <t>-348.049087796296 295.227845346167 675.876400518145</t>
  </si>
  <si>
    <t>-518.95566756901 105.852417946597 -201.168590732817</t>
  </si>
  <si>
    <t>-526.333246118101 104.749358576897 215.245117907077</t>
  </si>
  <si>
    <t>-532.145834303353 101.57700598802 621.556072044165</t>
  </si>
  <si>
    <t>-392.242308516635 50.4262269608437 681.926603245407</t>
  </si>
  <si>
    <t>9763-20170724T150317.142136700.bin</t>
  </si>
  <si>
    <t>-500.965641673278 184.50449078578 -203.978073216854</t>
  </si>
  <si>
    <t>-511.249784739198 183.372163958308 -301.942145055039</t>
  </si>
  <si>
    <t>-517.519510082766 178.646463717934 -410.119659051851</t>
  </si>
  <si>
    <t>-521.038991350829 173.15663865739 -507.902411196034</t>
  </si>
  <si>
    <t>-522.351344458819 166.561984399339 -605.671413802885</t>
  </si>
  <si>
    <t>-521.817478478103 156.217555566291 -743.282199399382</t>
  </si>
  <si>
    <t>-499.151761963662 139.678504019698 -830.079155820152</t>
  </si>
  <si>
    <t>-523.240213610925 190.68188430386 -684.705888534632</t>
  </si>
  <si>
    <t>-547.596319049794 328.459755914482 -679.723939882535</t>
  </si>
  <si>
    <t>-520.927409884914 354.838190443036 -382.078237411382</t>
  </si>
  <si>
    <t>-318.802022181102 257.404913425574 -283.199121937751</t>
  </si>
  <si>
    <t>-520.866716342711 130.898359466753 -680.202638571091</t>
  </si>
  <si>
    <t>-564.216888494002 1.60039623140597 -648.560669680927</t>
  </si>
  <si>
    <t>-304.19985455047 39.3517305573375 -369.15091590348</t>
  </si>
  <si>
    <t>-483.057603807511 262.957200750892 -206.688554622377</t>
  </si>
  <si>
    <t>-489.768506289474 277.602201570964 209.48031182342</t>
  </si>
  <si>
    <t>-496.808746248594 285.858810353838 615.69534458904</t>
  </si>
  <si>
    <t>-348.057247687113 295.162783850393 675.865329418612</t>
  </si>
  <si>
    <t>-518.943035234861 106.101639664464 -201.256183389082</t>
  </si>
  <si>
    <t>-526.359032196528 104.891306145292 215.156507601915</t>
  </si>
  <si>
    <t>-532.027227883024 101.614854917942 621.462811778164</t>
  </si>
  <si>
    <t>-392.234683518358 50.2930477795926 681.945213831632</t>
  </si>
  <si>
    <t>9763-20170724T150317.174216400.bin</t>
  </si>
  <si>
    <t>-500.869473692717 184.595672818282 -204.020680410284</t>
  </si>
  <si>
    <t>-511.116095517112 183.466167163806 -301.988698009041</t>
  </si>
  <si>
    <t>-517.383996300975 178.777028755205 -410.167901402462</t>
  </si>
  <si>
    <t>-520.918557466516 173.332740879176 -507.952582273589</t>
  </si>
  <si>
    <t>-522.263222195269 166.795164276873 -605.725025934025</t>
  </si>
  <si>
    <t>-521.793416230818 156.543396540067 -743.342921683893</t>
  </si>
  <si>
    <t>-499.096164029735 140.074396971717 -830.145133786309</t>
  </si>
  <si>
    <t>-523.195766084107 190.96810617606 -684.742897159096</t>
  </si>
  <si>
    <t>-547.585293145505 328.734680598682 -679.673611528641</t>
  </si>
  <si>
    <t>-521.612851088894 354.692584486373 -381.929283762082</t>
  </si>
  <si>
    <t>-319.695888158857 259.04248747576 -280.906460532443</t>
  </si>
  <si>
    <t>-520.806391041953 131.182031089431 -680.280948254195</t>
  </si>
  <si>
    <t>-564.160280240263 1.84650212917063 -648.747162375026</t>
  </si>
  <si>
    <t>-304.646856189662 40.1476535865722 -368.661114914197</t>
  </si>
  <si>
    <t>-482.882535676598 263.057786688134 -206.715332454207</t>
  </si>
  <si>
    <t>-489.789003964318 277.63424937825 209.452693853925</t>
  </si>
  <si>
    <t>-496.830170650114 285.873849135768 615.665745878991</t>
  </si>
  <si>
    <t>-348.079675512959 295.093905266624 675.851128306988</t>
  </si>
  <si>
    <t>-518.798125122266 106.116961862201 -201.310187966919</t>
  </si>
  <si>
    <t>-526.373667132655 105.039465329501 215.100039468967</t>
  </si>
  <si>
    <t>-531.972416458973 101.630183098304 621.412337141884</t>
  </si>
  <si>
    <t>-392.216066711465 50.2659577317388 681.942309476033</t>
  </si>
  <si>
    <t>9763-20170724T150317.242413000.bin</t>
  </si>
  <si>
    <t>-500.69022296724 184.698091076684 -204.106968076005</t>
  </si>
  <si>
    <t>-510.870701739214 183.527088100667 -302.081476534986</t>
  </si>
  <si>
    <t>-517.107225814459 178.863604572822 -410.26350223107</t>
  </si>
  <si>
    <t>-520.632353969398 173.470037164973 -508.051461449776</t>
  </si>
  <si>
    <t>-521.987771567758 167.00978521657 -605.828838116229</t>
  </si>
  <si>
    <t>-521.555576647192 156.894251102241 -743.45693154409</t>
  </si>
  <si>
    <t>-498.81002614402 140.534532599114 -830.267164535674</t>
  </si>
  <si>
    <t>-522.965699938807 191.259887888581 -684.822448746843</t>
  </si>
  <si>
    <t>-547.395937530167 329.000328659303 -679.450048233811</t>
  </si>
  <si>
    <t>-522.002408298647 354.660013272532 -381.63007225095</t>
  </si>
  <si>
    <t>-320.415486940242 259.685461233484 -279.318981617875</t>
  </si>
  <si>
    <t>-520.527548280373 131.471366631137 -680.420424914193</t>
  </si>
  <si>
    <t>-563.769194945052 2.06159409727729 -649.079229044619</t>
  </si>
  <si>
    <t>-305.118298539705 41.4109098246836 -367.947402897071</t>
  </si>
  <si>
    <t>-482.810447708951 263.178111012852 -206.817495156127</t>
  </si>
  <si>
    <t>-489.856774873387 277.737316862753 209.348783483425</t>
  </si>
  <si>
    <t>-496.817756865705 285.836152681438 615.574283405828</t>
  </si>
  <si>
    <t>-348.09256774451 295.108289877922 675.814197196835</t>
  </si>
  <si>
    <t>-518.583963560191 106.21104412984 -201.368107435135</t>
  </si>
  <si>
    <t>-526.442751416588 105.33122703515 215.037325392619</t>
  </si>
  <si>
    <t>-531.870101313056 101.695394722163 621.352440514537</t>
  </si>
  <si>
    <t>-392.185624186245 50.2406064518334 681.971302642434</t>
  </si>
  <si>
    <t>9763-20170724T150317.276503300.bin</t>
  </si>
  <si>
    <t>-500.65740420109 184.772494978429 -204.13748305985</t>
  </si>
  <si>
    <t>-510.78538831405 183.600350578302 -302.11740229183</t>
  </si>
  <si>
    <t>-516.986252103864 178.946497633141 -410.301886599722</t>
  </si>
  <si>
    <t>-520.488333480502 173.565336685779 -508.091320542546</t>
  </si>
  <si>
    <t>-521.829990754977 167.12143743816 -605.870188140136</t>
  </si>
  <si>
    <t>-521.388378064002 157.031914829057 -743.500100914607</t>
  </si>
  <si>
    <t>-498.601628827197 140.752391802595 -830.31446432761</t>
  </si>
  <si>
    <t>-522.820111032687 191.385778183912 -684.859077454082</t>
  </si>
  <si>
    <t>-547.193212851661 329.132179276352 -679.325584882809</t>
  </si>
  <si>
    <t>-521.930857940683 354.68835527742 -381.48554726753</t>
  </si>
  <si>
    <t>-320.582407689422 259.365076339681 -279.029259362114</t>
  </si>
  <si>
    <t>-520.347048982599 131.59776816244 -680.468182631313</t>
  </si>
  <si>
    <t>-563.539270968702 2.15046622281261 -649.190965266045</t>
  </si>
  <si>
    <t>-305.0853133151 41.7269765434194 -367.935378390656</t>
  </si>
  <si>
    <t>-482.80647013345 263.291891566265 -206.861098102859</t>
  </si>
  <si>
    <t>-489.973283587029 277.770567463087 209.305888933304</t>
  </si>
  <si>
    <t>-496.816372824274 285.831907467939 615.535103254357</t>
  </si>
  <si>
    <t>-348.105553433099 295.117893336522 675.808331312918</t>
  </si>
  <si>
    <t>-518.462721589264 106.295383503634 -201.411057188054</t>
  </si>
  <si>
    <t>-526.422608940581 105.424288999224 214.992441579108</t>
  </si>
  <si>
    <t>-531.828039842773 101.720730906259 621.320624067103</t>
  </si>
  <si>
    <t>-392.169159133659 50.2432756757396 681.9793790131</t>
  </si>
  <si>
    <t>9763-20170724T150317.342697400.bin</t>
  </si>
  <si>
    <t>-500.398882578257 184.947049444217 -204.175397209423</t>
  </si>
  <si>
    <t>-510.456009080157 183.777110019116 -302.162550184878</t>
  </si>
  <si>
    <t>-516.512079145159 179.168209670253 -410.357223314727</t>
  </si>
  <si>
    <t>-519.85823173815 173.846933914264 -508.155400442806</t>
  </si>
  <si>
    <t>-521.020041724309 167.482683951338 -605.941641497134</t>
  </si>
  <si>
    <t>-520.301064127767 157.527638001742 -743.580252620374</t>
  </si>
  <si>
    <t>-497.355523336848 141.428300231641 -830.386480512147</t>
  </si>
  <si>
    <t>-521.883177018496 191.822854571491 -684.908839670349</t>
  </si>
  <si>
    <t>-546.22456036781 329.564109054487 -679.167766542609</t>
  </si>
  <si>
    <t>-520.919039845157 354.506666110906 -381.2794358176</t>
  </si>
  <si>
    <t>-319.149763633108 256.546808269756 -282.193399632834</t>
  </si>
  <si>
    <t>-519.354574404198 132.033252254492 -680.571162787857</t>
  </si>
  <si>
    <t>-562.539467667836 2.55548176191155 -649.4186933896</t>
  </si>
  <si>
    <t>-304.147878231296 41.6274007540267 -368.459560075516</t>
  </si>
  <si>
    <t>-482.655155676298 263.373240158794 -206.873930546457</t>
  </si>
  <si>
    <t>-490.058259388818 277.832224212002 209.289636753045</t>
  </si>
  <si>
    <t>-496.753087102423 285.671809942561 615.506690209007</t>
  </si>
  <si>
    <t>-348.087375983851 295.402112541017 675.821113301634</t>
  </si>
  <si>
    <t>-518.124017130022 106.517682111485 -201.447623784141</t>
  </si>
  <si>
    <t>-526.205281699738 105.475123706958 214.953152985384</t>
  </si>
  <si>
    <t>-531.799877194514 101.748604345535 621.295149488846</t>
  </si>
  <si>
    <t>-392.133079439623 50.3114877993494 681.969735036004</t>
  </si>
  <si>
    <t>9763-20170724T150317.374783100.bin</t>
  </si>
  <si>
    <t>-500.310041964383 185.012259718094 -204.190478845895</t>
  </si>
  <si>
    <t>-510.315077041199 183.840970720389 -302.182901241833</t>
  </si>
  <si>
    <t>-516.298546092491 179.255635075576 -410.382580305445</t>
  </si>
  <si>
    <t>-519.573786473239 173.966170172498 -508.184989304381</t>
  </si>
  <si>
    <t>-520.659876628447 167.644994837476 -605.974805562858</t>
  </si>
  <si>
    <t>-519.829719766198 157.762434058956 -743.618093638949</t>
  </si>
  <si>
    <t>-496.82300587195 141.754007782724 -830.424768623717</t>
  </si>
  <si>
    <t>-521.473141294734 192.026128474733 -684.929962416849</t>
  </si>
  <si>
    <t>-545.840851146914 329.770281781472 -679.017963969288</t>
  </si>
  <si>
    <t>-520.223120219505 353.956633041942 -381.093858149247</t>
  </si>
  <si>
    <t>-317.844309815739 254.176469749225 -285.116063848318</t>
  </si>
  <si>
    <t>-518.920220018835 132.235446272419 -680.621699317475</t>
  </si>
  <si>
    <t>-562.022305876753 2.70081458147979 -649.571168220497</t>
  </si>
  <si>
    <t>-303.667610541668 41.400739870506 -368.889401176977</t>
  </si>
  <si>
    <t>-482.619525330112 263.415256523607 -206.87504055026</t>
  </si>
  <si>
    <t>-490.076219062111 277.862567970436 209.288026831224</t>
  </si>
  <si>
    <t>-496.72468283973 285.601715001567 615.501796168912</t>
  </si>
  <si>
    <t>-348.07848087878 295.482269393609 675.83979497497</t>
  </si>
  <si>
    <t>-517.998497763206 106.609460647256 -201.461031312877</t>
  </si>
  <si>
    <t>-526.10511718067 105.476943913225 214.939009338042</t>
  </si>
  <si>
    <t>-531.784565190433 101.768458129477 621.287425083687</t>
  </si>
  <si>
    <t>-392.118879905253 50.325359045609 681.959444565087</t>
  </si>
  <si>
    <t>9763-20170724T150317.411886900.bin</t>
  </si>
  <si>
    <t>-500.171698063986 185.025357495899 -204.197526478286</t>
  </si>
  <si>
    <t>-510.175611192201 183.860339264592 -302.190263342298</t>
  </si>
  <si>
    <t>-516.112614822343 179.330120021585 -410.394805343878</t>
  </si>
  <si>
    <t>-519.32903844425 174.111888611517 -508.202963411486</t>
  </si>
  <si>
    <t>-520.340479256965 167.884389043028 -605.999629833782</t>
  </si>
  <si>
    <t>-519.389446464588 158.158763104717 -743.653294182332</t>
  </si>
  <si>
    <t>-496.296798333419 142.277568244622 -830.46045758872</t>
  </si>
  <si>
    <t>-521.106835860739 192.354559624111 -684.927565345697</t>
  </si>
  <si>
    <t>-545.571134920101 330.051351617356 -678.854521573036</t>
  </si>
  <si>
    <t>-519.600916511484 353.758389686109 -380.922356583928</t>
  </si>
  <si>
    <t>-316.586538783782 252.014298033041 -288.411191910866</t>
  </si>
  <si>
    <t>-518.51281489008 132.561043657291 -680.685058663837</t>
  </si>
  <si>
    <t>-561.558347021806 2.97259847813916 -649.779974661535</t>
  </si>
  <si>
    <t>-303.238416495542 41.0155699983686 -369.601569076084</t>
  </si>
  <si>
    <t>-482.48454194785 263.446598468988 -206.874657634627</t>
  </si>
  <si>
    <t>-489.982770645338 277.857507044439 209.288917038552</t>
  </si>
  <si>
    <t>-496.721896960214 285.589484857909 615.510985339684</t>
  </si>
  <si>
    <t>-348.083175284256 295.449926136737 675.870731644921</t>
  </si>
  <si>
    <t>-517.814386197055 106.59351488197 -201.461027388617</t>
  </si>
  <si>
    <t>-526.022180680643 105.531362583372 214.937287565077</t>
  </si>
  <si>
    <t>-531.767244730811 101.800095049732 621.290988237458</t>
  </si>
  <si>
    <t>-392.098076737711 50.3538486128737 681.952415187883</t>
  </si>
  <si>
    <t>9763-20170724T150317.475808300.bin</t>
  </si>
  <si>
    <t>-499.938575309742 184.932527263977 -204.110915036921</t>
  </si>
  <si>
    <t>-510.010996079035 183.794136742411 -302.096898687813</t>
  </si>
  <si>
    <t>-515.895568872055 179.380341877571 -410.309169457821</t>
  </si>
  <si>
    <t>-519.015975591378 174.307106365041 -508.128009879817</t>
  </si>
  <si>
    <t>-519.884728621206 168.267271142875 -605.937786721431</t>
  </si>
  <si>
    <t>-518.685493192781 158.853544427276 -743.611159106183</t>
  </si>
  <si>
    <t>-495.395483261703 143.232610712162 -830.413123017041</t>
  </si>
  <si>
    <t>-520.537942864818 192.914903983585 -684.811573381083</t>
  </si>
  <si>
    <t>-545.175147189176 330.573356919982 -678.426587756199</t>
  </si>
  <si>
    <t>-518.411804957201 353.710269949208 -380.519825678652</t>
  </si>
  <si>
    <t>-314.137120246883 247.121852924694 -296.640395969763</t>
  </si>
  <si>
    <t>-517.89323304753 133.114409599783 -680.699568657277</t>
  </si>
  <si>
    <t>-560.941792534246 3.44642246464036 -650.172787024755</t>
  </si>
  <si>
    <t>-302.16718365687 39.5255270853497 -371.491179543751</t>
  </si>
  <si>
    <t>-482.367244687686 263.362219119232 -206.794773938365</t>
  </si>
  <si>
    <t>-489.770989946428 277.805097976962 209.369361668172</t>
  </si>
  <si>
    <t>-496.765379248959 285.590451394984 615.590967245294</t>
  </si>
  <si>
    <t>-348.115751484055 295.414510436794 675.929856114376</t>
  </si>
  <si>
    <t>-517.569142490403 106.524357776617 -201.413415737075</t>
  </si>
  <si>
    <t>-525.843898552821 105.502699534805 214.983593030629</t>
  </si>
  <si>
    <t>-531.771773757877 101.836584584209 621.325955510187</t>
  </si>
  <si>
    <t>-392.079021697358 50.4050282339485 681.945467613542</t>
  </si>
  <si>
    <t>9763-20170724T150317.510404300.bin</t>
  </si>
  <si>
    <t>-499.88466531017 184.810755479729 -204.060587060825</t>
  </si>
  <si>
    <t>-509.972553929116 183.695845322634 -302.04525944149</t>
  </si>
  <si>
    <t>-515.85723743358 179.356716714047 -410.260570922682</t>
  </si>
  <si>
    <t>-518.972568115311 174.371278967547 -508.084053493298</t>
  </si>
  <si>
    <t>-519.832124545714 168.439675515191 -605.90058147922</t>
  </si>
  <si>
    <t>-518.616539108991 159.200239561339 -743.585499959734</t>
  </si>
  <si>
    <t>-495.252952254285 143.725400358416 -830.393845682499</t>
  </si>
  <si>
    <t>-520.495640827556 193.186284350116 -684.743313288539</t>
  </si>
  <si>
    <t>-545.169436045755 330.832854515762 -678.180695952437</t>
  </si>
  <si>
    <t>-517.716984134895 353.531814463666 -380.303083043095</t>
  </si>
  <si>
    <t>-312.771572561894 244.707886775332 -301.058370541063</t>
  </si>
  <si>
    <t>-517.812091537976 133.382397248129 -680.706380308418</t>
  </si>
  <si>
    <t>-560.824299101655 3.65530069231772 -650.364286004232</t>
  </si>
  <si>
    <t>-301.8097845326 38.7623142118489 -372.340182175498</t>
  </si>
  <si>
    <t>-482.295936459907 263.240523408992 -206.734303814631</t>
  </si>
  <si>
    <t>-489.692087743664 277.709347461175 209.429085786581</t>
  </si>
  <si>
    <t>-496.77397935534 285.551991690789 615.6419725539</t>
  </si>
  <si>
    <t>-348.116853153253 295.414458502614 675.956086554124</t>
  </si>
  <si>
    <t>-517.453165090933 106.388693976511 -201.393935440241</t>
  </si>
  <si>
    <t>-525.717891424395 105.433490237058 215.003452550097</t>
  </si>
  <si>
    <t>-531.789190199339 101.844073816572 621.350550215628</t>
  </si>
  <si>
    <t>-392.063778417056 50.4691353642393 681.942831618262</t>
  </si>
  <si>
    <t>9763-20170724T150317.576080700.bin</t>
  </si>
  <si>
    <t>-499.787769840442 184.579177951968 -203.980795564724</t>
  </si>
  <si>
    <t>-509.925323958848 183.506693080762 -301.960797316953</t>
  </si>
  <si>
    <t>-515.838106289166 179.293281941155 -410.179417808032</t>
  </si>
  <si>
    <t>-518.971008946691 174.453676493682 -508.009756255666</t>
  </si>
  <si>
    <t>-519.842076701605 168.699899858163 -605.83682093508</t>
  </si>
  <si>
    <t>-518.637886278929 159.744895078779 -743.540625135412</t>
  </si>
  <si>
    <t>-495.213449050896 144.549651173541 -830.381992347719</t>
  </si>
  <si>
    <t>-520.53708377626 193.608055067753 -684.628269828227</t>
  </si>
  <si>
    <t>-545.211427690522 331.234900596507 -677.627010161434</t>
  </si>
  <si>
    <t>-516.366818129441 352.152423289445 -379.750521896979</t>
  </si>
  <si>
    <t>-309.846851520746 239.920419897289 -309.904333646187</t>
  </si>
  <si>
    <t>-517.803260124607 133.798393265717 -680.71488938237</t>
  </si>
  <si>
    <t>-560.789730804 3.96667146773802 -650.762242145379</t>
  </si>
  <si>
    <t>-301.170838204185 37.258707784355 -373.910125279996</t>
  </si>
  <si>
    <t>-482.296306926632 263.021171632982 -206.588366585212</t>
  </si>
  <si>
    <t>-489.577231410285 277.573034592736 209.574131696957</t>
  </si>
  <si>
    <t>-496.817965224158 285.491604410604 615.779978623963</t>
  </si>
  <si>
    <t>-348.139278174863 295.423201164688 676.029554955314</t>
  </si>
  <si>
    <t>-517.238709436133 106.161501823061 -201.321230102278</t>
  </si>
  <si>
    <t>-525.491359401248 105.233374537677 215.076449451847</t>
  </si>
  <si>
    <t>-531.851571791496 101.839503919173 621.40435617549</t>
  </si>
  <si>
    <t>-392.058239943352 50.5631090346412 681.92343144043</t>
  </si>
  <si>
    <t>9763-20170724T150317.641261300.bin</t>
  </si>
  <si>
    <t>-499.710220761468 184.403618801992 -203.895342169768</t>
  </si>
  <si>
    <t>-509.918256452831 183.334657629961 -301.868079896068</t>
  </si>
  <si>
    <t>-515.851448966 179.241056904919 -410.090317124779</t>
  </si>
  <si>
    <t>-518.984001466399 174.557315247193 -507.928138221687</t>
  </si>
  <si>
    <t>-519.838536758186 169.007822846569 -605.767121035696</t>
  </si>
  <si>
    <t>-518.596454704737 160.391710406587 -743.492251764825</t>
  </si>
  <si>
    <t>-495.199471984744 145.549600035066 -830.402004453605</t>
  </si>
  <si>
    <t>-520.527548929893 194.109274142022 -684.497398182743</t>
  </si>
  <si>
    <t>-545.069898623716 331.732793203451 -677.014877226792</t>
  </si>
  <si>
    <t>-515.567760766948 350.555506765549 -379.063063788517</t>
  </si>
  <si>
    <t>-308.017961342735 236.396634537301 -315.692419055443</t>
  </si>
  <si>
    <t>-517.763442323397 134.291303628596 -680.73026864354</t>
  </si>
  <si>
    <t>-560.765474130067 4.38994863320045 -651.108810144896</t>
  </si>
  <si>
    <t>-300.653255700495 36.5483304997663 -375.107877832099</t>
  </si>
  <si>
    <t>-482.316240733298 262.818022811235 -206.491135958823</t>
  </si>
  <si>
    <t>-489.454889492855 277.41620381804 209.672224457213</t>
  </si>
  <si>
    <t>-496.832823359002 285.391589025664 615.886778112787</t>
  </si>
  <si>
    <t>-348.141703778788 295.457824081502 676.083264378025</t>
  </si>
  <si>
    <t>-517.14272027146 105.980184674714 -201.261205440593</t>
  </si>
  <si>
    <t>-525.298093445986 105.050264276001 215.13840313035</t>
  </si>
  <si>
    <t>-531.90285092427 101.816432161502 621.437592515937</t>
  </si>
  <si>
    <t>-392.030821184211 50.6738446800732 681.888037321622</t>
  </si>
  <si>
    <t>9763-20170724T150317.675388300.bin</t>
  </si>
  <si>
    <t>-499.750313494442 184.350932058764 -203.87658820821</t>
  </si>
  <si>
    <t>-509.979367315883 183.296860278088 -301.847244455636</t>
  </si>
  <si>
    <t>-515.922488197735 179.263819434925 -410.071162978144</t>
  </si>
  <si>
    <t>-519.060180983643 174.652943430051 -507.912293808385</t>
  </si>
  <si>
    <t>-519.916919969 169.195137901898 -605.756492427791</t>
  </si>
  <si>
    <t>-518.675738119522 160.72746718816 -743.490958006228</t>
  </si>
  <si>
    <t>-495.299312101169 146.067998954908 -830.437073460084</t>
  </si>
  <si>
    <t>-520.608142601951 194.381319479746 -684.459559492077</t>
  </si>
  <si>
    <t>-545.078346051664 332.010163307233 -676.744735125354</t>
  </si>
  <si>
    <t>-515.453990857561 349.730228820129 -378.737407459231</t>
  </si>
  <si>
    <t>-307.489042745408 235.282303609661 -317.277978356975</t>
  </si>
  <si>
    <t>-517.840604608316 134.559592037131 -680.756969791032</t>
  </si>
  <si>
    <t>-560.856443642218 4.63652627671513 -651.254236361714</t>
  </si>
  <si>
    <t>-300.507032789515 36.4689650343362 -375.570328713285</t>
  </si>
  <si>
    <t>-482.312091331768 262.749680200542 -206.459739261855</t>
  </si>
  <si>
    <t>-489.409483804647 277.394567405216 209.702688801533</t>
  </si>
  <si>
    <t>-496.874214289856 285.435883997691 615.912984391573</t>
  </si>
  <si>
    <t>-348.164721807195 295.293129831704 676.098687496154</t>
  </si>
  <si>
    <t>-517.188558607247 105.964774524653 -201.254157021658</t>
  </si>
  <si>
    <t>-525.304048274955 104.940564472947 215.145993195786</t>
  </si>
  <si>
    <t>-531.924231023104 101.790696216985 621.440525670569</t>
  </si>
  <si>
    <t>-392.027926842469 50.6945457535626 681.874067262991</t>
  </si>
  <si>
    <t>9763-20170724T150317.741133500.bin</t>
  </si>
  <si>
    <t>-499.861158920798 184.226159946752 -203.856290194717</t>
  </si>
  <si>
    <t>-510.083814273012 183.189672998825 -301.827843667416</t>
  </si>
  <si>
    <t>-516.013664862729 179.280621440802 -410.05702436576</t>
  </si>
  <si>
    <t>-519.140045576335 174.824462812815 -507.905748532974</t>
  </si>
  <si>
    <t>-519.988182506438 169.564391047969 -605.760817361603</t>
  </si>
  <si>
    <t>-518.739600567525 161.421377471814 -743.514707781477</t>
  </si>
  <si>
    <t>-495.409476326868 147.182003266003 -830.543135997794</t>
  </si>
  <si>
    <t>-520.69879553147 194.934872043663 -684.404538373954</t>
  </si>
  <si>
    <t>-545.221464331335 332.532834514577 -676.308487444224</t>
  </si>
  <si>
    <t>-515.202252095142 348.918372793919 -378.264295494777</t>
  </si>
  <si>
    <t>-306.401092304228 235.100832885153 -318.492689204384</t>
  </si>
  <si>
    <t>-517.884221472224 135.106927053259 -680.842482604429</t>
  </si>
  <si>
    <t>-560.97697950921 5.15938432004214 -651.569829911147</t>
  </si>
  <si>
    <t>-300.469131546649 36.5332254193243 -376.222492493105</t>
  </si>
  <si>
    <t>-482.306447274908 262.541637550545 -206.420158249749</t>
  </si>
  <si>
    <t>-489.35371324962 277.333615876563 209.73790489988</t>
  </si>
  <si>
    <t>-496.951012909132 285.507210272898 615.956873371225</t>
  </si>
  <si>
    <t>-348.215425565799 295.176623353683 676.108595362889</t>
  </si>
  <si>
    <t>-517.399475095584 105.86294666601 -201.250349201378</t>
  </si>
  <si>
    <t>-525.372319810517 104.773942225325 215.15241584401</t>
  </si>
  <si>
    <t>-531.917188214301 101.785300699703 621.448047616295</t>
  </si>
  <si>
    <t>-391.999018047281 50.7334347167707 681.868373590935</t>
  </si>
  <si>
    <t>9763-20170724T150317.779234500.bin</t>
  </si>
  <si>
    <t>-499.928119251513 184.109842333302 -203.847873064397</t>
  </si>
  <si>
    <t>-510.15105543304 183.087219735637 -301.819571911879</t>
  </si>
  <si>
    <t>-516.064897351264 179.236200207598 -410.0517061321</t>
  </si>
  <si>
    <t>-519.171470039669 174.850972716559 -507.904198019176</t>
  </si>
  <si>
    <t>-519.995299366055 169.680666241406 -605.764262483129</t>
  </si>
  <si>
    <t>-518.708547836998 161.684515855861 -743.526370789032</t>
  </si>
  <si>
    <t>-495.383616083993 147.666440697528 -830.592153609988</t>
  </si>
  <si>
    <t>-520.694317845242 195.134369784809 -684.381096805591</t>
  </si>
  <si>
    <t>-545.246040289624 332.715675071183 -676.089111625835</t>
  </si>
  <si>
    <t>-515.1238792105 348.788118551536 -378.038185643477</t>
  </si>
  <si>
    <t>-306.218549381947 235.37737498374 -317.8587472918</t>
  </si>
  <si>
    <t>-517.860356226912 135.303609832731 -680.881962157064</t>
  </si>
  <si>
    <t>-560.951882655938 5.33144690778977 -651.722135581491</t>
  </si>
  <si>
    <t>-300.655444397629 36.5782958082455 -376.351726165154</t>
  </si>
  <si>
    <t>-482.333763577898 262.406025259031 -206.40257540872</t>
  </si>
  <si>
    <t>-489.342891488539 277.282419943298 209.753163397928</t>
  </si>
  <si>
    <t>-496.97635788543 285.520234075296 615.967398812203</t>
  </si>
  <si>
    <t>-348.234543963233 295.165176043089 676.107625189728</t>
  </si>
  <si>
    <t>-517.502962963283 105.768236059505 -201.25578383161</t>
  </si>
  <si>
    <t>-525.481138008144 104.698044717272 215.146891471195</t>
  </si>
  <si>
    <t>-531.907039755132 101.776287847095 621.449073748615</t>
  </si>
  <si>
    <t>-391.993455633953 50.709301320632 681.867264020377</t>
  </si>
  <si>
    <t>9763-20170724T150317.842025800.bin</t>
  </si>
  <si>
    <t>-500.105563221244 183.763113476877 -203.836873750349</t>
  </si>
  <si>
    <t>-510.349280028922 182.766749481743 -301.806715874893</t>
  </si>
  <si>
    <t>-516.26289823271 179.033102865353 -410.042883965113</t>
  </si>
  <si>
    <t>-519.362887275652 174.790631050479 -507.902023230055</t>
  </si>
  <si>
    <t>-520.175613456164 169.800007712991 -605.771382830333</t>
  </si>
  <si>
    <t>-518.870186265788 162.096423868233 -743.550082948619</t>
  </si>
  <si>
    <t>-495.571946719243 148.471454702567 -830.685375879868</t>
  </si>
  <si>
    <t>-520.84704398435 195.421400323576 -684.334016942363</t>
  </si>
  <si>
    <t>-545.327860653701 332.997040867757 -675.672818192921</t>
  </si>
  <si>
    <t>-515.398624882259 348.562150272797 -377.575641560245</t>
  </si>
  <si>
    <t>-306.424957346666 235.658901216344 -316.683391357147</t>
  </si>
  <si>
    <t>-518.047413526428 135.581784097238 -680.961756693689</t>
  </si>
  <si>
    <t>-561.403733257328 5.64961760110327 -652.025065100014</t>
  </si>
  <si>
    <t>-301.072625787827 36.035477742784 -376.64059099024</t>
  </si>
  <si>
    <t>-482.483619421321 262.102420438135 -206.38522343569</t>
  </si>
  <si>
    <t>-489.416113464707 277.095347418037 209.76758913277</t>
  </si>
  <si>
    <t>-497.020992626978 285.515807169974 615.994419121709</t>
  </si>
  <si>
    <t>-348.270032687701 295.13011097496 676.116949048615</t>
  </si>
  <si>
    <t>-517.700801183488 105.382974736769 -201.24985119309</t>
  </si>
  <si>
    <t>-525.674999519273 104.636802683628 215.153633261609</t>
  </si>
  <si>
    <t>-531.889655569116 101.791954978145 621.473764785163</t>
  </si>
  <si>
    <t>-391.97242087381 50.7155182494753 681.875391923401</t>
  </si>
  <si>
    <t>9763-20170724T150317.875115800.bin</t>
  </si>
  <si>
    <t>-500.207966037132 183.641419428703 -203.826598196479</t>
  </si>
  <si>
    <t>-510.475874082336 182.654947650126 -301.793942702105</t>
  </si>
  <si>
    <t>-516.394878056778 178.974996737004 -410.031722155425</t>
  </si>
  <si>
    <t>-519.492720341595 174.798558894138 -507.893648098862</t>
  </si>
  <si>
    <t>-520.297256496494 169.891808693919 -605.76741848705</t>
  </si>
  <si>
    <t>-518.974774506579 162.32544683216 -743.55348550625</t>
  </si>
  <si>
    <t>-495.701459301542 148.859476901771 -830.720135070401</t>
  </si>
  <si>
    <t>-520.948527768391 195.592007670428 -684.304579184245</t>
  </si>
  <si>
    <t>-545.475982004289 333.141267159718 -675.515382370306</t>
  </si>
  <si>
    <t>-515.691802444137 348.554081190452 -377.395734958039</t>
  </si>
  <si>
    <t>-306.781533986448 236.646795171573 -314.480881395281</t>
  </si>
  <si>
    <t>-518.1701709298 135.747985005974 -680.991581141904</t>
  </si>
  <si>
    <t>-561.621336469029 5.81894078747405 -652.166990636344</t>
  </si>
  <si>
    <t>-301.259176330046 36.0166555579813 -376.462681519498</t>
  </si>
  <si>
    <t>-482.628208934652 262.011449776735 -206.377033966396</t>
  </si>
  <si>
    <t>-489.46182168058 277.031333165919 209.776430444203</t>
  </si>
  <si>
    <t>-497.03058366966 285.501305480297 615.999934430545</t>
  </si>
  <si>
    <t>-348.275249438128 295.025658013274 676.12596022828</t>
  </si>
  <si>
    <t>-517.804173671964 105.277052859846 -201.234734090716</t>
  </si>
  <si>
    <t>-525.704335479194 104.618098597828 215.170357040355</t>
  </si>
  <si>
    <t>-531.873267851307 101.812839269268 621.48908514663</t>
  </si>
  <si>
    <t>-391.967372959918 50.6928133307281 681.88018742649</t>
  </si>
  <si>
    <t>9763-20170724T150317.943319000.bin</t>
  </si>
  <si>
    <t>-500.43157378763 183.447675295558 -203.821324844485</t>
  </si>
  <si>
    <t>-510.736584612426 182.492769216965 -301.785027855893</t>
  </si>
  <si>
    <t>-516.660454446875 178.942001771423 -410.026890568027</t>
  </si>
  <si>
    <t>-519.751224259915 174.922121854733 -507.895573551204</t>
  </si>
  <si>
    <t>-520.539165051596 170.212966254526 -605.779268245734</t>
  </si>
  <si>
    <t>-519.18517509515 162.968493696241 -743.582358216274</t>
  </si>
  <si>
    <t>-495.966095539727 149.787317038987 -830.806969526653</t>
  </si>
  <si>
    <t>-521.18938914069 196.095688931134 -684.256287507418</t>
  </si>
  <si>
    <t>-545.639011750699 333.634962684592 -675.046819739598</t>
  </si>
  <si>
    <t>-515.338936937303 348.87616354398 -376.970210826779</t>
  </si>
  <si>
    <t>-306.410903093625 236.633288273415 -314.715994314509</t>
  </si>
  <si>
    <t>-518.37796134703 136.245775258788 -681.082365943311</t>
  </si>
  <si>
    <t>-561.855767763244 6.27843630479902 -652.484021904203</t>
  </si>
  <si>
    <t>-301.59479310193 36.5727891935599 -375.705907871407</t>
  </si>
  <si>
    <t>-482.820579112458 261.821240471377 -206.359437407499</t>
  </si>
  <si>
    <t>-489.584287180294 276.943513813118 209.791436782952</t>
  </si>
  <si>
    <t>-497.059908858135 285.515550956217 616.007354234509</t>
  </si>
  <si>
    <t>-348.302433507723 294.968092031344 676.139375678237</t>
  </si>
  <si>
    <t>-518.029865041465 105.094877682487 -201.224844199878</t>
  </si>
  <si>
    <t>-525.750556948841 104.5456732359 215.183728505756</t>
  </si>
  <si>
    <t>-531.864437922018 101.843854863644 621.507247707785</t>
  </si>
  <si>
    <t>-391.94362956962 50.7397986889496 681.87730012583</t>
  </si>
  <si>
    <t>9763-20170724T150317.977407600.bin</t>
  </si>
  <si>
    <t>-500.491948917141 183.370185858905 -203.842981543008</t>
  </si>
  <si>
    <t>-510.801591423107 182.421676553031 -301.806190146702</t>
  </si>
  <si>
    <t>-516.730923260591 178.920451386145 -410.049437982767</t>
  </si>
  <si>
    <t>-519.828165011897 174.962544207417 -507.920507342138</t>
  </si>
  <si>
    <t>-520.625006130633 170.332191506044 -605.807769688428</t>
  </si>
  <si>
    <t>-519.286850207737 163.216864098117 -743.617857618497</t>
  </si>
  <si>
    <t>-496.126119741163 150.19610079585 -830.881977908128</t>
  </si>
  <si>
    <t>-521.293457304795 196.288008317269 -684.260644939851</t>
  </si>
  <si>
    <t>-545.717771128705 333.827652797171 -674.867210480515</t>
  </si>
  <si>
    <t>-515.133804556494 348.63371092912 -376.797718249066</t>
  </si>
  <si>
    <t>-305.97947838346 236.56094928584 -314.998285230203</t>
  </si>
  <si>
    <t>-518.463249212509 136.436002937757 -681.142920970054</t>
  </si>
  <si>
    <t>-561.961221186477 6.45438756049498 -652.656907892872</t>
  </si>
  <si>
    <t>-301.870848011984 36.7718089509481 -375.37941734874</t>
  </si>
  <si>
    <t>-482.886474213 261.722282378437 -206.353741634615</t>
  </si>
  <si>
    <t>-489.599606566073 276.911922375648 209.795553463637</t>
  </si>
  <si>
    <t>-497.063041454168 285.487491231913 616.015853744321</t>
  </si>
  <si>
    <t>-348.305305283231 294.985866349122 676.140032927696</t>
  </si>
  <si>
    <t>-518.066662602149 105.038670562918 -201.230922214915</t>
  </si>
  <si>
    <t>-525.767804789456 104.506497775268 215.178017768565</t>
  </si>
  <si>
    <t>-531.860641354191 101.861448883012 621.507853894779</t>
  </si>
  <si>
    <t>-391.94783011444 50.7170663815421 681.86228820659</t>
  </si>
  <si>
    <t>9763-20170724T150318.042612500.bin</t>
  </si>
  <si>
    <t>-500.597571328856 183.244332849525 -203.810682622186</t>
  </si>
  <si>
    <t>-510.900586173851 182.293666032317 -301.774681048961</t>
  </si>
  <si>
    <t>-516.865368180534 178.828328445386 -410.017077538659</t>
  </si>
  <si>
    <t>-520.012999239371 174.917060483959 -507.88838000509</t>
  </si>
  <si>
    <t>-520.879195013586 170.346851097748 -605.777986050194</t>
  </si>
  <si>
    <t>-519.659332132459 163.329518405642 -743.59403020853</t>
  </si>
  <si>
    <t>-496.646070875581 150.605656004843 -830.941007310895</t>
  </si>
  <si>
    <t>-521.647521069015 196.356950956957 -684.211835594816</t>
  </si>
  <si>
    <t>-546.19162706182 333.845522259366 -674.571171977655</t>
  </si>
  <si>
    <t>-514.989075360352 348.509517745062 -376.558802370696</t>
  </si>
  <si>
    <t>-305.808101560416 236.799005313747 -314.196236334545</t>
  </si>
  <si>
    <t>-518.749571060031 136.50577238043 -681.138773560564</t>
  </si>
  <si>
    <t>-562.159934011264 6.48033537301239 -652.706923331921</t>
  </si>
  <si>
    <t>-302.073073789676 36.9300786857516 -375.179625307697</t>
  </si>
  <si>
    <t>-483.137064590493 261.57655075973 -206.340328124827</t>
  </si>
  <si>
    <t>-489.599416315141 276.88567279383 209.808527923084</t>
  </si>
  <si>
    <t>-497.06714556695 285.446614918234 616.018720842108</t>
  </si>
  <si>
    <t>-348.311135447134 294.977576390119 676.142014015773</t>
  </si>
  <si>
    <t>-518.084463726638 104.945085330027 -201.234124635347</t>
  </si>
  <si>
    <t>-525.799973758425 104.421435349773 215.174590065764</t>
  </si>
  <si>
    <t>-531.868983081032 101.869685002138 621.510731571231</t>
  </si>
  <si>
    <t>-391.931902815455 50.7525485870985 681.831944806193</t>
  </si>
  <si>
    <t>9763-20170724T150318.077705400.bin</t>
  </si>
  <si>
    <t>-500.655504721488 183.2099990387 -203.806048494949</t>
  </si>
  <si>
    <t>-510.993076831778 182.263855301951 -301.766445109845</t>
  </si>
  <si>
    <t>-517.022829404604 178.821932944129 -410.005921172772</t>
  </si>
  <si>
    <t>-520.240568151912 174.938370717184 -507.876183347896</t>
  </si>
  <si>
    <t>-521.188573617083 170.401925899186 -605.766443012771</t>
  </si>
  <si>
    <t>-520.096549591232 163.437604990542 -743.586278625368</t>
  </si>
  <si>
    <t>-497.180332798801 150.860588872903 -830.980000617087</t>
  </si>
  <si>
    <t>-522.046833797635 196.441249886685 -684.189677323992</t>
  </si>
  <si>
    <t>-546.534316508795 333.933182306918 -674.354484832198</t>
  </si>
  <si>
    <t>-515.332633222101 348.434142779024 -376.334072857878</t>
  </si>
  <si>
    <t>-306.468493011283 237.230420408721 -312.034037104805</t>
  </si>
  <si>
    <t>-519.111701633403 136.590616895055 -681.142119714801</t>
  </si>
  <si>
    <t>-562.488878726943 6.54822137263227 -652.724699377294</t>
  </si>
  <si>
    <t>-302.031328765106 36.9682297212878 -375.227711086752</t>
  </si>
  <si>
    <t>-483.253227782023 261.562543250877 -206.335927140798</t>
  </si>
  <si>
    <t>-489.626053361285 276.877960033404 209.814076040013</t>
  </si>
  <si>
    <t>-497.089352888717 285.482525383511 616.024263409526</t>
  </si>
  <si>
    <t>-348.328211998253 294.926590789671 676.148543131275</t>
  </si>
  <si>
    <t>-518.092594370488 104.868075856083 -201.23843616068</t>
  </si>
  <si>
    <t>-525.798842848838 104.438875237974 215.170520458625</t>
  </si>
  <si>
    <t>-531.864843974086 101.88522806506 621.509046779091</t>
  </si>
  <si>
    <t>-391.923149714504 50.7691640807286 681.820552024272</t>
  </si>
  <si>
    <t>9763-20170724T150318.141896600.bin</t>
  </si>
  <si>
    <t>-500.818241002025 183.1655036777 -203.815037225496</t>
  </si>
  <si>
    <t>-511.181734559476 182.236378100275 -301.772927542495</t>
  </si>
  <si>
    <t>-517.300816418561 178.843770505596 -410.009081017654</t>
  </si>
  <si>
    <t>-520.624440675368 175.015611719023 -507.877728897868</t>
  </si>
  <si>
    <t>-521.703909825814 170.54429349861 -605.769749844951</t>
  </si>
  <si>
    <t>-520.824269787129 163.6812514767 -743.596121704769</t>
  </si>
  <si>
    <t>-498.136970501812 151.347090051456 -831.084296486088</t>
  </si>
  <si>
    <t>-522.725910601913 196.639127824194 -684.172612051997</t>
  </si>
  <si>
    <t>-547.395183253154 334.079860457333 -674.114900810741</t>
  </si>
  <si>
    <t>-516.520443737887 348.343710099065 -376.049052364265</t>
  </si>
  <si>
    <t>-308.355132634649 238.635163998403 -307.083392673118</t>
  </si>
  <si>
    <t>-519.700291383982 136.790669916521 -681.173232049824</t>
  </si>
  <si>
    <t>-562.941849543938 6.69065973317356 -652.812048514758</t>
  </si>
  <si>
    <t>-302.014945533736 37.2268256629209 -375.198430832152</t>
  </si>
  <si>
    <t>-483.481195887831 261.491269602423 -206.332269390455</t>
  </si>
  <si>
    <t>-489.67159430739 276.841765726747 209.819177831377</t>
  </si>
  <si>
    <t>-497.085021410063 285.430378072478 616.039046468728</t>
  </si>
  <si>
    <t>-348.322509286856 294.872410771396 676.160302960853</t>
  </si>
  <si>
    <t>-518.16695623576 104.822757335015 -201.245666661398</t>
  </si>
  <si>
    <t>-525.830591242781 104.389350674827 215.164072331945</t>
  </si>
  <si>
    <t>-531.863599065331 101.889422668764 621.477905046599</t>
  </si>
  <si>
    <t>-391.909363211273 50.8141370907717 681.794828256779</t>
  </si>
  <si>
    <t>9763-20170724T150318.174967100.bin</t>
  </si>
  <si>
    <t>-500.940797724109 183.108294632018 -203.823531205228</t>
  </si>
  <si>
    <t>-511.296563375865 182.188191829252 -301.782278363727</t>
  </si>
  <si>
    <t>-517.431486389853 178.82886101446 -410.018446307003</t>
  </si>
  <si>
    <t>-520.779760023812 175.039947180037 -507.887924019748</t>
  </si>
  <si>
    <t>-521.89454686098 170.61705394207 -605.781725757419</t>
  </si>
  <si>
    <t>-521.076240463322 163.831578998359 -743.61236875428</t>
  </si>
  <si>
    <t>-498.509206460416 151.626496852526 -831.149708735011</t>
  </si>
  <si>
    <t>-522.980654847483 196.754557031895 -684.169460886245</t>
  </si>
  <si>
    <t>-547.745462616921 334.164684696126 -673.935144479906</t>
  </si>
  <si>
    <t>-516.860813544096 348.1606953452 -375.857483423604</t>
  </si>
  <si>
    <t>-308.959950840601 238.970093435076 -305.290927703412</t>
  </si>
  <si>
    <t>-519.895261568471 136.90735605438 -681.204944772949</t>
  </si>
  <si>
    <t>-563.06881282345 6.76582807550244 -652.908291685838</t>
  </si>
  <si>
    <t>-302.147143474848 37.3694611819503 -375.042490027923</t>
  </si>
  <si>
    <t>-483.597181298905 261.415105355565 -206.328678677362</t>
  </si>
  <si>
    <t>-489.700327158398 276.818959546418 209.822082570355</t>
  </si>
  <si>
    <t>-497.086103992697 285.415450954034 616.04105232847</t>
  </si>
  <si>
    <t>-348.32621460704 294.89569275151 676.162729599392</t>
  </si>
  <si>
    <t>-518.257274501214 104.782884001295 -201.262919024077</t>
  </si>
  <si>
    <t>-525.882325921583 104.325261274263 215.14755964996</t>
  </si>
  <si>
    <t>-531.875708939549 101.868802838293 621.462673112925</t>
  </si>
  <si>
    <t>-391.900234084563 50.8467988085508 681.775415289289</t>
  </si>
  <si>
    <t>9763-20170724T150318.242798700.bin</t>
  </si>
  <si>
    <t>-501.127664085066 183.023848788533 -203.837910179877</t>
  </si>
  <si>
    <t>-511.456737020438 182.09168243573 -301.799372629861</t>
  </si>
  <si>
    <t>-517.583196542444 178.767390536441 -410.037180410429</t>
  </si>
  <si>
    <t>-520.933697807711 175.029213673574 -507.908429791477</t>
  </si>
  <si>
    <t>-522.061489453307 170.676161030619 -605.805314789378</t>
  </si>
  <si>
    <t>-521.273690101144 164.009057437941 -743.641813478665</t>
  </si>
  <si>
    <t>-498.922067981238 152.094589225566 -831.274388809357</t>
  </si>
  <si>
    <t>-523.200704651666 196.879160443573 -684.170433978329</t>
  </si>
  <si>
    <t>-548.10643740498 334.230268033164 -673.639450059832</t>
  </si>
  <si>
    <t>-517.195847814989 348.036857950487 -375.555627628141</t>
  </si>
  <si>
    <t>-310.526358004061 240.767764858179 -298.704655251513</t>
  </si>
  <si>
    <t>-520.04312225077 137.033085092871 -681.25770681796</t>
  </si>
  <si>
    <t>-563.135703050045 6.84963631652772 -653.068790724857</t>
  </si>
  <si>
    <t>-302.457555300743 37.8260614912347 -374.189110333262</t>
  </si>
  <si>
    <t>-483.859130677669 261.285991098287 -206.333112371594</t>
  </si>
  <si>
    <t>-489.774171285128 276.850042688721 209.814435019232</t>
  </si>
  <si>
    <t>-497.101519768947 285.427837017232 616.035569017254</t>
  </si>
  <si>
    <t>-348.340879820552 294.861240158064 676.162740063945</t>
  </si>
  <si>
    <t>-518.381288800447 104.767084070709 -201.271456601661</t>
  </si>
  <si>
    <t>-525.956218421314 104.172067209613 215.139769518449</t>
  </si>
  <si>
    <t>-531.897488889833 101.866733755832 621.456138527057</t>
  </si>
  <si>
    <t>-391.907120377961 50.8464020688773 681.735687541717</t>
  </si>
  <si>
    <t>9763-20170724T150318.276899700.bin</t>
  </si>
  <si>
    <t>-501.215860095918 182.972906288309 -203.850323592565</t>
  </si>
  <si>
    <t>-511.530082365603 182.032621107149 -301.813267484104</t>
  </si>
  <si>
    <t>-517.650515288209 178.721538557651 -410.051791590115</t>
  </si>
  <si>
    <t>-521.000499551702 175.003634451319 -507.9239204827</t>
  </si>
  <si>
    <t>-522.133125462639 170.679127621468 -605.82194433149</t>
  </si>
  <si>
    <t>-521.35815584521 164.061034765149 -743.661023895689</t>
  </si>
  <si>
    <t>-499.110373422206 152.324261815421 -831.343792112968</t>
  </si>
  <si>
    <t>-523.29036624114 196.909345077509 -684.177690165268</t>
  </si>
  <si>
    <t>-548.248386702689 334.249746624957 -673.57192003696</t>
  </si>
  <si>
    <t>-517.321611066262 347.823436136228 -375.479189956925</t>
  </si>
  <si>
    <t>-311.400368528954 241.63573001167 -295.194508446249</t>
  </si>
  <si>
    <t>-520.111051722317 137.063477711724 -681.286376072193</t>
  </si>
  <si>
    <t>-563.149605492235 6.85285009460495 -653.105037742169</t>
  </si>
  <si>
    <t>-302.663359839436 38.1675171458464 -373.63579659955</t>
  </si>
  <si>
    <t>-483.958189138448 261.202671505956 -206.347837990104</t>
  </si>
  <si>
    <t>-489.842632748812 276.822247908222 209.798078960124</t>
  </si>
  <si>
    <t>-497.102703477352 285.431017295374 616.027323694734</t>
  </si>
  <si>
    <t>-348.349932720579 294.956481957507 676.159468475334</t>
  </si>
  <si>
    <t>-518.452841338192 104.747346574604 -201.271223618881</t>
  </si>
  <si>
    <t>-525.981475753805 104.040610020902 215.140684522257</t>
  </si>
  <si>
    <t>-531.929011757319 101.845430616797 621.460845145085</t>
  </si>
  <si>
    <t>-391.90860930374 50.8738072721508 681.711766399982</t>
  </si>
  <si>
    <t>9763-20170724T150318.341616900.bin</t>
  </si>
  <si>
    <t>-501.327465562804 182.841891916143 -203.845546912947</t>
  </si>
  <si>
    <t>-511.603600611257 181.891640257343 -301.812388529331</t>
  </si>
  <si>
    <t>-517.699627580403 178.619779087336 -410.053456007247</t>
  </si>
  <si>
    <t>-521.036429931858 174.956964342075 -507.928123448366</t>
  </si>
  <si>
    <t>-522.165831381312 170.706231905048 -605.829404956352</t>
  </si>
  <si>
    <t>-521.397782629188 164.211191549603 -743.674423381658</t>
  </si>
  <si>
    <t>-499.349608114576 152.789797718706 -831.449307411217</t>
  </si>
  <si>
    <t>-523.349157403313 197.005263504654 -684.161849523898</t>
  </si>
  <si>
    <t>-548.308182311793 334.341417792196 -673.413843924886</t>
  </si>
  <si>
    <t>-516.67518797387 347.813681342136 -375.390476772379</t>
  </si>
  <si>
    <t>-311.83637263798 241.584090634737 -292.43675626886</t>
  </si>
  <si>
    <t>-520.125411439302 137.159074904086 -681.32400712614</t>
  </si>
  <si>
    <t>-563.098290245681 6.90999003930665 -653.23676031545</t>
  </si>
  <si>
    <t>-302.863289868528 38.6888728543529 -372.830010734761</t>
  </si>
  <si>
    <t>-484.113772872934 261.050503991895 -206.352309963135</t>
  </si>
  <si>
    <t>-489.987536460837 276.746076606453 209.790889840714</t>
  </si>
  <si>
    <t>-497.109646396393 285.428687437211 616.024362464834</t>
  </si>
  <si>
    <t>-348.357255786734 294.928835810236 676.161556167742</t>
  </si>
  <si>
    <t>-518.538511264217 104.653489829141 -201.304120461177</t>
  </si>
  <si>
    <t>-526.029524179143 103.884014819262 215.108310128579</t>
  </si>
  <si>
    <t>-531.943121961827 101.828382131542 621.435775612839</t>
  </si>
  <si>
    <t>-391.907925320696 50.8836579459357 681.675177946491</t>
  </si>
  <si>
    <t>9763-20170724T150318.375721000.bin</t>
  </si>
  <si>
    <t>-501.379481673298 182.760258788571 -203.845768474537</t>
  </si>
  <si>
    <t>-511.643302063564 181.817170584952 -301.813948358306</t>
  </si>
  <si>
    <t>-517.729665098122 178.576089134195 -410.056471462413</t>
  </si>
  <si>
    <t>-521.060113306334 174.949834938362 -507.932742181393</t>
  </si>
  <si>
    <t>-522.185985185468 170.744706318535 -605.835993398107</t>
  </si>
  <si>
    <t>-521.416415105581 164.322965912701 -743.684320569849</t>
  </si>
  <si>
    <t>-499.412982223413 152.993923911907 -831.482499242306</t>
  </si>
  <si>
    <t>-523.370494087441 197.085264046022 -684.154382094788</t>
  </si>
  <si>
    <t>-548.337875795476 334.411744328395 -673.377380114635</t>
  </si>
  <si>
    <t>-516.42456584713 347.972094265155 -375.388073057214</t>
  </si>
  <si>
    <t>-311.586648891534 240.826252481063 -293.618858938855</t>
  </si>
  <si>
    <t>-520.142688637511 137.237873223574 -681.348419297965</t>
  </si>
  <si>
    <t>-563.123422098708 6.97504159697132 -653.330572241443</t>
  </si>
  <si>
    <t>-302.862159520798 38.7217691492051 -372.563887470794</t>
  </si>
  <si>
    <t>-484.183782321731 260.931944390158 -206.349901705716</t>
  </si>
  <si>
    <t>-489.972638114905 276.706644155165 209.791484615206</t>
  </si>
  <si>
    <t>-497.095962829302 285.392338655413 616.022060786618</t>
  </si>
  <si>
    <t>-348.349026014025 294.950270338264 676.16355454706</t>
  </si>
  <si>
    <t>-518.557462106324 104.588361725496 -201.309626854609</t>
  </si>
  <si>
    <t>-526.070005032793 103.803610052222 215.102432264988</t>
  </si>
  <si>
    <t>-531.964086544932 101.798714756978 621.426091019</t>
  </si>
  <si>
    <t>-391.882144076262 50.9680571088179 681.653064819388</t>
  </si>
  <si>
    <t>9763-20170724T150318.409305000.bin</t>
  </si>
  <si>
    <t>-501.422210703829 182.689594133802 -203.847193220146</t>
  </si>
  <si>
    <t>-511.688287319217 181.741798456908 -301.815057164845</t>
  </si>
  <si>
    <t>-517.76655926136 178.520239811262 -410.058706130016</t>
  </si>
  <si>
    <t>-521.086261932927 174.922230189902 -507.936286199405</t>
  </si>
  <si>
    <t>-522.198521122457 170.755876948904 -605.841448394455</t>
  </si>
  <si>
    <t>-521.407204072545 164.400519064704 -743.692766908903</t>
  </si>
  <si>
    <t>-499.379438940247 153.123991698607 -831.491489453569</t>
  </si>
  <si>
    <t>-523.378926764595 197.133687145794 -684.147327775567</t>
  </si>
  <si>
    <t>-548.333462879035 334.462719080643 -673.377434726344</t>
  </si>
  <si>
    <t>-515.902197758819 348.099446133669 -375.447433173539</t>
  </si>
  <si>
    <t>-310.324336180533 239.956274274028 -296.912091176051</t>
  </si>
  <si>
    <t>-520.13503891837 137.285803006615 -681.369527836501</t>
  </si>
  <si>
    <t>-563.098590169742 7.0091625007442 -653.402038338918</t>
  </si>
  <si>
    <t>-302.726482775422 38.4388363544699 -372.449070309962</t>
  </si>
  <si>
    <t>-484.241558350753 260.833403190349 -206.349448147532</t>
  </si>
  <si>
    <t>-489.938496607832 276.665239267818 209.791058048706</t>
  </si>
  <si>
    <t>-497.085423336689 285.354608171651 616.022544868114</t>
  </si>
  <si>
    <t>-348.341968412837 294.975762262233 676.162547214506</t>
  </si>
  <si>
    <t>-518.590759342687 104.485037891568 -201.307651540016</t>
  </si>
  <si>
    <t>-526.083886046881 103.782758597387 215.10483141539</t>
  </si>
  <si>
    <t>-531.963797957834 101.808022397891 621.422310461382</t>
  </si>
  <si>
    <t>-391.880381173253 50.9694959993681 681.639241803118</t>
  </si>
  <si>
    <t>9763-20170724T150318.477001200.bin</t>
  </si>
  <si>
    <t>-501.541448468189 182.541553620034 -203.842711652711</t>
  </si>
  <si>
    <t>-511.828368707247 181.590011510381 -301.808411818097</t>
  </si>
  <si>
    <t>-517.929655894469 178.384576401308 -410.051161460044</t>
  </si>
  <si>
    <t>-521.270522358053 174.810594867374 -507.928955136214</t>
  </si>
  <si>
    <t>-522.404653531813 170.677984752594 -605.835154263391</t>
  </si>
  <si>
    <t>-521.645288686316 164.380670944665 -743.689339076985</t>
  </si>
  <si>
    <t>-499.462738283152 153.152270188965 -831.455180565098</t>
  </si>
  <si>
    <t>-523.635799239758 197.086971110238 -684.129758522395</t>
  </si>
  <si>
    <t>-548.685638942872 334.409868696673 -673.426395380664</t>
  </si>
  <si>
    <t>-514.684175656317 348.131124548096 -375.67550513697</t>
  </si>
  <si>
    <t>-307.161228557645 239.255769454388 -303.527058666861</t>
  </si>
  <si>
    <t>-520.326097462455 137.241562599042 -681.377899684417</t>
  </si>
  <si>
    <t>-563.154825906182 6.9228464602279 -653.415926788197</t>
  </si>
  <si>
    <t>-302.431517535605 37.6935801862535 -373.083367949822</t>
  </si>
  <si>
    <t>-484.352562362104 260.745469768721 -206.340123852046</t>
  </si>
  <si>
    <t>-489.927570807047 276.654515195228 209.799063119501</t>
  </si>
  <si>
    <t>-497.138878429172 285.443836208424 616.033734769786</t>
  </si>
  <si>
    <t>-348.37537328556 294.835820732327 676.160338236387</t>
  </si>
  <si>
    <t>-518.725066795848 104.347383290721 -201.300086776708</t>
  </si>
  <si>
    <t>-526.128722707279 103.75373004124 215.11422382307</t>
  </si>
  <si>
    <t>-531.953667144951 101.835411363584 621.42821398501</t>
  </si>
  <si>
    <t>-391.892422196546 50.9156567550408 681.628151677581</t>
  </si>
  <si>
    <t>9763-20170724T150318.510579200.bin</t>
  </si>
  <si>
    <t>-501.57775613772 182.52890726529 -203.840462250942</t>
  </si>
  <si>
    <t>-511.894571367253 181.583820065837 -301.803076129012</t>
  </si>
  <si>
    <t>-517.991862102896 178.37890929114 -410.046039307622</t>
  </si>
  <si>
    <t>-521.314030158933 174.803990823376 -507.924463479872</t>
  </si>
  <si>
    <t>-522.414308230972 170.669942860615 -605.83107733033</t>
  </si>
  <si>
    <t>-521.591208463989 164.371217667717 -743.684766759527</t>
  </si>
  <si>
    <t>-499.295020274864 153.120763384345 -831.419096846782</t>
  </si>
  <si>
    <t>-523.609380434375 197.078032079883 -684.126553642384</t>
  </si>
  <si>
    <t>-548.697517762364 334.405582379382 -673.533883811309</t>
  </si>
  <si>
    <t>-514.379655754222 348.271640061288 -375.82593028431</t>
  </si>
  <si>
    <t>-306.238682017045 238.919132089651 -306.224339335426</t>
  </si>
  <si>
    <t>-520.300707178609 137.232772058019 -681.372341048248</t>
  </si>
  <si>
    <t>-563.087462767513 6.89930018739165 -653.394002661891</t>
  </si>
  <si>
    <t>-302.011231721095 37.4040440668357 -373.842399689568</t>
  </si>
  <si>
    <t>-484.378352038093 260.776833730196 -206.341332353126</t>
  </si>
  <si>
    <t>-489.923802702032 276.605258178108 209.801325191386</t>
  </si>
  <si>
    <t>-497.140137741619 285.431596044347 616.034894669208</t>
  </si>
  <si>
    <t>-348.375198746619 294.815437240086 676.159235661294</t>
  </si>
  <si>
    <t>-518.756359481502 104.341209024278 -201.292550275555</t>
  </si>
  <si>
    <t>-526.167380109001 103.714090909124 215.121521169435</t>
  </si>
  <si>
    <t>-531.970646774559 101.815839259632 621.432270895683</t>
  </si>
  <si>
    <t>-391.885159303538 50.947784013659 681.619473456206</t>
  </si>
  <si>
    <t>9763-20170724T150318.579265500.bin</t>
  </si>
  <si>
    <t>-501.690158628993 182.550994214391 -203.871528907313</t>
  </si>
  <si>
    <t>-512.042554728582 181.580628754195 -301.830144233174</t>
  </si>
  <si>
    <t>-518.109244874138 178.341454951214 -410.073890051309</t>
  </si>
  <si>
    <t>-521.37557397341 174.735475842214 -507.953018391655</t>
  </si>
  <si>
    <t>-522.391858760766 170.571764585685 -605.85927722484</t>
  </si>
  <si>
    <t>-521.420936426988 164.233796492838 -743.710331790184</t>
  </si>
  <si>
    <t>-499.006628245767 152.857918252219 -831.398198936245</t>
  </si>
  <si>
    <t>-523.509578854638 196.957225329382 -684.163501782862</t>
  </si>
  <si>
    <t>-548.555478017196 334.313801122484 -673.642048789142</t>
  </si>
  <si>
    <t>-514.90925431308 347.576472377262 -375.830040915948</t>
  </si>
  <si>
    <t>-305.778947409558 239.033929015165 -307.947388853316</t>
  </si>
  <si>
    <t>-520.190652255324 137.113399524044 -681.388789500173</t>
  </si>
  <si>
    <t>-562.994031874006 6.79305340668088 -653.387953686697</t>
  </si>
  <si>
    <t>-301.381207176605 36.7736067164285 -375.365169942662</t>
  </si>
  <si>
    <t>-484.59030608556 260.851212280488 -206.376000589847</t>
  </si>
  <si>
    <t>-490.029238739883 276.560183806603 209.77257102464</t>
  </si>
  <si>
    <t>-497.132841727649 285.44290432093 616.00423074008</t>
  </si>
  <si>
    <t>-348.376176631243 294.745742798134 676.161602177313</t>
  </si>
  <si>
    <t>-518.765504548601 104.236887267102 -201.308499898358</t>
  </si>
  <si>
    <t>-526.271674742727 103.907791909659 215.104247809887</t>
  </si>
  <si>
    <t>-531.934499078978 101.837757358712 621.405608870585</t>
  </si>
  <si>
    <t>-391.866167806876 50.9598388332404 681.624366893553</t>
  </si>
  <si>
    <t>9763-20170724T150318.611355100.bin</t>
  </si>
  <si>
    <t>-501.696120204804 182.512401512601 -203.893837244558</t>
  </si>
  <si>
    <t>-512.041159314623 181.527448017221 -301.853086602691</t>
  </si>
  <si>
    <t>-518.085064543042 178.263360506318 -410.097264746017</t>
  </si>
  <si>
    <t>-521.324508014175 174.631896383293 -507.976466029082</t>
  </si>
  <si>
    <t>-522.307402232591 170.440599393871 -605.881874190124</t>
  </si>
  <si>
    <t>-521.282432189327 164.062122644493 -743.730529519381</t>
  </si>
  <si>
    <t>-498.842604878199 152.650880442167 -831.407428750419</t>
  </si>
  <si>
    <t>-523.413029180098 196.80205398716 -684.1943657695</t>
  </si>
  <si>
    <t>-548.620809139619 334.111869555501 -673.681509565242</t>
  </si>
  <si>
    <t>-515.802132722913 346.896170973364 -375.756209285575</t>
  </si>
  <si>
    <t>-306.498634555728 240.19750815727 -305.524739825157</t>
  </si>
  <si>
    <t>-520.057953527887 136.961180263391 -681.400462256439</t>
  </si>
  <si>
    <t>-562.787837284698 6.61735593538378 -653.356780930255</t>
  </si>
  <si>
    <t>-301.21765091493 36.6895683842502 -375.830067317633</t>
  </si>
  <si>
    <t>-484.606141546424 260.839019262163 -206.412414854583</t>
  </si>
  <si>
    <t>-490.061537096594 276.496701628937 209.737892460009</t>
  </si>
  <si>
    <t>-497.100616116866 285.38641905283 615.979719033791</t>
  </si>
  <si>
    <t>-348.363164496805 294.851577412357 676.159286431552</t>
  </si>
  <si>
    <t>-518.740586106246 104.178684717157 -201.314608630941</t>
  </si>
  <si>
    <t>-526.335740594459 103.961597346841 215.096559148339</t>
  </si>
  <si>
    <t>-531.925672165258 101.838457803605 621.394920847394</t>
  </si>
  <si>
    <t>-391.861210455026 50.9751593985804 681.634951511603</t>
  </si>
  <si>
    <t>9763-20170724T150318.677533700.bin</t>
  </si>
  <si>
    <t>-501.566578240911 182.427552475709 -203.888717177709</t>
  </si>
  <si>
    <t>-511.94513409467 181.437112954832 -301.844340009726</t>
  </si>
  <si>
    <t>-517.985568372053 178.124865894396 -410.087341574619</t>
  </si>
  <si>
    <t>-521.204091112207 174.434514144607 -507.964858853651</t>
  </si>
  <si>
    <t>-522.147428248165 170.170332941322 -605.867548530636</t>
  </si>
  <si>
    <t>-521.046433572463 163.675396085781 -743.710152605091</t>
  </si>
  <si>
    <t>-498.592413055113 152.240747379493 -831.380500776081</t>
  </si>
  <si>
    <t>-523.249958485456 196.463388673793 -684.203281324836</t>
  </si>
  <si>
    <t>-548.854130060303 333.695261704869 -673.705094574295</t>
  </si>
  <si>
    <t>-517.812409829858 346.651134139451 -375.596655780664</t>
  </si>
  <si>
    <t>-309.263786368095 241.446712043816 -301.001079170067</t>
  </si>
  <si>
    <t>-519.816252875768 136.629402818139 -681.35633451464</t>
  </si>
  <si>
    <t>-562.367913348997 6.25930345747224 -653.201434132214</t>
  </si>
  <si>
    <t>-300.836420740403 36.7322254508799 -375.798000957554</t>
  </si>
  <si>
    <t>-484.667473803476 260.882281663596 -206.448043322486</t>
  </si>
  <si>
    <t>-490.193987880314 276.371708534005 209.707634726162</t>
  </si>
  <si>
    <t>-497.057617420584 285.336535571038 615.94661340485</t>
  </si>
  <si>
    <t>-348.348687414413 294.916222339085 676.178557416746</t>
  </si>
  <si>
    <t>-518.467479796545 104.058202676739 -201.331045993034</t>
  </si>
  <si>
    <t>-526.347965043541 104.06063993474 215.07486674082</t>
  </si>
  <si>
    <t>-531.915383147399 101.846493664053 621.383544481629</t>
  </si>
  <si>
    <t>-391.848161048526 51.0184056895796 681.647024813186</t>
  </si>
  <si>
    <t>9763-20170724T150318.743316200.bin</t>
  </si>
  <si>
    <t>-501.637368950724 182.530499799565 -203.947709155458</t>
  </si>
  <si>
    <t>-512.098637893701 181.535563192364 -301.894467307703</t>
  </si>
  <si>
    <t>-518.226963061655 178.219874445377 -410.132419919915</t>
  </si>
  <si>
    <t>-521.523742378447 174.526819624044 -508.007258913419</t>
  </si>
  <si>
    <t>-522.544209795731 170.260036967392 -605.909144858534</t>
  </si>
  <si>
    <t>-521.550637464791 163.761632429217 -743.752431379113</t>
  </si>
  <si>
    <t>-499.150635766064 152.414656711453 -831.447835065133</t>
  </si>
  <si>
    <t>-523.759721174446 196.548020676145 -684.244715789424</t>
  </si>
  <si>
    <t>-549.73550190934 333.705752805645 -673.623726006245</t>
  </si>
  <si>
    <t>-520.080339856549 346.058249770321 -375.348742445822</t>
  </si>
  <si>
    <t>-312.435554750586 243.805991535668 -294.397407557945</t>
  </si>
  <si>
    <t>-520.219928773327 136.720141166404 -681.398692636221</t>
  </si>
  <si>
    <t>-562.564787354251 6.2738141630748 -653.251967706104</t>
  </si>
  <si>
    <t>-301.332198301015 37.7411111201909 -374.600722340923</t>
  </si>
  <si>
    <t>-484.977342464131 260.879060321486 -206.468476570681</t>
  </si>
  <si>
    <t>-490.349152691542 276.358571152296 209.689643591599</t>
  </si>
  <si>
    <t>-496.995055658404 285.202326267093 615.935294663219</t>
  </si>
  <si>
    <t>-348.318720437663 295.068771545566 676.201427811582</t>
  </si>
  <si>
    <t>-518.330540258991 104.192647495689 -201.35853989894</t>
  </si>
  <si>
    <t>-526.347635327676 103.983704462741 215.044783011359</t>
  </si>
  <si>
    <t>-531.925707749293 101.841103508005 621.357050070934</t>
  </si>
  <si>
    <t>-391.838626343829 51.0883162422954 681.637862196316</t>
  </si>
  <si>
    <t>9763-20170724T150318.777406500.bin</t>
  </si>
  <si>
    <t>-501.715094563562 182.659200389804 -203.96829498662</t>
  </si>
  <si>
    <t>-512.209668645323 181.670273222419 -301.911592455283</t>
  </si>
  <si>
    <t>-518.369112999016 178.359995525222 -410.147978875891</t>
  </si>
  <si>
    <t>-521.691596003756 174.671883101215 -508.02216255482</t>
  </si>
  <si>
    <t>-522.735303529977 170.410563404512 -605.923858520475</t>
  </si>
  <si>
    <t>-521.771857678636 163.920247249757 -743.76775597639</t>
  </si>
  <si>
    <t>-499.408278948087 152.633377890012 -831.480215282436</t>
  </si>
  <si>
    <t>-523.998551943568 196.701400104234 -684.257831048859</t>
  </si>
  <si>
    <t>-550.243820050651 333.801076923679 -673.60572537833</t>
  </si>
  <si>
    <t>-521.098553206902 346.300221290745 -375.286570418394</t>
  </si>
  <si>
    <t>-313.630548588574 245.894601516856 -291.616143602274</t>
  </si>
  <si>
    <t>-520.396901928324 136.876920136882 -681.415762880565</t>
  </si>
  <si>
    <t>-562.589845475187 6.38865066947074 -653.272222699695</t>
  </si>
  <si>
    <t>-301.793353198987 38.6941549953551 -373.58582895594</t>
  </si>
  <si>
    <t>-485.031592583338 260.995815600587 -206.488124908455</t>
  </si>
  <si>
    <t>-490.42448008995 276.332975271353 209.674878848604</t>
  </si>
  <si>
    <t>-496.968705693502 285.1470162424 615.92723257938</t>
  </si>
  <si>
    <t>-348.300944308114 295.061450279487 676.206532231531</t>
  </si>
  <si>
    <t>-518.363404804759 104.347104349206 -201.378145344079</t>
  </si>
  <si>
    <t>-526.400807226764 103.954797918918 215.024620946275</t>
  </si>
  <si>
    <t>-531.933362303379 101.818832624175 621.326117029101</t>
  </si>
  <si>
    <t>-391.847868703693 51.0764352372903 681.619220201817</t>
  </si>
  <si>
    <t>9763-20170724T150318.845621100.bin</t>
  </si>
  <si>
    <t>-502.160939295852 183.29303093859 -204.045224490133</t>
  </si>
  <si>
    <t>-512.654957827698 182.275273587458 -301.988204106141</t>
  </si>
  <si>
    <t>-518.851697575497 178.908732446066 -410.22075309737</t>
  </si>
  <si>
    <t>-522.222225897123 175.158871826166 -508.090895275976</t>
  </si>
  <si>
    <t>-523.327724434142 170.823814683189 -605.988754197901</t>
  </si>
  <si>
    <t>-522.465194770662 164.216437503753 -743.827733847999</t>
  </si>
  <si>
    <t>-500.127567415023 152.946648053347 -831.548989075053</t>
  </si>
  <si>
    <t>-524.673690683652 197.046475402037 -684.344074439602</t>
  </si>
  <si>
    <t>-551.197660460873 334.092633572441 -673.733339450795</t>
  </si>
  <si>
    <t>-523.086501583616 346.915942717266 -375.32866080972</t>
  </si>
  <si>
    <t>-315.625580645779 249.70821828649 -287.946666602324</t>
  </si>
  <si>
    <t>-521.019228856412 137.227682266159 -681.453774018694</t>
  </si>
  <si>
    <t>-562.917202868735 6.68218022133351 -653.125242131648</t>
  </si>
  <si>
    <t>-302.961928522095 41.4733801660045 -371.109106749871</t>
  </si>
  <si>
    <t>-485.430631452373 261.471075751231 -206.555549092447</t>
  </si>
  <si>
    <t>-490.702076386357 276.599309381218 209.616680915341</t>
  </si>
  <si>
    <t>-496.961826608393 285.19476940913 615.883857218794</t>
  </si>
  <si>
    <t>-348.306301841545 295.022831027363 676.207525718953</t>
  </si>
  <si>
    <t>-518.876899433856 105.079369847676 -201.445461695372</t>
  </si>
  <si>
    <t>-526.760838014272 104.01228762707 214.959037550536</t>
  </si>
  <si>
    <t>-531.829308251001 101.83948101481 621.227836466858</t>
  </si>
  <si>
    <t>-391.864893905642 50.8551164296393 681.598080404335</t>
  </si>
  <si>
    <t>9763-20170724T150318.877694800.bin</t>
  </si>
  <si>
    <t>-502.484977764606 183.794091560412 -204.104841825564</t>
  </si>
  <si>
    <t>-513.043168916369 182.761812508638 -302.040826062694</t>
  </si>
  <si>
    <t>-519.282488774575 179.321334147015 -410.268554964097</t>
  </si>
  <si>
    <t>-522.678363337835 175.481651862375 -508.13439692551</t>
  </si>
  <si>
    <t>-523.794938859799 171.03430904226 -606.027050569196</t>
  </si>
  <si>
    <t>-522.931898715299 164.245426111031 -743.857218579002</t>
  </si>
  <si>
    <t>-500.581841903163 152.890215851755 -831.564360333365</t>
  </si>
  <si>
    <t>-525.126215399188 197.154601693115 -684.416795060643</t>
  </si>
  <si>
    <t>-551.750678669119 334.202879639052 -674.039265233402</t>
  </si>
  <si>
    <t>-524.410752302194 347.475906483708 -375.582572976773</t>
  </si>
  <si>
    <t>-317.001969611319 250.812964321165 -287.475426060217</t>
  </si>
  <si>
    <t>-521.500556714228 137.337986571245 -681.447834139599</t>
  </si>
  <si>
    <t>-563.232751083822 6.80028159131211 -652.84744539228</t>
  </si>
  <si>
    <t>-303.658520157276 42.9874158356017 -369.837603083824</t>
  </si>
  <si>
    <t>-485.721405672157 261.914949923683 -206.621835951204</t>
  </si>
  <si>
    <t>-490.91892121453 276.838861999192 209.558724506765</t>
  </si>
  <si>
    <t>-496.93825918155 285.196959485595 615.832817247821</t>
  </si>
  <si>
    <t>-348.300046789021 295.02710338678 676.198779990547</t>
  </si>
  <si>
    <t>-519.269566983707 105.612093513908 -201.507241541346</t>
  </si>
  <si>
    <t>-526.99604335436 104.099636882193 214.898809995928</t>
  </si>
  <si>
    <t>-531.799523453488 101.79710612645 621.183249326403</t>
  </si>
  <si>
    <t>-391.89087413124 50.7080259446109 681.594159975739</t>
  </si>
  <si>
    <t>9763-20170724T150318.910788300.bin</t>
  </si>
  <si>
    <t>-502.974570316907 184.444349946303 -204.191578925309</t>
  </si>
  <si>
    <t>-513.690882651765 183.407121021521 -302.110309968978</t>
  </si>
  <si>
    <t>-520.016962710789 179.856851526017 -410.329516843355</t>
  </si>
  <si>
    <t>-523.452598797928 175.878489223092 -508.188384692358</t>
  </si>
  <si>
    <t>-524.568292206355 171.254980713202 -606.07298095001</t>
  </si>
  <si>
    <t>-523.659350963919 164.180193862184 -743.888487544102</t>
  </si>
  <si>
    <t>-501.265419332748 152.645042436348 -831.560880349838</t>
  </si>
  <si>
    <t>-525.840174411109 197.214664551948 -684.517083344212</t>
  </si>
  <si>
    <t>-552.494610446151 334.276896835999 -674.477166479576</t>
  </si>
  <si>
    <t>-526.180193602577 347.980366617666 -375.947742151055</t>
  </si>
  <si>
    <t>-318.856047985314 251.956196622879 -286.947563803304</t>
  </si>
  <si>
    <t>-522.282080574974 137.400263104356 -681.422901334672</t>
  </si>
  <si>
    <t>-563.891460952456 6.89561900932358 -652.481227516203</t>
  </si>
  <si>
    <t>-304.816819679371 44.4029263428249 -368.556846751269</t>
  </si>
  <si>
    <t>-486.164890145947 262.576140748709 -206.721752823662</t>
  </si>
  <si>
    <t>-491.057504878472 277.169908081307 209.474173836595</t>
  </si>
  <si>
    <t>-496.942479418519 285.313039657649 615.75905205092</t>
  </si>
  <si>
    <t>-348.324070362645 294.996564613654 676.197369605137</t>
  </si>
  <si>
    <t>-519.867807304908 106.187252777901 -201.560735941512</t>
  </si>
  <si>
    <t>-527.377936055394 104.279753320655 214.847644103375</t>
  </si>
  <si>
    <t>-531.828889399497 101.680775827944 621.146932996056</t>
  </si>
  <si>
    <t>-391.908750814953 50.6542001297134 681.58399697635</t>
  </si>
  <si>
    <t>9763-20170724T150318.971955100.bin</t>
  </si>
  <si>
    <t>-504.613764873155 186.128533201526 -204.361070306615</t>
  </si>
  <si>
    <t>-515.519291943472 184.967739965411 -302.257527490928</t>
  </si>
  <si>
    <t>-521.90737892841 181.052237606969 -410.460397759429</t>
  </si>
  <si>
    <t>-525.332101785742 176.657482771388 -508.301906651045</t>
  </si>
  <si>
    <t>-526.365363920706 171.535077746927 -606.162542357481</t>
  </si>
  <si>
    <t>-525.26086551485 163.674416261436 -743.934052348879</t>
  </si>
  <si>
    <t>-502.698118453678 151.492482933588 -831.475595262912</t>
  </si>
  <si>
    <t>-527.398102304984 197.054300365318 -684.754531224354</t>
  </si>
  <si>
    <t>-553.79132382945 334.231432323077 -675.606373322326</t>
  </si>
  <si>
    <t>-529.835936660628 349.286049538322 -376.943564685255</t>
  </si>
  <si>
    <t>-323.183260876169 255.898191071027 -283.678434388028</t>
  </si>
  <si>
    <t>-524.10006732849 137.243784728631 -681.315480969001</t>
  </si>
  <si>
    <t>-565.994250507501 7.0129690302972 -651.536531599423</t>
  </si>
  <si>
    <t>-307.688556848602 47.0525192231917 -366.071940035608</t>
  </si>
  <si>
    <t>-487.402846489767 264.333011406451 -207.090616113816</t>
  </si>
  <si>
    <t>-490.743759442818 278.177081603886 209.146305041863</t>
  </si>
  <si>
    <t>-496.837623740794 285.633169783123 615.412766129878</t>
  </si>
  <si>
    <t>-348.321535514464 294.931810355137 676.162314386474</t>
  </si>
  <si>
    <t>-521.889104072297 107.621962535914 -201.580540410367</t>
  </si>
  <si>
    <t>-528.640946644243 105.073652202439 214.837421642846</t>
  </si>
  <si>
    <t>-532.075953037089 101.247494674549 621.117629804812</t>
  </si>
  <si>
    <t>-391.90638505467 50.8636284450088 681.515966224225</t>
  </si>
  <si>
    <t>9763-20170724T150319.010061000.bin</t>
  </si>
  <si>
    <t>-505.606952599738 187.180722236781 -204.517118868456</t>
  </si>
  <si>
    <t>-516.427381602244 185.880906603865 -302.421341884249</t>
  </si>
  <si>
    <t>-522.710514451033 181.702298420017 -410.620479067166</t>
  </si>
  <si>
    <t>-526.031760269967 177.027435511682 -508.452656588678</t>
  </si>
  <si>
    <t>-526.950513300199 171.583530432895 -606.296982522851</t>
  </si>
  <si>
    <t>-525.67103497188 163.227842711461 -744.037841469219</t>
  </si>
  <si>
    <t>-502.990981437707 150.60411318436 -831.48643824354</t>
  </si>
  <si>
    <t>-527.791179961547 196.825245668869 -684.980788515541</t>
  </si>
  <si>
    <t>-553.873618965452 334.096843930537 -676.430677463896</t>
  </si>
  <si>
    <t>-531.26664950007 350.352363259847 -377.72563220984</t>
  </si>
  <si>
    <t>-325.244658482277 258.52892191008 -281.557136305813</t>
  </si>
  <si>
    <t>-524.682024972861 137.017403000163 -681.323952354519</t>
  </si>
  <si>
    <t>-566.870225397766 6.99354110769104 -651.0489797774</t>
  </si>
  <si>
    <t>-309.099112434086 48.5458919373384 -364.801253220421</t>
  </si>
  <si>
    <t>-488.045215827229 265.382233907077 -207.383964226763</t>
  </si>
  <si>
    <t>-490.505540127384 278.913336208487 208.86941391153</t>
  </si>
  <si>
    <t>-496.766860234043 285.897789495855 615.130010276447</t>
  </si>
  <si>
    <t>-348.33916860255 295.029032332761 676.120512252358</t>
  </si>
  <si>
    <t>-523.103011573743 108.723968462117 -201.588545743863</t>
  </si>
  <si>
    <t>-529.341807337433 105.796943194082 214.834938009521</t>
  </si>
  <si>
    <t>-532.0729528923 101.215505002571 621.117267370971</t>
  </si>
  <si>
    <t>-391.869183082878 50.920959468503 681.510559641993</t>
  </si>
  <si>
    <t>9763-20170724T150319.078243800.bin</t>
  </si>
  <si>
    <t>-507.437333465069 189.516850204908 -204.681916483642</t>
  </si>
  <si>
    <t>-517.904162560311 188.008083478835 -302.621495865733</t>
  </si>
  <si>
    <t>-523.842602593529 183.291105635704 -410.818007413716</t>
  </si>
  <si>
    <t>-526.859302228171 178.006195433401 -508.628950751611</t>
  </si>
  <si>
    <t>-527.473757138203 171.829300399275 -606.432171532522</t>
  </si>
  <si>
    <t>-525.759939356029 162.312730134393 -744.092912395486</t>
  </si>
  <si>
    <t>-502.853349712045 148.613565395982 -831.320350431772</t>
  </si>
  <si>
    <t>-527.786523936209 196.420067460704 -685.325751818598</t>
  </si>
  <si>
    <t>-552.767354731568 333.997164756673 -678.216778247778</t>
  </si>
  <si>
    <t>-533.385610717008 352.442975969693 -379.412430062261</t>
  </si>
  <si>
    <t>-328.610257567481 264.487086166894 -277.158790118879</t>
  </si>
  <si>
    <t>-525.248473844913 136.618626215946 -681.160147111799</t>
  </si>
  <si>
    <t>-568.532756841345 7.2222060435563 -649.848332673472</t>
  </si>
  <si>
    <t>-311.421059906929 51.4138638293052 -362.356527821436</t>
  </si>
  <si>
    <t>-489.2516334726 267.916499236397 -207.766798419148</t>
  </si>
  <si>
    <t>-490.782328344705 280.606112816165 208.517493801496</t>
  </si>
  <si>
    <t>-496.804511720386 286.394303196274 614.847771836397</t>
  </si>
  <si>
    <t>-348.443962302515 294.958803902289 676.083366528034</t>
  </si>
  <si>
    <t>-525.441725119195 110.916580588325 -201.570615015292</t>
  </si>
  <si>
    <t>-530.540595018761 107.585999338572 214.865346548151</t>
  </si>
  <si>
    <t>-531.966660619425 101.453650159324 621.196970034217</t>
  </si>
  <si>
    <t>-391.845240046981 50.8923755908859 681.558732002401</t>
  </si>
  <si>
    <t>9763-20170724T150319.112337000.bin</t>
  </si>
  <si>
    <t>-508.19220075893 190.559121131378 -204.656241998728</t>
  </si>
  <si>
    <t>-518.455795414291 188.977393589364 -302.616231134423</t>
  </si>
  <si>
    <t>-524.20259403171 184.001535144964 -410.811408725319</t>
  </si>
  <si>
    <t>-527.053464788612 178.408815623347 -508.610246831778</t>
  </si>
  <si>
    <t>-527.50579444061 171.849878371753 -606.389401923667</t>
  </si>
  <si>
    <t>-525.56425341338 161.716044901518 -744.003200186068</t>
  </si>
  <si>
    <t>-502.551933819192 147.416871517565 -831.106301037919</t>
  </si>
  <si>
    <t>-527.514404931027 196.093475061709 -685.390943873535</t>
  </si>
  <si>
    <t>-551.803390899353 333.837504826324 -679.049294096159</t>
  </si>
  <si>
    <t>-534.027600952887 353.044163792024 -380.192864310355</t>
  </si>
  <si>
    <t>-329.927566022565 267.595224318528 -274.520444460493</t>
  </si>
  <si>
    <t>-525.330517972192 136.29750740312 -680.956761379965</t>
  </si>
  <si>
    <t>-569.310129695153 7.26960776303076 -649.094004631416</t>
  </si>
  <si>
    <t>-312.408653543407 52.4224898530515 -360.975402492846</t>
  </si>
  <si>
    <t>-489.85543222224 269.048955201959 -207.839507041712</t>
  </si>
  <si>
    <t>-491.296265940207 281.395534299594 208.455517588535</t>
  </si>
  <si>
    <t>-496.853994239942 286.596535288645 614.75992294865</t>
  </si>
  <si>
    <t>-348.500247094948 294.797661324757 676.061670389456</t>
  </si>
  <si>
    <t>-526.359781486143 111.989698767204 -201.483788016113</t>
  </si>
  <si>
    <t>-530.725152629068 108.372865192074 214.958120292168</t>
  </si>
  <si>
    <t>-531.886806607585 101.695846032866 621.300826593928</t>
  </si>
  <si>
    <t>-391.838662904249 50.8506524849424 681.594090365502</t>
  </si>
  <si>
    <t>9763-20170724T150319.171496000.bin</t>
  </si>
  <si>
    <t>-509.853342315868 192.720860839177 -204.646266458927</t>
  </si>
  <si>
    <t>-519.750151951159 191.096548024397 -302.643262781103</t>
  </si>
  <si>
    <t>-525.211364826051 185.705833560061 -410.833404648136</t>
  </si>
  <si>
    <t>-527.841722826276 179.582118742059 -508.606580996046</t>
  </si>
  <si>
    <t>-528.104363388181 172.331016416663 -606.337713039492</t>
  </si>
  <si>
    <t>-525.921631309953 161.048931599958 -743.858354707398</t>
  </si>
  <si>
    <t>-502.771243858146 145.631269192746 -830.733833040614</t>
  </si>
  <si>
    <t>-527.650194520904 195.924869418102 -685.53432073683</t>
  </si>
  <si>
    <t>-550.562420822151 333.943084830935 -680.465495804856</t>
  </si>
  <si>
    <t>-535.127109819401 354.287218588004 -381.554319067423</t>
  </si>
  <si>
    <t>-331.650535950007 275.65218545559 -269.577429415221</t>
  </si>
  <si>
    <t>-526.12272586422 136.147041044255 -680.606024907335</t>
  </si>
  <si>
    <t>-571.483940107689 7.828763844484 -647.78838106867</t>
  </si>
  <si>
    <t>-554.011701858262 0.978911128533355 -348.375905889128</t>
  </si>
  <si>
    <t>-314.945582884955 54.6271177609888 -358.084835499541</t>
  </si>
  <si>
    <t>-491.309215868174 271.253482673628 -207.838921275444</t>
  </si>
  <si>
    <t>-492.212214029456 282.782553718499 208.481031458922</t>
  </si>
  <si>
    <t>-496.9044623313 286.668632837515 614.825850740107</t>
  </si>
  <si>
    <t>-348.492434347746 294.128081155554 676.081304712483</t>
  </si>
  <si>
    <t>-528.413467620981 114.437696724093 -201.434400731556</t>
  </si>
  <si>
    <t>-530.884444044892 109.731859434571 215.012218929892</t>
  </si>
  <si>
    <t>-531.730383342932 102.155528480484 621.374384972685</t>
  </si>
  <si>
    <t>-391.846919601234 50.8276114338842 681.640921564329</t>
  </si>
  <si>
    <t>9763-20170724T150319.240683000.bin</t>
  </si>
  <si>
    <t>-511.107156894249 195.307175711253 -204.601875250466</t>
  </si>
  <si>
    <t>-520.855622255472 193.677285512154 -302.613693425697</t>
  </si>
  <si>
    <t>-526.215017589929 188.044890234297 -410.796666932043</t>
  </si>
  <si>
    <t>-528.771369734993 181.60452032948 -508.551503413161</t>
  </si>
  <si>
    <t>-528.973572744363 173.936671322798 -606.250748262111</t>
  </si>
  <si>
    <t>-526.715966000897 161.960147432295 -743.711479873474</t>
  </si>
  <si>
    <t>-503.493938497022 145.899386043009 -830.451336500733</t>
  </si>
  <si>
    <t>-528.315200588755 197.133991848542 -685.563082457307</t>
  </si>
  <si>
    <t>-550.577174830703 335.271844614723 -681.296727364339</t>
  </si>
  <si>
    <t>-536.026928585523 356.871523863252 -382.429137943561</t>
  </si>
  <si>
    <t>-331.618502452589 285.239668661608 -267.489692178849</t>
  </si>
  <si>
    <t>-527.112576999393 137.374254081119 -680.336629463004</t>
  </si>
  <si>
    <t>-573.054446496277 9.39661422702306 -646.949499171898</t>
  </si>
  <si>
    <t>-557.214207585614 5.23725231811272 -347.396984239525</t>
  </si>
  <si>
    <t>-317.965309852076 58.3692934007547 -355.266371562497</t>
  </si>
  <si>
    <t>-492.483971528068 273.827326008778 -207.785136551377</t>
  </si>
  <si>
    <t>-492.658320868477 284.156249358401 208.56724403279</t>
  </si>
  <si>
    <t>-496.983397239569 286.666046325092 614.956542283073</t>
  </si>
  <si>
    <t>-348.495935517301 293.932269449299 676.05219029517</t>
  </si>
  <si>
    <t>-529.826636182372 117.012112732143 -201.424592786048</t>
  </si>
  <si>
    <t>-531.349555693586 111.156950020119 215.011978105399</t>
  </si>
  <si>
    <t>-531.640413489375 102.330704568388 621.288570281934</t>
  </si>
  <si>
    <t>-391.868240382275 50.762046855755 681.607800241791</t>
  </si>
  <si>
    <t>9763-20170724T150319.272768700.bin</t>
  </si>
  <si>
    <t>-511.546229705421 196.614012858154 -204.605362353564</t>
  </si>
  <si>
    <t>-521.293458699033 194.994796898774 -302.617423221717</t>
  </si>
  <si>
    <t>-526.68732091932 189.301280966284 -410.795439928114</t>
  </si>
  <si>
    <t>-529.285863533314 182.776827059636 -508.543450602305</t>
  </si>
  <si>
    <t>-529.539405803497 174.996047396641 -606.233868303082</t>
  </si>
  <si>
    <t>-527.361930938166 162.830592080749 -743.679245899562</t>
  </si>
  <si>
    <t>-504.12739219248 146.636146152427 -830.390862484879</t>
  </si>
  <si>
    <t>-528.907614081357 198.084895126032 -685.578058187755</t>
  </si>
  <si>
    <t>-551.111858051835 336.239703424718 -681.545301008248</t>
  </si>
  <si>
    <t>-536.345220841514 358.614744356924 -382.745376164838</t>
  </si>
  <si>
    <t>-331.150067558558 290.318168330773 -267.179433727634</t>
  </si>
  <si>
    <t>-527.741254154334 138.331438499069 -680.270707090925</t>
  </si>
  <si>
    <t>-573.70613860055 10.4205404446031 -646.675472133306</t>
  </si>
  <si>
    <t>-558.54924848397 6.93786573553348 -347.078944380936</t>
  </si>
  <si>
    <t>-319.37196994633 60.5016996647519 -354.16121518579</t>
  </si>
  <si>
    <t>-492.762388272595 275.067448136454 -207.76188015327</t>
  </si>
  <si>
    <t>-492.874341647587 284.73410150933 208.606411986442</t>
  </si>
  <si>
    <t>-497.014493891459 286.68088264937 614.989285789703</t>
  </si>
  <si>
    <t>-348.507009968641 293.933154957487 676.037905362149</t>
  </si>
  <si>
    <t>-530.411426550308 118.267997399108 -201.411542167282</t>
  </si>
  <si>
    <t>-531.561341182747 111.849334227507 215.017901159799</t>
  </si>
  <si>
    <t>-531.600583820264 102.408060730977 621.27954758543</t>
  </si>
  <si>
    <t>-391.886279184999 50.6931939855629 681.607728880209</t>
  </si>
  <si>
    <t>9763-20170724T150319.344974600.bin</t>
  </si>
  <si>
    <t>-512.764621156244 198.984318316169 -204.625173827646</t>
  </si>
  <si>
    <t>-522.558775654214 197.32608578681 -302.631954536282</t>
  </si>
  <si>
    <t>-528.005088040629 191.545172790517 -410.802706057346</t>
  </si>
  <si>
    <t>-530.648316883191 184.926199081631 -508.543182412182</t>
  </si>
  <si>
    <t>-530.942219768145 177.036860901057 -606.224652413652</t>
  </si>
  <si>
    <t>-528.815629259978 164.70588655042 -743.656269524256</t>
  </si>
  <si>
    <t>-505.518622810595 148.380880352421 -830.326561839142</t>
  </si>
  <si>
    <t>-530.315988012857 200.030575586427 -685.596504357969</t>
  </si>
  <si>
    <t>-552.346058007152 338.231912228868 -681.868113686994</t>
  </si>
  <si>
    <t>-537.212998984281 361.374666060271 -383.145185487459</t>
  </si>
  <si>
    <t>-330.618923375442 298.380941073786 -267.060413469514</t>
  </si>
  <si>
    <t>-529.195289403528 140.282545401476 -680.218413495836</t>
  </si>
  <si>
    <t>-575.17042575432 12.4382681970692 -646.435065876904</t>
  </si>
  <si>
    <t>-560.36308391763 9.02774737877075 -346.8201437017</t>
  </si>
  <si>
    <t>-321.55168478335 64.287390344999 -353.18450133402</t>
  </si>
  <si>
    <t>-493.747080383192 277.418535180425 -207.802095338138</t>
  </si>
  <si>
    <t>-493.462576121265 285.95248520666 208.590838955912</t>
  </si>
  <si>
    <t>-497.130621779109 287.010112255573 614.972988976431</t>
  </si>
  <si>
    <t>-348.586147900302 293.41907442061 676.025962625337</t>
  </si>
  <si>
    <t>-531.872234335133 120.49398055552 -201.418076885717</t>
  </si>
  <si>
    <t>-532.32806295333 113.399178708798 215.001756130592</t>
  </si>
  <si>
    <t>-531.499235804272 102.547608826991 621.224406726633</t>
  </si>
  <si>
    <t>-391.910870500348 50.5963795802279 681.640926089683</t>
  </si>
  <si>
    <t>9763-20170724T150319.376058500.bin</t>
  </si>
  <si>
    <t>-513.383213607924 199.899951745236 -204.614853912431</t>
  </si>
  <si>
    <t>-523.1592503134 198.222797922922 -302.623027602705</t>
  </si>
  <si>
    <t>-528.594701724578 192.416511437346 -410.792989395067</t>
  </si>
  <si>
    <t>-531.231153574551 185.773129797271 -508.532007072913</t>
  </si>
  <si>
    <t>-531.52096056003 177.858636257261 -606.211539923506</t>
  </si>
  <si>
    <t>-529.391161768378 165.491467722381 -743.63981975522</t>
  </si>
  <si>
    <t>-506.076121835576 149.129040643473 -830.29822146831</t>
  </si>
  <si>
    <t>-530.881772175267 200.831645828626 -685.589326023822</t>
  </si>
  <si>
    <t>-552.719733056148 339.076297938669 -681.856365250528</t>
  </si>
  <si>
    <t>-537.709469224977 362.397990480258 -383.141089803394</t>
  </si>
  <si>
    <t>-330.33750834851 302.074282119588 -267.025154872373</t>
  </si>
  <si>
    <t>-529.783409755373 141.084644723732 -680.195695881754</t>
  </si>
  <si>
    <t>-575.76399518461 13.2522594806533 -646.410493268998</t>
  </si>
  <si>
    <t>-560.750873013296 9.67959641242351 -346.807722543089</t>
  </si>
  <si>
    <t>-322.124297218221 65.7369377968753 -353.127670424315</t>
  </si>
  <si>
    <t>-494.20357525229 278.386934636059 -207.845339761529</t>
  </si>
  <si>
    <t>-493.795314451329 286.388826642006 208.558030509819</t>
  </si>
  <si>
    <t>-497.150651441509 287.104858393364 614.95000946995</t>
  </si>
  <si>
    <t>-348.604369751081 293.294971589663 676.021168875286</t>
  </si>
  <si>
    <t>-532.476252384289 121.380135329931 -201.398077557402</t>
  </si>
  <si>
    <t>-532.699920721403 114.125087825831 215.019143508559</t>
  </si>
  <si>
    <t>-531.470845241146 102.614442749453 621.221989307127</t>
  </si>
  <si>
    <t>-391.925598914827 50.5797754521498 681.666226948857</t>
  </si>
  <si>
    <t>9763-20170724T150319.441769400.bin</t>
  </si>
  <si>
    <t>-514.035003434914 201.279532215321 -204.647872154646</t>
  </si>
  <si>
    <t>-523.723077825914 199.546557505396 -302.663926903644</t>
  </si>
  <si>
    <t>-529.110252250605 193.710559885841 -410.834789208626</t>
  </si>
  <si>
    <t>-531.723711838603 187.051586350805 -508.573252211247</t>
  </si>
  <si>
    <t>-532.011764524148 179.131325069488 -606.252339014654</t>
  </si>
  <si>
    <t>-529.902365333954 166.765452654729 -743.680915124158</t>
  </si>
  <si>
    <t>-506.555453058395 150.451245551684 -830.339897155721</t>
  </si>
  <si>
    <t>-531.3919218346 202.104944550761 -685.629952742314</t>
  </si>
  <si>
    <t>-553.207074452939 340.349989150095 -681.885946955356</t>
  </si>
  <si>
    <t>-537.965129662457 364.282183206111 -383.230691595849</t>
  </si>
  <si>
    <t>-329.81528658333 306.139844418114 -267.394222951097</t>
  </si>
  <si>
    <t>-530.277627656625 142.358211942727 -680.237008031121</t>
  </si>
  <si>
    <t>-576.120874034623 14.4608730079271 -646.520385642252</t>
  </si>
  <si>
    <t>-560.79750810295 10.8742369186766 -346.933490460965</t>
  </si>
  <si>
    <t>-322.299461742802 67.3844791449828 -354.024124482446</t>
  </si>
  <si>
    <t>-494.881856546627 279.861434734227 -207.905407567232</t>
  </si>
  <si>
    <t>-494.321943277195 287.166821039988 208.510644281821</t>
  </si>
  <si>
    <t>-497.103079667842 287.126787759042 614.881719479386</t>
  </si>
  <si>
    <t>-348.574777743154 293.165352883873 676.011712925691</t>
  </si>
  <si>
    <t>-533.046047816182 122.703110797495 -201.368861559557</t>
  </si>
  <si>
    <t>-533.101663195511 115.246610488463 215.044869968135</t>
  </si>
  <si>
    <t>-531.417242461029 102.79044803324 621.245975452953</t>
  </si>
  <si>
    <t>-391.95309190391 50.5658010561126 681.71365215539</t>
  </si>
  <si>
    <t>9763-20170724T150319.473856900.bin</t>
  </si>
  <si>
    <t>-514.250281730859 201.828553162183 -204.634814530963</t>
  </si>
  <si>
    <t>-523.937183181079 200.11446331034 -302.651249105331</t>
  </si>
  <si>
    <t>-529.340326189649 194.30744753181 -410.822749663762</t>
  </si>
  <si>
    <t>-531.975881531845 187.676464177186 -508.562712243121</t>
  </si>
  <si>
    <t>-532.293976356578 179.785317889217 -606.243903684159</t>
  </si>
  <si>
    <t>-530.23554225759 167.460499224713 -743.677077130716</t>
  </si>
  <si>
    <t>-506.877640160209 151.229101277026 -830.348605764351</t>
  </si>
  <si>
    <t>-531.712746331709 202.782370294433 -685.615119905701</t>
  </si>
  <si>
    <t>-553.555815796326 341.012144296675 -681.800611309999</t>
  </si>
  <si>
    <t>-537.961912345292 364.983894571307 -383.16668386951</t>
  </si>
  <si>
    <t>-329.669142947735 307.047170336814 -267.484097244323</t>
  </si>
  <si>
    <t>-530.578113343855 143.034462593932 -680.240084739743</t>
  </si>
  <si>
    <t>-576.38288900111 15.0879820236592 -646.610355580261</t>
  </si>
  <si>
    <t>-560.639002230038 11.2804657980214 -347.048034912538</t>
  </si>
  <si>
    <t>-322.122446079079 67.6472752660297 -354.638467489642</t>
  </si>
  <si>
    <t>-495.307257895122 280.477680528247 -207.905281456954</t>
  </si>
  <si>
    <t>-494.618994708008 287.562026439228 208.514369597302</t>
  </si>
  <si>
    <t>-497.097859087181 287.16419993564 614.867504543607</t>
  </si>
  <si>
    <t>-348.575844803844 293.166913808378 676.016321580952</t>
  </si>
  <si>
    <t>-533.185232399335 123.266384891743 -201.386240459767</t>
  </si>
  <si>
    <t>-533.069608423584 115.609269776295 215.023869731644</t>
  </si>
  <si>
    <t>-531.392872859242 102.884734580029 621.245212344862</t>
  </si>
  <si>
    <t>-391.94440868927 50.6281552865387 681.721373850072</t>
  </si>
  <si>
    <t>9763-20170724T150319.512962900.bin</t>
  </si>
  <si>
    <t>-514.510772920053 202.368816860275 -204.64293333084</t>
  </si>
  <si>
    <t>-524.195543478514 200.682222641911 -302.660113592953</t>
  </si>
  <si>
    <t>-529.632049316155 194.939400832291 -410.833359480672</t>
  </si>
  <si>
    <t>-532.31360700431 188.378013293176 -508.576712502816</t>
  </si>
  <si>
    <t>-532.694335810197 180.566811621299 -606.264264764441</t>
  </si>
  <si>
    <t>-530.742253000241 168.364442411367 -743.709784678848</t>
  </si>
  <si>
    <t>-507.404739149563 152.260120820804 -830.410460784795</t>
  </si>
  <si>
    <t>-532.192286784522 203.634240159079 -685.615616343884</t>
  </si>
  <si>
    <t>-554.063028618206 341.852393014295 -681.636500899667</t>
  </si>
  <si>
    <t>-538.179158913605 365.260357951344 -382.973162129671</t>
  </si>
  <si>
    <t>-329.46721260282 308.591427547384 -267.418094697641</t>
  </si>
  <si>
    <t>-531.017964007266 143.882353448058 -680.294164437135</t>
  </si>
  <si>
    <t>-576.792226168197 15.8778107797536 -646.823774845605</t>
  </si>
  <si>
    <t>-560.699798797206 11.6907934288624 -347.284895024846</t>
  </si>
  <si>
    <t>-322.181177330625 67.9945830200788 -355.270461356826</t>
  </si>
  <si>
    <t>-495.735100727241 281.00097004056 -207.897546977333</t>
  </si>
  <si>
    <t>-494.852198594495 287.919951847779 208.524563057085</t>
  </si>
  <si>
    <t>-497.075931165603 287.155047555018 614.858378531076</t>
  </si>
  <si>
    <t>-348.564046427571 293.237708234588 676.023904970313</t>
  </si>
  <si>
    <t>-533.33351950499 123.855205723789 -201.397266074377</t>
  </si>
  <si>
    <t>-532.954770944144 115.841110486743 215.005919508486</t>
  </si>
  <si>
    <t>-531.407679140838 102.951248661134 621.231551843419</t>
  </si>
  <si>
    <t>-391.945306938548 50.7282432121638 681.704655219858</t>
  </si>
  <si>
    <t>9763-20170724T150319.575147000.bin</t>
  </si>
  <si>
    <t>-515.015554473104 203.39067157818 -204.699724110881</t>
  </si>
  <si>
    <t>-524.698086652072 201.75642839538 -302.717955138956</t>
  </si>
  <si>
    <t>-530.171537903386 196.224917711931 -410.900505694947</t>
  </si>
  <si>
    <t>-532.90764472288 189.914234737048 -508.658824829027</t>
  </si>
  <si>
    <t>-533.367172025469 182.412337209598 -606.37011255241</t>
  </si>
  <si>
    <t>-531.554459753012 170.705602526988 -743.860738206916</t>
  </si>
  <si>
    <t>-508.297020542358 155.031612296154 -830.661857144482</t>
  </si>
  <si>
    <t>-533.040985964058 205.763520166493 -685.639407289954</t>
  </si>
  <si>
    <t>-555.187722069906 343.922350739673 -681.106715388274</t>
  </si>
  <si>
    <t>-538.513518511226 366.037279496266 -382.387866525583</t>
  </si>
  <si>
    <t>-329.235721456357 310.624984752673 -267.247653877797</t>
  </si>
  <si>
    <t>-531.670490897591 145.99705569197 -680.53252876749</t>
  </si>
  <si>
    <t>-577.223447016198 17.7770119710972 -647.577894349922</t>
  </si>
  <si>
    <t>-560.845323072734 12.7177993741072 -348.067902865622</t>
  </si>
  <si>
    <t>-322.423357176502 69.388452927747 -356.338476082022</t>
  </si>
  <si>
    <t>-496.565038559989 282.073841912885 -207.887407193514</t>
  </si>
  <si>
    <t>-494.991611994446 288.399654920697 208.542099037155</t>
  </si>
  <si>
    <t>-497.01850704996 287.093146471357 614.877225936964</t>
  </si>
  <si>
    <t>-348.509009164131 293.205363572148 676.045589722498</t>
  </si>
  <si>
    <t>-533.434950470849 124.829981985302 -201.469567438926</t>
  </si>
  <si>
    <t>-532.672183442441 116.282130479799 214.922569449465</t>
  </si>
  <si>
    <t>-531.458551298908 103.062847528919 621.145307346424</t>
  </si>
  <si>
    <t>-391.971935507407 50.8932138259538 681.608595710999</t>
  </si>
  <si>
    <t>9763-20170724T150319.640517600.bin</t>
  </si>
  <si>
    <t>-515.107587475538 204.195950636556 -204.758930294623</t>
  </si>
  <si>
    <t>-524.847797225272 202.598184598256 -302.772065525372</t>
  </si>
  <si>
    <t>-530.381043459957 197.28688069033 -410.96248422336</t>
  </si>
  <si>
    <t>-533.17508851983 191.248848861004 -508.736431172317</t>
  </si>
  <si>
    <t>-533.699899829704 184.09332145664 -606.473442355364</t>
  </si>
  <si>
    <t>-531.990020446731 172.952163703739 -744.012402276693</t>
  </si>
  <si>
    <t>-508.799172610776 157.792812402872 -830.922480195257</t>
  </si>
  <si>
    <t>-533.568104957127 207.766770758207 -685.647533062547</t>
  </si>
  <si>
    <t>-556.209087765573 345.826707924396 -680.489138201399</t>
  </si>
  <si>
    <t>-538.582084797531 367.374560713715 -381.783629877531</t>
  </si>
  <si>
    <t>-329.097621827789 311.748207324633 -267.123324608196</t>
  </si>
  <si>
    <t>-531.923568997828 147.986873950744 -680.784734482671</t>
  </si>
  <si>
    <t>-577.006734468978 19.4655297353856 -648.391052599492</t>
  </si>
  <si>
    <t>-560.501876662467 13.3325314674526 -348.908270676799</t>
  </si>
  <si>
    <t>-322.360728043976 71.1708733989467 -357.186052263336</t>
  </si>
  <si>
    <t>-496.863247156013 282.928033091332 -207.90034445196</t>
  </si>
  <si>
    <t>-495.065918580246 288.647592477718 208.53702389003</t>
  </si>
  <si>
    <t>-496.944967232379 286.988038053711 614.869738605969</t>
  </si>
  <si>
    <t>-348.448724483951 293.307119931215 676.04926353898</t>
  </si>
  <si>
    <t>-533.300687383452 125.438573167371 -201.586860905225</t>
  </si>
  <si>
    <t>-532.483544012764 116.751037649302 214.802234685899</t>
  </si>
  <si>
    <t>-531.485254504186 103.173006069634 621.002508334113</t>
  </si>
  <si>
    <t>-392.003529908934 51.0206600934252 681.491959616936</t>
  </si>
  <si>
    <t>9763-20170724T150319.676616500.bin</t>
  </si>
  <si>
    <t>-515.094469371253 204.45499386388 -204.817395120901</t>
  </si>
  <si>
    <t>-524.864282469145 202.871491611579 -302.827767068093</t>
  </si>
  <si>
    <t>-530.435109533273 197.656430613404 -411.021054818006</t>
  </si>
  <si>
    <t>-533.267523045992 191.737897898821 -508.80109901817</t>
  </si>
  <si>
    <t>-533.83660843263 184.734448230407 -606.548950570745</t>
  </si>
  <si>
    <t>-532.196679594436 173.841917664577 -744.108518966197</t>
  </si>
  <si>
    <t>-509.027372777935 158.94830757023 -831.0703938145</t>
  </si>
  <si>
    <t>-533.809288095563 208.54920288177 -685.680809935539</t>
  </si>
  <si>
    <t>-556.694165449621 346.553848636946 -680.263659988329</t>
  </si>
  <si>
    <t>-538.585193592259 367.918544548414 -381.573820479617</t>
  </si>
  <si>
    <t>-329.082948699807 312.219036962122 -266.981627416425</t>
  </si>
  <si>
    <t>-532.033862530849 148.764222156647 -680.925581751377</t>
  </si>
  <si>
    <t>-576.873561480214 20.0932263690854 -648.776962025167</t>
  </si>
  <si>
    <t>-560.253109026556 13.2550814045258 -349.315826708898</t>
  </si>
  <si>
    <t>-322.329940251662 71.995898429275 -357.504413325731</t>
  </si>
  <si>
    <t>-497.028165358179 283.208886946006 -207.914205994866</t>
  </si>
  <si>
    <t>-495.042185525057 288.772850688391 208.5243702707</t>
  </si>
  <si>
    <t>-496.904819954827 286.921628675881 614.864550443803</t>
  </si>
  <si>
    <t>-348.412721177642 293.29642534249 676.048346754128</t>
  </si>
  <si>
    <t>-533.132033645423 125.702034058532 -201.653922905935</t>
  </si>
  <si>
    <t>-532.410681061307 116.901970661132 214.733019678377</t>
  </si>
  <si>
    <t>-531.483232813154 103.218836287833 620.923451294571</t>
  </si>
  <si>
    <t>-392.021635318068 51.0430003430097 681.439054630471</t>
  </si>
  <si>
    <t>9763-20170724T150319.742541100.bin</t>
  </si>
  <si>
    <t>-515.043975078944 204.834789332762 -204.913896883025</t>
  </si>
  <si>
    <t>-524.813655807508 203.277359858152 -302.924787768425</t>
  </si>
  <si>
    <t>-530.416515583099 198.233343086246 -411.12449176499</t>
  </si>
  <si>
    <t>-533.295359274816 192.525747033271 -508.915638240992</t>
  </si>
  <si>
    <t>-533.931104683004 185.788850135109 -606.681840683124</t>
  </si>
  <si>
    <t>-532.408865470885 175.330046429877 -744.276475332581</t>
  </si>
  <si>
    <t>-509.332978515872 160.946731895847 -831.349075843476</t>
  </si>
  <si>
    <t>-534.069204798751 209.849786155313 -685.739154808647</t>
  </si>
  <si>
    <t>-557.283045019135 347.79209566241 -679.84042357361</t>
  </si>
  <si>
    <t>-538.57962811872 367.958230207309 -381.103853216708</t>
  </si>
  <si>
    <t>-328.758522063882 312.678363495805 -266.892503282457</t>
  </si>
  <si>
    <t>-532.094273570444 150.056551465686 -681.172257551535</t>
  </si>
  <si>
    <t>-576.651679031806 21.1833273392181 -649.453511090118</t>
  </si>
  <si>
    <t>-559.768392290452 13.6400705300161 -350.024055395412</t>
  </si>
  <si>
    <t>-322.069059670579 73.2749301434731 -358.252548580937</t>
  </si>
  <si>
    <t>-497.157978065548 283.610966903303 -207.969030136359</t>
  </si>
  <si>
    <t>-494.97187382686 288.849242861748 208.472764395616</t>
  </si>
  <si>
    <t>-496.845026214297 286.865159862856 614.833630339134</t>
  </si>
  <si>
    <t>-348.361521464027 293.283010619009 676.033789853814</t>
  </si>
  <si>
    <t>-532.867284069005 126.030313896222 -201.795996001622</t>
  </si>
  <si>
    <t>-532.308576058311 117.145883438912 214.589342514692</t>
  </si>
  <si>
    <t>-531.530621108245 103.279558045708 620.788202264868</t>
  </si>
  <si>
    <t>-392.055743201994 51.1798004198699 681.338864108905</t>
  </si>
  <si>
    <t>9763-20170724T150319.774624400.bin</t>
  </si>
  <si>
    <t>-514.945274081397 204.89131077141 -204.952875187509</t>
  </si>
  <si>
    <t>-524.718826967084 203.327353605795 -302.963165961898</t>
  </si>
  <si>
    <t>-530.328417085396 198.337861941723 -411.165065492275</t>
  </si>
  <si>
    <t>-533.216497951143 192.704178982565 -508.960381565788</t>
  </si>
  <si>
    <t>-533.865916885951 186.065753206189 -606.73315300249</t>
  </si>
  <si>
    <t>-532.368827977709 175.770765848129 -744.340438087021</t>
  </si>
  <si>
    <t>-509.338982768588 161.598488645859 -831.459711621402</t>
  </si>
  <si>
    <t>-534.052558950894 210.219662667424 -685.761961523088</t>
  </si>
  <si>
    <t>-557.44206697116 348.116414186826 -679.658046371209</t>
  </si>
  <si>
    <t>-538.344451854936 367.913293945674 -380.921715249705</t>
  </si>
  <si>
    <t>-328.591989120997 312.311209211509 -266.740603748712</t>
  </si>
  <si>
    <t>-532.008611342052 150.42324297726 -681.266186108957</t>
  </si>
  <si>
    <t>-576.461162349106 21.4690797543528 -649.724701945449</t>
  </si>
  <si>
    <t>-559.35025916101 13.7151699710196 -350.313329874325</t>
  </si>
  <si>
    <t>-321.731344834139 73.6357156585177 -358.784973619934</t>
  </si>
  <si>
    <t>-497.193855525937 283.690493422684 -208.004661718307</t>
  </si>
  <si>
    <t>-495.020363622719 288.835860360799 208.438375460286</t>
  </si>
  <si>
    <t>-496.803678914119 286.825479303492 614.805770399782</t>
  </si>
  <si>
    <t>-348.332400798555 293.301336617341 676.02950998816</t>
  </si>
  <si>
    <t>-532.640898958195 126.076799177286 -201.850737020245</t>
  </si>
  <si>
    <t>-532.285587742554 117.237251236035 214.535817392426</t>
  </si>
  <si>
    <t>-531.548543095715 103.313348013593 620.724385413632</t>
  </si>
  <si>
    <t>-392.078167961685 51.222036888362 681.292680302562</t>
  </si>
  <si>
    <t>9763-20170724T150319.840836100.bin</t>
  </si>
  <si>
    <t>-514.841128485554 204.786329685928 -205.038928468771</t>
  </si>
  <si>
    <t>-524.601739797925 203.230092921931 -303.050715193964</t>
  </si>
  <si>
    <t>-530.220727720712 198.35103073745 -411.257120339391</t>
  </si>
  <si>
    <t>-533.130770998617 192.856299687469 -509.059703998643</t>
  </si>
  <si>
    <t>-533.817914484254 186.394271665539 -606.843894004558</t>
  </si>
  <si>
    <t>-532.392555630673 176.386611900239 -744.473281050848</t>
  </si>
  <si>
    <t>-509.436206287811 162.621766191452 -831.6772734332</t>
  </si>
  <si>
    <t>-534.081167575964 210.711929755082 -685.822340381232</t>
  </si>
  <si>
    <t>-557.603916136821 348.567686814953 -679.357710261503</t>
  </si>
  <si>
    <t>-538.118980996583 367.558844809475 -380.594106274354</t>
  </si>
  <si>
    <t>-328.160791699768 312.738636072382 -266.413123920275</t>
  </si>
  <si>
    <t>-531.964043769596 150.9086684235 -681.451869151134</t>
  </si>
  <si>
    <t>-576.308279511964 21.8491826206953 -650.19408147425</t>
  </si>
  <si>
    <t>-558.857048358842 13.4895516526276 -350.818790104282</t>
  </si>
  <si>
    <t>-321.362310984397 73.8672142299235 -359.525121893112</t>
  </si>
  <si>
    <t>-497.362817218335 283.582702214866 -208.053001686185</t>
  </si>
  <si>
    <t>-495.084390202454 288.732440926548 208.389438784984</t>
  </si>
  <si>
    <t>-496.690125324824 286.693927267412 614.748604517691</t>
  </si>
  <si>
    <t>-348.248528960931 293.329808521888 676.027150911227</t>
  </si>
  <si>
    <t>-532.314467975607 125.96967041149 -201.963076610389</t>
  </si>
  <si>
    <t>-532.233956623332 117.252819018912 214.426174899922</t>
  </si>
  <si>
    <t>-531.569423351516 103.400384300172 620.609346523188</t>
  </si>
  <si>
    <t>-392.127574121116 51.2746574430942 681.213723429826</t>
  </si>
  <si>
    <t>9763-20170724T150319.873924600.bin</t>
  </si>
  <si>
    <t>-514.831646911917 204.624348401922 -205.068966367056</t>
  </si>
  <si>
    <t>-524.564593629977 203.057564326388 -303.083356086548</t>
  </si>
  <si>
    <t>-530.16117353737 198.223508117586 -411.292864730368</t>
  </si>
  <si>
    <t>-533.056287899323 192.791528085812 -509.099334651194</t>
  </si>
  <si>
    <t>-533.735053653376 186.414055675317 -606.889302657381</t>
  </si>
  <si>
    <t>-532.305874926031 176.547937106174 -744.528754113976</t>
  </si>
  <si>
    <t>-509.377909269116 162.992124273031 -831.772901095775</t>
  </si>
  <si>
    <t>-534.008630286254 210.812393428717 -685.842722379971</t>
  </si>
  <si>
    <t>-557.628915054534 348.649677444153 -679.202935150787</t>
  </si>
  <si>
    <t>-537.974917306827 367.087657557661 -380.415728605225</t>
  </si>
  <si>
    <t>-327.801279274194 312.950676357018 -266.305077043721</t>
  </si>
  <si>
    <t>-531.866595867221 151.005664623334 -681.533516613407</t>
  </si>
  <si>
    <t>-576.217391990883 21.9136133880118 -650.406782539266</t>
  </si>
  <si>
    <t>-558.595998242479 13.0876503058059 -351.054887629383</t>
  </si>
  <si>
    <t>-321.158732153043 73.6839948894005 -359.809023681403</t>
  </si>
  <si>
    <t>-497.450594022439 283.409971529158 -208.073086389391</t>
  </si>
  <si>
    <t>-495.048272251723 288.556277438706 208.368682493151</t>
  </si>
  <si>
    <t>-496.622575877976 286.573508675359 614.745778056427</t>
  </si>
  <si>
    <t>-348.192475269862 293.406538334701 676.030434255664</t>
  </si>
  <si>
    <t>-532.176733492033 125.830637217096 -202.01074085611</t>
  </si>
  <si>
    <t>-532.254137188398 117.201518567538 214.38039012828</t>
  </si>
  <si>
    <t>-531.590934977972 103.44474165345 620.567298102372</t>
  </si>
  <si>
    <t>-392.152971166544 51.3121873256223 681.174720797645</t>
  </si>
  <si>
    <t>9763-20170724T150319.939149300.bin</t>
  </si>
  <si>
    <t>-514.869024115391 204.157080212141 -205.098894491479</t>
  </si>
  <si>
    <t>-524.569330198495 202.560958418499 -303.116029999219</t>
  </si>
  <si>
    <t>-530.134933676619 197.80851684905 -411.330812690608</t>
  </si>
  <si>
    <t>-533.007564472237 192.496775860458 -509.144546797026</t>
  </si>
  <si>
    <t>-533.671537679595 186.286389972306 -606.945341881386</t>
  </si>
  <si>
    <t>-532.231749929401 176.70470954654 -744.604692465828</t>
  </si>
  <si>
    <t>-509.31217340875 163.670655253584 -831.930682486344</t>
  </si>
  <si>
    <t>-533.988436429595 210.845986590002 -685.848646608312</t>
  </si>
  <si>
    <t>-557.824679835565 348.620472877881 -678.871845987336</t>
  </si>
  <si>
    <t>-537.843737548188 366.804451861922 -380.090840415353</t>
  </si>
  <si>
    <t>-327.675256954821 312.560663156515 -266.021386450409</t>
  </si>
  <si>
    <t>-531.747934660911 151.034090667245 -681.662126386538</t>
  </si>
  <si>
    <t>-575.954826914608 21.8441861834324 -650.76174555851</t>
  </si>
  <si>
    <t>-558.321147237418 12.5476639458236 -351.42469496747</t>
  </si>
  <si>
    <t>-320.96005621171 73.4420601314253 -360.175992320769</t>
  </si>
  <si>
    <t>-497.673932978659 283.013005779386 -208.119186855772</t>
  </si>
  <si>
    <t>-494.934372522558 288.156613221252 208.320516258376</t>
  </si>
  <si>
    <t>-496.556593885649 286.524753660261 614.724273718718</t>
  </si>
  <si>
    <t>-348.12880558453 293.285442352527 676.022560518434</t>
  </si>
  <si>
    <t>-531.991962568566 125.347911172901 -202.047748573431</t>
  </si>
  <si>
    <t>-532.435738004989 117.046727413579 214.349797633427</t>
  </si>
  <si>
    <t>-531.677408272408 103.498992755326 620.522100648388</t>
  </si>
  <si>
    <t>-392.237523774036 51.3493403449731 681.110372373619</t>
  </si>
  <si>
    <t>9763-20170724T150319.976279200.bin</t>
  </si>
  <si>
    <t>-514.885001081727 203.82358418206 -205.101374418496</t>
  </si>
  <si>
    <t>-524.508889703275 202.244389697714 -303.126297349344</t>
  </si>
  <si>
    <t>-530.01839322232 197.540390704056 -411.346055619933</t>
  </si>
  <si>
    <t>-532.851949652996 192.284757447231 -509.163990968993</t>
  </si>
  <si>
    <t>-533.488726313285 186.143327034412 -606.969374622015</t>
  </si>
  <si>
    <t>-532.023520615325 176.672326861613 -744.636225118917</t>
  </si>
  <si>
    <t>-509.098229203963 163.933053501796 -832.003943990793</t>
  </si>
  <si>
    <t>-533.815294328228 210.765512536141 -685.853098616651</t>
  </si>
  <si>
    <t>-557.745366428818 348.5248262941 -678.717234559414</t>
  </si>
  <si>
    <t>-537.59853143441 366.627409226557 -379.942360074509</t>
  </si>
  <si>
    <t>-327.837551285951 311.059571775418 -265.760305165161</t>
  </si>
  <si>
    <t>-531.527065555351 150.952215977007 -681.713785474354</t>
  </si>
  <si>
    <t>-575.622561556217 21.7032155153008 -650.888918777275</t>
  </si>
  <si>
    <t>-558.017229194252 12.1132790762381 -351.559476141973</t>
  </si>
  <si>
    <t>-320.709294998595 73.2323140459896 -360.185621050926</t>
  </si>
  <si>
    <t>-497.68770374172 282.643923328636 -208.117026423413</t>
  </si>
  <si>
    <t>-494.780813226763 287.909748624013 208.320046849995</t>
  </si>
  <si>
    <t>-496.501535705008 286.443429363644 614.724671153203</t>
  </si>
  <si>
    <t>-348.078163117529 293.322649314494 676.020500228629</t>
  </si>
  <si>
    <t>-531.96108688628 125.142899799739 -202.072779600821</t>
  </si>
  <si>
    <t>-532.646993388935 116.869405484627 214.324945528009</t>
  </si>
  <si>
    <t>-531.72143823856 103.502547202075 620.479696992904</t>
  </si>
  <si>
    <t>-392.276503594027 51.3803762809519 681.079967573113</t>
  </si>
  <si>
    <t>9763-20170724T150320.023879000.bin</t>
  </si>
  <si>
    <t>-514.861026560703 203.473184292655 -205.158841761233</t>
  </si>
  <si>
    <t>-524.402956413327 201.989076587092 -303.193287243898</t>
  </si>
  <si>
    <t>-529.854499953663 197.380973182791 -411.4200997883</t>
  </si>
  <si>
    <t>-532.64714129724 192.209804452149 -509.243726038295</t>
  </si>
  <si>
    <t>-533.253703441241 186.151521121746 -607.054394526076</t>
  </si>
  <si>
    <t>-531.756649813018 176.797164635748 -744.728870833228</t>
  </si>
  <si>
    <t>-508.82249433145 164.363927628754 -832.138459003921</t>
  </si>
  <si>
    <t>-533.592394589813 210.839338316363 -685.917671057737</t>
  </si>
  <si>
    <t>-557.685912343738 348.547078022455 -678.652655608889</t>
  </si>
  <si>
    <t>-537.244002732966 366.577754637635 -379.893545058866</t>
  </si>
  <si>
    <t>-327.965063163504 309.729031110367 -265.457746310031</t>
  </si>
  <si>
    <t>-531.244389107435 151.024813957768 -681.827945159358</t>
  </si>
  <si>
    <t>-575.227111769682 21.7096815585767 -651.071871166132</t>
  </si>
  <si>
    <t>-557.662514976383 11.704846630088 -351.753602236724</t>
  </si>
  <si>
    <t>-320.374589042109 72.9121132608871 -360.304594350379</t>
  </si>
  <si>
    <t>-497.629495273908 282.225581501495 -208.100905948803</t>
  </si>
  <si>
    <t>-494.637886486846 287.636938872939 208.33365573195</t>
  </si>
  <si>
    <t>-496.440689087975 286.364423480833 614.733125682905</t>
  </si>
  <si>
    <t>-348.021498452811 293.332940195299 676.028993262005</t>
  </si>
  <si>
    <t>-531.984807823385 124.905980974102 -202.155909082242</t>
  </si>
  <si>
    <t>-532.934441544901 116.622837657492 214.241156391777</t>
  </si>
  <si>
    <t>-531.768428631494 103.507565991465 620.414704065571</t>
  </si>
  <si>
    <t>-392.317081214712 51.4190746203396 681.029208656657</t>
  </si>
  <si>
    <t>9763-20170724T150320.076524500.bin</t>
  </si>
  <si>
    <t>-514.522479013848 202.727898227852 -205.294940605004</t>
  </si>
  <si>
    <t>-524.198834197973 201.25907887814 -303.316509474805</t>
  </si>
  <si>
    <t>-529.735365903269 196.77064449993 -411.544006794109</t>
  </si>
  <si>
    <t>-532.582327055858 191.753107905713 -509.374128358951</t>
  </si>
  <si>
    <t>-533.222817984793 185.895644721735 -607.196822072751</t>
  </si>
  <si>
    <t>-531.754038019438 176.876134281913 -744.893879585171</t>
  </si>
  <si>
    <t>-508.843258888351 165.060935215612 -832.395323634505</t>
  </si>
  <si>
    <t>-533.631468727972 210.772903860725 -686.000088528902</t>
  </si>
  <si>
    <t>-557.833045632671 348.441252116431 -678.24442112414</t>
  </si>
  <si>
    <t>-537.068435924857 365.665321957626 -379.460034463589</t>
  </si>
  <si>
    <t>-328.390432921946 307.688263468237 -264.494054226152</t>
  </si>
  <si>
    <t>-531.175087041128 150.95313552181 -682.055507328635</t>
  </si>
  <si>
    <t>-575.024977255495 21.522061059283 -651.606819507186</t>
  </si>
  <si>
    <t>-557.298085330451 10.6065257307851 -352.330025415456</t>
  </si>
  <si>
    <t>-320.132502481951 72.3169055604678 -360.654681199333</t>
  </si>
  <si>
    <t>-497.411736344106 281.09125417681 -208.142647218133</t>
  </si>
  <si>
    <t>-494.652696921759 287.063801131676 208.285882956841</t>
  </si>
  <si>
    <t>-496.244745431291 286.109357735194 614.707565414692</t>
  </si>
  <si>
    <t>-347.861152441847 293.524152089809 676.037285415856</t>
  </si>
  <si>
    <t>-531.730739705719 124.202582182828 -202.308344649444</t>
  </si>
  <si>
    <t>-533.270522122072 116.112068329925 214.090710920114</t>
  </si>
  <si>
    <t>-531.811808650187 103.598152161445 620.290338220762</t>
  </si>
  <si>
    <t>-392.445393421482 51.2838460876437 680.905652502453</t>
  </si>
  <si>
    <t>9763-20170724T150320.141704000.bin</t>
  </si>
  <si>
    <t>-514.388748949575 201.312646108291 -205.332202583591</t>
  </si>
  <si>
    <t>-524.419773224223 199.839195505834 -303.317928775872</t>
  </si>
  <si>
    <t>-530.209151041539 195.4649535148 -411.536996180982</t>
  </si>
  <si>
    <t>-533.233258770733 190.603385470775 -509.369500407166</t>
  </si>
  <si>
    <t>-534.002360849044 184.957819501402 -607.203869311685</t>
  </si>
  <si>
    <t>-532.666146271005 176.298559559773 -744.925371243143</t>
  </si>
  <si>
    <t>-509.893822138833 165.13318185711 -832.54817049203</t>
  </si>
  <si>
    <t>-534.565661745135 210.03773256996 -685.941800942541</t>
  </si>
  <si>
    <t>-559.211231403922 347.613450745813 -677.777256136043</t>
  </si>
  <si>
    <t>-538.18209965853 363.625382182407 -378.943808984717</t>
  </si>
  <si>
    <t>-329.565936102257 305.219363740826 -264.082795429948</t>
  </si>
  <si>
    <t>-531.947918241189 150.214649292758 -682.155014923174</t>
  </si>
  <si>
    <t>-575.578841894141 20.6636769642105 -651.958346030219</t>
  </si>
  <si>
    <t>-557.590706341441 9.11769543633932 -352.720741246131</t>
  </si>
  <si>
    <t>-320.430893206692 70.8049605618999 -361.375619900535</t>
  </si>
  <si>
    <t>-497.336316891171 279.406672971334 -208.274967475319</t>
  </si>
  <si>
    <t>-495.341249618249 286.307072339483 208.143617111868</t>
  </si>
  <si>
    <t>-496.026146760195 285.828725832297 614.64378585577</t>
  </si>
  <si>
    <t>-347.686492012791 293.886649860599 675.998605968501</t>
  </si>
  <si>
    <t>-531.588235261338 123.082151736106 -202.331728771602</t>
  </si>
  <si>
    <t>-533.535303134921 115.449019003864 214.074302475624</t>
  </si>
  <si>
    <t>-531.926425692412 103.607651902868 620.289758610848</t>
  </si>
  <si>
    <t>-392.574331359207 51.1990987925922 680.856619082138</t>
  </si>
  <si>
    <t>9763-20170724T150320.176796500.bin</t>
  </si>
  <si>
    <t>-514.441799602755 200.235267934292 -205.402403515894</t>
  </si>
  <si>
    <t>-524.624168348933 198.80048305145 -303.373094421394</t>
  </si>
  <si>
    <t>-530.551312750625 194.513604715627 -411.588197758089</t>
  </si>
  <si>
    <t>-533.689730623307 189.750321064531 -509.422039391336</t>
  </si>
  <si>
    <t>-534.563947169406 184.222751519385 -607.262091490422</t>
  </si>
  <si>
    <t>-533.366991389968 175.750861911217 -744.996619244058</t>
  </si>
  <si>
    <t>-510.688631652758 164.888238078704 -832.681806447155</t>
  </si>
  <si>
    <t>-535.24835606434 209.407872149982 -685.965615105855</t>
  </si>
  <si>
    <t>-560.155020925291 346.932412111243 -677.631862106068</t>
  </si>
  <si>
    <t>-538.891917665438 362.420791898329 -378.787333846517</t>
  </si>
  <si>
    <t>-330.10621386985 304.578200429711 -263.949358925851</t>
  </si>
  <si>
    <t>-532.543817640447 149.583484514761 -682.262347457593</t>
  </si>
  <si>
    <t>-576.113557873285 19.9746144099074 -652.21668587796</t>
  </si>
  <si>
    <t>-557.730006380619 7.89166045468482 -353.024385347635</t>
  </si>
  <si>
    <t>-320.52660031992 69.340952400622 -362.164802062517</t>
  </si>
  <si>
    <t>-497.202652771839 278.073707508729 -208.327736966618</t>
  </si>
  <si>
    <t>-496.167390499981 285.85680829971 208.078706117131</t>
  </si>
  <si>
    <t>-495.901821384236 285.651879886364 614.602492132459</t>
  </si>
  <si>
    <t>-347.599240771714 294.238472507439 675.975242853399</t>
  </si>
  <si>
    <t>-531.725639310104 122.268742845502 -202.383983466673</t>
  </si>
  <si>
    <t>-533.66079812064 114.890468097273 214.026620123766</t>
  </si>
  <si>
    <t>-531.991601003443 103.5882547649 620.294678240275</t>
  </si>
  <si>
    <t>-392.632328743838 51.1502750425811 680.819458586059</t>
  </si>
  <si>
    <t>9763-20170724T150320.239967900.bin</t>
  </si>
  <si>
    <t>-514.908560928679 198.152639259198 -205.401535434066</t>
  </si>
  <si>
    <t>-525.245578652057 196.697528004568 -303.355757639159</t>
  </si>
  <si>
    <t>-531.388730885941 192.534046012068 -411.563515337289</t>
  </si>
  <si>
    <t>-534.746182450203 187.937802702774 -509.398179735659</t>
  </si>
  <si>
    <t>-535.866345751013 182.631430930212 -607.247988974293</t>
  </si>
  <si>
    <t>-535.046925087702 174.525644188063 -745.007341210155</t>
  </si>
  <si>
    <t>-512.568897503925 164.22118806896 -832.811316721139</t>
  </si>
  <si>
    <t>-536.862669128064 208.021045769494 -685.882438020496</t>
  </si>
  <si>
    <t>-562.150342788575 345.434976940637 -677.160507614081</t>
  </si>
  <si>
    <t>-540.022682742696 360.759739253463 -378.370418695425</t>
  </si>
  <si>
    <t>-330.638044149598 303.704721136965 -264.231093801088</t>
  </si>
  <si>
    <t>-533.955604344759 148.19611995159 -682.345069513584</t>
  </si>
  <si>
    <t>-577.319695358633 18.4287874991287 -652.662182381282</t>
  </si>
  <si>
    <t>-558.001984990648 5.27079425343845 -353.574268884787</t>
  </si>
  <si>
    <t>-320.621747293968 65.9456421134 -363.278164991293</t>
  </si>
  <si>
    <t>-497.473123635371 275.82653949693 -208.356590846614</t>
  </si>
  <si>
    <t>-498.030278808658 284.888620821337 208.02491132328</t>
  </si>
  <si>
    <t>-495.677307774731 285.350581440699 614.52201958944</t>
  </si>
  <si>
    <t>-347.454827624696 294.943404019548 675.93917270408</t>
  </si>
  <si>
    <t>-532.421062489439 120.708164569436 -202.379378184978</t>
  </si>
  <si>
    <t>-533.713376298334 113.874717843409 214.043113005191</t>
  </si>
  <si>
    <t>-532.128155286576 103.470425680514 620.290138682804</t>
  </si>
  <si>
    <t>-392.715637122654 51.0817718132794 680.734926019524</t>
  </si>
  <si>
    <t>9763-20170724T150320.278070000.bin</t>
  </si>
  <si>
    <t>-515.434410015991 197.697213569287 -205.386826937529</t>
  </si>
  <si>
    <t>-525.929341399456 196.26566286252 -303.324560293414</t>
  </si>
  <si>
    <t>-532.223585845388 192.186753672585 -411.526964893685</t>
  </si>
  <si>
    <t>-535.710288811463 187.691402817564 -509.361653014943</t>
  </si>
  <si>
    <t>-536.953670286889 182.510894398242 -607.21670490886</t>
  </si>
  <si>
    <t>-536.302554542918 174.609200310665 -744.988842795698</t>
  </si>
  <si>
    <t>-513.923641629682 164.573406531181 -832.84930680163</t>
  </si>
  <si>
    <t>-538.113659046651 208.013737196285 -685.812277964625</t>
  </si>
  <si>
    <t>-563.593762373622 345.370317105453 -676.833340497072</t>
  </si>
  <si>
    <t>-540.687264834505 360.606737980024 -378.097510778235</t>
  </si>
  <si>
    <t>-331.036536524787 303.688374881633 -264.379088111329</t>
  </si>
  <si>
    <t>-535.06707259166 148.190305400983 -682.366936329437</t>
  </si>
  <si>
    <t>-578.172783458769 18.2859469091341 -652.861641422401</t>
  </si>
  <si>
    <t>-558.509013302777 4.91040150519962 -353.80567850295</t>
  </si>
  <si>
    <t>-320.98004992297 64.9975420094236 -363.528281523867</t>
  </si>
  <si>
    <t>-498.105374458102 275.283764742757 -208.355703192853</t>
  </si>
  <si>
    <t>-498.591083266311 284.514858184855 208.022200488796</t>
  </si>
  <si>
    <t>-495.618125510367 285.282568072429 614.506232417506</t>
  </si>
  <si>
    <t>-347.414094352298 295.098923751199 675.932599264505</t>
  </si>
  <si>
    <t>-532.930689505859 120.478522712701 -202.348450348041</t>
  </si>
  <si>
    <t>-533.816121419223 113.281510626043 214.068943175529</t>
  </si>
  <si>
    <t>-532.212671061141 103.361462436283 620.286343957506</t>
  </si>
  <si>
    <t>-392.728030517588 51.1180887958865 680.690525462145</t>
  </si>
  <si>
    <t>9763-20170724T150320.311663100.bin</t>
  </si>
  <si>
    <t>-516.143131592216 197.634186834649 -205.411229008361</t>
  </si>
  <si>
    <t>-526.838024741556 196.25916496013 -303.32820473441</t>
  </si>
  <si>
    <t>-533.306428128755 192.287576636634 -411.524211381052</t>
  </si>
  <si>
    <t>-536.933169130961 187.909800420658 -509.35919792473</t>
  </si>
  <si>
    <t>-538.300191819058 182.868900717551 -607.219935427742</t>
  </si>
  <si>
    <t>-537.806767398325 175.18867732243 -745.005165342537</t>
  </si>
  <si>
    <t>-515.540105489593 165.411316153047 -832.923363995616</t>
  </si>
  <si>
    <t>-539.626400715308 208.494102290017 -685.772978511078</t>
  </si>
  <si>
    <t>-565.406567081409 345.786654335757 -676.575140333677</t>
  </si>
  <si>
    <t>-541.82180133397 360.826159979398 -377.881906996499</t>
  </si>
  <si>
    <t>-331.895260663825 304.218972640066 -264.517571839402</t>
  </si>
  <si>
    <t>-536.423329999157 148.673143986209 -682.427122518431</t>
  </si>
  <si>
    <t>-579.277990203946 18.6528680077531 -653.09772413413</t>
  </si>
  <si>
    <t>-559.409629025197 4.72540997906731 -354.080643755482</t>
  </si>
  <si>
    <t>-321.871529314459 64.8189346389856 -363.537244766126</t>
  </si>
  <si>
    <t>-498.917052779545 275.149900057254 -208.335252784172</t>
  </si>
  <si>
    <t>-499.097800710047 284.314757396261 208.044363720042</t>
  </si>
  <si>
    <t>-495.59860160832 285.286952748096 614.505534800237</t>
  </si>
  <si>
    <t>-347.401722540765 295.162186565213 675.939793801059</t>
  </si>
  <si>
    <t>-533.668447725309 120.467562453548 -202.343541023721</t>
  </si>
  <si>
    <t>-533.793370741313 113.000807514359 214.069960820205</t>
  </si>
  <si>
    <t>-532.292311277534 103.251804420325 620.276218044184</t>
  </si>
  <si>
    <t>-392.745217982334 51.13204272403 680.642867465302</t>
  </si>
  <si>
    <t>9763-20170724T150320.375333900.bin</t>
  </si>
  <si>
    <t>-517.748353636195 198.199638280073 -205.396249978588</t>
  </si>
  <si>
    <t>-528.789938878396 196.956095829274 -303.276402731778</t>
  </si>
  <si>
    <t>-535.587134098849 193.209289402161 -411.460421122332</t>
  </si>
  <si>
    <t>-539.491540214284 189.070900648625 -509.295092588741</t>
  </si>
  <si>
    <t>-541.118318499871 184.307584662901 -607.165748134531</t>
  </si>
  <si>
    <t>-540.973309551186 177.060811725443 -744.975165256165</t>
  </si>
  <si>
    <t>-518.936199972502 167.698029171592 -832.99626301713</t>
  </si>
  <si>
    <t>-542.797906812573 210.171004906115 -685.633940585911</t>
  </si>
  <si>
    <t>-569.190136792987 347.324198718733 -676.021799812061</t>
  </si>
  <si>
    <t>-544.393488467557 361.723461361878 -377.395236149885</t>
  </si>
  <si>
    <t>-333.809033216783 306.289070207457 -264.673449877681</t>
  </si>
  <si>
    <t>-539.276903760692 150.357216922251 -682.484962160828</t>
  </si>
  <si>
    <t>-581.569616079644 20.0862706827363 -653.497014444649</t>
  </si>
  <si>
    <t>-561.946956029853 5.08554310743284 -354.515646309627</t>
  </si>
  <si>
    <t>-324.704717310245 66.4446449795826 -363.243345508284</t>
  </si>
  <si>
    <t>-500.54372860833 275.822267206878 -208.278698752317</t>
  </si>
  <si>
    <t>-500.189528566686 284.325894335524 208.114831344043</t>
  </si>
  <si>
    <t>-495.56139631035 285.325910919046 614.495861194562</t>
  </si>
  <si>
    <t>-347.371942467046 295.159784014437 675.954662004794</t>
  </si>
  <si>
    <t>-535.074832513966 120.776470302478 -202.359181448939</t>
  </si>
  <si>
    <t>-533.952922385069 112.421897114185 214.036000356722</t>
  </si>
  <si>
    <t>-532.442217837842 103.0507585395 620.239721467236</t>
  </si>
  <si>
    <t>-392.781232670597 51.1457065059392 680.528004696711</t>
  </si>
  <si>
    <t>9763-20170724T150320.441521200.bin</t>
  </si>
  <si>
    <t>-518.841059281242 198.555064783502 -205.382811703001</t>
  </si>
  <si>
    <t>-530.163861800928 197.400107130611 -303.231963976621</t>
  </si>
  <si>
    <t>-537.270637198588 193.817395793695 -411.401534469426</t>
  </si>
  <si>
    <t>-541.45705820818 189.853555899274 -509.231834570993</t>
  </si>
  <si>
    <t>-543.369513459534 185.290701235093 -607.106931689295</t>
  </si>
  <si>
    <t>-543.631881427931 178.35305350939 -744.932141813776</t>
  </si>
  <si>
    <t>-521.818692286303 169.222081404213 -833.033302164389</t>
  </si>
  <si>
    <t>-545.38130388685 211.323995902093 -685.511093308498</t>
  </si>
  <si>
    <t>-572.334315942141 348.347579467256 -675.611060231936</t>
  </si>
  <si>
    <t>-546.418932370783 361.909174669049 -377.040403894242</t>
  </si>
  <si>
    <t>-334.767329091343 310.348969218167 -264.478646600754</t>
  </si>
  <si>
    <t>-541.650505967587 151.515388540786 -682.507636816089</t>
  </si>
  <si>
    <t>-583.665645141627 21.0999880968213 -653.777188391506</t>
  </si>
  <si>
    <t>-563.737263168634 5.27523180164781 -354.858351280877</t>
  </si>
  <si>
    <t>-326.86446774663 68.10265787862 -363.164735556042</t>
  </si>
  <si>
    <t>-501.896476215198 276.300512215864 -208.285624457809</t>
  </si>
  <si>
    <t>-501.43000093454 284.021363355714 208.123091753148</t>
  </si>
  <si>
    <t>-495.563783181482 285.666587415893 614.391975357681</t>
  </si>
  <si>
    <t>-347.392853853439 294.852501882364 675.995518414093</t>
  </si>
  <si>
    <t>-535.652656614256 120.678026165148 -202.471231241221</t>
  </si>
  <si>
    <t>-534.463148008837 112.050529820461 213.918201762481</t>
  </si>
  <si>
    <t>-532.676685446945 102.790429535836 620.160976601051</t>
  </si>
  <si>
    <t>-392.774867915943 51.4235286785035 680.35162068511</t>
  </si>
  <si>
    <t>9763-20170724T150320.474608300.bin</t>
  </si>
  <si>
    <t>-519.224144702327 198.478884113969 -205.378256862033</t>
  </si>
  <si>
    <t>-530.651012971048 197.335352670696 -303.21549907833</t>
  </si>
  <si>
    <t>-537.868037522445 193.793818014721 -411.379106786574</t>
  </si>
  <si>
    <t>-542.153455000044 189.878218854624 -509.207125368996</t>
  </si>
  <si>
    <t>-544.164887624198 185.374672411106 -607.082899802654</t>
  </si>
  <si>
    <t>-544.567202017874 178.531813177687 -744.912498174568</t>
  </si>
  <si>
    <t>-522.828619163879 169.471803274283 -833.039419433212</t>
  </si>
  <si>
    <t>-546.307605982814 211.458581573984 -685.466738905911</t>
  </si>
  <si>
    <t>-573.494051126178 348.431373435022 -675.430485118103</t>
  </si>
  <si>
    <t>-547.091203306016 361.609136090918 -376.885208057789</t>
  </si>
  <si>
    <t>-334.871679708755 312.283290695127 -264.391548638969</t>
  </si>
  <si>
    <t>-542.471139189179 151.654406494163 -682.508868904001</t>
  </si>
  <si>
    <t>-584.247221073878 21.1462596276674 -653.828128262452</t>
  </si>
  <si>
    <t>-564.179664185594 5.51805206910103 -354.908200514823</t>
  </si>
  <si>
    <t>-327.49229793857 69.0679630209956 -363.000685190809</t>
  </si>
  <si>
    <t>-502.365180751851 276.301052939014 -208.294979093832</t>
  </si>
  <si>
    <t>-501.877108666649 283.765529454088 208.118294237755</t>
  </si>
  <si>
    <t>-495.572408616178 285.823026227662 614.360638612415</t>
  </si>
  <si>
    <t>-347.400790618788 294.592805808132 676.023155430787</t>
  </si>
  <si>
    <t>-535.850893172222 120.425641755736 -202.509214828475</t>
  </si>
  <si>
    <t>-534.591964939421 111.926565106859 213.882660339065</t>
  </si>
  <si>
    <t>-532.752943156663 102.728251594379 620.118401932966</t>
  </si>
  <si>
    <t>-392.774797198686 51.5305021155168 680.275808787663</t>
  </si>
  <si>
    <t>9763-20170724T150320.507697300.bin</t>
  </si>
  <si>
    <t>-519.485966987645 198.144322071734 -205.381344998075</t>
  </si>
  <si>
    <t>-531.002747133541 196.996809143106 -303.207956313578</t>
  </si>
  <si>
    <t>-538.303701285912 193.471357070182 -411.366519211139</t>
  </si>
  <si>
    <t>-542.659546899957 189.579112209491 -509.192280446442</t>
  </si>
  <si>
    <t>-544.736463288127 185.108130159031 -607.068150038867</t>
  </si>
  <si>
    <t>-545.226189146989 178.321128758855 -744.900333991109</t>
  </si>
  <si>
    <t>-523.539506235758 169.311930724699 -833.045253703166</t>
  </si>
  <si>
    <t>-546.995258006515 211.219531114199 -685.439685057153</t>
  </si>
  <si>
    <t>-574.455715111093 348.13071804249 -675.331873026224</t>
  </si>
  <si>
    <t>-547.611146121681 361.410393021148 -376.830543289961</t>
  </si>
  <si>
    <t>-334.781705771862 314.740618059931 -264.355897869384</t>
  </si>
  <si>
    <t>-543.024167228122 151.422929116372 -682.509429722143</t>
  </si>
  <si>
    <t>-584.491634325345 20.8143301792979 -653.844107096606</t>
  </si>
  <si>
    <t>-564.373887597682 5.52141101496204 -354.910415091313</t>
  </si>
  <si>
    <t>-327.804212029301 69.5375731780402 -362.766418172434</t>
  </si>
  <si>
    <t>-502.749764467387 276.060340401596 -208.303216312608</t>
  </si>
  <si>
    <t>-502.184653582451 283.446372675163 208.111387714456</t>
  </si>
  <si>
    <t>-495.527203682518 285.789059297095 614.351702110096</t>
  </si>
  <si>
    <t>-347.367366551805 294.596693673025 676.037023018045</t>
  </si>
  <si>
    <t>-535.987058979179 119.940612027495 -202.552790432197</t>
  </si>
  <si>
    <t>-534.686208145179 111.772401996737 213.845578948389</t>
  </si>
  <si>
    <t>-532.813136056159 102.683402099857 620.081097043029</t>
  </si>
  <si>
    <t>-392.786147601601 51.5940297803872 680.216946859714</t>
  </si>
  <si>
    <t>9763-20170724T150320.577895600.bin</t>
  </si>
  <si>
    <t>-519.739610194133 197.069518874531 -205.402813633912</t>
  </si>
  <si>
    <t>-531.306040384186 195.916188972729 -303.223516070417</t>
  </si>
  <si>
    <t>-538.671530764705 192.392592773807 -411.377669957336</t>
  </si>
  <si>
    <t>-543.089541237385 188.506246209653 -509.200914264207</t>
  </si>
  <si>
    <t>-545.232501040695 184.04572601068 -607.075831163338</t>
  </si>
  <si>
    <t>-545.81940414684 177.278678536751 -744.908649874702</t>
  </si>
  <si>
    <t>-524.174619777536 168.362798685051 -833.073321730313</t>
  </si>
  <si>
    <t>-547.686559645724 210.158968591351 -685.440954679089</t>
  </si>
  <si>
    <t>-575.795168596572 346.927139497069 -675.354531750263</t>
  </si>
  <si>
    <t>-548.003284942448 361.717575490484 -377.011032800647</t>
  </si>
  <si>
    <t>-332.948478573111 326.455003090429 -264.614415679168</t>
  </si>
  <si>
    <t>-543.433393778485 150.380908315658 -682.524185101294</t>
  </si>
  <si>
    <t>-584.266424331293 19.5876402028646 -653.781832680668</t>
  </si>
  <si>
    <t>-563.762075505697 4.80838564298938 -354.848531154294</t>
  </si>
  <si>
    <t>-327.364427886207 69.4568953315611 -362.704918745639</t>
  </si>
  <si>
    <t>-503.241151408766 275.171190931303 -208.283278013424</t>
  </si>
  <si>
    <t>-502.486309685505 282.812688373632 208.126432199867</t>
  </si>
  <si>
    <t>-495.482057698831 285.740815256375 614.349217625032</t>
  </si>
  <si>
    <t>-347.334547691716 294.73003445513 676.038042891845</t>
  </si>
  <si>
    <t>-536.063344606151 118.808248289483 -202.597439466004</t>
  </si>
  <si>
    <t>-534.843338949638 111.337578260845 213.814308750946</t>
  </si>
  <si>
    <t>-532.875339193257 102.6304277722 620.00939947336</t>
  </si>
  <si>
    <t>-392.832044068139 51.5590705780385 680.122516277343</t>
  </si>
  <si>
    <t>9763-20170724T150320.640793000.bin</t>
  </si>
  <si>
    <t>-519.837431204725 195.891439565534 -205.436308381964</t>
  </si>
  <si>
    <t>-531.452718547939 194.690212310623 -303.250713275882</t>
  </si>
  <si>
    <t>-538.832247307728 191.125557904983 -411.402580128049</t>
  </si>
  <si>
    <t>-543.247041093059 187.209323563101 -509.224840663845</t>
  </si>
  <si>
    <t>-545.371092872682 182.727910794857 -607.099175135501</t>
  </si>
  <si>
    <t>-545.915167302345 175.942426872766 -744.931207595192</t>
  </si>
  <si>
    <t>-524.222830984469 167.113031226811 -833.09293234036</t>
  </si>
  <si>
    <t>-547.930464220957 208.821146031623 -685.467583390256</t>
  </si>
  <si>
    <t>-576.499897258693 345.505915881251 -675.461622317093</t>
  </si>
  <si>
    <t>-547.596812504441 361.807294709969 -377.302455988025</t>
  </si>
  <si>
    <t>-331.095211613519 336.153803249508 -265.079665293156</t>
  </si>
  <si>
    <t>-543.418872763375 149.062541241016 -682.543457794489</t>
  </si>
  <si>
    <t>-583.715322433844 18.1338525244189 -653.681416562147</t>
  </si>
  <si>
    <t>-562.195249747111 3.897948442999 -354.793083713516</t>
  </si>
  <si>
    <t>-326.044524424192 69.4239574535186 -362.80375070525</t>
  </si>
  <si>
    <t>-503.519523234121 273.998511023651 -208.292940502356</t>
  </si>
  <si>
    <t>-502.42997868184 282.390687671802 208.101593638951</t>
  </si>
  <si>
    <t>-495.442643903753 285.650021758202 614.35973209957</t>
  </si>
  <si>
    <t>-347.29410290157 294.866681679428 676.01249912974</t>
  </si>
  <si>
    <t>-536.067670014812 117.646840137942 -202.578832462808</t>
  </si>
  <si>
    <t>-534.788439883601 110.88277498362 213.844813805639</t>
  </si>
  <si>
    <t>-532.926867539218 102.621208639049 620.037663464752</t>
  </si>
  <si>
    <t>-392.830005075171 51.6685547642467 680.126700332752</t>
  </si>
  <si>
    <t>9763-20170724T150320.673881200.bin</t>
  </si>
  <si>
    <t>-519.873839931926 195.375738538208 -205.392756748784</t>
  </si>
  <si>
    <t>-531.479382443876 194.097376820824 -303.207268574416</t>
  </si>
  <si>
    <t>-538.826107533386 190.462278545278 -411.359111792984</t>
  </si>
  <si>
    <t>-543.202671137126 186.490001353933 -509.180606969464</t>
  </si>
  <si>
    <t>-545.2802847248 181.96082404833 -607.053931894946</t>
  </si>
  <si>
    <t>-545.750613320798 175.118029851201 -744.8833545306</t>
  </si>
  <si>
    <t>-524.013988443925 166.330766929038 -833.038369612495</t>
  </si>
  <si>
    <t>-547.872536072692 208.015759207058 -685.43394054138</t>
  </si>
  <si>
    <t>-576.752584588474 344.639577308631 -675.527800130762</t>
  </si>
  <si>
    <t>-547.316016509099 361.59125286991 -377.457154282198</t>
  </si>
  <si>
    <t>-330.27561669025 340.144087769429 -265.392530616076</t>
  </si>
  <si>
    <t>-543.212899293516 148.269631295696 -682.483525502913</t>
  </si>
  <si>
    <t>-583.194539116453 17.2550139891227 -653.5260440906</t>
  </si>
  <si>
    <t>-561.418005412052 3.44853653128712 -354.63614071798</t>
  </si>
  <si>
    <t>-325.480082021423 69.7306542750116 -362.69741686142</t>
  </si>
  <si>
    <t>-503.625777272477 273.447304582548 -208.287562038834</t>
  </si>
  <si>
    <t>-502.27141553501 282.292041303118 208.096842324854</t>
  </si>
  <si>
    <t>-495.433235901045 285.604038477059 614.377677094217</t>
  </si>
  <si>
    <t>-347.278943355303 294.97164930741 675.993833601062</t>
  </si>
  <si>
    <t>-536.014232523438 117.184965904989 -202.51548135</t>
  </si>
  <si>
    <t>-534.650978602041 110.642489223954 213.91139612003</t>
  </si>
  <si>
    <t>-532.957386666835 102.642777338892 620.103348805823</t>
  </si>
  <si>
    <t>-392.829052478536 51.7458879244257 680.166232949858</t>
  </si>
  <si>
    <t>9763-20170724T150320.742833100.bin</t>
  </si>
  <si>
    <t>-519.539432957437 194.08928241868 -205.167649995619</t>
  </si>
  <si>
    <t>-530.926109865861 192.610534196249 -303.005016451631</t>
  </si>
  <si>
    <t>-537.97145771519 188.780188521361 -411.170138259209</t>
  </si>
  <si>
    <t>-542.052192129368 184.645292751769 -508.997756200013</t>
  </si>
  <si>
    <t>-543.811135579789 179.970187474037 -606.870467688348</t>
  </si>
  <si>
    <t>-543.809526189443 172.941064030818 -744.691305864041</t>
  </si>
  <si>
    <t>-521.849052753034 164.203489763703 -832.795731373592</t>
  </si>
  <si>
    <t>-546.281998451437 205.907404390501 -685.293507962063</t>
  </si>
  <si>
    <t>-575.801520410382 342.415273457827 -675.670577437734</t>
  </si>
  <si>
    <t>-545.752160934442 360.630537390151 -377.73564075218</t>
  </si>
  <si>
    <t>-327.828964687429 346.071240492823 -266.279319130219</t>
  </si>
  <si>
    <t>-541.338471930149 146.188893146108 -682.247511491476</t>
  </si>
  <si>
    <t>-580.708363563226 15.0468304145631 -653.042917375757</t>
  </si>
  <si>
    <t>-558.865461219631 2.1550755486885 -354.117061630598</t>
  </si>
  <si>
    <t>-323.553156319294 70.6603901669471 -361.870964453393</t>
  </si>
  <si>
    <t>-503.446624566989 271.889826662485 -208.173939228027</t>
  </si>
  <si>
    <t>-501.193193138329 282.388063302956 208.168129488804</t>
  </si>
  <si>
    <t>-495.436617180001 285.51239000368 614.448377671799</t>
  </si>
  <si>
    <t>-347.245616385034 295.132537796045 675.937236345246</t>
  </si>
  <si>
    <t>-535.309872009014 116.280681179066 -202.220384562727</t>
  </si>
  <si>
    <t>-534.110427031427 109.790750430603 214.207818416043</t>
  </si>
  <si>
    <t>-533.068634084238 102.703078648921 620.367246931009</t>
  </si>
  <si>
    <t>-392.839393239048 51.8929847756715 680.267893938703</t>
  </si>
  <si>
    <t>9763-20170724T150320.774914900.bin</t>
  </si>
  <si>
    <t>-519.26453940854 193.600777958606 -204.975032830328</t>
  </si>
  <si>
    <t>-530.399685587326 192.048460267964 -302.840285378513</t>
  </si>
  <si>
    <t>-537.164961420797 188.139494084259 -411.020421894113</t>
  </si>
  <si>
    <t>-540.991336871882 183.936013536041 -508.855375642832</t>
  </si>
  <si>
    <t>-542.494766159591 179.195094703133 -606.729177536036</t>
  </si>
  <si>
    <t>-542.132242501973 172.077597512471 -744.544952545313</t>
  </si>
  <si>
    <t>-520.009423916419 163.361827873113 -832.610986972823</t>
  </si>
  <si>
    <t>-544.834069283489 205.075823337616 -685.174862634026</t>
  </si>
  <si>
    <t>-574.669248478076 341.540538698907 -675.728618676885</t>
  </si>
  <si>
    <t>-544.828142111008 360.418998719877 -377.814080220904</t>
  </si>
  <si>
    <t>-326.402774079964 348.547134345944 -267.024082557226</t>
  </si>
  <si>
    <t>-539.750893444583 145.371759535569 -682.078017398716</t>
  </si>
  <si>
    <t>-578.863678643537 14.1947224973906 -652.704879463182</t>
  </si>
  <si>
    <t>-556.951170875266 2.11504461169693 -353.750208771232</t>
  </si>
  <si>
    <t>-321.899643845806 71.5517599415737 -361.12089251191</t>
  </si>
  <si>
    <t>-503.471977891146 271.42082175918 -208.056222625525</t>
  </si>
  <si>
    <t>-500.243544585476 282.346299432818 208.268379793953</t>
  </si>
  <si>
    <t>-495.440270452463 285.368633260853 614.570874104285</t>
  </si>
  <si>
    <t>-347.215129556337 295.337296503512 675.921751135072</t>
  </si>
  <si>
    <t>-534.889792980093 116.001303154895 -202.032630895439</t>
  </si>
  <si>
    <t>-533.788187218543 109.315553780613 214.392713798036</t>
  </si>
  <si>
    <t>-533.105168563014 102.764665433903 620.511942194035</t>
  </si>
  <si>
    <t>-392.855321522945 51.921517786669 680.336270861679</t>
  </si>
  <si>
    <t>9763-20170724T150320.840600500.bin</t>
  </si>
  <si>
    <t>-517.910761460889 192.642296467787 -204.859468745322</t>
  </si>
  <si>
    <t>-528.551305035135 190.898061696653 -302.776538966831</t>
  </si>
  <si>
    <t>-534.754300365132 186.723535895655 -410.980530911793</t>
  </si>
  <si>
    <t>-538.062899095094 182.262508992336 -508.823013446864</t>
  </si>
  <si>
    <t>-539.037575245674 177.249449755216 -606.689831838735</t>
  </si>
  <si>
    <t>-537.91808227918 169.735375743494 -744.4804677787</t>
  </si>
  <si>
    <t>-515.390212697459 161.070553268826 -832.448881852646</t>
  </si>
  <si>
    <t>-541.123158161781 202.888566873565 -685.221934010758</t>
  </si>
  <si>
    <t>-571.591742958765 339.236587111818 -676.261181388517</t>
  </si>
  <si>
    <t>-541.885103364625 360.200160768525 -378.472630853355</t>
  </si>
  <si>
    <t>-322.039049688575 353.637511911715 -270.076907367572</t>
  </si>
  <si>
    <t>-535.70271583802 143.224954099398 -681.924166354223</t>
  </si>
  <si>
    <t>-573.905853796099 11.8966636645096 -652.012200741048</t>
  </si>
  <si>
    <t>-552.33506797749 2.03139825194421 -352.951442387805</t>
  </si>
  <si>
    <t>-318.077833332091 74.1704523121034 -359.625055422757</t>
  </si>
  <si>
    <t>-502.465590054991 270.30875733791 -207.912980088853</t>
  </si>
  <si>
    <t>-498.563989600636 281.891032346086 208.388163697024</t>
  </si>
  <si>
    <t>-495.449290396868 285.08190548057 614.790112161698</t>
  </si>
  <si>
    <t>-347.161226052797 295.688083827043 675.881521508163</t>
  </si>
  <si>
    <t>-533.202584358247 114.781740538886 -201.866873891873</t>
  </si>
  <si>
    <t>-532.954636196241 108.772153890908 214.570174188884</t>
  </si>
  <si>
    <t>-533.105424788111 103.008158129583 620.692172857624</t>
  </si>
  <si>
    <t>-392.817454816993 52.1593156867259 680.422257940164</t>
  </si>
  <si>
    <t>9763-20170724T150320.877699700.bin</t>
  </si>
  <si>
    <t>-516.898123535124 191.840569880801 -204.913706883076</t>
  </si>
  <si>
    <t>-527.475436970534 189.987856106984 -302.835592100282</t>
  </si>
  <si>
    <t>-533.540727783623 185.642243916906 -411.040646820018</t>
  </si>
  <si>
    <t>-536.69550184495 181.009039082868 -508.880269148677</t>
  </si>
  <si>
    <t>-537.485935276689 175.808588446647 -606.738931945066</t>
  </si>
  <si>
    <t>-536.074101268157 168.016807235697 -744.511621857063</t>
  </si>
  <si>
    <t>-513.349426090818 159.398260754368 -832.433671889711</t>
  </si>
  <si>
    <t>-539.510317921145 201.279669694088 -685.327228711404</t>
  </si>
  <si>
    <t>-570.246694674782 337.587206495411 -676.597926997974</t>
  </si>
  <si>
    <t>-540.345996122428 360.229555685578 -378.951708197158</t>
  </si>
  <si>
    <t>-319.534116860155 356.519971508196 -272.399486723209</t>
  </si>
  <si>
    <t>-533.886012937141 141.642420364313 -681.89684195973</t>
  </si>
  <si>
    <t>-571.633391007917 10.2772463644988 -651.603912181239</t>
  </si>
  <si>
    <t>-550.070301274833 2.00272484339007 -352.494236767552</t>
  </si>
  <si>
    <t>-315.968891184982 74.6672293083584 -358.928426369479</t>
  </si>
  <si>
    <t>-501.817978175434 269.633469490921 -207.914236739735</t>
  </si>
  <si>
    <t>-497.794273146705 281.479346350923 208.378312931618</t>
  </si>
  <si>
    <t>-495.426572872571 284.999009518745 614.81989423808</t>
  </si>
  <si>
    <t>-347.122360151939 295.775232689711 675.84231036119</t>
  </si>
  <si>
    <t>-532.115539220715 113.982049108056 -201.870001974742</t>
  </si>
  <si>
    <t>-532.332430957695 108.704929902452 214.576953736643</t>
  </si>
  <si>
    <t>-533.031383689785 103.182434206175 620.759090452817</t>
  </si>
  <si>
    <t>-392.729710960193 52.3966473118141 680.510738365568</t>
  </si>
  <si>
    <t>9763-20170724T150320.941399400.bin</t>
  </si>
  <si>
    <t>-514.560671515086 190.804959357568 -204.948903280091</t>
  </si>
  <si>
    <t>-525.072540997427 188.791172457965 -302.874580182251</t>
  </si>
  <si>
    <t>-530.995125673547 183.974724811095 -411.067629123172</t>
  </si>
  <si>
    <t>-533.981430033785 178.801697568643 -508.885420386273</t>
  </si>
  <si>
    <t>-534.557276364147 172.950067586116 -606.708804807664</t>
  </si>
  <si>
    <t>-532.788751842026 164.126771013087 -744.415261455769</t>
  </si>
  <si>
    <t>-509.723447362432 155.596810905404 -832.257174835851</t>
  </si>
  <si>
    <t>-536.608666921276 197.809214320186 -685.492226039885</t>
  </si>
  <si>
    <t>-568.411824354351 333.935962944841 -677.872670168954</t>
  </si>
  <si>
    <t>-537.191147886009 363.053554749952 -380.925849870358</t>
  </si>
  <si>
    <t>-314.840936295408 364.348484281855 -277.56376195794</t>
  </si>
  <si>
    <t>-530.532299402534 138.244741076338 -681.597651788786</t>
  </si>
  <si>
    <t>-567.153327284626 6.85155869688492 -650.056950308641</t>
  </si>
  <si>
    <t>-544.892933985195 2.02819843115935 -350.922835591757</t>
  </si>
  <si>
    <t>-311.414673142169 76.6514963253824 -357.576604241587</t>
  </si>
  <si>
    <t>-500.163968347431 268.725811461603 -207.957632510148</t>
  </si>
  <si>
    <t>-496.493125392722 280.862301694375 208.329797669504</t>
  </si>
  <si>
    <t>-495.328841253096 284.756821669236 614.872562231453</t>
  </si>
  <si>
    <t>-347.031821296919 296.164676651198 675.797608013484</t>
  </si>
  <si>
    <t>-528.928841868029 113.107653166067 -201.762379118774</t>
  </si>
  <si>
    <t>-531.304683547679 108.689770938625 214.687876422948</t>
  </si>
  <si>
    <t>-532.907608592139 103.429928875928 620.924145151896</t>
  </si>
  <si>
    <t>-392.523728188611 52.9771384915659 680.764619079032</t>
  </si>
  <si>
    <t>9763-20170724T150320.973460400.bin</t>
  </si>
  <si>
    <t>-513.308088695658 190.621466566479 -204.921053617393</t>
  </si>
  <si>
    <t>-523.860698966354 188.451210724997 -302.839043560008</t>
  </si>
  <si>
    <t>-529.769380138529 183.295127956531 -411.017139483018</t>
  </si>
  <si>
    <t>-532.712897596887 177.75166157191 -508.81589756044</t>
  </si>
  <si>
    <t>-533.212047779792 171.467710383759 -606.612958665415</t>
  </si>
  <si>
    <t>-531.296328605628 161.973463697498 -744.272624568966</t>
  </si>
  <si>
    <t>-508.079131153538 153.539218732036 -832.084061562274</t>
  </si>
  <si>
    <t>-535.318971105893 195.92787822835 -685.519709670319</t>
  </si>
  <si>
    <t>-567.921413330641 331.893055980587 -678.732467843329</t>
  </si>
  <si>
    <t>-535.822013192579 365.96614892304 -382.407235786038</t>
  </si>
  <si>
    <t>-312.901004244361 369.120861113616 -280.322653625683</t>
  </si>
  <si>
    <t>-528.967292696297 136.412579546849 -681.326471048106</t>
  </si>
  <si>
    <t>-564.701588855399 4.97912742692597 -648.8764423489</t>
  </si>
  <si>
    <t>-541.905435446383 2.22588511325466 -349.756480864035</t>
  </si>
  <si>
    <t>-308.906315340253 78.3041970054437 -356.721162403376</t>
  </si>
  <si>
    <t>-499.479595336894 268.672493938966 -208.026856713053</t>
  </si>
  <si>
    <t>-495.809538696437 280.67095080636 208.264612092584</t>
  </si>
  <si>
    <t>-495.249964076658 284.662170587027 614.846741209807</t>
  </si>
  <si>
    <t>-346.977767032696 296.394025030325 675.770688746369</t>
  </si>
  <si>
    <t>-527.310566256281 112.770105002505 -201.643541558313</t>
  </si>
  <si>
    <t>-530.858218396883 108.855683511197 214.803480074861</t>
  </si>
  <si>
    <t>-532.813912486321 103.594434721695 621.02432882886</t>
  </si>
  <si>
    <t>-392.369498573978 53.394565396525 680.935472777802</t>
  </si>
  <si>
    <t>9763-20170724T150321.042297700.bin</t>
  </si>
  <si>
    <t>-510.895239535039 190.494655173512 -204.746482544975</t>
  </si>
  <si>
    <t>-521.484260254713 188.001169571256 -302.652926931731</t>
  </si>
  <si>
    <t>-527.356780935904 182.100730096972 -410.794932559747</t>
  </si>
  <si>
    <t>-530.221643798114 175.733774642858 -508.5460349104</t>
  </si>
  <si>
    <t>-530.587121270951 168.480092462208 -606.276442945153</t>
  </si>
  <si>
    <t>-528.417191296076 157.469962942515 -743.819404217909</t>
  </si>
  <si>
    <t>-505.007953049124 149.455144621392 -831.618955969241</t>
  </si>
  <si>
    <t>-532.853961874642 192.035140056458 -685.453632088652</t>
  </si>
  <si>
    <t>-566.90313663344 327.74993572688 -680.378664281115</t>
  </si>
  <si>
    <t>-533.210955223823 374.23862322228 -385.923805315684</t>
  </si>
  <si>
    <t>-309.426556176123 379.197729457692 -285.819100922805</t>
  </si>
  <si>
    <t>-525.898757526982 132.638415137525 -680.589166011429</t>
  </si>
  <si>
    <t>-559.600777660205 1.21060834721766 -646.084580085183</t>
  </si>
  <si>
    <t>-535.521745716151 2.40987145115264 -347.054985394288</t>
  </si>
  <si>
    <t>-303.739943713416 82.0696310794028 -354.571369313918</t>
  </si>
  <si>
    <t>-497.834495500886 268.67220361487 -208.062951788383</t>
  </si>
  <si>
    <t>-494.022601578565 280.397133949081 208.235033868008</t>
  </si>
  <si>
    <t>-495.052385831006 284.427675233119 614.803126841641</t>
  </si>
  <si>
    <t>-346.833024319081 296.749245732626 675.739181997162</t>
  </si>
  <si>
    <t>-523.950134438426 112.46054765284 -201.337379550359</t>
  </si>
  <si>
    <t>-529.99048104704 109.315864221847 215.087415761709</t>
  </si>
  <si>
    <t>-532.613839606448 103.899124167024 621.273986583388</t>
  </si>
  <si>
    <t>-392.125372073278 54.0968854576122 681.413206493685</t>
  </si>
  <si>
    <t>9763-20170724T150321.076388000.bin</t>
  </si>
  <si>
    <t>-509.36395845405 190.45333845453 -204.670140636762</t>
  </si>
  <si>
    <t>-519.965649831296 187.812779568589 -302.571330084258</t>
  </si>
  <si>
    <t>-525.826627019474 181.52369241005 -410.692094297376</t>
  </si>
  <si>
    <t>-528.66182396209 174.716458488669 -508.414180456453</t>
  </si>
  <si>
    <t>-528.973122479193 166.935761091378 -606.104414736488</t>
  </si>
  <si>
    <t>-526.696295988881 155.093357052698 -743.576422964605</t>
  </si>
  <si>
    <t>-503.18423061454 147.256292196669 -831.364602481948</t>
  </si>
  <si>
    <t>-531.31050848418 189.99534663849 -685.425145946281</t>
  </si>
  <si>
    <t>-566.025002676407 325.559395622138 -681.32647966547</t>
  </si>
  <si>
    <t>-531.958294826453 379.054358237998 -388.10687073323</t>
  </si>
  <si>
    <t>-307.814280103748 384.227417748456 -288.820913862481</t>
  </si>
  <si>
    <t>-524.094910278764 130.660907528994 -680.194492515741</t>
  </si>
  <si>
    <t>-531.908792198903 1.80592067508155 -345.696892193464</t>
  </si>
  <si>
    <t>-301.092835108712 84.2009101000533 -353.4474102825</t>
  </si>
  <si>
    <t>-496.52639125417 268.709943635628 -208.103594633281</t>
  </si>
  <si>
    <t>-493.190637003938 280.207931230956 208.204778214703</t>
  </si>
  <si>
    <t>-494.941469041155 284.282445982436 614.784629689605</t>
  </si>
  <si>
    <t>-346.759502112762 296.993211858377 675.731693828182</t>
  </si>
  <si>
    <t>-522.053380309487 112.301090404414 -201.16566503673</t>
  </si>
  <si>
    <t>-529.548424639793 109.435417488998 215.237538474256</t>
  </si>
  <si>
    <t>-532.571528987595 103.955942279123 621.413362867944</t>
  </si>
  <si>
    <t>-392.066472423768 54.311051546013 681.643812570702</t>
  </si>
  <si>
    <t>9763-20170724T150321.111480800.bin</t>
  </si>
  <si>
    <t>-507.906309528269 190.174430468394 -204.622446602441</t>
  </si>
  <si>
    <t>-518.551354899084 187.407528601556 -302.51537140814</t>
  </si>
  <si>
    <t>-524.434055877132 180.756456338832 -410.613283027045</t>
  </si>
  <si>
    <t>-527.269290062844 173.535655262542 -508.305722812202</t>
  </si>
  <si>
    <t>-527.555757644177 165.256464516889 -605.955087583247</t>
  </si>
  <si>
    <t>-525.212951887866 152.625333983379 -743.35589830117</t>
  </si>
  <si>
    <t>-501.592692625323 144.929335535998 -831.127476797541</t>
  </si>
  <si>
    <t>-529.984270253502 187.844374467119 -685.408714801176</t>
  </si>
  <si>
    <t>-565.24751159948 323.292369879852 -682.213929633391</t>
  </si>
  <si>
    <t>-530.779389969564 383.619209814396 -390.370548758044</t>
  </si>
  <si>
    <t>-306.343413266834 388.435776098544 -291.72821405677</t>
  </si>
  <si>
    <t>-522.51279520616 128.57300545144 -679.832628305884</t>
  </si>
  <si>
    <t>-528.696837520776 1.06713513152704 -344.52602674511</t>
  </si>
  <si>
    <t>-298.724510686221 85.7635623753376 -352.540769652239</t>
  </si>
  <si>
    <t>-495.485045523291 268.423978686381 -208.114490352855</t>
  </si>
  <si>
    <t>-492.50349702345 280.03148244812 208.193505844964</t>
  </si>
  <si>
    <t>-494.837318692519 284.142380526984 614.7734057846</t>
  </si>
  <si>
    <t>-346.689462403705 297.174549977343 675.735548636422</t>
  </si>
  <si>
    <t>-520.38189372902 111.798506198119 -201.017044963387</t>
  </si>
  <si>
    <t>-529.019665213988 109.509581220112 215.367626270393</t>
  </si>
  <si>
    <t>-532.535813723439 103.99891892242 621.551031887259</t>
  </si>
  <si>
    <t>-392.007160362298 54.512448743506 681.856724778182</t>
  </si>
  <si>
    <t>9763-20170724T150321.173631400.bin</t>
  </si>
  <si>
    <t>-505.516028870789 189.344924852503 -204.385947396321</t>
  </si>
  <si>
    <t>-516.261191981759 186.378883700531 -302.26208191056</t>
  </si>
  <si>
    <t>-522.225367165391 179.097240716389 -410.314934231226</t>
  </si>
  <si>
    <t>-525.10527472997 171.146288759047 -507.9493791769</t>
  </si>
  <si>
    <t>-525.397315607908 161.980680079025 -605.519362458907</t>
  </si>
  <si>
    <t>-523.012073107301 147.940787016646 -742.782677946889</t>
  </si>
  <si>
    <t>-499.257765109724 140.353014528496 -830.527493929507</t>
  </si>
  <si>
    <t>-528.037850145403 183.721427114659 -685.202213509209</t>
  </si>
  <si>
    <t>-564.347102221216 318.919833777475 -683.542266064812</t>
  </si>
  <si>
    <t>-529.227713953069 391.457642644638 -394.570148276784</t>
  </si>
  <si>
    <t>-304.239200931699 395.164406505721 -297.14611576708</t>
  </si>
  <si>
    <t>-520.094968388473 124.572326117874 -679.014273916688</t>
  </si>
  <si>
    <t>-523.331549191808 0.0314162477927766 -342.327312498676</t>
  </si>
  <si>
    <t>-294.940063054321 88.8029313452198 -351.379998168964</t>
  </si>
  <si>
    <t>-493.670561071026 267.809968367049 -208.041211155245</t>
  </si>
  <si>
    <t>-491.045035193855 279.42649046345 208.268925252333</t>
  </si>
  <si>
    <t>-494.660427141298 283.943177278971 614.798089424255</t>
  </si>
  <si>
    <t>-346.554218744931 297.411933333464 675.766497839602</t>
  </si>
  <si>
    <t>-517.44871902154 110.892059028864 -200.685536294439</t>
  </si>
  <si>
    <t>-528.063294936454 109.184590176166 215.656117104494</t>
  </si>
  <si>
    <t>-532.554011891342 104.071943007726 621.788313992593</t>
  </si>
  <si>
    <t>-391.999750191894 54.856363908103 682.255886010666</t>
  </si>
  <si>
    <t>9763-20170724T150321.243841400.bin</t>
  </si>
  <si>
    <t>-503.20787890755 188.136159179122 -204.200243061892</t>
  </si>
  <si>
    <t>-514.042882863411 185.03377615529 -302.062273585868</t>
  </si>
  <si>
    <t>-520.081254767692 177.348509148999 -410.083008769325</t>
  </si>
  <si>
    <t>-523.007816205816 168.933333199533 -507.677122201089</t>
  </si>
  <si>
    <t>-523.319885980326 159.206866612658 -605.192760605338</t>
  </si>
  <si>
    <t>-520.929320402631 144.277487855646 -742.362094358395</t>
  </si>
  <si>
    <t>-497.10887453771 136.650445453882 -830.085659182342</t>
  </si>
  <si>
    <t>-526.116794561192 180.408683387929 -685.015460044901</t>
  </si>
  <si>
    <t>-563.23935902294 315.404745195183 -684.422150739363</t>
  </si>
  <si>
    <t>-528.233694957828 395.570325155554 -397.45863383895</t>
  </si>
  <si>
    <t>-302.68107192077 398.308844858105 -301.31541064047</t>
  </si>
  <si>
    <t>-517.855242191334 121.344669465173 -678.443033084345</t>
  </si>
  <si>
    <t>-291.529901225262 90.8355887601472 -352.181066826984</t>
  </si>
  <si>
    <t>-491.575486467306 266.611250622611 -207.95662032918</t>
  </si>
  <si>
    <t>-489.813143514305 278.647141775874 208.346254796918</t>
  </si>
  <si>
    <t>-494.523842067718 283.744602574447 614.841508216251</t>
  </si>
  <si>
    <t>-346.435808784556 297.550083416584 675.77874673794</t>
  </si>
  <si>
    <t>-514.780562046986 109.667870210042 -200.428340890351</t>
  </si>
  <si>
    <t>-527.020963758893 108.538589539154 215.870664502204</t>
  </si>
  <si>
    <t>-532.608792884509 104.012874717435 621.97817970274</t>
  </si>
  <si>
    <t>-392.000832078503 55.1249802889631 682.586590112529</t>
  </si>
  <si>
    <t>9763-20170724T150321.276929300.bin</t>
  </si>
  <si>
    <t>-502.019329071731 187.47681365066 -204.161410569603</t>
  </si>
  <si>
    <t>-512.873462278863 184.333574286593 -302.020064740455</t>
  </si>
  <si>
    <t>-518.939516274474 176.52600755178 -410.030371435281</t>
  </si>
  <si>
    <t>-521.890473194821 167.969827264787 -507.611637520186</t>
  </si>
  <si>
    <t>-522.224442596496 158.07200931719 -605.109987335191</t>
  </si>
  <si>
    <t>-519.860279370695 142.869797668877 -742.249745462921</t>
  </si>
  <si>
    <t>-496.02694295932 135.272480498772 -829.972287112167</t>
  </si>
  <si>
    <t>-525.095081832574 179.106712125588 -684.974170198741</t>
  </si>
  <si>
    <t>-562.543295026257 314.005277938781 -684.715684673441</t>
  </si>
  <si>
    <t>-527.775090984384 396.511136879946 -398.387226907532</t>
  </si>
  <si>
    <t>-301.963433550297 399.065633071849 -302.848960807841</t>
  </si>
  <si>
    <t>-516.715540409819 120.072463162552 -678.28563334914</t>
  </si>
  <si>
    <t>-290.002254360271 91.5665259688546 -353.104626150121</t>
  </si>
  <si>
    <t>-490.563734375272 265.946673979367 -207.948991998272</t>
  </si>
  <si>
    <t>-489.16889715939 278.263180281059 208.346984141685</t>
  </si>
  <si>
    <t>-494.453831767536 283.617720301858 614.820227841157</t>
  </si>
  <si>
    <t>-346.375439092437 297.666933921652 675.725144182235</t>
  </si>
  <si>
    <t>-513.426229719433 109.025738927319 -200.342878135703</t>
  </si>
  <si>
    <t>-526.511769265065 108.113287381327 215.930973456359</t>
  </si>
  <si>
    <t>-532.654172980268 103.975010431109 622.012380484667</t>
  </si>
  <si>
    <t>-392.010884031434 55.2444775396732 682.665502766849</t>
  </si>
  <si>
    <t>9763-20170724T150321.340138800.bin</t>
  </si>
  <si>
    <t>-499.721928952643 186.001721513224 -204.177147868118</t>
  </si>
  <si>
    <t>-510.653702439696 182.835941280817 -302.026368674283</t>
  </si>
  <si>
    <t>-516.822000622875 174.946403913508 -410.024992561766</t>
  </si>
  <si>
    <t>-519.869473372101 166.293200994983 -507.594652912175</t>
  </si>
  <si>
    <t>-520.302548593964 156.275198323609 -605.080374510692</t>
  </si>
  <si>
    <t>-518.079226379088 140.879825897085 -742.200843511912</t>
  </si>
  <si>
    <t>-494.367687055693 133.430307088912 -829.969166193683</t>
  </si>
  <si>
    <t>-523.323508906222 177.187697935462 -684.971143163804</t>
  </si>
  <si>
    <t>-561.369229147342 311.912682888144 -685.064592825908</t>
  </si>
  <si>
    <t>-527.401057300965 396.397794475713 -399.217731753169</t>
  </si>
  <si>
    <t>-301.251103202241 399.117065382216 -304.48759281705</t>
  </si>
  <si>
    <t>-514.800491075884 118.182438843936 -678.208176601974</t>
  </si>
  <si>
    <t>-287.395058591157 91.2548757749141 -355.111373585907</t>
  </si>
  <si>
    <t>-488.379692060953 264.457018082363 -207.976785035915</t>
  </si>
  <si>
    <t>-488.091153772507 277.405408102877 208.302285743438</t>
  </si>
  <si>
    <t>-494.391070816618 283.48709197629 614.756620455955</t>
  </si>
  <si>
    <t>-346.290344751514 297.639672558418 675.583280583551</t>
  </si>
  <si>
    <t>-511.016445627145 107.520478559054 -200.336392254617</t>
  </si>
  <si>
    <t>-525.502019326589 107.109188836339 215.891948159713</t>
  </si>
  <si>
    <t>-532.741241271644 103.910740168649 622.00436136823</t>
  </si>
  <si>
    <t>-392.057604550412 55.3994392223267 682.739568565987</t>
  </si>
  <si>
    <t>9763-20170724T150321.378236600.bin</t>
  </si>
  <si>
    <t>-498.688689362748 185.30271704708 -204.149819828482</t>
  </si>
  <si>
    <t>-509.679798192797 182.159850981002 -301.993067083779</t>
  </si>
  <si>
    <t>-515.90260238758 174.331715558599 -409.993118070517</t>
  </si>
  <si>
    <t>-518.995842807487 165.749644141185 -507.56755854607</t>
  </si>
  <si>
    <t>-519.471808606955 155.819460968293 -605.061989265797</t>
  </si>
  <si>
    <t>-517.30651989468 140.565613399973 -742.199280192807</t>
  </si>
  <si>
    <t>-493.707399378576 133.241328510866 -830.008395694419</t>
  </si>
  <si>
    <t>-522.554678710448 176.810192290941 -684.9299009317</t>
  </si>
  <si>
    <t>-560.809527067501 311.485691804631 -684.941404213795</t>
  </si>
  <si>
    <t>-527.134475378591 395.835982050917 -399.02004111142</t>
  </si>
  <si>
    <t>-300.853574151601 398.854414857301 -304.612304410282</t>
  </si>
  <si>
    <t>-513.972622741572 117.806179810181 -678.231340132335</t>
  </si>
  <si>
    <t>-286.318460357387 90.6754905772709 -355.900313485722</t>
  </si>
  <si>
    <t>-487.411772751485 263.717401677764 -207.94563330151</t>
  </si>
  <si>
    <t>-487.518051662991 277.019840806263 208.322370700279</t>
  </si>
  <si>
    <t>-494.389958017969 283.485207832968 614.744791268337</t>
  </si>
  <si>
    <t>-346.255352227805 297.478404026678 675.525752785734</t>
  </si>
  <si>
    <t>-509.989807850603 106.927527953269 -200.308368011112</t>
  </si>
  <si>
    <t>-525.053290277512 106.558873792631 215.899477352228</t>
  </si>
  <si>
    <t>-532.799445770958 103.87560392728 621.996730078588</t>
  </si>
  <si>
    <t>-392.093778823027 55.4588583281604 682.756460668322</t>
  </si>
  <si>
    <t>9763-20170724T150321.410321600.bin</t>
  </si>
  <si>
    <t>-497.766780731631 184.531642589086 -204.143477714282</t>
  </si>
  <si>
    <t>-508.845204396751 181.434384307327 -301.978495029835</t>
  </si>
  <si>
    <t>-515.159951376803 173.703309025852 -409.980024202081</t>
  </si>
  <si>
    <t>-518.336039364689 165.22831178246 -507.561270202427</t>
  </si>
  <si>
    <t>-518.895549138341 155.424344196369 -605.0680810056</t>
  </si>
  <si>
    <t>-516.849506337295 140.369047237033 -742.229022301434</t>
  </si>
  <si>
    <t>-493.404961994364 133.172043958106 -830.090092188068</t>
  </si>
  <si>
    <t>-522.06475419631 176.528306269135 -684.902751213847</t>
  </si>
  <si>
    <t>-560.410593184644 311.173894498881 -684.653642242366</t>
  </si>
  <si>
    <t>-526.93492585242 394.950046997461 -398.540242564159</t>
  </si>
  <si>
    <t>-300.639761856225 398.275479915814 -304.176725503531</t>
  </si>
  <si>
    <t>-513.443091654239 117.519494179537 -678.297093066473</t>
  </si>
  <si>
    <t>-285.542555014065 89.9498917499457 -356.520617867185</t>
  </si>
  <si>
    <t>-486.398119775856 262.950139036984 -207.919192325028</t>
  </si>
  <si>
    <t>-487.073456524822 276.585856884454 208.337467659773</t>
  </si>
  <si>
    <t>-494.392794230191 283.479560487532 614.731366855955</t>
  </si>
  <si>
    <t>-346.228134733935 297.365433755238 675.463694164592</t>
  </si>
  <si>
    <t>-509.143087201998 106.036474263053 -200.340271630043</t>
  </si>
  <si>
    <t>-524.667725679515 106.038176250769 215.850760041019</t>
  </si>
  <si>
    <t>-532.847328390658 103.837292712462 621.975581878223</t>
  </si>
  <si>
    <t>-392.123052584429 55.5042027589848 682.758723823062</t>
  </si>
  <si>
    <t>9763-20170724T150321.477006500.bin</t>
  </si>
  <si>
    <t>-496.156000437583 182.932065439988 -204.128884969142</t>
  </si>
  <si>
    <t>-507.325292243341 179.934960020826 -301.95657429651</t>
  </si>
  <si>
    <t>-513.812804442653 172.449050489638 -409.96532143988</t>
  </si>
  <si>
    <t>-517.179088285543 164.24684942237 -507.563442082398</t>
  </si>
  <si>
    <t>-517.965677762402 154.764773467874 -605.100477170591</t>
  </si>
  <si>
    <t>-516.280735075226 140.2124806949 -742.320704581512</t>
  </si>
  <si>
    <t>-493.134683309943 133.322963358215 -830.285392778845</t>
  </si>
  <si>
    <t>-521.35089137498 176.160436314681 -684.848582847285</t>
  </si>
  <si>
    <t>-559.85733124141 310.759075160275 -683.977778172026</t>
  </si>
  <si>
    <t>-526.559133632858 392.34097515064 -397.21007719528</t>
  </si>
  <si>
    <t>-300.212269323822 396.378712536549 -302.998688696982</t>
  </si>
  <si>
    <t>-512.70016588304 117.129610737946 -678.482022637014</t>
  </si>
  <si>
    <t>-284.466031306739 88.0282336303926 -357.180019840138</t>
  </si>
  <si>
    <t>-484.829135431389 261.269699493687 -207.823396788622</t>
  </si>
  <si>
    <t>-486.234846041962 275.79573168456 208.401311741796</t>
  </si>
  <si>
    <t>-494.350377337662 283.385369004541 614.743119340337</t>
  </si>
  <si>
    <t>-346.134749221295 297.194308793204 675.368487327281</t>
  </si>
  <si>
    <t>-507.558543857866 104.602957720693 -200.358139484949</t>
  </si>
  <si>
    <t>-523.969581375463 104.943229217178 215.798755152249</t>
  </si>
  <si>
    <t>-532.951532077853 103.752363448528 621.926811163552</t>
  </si>
  <si>
    <t>-392.198706472214 55.5520494063185 682.749309919343</t>
  </si>
  <si>
    <t>9763-20170724T150321.542959300.bin</t>
  </si>
  <si>
    <t>-495.033375975341 181.460626273341 -204.050024342868</t>
  </si>
  <si>
    <t>-506.275707472282 178.570727705721 -301.872647029609</t>
  </si>
  <si>
    <t>-512.954977550415 171.37550792252 -409.889304197094</t>
  </si>
  <si>
    <t>-516.545518093923 163.50090671736 -507.506524270065</t>
  </si>
  <si>
    <t>-517.610848915702 154.408311570575 -605.077904799018</t>
  </si>
  <si>
    <t>-516.378966560899 140.466418197592 -742.366356891688</t>
  </si>
  <si>
    <t>-493.521072681886 133.983695827188 -830.437204509615</t>
  </si>
  <si>
    <t>-521.259343658221 176.158318402232 -684.718552585242</t>
  </si>
  <si>
    <t>-559.814540922037 310.744300075173 -683.106172661076</t>
  </si>
  <si>
    <t>-526.678834078378 390.182223066655 -395.718543493331</t>
  </si>
  <si>
    <t>-300.024152857526 394.309876408962 -302.253987058999</t>
  </si>
  <si>
    <t>-512.587643019122 117.099942060908 -678.64321042538</t>
  </si>
  <si>
    <t>-284.485424986908 86.4561634174399 -357.465721993405</t>
  </si>
  <si>
    <t>-483.532648006928 259.709504898258 -207.709041225475</t>
  </si>
  <si>
    <t>-485.64399002201 274.966825116928 208.486580744722</t>
  </si>
  <si>
    <t>-494.323473004221 283.326730133768 614.79436173941</t>
  </si>
  <si>
    <t>-346.061292607848 297.1529017018 675.301929124009</t>
  </si>
  <si>
    <t>-506.475701666097 103.200261633814 -200.349149107878</t>
  </si>
  <si>
    <t>-523.43199611126 103.851960129401 215.785504082728</t>
  </si>
  <si>
    <t>-533.09040027875 103.67440221344 621.926037354585</t>
  </si>
  <si>
    <t>-392.304839747879 55.5220787250964 682.710691770942</t>
  </si>
  <si>
    <t>9763-20170724T150321.574043300.bin</t>
  </si>
  <si>
    <t>-494.644485668123 180.720293211648 -204.023974995318</t>
  </si>
  <si>
    <t>-505.881875456826 177.877845554268 -301.848478554266</t>
  </si>
  <si>
    <t>-512.622636505166 170.825957913612 -409.871006831708</t>
  </si>
  <si>
    <t>-516.298723186109 163.115060834739 -507.497786770808</t>
  </si>
  <si>
    <t>-517.481363182702 154.219079917898 -605.086118107928</t>
  </si>
  <si>
    <t>-516.449689740486 140.587128977144 -742.407274428693</t>
  </si>
  <si>
    <t>-493.689308619045 134.343300641048 -830.520622060012</t>
  </si>
  <si>
    <t>-521.261213893783 176.1465116884 -684.671892347391</t>
  </si>
  <si>
    <t>-559.925597387154 310.686293509783 -682.714050455424</t>
  </si>
  <si>
    <t>-526.778237086995 389.540350284624 -395.16693508375</t>
  </si>
  <si>
    <t>-299.969373445879 393.69387611048 -302.078423409606</t>
  </si>
  <si>
    <t>-512.550212396918 117.079089499782 -678.742731663471</t>
  </si>
  <si>
    <t>-284.595829927798 85.833655493198 -357.580333566516</t>
  </si>
  <si>
    <t>-483.10453135325 258.966913422226 -207.634457497965</t>
  </si>
  <si>
    <t>-485.457838167502 274.585994569725 208.546401107759</t>
  </si>
  <si>
    <t>-494.30834975946 283.283940089187 614.838740931255</t>
  </si>
  <si>
    <t>-346.023500759654 297.134399699717 675.285178616296</t>
  </si>
  <si>
    <t>-506.175007808594 102.443707488145 -200.333794979755</t>
  </si>
  <si>
    <t>-523.278481546195 103.390320389304 215.794280805618</t>
  </si>
  <si>
    <t>-533.169418907215 103.62512986897 621.935048917125</t>
  </si>
  <si>
    <t>-392.356582958623 55.5132159738937 682.688487069746</t>
  </si>
  <si>
    <t>9763-20170724T150321.641230600.bin</t>
  </si>
  <si>
    <t>-494.230699263241 179.357657634411 -203.927583739729</t>
  </si>
  <si>
    <t>-505.463347537191 176.611034234282 -301.7554475287</t>
  </si>
  <si>
    <t>-512.318600262776 169.808811756336 -409.78654566231</t>
  </si>
  <si>
    <t>-516.151840558534 162.376243632576 -507.429046265517</t>
  </si>
  <si>
    <t>-517.548332233953 153.80766780069 -605.043800181459</t>
  </si>
  <si>
    <t>-516.880240264088 140.685129497378 -742.416859306237</t>
  </si>
  <si>
    <t>-494.324227974144 134.861385395254 -830.611639090353</t>
  </si>
  <si>
    <t>-521.534595491284 176.030818024174 -684.537578582467</t>
  </si>
  <si>
    <t>-560.190715091472 310.557833981701 -681.922379173387</t>
  </si>
  <si>
    <t>-527.132670150005 388.66283960785 -394.160566316338</t>
  </si>
  <si>
    <t>-300.074844905453 393.097562981048 -301.694003722313</t>
  </si>
  <si>
    <t>-512.8165127677 116.940651412321 -678.850517511924</t>
  </si>
  <si>
    <t>-285.009597822403 84.6269605024813 -357.783956430508</t>
  </si>
  <si>
    <t>-482.620627698872 257.530503615005 -207.476158567681</t>
  </si>
  <si>
    <t>-485.29192598221 273.988887024346 208.670427816155</t>
  </si>
  <si>
    <t>-494.293727635165 283.305943906634 614.912261524805</t>
  </si>
  <si>
    <t>-345.954361847304 296.996977100142 675.261162973157</t>
  </si>
  <si>
    <t>-505.790187190531 101.159315757898 -200.312771109173</t>
  </si>
  <si>
    <t>-523.075231762412 102.497461435956 215.806745606145</t>
  </si>
  <si>
    <t>-533.321203426087 103.505644723536 621.936335759779</t>
  </si>
  <si>
    <t>-392.4541432882 55.4767267292757 682.629798646871</t>
  </si>
  <si>
    <t>9763-20170724T150321.674318500.bin</t>
  </si>
  <si>
    <t>-494.16226670768 178.824209986862 -203.905222917007</t>
  </si>
  <si>
    <t>-505.397093864788 176.102134979291 -301.733548760269</t>
  </si>
  <si>
    <t>-512.301250665156 169.400017185667 -409.767764373206</t>
  </si>
  <si>
    <t>-516.200394471513 162.085155505896 -507.416578132995</t>
  </si>
  <si>
    <t>-517.686221873616 153.659477578042 -605.042450832476</t>
  </si>
  <si>
    <t>-517.170022881587 140.763325511876 -742.437599455351</t>
  </si>
  <si>
    <t>-494.694211319586 135.120854581175 -830.664547395234</t>
  </si>
  <si>
    <t>-521.75112507912 176.014806847178 -684.494922184695</t>
  </si>
  <si>
    <t>-560.361086537386 310.551855115014 -681.629276473119</t>
  </si>
  <si>
    <t>-527.301411381349 388.441198275572 -393.809351341166</t>
  </si>
  <si>
    <t>-300.262755970986 392.771581710077 -301.290699273831</t>
  </si>
  <si>
    <t>-513.045270781981 116.912675618193 -678.914905522097</t>
  </si>
  <si>
    <t>-285.32768892464 84.1374135396222 -357.861445710879</t>
  </si>
  <si>
    <t>-482.56365264525 257.01451907773 -207.440933592244</t>
  </si>
  <si>
    <t>-485.293367490675 273.73836988945 208.694737764369</t>
  </si>
  <si>
    <t>-494.275297775758 283.318244090764 614.933447327608</t>
  </si>
  <si>
    <t>-345.920032016533 296.978551147454 675.25027504939</t>
  </si>
  <si>
    <t>-505.77356036561 100.613921279251 -200.309079214326</t>
  </si>
  <si>
    <t>-523.052328779291 102.115971573903 215.810096174785</t>
  </si>
  <si>
    <t>-533.384949257171 103.446432092667 621.927767683268</t>
  </si>
  <si>
    <t>-392.498265034677 55.4554235354749 682.605633478631</t>
  </si>
  <si>
    <t>9763-20170724T150321.745204100.bin</t>
  </si>
  <si>
    <t>-494.146174102893 177.921714794046 -203.851558597376</t>
  </si>
  <si>
    <t>-505.37282745824 175.270570251381 -301.682695800277</t>
  </si>
  <si>
    <t>-512.379847077408 168.729822941506 -409.720311070059</t>
  </si>
  <si>
    <t>-516.420077561077 161.589164141926 -507.376267182663</t>
  </si>
  <si>
    <t>-518.09673871531 153.363266587634 -605.016110127269</t>
  </si>
  <si>
    <t>-517.903069089629 140.772233058876 -742.440304123451</t>
  </si>
  <si>
    <t>-495.665287882746 135.387945683234 -830.743677827287</t>
  </si>
  <si>
    <t>-522.327017690702 175.898194573053 -684.409273371966</t>
  </si>
  <si>
    <t>-560.869868520631 310.4445547526 -681.162306794999</t>
  </si>
  <si>
    <t>-527.736426565623 388.120534387054 -393.293199561642</t>
  </si>
  <si>
    <t>-300.168946358297 392.850909495892 -302.102920335367</t>
  </si>
  <si>
    <t>-513.650318273293 116.777547777131 -678.980268046112</t>
  </si>
  <si>
    <t>-286.24114358013 83.2897509886509 -358.136646076763</t>
  </si>
  <si>
    <t>-482.393529663357 256.043047380538 -207.355535070931</t>
  </si>
  <si>
    <t>-485.353982165356 273.391319374126 208.75297871245</t>
  </si>
  <si>
    <t>-494.195255606413 283.383076167451 614.967906097632</t>
  </si>
  <si>
    <t>-345.82277528174 297.087954254204 675.232111861051</t>
  </si>
  <si>
    <t>-505.88346958521 99.7890773381762 -200.316136466867</t>
  </si>
  <si>
    <t>-523.057694930163 101.423080191194 215.806947162382</t>
  </si>
  <si>
    <t>-533.507214413546 103.346730697946 621.934496770947</t>
  </si>
  <si>
    <t>-392.584336268619 55.4129611081553 682.57359981711</t>
  </si>
  <si>
    <t>9763-20170724T150321.774282000.bin</t>
  </si>
  <si>
    <t>-494.28319186577 177.517111989888 -203.846423740009</t>
  </si>
  <si>
    <t>-505.481580820875 174.896868715648 -301.681563290719</t>
  </si>
  <si>
    <t>-512.525665833458 168.438606301885 -409.721790850138</t>
  </si>
  <si>
    <t>-516.628361713775 161.389702641865 -507.381836190698</t>
  </si>
  <si>
    <t>-518.397312383839 153.271025991555 -605.029013585152</t>
  </si>
  <si>
    <t>-518.365742213289 140.846016772274 -742.468457444409</t>
  </si>
  <si>
    <t>-496.264863835006 135.595907788605 -830.814308232046</t>
  </si>
  <si>
    <t>-522.723049843286 175.901527491265 -684.389896057581</t>
  </si>
  <si>
    <t>-561.132918572657 310.47927323309 -680.949309287736</t>
  </si>
  <si>
    <t>-528.028411111537 388.358746601586 -393.131931575817</t>
  </si>
  <si>
    <t>-300.157294016239 393.219103313132 -302.710026150421</t>
  </si>
  <si>
    <t>-514.036343808064 116.775014102046 -679.042592004277</t>
  </si>
  <si>
    <t>-286.819617455013 83.0875097077376 -358.395078079673</t>
  </si>
  <si>
    <t>-482.523660891496 255.606482295671 -207.311129148949</t>
  </si>
  <si>
    <t>-485.373009733833 273.306102361569 208.78336740544</t>
  </si>
  <si>
    <t>-494.176577741641 283.420942282089 615.006274653955</t>
  </si>
  <si>
    <t>-345.776570010586 297.009468939588 675.229137351806</t>
  </si>
  <si>
    <t>-506.064402690768 99.4061887515525 -200.316167339092</t>
  </si>
  <si>
    <t>-523.154239748255 101.119128513467 215.810043395966</t>
  </si>
  <si>
    <t>-533.571940471024 103.296740476156 621.942163536168</t>
  </si>
  <si>
    <t>-392.631759560335 55.3809369458022 682.555235433559</t>
  </si>
  <si>
    <t>9763-20170724T150321.842468300.bin</t>
  </si>
  <si>
    <t>-494.860269165737 176.926045733042 -203.788187942627</t>
  </si>
  <si>
    <t>-506.003455951133 174.333187572424 -301.630384537336</t>
  </si>
  <si>
    <t>-513.126706081777 168.03628806607 -409.674961806203</t>
  </si>
  <si>
    <t>-517.361212629738 161.182120571843 -507.343097070329</t>
  </si>
  <si>
    <t>-519.324504516228 153.304377630667 -605.006348605761</t>
  </si>
  <si>
    <t>-519.634584899859 141.264824673235 -742.479796352584</t>
  </si>
  <si>
    <t>-497.738746155086 136.274033225849 -830.891646154638</t>
  </si>
  <si>
    <t>-523.906473232462 176.148591010728 -684.291530199129</t>
  </si>
  <si>
    <t>-561.836658084274 310.836758155264 -680.365547854273</t>
  </si>
  <si>
    <t>-528.37721533041 392.016210013023 -393.502509390729</t>
  </si>
  <si>
    <t>-299.429615701865 395.733987869996 -305.786070061518</t>
  </si>
  <si>
    <t>-515.088560784282 117.024664003492 -679.133489693539</t>
  </si>
  <si>
    <t>-288.151707977876 83.431281718852 -358.993609788111</t>
  </si>
  <si>
    <t>-483.11094590079 255.091994170726 -207.256605370996</t>
  </si>
  <si>
    <t>-485.395029621117 273.054207141501 208.830086665736</t>
  </si>
  <si>
    <t>-494.122941503501 283.492432265494 615.043776838869</t>
  </si>
  <si>
    <t>-345.70086887714 297.037985765047 675.221844211066</t>
  </si>
  <si>
    <t>-506.643966561608 98.8631825891832 -200.295733346013</t>
  </si>
  <si>
    <t>-523.449441478803 100.612922414679 215.841910216517</t>
  </si>
  <si>
    <t>-533.706778564335 103.203971493988 621.972117503169</t>
  </si>
  <si>
    <t>-392.73347039418 55.2973951504202 682.515409965053</t>
  </si>
  <si>
    <t>9763-20170724T150321.874563900.bin</t>
  </si>
  <si>
    <t>-495.086524227601 176.763735528464 -203.774914596309</t>
  </si>
  <si>
    <t>-506.263671532679 174.207677693731 -301.614257099137</t>
  </si>
  <si>
    <t>-513.457708970284 167.972114658344 -409.657674970961</t>
  </si>
  <si>
    <t>-517.769723957686 161.181363966024 -507.326971484246</t>
  </si>
  <si>
    <t>-519.824160782768 153.37494782522 -604.993911042938</t>
  </si>
  <si>
    <t>-520.277105113896 141.444382825777 -742.476512434916</t>
  </si>
  <si>
    <t>-498.432237731478 136.532412446741 -830.905366367434</t>
  </si>
  <si>
    <t>-524.54173773193 176.274171565174 -684.255415000471</t>
  </si>
  <si>
    <t>-562.334048257591 311.03835382587 -680.200851480115</t>
  </si>
  <si>
    <t>-528.139945741155 395.947875925809 -394.506767238359</t>
  </si>
  <si>
    <t>-298.675636036823 398.168272537047 -308.099510222091</t>
  </si>
  <si>
    <t>-515.612033029468 117.161934391509 -679.154959334418</t>
  </si>
  <si>
    <t>-288.61290121816 84.1669322310474 -359.354666013346</t>
  </si>
  <si>
    <t>-483.201190237548 254.968836227343 -207.236516800837</t>
  </si>
  <si>
    <t>-485.492293673973 272.850117702975 208.853648595491</t>
  </si>
  <si>
    <t>-494.078986099912 283.532651503438 615.060189531065</t>
  </si>
  <si>
    <t>-345.645523230225 296.992609977277 675.229384565895</t>
  </si>
  <si>
    <t>-506.871866030809 98.6514725975082 -200.297202314004</t>
  </si>
  <si>
    <t>-523.583050920256 100.414293292354 215.844158057903</t>
  </si>
  <si>
    <t>-533.775068681547 103.13906054464 621.974568720507</t>
  </si>
  <si>
    <t>-392.775571975238 55.2702890753189 682.48670925686</t>
  </si>
  <si>
    <t>9763-20170724T150321.911651500.bin</t>
  </si>
  <si>
    <t>-495.270930661716 176.563710715782 -203.760838855184</t>
  </si>
  <si>
    <t>-506.473179622231 174.048353782945 -301.598404034849</t>
  </si>
  <si>
    <t>-513.716245095687 167.805641192546 -409.637979310623</t>
  </si>
  <si>
    <t>-518.078722643905 160.987160223215 -507.303125043468</t>
  </si>
  <si>
    <t>-520.188250632562 153.132098815722 -604.964997143484</t>
  </si>
  <si>
    <t>-520.722354733295 141.110267386704 -742.439357886829</t>
  </si>
  <si>
    <t>-498.904629775976 136.14369132204 -830.871917227212</t>
  </si>
  <si>
    <t>-524.988915144429 175.973242427074 -684.238185683328</t>
  </si>
  <si>
    <t>-562.714455575428 310.749433233912 -680.274951952076</t>
  </si>
  <si>
    <t>-527.828220376143 400.10608042693 -396.024376154539</t>
  </si>
  <si>
    <t>-298.073361472969 400.607952033275 -310.365506449126</t>
  </si>
  <si>
    <t>-515.983617035776 116.875299120758 -679.105287847003</t>
  </si>
  <si>
    <t>-288.910082598637 84.7805644934076 -359.842243998658</t>
  </si>
  <si>
    <t>-483.379253837273 254.785217740866 -207.194839360987</t>
  </si>
  <si>
    <t>-485.618906807855 272.624356602042 208.897397734732</t>
  </si>
  <si>
    <t>-494.022047393225 283.478008959217 615.096631151034</t>
  </si>
  <si>
    <t>-345.583855449251 297.011796151924 675.2376364416</t>
  </si>
  <si>
    <t>-507.073173383659 98.3843261558072 -200.328609168334</t>
  </si>
  <si>
    <t>-523.689465374359 100.238341531381 215.816189462232</t>
  </si>
  <si>
    <t>-533.841704231717 103.059053415526 621.958591118989</t>
  </si>
  <si>
    <t>-392.814894840695 55.2617322404492 682.463624955925</t>
  </si>
  <si>
    <t>9763-20170724T150321.976805700.bin</t>
  </si>
  <si>
    <t>-495.58913877313 176.30117929186 -203.790106287431</t>
  </si>
  <si>
    <t>-506.843260267979 173.819005695701 -301.622575921851</t>
  </si>
  <si>
    <t>-514.159588081356 167.384368656038 -409.646047796423</t>
  </si>
  <si>
    <t>-518.58601327244 160.299354021345 -507.289256799873</t>
  </si>
  <si>
    <t>-520.751831635232 152.084254173472 -604.920334931589</t>
  </si>
  <si>
    <t>-521.351998271114 139.457191884755 -742.340102649207</t>
  </si>
  <si>
    <t>-499.490220732291 133.993835939659 -830.732505962077</t>
  </si>
  <si>
    <t>-525.609414301791 174.573315011309 -684.290703274567</t>
  </si>
  <si>
    <t>-563.293261770122 309.367212430728 -681.030922870907</t>
  </si>
  <si>
    <t>-527.211133368962 408.152747883447 -400.06933387851</t>
  </si>
  <si>
    <t>-297.063382626867 404.784599365032 -315.53717235737</t>
  </si>
  <si>
    <t>-516.563971171519 115.504286119203 -678.902478367578</t>
  </si>
  <si>
    <t>-289.234028200552 85.449612941668 -361.48705082002</t>
  </si>
  <si>
    <t>-483.796357622049 254.502833638473 -207.153027938755</t>
  </si>
  <si>
    <t>-485.970440887473 272.496321886364 208.932905617408</t>
  </si>
  <si>
    <t>-493.939029250094 283.473070384986 615.120081620413</t>
  </si>
  <si>
    <t>-345.50238091702 297.096347474364 675.244688688732</t>
  </si>
  <si>
    <t>-507.369906423935 98.0551176970096 -200.393042701081</t>
  </si>
  <si>
    <t>-523.782906300983 99.9648524801082 215.759542259593</t>
  </si>
  <si>
    <t>-533.937565601505 102.900723660767 621.903142269744</t>
  </si>
  <si>
    <t>-392.876585593654 55.2411929498278 682.437139877664</t>
  </si>
  <si>
    <t>9763-20170724T150322.009890000.bin</t>
  </si>
  <si>
    <t>-495.772950302031 176.260693249769 -203.809758230093</t>
  </si>
  <si>
    <t>-507.066753336892 173.770142608929 -301.637337899712</t>
  </si>
  <si>
    <t>-514.421127982349 167.191410884361 -409.649548143509</t>
  </si>
  <si>
    <t>-518.874761148382 159.921442891176 -507.27800554507</t>
  </si>
  <si>
    <t>-521.05751680339 151.467045163884 -604.888354860779</t>
  </si>
  <si>
    <t>-521.667880854243 138.445459795032 -742.271133040096</t>
  </si>
  <si>
    <t>-499.737534124204 132.568193369022 -830.620028782414</t>
  </si>
  <si>
    <t>-525.914601329304 173.728999928682 -684.322595347767</t>
  </si>
  <si>
    <t>-563.511594464019 308.552251240313 -681.495544492137</t>
  </si>
  <si>
    <t>-526.541187269955 411.921908875472 -402.303989197033</t>
  </si>
  <si>
    <t>-296.133746317531 406.317864881912 -318.602052208322</t>
  </si>
  <si>
    <t>-516.881566787934 114.673686236766 -678.765295129422</t>
  </si>
  <si>
    <t>-289.280538594411 85.5888105094109 -362.515878573532</t>
  </si>
  <si>
    <t>-484.018938323425 254.499600590789 -207.181153842868</t>
  </si>
  <si>
    <t>-486.157957120762 272.467584222311 208.906101451109</t>
  </si>
  <si>
    <t>-493.896462589571 283.453329428088 615.099206445154</t>
  </si>
  <si>
    <t>-345.481017169082 297.239023002762 675.239081760193</t>
  </si>
  <si>
    <t>-507.527444776302 97.9756887635224 -200.422864138481</t>
  </si>
  <si>
    <t>-523.852627868956 99.9382283905204 215.732907889863</t>
  </si>
  <si>
    <t>-533.968762842309 102.832893258664 621.869577555324</t>
  </si>
  <si>
    <t>-392.899627511731 55.2451494598481 682.441091960201</t>
  </si>
  <si>
    <t>9763-20170724T150322.075068500.bin</t>
  </si>
  <si>
    <t>-496.19905719247 176.551075766587 -203.922123047269</t>
  </si>
  <si>
    <t>-507.558627945006 174.000242668563 -301.740679212153</t>
  </si>
  <si>
    <t>-515.003399717994 167.055400715851 -409.723748925806</t>
  </si>
  <si>
    <t>-519.535010179609 159.332546500828 -507.313745060951</t>
  </si>
  <si>
    <t>-521.785253953864 150.302402422274 -604.870904406379</t>
  </si>
  <si>
    <t>-522.47325814809 136.340261719572 -742.161053339757</t>
  </si>
  <si>
    <t>-500.355037282495 129.515382495749 -830.394902535832</t>
  </si>
  <si>
    <t>-526.638171184144 172.027215901569 -684.454067740185</t>
  </si>
  <si>
    <t>-564.013485928504 306.920511926161 -682.633471079957</t>
  </si>
  <si>
    <t>-524.89219796668 420.101864627186 -407.570605081343</t>
  </si>
  <si>
    <t>-294.050493004307 409.222090126019 -325.602673612089</t>
  </si>
  <si>
    <t>-517.700127384852 112.996632184119 -678.495619263833</t>
  </si>
  <si>
    <t>-289.248438311315 85.7589208595909 -364.807529033398</t>
  </si>
  <si>
    <t>-484.459257373653 254.821815101803 -207.328132046861</t>
  </si>
  <si>
    <t>-486.396170770282 272.646983572977 208.766207922924</t>
  </si>
  <si>
    <t>-493.757037000506 283.47305084338 614.992358764763</t>
  </si>
  <si>
    <t>-345.388094048202 297.435860984741 675.206144680688</t>
  </si>
  <si>
    <t>-507.906919561888 98.2662676180889 -200.464287581603</t>
  </si>
  <si>
    <t>-524.0164472834 100.105394934322 215.700462698557</t>
  </si>
  <si>
    <t>-534.004051599407 102.771568282177 621.842113691095</t>
  </si>
  <si>
    <t>-392.929501874983 55.2686571902955 682.467502556215</t>
  </si>
  <si>
    <t>9763-20170724T150322.142871500.bin</t>
  </si>
  <si>
    <t>-496.646787736393 177.021309759517 -203.96524179061</t>
  </si>
  <si>
    <t>-508.123693774603 174.385939708056 -301.767798652873</t>
  </si>
  <si>
    <t>-515.685044915547 167.055077737192 -409.717272393115</t>
  </si>
  <si>
    <t>-520.306039562519 158.865794864767 -507.265023547127</t>
  </si>
  <si>
    <t>-522.623100776691 149.251999960061 -604.764791413546</t>
  </si>
  <si>
    <t>-523.375229975611 134.345567830902 -741.955361277625</t>
  </si>
  <si>
    <t>-501.068920330012 126.740325508131 -830.07788781851</t>
  </si>
  <si>
    <t>-527.448086741816 170.43826969698 -684.494863562439</t>
  </si>
  <si>
    <t>-564.596604662245 305.41326891978 -683.736532622729</t>
  </si>
  <si>
    <t>-522.416633179247 427.849060286128 -413.125437112712</t>
  </si>
  <si>
    <t>-291.756416241116 412.464464469027 -331.368636876169</t>
  </si>
  <si>
    <t>-518.637460677144 111.430886931615 -678.131530617444</t>
  </si>
  <si>
    <t>-289.512428606503 86.046025330865 -366.4666106302</t>
  </si>
  <si>
    <t>-484.946047105909 255.273667982676 -207.470725422599</t>
  </si>
  <si>
    <t>-486.451259870447 273.064650252781 208.62689741408</t>
  </si>
  <si>
    <t>-493.668519923441 283.547693991946 614.868439105877</t>
  </si>
  <si>
    <t>-345.336262162939 297.591790986799 675.153625612768</t>
  </si>
  <si>
    <t>-508.392160304152 98.7367958146206 -200.452098735554</t>
  </si>
  <si>
    <t>-524.171817618053 100.429422741109 215.725930429243</t>
  </si>
  <si>
    <t>-534.038685883443 102.810148520502 621.890231266414</t>
  </si>
  <si>
    <t>-392.976122990451 55.2397839680111 682.490704632757</t>
  </si>
  <si>
    <t>9763-20170724T150322.176964000.bin</t>
  </si>
  <si>
    <t>-496.876742912574 177.284500130939 -203.982080999728</t>
  </si>
  <si>
    <t>-508.400348664262 174.6248196324 -301.778563880078</t>
  </si>
  <si>
    <t>-516.017543028538 167.145520065591 -409.71384885862</t>
  </si>
  <si>
    <t>-520.686169840463 158.772916798456 -507.243853161154</t>
  </si>
  <si>
    <t>-523.045181393516 148.926744883154 -604.719499161909</t>
  </si>
  <si>
    <t>-523.847777177766 133.641969947836 -741.868035401026</t>
  </si>
  <si>
    <t>-501.518419302252 125.785160193622 -829.962622473495</t>
  </si>
  <si>
    <t>-527.866007887209 169.898049356366 -684.506536905203</t>
  </si>
  <si>
    <t>-564.844113013897 304.926022720339 -684.155474940961</t>
  </si>
  <si>
    <t>-521.144340363247 431.079593619374 -415.500190842327</t>
  </si>
  <si>
    <t>-290.579082477538 414.139258962919 -333.783160681026</t>
  </si>
  <si>
    <t>-519.120015088246 110.898510914481 -677.982423685498</t>
  </si>
  <si>
    <t>-289.680929773425 86.2729484607014 -367.035504495804</t>
  </si>
  <si>
    <t>-485.129370639445 255.605823352475 -207.532235967026</t>
  </si>
  <si>
    <t>-486.465231838381 273.2304687664 208.572998995853</t>
  </si>
  <si>
    <t>-493.650689539044 283.64730363309 614.814091199055</t>
  </si>
  <si>
    <t>-345.318367926147 297.528361670154 675.136928933936</t>
  </si>
  <si>
    <t>-508.623919199478 98.989071913365 -200.425295255922</t>
  </si>
  <si>
    <t>-524.231365566756 100.599648400859 215.759563041764</t>
  </si>
  <si>
    <t>-534.056500226961 102.841175140818 621.923077592033</t>
  </si>
  <si>
    <t>-393.006655623617 55.1978247307907 682.495749183933</t>
  </si>
  <si>
    <t>9763-20170724T150322.242665800.bin</t>
  </si>
  <si>
    <t>-497.261399791012 177.605389936448 -203.992418404734</t>
  </si>
  <si>
    <t>-508.914243582492 174.947160883666 -301.77360778809</t>
  </si>
  <si>
    <t>-516.645712866353 167.317227979737 -409.690226121156</t>
  </si>
  <si>
    <t>-521.400480311487 158.748504606541 -507.198992804298</t>
  </si>
  <si>
    <t>-523.825014351952 148.647602355088 -604.646948315219</t>
  </si>
  <si>
    <t>-524.695014753837 132.942778680257 -741.747686779249</t>
  </si>
  <si>
    <t>-502.430582462437 124.830007427252 -829.835467141946</t>
  </si>
  <si>
    <t>-528.616880035403 169.384224207861 -684.496957262272</t>
  </si>
  <si>
    <t>-565.308375378026 304.501571831286 -684.625923634777</t>
  </si>
  <si>
    <t>-519.025505327436 435.384511496712 -418.679356914293</t>
  </si>
  <si>
    <t>-288.781523793895 416.396306136054 -336.507806366158</t>
  </si>
  <si>
    <t>-520.004015430249 110.385301470927 -677.793243824633</t>
  </si>
  <si>
    <t>-289.76967130344 86.3509496901888 -367.977668557178</t>
  </si>
  <si>
    <t>-485.373661014163 255.972795046637 -207.583058173007</t>
  </si>
  <si>
    <t>-486.365836564562 273.399832029674 208.531486075937</t>
  </si>
  <si>
    <t>-493.582113580562 283.710846939819 614.77583375603</t>
  </si>
  <si>
    <t>-345.254475844471 297.559477692758 675.117575000098</t>
  </si>
  <si>
    <t>-509.150971554538 99.2308167353992 -200.400562149172</t>
  </si>
  <si>
    <t>-524.289559623766 100.860167374202 215.801482211821</t>
  </si>
  <si>
    <t>-534.091237258896 102.883481369042 621.968236540745</t>
  </si>
  <si>
    <t>-393.075939856586 55.0813604735201 682.496299776323</t>
  </si>
  <si>
    <t>9763-20170724T150322.274780800.bin</t>
  </si>
  <si>
    <t>-497.409959982695 177.676780533936 -203.977607297719</t>
  </si>
  <si>
    <t>-509.132324172866 175.04638839908 -301.751182331023</t>
  </si>
  <si>
    <t>-516.920221419605 167.403204621984 -409.662817462652</t>
  </si>
  <si>
    <t>-521.716462498924 158.805655567504 -507.167109813697</t>
  </si>
  <si>
    <t>-524.172162823506 148.65893781081 -604.609558948502</t>
  </si>
  <si>
    <t>-525.074419136352 132.872113177838 -741.700570704086</t>
  </si>
  <si>
    <t>-502.860788308257 124.729290980197 -829.798426987225</t>
  </si>
  <si>
    <t>-528.934691795288 169.354712916583 -684.471936130769</t>
  </si>
  <si>
    <t>-565.488489966907 304.501024824413 -684.630124210657</t>
  </si>
  <si>
    <t>-518.552529354331 435.900159315667 -419.052778474405</t>
  </si>
  <si>
    <t>-288.140400055946 416.550063291999 -337.438897123837</t>
  </si>
  <si>
    <t>-520.416503863634 110.346014371151 -677.732786523957</t>
  </si>
  <si>
    <t>-289.730247868183 86.00031264888 -368.388223667994</t>
  </si>
  <si>
    <t>-485.44741922179 256.096259686202 -207.572559709077</t>
  </si>
  <si>
    <t>-486.325978129564 273.441307175809 208.545697461181</t>
  </si>
  <si>
    <t>-493.577202211937 283.763466761113 614.788176409289</t>
  </si>
  <si>
    <t>-345.236012452983 297.520715402 675.117514345741</t>
  </si>
  <si>
    <t>-509.361443578283 99.3032295546834 -200.39503658235</t>
  </si>
  <si>
    <t>-524.296180734629 100.913995241437 215.814480891358</t>
  </si>
  <si>
    <t>-534.11233366041 102.886182198258 621.976918270331</t>
  </si>
  <si>
    <t>-393.11110201538 55.0266699353199 682.492340217617</t>
  </si>
  <si>
    <t>9763-20170724T150322.341114800.bin</t>
  </si>
  <si>
    <t>-497.59008353679 177.70648852619 -203.977658905286</t>
  </si>
  <si>
    <t>-509.48161931212 175.157233369183 -301.733008201246</t>
  </si>
  <si>
    <t>-517.460864134473 167.651270518254 -409.64032959076</t>
  </si>
  <si>
    <t>-522.433942579323 159.196033229922 -507.148148189411</t>
  </si>
  <si>
    <t>-525.071477957165 149.209823979252 -604.602334938145</t>
  </si>
  <si>
    <t>-526.236021411935 133.667637528917 -741.719355185939</t>
  </si>
  <si>
    <t>-504.177747503784 125.738724898623 -829.875896236562</t>
  </si>
  <si>
    <t>-529.924875027463 170.056638747296 -684.420017146575</t>
  </si>
  <si>
    <t>-566.397551758913 305.216721266376 -684.233892765626</t>
  </si>
  <si>
    <t>-518.306671769869 435.331693030913 -418.231443870389</t>
  </si>
  <si>
    <t>-287.39428574684 415.939156378544 -338.054057180027</t>
  </si>
  <si>
    <t>-521.517646675789 111.018757341098 -677.799436527196</t>
  </si>
  <si>
    <t>-289.593996098416 84.7813938180602 -369.143843567809</t>
  </si>
  <si>
    <t>-485.489702737326 256.174374448587 -207.530958853343</t>
  </si>
  <si>
    <t>-486.186814706988 273.424414483347 208.591555226389</t>
  </si>
  <si>
    <t>-493.546454489572 283.811504113807 614.813458252224</t>
  </si>
  <si>
    <t>-345.184034584078 297.457597123648 675.115801428975</t>
  </si>
  <si>
    <t>-509.669440759528 99.2527832255569 -200.407295851281</t>
  </si>
  <si>
    <t>-524.209508185386 100.859767909227 215.816227764289</t>
  </si>
  <si>
    <t>-534.159091908271 102.880576386793 621.990273270764</t>
  </si>
  <si>
    <t>-393.185929948354 54.9021386419363 682.476953088338</t>
  </si>
  <si>
    <t>9763-20170724T150322.378242900.bin</t>
  </si>
  <si>
    <t>-497.679042538865 177.601648759652 -203.946943949573</t>
  </si>
  <si>
    <t>-509.705184564574 175.125209425291 -301.687637973227</t>
  </si>
  <si>
    <t>-517.825642235486 167.75386567101 -409.593800109752</t>
  </si>
  <si>
    <t>-522.925253170047 159.442636379607 -507.107432866424</t>
  </si>
  <si>
    <t>-525.689411399309 149.622901453586 -604.575065575585</t>
  </si>
  <si>
    <t>-527.033411506343 134.33874383034 -741.719482795993</t>
  </si>
  <si>
    <t>-505.045561510655 126.639158439823 -829.913860893831</t>
  </si>
  <si>
    <t>-530.643619731873 170.620497661034 -684.346965980649</t>
  </si>
  <si>
    <t>-567.179594817776 305.77440366244 -683.854247930117</t>
  </si>
  <si>
    <t>-518.480758293053 434.884758661192 -417.472932747693</t>
  </si>
  <si>
    <t>-287.297485314132 415.693537233693 -338.031161449194</t>
  </si>
  <si>
    <t>-522.23503601892 111.569010803339 -677.848281740792</t>
  </si>
  <si>
    <t>-289.581907953031 83.9174085595409 -369.738722849072</t>
  </si>
  <si>
    <t>-485.491319612205 256.095685283758 -207.487439785482</t>
  </si>
  <si>
    <t>-486.174763384236 273.343752466849 208.635255761007</t>
  </si>
  <si>
    <t>-493.544676519189 283.848374689905 614.845408583075</t>
  </si>
  <si>
    <t>-345.166264054722 297.407221540695 675.128109107779</t>
  </si>
  <si>
    <t>-509.85712877685 99.1505569438639 -200.411193200444</t>
  </si>
  <si>
    <t>-524.173124177983 100.776391557925 215.82004634664</t>
  </si>
  <si>
    <t>-534.18883918315 102.864527018138 621.990788156099</t>
  </si>
  <si>
    <t>-393.218334594245 54.8655709397506 682.467405238658</t>
  </si>
  <si>
    <t>9763-20170724T150322.413311800.bin</t>
  </si>
  <si>
    <t>-497.802861243771 177.457069513462 -203.928152704886</t>
  </si>
  <si>
    <t>-509.899398883681 175.037691094624 -301.6615486751</t>
  </si>
  <si>
    <t>-518.132448422749 167.807627701547 -409.56875280265</t>
  </si>
  <si>
    <t>-523.350650945818 159.654180161539 -507.089424345656</t>
  </si>
  <si>
    <t>-526.25182980749 150.02110040098 -604.571609799147</t>
  </si>
  <si>
    <t>-527.809630615822 135.029813859941 -741.746129031305</t>
  </si>
  <si>
    <t>-505.896733146171 127.595607734618 -829.98187621155</t>
  </si>
  <si>
    <t>-531.331357777024 171.188830445874 -684.29074666966</t>
  </si>
  <si>
    <t>-567.932833682231 306.323995345195 -683.451098021751</t>
  </si>
  <si>
    <t>-518.721214563893 434.389486503656 -416.660095107302</t>
  </si>
  <si>
    <t>-287.339830486232 415.482635588737 -337.728488281134</t>
  </si>
  <si>
    <t>-522.910710587394 112.12397981762 -677.931322058474</t>
  </si>
  <si>
    <t>-289.500427105265 82.9755304196196 -370.361982650414</t>
  </si>
  <si>
    <t>-485.516907304109 255.917424898319 -207.433565857365</t>
  </si>
  <si>
    <t>-486.19342683428 273.248513854512 208.685639182627</t>
  </si>
  <si>
    <t>-493.525640020694 283.829282418041 614.889920152985</t>
  </si>
  <si>
    <t>-345.133381064182 297.364035798748 675.143959949657</t>
  </si>
  <si>
    <t>-510.057116724704 99.0460487304808 -200.41442178082</t>
  </si>
  <si>
    <t>-524.139573685987 100.623805484302 215.824950959468</t>
  </si>
  <si>
    <t>-534.234040328142 102.846847297274 622.006384214755</t>
  </si>
  <si>
    <t>-393.256987629467 54.8436590755955 682.464308088091</t>
  </si>
  <si>
    <t>9763-20170724T150322.474478600.bin</t>
  </si>
  <si>
    <t>-498.205038682911 177.23537909557 -203.875820944182</t>
  </si>
  <si>
    <t>-510.382951915556 174.927876282879 -301.601773710453</t>
  </si>
  <si>
    <t>-518.794828532223 167.99950237214 -409.51498132924</t>
  </si>
  <si>
    <t>-524.217183726749 160.186772200339 -507.052476123292</t>
  </si>
  <si>
    <t>-527.368946462747 150.959690802031 -604.566117798755</t>
  </si>
  <si>
    <t>-529.331953955793 136.60602697709 -741.803501005938</t>
  </si>
  <si>
    <t>-507.605174123222 129.733974853699 -830.130895375522</t>
  </si>
  <si>
    <t>-532.695083187377 172.496041183163 -684.17029737018</t>
  </si>
  <si>
    <t>-569.379024099001 307.586902846298 -682.543382240797</t>
  </si>
  <si>
    <t>-518.83068139614 434.183844572734 -415.30163680975</t>
  </si>
  <si>
    <t>-287.189635230898 415.716772842198 -337.030435017441</t>
  </si>
  <si>
    <t>-524.233405768779 113.405550846873 -678.111024374426</t>
  </si>
  <si>
    <t>-289.400348616788 81.1735477411921 -371.472191421037</t>
  </si>
  <si>
    <t>-485.769928098004 255.548190020893 -207.275385784302</t>
  </si>
  <si>
    <t>-486.339362658206 273.160201113212 208.832150426865</t>
  </si>
  <si>
    <t>-493.539226663048 283.859274381997 615.023313649139</t>
  </si>
  <si>
    <t>-345.109162227967 297.386594768273 675.185810326817</t>
  </si>
  <si>
    <t>-510.541932635302 98.9870929701069 -200.393964791357</t>
  </si>
  <si>
    <t>-524.131083221059 100.027221244196 215.863532270359</t>
  </si>
  <si>
    <t>-534.37862622593 102.749632041251 622.059658123253</t>
  </si>
  <si>
    <t>-393.33653416235 54.8130350274064 682.418727961225</t>
  </si>
  <si>
    <t>9763-20170724T150322.541303500.bin</t>
  </si>
  <si>
    <t>-498.870363699332 177.008077760496 -203.795646734472</t>
  </si>
  <si>
    <t>-511.064062288464 174.787512220875 -301.521642987511</t>
  </si>
  <si>
    <t>-519.552130426048 168.106980537618 -409.444592081821</t>
  </si>
  <si>
    <t>-525.072783177678 160.576310799448 -506.998611217388</t>
  </si>
  <si>
    <t>-528.355638266544 151.687840369241 -604.539519405961</t>
  </si>
  <si>
    <t>-530.540868197046 137.868284076169 -741.828360832284</t>
  </si>
  <si>
    <t>-508.980748126251 131.477674549276 -830.232672026552</t>
  </si>
  <si>
    <t>-533.8177501746 173.532801454834 -684.050202782718</t>
  </si>
  <si>
    <t>-570.484943774263 308.626528328612 -681.751335512063</t>
  </si>
  <si>
    <t>-518.481280432887 434.228673692397 -414.319774583566</t>
  </si>
  <si>
    <t>-286.719566026771 416.16984457962 -336.310783094736</t>
  </si>
  <si>
    <t>-525.332107901554 114.421066572194 -678.235122145353</t>
  </si>
  <si>
    <t>-289.447644682966 79.7981782324048 -372.113968775379</t>
  </si>
  <si>
    <t>-486.356889007992 255.210863965851 -207.098924020595</t>
  </si>
  <si>
    <t>-486.334380248687 273.217699610072 208.992126701313</t>
  </si>
  <si>
    <t>-493.603381326582 283.97013979907 615.184716029173</t>
  </si>
  <si>
    <t>-345.103999378229 297.359787323919 675.206748742523</t>
  </si>
  <si>
    <t>-511.277854726232 98.7300439123007 -200.399178877549</t>
  </si>
  <si>
    <t>-524.248267256375 99.3616403561161 215.878835296807</t>
  </si>
  <si>
    <t>-534.619061835128 102.590923799114 622.063556912149</t>
  </si>
  <si>
    <t>-393.427547051181 54.834937362345 682.216063327835</t>
  </si>
  <si>
    <t>9763-20170724T150322.575394500.bin</t>
  </si>
  <si>
    <t>-499.137322488497 176.854390944382 -203.727768448528</t>
  </si>
  <si>
    <t>-511.342839020323 174.64744447689 -301.45264568512</t>
  </si>
  <si>
    <t>-519.861750598486 168.059900433327 -409.378741965253</t>
  </si>
  <si>
    <t>-525.420521139765 160.64391377333 -506.93948262769</t>
  </si>
  <si>
    <t>-528.753557196862 151.899783450041 -604.491691159872</t>
  </si>
  <si>
    <t>-531.023821006348 138.314245530476 -741.802578819872</t>
  </si>
  <si>
    <t>-509.531766004331 132.130282330515 -830.238146736105</t>
  </si>
  <si>
    <t>-534.262254391202 173.880525802395 -683.961786770706</t>
  </si>
  <si>
    <t>-570.809789243103 308.994449294555 -681.38498869667</t>
  </si>
  <si>
    <t>-518.23266631738 434.295425155513 -413.924083336335</t>
  </si>
  <si>
    <t>-286.434928685821 416.20774484856 -336.029091473029</t>
  </si>
  <si>
    <t>-525.778351979499 114.758327048988 -678.252565319211</t>
  </si>
  <si>
    <t>-289.660741444573 79.4883299659748 -372.389749724542</t>
  </si>
  <si>
    <t>-486.650767954608 255.091850142652 -207.049095424022</t>
  </si>
  <si>
    <t>-486.100787792293 273.176411183277 209.038212783579</t>
  </si>
  <si>
    <t>-493.635364065526 284.009151186267 615.243131098794</t>
  </si>
  <si>
    <t>-345.094276246351 297.289083919498 675.186307545227</t>
  </si>
  <si>
    <t>-511.526229069546 98.5911463659797 -200.393584868134</t>
  </si>
  <si>
    <t>-524.318805728524 99.2197128391774 215.889896458494</t>
  </si>
  <si>
    <t>-534.66212111619 102.557449881989 622.045581337326</t>
  </si>
  <si>
    <t>-393.446665008862 54.7863675684164 682.129837800505</t>
  </si>
  <si>
    <t>9763-20170724T150322.643612600.bin</t>
  </si>
  <si>
    <t>-499.465090002145 176.435904103467 -203.677264498211</t>
  </si>
  <si>
    <t>-511.851099804123 174.302647299798 -301.381017142331</t>
  </si>
  <si>
    <t>-520.529918079268 167.925352626954 -409.30702508085</t>
  </si>
  <si>
    <t>-526.222170093759 160.753058783841 -506.87833641743</t>
  </si>
  <si>
    <t>-529.68067647235 152.306916369322 -604.452373327847</t>
  </si>
  <si>
    <t>-532.121859832997 139.199546096653 -741.806837922109</t>
  </si>
  <si>
    <t>-510.651329555144 133.29359174387 -830.266645513426</t>
  </si>
  <si>
    <t>-535.278447020897 174.565567007588 -683.838903502124</t>
  </si>
  <si>
    <t>-571.683654862377 309.714577180667 -680.774445528947</t>
  </si>
  <si>
    <t>-517.955890513119 434.560963696056 -413.329575518426</t>
  </si>
  <si>
    <t>-285.974662504696 416.212745444703 -336.044074578153</t>
  </si>
  <si>
    <t>-526.807127187566 115.421238135733 -678.34545151508</t>
  </si>
  <si>
    <t>-290.618226893386 79.9547198930582 -372.636476967124</t>
  </si>
  <si>
    <t>-486.91353209163 254.798564722669 -206.997138241516</t>
  </si>
  <si>
    <t>-485.936695046131 272.92954624539 209.087347412658</t>
  </si>
  <si>
    <t>-493.63664031644 284.018465352174 615.279808843203</t>
  </si>
  <si>
    <t>-345.062417207145 297.28117069689 675.144641028699</t>
  </si>
  <si>
    <t>-512.099317215392 98.0526731472796 -200.385156112775</t>
  </si>
  <si>
    <t>-524.459430460752 99.0171443107911 215.910812774966</t>
  </si>
  <si>
    <t>-534.718367929738 102.490753051345 622.05917090332</t>
  </si>
  <si>
    <t>-393.516526549633 54.6434276313075 682.114799073864</t>
  </si>
  <si>
    <t>9763-20170724T150322.676699700.bin</t>
  </si>
  <si>
    <t>-499.560197240191 176.25834936911 -203.721044980524</t>
  </si>
  <si>
    <t>-512.021233476305 174.169579803212 -301.416236630116</t>
  </si>
  <si>
    <t>-520.781703139676 167.868870856765 -409.340222553539</t>
  </si>
  <si>
    <t>-526.548203143064 160.776994849656 -506.912979737952</t>
  </si>
  <si>
    <t>-530.081938145154 152.423131931359 -604.492261053316</t>
  </si>
  <si>
    <t>-532.630697061436 139.45732455165 -741.85827412615</t>
  </si>
  <si>
    <t>-511.169257546301 133.636935795412 -830.325839785557</t>
  </si>
  <si>
    <t>-535.725706098943 174.765927543683 -683.851869549199</t>
  </si>
  <si>
    <t>-572.049751305251 309.943184444437 -680.550118100351</t>
  </si>
  <si>
    <t>-517.799652855844 434.697396642619 -413.167800580894</t>
  </si>
  <si>
    <t>-285.759143171109 416.376518129228 -336.053953964908</t>
  </si>
  <si>
    <t>-527.282444340511 115.611296571284 -678.425118370834</t>
  </si>
  <si>
    <t>-291.161730732598 80.1575068330965 -372.863132955861</t>
  </si>
  <si>
    <t>-486.924048579758 254.670059327101 -206.996443835654</t>
  </si>
  <si>
    <t>-485.928533800859 272.819825654165 209.087174956003</t>
  </si>
  <si>
    <t>-493.629431678317 284.063606637009 615.267443380167</t>
  </si>
  <si>
    <t>-345.050716939311 297.251959927938 675.137538058929</t>
  </si>
  <si>
    <t>-512.216605670429 97.8441460008189 -200.40028120616</t>
  </si>
  <si>
    <t>-524.486007131737 98.9479069553086 215.8979452045</t>
  </si>
  <si>
    <t>-534.739299914105 102.459764928449 622.059559176783</t>
  </si>
  <si>
    <t>-393.553797578189 54.5741708501694 682.122992462453</t>
  </si>
  <si>
    <t>9763-20170724T150322.741887400.bin</t>
  </si>
  <si>
    <t>-499.742954968701 176.037582162773 -203.748245347424</t>
  </si>
  <si>
    <t>-512.33431275787 174.01394182648 -301.428193980736</t>
  </si>
  <si>
    <t>-521.22725751815 167.812571533448 -409.346982533346</t>
  </si>
  <si>
    <t>-527.110354326602 160.82139998921 -506.920078853176</t>
  </si>
  <si>
    <t>-530.758362823669 152.578942388331 -604.50468460169</t>
  </si>
  <si>
    <t>-533.466251273883 139.781316282609 -741.883293803615</t>
  </si>
  <si>
    <t>-512.070944904858 134.038793318176 -830.372075547973</t>
  </si>
  <si>
    <t>-536.435685883243 175.026936000575 -683.832211076844</t>
  </si>
  <si>
    <t>-572.72051428314 310.191131541701 -680.303032336569</t>
  </si>
  <si>
    <t>-518.296929989103 434.642406399871 -412.814794401301</t>
  </si>
  <si>
    <t>-286.067943875717 416.384196983225 -336.255518743215</t>
  </si>
  <si>
    <t>-528.102883457294 115.84957057819 -678.48376182213</t>
  </si>
  <si>
    <t>-292.110258365817 79.9169088205124 -373.186993562956</t>
  </si>
  <si>
    <t>-486.998693685884 254.524592574132 -207.019668954836</t>
  </si>
  <si>
    <t>-485.944181219855 272.601360008758 209.066969266797</t>
  </si>
  <si>
    <t>-493.571374040181 284.083950704064 615.253394848262</t>
  </si>
  <si>
    <t>-345.00190447267 297.226545388853 675.156516338016</t>
  </si>
  <si>
    <t>-512.500344094091 97.587336475952 -200.430648416597</t>
  </si>
  <si>
    <t>-524.616935419915 98.980452905495 215.871241445751</t>
  </si>
  <si>
    <t>-534.758336794017 102.420198688191 622.06109863594</t>
  </si>
  <si>
    <t>-393.600223384086 54.4976152173083 682.159514499844</t>
  </si>
  <si>
    <t>9763-20170724T150322.778988400.bin</t>
  </si>
  <si>
    <t>-499.773369136762 176.036198549345 -203.728638378374</t>
  </si>
  <si>
    <t>-512.48623954077 174.054533860094 -301.393697477277</t>
  </si>
  <si>
    <t>-521.486415371309 167.901448453673 -409.306374597576</t>
  </si>
  <si>
    <t>-527.455490602121 160.956462891993 -506.877471938856</t>
  </si>
  <si>
    <t>-531.178609074747 152.7630066425 -604.463459556471</t>
  </si>
  <si>
    <t>-533.980790427358 140.038649045685 -741.846915996979</t>
  </si>
  <si>
    <t>-512.621830515894 134.304483338138 -830.345139304782</t>
  </si>
  <si>
    <t>-536.896320984043 175.255288127414 -683.775505446134</t>
  </si>
  <si>
    <t>-573.200117124211 310.411672375398 -680.135998916683</t>
  </si>
  <si>
    <t>-518.782533537755 434.762436504334 -412.599890584252</t>
  </si>
  <si>
    <t>-286.386360389765 416.461542594708 -336.559675330817</t>
  </si>
  <si>
    <t>-528.587955698327 116.071214286591 -678.463425964507</t>
  </si>
  <si>
    <t>-292.16305692635 79.8454324827103 -373.041795792002</t>
  </si>
  <si>
    <t>-486.981337507874 254.568571760678 -207.008214577145</t>
  </si>
  <si>
    <t>-485.911507118964 272.550954906024 209.082544514443</t>
  </si>
  <si>
    <t>-493.55188337775 284.10842314694 615.256858526092</t>
  </si>
  <si>
    <t>-344.975403300762 297.102110017365 675.175077656536</t>
  </si>
  <si>
    <t>-512.578467977022 97.5488199085778 -200.433392810916</t>
  </si>
  <si>
    <t>-524.630821678492 99.0368144582155 215.869953667366</t>
  </si>
  <si>
    <t>-534.761508150125 102.417258758503 622.060578679492</t>
  </si>
  <si>
    <t>-393.619366374727 54.4716325257732 682.17809105958</t>
  </si>
  <si>
    <t>9763-20170724T150322.810059300.bin</t>
  </si>
  <si>
    <t>-499.824385083454 176.074433552959 -203.724429173719</t>
  </si>
  <si>
    <t>-512.66416229287 174.136313387252 -301.37371546461</t>
  </si>
  <si>
    <t>-521.784749003318 168.028587490614 -409.278893934365</t>
  </si>
  <si>
    <t>-527.854168757169 161.124995065182 -506.846762400179</t>
  </si>
  <si>
    <t>-531.668819319727 152.974696557861 -604.432682315164</t>
  </si>
  <si>
    <t>-534.590470155555 140.313455667154 -741.819614071888</t>
  </si>
  <si>
    <t>-513.286474896106 134.581716571443 -830.331126481182</t>
  </si>
  <si>
    <t>-537.461417008521 175.502574331472 -683.729296204267</t>
  </si>
  <si>
    <t>-573.789420597 310.65653631097 -679.954851942295</t>
  </si>
  <si>
    <t>-519.360636133558 435.048562301802 -412.4400578183</t>
  </si>
  <si>
    <t>-286.787777011652 416.60756405539 -336.976175605243</t>
  </si>
  <si>
    <t>-529.136624275288 116.317676303407 -678.451981342645</t>
  </si>
  <si>
    <t>-292.176782478416 79.825302548556 -373.088841966533</t>
  </si>
  <si>
    <t>-486.934557978745 254.639302924507 -206.987689457096</t>
  </si>
  <si>
    <t>-485.88348138922 272.507449283793 209.108010430025</t>
  </si>
  <si>
    <t>-493.53888519129 284.126458904339 615.269862151422</t>
  </si>
  <si>
    <t>-344.965315273044 297.118020987176 675.195770936482</t>
  </si>
  <si>
    <t>-512.701354615893 97.544715969502 -200.431992099366</t>
  </si>
  <si>
    <t>-524.677096548605 99.0683929111117 215.873457166487</t>
  </si>
  <si>
    <t>-534.770431130689 102.410792810505 622.061743223952</t>
  </si>
  <si>
    <t>-393.646878334938 54.4262334666516 682.191876714595</t>
  </si>
  <si>
    <t>9763-20170724T150322.874244800.bin</t>
  </si>
  <si>
    <t>-500.129937066692 176.127280624091 -203.720174152456</t>
  </si>
  <si>
    <t>-513.229066359133 174.259715394114 -301.336340215952</t>
  </si>
  <si>
    <t>-522.599677224652 168.202634827497 -409.223022282042</t>
  </si>
  <si>
    <t>-528.87816225772 161.337169458978 -506.780362095053</t>
  </si>
  <si>
    <t>-532.883829101336 153.219689488264 -604.36138604994</t>
  </si>
  <si>
    <t>-536.054381439277 140.601555398988 -741.746781961407</t>
  </si>
  <si>
    <t>-514.83415986045 134.851658785291 -830.277282997663</t>
  </si>
  <si>
    <t>-538.85766927867 175.767228270625 -683.638951280746</t>
  </si>
  <si>
    <t>-575.416058896262 310.849580940321 -679.754642249422</t>
  </si>
  <si>
    <t>-521.485627120544 435.814213354884 -412.405756120386</t>
  </si>
  <si>
    <t>-288.593152463611 416.925670641516 -338.046512013647</t>
  </si>
  <si>
    <t>-530.448128067447 116.591181085862 -678.397924903687</t>
  </si>
  <si>
    <t>-292.733901324091 80.2765997052891 -373.624831257259</t>
  </si>
  <si>
    <t>-487.184045110502 254.768447287856 -206.964530370451</t>
  </si>
  <si>
    <t>-485.85351687286 272.395734503976 209.140663523713</t>
  </si>
  <si>
    <t>-493.473522623812 284.131429065078 615.302576335595</t>
  </si>
  <si>
    <t>-344.900286720657 297.077851464391 675.239104063632</t>
  </si>
  <si>
    <t>-513.096836332019 97.5263634552664 -200.424383835796</t>
  </si>
  <si>
    <t>-524.906781008886 99.1088679447496 215.885656979848</t>
  </si>
  <si>
    <t>-534.773074388583 102.355783648184 622.080917658023</t>
  </si>
  <si>
    <t>-393.723412628513 54.2614984614404 682.296569483393</t>
  </si>
  <si>
    <t>9763-20170724T150322.939421900.bin</t>
  </si>
  <si>
    <t>-500.78642963915 176.194444851187 -203.715368758371</t>
  </si>
  <si>
    <t>-514.06633605545 174.359007054279 -301.307736239404</t>
  </si>
  <si>
    <t>-523.596977691886 168.311855541388 -409.180943776776</t>
  </si>
  <si>
    <t>-530.002430948146 161.447829399373 -506.73009452415</t>
  </si>
  <si>
    <t>-534.116434496087 153.326495150455 -604.306261385369</t>
  </si>
  <si>
    <t>-537.419233459746 140.698601379323 -741.6876532847</t>
  </si>
  <si>
    <t>-516.155027801176 134.920809300132 -830.205814678662</t>
  </si>
  <si>
    <t>-540.231530583128 175.859325777424 -683.577187733304</t>
  </si>
  <si>
    <t>-577.176981809897 310.845606891046 -679.643408672584</t>
  </si>
  <si>
    <t>-524.119358209527 436.842358903234 -412.604570351493</t>
  </si>
  <si>
    <t>-291.106855215176 417.592129610334 -338.715486748235</t>
  </si>
  <si>
    <t>-531.687075458711 116.701632425755 -678.344989075099</t>
  </si>
  <si>
    <t>-293.466397262703 81.0335009396758 -373.79731996719</t>
  </si>
  <si>
    <t>-487.810094176328 254.844259936157 -206.959961335142</t>
  </si>
  <si>
    <t>-486.077439250883 272.413133540518 209.146199915025</t>
  </si>
  <si>
    <t>-493.431421324162 284.10718361711 615.294839679195</t>
  </si>
  <si>
    <t>-344.865878321515 297.043665373052 675.252582868488</t>
  </si>
  <si>
    <t>-513.68361806016 97.5365543576249 -200.43021468775</t>
  </si>
  <si>
    <t>-525.165614054736 99.1182860532963 215.889003724298</t>
  </si>
  <si>
    <t>-534.795261861749 102.326797594694 622.065585374874</t>
  </si>
  <si>
    <t>-393.791761556837 54.194176249219 682.358679298422</t>
  </si>
  <si>
    <t>9763-20170724T150322.975518600.bin</t>
  </si>
  <si>
    <t>-501.151969011953 176.206204282 -203.731167918666</t>
  </si>
  <si>
    <t>-514.481738589217 174.368911995727 -301.316738357575</t>
  </si>
  <si>
    <t>-524.048346306868 168.304238052957 -409.185756675979</t>
  </si>
  <si>
    <t>-530.478091747493 161.418884464442 -506.731827407953</t>
  </si>
  <si>
    <t>-534.607892178585 153.270985208269 -604.305205421392</t>
  </si>
  <si>
    <t>-537.923621386862 140.601020157645 -741.682186105318</t>
  </si>
  <si>
    <t>-516.613974665833 134.806109352944 -830.188321851585</t>
  </si>
  <si>
    <t>-540.755629254479 175.775961029022 -683.581397722192</t>
  </si>
  <si>
    <t>-577.926111707883 310.69167781994 -679.694480577237</t>
  </si>
  <si>
    <t>-525.482024290397 437.025362225607 -412.693622950322</t>
  </si>
  <si>
    <t>-292.381406302172 417.783037961241 -339.081008353931</t>
  </si>
  <si>
    <t>-532.160306373742 116.627141217519 -678.33372122644</t>
  </si>
  <si>
    <t>-293.997986369555 81.3215123582579 -374.017064854606</t>
  </si>
  <si>
    <t>-488.235471234182 254.861027613754 -206.967438460508</t>
  </si>
  <si>
    <t>-486.279516325773 272.439498704592 209.137314166855</t>
  </si>
  <si>
    <t>-493.413760885758 284.086522888971 615.295681493989</t>
  </si>
  <si>
    <t>-344.85710699967 297.121161235783 675.254191238429</t>
  </si>
  <si>
    <t>-513.966155820576 97.5498989643161 -200.439483787923</t>
  </si>
  <si>
    <t>-525.283410124424 99.0794163572348 215.884385849159</t>
  </si>
  <si>
    <t>-534.81947669404 102.306164939475 622.062926120509</t>
  </si>
  <si>
    <t>-393.804469386249 54.2164209782259 682.363410272481</t>
  </si>
  <si>
    <t>9763-20170724T150323.011614300.bin</t>
  </si>
  <si>
    <t>-501.602592560478 176.199946874503 -203.733290978839</t>
  </si>
  <si>
    <t>-514.963579880897 174.355775306932 -301.314487034436</t>
  </si>
  <si>
    <t>-524.561112809646 168.282700219539 -409.180142579131</t>
  </si>
  <si>
    <t>-531.017378711571 161.38977834555 -506.724002231473</t>
  </si>
  <si>
    <t>-535.172280390879 153.2341799016 -604.295704285124</t>
  </si>
  <si>
    <t>-538.52187014205 140.553313189321 -741.670991301816</t>
  </si>
  <si>
    <t>-517.158376952885 134.750075354626 -830.163410469927</t>
  </si>
  <si>
    <t>-541.369860930061 175.728558724079 -683.571118047252</t>
  </si>
  <si>
    <t>-578.726117438717 310.590869944291 -679.716236806322</t>
  </si>
  <si>
    <t>-526.849181233551 437.163454524539 -412.71776586627</t>
  </si>
  <si>
    <t>-293.632058082388 417.934305681192 -339.471444482921</t>
  </si>
  <si>
    <t>-532.71263089428 116.588886633748 -678.3231400715</t>
  </si>
  <si>
    <t>-294.420213340088 81.4734861491322 -373.873576837176</t>
  </si>
  <si>
    <t>-488.789069327764 254.842286399896 -206.972989447126</t>
  </si>
  <si>
    <t>-486.518299125826 272.482202937377 209.127540508158</t>
  </si>
  <si>
    <t>-493.390875566898 284.063317149935 615.295280328446</t>
  </si>
  <si>
    <t>-344.843844607812 297.186595171725 675.258311079248</t>
  </si>
  <si>
    <t>-514.352149077266 97.5471979163333 -200.449450161415</t>
  </si>
  <si>
    <t>-525.420830324162 99.0137739967536 215.881412722494</t>
  </si>
  <si>
    <t>-534.865855329319 102.281148546997 622.075527536198</t>
  </si>
  <si>
    <t>-393.819768163086 54.2636776492129 682.360975674353</t>
  </si>
  <si>
    <t>9763-20170724T150323.077368300.bin</t>
  </si>
  <si>
    <t>-502.639261911079 176.252486560103 -203.717898777505</t>
  </si>
  <si>
    <t>-516.072885779123 174.397514754716 -301.28890111434</t>
  </si>
  <si>
    <t>-525.705410658952 168.281633202439 -409.149051152531</t>
  </si>
  <si>
    <t>-532.173665012942 161.339698538889 -506.688607402768</t>
  </si>
  <si>
    <t>-536.320109965651 153.126556596232 -604.255779119136</t>
  </si>
  <si>
    <t>-539.635624956195 140.357084825521 -741.623740327096</t>
  </si>
  <si>
    <t>-518.19189248496 134.527506411324 -830.095105802708</t>
  </si>
  <si>
    <t>-542.570918072672 175.559259438656 -683.544566150084</t>
  </si>
  <si>
    <t>-580.367000335376 310.301776902441 -679.779033478225</t>
  </si>
  <si>
    <t>-529.485375390648 437.222881540906 -412.754658583277</t>
  </si>
  <si>
    <t>-296.037903840054 417.926190485589 -340.263829974908</t>
  </si>
  <si>
    <t>-533.76923353413 116.443862960485 -678.261786430352</t>
  </si>
  <si>
    <t>-295.581272634442 81.8161151207853 -373.357777850178</t>
  </si>
  <si>
    <t>-490.041475773451 254.871074926945 -206.953755379348</t>
  </si>
  <si>
    <t>-486.946241199383 272.682250574043 209.13418918802</t>
  </si>
  <si>
    <t>-493.364675927327 284.15805674972 615.316625730946</t>
  </si>
  <si>
    <t>-344.809163123733 297.225020207409 675.270921239024</t>
  </si>
  <si>
    <t>-515.190450094058 97.6392652678553 -200.437250424269</t>
  </si>
  <si>
    <t>-525.749378056601 98.8616685896998 215.907571982306</t>
  </si>
  <si>
    <t>-534.983445571532 102.241115576792 622.096260548539</t>
  </si>
  <si>
    <t>-393.842090743256 54.3956762310186 682.295350372068</t>
  </si>
  <si>
    <t>9763-20170724T150323.141537900.bin</t>
  </si>
  <si>
    <t>-503.847749679233 176.299524242227 -203.737665730488</t>
  </si>
  <si>
    <t>-517.369511251341 174.429816358994 -301.296187171547</t>
  </si>
  <si>
    <t>-527.047716753565 168.272396207296 -409.149939350746</t>
  </si>
  <si>
    <t>-533.535297313179 161.285362649962 -506.685031346418</t>
  </si>
  <si>
    <t>-537.678524594892 153.021100989277 -604.248013022057</t>
  </si>
  <si>
    <t>-540.965298678247 140.174833307002 -741.609483417524</t>
  </si>
  <si>
    <t>-519.501844004607 134.311727289039 -830.073877408053</t>
  </si>
  <si>
    <t>-543.97757828189 175.399985403115 -683.548095601826</t>
  </si>
  <si>
    <t>-582.124724751976 310.052288286094 -679.886364901266</t>
  </si>
  <si>
    <t>-531.880940967316 437.354948650632 -412.922692111645</t>
  </si>
  <si>
    <t>-298.236999344192 417.974824732278 -341.090116712228</t>
  </si>
  <si>
    <t>-535.047305709982 116.306604115581 -678.235280513463</t>
  </si>
  <si>
    <t>-296.849296420966 82.1287560988258 -373.732730537167</t>
  </si>
  <si>
    <t>-491.580335000762 254.95639120117 -206.971526571365</t>
  </si>
  <si>
    <t>-487.155656362026 272.830486907523 209.10175281897</t>
  </si>
  <si>
    <t>-493.331244806726 284.213199127199 615.313981600102</t>
  </si>
  <si>
    <t>-344.76466126467 297.312012483949 675.233918603722</t>
  </si>
  <si>
    <t>-516.156439517526 97.6887225920416 -200.470742638499</t>
  </si>
  <si>
    <t>-526.077103764121 98.7139476846521 215.890312807602</t>
  </si>
  <si>
    <t>-535.110052606314 102.231283204662 622.069623256377</t>
  </si>
  <si>
    <t>-393.865468840549 54.4981812118303 682.115530485391</t>
  </si>
  <si>
    <t>9763-20170724T150323.175629000.bin</t>
  </si>
  <si>
    <t>-504.518556457544 176.340992918982 -203.752137131015</t>
  </si>
  <si>
    <t>-518.08219711772 174.472179165669 -301.304879609484</t>
  </si>
  <si>
    <t>-527.806983545609 168.298867328008 -409.153500565005</t>
  </si>
  <si>
    <t>-534.33602207268 161.291088046463 -506.684316025602</t>
  </si>
  <si>
    <t>-538.519639668205 152.99937028014 -604.243261200884</t>
  </si>
  <si>
    <t>-541.861665726126 140.1080381606 -741.599135028696</t>
  </si>
  <si>
    <t>-520.425799353594 134.230372369674 -830.069296086631</t>
  </si>
  <si>
    <t>-544.879282267473 175.347830945019 -683.547081725607</t>
  </si>
  <si>
    <t>-583.182778372563 309.957406203608 -679.931626966331</t>
  </si>
  <si>
    <t>-532.959808595793 437.446186484493 -413.052776590049</t>
  </si>
  <si>
    <t>-299.228073443025 418.071560453561 -341.505030701079</t>
  </si>
  <si>
    <t>-535.889507742233 116.264894317869 -678.22059502836</t>
  </si>
  <si>
    <t>-297.509786160899 82.2076392905456 -373.993082491683</t>
  </si>
  <si>
    <t>-492.436266842548 255.059520096941 -206.984089034371</t>
  </si>
  <si>
    <t>-487.208985141281 272.811368787409 209.085114349277</t>
  </si>
  <si>
    <t>-493.307278329431 284.244027794236 615.303388332025</t>
  </si>
  <si>
    <t>-344.734688495239 297.280436680415 675.22196045169</t>
  </si>
  <si>
    <t>-516.666007598591 97.7063251662755 -200.493930929258</t>
  </si>
  <si>
    <t>-526.276389785394 98.6600104859483 215.874553938164</t>
  </si>
  <si>
    <t>-535.163360290707 102.240965758563 622.057809658994</t>
  </si>
  <si>
    <t>-393.874493193969 54.5634932103583 682.04372615278</t>
  </si>
  <si>
    <t>9763-20170724T150323.210731700.bin</t>
  </si>
  <si>
    <t>-505.165572099197 176.426015107006 -203.755918430798</t>
  </si>
  <si>
    <t>-518.794020056922 174.552837525059 -301.299508796657</t>
  </si>
  <si>
    <t>-528.592730303449 168.360306915751 -409.140495704639</t>
  </si>
  <si>
    <t>-535.18917237523 161.328941282851 -506.664959050977</t>
  </si>
  <si>
    <t>-539.440519332206 153.007392909727 -604.218365740369</t>
  </si>
  <si>
    <t>-542.878009780807 140.06685222426 -741.567381074032</t>
  </si>
  <si>
    <t>-521.520093332953 134.169613500316 -830.054989165764</t>
  </si>
  <si>
    <t>-545.87384572334 175.324810512849 -683.525084980227</t>
  </si>
  <si>
    <t>-584.284087720795 309.906586173976 -679.942364677687</t>
  </si>
  <si>
    <t>-533.985487240848 437.579476720136 -413.165830686403</t>
  </si>
  <si>
    <t>-300.170252335686 418.276362675266 -341.871875634245</t>
  </si>
  <si>
    <t>-536.843238314902 116.249060005213 -678.185294412771</t>
  </si>
  <si>
    <t>-298.089716594049 82.2581652265339 -374.067275958906</t>
  </si>
  <si>
    <t>-493.238506325804 255.181342289502 -206.990003670913</t>
  </si>
  <si>
    <t>-487.265880896023 272.755274210948 209.076681338553</t>
  </si>
  <si>
    <t>-493.282383426033 284.273550217523 615.301599190498</t>
  </si>
  <si>
    <t>-344.705290408169 297.284686273573 675.21453331987</t>
  </si>
  <si>
    <t>-517.129408333563 97.7493582120649 -200.501698057991</t>
  </si>
  <si>
    <t>-526.473114039836 98.5932658864294 215.873099589736</t>
  </si>
  <si>
    <t>-535.211697357176 102.251881964789 622.047762430913</t>
  </si>
  <si>
    <t>-393.872265654505 54.6594061169255 681.982157826779</t>
  </si>
  <si>
    <t>9763-20170724T150323.276908500.bin</t>
  </si>
  <si>
    <t>-506.365154130835 176.495134465374 -203.783866504282</t>
  </si>
  <si>
    <t>-520.161357052357 174.647607945071 -301.30432175518</t>
  </si>
  <si>
    <t>-530.125455509036 168.462908914529 -409.130496097815</t>
  </si>
  <si>
    <t>-536.862625109594 161.431203801098 -506.645513085158</t>
  </si>
  <si>
    <t>-541.245433545726 153.10247194347 -604.192440283707</t>
  </si>
  <si>
    <t>-544.857851256188 140.144826839166 -741.535170030989</t>
  </si>
  <si>
    <t>-523.711917919753 134.256688708306 -830.07448439159</t>
  </si>
  <si>
    <t>-547.833152381817 175.401997551493 -683.491495168405</t>
  </si>
  <si>
    <t>-586.542323483422 309.889642767305 -679.900674494174</t>
  </si>
  <si>
    <t>-535.869031347095 437.72684388176 -413.273933080293</t>
  </si>
  <si>
    <t>-301.909483464073 418.653162252589 -342.392964189349</t>
  </si>
  <si>
    <t>-538.688966222937 116.343055851699 -678.159993461178</t>
  </si>
  <si>
    <t>-299.297700380991 82.946690351145 -374.087448001809</t>
  </si>
  <si>
    <t>-494.648215257943 255.315774918725 -207.006644588077</t>
  </si>
  <si>
    <t>-487.576365737677 272.528540898456 209.057907880591</t>
  </si>
  <si>
    <t>-493.219482004316 284.308038958576 615.286127379705</t>
  </si>
  <si>
    <t>-344.638419954503 297.254636818648 675.203189190201</t>
  </si>
  <si>
    <t>-518.046305425615 97.6997924573641 -200.550249677527</t>
  </si>
  <si>
    <t>-526.861444376565 98.5305958421454 215.83614955457</t>
  </si>
  <si>
    <t>-535.280075433008 102.269768054731 622.03089155662</t>
  </si>
  <si>
    <t>-393.857838612884 54.8705390100549 681.923018506065</t>
  </si>
  <si>
    <t>9763-20170724T150323.312002700.bin</t>
  </si>
  <si>
    <t>-506.894307787122 176.41907141256 -203.809581993948</t>
  </si>
  <si>
    <t>-520.751082340661 174.586780066851 -301.321817044715</t>
  </si>
  <si>
    <t>-530.80380378147 168.408577057942 -409.140166016504</t>
  </si>
  <si>
    <t>-537.629334141597 161.377544782695 -506.648935175242</t>
  </si>
  <si>
    <t>-542.108399802896 153.043961200746 -604.191280836042</t>
  </si>
  <si>
    <t>-545.86427049824 140.07358332127 -741.528931507659</t>
  </si>
  <si>
    <t>-524.846181903783 134.2042511454 -830.099792468241</t>
  </si>
  <si>
    <t>-548.79897696891 175.333083131084 -683.484532720482</t>
  </si>
  <si>
    <t>-587.584526437409 309.806574288081 -679.838037585488</t>
  </si>
  <si>
    <t>-536.82155232095 437.793286869934 -413.300063344855</t>
  </si>
  <si>
    <t>-302.788207845132 418.8459197475 -342.628921422283</t>
  </si>
  <si>
    <t>-539.609147502727 116.280780132872 -678.158819947142</t>
  </si>
  <si>
    <t>-299.81639979186 83.0823280302213 -374.221817769022</t>
  </si>
  <si>
    <t>-495.249044953171 255.232597505394 -206.99644858682</t>
  </si>
  <si>
    <t>-487.767948265178 272.404814794396 209.062643794009</t>
  </si>
  <si>
    <t>-493.165604351682 284.2821410014 615.28463262497</t>
  </si>
  <si>
    <t>-344.591424358276 297.276536565263 675.208447340867</t>
  </si>
  <si>
    <t>-518.488360438486 97.5641782415837 -200.561488011928</t>
  </si>
  <si>
    <t>-527.141971884904 98.4592672377714 215.828113638947</t>
  </si>
  <si>
    <t>-535.310273830866 102.248383960897 622.032117525587</t>
  </si>
  <si>
    <t>-393.862333836362 54.9360994357182 681.932327047598</t>
  </si>
  <si>
    <t>9763-20170724T150323.376728800.bin</t>
  </si>
  <si>
    <t>-507.797710055505 176.190715270966 -203.809583274486</t>
  </si>
  <si>
    <t>-521.726326149482 174.37169246502 -301.311751233365</t>
  </si>
  <si>
    <t>-531.936186259228 168.191212765577 -409.115206952897</t>
  </si>
  <si>
    <t>-538.934371327057 161.148220239911 -506.610931188374</t>
  </si>
  <si>
    <t>-543.616138473986 152.790521746406 -604.141573280412</t>
  </si>
  <si>
    <t>-547.688446396767 139.771458501771 -741.465756522206</t>
  </si>
  <si>
    <t>-526.900603005043 133.939663335521 -830.093389252136</t>
  </si>
  <si>
    <t>-550.507035920595 175.048752071307 -683.426338258531</t>
  </si>
  <si>
    <t>-589.466831343274 309.469312852154 -679.750836325586</t>
  </si>
  <si>
    <t>-538.544527370602 437.370602536469 -413.202171089102</t>
  </si>
  <si>
    <t>-304.441857130018 418.688151477918 -342.690445954261</t>
  </si>
  <si>
    <t>-541.269700845397 116.003655602783 -678.102461376208</t>
  </si>
  <si>
    <t>-300.665639134234 82.4347149906694 -374.278354845523</t>
  </si>
  <si>
    <t>-496.24135808065 255.079691014125 -206.995001722345</t>
  </si>
  <si>
    <t>-488.086606931377 272.135347000301 209.056226042354</t>
  </si>
  <si>
    <t>-493.080052104704 284.291399466171 615.279179755387</t>
  </si>
  <si>
    <t>-344.510566060213 297.264932859644 675.219127515889</t>
  </si>
  <si>
    <t>-519.288900644559 97.3100631819086 -200.576917194027</t>
  </si>
  <si>
    <t>-527.69267054823 98.2579620725992 215.817723995867</t>
  </si>
  <si>
    <t>-535.389059944343 102.211075036338 622.031230052691</t>
  </si>
  <si>
    <t>-393.89040260735 55.0419651293414 681.924515094625</t>
  </si>
  <si>
    <t>9763-20170724T150323.410819900.bin</t>
  </si>
  <si>
    <t>-508.209790285116 176.085124762372 -203.793461740662</t>
  </si>
  <si>
    <t>-522.220134660672 174.288055947717 -301.284329541026</t>
  </si>
  <si>
    <t>-532.534254119532 168.116620472653 -409.078437183769</t>
  </si>
  <si>
    <t>-539.631774265487 161.074859321943 -506.566932850071</t>
  </si>
  <si>
    <t>-544.41759591195 152.711257549136 -604.092084371696</t>
  </si>
  <si>
    <t>-548.640985337938 139.675705571713 -741.410097200318</t>
  </si>
  <si>
    <t>-527.968814593479 133.854838547327 -830.065477560334</t>
  </si>
  <si>
    <t>-551.397607072508 174.959649678938 -683.371906968659</t>
  </si>
  <si>
    <t>-590.392869915 309.360845608013 -679.668424028213</t>
  </si>
  <si>
    <t>-539.392680908248 437.217700079006 -413.113331569725</t>
  </si>
  <si>
    <t>-305.259904955073 418.550502657272 -342.697598995063</t>
  </si>
  <si>
    <t>-542.150645946976 115.91588307894 -678.051209076074</t>
  </si>
  <si>
    <t>-301.174063529562 82.161751649609 -374.156547215689</t>
  </si>
  <si>
    <t>-496.654507251294 254.962145447682 -206.975679730486</t>
  </si>
  <si>
    <t>-488.243111333478 272.014153717641 209.070548530515</t>
  </si>
  <si>
    <t>-493.061071012764 284.318970680509 615.295895701024</t>
  </si>
  <si>
    <t>-344.484319795862 297.247815483642 675.227435822681</t>
  </si>
  <si>
    <t>-519.751447572905 97.1956958945477 -200.580505123838</t>
  </si>
  <si>
    <t>-527.92333937809 98.1478753100012 215.818758195223</t>
  </si>
  <si>
    <t>-535.425173519376 102.20520614643 622.030985777421</t>
  </si>
  <si>
    <t>-393.901995155698 55.0999166824497 681.916539206528</t>
  </si>
  <si>
    <t>9763-20170724T150323.475498400.bin</t>
  </si>
  <si>
    <t>-509.019408984521 175.876023499616 -203.780532377437</t>
  </si>
  <si>
    <t>-523.131165336401 174.109945998902 -301.25743358234</t>
  </si>
  <si>
    <t>-533.627869935012 167.953689092716 -409.034657666993</t>
  </si>
  <si>
    <t>-540.917878751465 160.915093001574 -506.509295879783</t>
  </si>
  <si>
    <t>-545.922858416206 152.542694930631 -604.022664942934</t>
  </si>
  <si>
    <t>-550.482190709842 139.480637423501 -741.327314587379</t>
  </si>
  <si>
    <t>-530.102863753928 133.65912642123 -830.05064248042</t>
  </si>
  <si>
    <t>-553.104072316802 174.774860076559 -683.289074004203</t>
  </si>
  <si>
    <t>-592.194274982954 309.15280716941 -679.528312909146</t>
  </si>
  <si>
    <t>-540.981286584398 436.833515107415 -412.929682860427</t>
  </si>
  <si>
    <t>-306.790700394286 418.207231542243 -342.695475789488</t>
  </si>
  <si>
    <t>-543.829601517302 115.734024532414 -677.980405225656</t>
  </si>
  <si>
    <t>-302.324138009244 81.5336101905041 -373.850555067594</t>
  </si>
  <si>
    <t>-497.438417309219 254.752095847092 -206.933752246532</t>
  </si>
  <si>
    <t>-488.437247953242 271.873226204555 209.097297498583</t>
  </si>
  <si>
    <t>-493.022433231441 284.355738470026 615.318030795813</t>
  </si>
  <si>
    <t>-344.42333731568 297.140933709412 675.225013315726</t>
  </si>
  <si>
    <t>-520.560057747476 96.9872425096864 -200.576729313442</t>
  </si>
  <si>
    <t>-528.336149842705 97.8840370958349 215.830185194647</t>
  </si>
  <si>
    <t>-535.517014235925 102.18975911958 622.033228022955</t>
  </si>
  <si>
    <t>-393.954348962405 55.1499327286172 681.876984338362</t>
  </si>
  <si>
    <t>9763-20170724T150323.512597200.bin</t>
  </si>
  <si>
    <t>-509.336628816393 175.738975055732 -203.788217065037</t>
  </si>
  <si>
    <t>-523.497822150385 173.975673922328 -301.257960444359</t>
  </si>
  <si>
    <t>-534.081961629867 167.829249676217 -409.02723776583</t>
  </si>
  <si>
    <t>-541.464364130308 160.801211122406 -506.495728536965</t>
  </si>
  <si>
    <t>-546.57515372219 152.440058169181 -604.004575226729</t>
  </si>
  <si>
    <t>-551.297589804761 139.394048372412 -741.305261373322</t>
  </si>
  <si>
    <t>-531.056514212614 133.585189606745 -830.060966000085</t>
  </si>
  <si>
    <t>-553.850676757865 174.681484329062 -683.25972883722</t>
  </si>
  <si>
    <t>-592.961354800212 309.050616457022 -679.465903444218</t>
  </si>
  <si>
    <t>-541.656199771685 436.601961016209 -412.823106300823</t>
  </si>
  <si>
    <t>-307.500672924805 418.050890323886 -342.452300840291</t>
  </si>
  <si>
    <t>-544.569577557005 115.640228939049 -677.968997690127</t>
  </si>
  <si>
    <t>-303.007075626762 81.3460682732727 -373.596444621869</t>
  </si>
  <si>
    <t>-497.704263887783 254.614915051516 -206.940174282959</t>
  </si>
  <si>
    <t>-488.521596240791 271.783253703853 209.084999903705</t>
  </si>
  <si>
    <t>-493.003934114448 284.383099005739 615.307606327083</t>
  </si>
  <si>
    <t>-344.398296512872 297.103003204098 675.212321182311</t>
  </si>
  <si>
    <t>-520.903634156544 96.8187298869686 -200.57734895586</t>
  </si>
  <si>
    <t>-528.558175775643 97.7960436901499 215.831660944323</t>
  </si>
  <si>
    <t>-535.560562387595 102.168591053393 622.03370865275</t>
  </si>
  <si>
    <t>-393.990381366945 55.1346488093459 681.864218228139</t>
  </si>
  <si>
    <t>9763-20170724T150323.574445600.bin</t>
  </si>
  <si>
    <t>-509.989916791818 175.43183970757 -203.782266853439</t>
  </si>
  <si>
    <t>-524.231900255885 173.688214191973 -301.2405650543</t>
  </si>
  <si>
    <t>-534.959762528038 167.561770104572 -408.996633242674</t>
  </si>
  <si>
    <t>-542.493984154254 160.548663505553 -506.454685447099</t>
  </si>
  <si>
    <t>-547.77832178464 152.197918197434 -603.955156207517</t>
  </si>
  <si>
    <t>-552.767782982741 139.160426723486 -741.247208510459</t>
  </si>
  <si>
    <t>-532.741073899111 133.417563903058 -830.055680703102</t>
  </si>
  <si>
    <t>-555.192101742161 174.446544867761 -683.195513522654</t>
  </si>
  <si>
    <t>-594.22660424384 308.839920049251 -679.330655573655</t>
  </si>
  <si>
    <t>-542.640285669771 436.004333228515 -412.557258929947</t>
  </si>
  <si>
    <t>-308.564391684721 417.780411561617 -341.836965425278</t>
  </si>
  <si>
    <t>-545.932497756677 115.400133798706 -677.924798396135</t>
  </si>
  <si>
    <t>-304.142808944889 80.6386684561073 -373.026695769786</t>
  </si>
  <si>
    <t>-498.294484258908 254.328734921132 -206.933273938118</t>
  </si>
  <si>
    <t>-488.759056899432 271.582288775068 209.080395461245</t>
  </si>
  <si>
    <t>-492.949644364564 284.382258720332 615.296169146201</t>
  </si>
  <si>
    <t>-344.333808612188 297.077376059401 675.180760955539</t>
  </si>
  <si>
    <t>-521.718957192018 96.5308456760681 -200.581540535866</t>
  </si>
  <si>
    <t>-528.977937168904 97.5436889010125 215.834436718964</t>
  </si>
  <si>
    <t>-535.633520332192 102.111655449955 622.049499480331</t>
  </si>
  <si>
    <t>-394.053722774828 55.1095789631049 681.882291371023</t>
  </si>
  <si>
    <t>9763-20170724T150323.610548700.bin</t>
  </si>
  <si>
    <t>-510.374483826604 175.273715040881 -203.794720068164</t>
  </si>
  <si>
    <t>-524.646619836058 173.536599077432 -301.248702504443</t>
  </si>
  <si>
    <t>-535.444178190053 167.4287682677 -408.998941023665</t>
  </si>
  <si>
    <t>-543.056528352461 160.435428373499 -506.452179967954</t>
  </si>
  <si>
    <t>-548.434333929163 152.10664355948 -603.94943210617</t>
  </si>
  <si>
    <t>-553.571740294326 139.10106598851 -741.239171006815</t>
  </si>
  <si>
    <t>-533.646384246595 133.397550346056 -830.073041710048</t>
  </si>
  <si>
    <t>-555.916722440106 174.37617555996 -683.17751701515</t>
  </si>
  <si>
    <t>-594.878500805756 308.786032987755 -679.271495197344</t>
  </si>
  <si>
    <t>-543.180952928416 435.749642996612 -412.423896618339</t>
  </si>
  <si>
    <t>-309.117755381374 417.541249311951 -341.657598425217</t>
  </si>
  <si>
    <t>-546.685005739958 115.323486681409 -677.928766421616</t>
  </si>
  <si>
    <t>-304.613056249829 80.2134902594296 -372.531075518315</t>
  </si>
  <si>
    <t>-498.631856690688 254.134832339524 -206.934223624893</t>
  </si>
  <si>
    <t>-488.863504264513 271.500371831052 209.069458792144</t>
  </si>
  <si>
    <t>-492.910724454276 284.360575014181 615.282952420215</t>
  </si>
  <si>
    <t>-344.29764183103 297.125538703222 675.159537043474</t>
  </si>
  <si>
    <t>-522.11623174355 96.4006420735484 -200.583296119543</t>
  </si>
  <si>
    <t>-529.200242099931 97.4114824575681 215.835749198489</t>
  </si>
  <si>
    <t>-535.672314516888 102.088336748758 622.057289001891</t>
  </si>
  <si>
    <t>-394.087545110671 55.1000405776779 681.889160303606</t>
  </si>
  <si>
    <t>9763-20170724T150323.839601500.bin</t>
  </si>
  <si>
    <t>-510.77169144447 175.097569688852 -203.796089538109</t>
  </si>
  <si>
    <t>-525.042621211744 173.370880578921 -301.250490847148</t>
  </si>
  <si>
    <t>-535.886285533151 167.284078280248 -408.997188038789</t>
  </si>
  <si>
    <t>-543.559691142326 160.311880149204 -506.447221316483</t>
  </si>
  <si>
    <t>-549.018086317582 152.004475309752 -603.941812843282</t>
  </si>
  <si>
    <t>-554.289558270264 139.028573060358 -741.22917995519</t>
  </si>
  <si>
    <t>-534.455341913792 133.359111286045 -830.085622298236</t>
  </si>
  <si>
    <t>-556.566348907455 174.292955233597 -683.158284016595</t>
  </si>
  <si>
    <t>-595.44142890535 308.730036680481 -679.215514289425</t>
  </si>
  <si>
    <t>-543.62803226668 435.573594472321 -412.333478296407</t>
  </si>
  <si>
    <t>-309.575686764508 417.252823986689 -341.560147743092</t>
  </si>
  <si>
    <t>-547.352498281778 115.23552801189 -677.930297348697</t>
  </si>
  <si>
    <t>-305.166800133494 80.0003119005708 -371.943755762206</t>
  </si>
  <si>
    <t>-498.964293719301 253.952237116723 -206.937026887801</t>
  </si>
  <si>
    <t>-488.984117918294 271.430149476491 209.056877169242</t>
  </si>
  <si>
    <t>-492.890150348646 284.377081153862 615.267130637983</t>
  </si>
  <si>
    <t>-344.272264032937 297.121230110648 675.136218765983</t>
  </si>
  <si>
    <t>-522.542701928083 96.224139098415 -200.586872153225</t>
  </si>
  <si>
    <t>-529.460867340965 97.2959546047368 215.834786267988</t>
  </si>
  <si>
    <t>-535.709103011174 102.065041032463 622.058471186542</t>
  </si>
  <si>
    <t>-394.124631869048 55.0737847773048 681.88873181803</t>
  </si>
  <si>
    <t>9763-20170724T150323.874686600.bin</t>
  </si>
  <si>
    <t>-513.115568838898 174.550937102198 -203.814594803668</t>
  </si>
  <si>
    <t>-527.319441709169 172.880946940232 -301.279748809998</t>
  </si>
  <si>
    <t>-538.412694638532 166.92548562368 -409.008407511573</t>
  </si>
  <si>
    <t>-546.443336670516 160.087356586194 -506.439212130727</t>
  </si>
  <si>
    <t>-552.390940800738 151.922193533701 -603.917127391168</t>
  </si>
  <si>
    <t>-558.490480273071 139.147874583516 -741.189277908336</t>
  </si>
  <si>
    <t>-539.314139360002 133.813920037428 -830.21077359084</t>
  </si>
  <si>
    <t>-560.453046198144 174.321424276296 -683.051758563568</t>
  </si>
  <si>
    <t>-599.331009959867 308.741308825325 -678.701482815871</t>
  </si>
  <si>
    <t>-547.056331521537 433.716416549267 -411.029007903903</t>
  </si>
  <si>
    <t>-313.191538958961 415.722334852322 -339.555534765826</t>
  </si>
  <si>
    <t>-551.135570213285 115.267558629265 -677.970309543255</t>
  </si>
  <si>
    <t>-305.916171621681 78.4060098272582 -366.53664580112</t>
  </si>
  <si>
    <t>-501.215387201636 253.499376074565 -206.944813329456</t>
  </si>
  <si>
    <t>-490.024702326669 271.083577752476 209.013819549733</t>
  </si>
  <si>
    <t>-492.67861588617 284.442635009623 615.193062045485</t>
  </si>
  <si>
    <t>-344.057373422283 297.00732740089 675.091751150066</t>
  </si>
  <si>
    <t>-524.956461072894 95.6163475446922 -200.631865660419</t>
  </si>
  <si>
    <t>-530.997888719186 96.9215093977289 215.802791513793</t>
  </si>
  <si>
    <t>-535.937732210563 101.978518257049 622.058087598648</t>
  </si>
  <si>
    <t>-394.313045178772 55.0934251703436 681.876495443296</t>
  </si>
  <si>
    <t>9763-20170724T150323.911785500.bin</t>
  </si>
  <si>
    <t>-513.278309858346 174.544428528192 -203.809971152031</t>
  </si>
  <si>
    <t>-527.437784660996 172.865480855024 -301.281467291779</t>
  </si>
  <si>
    <t>-538.53682322975 166.939137275662 -409.011123381647</t>
  </si>
  <si>
    <t>-546.596381632488 160.140368482015 -506.442367186208</t>
  </si>
  <si>
    <t>-552.597438208086 152.026119070978 -603.921245955164</t>
  </si>
  <si>
    <t>-558.798822112512 139.334318582717 -741.196250754978</t>
  </si>
  <si>
    <t>-539.710062342838 134.078209315288 -830.241267104451</t>
  </si>
  <si>
    <t>-560.729948903707 174.471125780378 -683.035596404702</t>
  </si>
  <si>
    <t>-599.596512827158 308.89310081709 -678.587902920715</t>
  </si>
  <si>
    <t>-547.264811393493 433.342563036871 -410.681729932602</t>
  </si>
  <si>
    <t>-313.489379354028 415.499077938761 -338.878799401459</t>
  </si>
  <si>
    <t>-551.385309801917 115.417881355459 -677.997997283209</t>
  </si>
  <si>
    <t>-305.857852260671 78.3681613999406 -366.077991959384</t>
  </si>
  <si>
    <t>-501.399203327985 253.454275555915 -206.936006433039</t>
  </si>
  <si>
    <t>-490.124412777288 271.090517628816 209.018081166288</t>
  </si>
  <si>
    <t>-492.623673974334 284.394588381841 615.200295120095</t>
  </si>
  <si>
    <t>-344.013763415738 297.112393245129 675.09478615347</t>
  </si>
  <si>
    <t>-525.125084954875 95.6107087825153 -200.635488180979</t>
  </si>
  <si>
    <t>-531.077359202268 96.8898545937129 215.800507022736</t>
  </si>
  <si>
    <t>-535.969821007987 101.975595294265 622.052163164226</t>
  </si>
  <si>
    <t>-394.32544997583 55.129869443083 681.854695691306</t>
  </si>
  <si>
    <t>9763-20170724T150323.974960800.bin</t>
  </si>
  <si>
    <t>-513.591921654001 174.453982496352 -203.796254976119</t>
  </si>
  <si>
    <t>-527.699941839211 172.783599297283 -301.275317388178</t>
  </si>
  <si>
    <t>-538.791050067411 166.949562320669 -409.010925064173</t>
  </si>
  <si>
    <t>-546.865529810488 160.266520076591 -506.448748961203</t>
  </si>
  <si>
    <t>-552.90513236509 152.299492518231 -603.937572261519</t>
  </si>
  <si>
    <t>-559.187077852712 139.84793927178 -741.230899650288</t>
  </si>
  <si>
    <t>-540.292996379049 134.785356560956 -830.328575027222</t>
  </si>
  <si>
    <t>-561.134665503652 174.875160931456 -683.004682500843</t>
  </si>
  <si>
    <t>-600.077555839298 309.265650238481 -678.251643702935</t>
  </si>
  <si>
    <t>-547.522194204846 432.265826788407 -409.720684189435</t>
  </si>
  <si>
    <t>-313.815823415035 414.99664884415 -337.55353134746</t>
  </si>
  <si>
    <t>-551.685895894965 115.828509435374 -678.08182339761</t>
  </si>
  <si>
    <t>-305.852372792323 78.2520995766647 -364.876752931077</t>
  </si>
  <si>
    <t>-501.712015234995 253.384187080664 -206.919210835921</t>
  </si>
  <si>
    <t>-490.312654049855 271.080756657612 209.028990138579</t>
  </si>
  <si>
    <t>-492.571979738733 284.412934864402 615.215176824786</t>
  </si>
  <si>
    <t>-343.958563116937 297.154705507159 675.095942269378</t>
  </si>
  <si>
    <t>-525.450604471135 95.5226130333756 -200.638763019954</t>
  </si>
  <si>
    <t>-531.343505079843 96.8313445812273 215.798039612721</t>
  </si>
  <si>
    <t>-536.031485425946 101.952702109112 622.056251283043</t>
  </si>
  <si>
    <t>-394.379718750504 55.1247732656443 681.855185303089</t>
  </si>
  <si>
    <t>9763-20170724T150324.009051500.bin</t>
  </si>
  <si>
    <t>-513.698947403393 174.376678644618 -203.794049145971</t>
  </si>
  <si>
    <t>-527.788023659616 172.713364474378 -301.275962065581</t>
  </si>
  <si>
    <t>-538.842911476131 166.935600074621 -409.018302179168</t>
  </si>
  <si>
    <t>-546.880036755761 160.324387541656 -506.464072101889</t>
  </si>
  <si>
    <t>-552.878747580644 152.450770682778 -603.963080223376</t>
  </si>
  <si>
    <t>-559.10042557478 140.153719695763 -741.273037190913</t>
  </si>
  <si>
    <t>-540.270179951843 135.205486258693 -830.390578126297</t>
  </si>
  <si>
    <t>-561.095858098044 175.111945322675 -683.006931711067</t>
  </si>
  <si>
    <t>-600.120598146037 309.47983500351 -678.084070436109</t>
  </si>
  <si>
    <t>-547.576570705016 431.66726022386 -409.180014636823</t>
  </si>
  <si>
    <t>-313.890272537796 414.749284823537 -336.864830878166</t>
  </si>
  <si>
    <t>-551.60466354751 116.066900649064 -678.149250650343</t>
  </si>
  <si>
    <t>-305.883689867488 78.6036708759341 -364.461494456356</t>
  </si>
  <si>
    <t>-501.791154081206 253.299508360858 -206.905947834062</t>
  </si>
  <si>
    <t>-490.374923638038 271.054528441824 209.03925933166</t>
  </si>
  <si>
    <t>-492.535465308847 284.396441847186 615.223322047856</t>
  </si>
  <si>
    <t>-343.925254028922 297.187902612411 675.101426730609</t>
  </si>
  <si>
    <t>-525.599663430402 95.4732277501701 -200.63320419482</t>
  </si>
  <si>
    <t>-531.476780097245 96.7825082404615 215.803766593863</t>
  </si>
  <si>
    <t>-536.059377839087 101.941220182854 622.059094567319</t>
  </si>
  <si>
    <t>-394.415501330783 55.0950702992263 681.862563448226</t>
  </si>
  <si>
    <t>9763-20170724T150324.073811800.bin</t>
  </si>
  <si>
    <t>-513.758010448331 174.221119583535 -203.781101289528</t>
  </si>
  <si>
    <t>-527.745066702522 172.572928163612 -301.278005615462</t>
  </si>
  <si>
    <t>-538.633808524285 166.954105497916 -409.04573167938</t>
  </si>
  <si>
    <t>-546.504479069473 160.546482592401 -506.518660290566</t>
  </si>
  <si>
    <t>-552.323870688131 152.937884785258 -604.049464230383</t>
  </si>
  <si>
    <t>-558.282753673171 141.080574564586 -741.409884239354</t>
  </si>
  <si>
    <t>-539.459740388499 136.40926655197 -830.543951674819</t>
  </si>
  <si>
    <t>-560.455366938019 175.841818912321 -683.032345964786</t>
  </si>
  <si>
    <t>-599.730346386324 310.123481901608 -677.73270315007</t>
  </si>
  <si>
    <t>-547.108593349734 430.625058497173 -408.084123072081</t>
  </si>
  <si>
    <t>-313.48585418111 414.282276586195 -335.432055119571</t>
  </si>
  <si>
    <t>-550.842134779773 116.802008415178 -678.352798586359</t>
  </si>
  <si>
    <t>-305.678722306611 79.4367186435861 -364.038755495044</t>
  </si>
  <si>
    <t>-501.812118908829 253.080971108541 -206.863897943006</t>
  </si>
  <si>
    <t>-490.536729106505 271.024220472013 209.077053658048</t>
  </si>
  <si>
    <t>-492.464011289153 284.375251387964 615.249574057233</t>
  </si>
  <si>
    <t>-343.863671530536 297.300833425697 675.123381622841</t>
  </si>
  <si>
    <t>-525.674546912551 95.3760665807924 -200.647031560225</t>
  </si>
  <si>
    <t>-531.609647062266 96.629064317626 215.789307323061</t>
  </si>
  <si>
    <t>-536.118828757614 101.914763386092 622.055976011905</t>
  </si>
  <si>
    <t>-394.457072869452 55.1137616505027 681.852439369134</t>
  </si>
  <si>
    <t>9763-20170724T150324.140991000.bin</t>
  </si>
  <si>
    <t>-513.702485995024 174.112023700907 -203.782271988202</t>
  </si>
  <si>
    <t>-527.490522408723 172.459739795546 -301.307412356839</t>
  </si>
  <si>
    <t>-538.132726374889 166.954416464253 -409.105523003965</t>
  </si>
  <si>
    <t>-545.774913228003 160.697120599087 -506.606599672972</t>
  </si>
  <si>
    <t>-551.363269822914 153.287145968756 -604.166086748805</t>
  </si>
  <si>
    <t>-556.997143489814 141.759833807656 -741.568278522007</t>
  </si>
  <si>
    <t>-538.105952340325 137.349335379401 -830.701320705973</t>
  </si>
  <si>
    <t>-559.347640744843 176.374394707508 -683.110567325653</t>
  </si>
  <si>
    <t>-598.924478603882 310.557948324096 -677.566692829696</t>
  </si>
  <si>
    <t>-546.022718738542 429.106595174655 -407.10852535861</t>
  </si>
  <si>
    <t>-312.493253016065 413.239747469988 -334.052149940902</t>
  </si>
  <si>
    <t>-549.665976894122 117.336144415254 -678.554530736722</t>
  </si>
  <si>
    <t>-305.070646022341 80.0749727912905 -363.814605424586</t>
  </si>
  <si>
    <t>-501.842128248132 252.886874578984 -206.810949090244</t>
  </si>
  <si>
    <t>-490.73065547421 271.046568740832 209.125070311763</t>
  </si>
  <si>
    <t>-492.375893358783 284.288389714567 615.294525054</t>
  </si>
  <si>
    <t>-343.796078973363 297.513239668818 675.153870988169</t>
  </si>
  <si>
    <t>-525.527615409104 95.3829114007847 -200.664367652441</t>
  </si>
  <si>
    <t>-531.60651006774 96.4305374067703 215.770432679837</t>
  </si>
  <si>
    <t>-536.16991216383 101.906697323032 622.042501986524</t>
  </si>
  <si>
    <t>-394.471016397446 55.1935270999743 681.819595963749</t>
  </si>
  <si>
    <t>9763-20170724T150324.176086300.bin</t>
  </si>
  <si>
    <t>-513.628958203628 174.094905783543 -203.74422574403</t>
  </si>
  <si>
    <t>-527.333016046191 172.433213885643 -301.281112267979</t>
  </si>
  <si>
    <t>-537.850144392485 166.974459349698 -409.093893801265</t>
  </si>
  <si>
    <t>-545.368649039873 160.783720165203 -506.608736622742</t>
  </si>
  <si>
    <t>-550.824265710222 153.465026648284 -604.182665565849</t>
  </si>
  <si>
    <t>-556.263167758987 142.09294692068 -741.605722914319</t>
  </si>
  <si>
    <t>-537.291097858396 137.798786358069 -830.727081541829</t>
  </si>
  <si>
    <t>-558.719003576834 176.637751051676 -683.111105271792</t>
  </si>
  <si>
    <t>-598.419865059818 310.765270277897 -677.456209000864</t>
  </si>
  <si>
    <t>-545.197996427891 428.298614460973 -406.618019848591</t>
  </si>
  <si>
    <t>-311.669262015935 412.629214462203 -333.516711279721</t>
  </si>
  <si>
    <t>-548.999040789 117.601593404896 -678.610339919836</t>
  </si>
  <si>
    <t>-304.542493238355 80.3175794636859 -363.750279434859</t>
  </si>
  <si>
    <t>-501.750111755404 252.772246127122 -206.779537849124</t>
  </si>
  <si>
    <t>-490.77805528932 271.065588461693 209.154394477259</t>
  </si>
  <si>
    <t>-492.324318499055 284.218006987549 615.330728902503</t>
  </si>
  <si>
    <t>-343.756160758912 297.680120561311 675.166075529609</t>
  </si>
  <si>
    <t>-525.462860621244 95.4221407309515 -200.657691345888</t>
  </si>
  <si>
    <t>-531.591921637633 96.3033137856337 215.776755258694</t>
  </si>
  <si>
    <t>-536.202934911687 101.906591489819 622.038229041552</t>
  </si>
  <si>
    <t>-394.481564219545 55.2293646971109 681.790117448631</t>
  </si>
  <si>
    <t>9763-20170724T150324.213188400.bin</t>
  </si>
  <si>
    <t>-513.515039114975 174.068695072244 -203.716043759007</t>
  </si>
  <si>
    <t>-527.150649304775 172.402605160946 -301.262423336751</t>
  </si>
  <si>
    <t>-537.564824842729 166.99706420112 -409.087920951351</t>
  </si>
  <si>
    <t>-544.981596167108 160.878764087153 -506.615051310944</t>
  </si>
  <si>
    <t>-550.328303523897 153.657621538423 -604.202375938232</t>
  </si>
  <si>
    <t>-555.607688206107 142.449962871432 -741.645039954899</t>
  </si>
  <si>
    <t>-536.54612047657 138.257534165789 -830.752216009804</t>
  </si>
  <si>
    <t>-558.157123282245 176.920692488342 -683.11076613193</t>
  </si>
  <si>
    <t>-598.00108243557 310.996516757188 -677.310443345685</t>
  </si>
  <si>
    <t>-544.375472679919 427.675911545098 -406.182787917473</t>
  </si>
  <si>
    <t>-310.815883192196 412.165422758878 -333.146122371032</t>
  </si>
  <si>
    <t>-548.39097246729 117.88751157738 -678.672044865326</t>
  </si>
  <si>
    <t>-303.999488069485 80.3725931388067 -363.780859603873</t>
  </si>
  <si>
    <t>-501.552686477401 252.695076492538 -206.747103971317</t>
  </si>
  <si>
    <t>-490.83188406477 271.143776099398 209.186439209488</t>
  </si>
  <si>
    <t>-492.316401028508 284.233299719503 615.362663104941</t>
  </si>
  <si>
    <t>-343.739632400782 297.712765342025 675.172765013146</t>
  </si>
  <si>
    <t>-525.432166937187 95.410418751211 -200.662815131025</t>
  </si>
  <si>
    <t>-531.555205695702 96.2374385736573 215.77185722747</t>
  </si>
  <si>
    <t>-536.241790295848 101.906779835821 622.031709098606</t>
  </si>
  <si>
    <t>-394.497758591368 55.2499424711793 681.745718483862</t>
  </si>
  <si>
    <t>9763-20170724T150324.280377900.bin</t>
  </si>
  <si>
    <t>-513.274716860829 174.057095381851 -203.69776690982</t>
  </si>
  <si>
    <t>-526.781883183663 172.379261319618 -301.261848952036</t>
  </si>
  <si>
    <t>-537.014465387872 167.072547031911 -409.109605483061</t>
  </si>
  <si>
    <t>-544.255616100208 161.090213929055 -506.658409832865</t>
  </si>
  <si>
    <t>-549.418070110383 154.052684932029 -604.268995437893</t>
  </si>
  <si>
    <t>-554.431654956594 143.154455711187 -741.746583826918</t>
  </si>
  <si>
    <t>-535.193268078192 139.153440037389 -830.824535775608</t>
  </si>
  <si>
    <t>-557.120368702741 177.48913210317 -683.138510620137</t>
  </si>
  <si>
    <t>-597.069910364032 311.531039690845 -677.070614503127</t>
  </si>
  <si>
    <t>-542.686986238395 426.422638173182 -405.330999580206</t>
  </si>
  <si>
    <t>-309.128364505846 411.128710284954 -332.245643965866</t>
  </si>
  <si>
    <t>-547.310635135879 118.454468242659 -678.816370692554</t>
  </si>
  <si>
    <t>-303.196398148954 80.4978535375833 -364.003315133856</t>
  </si>
  <si>
    <t>-501.269949255669 252.660382393062 -206.706897543996</t>
  </si>
  <si>
    <t>-490.817747428023 271.22169105593 209.228517106146</t>
  </si>
  <si>
    <t>-492.279901217329 284.204799834847 615.415705712298</t>
  </si>
  <si>
    <t>-343.701686512031 297.882172592469 675.177332839804</t>
  </si>
  <si>
    <t>-525.273177694082 95.4362626027753 -200.661609554575</t>
  </si>
  <si>
    <t>-531.467038487861 96.1282836705761 215.772265881655</t>
  </si>
  <si>
    <t>-536.304282279783 101.878184665834 622.026404656977</t>
  </si>
  <si>
    <t>-394.538052823652 55.2195213995531 681.686261169397</t>
  </si>
  <si>
    <t>9763-20170724T150324.312452300.bin</t>
  </si>
  <si>
    <t>-513.166466288966 174.023497380643 -203.692420932918</t>
  </si>
  <si>
    <t>-526.62535784498 172.338100496165 -301.262953526886</t>
  </si>
  <si>
    <t>-536.767707783454 167.07711761353 -409.121516093458</t>
  </si>
  <si>
    <t>-543.914860793878 161.159075200417 -506.681161310372</t>
  </si>
  <si>
    <t>-548.972431195605 154.209301211723 -604.303540978874</t>
  </si>
  <si>
    <t>-553.828308431358 143.459771990133 -741.7985784767</t>
  </si>
  <si>
    <t>-534.496984481259 139.539073836652 -830.859990358681</t>
  </si>
  <si>
    <t>-556.577398826069 177.732068921853 -683.15681617476</t>
  </si>
  <si>
    <t>-596.475524412824 311.786994644954 -676.9557799213</t>
  </si>
  <si>
    <t>-541.806182706314 425.75853447825 -404.886408006278</t>
  </si>
  <si>
    <t>-308.27641727002 410.505372527505 -331.700361992976</t>
  </si>
  <si>
    <t>-546.786345799561 118.690657188739 -678.886641032996</t>
  </si>
  <si>
    <t>-302.851190104736 80.4257228649317 -364.033898761957</t>
  </si>
  <si>
    <t>-501.16392019803 252.618871212011 -206.688390651426</t>
  </si>
  <si>
    <t>-490.807154698887 271.258421644404 209.245882921934</t>
  </si>
  <si>
    <t>-492.267987051622 284.201776855217 615.430513663134</t>
  </si>
  <si>
    <t>-343.68867033254 297.957520946087 675.17135884973</t>
  </si>
  <si>
    <t>-525.215857425625 95.3866477006197 -200.655314750325</t>
  </si>
  <si>
    <t>-531.402336712565 96.0925238372095 215.778636521323</t>
  </si>
  <si>
    <t>-536.326012251018 101.866453723898 622.029649595077</t>
  </si>
  <si>
    <t>-394.559745823089 55.1838743775652 681.67077830956</t>
  </si>
  <si>
    <t>9763-20170724T150324.376482300.bin</t>
  </si>
  <si>
    <t>-512.825894604448 173.963960755975 -203.701951572555</t>
  </si>
  <si>
    <t>-526.152051540198 172.270377423333 -301.290606683665</t>
  </si>
  <si>
    <t>-536.080321994659 167.086163740715 -409.172757928641</t>
  </si>
  <si>
    <t>-543.010748487894 161.274367433493 -506.754421381596</t>
  </si>
  <si>
    <t>-547.830880730391 154.46834874297 -604.398870329357</t>
  </si>
  <si>
    <t>-552.332939191454 143.962088875529 -741.924794533376</t>
  </si>
  <si>
    <t>-532.781562518163 140.157839803903 -830.943100853252</t>
  </si>
  <si>
    <t>-555.197657247175 178.136468102527 -683.231394498265</t>
  </si>
  <si>
    <t>-594.934391006454 312.229379473768 -676.805880417219</t>
  </si>
  <si>
    <t>-540.013076507326 424.834487185821 -404.218832274365</t>
  </si>
  <si>
    <t>-306.586200432666 409.555658365404 -330.710710181829</t>
  </si>
  <si>
    <t>-545.488126295708 119.076014127336 -679.037323663301</t>
  </si>
  <si>
    <t>-302.268049112091 80.0360044042973 -363.857335367865</t>
  </si>
  <si>
    <t>-500.646079664944 252.647496992589 -206.70638992406</t>
  </si>
  <si>
    <t>-490.747175296043 271.222153595596 209.241892854702</t>
  </si>
  <si>
    <t>-492.241626732113 284.221603202608 615.423534047958</t>
  </si>
  <si>
    <t>-343.658376319586 297.953016630991 675.160127953952</t>
  </si>
  <si>
    <t>-524.999378254508 95.2799278673644 -200.660762527043</t>
  </si>
  <si>
    <t>-531.246714735572 96.0835138795205 215.772135754529</t>
  </si>
  <si>
    <t>-536.359511064149 101.826221051919 622.035177549478</t>
  </si>
  <si>
    <t>-394.610204701553 55.0887158594965 681.673488050186</t>
  </si>
  <si>
    <t>9763-20170724T150324.410570900.bin</t>
  </si>
  <si>
    <t>-512.568422513338 173.889319824592 -203.701856356706</t>
  </si>
  <si>
    <t>-525.828018015338 172.197509456817 -301.299539444431</t>
  </si>
  <si>
    <t>-535.646499107843 167.055674364734 -409.193770245138</t>
  </si>
  <si>
    <t>-542.465025514234 161.299338951555 -506.7866845641</t>
  </si>
  <si>
    <t>-547.161784965744 154.566832667114 -604.442370671726</t>
  </si>
  <si>
    <t>-551.479170627068 144.183358027686 -741.983365592826</t>
  </si>
  <si>
    <t>-531.806018166612 140.417843605499 -830.976571731397</t>
  </si>
  <si>
    <t>-554.392169819797 178.310063499918 -683.264755521454</t>
  </si>
  <si>
    <t>-593.966327096479 312.440204781554 -676.724260876794</t>
  </si>
  <si>
    <t>-539.147003645415 424.577115124988 -403.923674799432</t>
  </si>
  <si>
    <t>-305.77432867604 409.15294468037 -330.27393977444</t>
  </si>
  <si>
    <t>-544.749354565556 119.236177787991 -679.10773445299</t>
  </si>
  <si>
    <t>-301.974583340996 79.8111621069449 -363.70815263221</t>
  </si>
  <si>
    <t>-500.31982454397 252.567030776425 -206.70421851855</t>
  </si>
  <si>
    <t>-490.693766229309 271.170682067737 209.249224918478</t>
  </si>
  <si>
    <t>-492.237158823106 284.232745931795 615.43220840587</t>
  </si>
  <si>
    <t>-343.652074278699 297.962549376671 675.164699729821</t>
  </si>
  <si>
    <t>-524.783992779478 95.1863533452324 -200.659223214412</t>
  </si>
  <si>
    <t>-531.170428316949 96.0975782975033 215.771295490073</t>
  </si>
  <si>
    <t>-536.369493278112 101.795792725447 622.039575703003</t>
  </si>
  <si>
    <t>-394.63648027292 55.0215469052432 681.687945225642</t>
  </si>
  <si>
    <t>9763-20170724T150324.478752300.bin</t>
  </si>
  <si>
    <t>-511.932701317497 173.698645242233 -203.692901931979</t>
  </si>
  <si>
    <t>-525.089155786344 172.018211432594 -301.30479105786</t>
  </si>
  <si>
    <t>-534.729675666974 166.958901603833 -409.218923188898</t>
  </si>
  <si>
    <t>-541.364736515005 161.307339046214 -506.830580478568</t>
  </si>
  <si>
    <t>-545.857464198907 154.711001365329 -604.505028456828</t>
  </si>
  <si>
    <t>-549.867831516467 144.553193387664 -742.072279236159</t>
  </si>
  <si>
    <t>-529.954984491512 140.839880504323 -831.014411215683</t>
  </si>
  <si>
    <t>-552.851976216072 178.593150657757 -683.306912949514</t>
  </si>
  <si>
    <t>-592.215860368198 312.777100301779 -676.619054009911</t>
  </si>
  <si>
    <t>-537.73570454035 424.496097110246 -403.579054101565</t>
  </si>
  <si>
    <t>-304.481844558351 408.793181420486 -329.61254315889</t>
  </si>
  <si>
    <t>-543.338283117658 119.493375459352 -679.220255969616</t>
  </si>
  <si>
    <t>-301.390726288245 79.2300876707538 -363.357721932152</t>
  </si>
  <si>
    <t>-499.534501106399 252.415826748841 -206.689847920199</t>
  </si>
  <si>
    <t>-490.475646119061 271.115813515414 209.272021839525</t>
  </si>
  <si>
    <t>-492.241577926604 284.292088696349 615.447378043595</t>
  </si>
  <si>
    <t>-343.640966154635 297.864447662356 675.177104271357</t>
  </si>
  <si>
    <t>-524.371663141485 95.005207600356 -200.657662746911</t>
  </si>
  <si>
    <t>-530.958465203773 96.0708439948892 215.76939831796</t>
  </si>
  <si>
    <t>-536.385715946731 101.767903629493 622.041953573364</t>
  </si>
  <si>
    <t>-394.695112582322 54.8811948085352 681.702696511009</t>
  </si>
  <si>
    <t>9763-20170724T150324.542931500.bin</t>
  </si>
  <si>
    <t>-511.28031785727 173.669283780843 -203.671728918643</t>
  </si>
  <si>
    <t>-524.311263812187 171.997583788381 -301.300557131878</t>
  </si>
  <si>
    <t>-533.77293357028 167.003231178032 -409.233642964017</t>
  </si>
  <si>
    <t>-540.23242993481 161.434361592947 -506.861761948669</t>
  </si>
  <si>
    <t>-544.537171036885 154.945573205414 -604.551879761087</t>
  </si>
  <si>
    <t>-548.271216479798 144.966349697469 -742.139987697571</t>
  </si>
  <si>
    <t>-528.12750754806 141.307885929872 -831.032389871359</t>
  </si>
  <si>
    <t>-551.343795220376 178.93467321922 -683.337771104796</t>
  </si>
  <si>
    <t>-590.585870571417 313.15158870166 -676.517275069356</t>
  </si>
  <si>
    <t>-536.334341005285 424.801398800066 -403.403574465188</t>
  </si>
  <si>
    <t>-303.149411145117 409.022869322845 -329.235975186705</t>
  </si>
  <si>
    <t>-541.897524916165 119.820287321107 -679.306559757589</t>
  </si>
  <si>
    <t>-300.848335438522 79.1342769035889 -363.147445048273</t>
  </si>
  <si>
    <t>-498.648572356939 252.394681617842 -206.662985303586</t>
  </si>
  <si>
    <t>-490.18076762729 271.083421153279 209.311808920868</t>
  </si>
  <si>
    <t>-492.256359405992 284.333532584706 615.484942239336</t>
  </si>
  <si>
    <t>-343.633963659947 297.795247742936 675.185642098617</t>
  </si>
  <si>
    <t>-523.847556743805 94.9721114138003 -200.642240550125</t>
  </si>
  <si>
    <t>-530.7549669474 96.0976921768838 215.77944006505</t>
  </si>
  <si>
    <t>-536.400616181301 101.749662080053 622.04713479096</t>
  </si>
  <si>
    <t>-394.738812335787 54.7733620685069 681.705760111639</t>
  </si>
  <si>
    <t>9763-20170724T150324.576019000.bin</t>
  </si>
  <si>
    <t>-510.866384513251 173.673590641827 -203.658196249031</t>
  </si>
  <si>
    <t>-523.854044932771 172.007002159176 -301.292999180534</t>
  </si>
  <si>
    <t>-533.257521780031 167.047153459339 -409.232687259171</t>
  </si>
  <si>
    <t>-539.661479129266 161.521352116779 -506.866852834507</t>
  </si>
  <si>
    <t>-543.908531362177 155.087579070813 -604.563261832732</t>
  </si>
  <si>
    <t>-547.559776923653 145.198496573136 -742.16000679693</t>
  </si>
  <si>
    <t>-527.340083433797 141.578220865752 -831.036691691234</t>
  </si>
  <si>
    <t>-550.658666724926 179.129827887895 -683.337640595216</t>
  </si>
  <si>
    <t>-589.875135366516 313.345793953934 -676.457047746007</t>
  </si>
  <si>
    <t>-535.772665665943 425.005693535918 -403.317980673718</t>
  </si>
  <si>
    <t>-302.573243311986 409.181091477377 -329.205783126855</t>
  </si>
  <si>
    <t>-541.23296178781 120.009872906052 -679.338807964718</t>
  </si>
  <si>
    <t>-300.545232608276 79.1428531746199 -363.121713411576</t>
  </si>
  <si>
    <t>-498.249402617291 252.407486521469 -206.642790792759</t>
  </si>
  <si>
    <t>-490.0695870173 271.089729039542 209.338070932788</t>
  </si>
  <si>
    <t>-492.266575365369 284.347981202947 615.503319479389</t>
  </si>
  <si>
    <t>-343.637598953628 297.785820227239 675.192940688348</t>
  </si>
  <si>
    <t>-523.494686933469 94.9757966660268 -200.628330621264</t>
  </si>
  <si>
    <t>-530.596829193528 96.104257936847 215.790034694725</t>
  </si>
  <si>
    <t>-536.406919090563 101.74367458866 622.046760474836</t>
  </si>
  <si>
    <t>-394.751645531441 54.7410571865048 681.700174114683</t>
  </si>
  <si>
    <t>9763-20170724T150324.642201400.bin</t>
  </si>
  <si>
    <t>-510.12402899307 173.777023845848 -203.68195704901</t>
  </si>
  <si>
    <t>-522.916607969522 172.091918479221 -301.342123741843</t>
  </si>
  <si>
    <t>-532.130824649004 167.195919646238 -409.301102241468</t>
  </si>
  <si>
    <t>-538.377627617029 161.760475355211 -506.950662408473</t>
  </si>
  <si>
    <t>-542.483449822071 155.448917009313 -604.66085456013</t>
  </si>
  <si>
    <t>-545.954560154985 145.764721163448 -742.276959587583</t>
  </si>
  <si>
    <t>-525.553569940322 142.250062874406 -831.116495496181</t>
  </si>
  <si>
    <t>-549.142670902334 179.606373874171 -683.407867119327</t>
  </si>
  <si>
    <t>-588.423464556442 313.800900094835 -676.392547549146</t>
  </si>
  <si>
    <t>-534.446803178189 425.310508043005 -403.16709734886</t>
  </si>
  <si>
    <t>-301.189175812915 409.466709228322 -329.24242471807</t>
  </si>
  <si>
    <t>-539.697795988357 120.48447671867 -679.48553142229</t>
  </si>
  <si>
    <t>-299.585716253065 79.529650249018 -363.172625636857</t>
  </si>
  <si>
    <t>-497.373888229785 252.487120774782 -206.649363987019</t>
  </si>
  <si>
    <t>-489.869358715124 271.120108310362 209.346460747573</t>
  </si>
  <si>
    <t>-492.245004727803 284.363332608207 615.502061168681</t>
  </si>
  <si>
    <t>-343.616831318345 297.755502194983 675.203930450206</t>
  </si>
  <si>
    <t>-522.771767816452 95.0989000486809 -200.645172493882</t>
  </si>
  <si>
    <t>-530.230144601463 96.1385243539657 215.767252265753</t>
  </si>
  <si>
    <t>-536.407501880668 101.754240399897 622.037076773342</t>
  </si>
  <si>
    <t>-394.747579316422 54.7601915397822 681.686189900511</t>
  </si>
  <si>
    <t>9763-20170724T150324.675290700.bin</t>
  </si>
  <si>
    <t>-509.605739903728 173.839150832187 -203.678736134503</t>
  </si>
  <si>
    <t>-522.317422974907 172.146395492556 -301.349362372209</t>
  </si>
  <si>
    <t>-531.451049559992 167.283999547221 -409.316620094172</t>
  </si>
  <si>
    <t>-537.63031783607 161.895027631402 -506.973095656404</t>
  </si>
  <si>
    <t>-541.674964515905 155.645787242048 -604.689879099223</t>
  </si>
  <si>
    <t>-545.067630550539 146.065062257774 -742.315160914089</t>
  </si>
  <si>
    <t>-524.62356751519 142.603816386185 -831.146876047977</t>
  </si>
  <si>
    <t>-548.305611568976 179.859880888976 -683.421800828887</t>
  </si>
  <si>
    <t>-587.699450015023 314.01746296103 -676.362164790944</t>
  </si>
  <si>
    <t>-533.729713056956 425.341781552801 -403.059862428297</t>
  </si>
  <si>
    <t>-300.48306956078 409.516109316374 -329.09657816688</t>
  </si>
  <si>
    <t>-538.830331048156 120.740150434269 -679.539800625081</t>
  </si>
  <si>
    <t>-299.00364701627 79.7200839975965 -363.201523283867</t>
  </si>
  <si>
    <t>-496.851973094774 252.531398775803 -206.642779513431</t>
  </si>
  <si>
    <t>-489.773093890926 271.151945836308 209.360982963771</t>
  </si>
  <si>
    <t>-492.226619381641 284.334578284536 615.518302062867</t>
  </si>
  <si>
    <t>-343.606864013737 297.8238412401 675.219309403447</t>
  </si>
  <si>
    <t>-522.29887374918 95.1592781388474 -200.649302985559</t>
  </si>
  <si>
    <t>-529.97166457434 96.1868396233094 215.75924011146</t>
  </si>
  <si>
    <t>-536.398372506881 101.76013952866 622.033719593438</t>
  </si>
  <si>
    <t>-394.725813640567 54.8116532193906 681.688743399636</t>
  </si>
  <si>
    <t>9763-20170724T150324.710393700.bin</t>
  </si>
  <si>
    <t>-509.144774837883 173.903074021169 -203.65162450778</t>
  </si>
  <si>
    <t>-521.75409304744 172.198631090602 -301.335377890861</t>
  </si>
  <si>
    <t>-530.76273070723 167.358637295825 -409.314147704181</t>
  </si>
  <si>
    <t>-536.825713096466 162.004483957855 -506.979812922415</t>
  </si>
  <si>
    <t>-540.751718222484 155.804725910044 -604.70463795385</t>
  </si>
  <si>
    <t>-543.975732557885 146.309276445827 -742.339849539303</t>
  </si>
  <si>
    <t>-523.403152933005 142.90808824248 -831.14404386405</t>
  </si>
  <si>
    <t>-547.302667676811 180.064935435466 -683.428985276587</t>
  </si>
  <si>
    <t>-586.839470183976 314.185192659895 -676.325566378828</t>
  </si>
  <si>
    <t>-532.772227109566 425.134277431387 -402.889831524645</t>
  </si>
  <si>
    <t>-299.533447824471 409.359473044797 -328.891043188753</t>
  </si>
  <si>
    <t>-537.798579866766 120.948135310533 -679.573110344266</t>
  </si>
  <si>
    <t>-298.360489837612 80.0295762847277 -363.205405411595</t>
  </si>
  <si>
    <t>-496.466210088542 252.587820441396 -206.61352900799</t>
  </si>
  <si>
    <t>-489.664950726869 271.198422603378 209.395381361006</t>
  </si>
  <si>
    <t>-492.210241986191 284.306971997439 615.54813956604</t>
  </si>
  <si>
    <t>-343.593358281464 297.871917611693 675.239138122562</t>
  </si>
  <si>
    <t>-521.826462001512 95.2511116007718 -200.651618714513</t>
  </si>
  <si>
    <t>-529.679723334416 96.2182674911808 215.753708798918</t>
  </si>
  <si>
    <t>-536.384610175186 101.770796396178 622.030046197985</t>
  </si>
  <si>
    <t>-394.699748176409 54.8637894671745 681.688518563531</t>
  </si>
  <si>
    <t>9763-20170724T150324.776259100.bin</t>
  </si>
  <si>
    <t>-508.075210678253 173.985648961336 -203.641163654108</t>
  </si>
  <si>
    <t>-520.531477740574 172.258092518286 -301.344118148503</t>
  </si>
  <si>
    <t>-529.27391851467 167.506095331129 -409.348755108952</t>
  </si>
  <si>
    <t>-535.062056554748 162.280830340104 -507.037922460972</t>
  </si>
  <si>
    <t>-538.682173586994 156.261214545048 -604.785897607047</t>
  </si>
  <si>
    <t>-541.445785118343 147.075404945216 -742.452086669666</t>
  </si>
  <si>
    <t>-520.600025723625 143.832289419743 -831.198576041117</t>
  </si>
  <si>
    <t>-545.020482408948 180.690451575125 -683.47537261459</t>
  </si>
  <si>
    <t>-584.721444025881 314.750843777104 -676.18954837141</t>
  </si>
  <si>
    <t>-530.384418315683 425.012019813621 -402.52920891992</t>
  </si>
  <si>
    <t>-297.11107257687 408.91708579158 -328.708551262885</t>
  </si>
  <si>
    <t>-535.427885841876 121.581192843525 -679.723940499267</t>
  </si>
  <si>
    <t>-296.666702886946 80.4945709786275 -363.214362768408</t>
  </si>
  <si>
    <t>-495.473193939961 252.668176970461 -206.586471659238</t>
  </si>
  <si>
    <t>-489.472659861555 271.275022999072 209.434901088179</t>
  </si>
  <si>
    <t>-492.17865015549 284.273089038287 615.573253599092</t>
  </si>
  <si>
    <t>-343.583788364659 298.02152662252 675.277104440673</t>
  </si>
  <si>
    <t>-520.684203226544 95.2913923297619 -200.643704035672</t>
  </si>
  <si>
    <t>-529.097983588414 96.3903117806401 215.750379820584</t>
  </si>
  <si>
    <t>-536.339262980292 101.800698819628 622.027273491098</t>
  </si>
  <si>
    <t>-394.644384525338 54.9584245441097 681.71279925168</t>
  </si>
  <si>
    <t>9763-20170724T150324.810351900.bin</t>
  </si>
  <si>
    <t>-507.569405821292 174.085669893559 -203.642769015585</t>
  </si>
  <si>
    <t>-519.880575862137 172.331398395575 -301.363642404132</t>
  </si>
  <si>
    <t>-528.447972618115 167.604956299501 -409.383328011405</t>
  </si>
  <si>
    <t>-534.074175415749 162.425642633738 -507.084407164101</t>
  </si>
  <si>
    <t>-537.530094721565 156.474873328317 -604.84261064713</t>
  </si>
  <si>
    <t>-540.061493549837 147.410105076398 -742.521334857512</t>
  </si>
  <si>
    <t>-519.057172440834 144.24046719474 -831.23300601989</t>
  </si>
  <si>
    <t>-543.757219852329 180.96980728909 -683.520591314408</t>
  </si>
  <si>
    <t>-583.486568013227 315.01273754974 -676.124729840195</t>
  </si>
  <si>
    <t>-528.951633427482 425.025808638036 -402.404036265266</t>
  </si>
  <si>
    <t>-295.641900705981 408.68891188728 -328.751690645777</t>
  </si>
  <si>
    <t>-534.127872324635 121.8641261101 -679.806085421943</t>
  </si>
  <si>
    <t>-295.837750585354 80.9269085992109 -363.07500951529</t>
  </si>
  <si>
    <t>-495.027588708075 252.781201608481 -206.579693163191</t>
  </si>
  <si>
    <t>-489.358104201921 271.356530586914 209.447724347854</t>
  </si>
  <si>
    <t>-492.169214756321 284.286049534927 615.587131793798</t>
  </si>
  <si>
    <t>-343.580371398957 298.039398980929 675.30474299667</t>
  </si>
  <si>
    <t>-520.119434650514 95.4270118128904 -200.640907905301</t>
  </si>
  <si>
    <t>-528.876818953178 96.4710724631136 215.746178385708</t>
  </si>
  <si>
    <t>-536.322267158096 101.812314516909 622.023547701869</t>
  </si>
  <si>
    <t>-394.62929008762 54.9874794409775 681.727312435469</t>
  </si>
  <si>
    <t>9763-20170724T150324.875531900.bin</t>
  </si>
  <si>
    <t>-506.33026940556 174.141816475261 -203.624575968828</t>
  </si>
  <si>
    <t>-518.37845854569 172.334252068382 -301.377162890289</t>
  </si>
  <si>
    <t>-526.601908549029 167.631546861556 -409.424780054868</t>
  </si>
  <si>
    <t>-531.899259053072 162.50826451755 -507.147148469962</t>
  </si>
  <si>
    <t>-535.010650638562 156.649114010168 -604.922437389187</t>
  </si>
  <si>
    <t>-537.042594436135 147.751921060835 -742.620261056074</t>
  </si>
  <si>
    <t>-515.698668351763 144.721443554405 -831.255926744191</t>
  </si>
  <si>
    <t>-540.987233656384 181.234270738963 -683.59170398918</t>
  </si>
  <si>
    <t>-580.843923999143 315.234707781096 -676.14637029304</t>
  </si>
  <si>
    <t>-526.001167986975 424.855634854523 -402.32972563933</t>
  </si>
  <si>
    <t>-292.740658960478 408.039495660869 -328.629383388088</t>
  </si>
  <si>
    <t>-531.301589561514 122.135289755982 -679.916105333716</t>
  </si>
  <si>
    <t>-294.052583904298 81.3010893823248 -362.576669317149</t>
  </si>
  <si>
    <t>-493.770640333902 252.772618492303 -206.5632303011</t>
  </si>
  <si>
    <t>-489.114849324171 271.460510822855 209.471752025066</t>
  </si>
  <si>
    <t>-492.124982768803 284.250777411831 615.612769692337</t>
  </si>
  <si>
    <t>-343.56607378608 298.187566014429 675.362444257484</t>
  </si>
  <si>
    <t>-518.847288011563 95.4421938004402 -200.628366433545</t>
  </si>
  <si>
    <t>-528.406952117138 96.6795444886316 215.740523816974</t>
  </si>
  <si>
    <t>-536.268291912888 101.825241304187 622.02177373567</t>
  </si>
  <si>
    <t>-394.577354506853 55.0480366230095 681.767659016703</t>
  </si>
  <si>
    <t>9763-20170724T150324.944735100.bin</t>
  </si>
  <si>
    <t>-505.225551022211 174.165998377621 -203.578485451823</t>
  </si>
  <si>
    <t>-517.033320726593 172.318101759814 -301.359687057023</t>
  </si>
  <si>
    <t>-524.929360289323 167.634437917619 -409.43246625136</t>
  </si>
  <si>
    <t>-529.908637967395 162.556242935184 -507.174013927404</t>
  </si>
  <si>
    <t>-532.681644491317 156.771274267817 -604.963793069927</t>
  </si>
  <si>
    <t>-534.217505274866 148.010303115293 -742.6769006106</t>
  </si>
  <si>
    <t>-512.49468513537 145.020111728333 -831.221713472491</t>
  </si>
  <si>
    <t>-538.388580060789 181.431962030994 -683.629419597956</t>
  </si>
  <si>
    <t>-578.285429881064 315.41879068483 -676.174775187488</t>
  </si>
  <si>
    <t>-523.467870723833 425.029893231 -402.349312841807</t>
  </si>
  <si>
    <t>-290.195313225651 407.724789684165 -328.800261289159</t>
  </si>
  <si>
    <t>-528.688631334958 122.333966022342 -679.978047971985</t>
  </si>
  <si>
    <t>-292.363892412686 81.5546514388507 -362.109645264374</t>
  </si>
  <si>
    <t>-492.764126999449 252.940198429093 -206.545554947709</t>
  </si>
  <si>
    <t>-489.056351470281 271.415915632588 209.50839788376</t>
  </si>
  <si>
    <t>-492.043770539485 284.149859935102 615.633746711652</t>
  </si>
  <si>
    <t>-343.538305991287 298.336745030228 675.457290519852</t>
  </si>
  <si>
    <t>-517.778245303922 95.382387692342 -200.592785458248</t>
  </si>
  <si>
    <t>-528.061153909896 96.9884943051859 215.757675152433</t>
  </si>
  <si>
    <t>-536.177283584739 101.810946496872 622.040652711603</t>
  </si>
  <si>
    <t>-394.52942643316 55.0499597401606 681.901310249432</t>
  </si>
  <si>
    <t>9763-20170724T150324.972809100.bin</t>
  </si>
  <si>
    <t>-504.744938069997 174.146646840249 -203.571653516196</t>
  </si>
  <si>
    <t>-516.458930946946 172.28329369919 -301.36375745423</t>
  </si>
  <si>
    <t>-524.222416594842 167.604058275165 -409.44640812702</t>
  </si>
  <si>
    <t>-529.071133621617 162.539713363927 -507.195299649799</t>
  </si>
  <si>
    <t>-531.703472491727 156.77909545751 -604.990344162292</t>
  </si>
  <si>
    <t>-533.031289713076 148.063917125029 -742.708418092025</t>
  </si>
  <si>
    <t>-511.119873781072 145.062977829529 -831.206409774023</t>
  </si>
  <si>
    <t>-537.290472102076 181.46608726404 -683.656405168029</t>
  </si>
  <si>
    <t>-577.160149172347 315.461951205821 -676.211116949764</t>
  </si>
  <si>
    <t>-522.625925079584 425.235478640621 -402.394014520344</t>
  </si>
  <si>
    <t>-289.368541227435 407.662125710468 -328.860670989481</t>
  </si>
  <si>
    <t>-527.598252579475 122.366391090692 -680.009731387283</t>
  </si>
  <si>
    <t>-291.674914781966 81.5944352702686 -361.851230772795</t>
  </si>
  <si>
    <t>-492.237766107533 252.971639652545 -206.533558655976</t>
  </si>
  <si>
    <t>-489.027122885364 271.384509772623 209.527386783459</t>
  </si>
  <si>
    <t>-492.014743143118 284.157272663626 615.642348863096</t>
  </si>
  <si>
    <t>-343.534756796002 298.349527534997 675.527814979232</t>
  </si>
  <si>
    <t>-517.26758026619 95.291362380555 -200.567415452726</t>
  </si>
  <si>
    <t>-528.01354232794 97.1825660690945 215.770181299968</t>
  </si>
  <si>
    <t>-536.113762605967 101.778107971358 622.065228833627</t>
  </si>
  <si>
    <t>-394.539362822178 54.9443541659039 682.042550315828</t>
  </si>
  <si>
    <t>9763-20170724T150325.039976400.bin</t>
  </si>
  <si>
    <t>-503.885879365072 174.383858044386 -203.595854795488</t>
  </si>
  <si>
    <t>-515.432266862363 172.495945691801 -301.407449841346</t>
  </si>
  <si>
    <t>-522.959454987461 167.806214069222 -409.506348328092</t>
  </si>
  <si>
    <t>-527.57462677452 162.741170655809 -507.266437977374</t>
  </si>
  <si>
    <t>-529.954049690638 156.990014721303 -605.06871827038</t>
  </si>
  <si>
    <t>-530.905865297673 148.300622591372 -742.791518720786</t>
  </si>
  <si>
    <t>-508.651702576851 145.251309246243 -831.202194437113</t>
  </si>
  <si>
    <t>-535.307442586565 181.694821837864 -683.74533188329</t>
  </si>
  <si>
    <t>-575.091255956033 315.715230405767 -676.350560709077</t>
  </si>
  <si>
    <t>-521.501071686688 426.125389786004 -402.603005764655</t>
  </si>
  <si>
    <t>-288.262830979875 408.143702546527 -329.107714174875</t>
  </si>
  <si>
    <t>-525.662832304658 122.588436486856 -680.082658205648</t>
  </si>
  <si>
    <t>-290.518825551552 81.738441729213 -361.430854507387</t>
  </si>
  <si>
    <t>-491.336254238238 253.301160191799 -206.572187680084</t>
  </si>
  <si>
    <t>-488.71706097514 271.427726210816 209.505386952286</t>
  </si>
  <si>
    <t>-491.966356564113 284.138437358938 615.645210996289</t>
  </si>
  <si>
    <t>-343.517915258682 298.258073801358 675.625986969948</t>
  </si>
  <si>
    <t>-516.442092081823 95.4834382483361 -200.617810051672</t>
  </si>
  <si>
    <t>-527.750361882082 97.5646259835926 215.7039464545</t>
  </si>
  <si>
    <t>-535.942904782555 101.798082552219 621.949800693071</t>
  </si>
  <si>
    <t>-394.502982951636 54.8386989457347 682.145938839339</t>
  </si>
  <si>
    <t>9763-20170724T150325.078077700.bin</t>
  </si>
  <si>
    <t>-503.326452704963 174.537912027941 -203.616047727745</t>
  </si>
  <si>
    <t>-514.820875230779 172.636389610549 -301.433585919077</t>
  </si>
  <si>
    <t>-522.258350384927 167.936944753262 -409.538192244535</t>
  </si>
  <si>
    <t>-526.77968802873 162.866791024386 -507.302535567697</t>
  </si>
  <si>
    <t>-529.052741475076 157.115185228581 -605.107177698755</t>
  </si>
  <si>
    <t>-529.841887527223 148.43043509094 -742.831377026136</t>
  </si>
  <si>
    <t>-507.443535934549 145.357458242109 -831.204727424297</t>
  </si>
  <si>
    <t>-534.29945236465 181.824817504144 -683.789469555541</t>
  </si>
  <si>
    <t>-574.017376108879 315.871647682272 -676.422937237866</t>
  </si>
  <si>
    <t>-521.159135985441 426.733260991793 -402.715686678165</t>
  </si>
  <si>
    <t>-287.909518428661 408.455327713077 -329.329266161512</t>
  </si>
  <si>
    <t>-524.686663489756 122.7139550651 -680.117021982342</t>
  </si>
  <si>
    <t>-289.936781567798 81.8117247091798 -361.271786907345</t>
  </si>
  <si>
    <t>-490.703789181392 253.410862452216 -206.597454375674</t>
  </si>
  <si>
    <t>-488.538318482991 271.531806749003 209.483007756995</t>
  </si>
  <si>
    <t>-491.955156325833 284.123963081423 615.637834475408</t>
  </si>
  <si>
    <t>-343.520342547235 298.261572828226 675.648151746861</t>
  </si>
  <si>
    <t>-515.896101674091 95.6512172803073 -200.655829177061</t>
  </si>
  <si>
    <t>-527.476794123727 97.7853936334861 215.658116605434</t>
  </si>
  <si>
    <t>-535.841462158626 101.845164932799 621.887444780835</t>
  </si>
  <si>
    <t>-394.477301150846 54.781154905425 682.179742505502</t>
  </si>
  <si>
    <t>9763-20170724T150325.142934000.bin</t>
  </si>
  <si>
    <t>-502.123257488797 174.733110324014 -203.706352064533</t>
  </si>
  <si>
    <t>-513.524060213734 172.816520048612 -301.534491137081</t>
  </si>
  <si>
    <t>-520.858703416735 168.093660072208 -409.64505139885</t>
  </si>
  <si>
    <t>-525.28691119924 162.999985427353 -507.412441256186</t>
  </si>
  <si>
    <t>-527.466481995104 157.2224438991 -605.217761855725</t>
  </si>
  <si>
    <t>-528.123498705245 148.498738184551 -742.940006784862</t>
  </si>
  <si>
    <t>-505.56534262058 145.358452823237 -831.270502614809</t>
  </si>
  <si>
    <t>-532.608367737285 181.914570677906 -683.912452802071</t>
  </si>
  <si>
    <t>-572.270397865464 315.976017638581 -676.601256996778</t>
  </si>
  <si>
    <t>-520.88092752486 427.800005377798 -403.005708548168</t>
  </si>
  <si>
    <t>-287.493528537088 408.968828271118 -330.199693011017</t>
  </si>
  <si>
    <t>-523.057796193687 122.795203114528 -680.213187340466</t>
  </si>
  <si>
    <t>-288.878544237605 81.9220708844966 -361.139671426705</t>
  </si>
  <si>
    <t>-489.44678227677 253.63122933196 -206.667955385403</t>
  </si>
  <si>
    <t>-488.078015599978 271.684574689107 209.418811924806</t>
  </si>
  <si>
    <t>-491.944814479284 284.154704902374 615.587613440379</t>
  </si>
  <si>
    <t>-343.520344185203 298.149943922114 675.656807471004</t>
  </si>
  <si>
    <t>-514.760676316217 95.855817364414 -200.717359492784</t>
  </si>
  <si>
    <t>-526.97047435336 98.160376135161 215.577785584863</t>
  </si>
  <si>
    <t>-535.71074729052 101.936859124898 621.819174062474</t>
  </si>
  <si>
    <t>-394.455877541961 54.7079766637382 682.238484224388</t>
  </si>
  <si>
    <t>9763-20170724T150325.177025400.bin</t>
  </si>
  <si>
    <t>-501.633381510834 174.885066071871 -203.729439472004</t>
  </si>
  <si>
    <t>-513.004544098859 172.955299295577 -301.560797290685</t>
  </si>
  <si>
    <t>-520.314278228474 168.221175723458 -409.672563873776</t>
  </si>
  <si>
    <t>-524.723250430009 163.118319272387 -507.440279540669</t>
  </si>
  <si>
    <t>-526.886907062904 157.332370879245 -605.245462265741</t>
  </si>
  <si>
    <t>-527.525092799151 148.59733288347 -742.967233281667</t>
  </si>
  <si>
    <t>-504.941682958968 145.441570547275 -831.290658481448</t>
  </si>
  <si>
    <t>-532.012615868719 182.018931062253 -683.942904023467</t>
  </si>
  <si>
    <t>-571.681412930564 316.083052925948 -676.652796586683</t>
  </si>
  <si>
    <t>-520.873753266822 428.303556777821 -403.110865354173</t>
  </si>
  <si>
    <t>-287.468735231786 409.325362701351 -330.39968247919</t>
  </si>
  <si>
    <t>-522.473368624581 122.898086928225 -680.237464301953</t>
  </si>
  <si>
    <t>-288.488220044948 82.1371130328848 -361.147930214082</t>
  </si>
  <si>
    <t>-488.9452180359 253.790743668153 -206.697744789522</t>
  </si>
  <si>
    <t>-487.935530847024 271.766793235483 209.393376663195</t>
  </si>
  <si>
    <t>-491.945999929081 284.178063432938 615.564481115238</t>
  </si>
  <si>
    <t>-343.521370213204 298.049090462651 675.662138454149</t>
  </si>
  <si>
    <t>-514.326165653815 96.0031342272944 -200.72648639049</t>
  </si>
  <si>
    <t>-526.727309370856 98.3129259192488 215.562937825826</t>
  </si>
  <si>
    <t>-535.671906607541 101.964933077414 621.806181039226</t>
  </si>
  <si>
    <t>-394.441581068791 54.7060257040541 682.25932427344</t>
  </si>
  <si>
    <t>9763-20170724T150325.241200000.bin</t>
  </si>
  <si>
    <t>-500.901383561082 175.105978117889 -203.735729651161</t>
  </si>
  <si>
    <t>-512.157517995574 173.157364099069 -301.580054685067</t>
  </si>
  <si>
    <t>-519.387583278268 168.393689842896 -409.695838596243</t>
  </si>
  <si>
    <t>-523.743069831598 163.258739957621 -507.464273169202</t>
  </si>
  <si>
    <t>-525.871368997889 157.434281190223 -605.267918531165</t>
  </si>
  <si>
    <t>-526.478479640954 148.637621801077 -742.985850001185</t>
  </si>
  <si>
    <t>-503.905443106332 145.444813981461 -831.310574174277</t>
  </si>
  <si>
    <t>-530.981393377339 182.08528211866 -683.977624921098</t>
  </si>
  <si>
    <t>-570.727736994625 316.126980291842 -676.74987168604</t>
  </si>
  <si>
    <t>-520.552505496934 428.565825859135 -403.180908831827</t>
  </si>
  <si>
    <t>-287.224531656975 409.510939087969 -330.242730803899</t>
  </si>
  <si>
    <t>-521.438847911758 122.966787345536 -680.243523047191</t>
  </si>
  <si>
    <t>-287.428143279254 82.0913421035582 -361.271580626346</t>
  </si>
  <si>
    <t>-488.203161335797 253.906527236222 -206.691862263694</t>
  </si>
  <si>
    <t>-487.71781912092 272.000297560687 209.395127747737</t>
  </si>
  <si>
    <t>-491.953745591996 284.19646275858 615.564424780905</t>
  </si>
  <si>
    <t>-343.530994636373 298.059244132988 675.668575529407</t>
  </si>
  <si>
    <t>-513.557410569063 96.3029428290611 -200.721508526786</t>
  </si>
  <si>
    <t>-526.334040355165 98.4851579645899 215.5572401285</t>
  </si>
  <si>
    <t>-535.63601065937 101.993386087316 621.798237631943</t>
  </si>
  <si>
    <t>-394.418684970799 54.72677531664 682.275785496408</t>
  </si>
  <si>
    <t>9763-20170724T150325.274289200.bin</t>
  </si>
  <si>
    <t>-500.699429384232 175.222223634913 -203.723020725894</t>
  </si>
  <si>
    <t>-511.903007139047 173.26889554727 -301.573282389605</t>
  </si>
  <si>
    <t>-519.111179729472 168.497270347114 -409.690187000833</t>
  </si>
  <si>
    <t>-523.461183840944 163.352567218433 -507.45833068338</t>
  </si>
  <si>
    <t>-525.598114990833 157.515242394335 -605.260993790121</t>
  </si>
  <si>
    <t>-526.232080879813 148.696074405538 -742.977437386689</t>
  </si>
  <si>
    <t>-503.690625350222 145.488616990015 -831.309741817981</t>
  </si>
  <si>
    <t>-530.726027188379 182.152922222897 -683.973781916149</t>
  </si>
  <si>
    <t>-570.50554733816 316.184241185824 -676.763554111023</t>
  </si>
  <si>
    <t>-520.52758640354 428.665374142958 -403.175779260086</t>
  </si>
  <si>
    <t>-287.252433654338 409.543589041604 -330.086344284687</t>
  </si>
  <si>
    <t>-521.177677314212 123.035877238228 -680.231976479869</t>
  </si>
  <si>
    <t>-286.829449015233 81.6634972924826 -361.394951242413</t>
  </si>
  <si>
    <t>-488.045359960099 254.070247256007 -206.688421799083</t>
  </si>
  <si>
    <t>-487.666559547258 272.095153024786 209.401681286052</t>
  </si>
  <si>
    <t>-491.970537602239 284.241161567791 615.56704359464</t>
  </si>
  <si>
    <t>-343.541837881434 298.021602236751 675.675443083714</t>
  </si>
  <si>
    <t>-513.30355593032 96.4168991416179 -200.708663439793</t>
  </si>
  <si>
    <t>-526.246933871824 98.557017793778 215.565118450274</t>
  </si>
  <si>
    <t>-535.637671913794 102.000154702376 621.807813300302</t>
  </si>
  <si>
    <t>-394.413898425232 54.744352779629 682.27875911871</t>
  </si>
  <si>
    <t>9763-20170724T150325.338227900.bin</t>
  </si>
  <si>
    <t>-500.519913960151 175.441758610609 -203.705818019563</t>
  </si>
  <si>
    <t>-511.671882140603 173.464572994788 -301.561454794196</t>
  </si>
  <si>
    <t>-518.889927346319 168.664280221306 -409.67645932492</t>
  </si>
  <si>
    <t>-523.275533095651 163.489745174144 -507.441408923435</t>
  </si>
  <si>
    <t>-525.474409102926 157.617033711199 -605.240677113891</t>
  </si>
  <si>
    <t>-526.223072180205 148.740851642441 -742.952820697316</t>
  </si>
  <si>
    <t>-503.741276260563 145.52464353019 -831.300054393561</t>
  </si>
  <si>
    <t>-530.698586390776 182.217247704642 -683.958717005737</t>
  </si>
  <si>
    <t>-570.602099928214 316.217510228879 -676.74132132841</t>
  </si>
  <si>
    <t>-520.82407421691 428.800158428677 -403.158935130262</t>
  </si>
  <si>
    <t>-287.582396152338 409.56424084381 -329.992663179258</t>
  </si>
  <si>
    <t>-521.085714586036 123.111509197225 -680.201481511329</t>
  </si>
  <si>
    <t>-286.450142416973 81.8191739409565 -361.438641058321</t>
  </si>
  <si>
    <t>-487.910920414465 254.236763896565 -206.670610086693</t>
  </si>
  <si>
    <t>-487.72669314461 272.274294949061 209.419049874488</t>
  </si>
  <si>
    <t>-491.989760755757 284.296135498127 615.584196440844</t>
  </si>
  <si>
    <t>-343.555768862151 298.053507411109 675.684786120808</t>
  </si>
  <si>
    <t>-513.07788260346 96.6503317162199 -200.690113984761</t>
  </si>
  <si>
    <t>-526.176663750128 98.6984308322515 215.579309634294</t>
  </si>
  <si>
    <t>-535.652464772234 101.975072308358 621.805086173213</t>
  </si>
  <si>
    <t>-394.399537657669 54.7970575997997 682.268704357868</t>
  </si>
  <si>
    <t>9763-20170724T150325.377337100.bin</t>
  </si>
  <si>
    <t>-500.516317871481 175.499472814789 -203.69482903814</t>
  </si>
  <si>
    <t>-511.621900841188 173.519813624358 -301.555691676352</t>
  </si>
  <si>
    <t>-518.822464517757 168.716465769262 -409.671782288962</t>
  </si>
  <si>
    <t>-523.20561883506 163.538421654678 -507.436731882507</t>
  </si>
  <si>
    <t>-525.415357142871 157.660127293862 -605.235239864082</t>
  </si>
  <si>
    <t>-526.193212880125 148.773490622798 -742.94671906949</t>
  </si>
  <si>
    <t>-503.717176507978 145.564940542498 -831.2955268174</t>
  </si>
  <si>
    <t>-530.670525251272 182.251961449787 -683.953825006901</t>
  </si>
  <si>
    <t>-570.644041462243 316.226969684634 -676.731656213489</t>
  </si>
  <si>
    <t>-520.979866105802 428.93305283942 -403.179461317008</t>
  </si>
  <si>
    <t>-287.757917796552 409.664822469437 -329.958928872381</t>
  </si>
  <si>
    <t>-521.028232286051 123.151341047978 -680.194565794882</t>
  </si>
  <si>
    <t>-286.463544559247 82.0614282061229 -361.500534411028</t>
  </si>
  <si>
    <t>-487.962400924186 254.261186209746 -206.657616950825</t>
  </si>
  <si>
    <t>-487.789180576306 272.388833697146 209.428150598697</t>
  </si>
  <si>
    <t>-491.993962442632 284.29047576709 615.602151874837</t>
  </si>
  <si>
    <t>-343.555859847059 298.067330352504 675.688185058665</t>
  </si>
  <si>
    <t>-513.018224051242 96.7504552489377 -200.685295980216</t>
  </si>
  <si>
    <t>-526.203035870494 98.6914741294213 215.5819282345</t>
  </si>
  <si>
    <t>-535.665339372456 101.949566431235 621.810564856459</t>
  </si>
  <si>
    <t>-394.390081525948 54.8223088394175 682.261587350166</t>
  </si>
  <si>
    <t>9763-20170724T150325.409418200.bin</t>
  </si>
  <si>
    <t>-500.558086235634 175.563774948906 -203.681927011576</t>
  </si>
  <si>
    <t>-511.61865201032 173.572206614055 -301.547676277843</t>
  </si>
  <si>
    <t>-518.807381728534 168.768235662365 -409.664531730601</t>
  </si>
  <si>
    <t>-523.195555009175 163.592569787924 -507.42924182606</t>
  </si>
  <si>
    <t>-525.426204692459 157.718933236809 -605.227621544399</t>
  </si>
  <si>
    <t>-526.250395531956 148.840010286344 -742.939258350508</t>
  </si>
  <si>
    <t>-503.773036326651 145.653999282656 -831.288784731257</t>
  </si>
  <si>
    <t>-530.721113259274 182.313133602062 -683.942920922956</t>
  </si>
  <si>
    <t>-570.717835471087 316.279996667425 -676.725240564945</t>
  </si>
  <si>
    <t>-521.117656936898 429.135035905872 -403.222829546616</t>
  </si>
  <si>
    <t>-287.925015913091 409.782193169719 -329.931213643224</t>
  </si>
  <si>
    <t>-521.051042868949 123.216419051471 -680.190592369095</t>
  </si>
  <si>
    <t>-286.614095643616 82.3641116090964 -361.560332460008</t>
  </si>
  <si>
    <t>-488.059173494151 254.332114502891 -206.647903037089</t>
  </si>
  <si>
    <t>-487.840031489158 272.47240144348 209.437295331715</t>
  </si>
  <si>
    <t>-492.006700169011 284.325059976723 615.614474798846</t>
  </si>
  <si>
    <t>-343.561127413517 298.074505282892 675.688345736512</t>
  </si>
  <si>
    <t>-513.020157785806 96.785639120651 -200.676923739787</t>
  </si>
  <si>
    <t>-526.234613443371 98.701129469717 215.589485343444</t>
  </si>
  <si>
    <t>-535.678751469887 101.931725655991 621.821434441864</t>
  </si>
  <si>
    <t>-394.386716974415 54.8343944121164 682.256592955429</t>
  </si>
  <si>
    <t>9763-20170724T150325.476392200.bin</t>
  </si>
  <si>
    <t>-500.717513004079 175.63893344184 -203.646973743754</t>
  </si>
  <si>
    <t>-511.703694039789 173.633207821732 -301.520780191628</t>
  </si>
  <si>
    <t>-518.892736187213 168.819351511401 -409.637139041592</t>
  </si>
  <si>
    <t>-523.314628535538 163.633149575068 -507.399802794933</t>
  </si>
  <si>
    <t>-525.612322871891 157.745466714604 -605.195863448987</t>
  </si>
  <si>
    <t>-526.565938450068 148.840463598867 -742.904906963887</t>
  </si>
  <si>
    <t>-504.083936733024 145.686667846348 -831.254282380463</t>
  </si>
  <si>
    <t>-530.994540855216 182.322335354391 -683.910499081118</t>
  </si>
  <si>
    <t>-570.992269844344 316.301431136539 -676.687584019278</t>
  </si>
  <si>
    <t>-521.290926607711 429.485206881756 -403.339318542626</t>
  </si>
  <si>
    <t>-288.232060332972 409.843929685396 -329.699866527857</t>
  </si>
  <si>
    <t>-521.294305027848 123.230912142014 -680.156543588981</t>
  </si>
  <si>
    <t>-287.340287876828 83.2331446738294 -361.48848415682</t>
  </si>
  <si>
    <t>-488.290121657627 254.349419658222 -206.604028879273</t>
  </si>
  <si>
    <t>-487.919623468447 272.65255970819 209.473890569289</t>
  </si>
  <si>
    <t>-492.019152357975 284.374313512183 615.644390265211</t>
  </si>
  <si>
    <t>-343.560975030813 298.095951268281 675.693447701296</t>
  </si>
  <si>
    <t>-513.147142455141 96.9138414729 -200.643665910051</t>
  </si>
  <si>
    <t>-526.253425473635 98.6512522891833 215.62694555702</t>
  </si>
  <si>
    <t>-535.713913491504 101.904431901356 621.865100074557</t>
  </si>
  <si>
    <t>-394.382795444242 54.8582400131738 682.248693751521</t>
  </si>
  <si>
    <t>9763-20170724T150325.510482900.bin</t>
  </si>
  <si>
    <t>-500.88507348014 175.645574802899 -203.632911486323</t>
  </si>
  <si>
    <t>-511.834046057618 173.635708678015 -301.510788268321</t>
  </si>
  <si>
    <t>-519.009584935319 168.832223315197 -409.628605220672</t>
  </si>
  <si>
    <t>-523.431050625773 163.660057014152 -507.391993066811</t>
  </si>
  <si>
    <t>-525.74052801142 157.789370455787 -605.188789996123</t>
  </si>
  <si>
    <t>-526.723795705347 148.9111369198 -742.899405795681</t>
  </si>
  <si>
    <t>-504.236259868455 145.770881165177 -831.247838955448</t>
  </si>
  <si>
    <t>-531.140685942169 182.381595580139 -683.897431133241</t>
  </si>
  <si>
    <t>-571.138073581524 316.344898083299 -676.691003450142</t>
  </si>
  <si>
    <t>-521.387109313948 429.645074195419 -403.400217887006</t>
  </si>
  <si>
    <t>-288.358173194286 409.830649242913 -329.712179898673</t>
  </si>
  <si>
    <t>-521.43764027048 123.289569903001 -680.157121225177</t>
  </si>
  <si>
    <t>-287.764931295205 83.4935587686582 -361.441882824597</t>
  </si>
  <si>
    <t>-488.505799848322 254.34212497817 -206.585134893453</t>
  </si>
  <si>
    <t>-487.97300731532 272.761453108832 209.487545526983</t>
  </si>
  <si>
    <t>-492.032757777333 284.422404179551 615.659651586829</t>
  </si>
  <si>
    <t>-343.566732194401 298.116208399428 675.695604654537</t>
  </si>
  <si>
    <t>-513.284008159441 96.9484614683972 -200.630137412656</t>
  </si>
  <si>
    <t>-526.303233315956 98.6140053455611 215.643523898706</t>
  </si>
  <si>
    <t>-535.74711418564 101.87526467345 621.881908872192</t>
  </si>
  <si>
    <t>-394.386359862741 54.8814892970559 682.236868796212</t>
  </si>
  <si>
    <t>9763-20170724T150325.573297100.bin</t>
  </si>
  <si>
    <t>-501.226861821931 175.730798444064 -203.60166734893</t>
  </si>
  <si>
    <t>-512.055016873034 173.694750273839 -301.492473491883</t>
  </si>
  <si>
    <t>-519.173270407544 168.889167651677 -409.61389038302</t>
  </si>
  <si>
    <t>-523.574703413199 163.722552487325 -507.378602460952</t>
  </si>
  <si>
    <t>-525.896415168124 157.862416790655 -605.175718185538</t>
  </si>
  <si>
    <t>-526.93135791439 149.001757526218 -742.886912255996</t>
  </si>
  <si>
    <t>-504.463022627678 145.850208558355 -831.239896960842</t>
  </si>
  <si>
    <t>-531.31516720345 182.466471768215 -683.879355507347</t>
  </si>
  <si>
    <t>-571.183814083166 316.476790306636 -676.651205531066</t>
  </si>
  <si>
    <t>-521.385486903827 429.926641181026 -403.431095756814</t>
  </si>
  <si>
    <t>-288.445684410788 409.785137105934 -329.550397293116</t>
  </si>
  <si>
    <t>-521.632597132384 123.370441922238 -680.149717409389</t>
  </si>
  <si>
    <t>-288.595726347338 83.8529366836842 -360.927891931258</t>
  </si>
  <si>
    <t>-488.974256748694 254.489124319126 -206.556287604284</t>
  </si>
  <si>
    <t>-487.918138739619 272.896184019082 209.515939022754</t>
  </si>
  <si>
    <t>-492.048860889781 284.486647866344 615.698110453627</t>
  </si>
  <si>
    <t>-343.56968835259 298.159870065445 675.706261691512</t>
  </si>
  <si>
    <t>-513.522477244706 97.0093250047973 -200.60209209397</t>
  </si>
  <si>
    <t>-526.505222061604 98.5892139635455 215.67299643533</t>
  </si>
  <si>
    <t>-535.777044052627 101.842007874174 621.911341328112</t>
  </si>
  <si>
    <t>-394.385828276217 54.8791194064286 682.218960808722</t>
  </si>
  <si>
    <t>9763-20170724T150325.611401000.bin</t>
  </si>
  <si>
    <t>-501.360223082275 175.828801819216 -203.580706137356</t>
  </si>
  <si>
    <t>-512.181550737491 173.789972369021 -301.472110583315</t>
  </si>
  <si>
    <t>-519.31034449565 168.973278544441 -409.592338108723</t>
  </si>
  <si>
    <t>-523.728342967785 163.7918866289 -507.355621890449</t>
  </si>
  <si>
    <t>-526.07338367345 157.912024584404 -605.150952155348</t>
  </si>
  <si>
    <t>-527.148042716992 149.017929470941 -742.859697834747</t>
  </si>
  <si>
    <t>-504.689134364057 145.848725091487 -831.214487935932</t>
  </si>
  <si>
    <t>-531.506621505675 182.49827357176 -683.859146776139</t>
  </si>
  <si>
    <t>-571.356012283582 316.514806326398 -676.691201401761</t>
  </si>
  <si>
    <t>-521.580694332505 429.981904760345 -403.473885389178</t>
  </si>
  <si>
    <t>-288.708855447956 409.684994128917 -329.421707183434</t>
  </si>
  <si>
    <t>-521.839402924223 123.400393568906 -680.11768642605</t>
  </si>
  <si>
    <t>-289.291825548612 84.1489732478829 -360.826612587372</t>
  </si>
  <si>
    <t>-489.120603271037 254.643618898134 -206.55610616878</t>
  </si>
  <si>
    <t>-487.883150371105 272.896188821983 209.522413738205</t>
  </si>
  <si>
    <t>-492.064739702153 284.53690887118 615.714238225971</t>
  </si>
  <si>
    <t>-343.576914797581 298.140167907892 675.716886121197</t>
  </si>
  <si>
    <t>-513.64325895755 97.0454028894574 -200.594598262966</t>
  </si>
  <si>
    <t>-526.59982415477 98.6383616325752 215.681302957665</t>
  </si>
  <si>
    <t>-535.78205313488 101.833676896347 621.914285539757</t>
  </si>
  <si>
    <t>-394.39100237621 54.8597966734769 682.213725710566</t>
  </si>
  <si>
    <t>9763-20170724T150325.674537800.bin</t>
  </si>
  <si>
    <t>-501.455164172896 175.95678669632 -203.557970629869</t>
  </si>
  <si>
    <t>-512.273684061646 173.913061789689 -301.449720220727</t>
  </si>
  <si>
    <t>-519.428286725215 169.083596445686 -409.567695598182</t>
  </si>
  <si>
    <t>-523.880904034407 163.886610387783 -507.328411575233</t>
  </si>
  <si>
    <t>-526.271635746803 157.986296707154 -605.121401651213</t>
  </si>
  <si>
    <t>-527.422056353166 149.057314139331 -742.827503622179</t>
  </si>
  <si>
    <t>-504.931490592029 145.822215335177 -831.17165024712</t>
  </si>
  <si>
    <t>-531.738959657015 182.55404714323 -683.833085238164</t>
  </si>
  <si>
    <t>-571.560384543037 316.591222436884 -676.821546700842</t>
  </si>
  <si>
    <t>-521.393993906876 429.961938989919 -403.635947096223</t>
  </si>
  <si>
    <t>-288.636167730168 409.392684986438 -329.300855788329</t>
  </si>
  <si>
    <t>-522.088128223255 123.45422705787 -680.081719150745</t>
  </si>
  <si>
    <t>-289.946905362218 84.8551632105398 -361.035512245963</t>
  </si>
  <si>
    <t>-489.124342170813 254.691045483768 -206.513087002197</t>
  </si>
  <si>
    <t>-487.847957199174 272.92953325947 209.565913017227</t>
  </si>
  <si>
    <t>-492.057942439445 284.540898654478 615.746174411954</t>
  </si>
  <si>
    <t>-343.565349941473 298.154772237596 675.734540484087</t>
  </si>
  <si>
    <t>-513.746895865705 97.189578469648 -200.565906185495</t>
  </si>
  <si>
    <t>-526.628812514564 98.6858228847345 215.712618897303</t>
  </si>
  <si>
    <t>-535.785867303694 101.846451250969 621.95340348132</t>
  </si>
  <si>
    <t>-394.391484126566 54.836274714891 682.216873025982</t>
  </si>
  <si>
    <t>9763-20170724T150325.740719200.bin</t>
  </si>
  <si>
    <t>-501.504751527309 176.021336566735 -203.523541914541</t>
  </si>
  <si>
    <t>-512.262732903254 173.956800125455 -301.421419518461</t>
  </si>
  <si>
    <t>-519.39763206294 169.105126896837 -409.539724513432</t>
  </si>
  <si>
    <t>-523.8515000936 163.886098882433 -507.299247788568</t>
  </si>
  <si>
    <t>-526.262479416434 157.960055394666 -605.090169154517</t>
  </si>
  <si>
    <t>-527.461262385435 148.990156260777 -742.793093636339</t>
  </si>
  <si>
    <t>-504.893421107505 145.690267023016 -831.115266542824</t>
  </si>
  <si>
    <t>-531.758577059559 182.504286799235 -683.807237490512</t>
  </si>
  <si>
    <t>-571.589863613334 316.540857891504 -676.919353488514</t>
  </si>
  <si>
    <t>-520.64642566674 429.389905853487 -403.661544319324</t>
  </si>
  <si>
    <t>-287.892010071688 408.594920656634 -329.378614928744</t>
  </si>
  <si>
    <t>-522.104148513159 123.40602766801 -680.041740005863</t>
  </si>
  <si>
    <t>-290.267526709583 85.3941070181411 -361.295145813607</t>
  </si>
  <si>
    <t>-489.197930115179 254.756616885717 -206.490856878038</t>
  </si>
  <si>
    <t>-487.838596820469 273.019146432855 209.586795978966</t>
  </si>
  <si>
    <t>-492.042823940097 284.526623504177 615.771347212525</t>
  </si>
  <si>
    <t>-343.551354138234 298.267670853689 675.733624409954</t>
  </si>
  <si>
    <t>-513.777687736856 97.2942600323038 -200.521995448663</t>
  </si>
  <si>
    <t>-526.601710949965 98.661337304354 215.758820670087</t>
  </si>
  <si>
    <t>-535.804215504367 101.8512067394 621.991766498617</t>
  </si>
  <si>
    <t>-394.398163506115 54.8243871749939 682.214676181279</t>
  </si>
  <si>
    <t>9763-20170724T150325.778820500.bin</t>
  </si>
  <si>
    <t>-501.485566392182 176.078512986237 -203.507891825271</t>
  </si>
  <si>
    <t>-512.175567097063 173.995836083586 -301.412894692878</t>
  </si>
  <si>
    <t>-519.247226388301 169.141443163329 -409.535236859878</t>
  </si>
  <si>
    <t>-523.64947165096 163.925957955014 -507.297261355985</t>
  </si>
  <si>
    <t>-526.014805405141 158.009115079236 -605.089880117322</t>
  </si>
  <si>
    <t>-527.15599174663 149.057605862677 -742.794533019581</t>
  </si>
  <si>
    <t>-504.531783934158 145.747863906655 -831.101940529428</t>
  </si>
  <si>
    <t>-531.478716016296 182.563847846536 -683.805885886254</t>
  </si>
  <si>
    <t>-571.308103699633 316.604109501947 -676.961166098235</t>
  </si>
  <si>
    <t>-519.986817514282 428.949546937801 -403.566567472296</t>
  </si>
  <si>
    <t>-287.234038970123 408.220275022317 -329.260137947765</t>
  </si>
  <si>
    <t>-521.824373486168 123.465125270445 -680.044161698198</t>
  </si>
  <si>
    <t>-290.131773788467 85.4786136856435 -361.494998582545</t>
  </si>
  <si>
    <t>-489.162852463038 254.820710397127 -206.483811658936</t>
  </si>
  <si>
    <t>-487.853702324321 273.04378530403 209.59573317395</t>
  </si>
  <si>
    <t>-492.027997049677 284.507097046408 615.778308315833</t>
  </si>
  <si>
    <t>-343.546015721286 298.363886073687 675.737407148812</t>
  </si>
  <si>
    <t>-513.75557666122 97.3564432283608 -200.502660028388</t>
  </si>
  <si>
    <t>-526.563982421069 98.6374733904449 215.778886254902</t>
  </si>
  <si>
    <t>-535.809050269886 101.844405727983 622.001914139335</t>
  </si>
  <si>
    <t>-394.398404310529 54.8159039537964 682.212889064178</t>
  </si>
  <si>
    <t>9763-20170724T150325.841994100.bin</t>
  </si>
  <si>
    <t>-501.304207426594 176.075276262726 -203.517387742168</t>
  </si>
  <si>
    <t>-511.84370394187 173.960236207117 -301.437978028644</t>
  </si>
  <si>
    <t>-518.745745480976 169.129477338859 -409.572261081245</t>
  </si>
  <si>
    <t>-522.995861981804 163.958615214322 -507.343500847964</t>
  </si>
  <si>
    <t>-525.211713598037 158.10993552866 -605.14373998657</t>
  </si>
  <si>
    <t>-526.146687672948 149.278501530499 -742.857674489526</t>
  </si>
  <si>
    <t>-503.342012522591 145.993319893036 -831.119449648685</t>
  </si>
  <si>
    <t>-530.56448737381 182.732136600169 -683.846338122573</t>
  </si>
  <si>
    <t>-570.46390505789 316.754544813315 -677.098435296524</t>
  </si>
  <si>
    <t>-518.003728816856 427.798702374532 -403.388451670041</t>
  </si>
  <si>
    <t>-285.339591904189 407.487800910114 -328.689911196553</t>
  </si>
  <si>
    <t>-520.902310386639 123.632490502081 -680.121886035813</t>
  </si>
  <si>
    <t>-289.619802848207 85.1749202019801 -361.810316279378</t>
  </si>
  <si>
    <t>-488.973014977337 254.812519023754 -206.49226107081</t>
  </si>
  <si>
    <t>-487.83870876706 273.052734301079 209.587049021796</t>
  </si>
  <si>
    <t>-491.998887171405 284.510965304954 615.760526619935</t>
  </si>
  <si>
    <t>-343.538360276134 298.477110655742 675.747360198373</t>
  </si>
  <si>
    <t>-513.591283401527 97.3365112212741 -200.506203721563</t>
  </si>
  <si>
    <t>-526.459592805159 98.606227783494 215.773527228762</t>
  </si>
  <si>
    <t>-535.813707289966 101.808105414701 622.00468121048</t>
  </si>
  <si>
    <t>-394.393138392019 54.7981508275202 682.206725851169</t>
  </si>
  <si>
    <t>9763-20170724T150325.878103500.bin</t>
  </si>
  <si>
    <t>-501.127613409534 176.06549501062 -203.525091219657</t>
  </si>
  <si>
    <t>-511.611294020942 173.939598580875 -301.451398802341</t>
  </si>
  <si>
    <t>-518.41282565533 169.130174663182 -409.593074735231</t>
  </si>
  <si>
    <t>-522.557822613176 163.993898415175 -507.37066467429</t>
  </si>
  <si>
    <t>-524.655274270591 158.195767240507 -605.176519363955</t>
  </si>
  <si>
    <t>-525.410460113339 149.452952420623 -742.89706678571</t>
  </si>
  <si>
    <t>-502.486568191661 146.198630309941 -831.129183755518</t>
  </si>
  <si>
    <t>-529.914619542261 182.867047168697 -683.869895956873</t>
  </si>
  <si>
    <t>-569.877153919897 316.873718400538 -677.187824951675</t>
  </si>
  <si>
    <t>-516.784308938822 427.169861668771 -403.297438471341</t>
  </si>
  <si>
    <t>-284.192060590646 406.964598665934 -328.346905170363</t>
  </si>
  <si>
    <t>-520.238668243117 123.76801602654 -680.171353872203</t>
  </si>
  <si>
    <t>-289.197054152297 85.0111810490816 -361.804107751343</t>
  </si>
  <si>
    <t>-488.772943376731 254.86020585425 -206.49216898097</t>
  </si>
  <si>
    <t>-487.813937109715 272.947613018888 209.594278378669</t>
  </si>
  <si>
    <t>-491.968195485312 284.46550191632 615.785114814648</t>
  </si>
  <si>
    <t>-343.525705106891 298.566423199877 675.785088961332</t>
  </si>
  <si>
    <t>-513.467081926197 97.2939737823738 -200.520134956991</t>
  </si>
  <si>
    <t>-526.440642123147 98.6343399978721 215.756081396068</t>
  </si>
  <si>
    <t>-535.802099899444 101.788769873095 621.97752415326</t>
  </si>
  <si>
    <t>-394.38535853049 54.7857730540991 682.194062695331</t>
  </si>
  <si>
    <t>9763-20170724T150325.911177900.bin</t>
  </si>
  <si>
    <t>-500.901542038141 176.045641412962 -203.524319905893</t>
  </si>
  <si>
    <t>-511.297228227789 173.915340943304 -301.460009230274</t>
  </si>
  <si>
    <t>-517.978603560507 169.126964500888 -409.610001881666</t>
  </si>
  <si>
    <t>-522.006803122824 164.021007320177 -507.394001521626</t>
  </si>
  <si>
    <t>-523.97997115588 158.264872595688 -605.204857671731</t>
  </si>
  <si>
    <t>-524.552947030195 149.594330456655 -742.931092673873</t>
  </si>
  <si>
    <t>-501.510560862923 146.364567344817 -831.13312803538</t>
  </si>
  <si>
    <t>-529.134707253475 182.977484100953 -683.892390983821</t>
  </si>
  <si>
    <t>-569.116504258534 316.98307298462 -677.253972232867</t>
  </si>
  <si>
    <t>-515.435476155752 426.479795328886 -403.157647816024</t>
  </si>
  <si>
    <t>-282.856342116107 406.237732717409 -328.176190068463</t>
  </si>
  <si>
    <t>-519.464651863954 123.876363670259 -680.211796869994</t>
  </si>
  <si>
    <t>-288.710724326396 84.9586692447544 -361.715598863182</t>
  </si>
  <si>
    <t>-488.471855423589 254.822065257701 -206.491739789106</t>
  </si>
  <si>
    <t>-487.831404685268 272.876578782046 209.596806113306</t>
  </si>
  <si>
    <t>-491.950147469266 284.452681455805 615.787072772061</t>
  </si>
  <si>
    <t>-343.516898305337 298.568728416695 675.806223111159</t>
  </si>
  <si>
    <t>-513.297954433104 97.2629855771477 -200.541660475585</t>
  </si>
  <si>
    <t>-526.402138358222 98.6650312294294 215.730222502969</t>
  </si>
  <si>
    <t>-535.773192116408 101.778016375352 621.948636712121</t>
  </si>
  <si>
    <t>-394.370052748103 54.7666574057575 682.190571546998</t>
  </si>
  <si>
    <t>9763-20170724T150325.973357400.bin</t>
  </si>
  <si>
    <t>-500.449760392394 175.997486097622 -203.568559629824</t>
  </si>
  <si>
    <t>-510.722627506575 173.849797760932 -301.516668762016</t>
  </si>
  <si>
    <t>-517.213252578395 169.109490762228 -409.680548148886</t>
  </si>
  <si>
    <t>-521.04957543386 164.076328162589 -507.475961860762</t>
  </si>
  <si>
    <t>-522.813221113157 158.42392104752 -605.297038004583</t>
  </si>
  <si>
    <t>-523.074319515408 149.933334669835 -743.035265004641</t>
  </si>
  <si>
    <t>-499.801108819281 146.764659946427 -831.179046706466</t>
  </si>
  <si>
    <t>-527.78114644926 183.240889528719 -683.963589966716</t>
  </si>
  <si>
    <t>-567.714857958965 317.257511371148 -677.292787875362</t>
  </si>
  <si>
    <t>-513.029496252055 425.028862483516 -402.711586731028</t>
  </si>
  <si>
    <t>-280.283122414123 404.884955410715 -328.224405600149</t>
  </si>
  <si>
    <t>-518.136652736319 124.132025422954 -680.338239138627</t>
  </si>
  <si>
    <t>-287.847423373693 84.9456244168539 -361.414824068994</t>
  </si>
  <si>
    <t>-488.008037171164 254.887091237859 -206.518942125351</t>
  </si>
  <si>
    <t>-487.771712293654 272.725896066556 209.579338550091</t>
  </si>
  <si>
    <t>-491.947166722904 284.457438493218 615.781766696871</t>
  </si>
  <si>
    <t>-343.526412309456 298.54003735032 675.839783836251</t>
  </si>
  <si>
    <t>-512.919683479003 97.1508580501734 -200.582686209555</t>
  </si>
  <si>
    <t>-526.414904091605 98.778299965373 215.675945891629</t>
  </si>
  <si>
    <t>-535.693567710078 101.767701031708 621.895034533888</t>
  </si>
  <si>
    <t>-394.337753275915 54.7234605551391 682.222230191734</t>
  </si>
  <si>
    <t>9763-20170724T150326.010449300.bin</t>
  </si>
  <si>
    <t>-500.225988642014 175.976045643619 -203.578970980139</t>
  </si>
  <si>
    <t>-510.441662393344 173.823995416851 -301.53312626622</t>
  </si>
  <si>
    <t>-516.829701600123 169.121387877452 -409.704626204038</t>
  </si>
  <si>
    <t>-520.55912162898 164.141397229056 -507.506906127713</t>
  </si>
  <si>
    <t>-522.20282224378 158.561940173582 -605.334198683664</t>
  </si>
  <si>
    <t>-522.282446557724 150.196188958775 -743.080348166113</t>
  </si>
  <si>
    <t>-498.884414542148 147.068135496694 -831.192584378858</t>
  </si>
  <si>
    <t>-527.061008595249 183.45121222118 -683.984968584742</t>
  </si>
  <si>
    <t>-566.987265231279 317.474335365166 -677.291493457233</t>
  </si>
  <si>
    <t>-512.016550741248 424.546601605521 -402.493778535127</t>
  </si>
  <si>
    <t>-279.098202175713 404.623011622487 -328.486488707896</t>
  </si>
  <si>
    <t>-517.433482613196 124.337237381272 -680.400319510661</t>
  </si>
  <si>
    <t>-287.420466842658 85.0694688624408 -361.327934870294</t>
  </si>
  <si>
    <t>-487.735822342058 254.826676817912 -206.527956586083</t>
  </si>
  <si>
    <t>-487.740525679989 272.635646338897 209.571593873553</t>
  </si>
  <si>
    <t>-491.92354600654 284.419634643265 615.778435497148</t>
  </si>
  <si>
    <t>-343.517023326158 298.563633362977 675.857129587228</t>
  </si>
  <si>
    <t>-512.715605756726 97.125101133847 -200.59041021938</t>
  </si>
  <si>
    <t>-526.425764112531 98.8526591613036 215.660795260478</t>
  </si>
  <si>
    <t>-535.640398801084 101.78665089223 621.887055557583</t>
  </si>
  <si>
    <t>-394.32711453125 54.6633695784974 682.252221245096</t>
  </si>
  <si>
    <t>9763-20170724T150326.076240600.bin</t>
  </si>
  <si>
    <t>-499.804505203869 175.829107779141 -203.575999654633</t>
  </si>
  <si>
    <t>-509.918829049913 173.66406299447 -301.540343457816</t>
  </si>
  <si>
    <t>-516.097416517889 169.028790848202 -409.726853931452</t>
  </si>
  <si>
    <t>-519.601738948754 164.146630411947 -507.54256428465</t>
  </si>
  <si>
    <t>-520.986883936782 158.704336203553 -605.381506775928</t>
  </si>
  <si>
    <t>-520.669462379873 150.575102596067 -743.141439246404</t>
  </si>
  <si>
    <t>-497.005699748783 147.535070787739 -831.185691795007</t>
  </si>
  <si>
    <t>-525.624374132589 183.727640173684 -684.002940580301</t>
  </si>
  <si>
    <t>-565.608008963682 317.728743930361 -677.332336655658</t>
  </si>
  <si>
    <t>-510.293524930201 424.197563656773 -402.369157128311</t>
  </si>
  <si>
    <t>-276.949194301743 404.633627657297 -329.618401102054</t>
  </si>
  <si>
    <t>-515.995150269739 124.609428256098 -680.492166999125</t>
  </si>
  <si>
    <t>-286.533445821718 84.8956091455932 -361.241178987111</t>
  </si>
  <si>
    <t>-487.231700500266 254.628077405899 -206.53113238169</t>
  </si>
  <si>
    <t>-487.893157458924 272.563486264467 209.562469244049</t>
  </si>
  <si>
    <t>-491.907004219678 284.414042191415 615.757864664275</t>
  </si>
  <si>
    <t>-343.517730330304 298.5067895939 675.891225433597</t>
  </si>
  <si>
    <t>-512.361810613128 97.0406432553684 -200.593441116371</t>
  </si>
  <si>
    <t>-526.30199394465 98.8191849011919 215.649926189803</t>
  </si>
  <si>
    <t>-535.56589146391 101.798447873159 621.878597217159</t>
  </si>
  <si>
    <t>-394.301895586823 54.6150286560703 682.3120910926</t>
  </si>
  <si>
    <t>9763-20170724T150326.141435000.bin</t>
  </si>
  <si>
    <t>-499.472317488118 175.679232659546 -203.630071721748</t>
  </si>
  <si>
    <t>-509.485934711374 173.504311024309 -301.604535493106</t>
  </si>
  <si>
    <t>-515.438683839207 168.906378251623 -409.805408097341</t>
  </si>
  <si>
    <t>-518.694867091532 164.08211248109 -507.632424196613</t>
  </si>
  <si>
    <t>-519.78944195688 158.72482248058 -605.479807452564</t>
  </si>
  <si>
    <t>-519.019734712073 150.746284973009 -743.246760252172</t>
  </si>
  <si>
    <t>-495.075940180607 147.784298145319 -831.217909335365</t>
  </si>
  <si>
    <t>-524.209595407057 183.827459883642 -684.088413093618</t>
  </si>
  <si>
    <t>-564.366489676559 317.777478154841 -677.461946213231</t>
  </si>
  <si>
    <t>-508.104747417948 424.604639129693 -402.830183483558</t>
  </si>
  <si>
    <t>-274.474772550399 404.477440333455 -331.157877702136</t>
  </si>
  <si>
    <t>-514.510315488283 124.7187671271 -680.611109480453</t>
  </si>
  <si>
    <t>-285.430123901543 84.6945297127804 -361.277877525723</t>
  </si>
  <si>
    <t>-486.868365385495 254.415827493258 -206.559356428686</t>
  </si>
  <si>
    <t>-487.979317409895 272.531922132768 209.525441929321</t>
  </si>
  <si>
    <t>-491.87979579222 284.351392296498 615.716871217277</t>
  </si>
  <si>
    <t>-343.517057676033 298.6388417632 675.869702615792</t>
  </si>
  <si>
    <t>-511.986064663888 96.9239388646697 -200.639154135425</t>
  </si>
  <si>
    <t>-526.146567091696 98.7330724125029 215.596655837549</t>
  </si>
  <si>
    <t>-535.54394799966 101.752388413124 621.832587121401</t>
  </si>
  <si>
    <t>-394.27282533772 54.6422711967236 682.306641730376</t>
  </si>
  <si>
    <t>9763-20170724T150326.176530600.bin</t>
  </si>
  <si>
    <t>-499.336504473778 175.629013715835 -203.634691040243</t>
  </si>
  <si>
    <t>-509.272926106543 173.441431110522 -301.616796924467</t>
  </si>
  <si>
    <t>-515.083634691886 168.852591575875 -409.825664929968</t>
  </si>
  <si>
    <t>-518.189711734718 164.047843969852 -507.658524774871</t>
  </si>
  <si>
    <t>-519.113227115372 158.72262950747 -605.509491597737</t>
  </si>
  <si>
    <t>-518.081354663432 150.80391723454 -743.278146340877</t>
  </si>
  <si>
    <t>-494.004171793139 147.878394283539 -831.214160181018</t>
  </si>
  <si>
    <t>-523.403085612026 183.856074359217 -684.115460369891</t>
  </si>
  <si>
    <t>-563.638403904344 317.780678941175 -677.4839222193</t>
  </si>
  <si>
    <t>-506.717474998558 424.870785357787 -403.09041978412</t>
  </si>
  <si>
    <t>-272.987482486555 404.183481667727 -331.905334968354</t>
  </si>
  <si>
    <t>-513.67186823079 124.752289673519 -680.645257243293</t>
  </si>
  <si>
    <t>-284.63546777724 84.6711466755162 -361.234453238814</t>
  </si>
  <si>
    <t>-486.764053296202 254.308009704278 -206.569227415426</t>
  </si>
  <si>
    <t>-488.082348027459 272.569190892792 209.50864436691</t>
  </si>
  <si>
    <t>-491.872406898754 284.31367649459 615.699443309156</t>
  </si>
  <si>
    <t>-343.520694366606 298.727660170063 675.849349536216</t>
  </si>
  <si>
    <t>-511.851004498601 96.9409020665184 -200.649113737321</t>
  </si>
  <si>
    <t>-526.029449406471 98.6754099396405 215.586395891742</t>
  </si>
  <si>
    <t>-535.54596638061 101.727805080405 621.828141446018</t>
  </si>
  <si>
    <t>-394.257850732924 54.6578455124418 682.293737796441</t>
  </si>
  <si>
    <t>9763-20170724T150326.238701300.bin</t>
  </si>
  <si>
    <t>-499.291833670381 175.757834207937 -203.669453306488</t>
  </si>
  <si>
    <t>-509.042645952974 173.518176976873 -301.668930610189</t>
  </si>
  <si>
    <t>-514.566443249834 168.902381070237 -409.891747736129</t>
  </si>
  <si>
    <t>-517.381671233982 164.088759749514 -507.733087767132</t>
  </si>
  <si>
    <t>-517.983915380931 158.771693642958 -605.586804660231</t>
  </si>
  <si>
    <t>-516.468710498148 150.884259327133 -743.352951909177</t>
  </si>
  <si>
    <t>-492.152923196024 148.022033814445 -831.225173170883</t>
  </si>
  <si>
    <t>-522.037868164888 183.91643624933 -684.201781090435</t>
  </si>
  <si>
    <t>-562.538079222338 317.775722284129 -677.688293482871</t>
  </si>
  <si>
    <t>-504.108763160897 424.350871484422 -403.411534177734</t>
  </si>
  <si>
    <t>-270.2645844221 403.285344160153 -332.714023742562</t>
  </si>
  <si>
    <t>-512.239093113612 124.824955057591 -680.710902350355</t>
  </si>
  <si>
    <t>-283.378653943242 85.1582247495351 -360.992015871091</t>
  </si>
  <si>
    <t>-486.822799017029 254.377482244186 -206.606441378763</t>
  </si>
  <si>
    <t>-488.173544221543 272.746563214124 209.466631340412</t>
  </si>
  <si>
    <t>-491.871823111651 284.326059736597 615.656578655637</t>
  </si>
  <si>
    <t>-343.53814877733 298.881362861262 675.8169505543</t>
  </si>
  <si>
    <t>-511.725835283673 97.1659934955755 -200.649879942208</t>
  </si>
  <si>
    <t>-525.871555444562 98.5447671347756 215.587977761701</t>
  </si>
  <si>
    <t>-535.570672867578 101.689947201523 621.843834689447</t>
  </si>
  <si>
    <t>-394.23369690018 54.6987105572903 682.256364387429</t>
  </si>
  <si>
    <t>9763-20170724T150326.277804100.bin</t>
  </si>
  <si>
    <t>-499.303365238688 175.857359535129 -203.653397186307</t>
  </si>
  <si>
    <t>-508.973504865658 173.593857476742 -301.660303986928</t>
  </si>
  <si>
    <t>-514.371046885939 168.953478803501 -409.888459930043</t>
  </si>
  <si>
    <t>-517.057395826816 164.119669333549 -507.732344303049</t>
  </si>
  <si>
    <t>-517.516169045848 158.785455810634 -605.586012935635</t>
  </si>
  <si>
    <t>-515.783812134689 150.877388364334 -743.348370191252</t>
  </si>
  <si>
    <t>-491.353132412636 148.018860888151 -831.189019457691</t>
  </si>
  <si>
    <t>-521.464452635903 183.915383350671 -684.211040004643</t>
  </si>
  <si>
    <t>-562.14295088074 317.71757620794 -677.765925511249</t>
  </si>
  <si>
    <t>-502.82817125268 423.621936240822 -403.419426053833</t>
  </si>
  <si>
    <t>-268.909654500721 402.71223224795 -332.921852120321</t>
  </si>
  <si>
    <t>-511.634670632243 124.830481216982 -680.69574729028</t>
  </si>
  <si>
    <t>-282.874652250874 85.501182200906 -360.824953056648</t>
  </si>
  <si>
    <t>-486.842642687128 254.420637093023 -206.611200018586</t>
  </si>
  <si>
    <t>-488.23326915264 272.876683466538 209.45784434194</t>
  </si>
  <si>
    <t>-491.885657383981 284.349363651283 615.647344845128</t>
  </si>
  <si>
    <t>-343.556704773725 298.965372434254 675.804563237871</t>
  </si>
  <si>
    <t>-511.73570348681 97.3028021302825 -200.645482963369</t>
  </si>
  <si>
    <t>-525.823857429445 98.5115188730872 215.594911787174</t>
  </si>
  <si>
    <t>-535.579907518958 101.657214245802 621.846842626396</t>
  </si>
  <si>
    <t>-394.213768376441 54.7244741382131 682.236606916264</t>
  </si>
  <si>
    <t>9763-20170724T150326.344007700.bin</t>
  </si>
  <si>
    <t>-499.299996418597 176.041780959101 -203.611038379653</t>
  </si>
  <si>
    <t>-508.865948038815 173.740323995808 -301.627318077611</t>
  </si>
  <si>
    <t>-514.085603804776 169.07253929763 -409.863097845477</t>
  </si>
  <si>
    <t>-516.586507792341 164.222442911895 -507.710987445505</t>
  </si>
  <si>
    <t>-516.835717726443 158.882437609282 -605.565117384793</t>
  </si>
  <si>
    <t>-514.783471235741 150.979020417257 -743.3233710721</t>
  </si>
  <si>
    <t>-490.166012737915 148.105154368184 -831.111281084859</t>
  </si>
  <si>
    <t>-520.649001439994 184.007076981181 -684.19852020415</t>
  </si>
  <si>
    <t>-561.571424227579 317.742351777454 -677.822177793771</t>
  </si>
  <si>
    <t>-500.54965987556 421.959754657704 -403.20420637541</t>
  </si>
  <si>
    <t>-266.618313132022 401.744150171222 -332.546923664761</t>
  </si>
  <si>
    <t>-510.732239480851 124.93805179984 -680.661851601195</t>
  </si>
  <si>
    <t>-282.235619584337 86.1616482042223 -360.506514709566</t>
  </si>
  <si>
    <t>-486.964318971619 254.640391274652 -206.587998981645</t>
  </si>
  <si>
    <t>-488.329570667169 273.032195802652 209.483987358218</t>
  </si>
  <si>
    <t>-491.903953677117 284.37387113447 615.682306783687</t>
  </si>
  <si>
    <t>-343.578832394535 299.06432871968 675.830809494499</t>
  </si>
  <si>
    <t>-511.612445298095 97.4410036276265 -200.621274431095</t>
  </si>
  <si>
    <t>-525.815510867103 98.6407768691972 215.615289990595</t>
  </si>
  <si>
    <t>-535.571870104871 101.62474900977 621.857655726263</t>
  </si>
  <si>
    <t>-394.172178678321 54.7457172474099 682.210532935265</t>
  </si>
  <si>
    <t>9763-20170724T150326.376093400.bin</t>
  </si>
  <si>
    <t>-499.232532503879 176.134151794544 -203.592986107041</t>
  </si>
  <si>
    <t>-508.768309407878 173.822062001109 -301.611954421481</t>
  </si>
  <si>
    <t>-513.913017501947 169.149391503445 -409.851089041721</t>
  </si>
  <si>
    <t>-516.329821961402 164.299204334711 -507.701181984532</t>
  </si>
  <si>
    <t>-516.478922807172 158.964337968217 -605.555758726125</t>
  </si>
  <si>
    <t>-514.269191238593 151.074405030008 -743.31226928092</t>
  </si>
  <si>
    <t>-489.549335360945 148.19452973939 -831.071232605948</t>
  </si>
  <si>
    <t>-520.214853564572 184.094594783524 -684.191024134407</t>
  </si>
  <si>
    <t>-561.24059215967 317.801789341147 -677.865367634566</t>
  </si>
  <si>
    <t>-499.454059029675 421.12811491463 -403.081678889775</t>
  </si>
  <si>
    <t>-265.593316829847 401.321112519646 -332.07568479145</t>
  </si>
  <si>
    <t>-510.277051233867 125.029512878215 -680.648711396832</t>
  </si>
  <si>
    <t>-281.887584702203 86.3821300815541 -360.397478679575</t>
  </si>
  <si>
    <t>-486.935228985549 254.696883733591 -206.576649183096</t>
  </si>
  <si>
    <t>-488.328598729564 273.129659103932 209.4934562197</t>
  </si>
  <si>
    <t>-491.908499892916 284.409486726226 615.676197304564</t>
  </si>
  <si>
    <t>-343.588039458535 299.100272567943 675.836207211337</t>
  </si>
  <si>
    <t>-511.524560961494 97.5540431363447 -200.606150802797</t>
  </si>
  <si>
    <t>-525.722146575497 98.6884391323661 215.630779598704</t>
  </si>
  <si>
    <t>-535.563737852247 101.624784939592 621.874422596069</t>
  </si>
  <si>
    <t>-394.157887067909 54.7362020083328 682.205588591474</t>
  </si>
  <si>
    <t>9763-20170724T150326.444850600.bin</t>
  </si>
  <si>
    <t>-499.27208014114 176.412956478265 -203.601770434187</t>
  </si>
  <si>
    <t>-508.770240853208 174.068176441886 -301.623637643216</t>
  </si>
  <si>
    <t>-513.821830730463 169.376751288945 -409.866301289162</t>
  </si>
  <si>
    <t>-516.13480241082 164.517753393896 -507.718463324596</t>
  </si>
  <si>
    <t>-516.161089391251 159.182743120189 -605.573173814537</t>
  </si>
  <si>
    <t>-513.759019877736 151.302606413375 -743.326991969907</t>
  </si>
  <si>
    <t>-488.897943860647 148.414457356514 -831.045847410388</t>
  </si>
  <si>
    <t>-519.789225140743 184.31828926353 -684.21172406594</t>
  </si>
  <si>
    <t>-560.824393731394 318.018365080939 -677.92832768015</t>
  </si>
  <si>
    <t>-497.608407451377 419.76118300146 -402.879068148006</t>
  </si>
  <si>
    <t>-263.917375042143 400.558478939935 -331.151924891073</t>
  </si>
  <si>
    <t>-509.852362821033 125.253548336736 -680.659734494532</t>
  </si>
  <si>
    <t>-281.614237458716 86.5666520823686 -360.308413800936</t>
  </si>
  <si>
    <t>-487.075539633402 255.013270528401 -206.583929693632</t>
  </si>
  <si>
    <t>-488.346354269474 273.377405160283 209.489555878669</t>
  </si>
  <si>
    <t>-491.914552060334 284.434945962143 615.675031270228</t>
  </si>
  <si>
    <t>-343.602739149515 299.181540295953 675.842693023784</t>
  </si>
  <si>
    <t>-511.508739103911 97.8226261277807 -200.589740488286</t>
  </si>
  <si>
    <t>-525.615471124254 98.7727460154822 215.650682565605</t>
  </si>
  <si>
    <t>-535.536717305021 101.588501720437 621.869675482673</t>
  </si>
  <si>
    <t>-394.117991675523 54.727415532883 682.191988566407</t>
  </si>
  <si>
    <t>9763-20170724T150326.471945000.bin</t>
  </si>
  <si>
    <t>-499.313565189766 176.543492242215 -203.616886346804</t>
  </si>
  <si>
    <t>-508.788050290061 174.201239468719 -301.64116980094</t>
  </si>
  <si>
    <t>-513.803716924425 169.504994790356 -409.885215401091</t>
  </si>
  <si>
    <t>-516.08005621604 164.638937951584 -507.737874232787</t>
  </si>
  <si>
    <t>-516.065398690709 159.294337472926 -605.592070770943</t>
  </si>
  <si>
    <t>-513.601046812496 151.397753403393 -743.343998275304</t>
  </si>
  <si>
    <t>-488.689735410499 148.508453296974 -831.048453052</t>
  </si>
  <si>
    <t>-519.655003125068 184.420962352857 -684.235292867873</t>
  </si>
  <si>
    <t>-560.742239802221 318.117475278966 -677.991898253568</t>
  </si>
  <si>
    <t>-496.586632096231 419.01080421873 -402.847091920733</t>
  </si>
  <si>
    <t>-262.931583681776 400.193908027338 -330.900974941072</t>
  </si>
  <si>
    <t>-509.725713141196 125.355563420556 -680.671781970294</t>
  </si>
  <si>
    <t>-281.532204537099 86.5381875203343 -360.24753987373</t>
  </si>
  <si>
    <t>-487.090013161578 255.148633377191 -206.592470973082</t>
  </si>
  <si>
    <t>-488.359707456476 273.460297783159 209.483294905605</t>
  </si>
  <si>
    <t>-491.921314033207 284.441249363761 615.674686036316</t>
  </si>
  <si>
    <t>-343.614998503565 299.250608017794 675.840466442046</t>
  </si>
  <si>
    <t>-511.545010568658 97.9567039700344 -200.607568669574</t>
  </si>
  <si>
    <t>-525.588464398679 98.8116471204378 215.635227113196</t>
  </si>
  <si>
    <t>-535.513656732484 101.576473233673 621.861824825168</t>
  </si>
  <si>
    <t>-394.099102493728 54.7165094522786 682.194786755857</t>
  </si>
  <si>
    <t>9763-20170724T150326.544734100.bin</t>
  </si>
  <si>
    <t>-499.368166562849 176.67583545079 -203.654558124131</t>
  </si>
  <si>
    <t>-508.811306431111 174.31489572412 -301.68131338597</t>
  </si>
  <si>
    <t>-513.779456436263 169.613471576299 -409.927564889007</t>
  </si>
  <si>
    <t>-516.008430909385 164.749017193579 -507.781306978548</t>
  </si>
  <si>
    <t>-515.942497332208 159.412088820394 -605.635894167004</t>
  </si>
  <si>
    <t>-513.402228765006 151.532579235925 -743.387225779736</t>
  </si>
  <si>
    <t>-488.435490491624 148.651162733851 -831.076337859147</t>
  </si>
  <si>
    <t>-519.465042758401 184.5524914017 -684.277763837741</t>
  </si>
  <si>
    <t>-560.445572563551 318.271028649098 -678.042789647714</t>
  </si>
  <si>
    <t>-494.529899930236 417.296728769964 -402.635807086041</t>
  </si>
  <si>
    <t>-260.866825759746 398.94093244913 -330.596762120925</t>
  </si>
  <si>
    <t>-509.585163843509 125.478702810206 -680.716597925411</t>
  </si>
  <si>
    <t>-281.430525986079 86.3689938090245 -360.314406382089</t>
  </si>
  <si>
    <t>-487.196209110901 255.29354810937 -206.62522573423</t>
  </si>
  <si>
    <t>-488.347986751972 273.604259897237 209.450963802712</t>
  </si>
  <si>
    <t>-491.959326535704 284.515697908603 615.657595469084</t>
  </si>
  <si>
    <t>-343.651952452002 299.300799223771 675.826650546823</t>
  </si>
  <si>
    <t>-511.484331183252 97.9975449693638 -200.639398548986</t>
  </si>
  <si>
    <t>-525.568594496739 98.9590780003041 215.601824035254</t>
  </si>
  <si>
    <t>-535.461757087866 101.55805452682 621.841102886873</t>
  </si>
  <si>
    <t>-394.063337431506 54.670454380547 682.190465182721</t>
  </si>
  <si>
    <t>9763-20170724T150326.573812000.bin</t>
  </si>
  <si>
    <t>-499.376783217898 176.718950451414 -203.649505964131</t>
  </si>
  <si>
    <t>-508.809165898491 174.362856015299 -301.677427389381</t>
  </si>
  <si>
    <t>-513.773276717709 169.666236510199 -409.924059504678</t>
  </si>
  <si>
    <t>-516.001746535803 164.805655171056 -507.778035958819</t>
  </si>
  <si>
    <t>-515.93838974347 159.471875590542 -605.632732158164</t>
  </si>
  <si>
    <t>-513.404975822468 151.595978338372 -743.384523343369</t>
  </si>
  <si>
    <t>-488.416869211408 148.705270720516 -831.067068761595</t>
  </si>
  <si>
    <t>-519.450421106209 184.61670878315 -684.273733384589</t>
  </si>
  <si>
    <t>-560.350640272001 318.367718928335 -678.017433226038</t>
  </si>
  <si>
    <t>-493.572353416968 416.324255660122 -402.435863050555</t>
  </si>
  <si>
    <t>-259.906125840252 398.34778857194 -330.311253776638</t>
  </si>
  <si>
    <t>-509.599206290529 125.537984250564 -680.714622090506</t>
  </si>
  <si>
    <t>-281.374559892143 86.3053899877089 -360.366858440159</t>
  </si>
  <si>
    <t>-487.185151787149 255.343296103301 -206.63232471502</t>
  </si>
  <si>
    <t>-488.314983165743 273.667754106397 209.443281659587</t>
  </si>
  <si>
    <t>-491.972626949327 284.543697182909 615.655902884182</t>
  </si>
  <si>
    <t>-343.658444701618 299.261459445697 675.824770834936</t>
  </si>
  <si>
    <t>-511.577857089824 98.1108604816393 -200.642623329135</t>
  </si>
  <si>
    <t>-525.580384936743 98.9969144138213 215.601465078528</t>
  </si>
  <si>
    <t>-535.437063094452 101.567721673581 621.847464708167</t>
  </si>
  <si>
    <t>-394.055597900982 54.6298218861343 682.197427457729</t>
  </si>
  <si>
    <t>9763-20170724T150326.641769400.bin</t>
  </si>
  <si>
    <t>-499.397837561411 176.852290538145 -203.657645732338</t>
  </si>
  <si>
    <t>-508.846210466096 174.503179913873 -301.684201460518</t>
  </si>
  <si>
    <t>-513.820445462709 169.833102283003 -409.931494301178</t>
  </si>
  <si>
    <t>-516.055927808516 165.003570316033 -507.786716790883</t>
  </si>
  <si>
    <t>-515.997980948699 159.708037277438 -605.643501629037</t>
  </si>
  <si>
    <t>-513.470902467391 151.893330160794 -743.399008847729</t>
  </si>
  <si>
    <t>-488.445589371371 149.001699706209 -831.070980251857</t>
  </si>
  <si>
    <t>-519.482812802549 184.892858944651 -684.272989553165</t>
  </si>
  <si>
    <t>-560.249240071393 318.678771046691 -677.97920868095</t>
  </si>
  <si>
    <t>-492.282465685441 414.933057863505 -402.088493195479</t>
  </si>
  <si>
    <t>-258.406337831363 397.433671221331 -330.529259087026</t>
  </si>
  <si>
    <t>-509.693088459304 125.802376177941 -680.741254787905</t>
  </si>
  <si>
    <t>-281.315727039178 86.0853558686917 -360.61609114286</t>
  </si>
  <si>
    <t>-487.20701619902 255.579031783464 -206.648678394356</t>
  </si>
  <si>
    <t>-488.249412387856 273.728071196942 209.434936187313</t>
  </si>
  <si>
    <t>-491.999609756851 284.591766173051 615.643652688689</t>
  </si>
  <si>
    <t>-343.684533405148 299.286392981336 675.816003714285</t>
  </si>
  <si>
    <t>-511.57169460949 98.1588366742708 -200.648530569113</t>
  </si>
  <si>
    <t>-525.573131591335 99.1729541409677 215.595264664702</t>
  </si>
  <si>
    <t>-535.369489847532 101.583425385879 621.835625309143</t>
  </si>
  <si>
    <t>-394.020888656957 54.5630432012151 682.198297297922</t>
  </si>
  <si>
    <t>9763-20170724T150326.674834000.bin</t>
  </si>
  <si>
    <t>-499.444603597647 176.949975913844 -203.671164257876</t>
  </si>
  <si>
    <t>-508.886783056182 174.608297657157 -301.698606565549</t>
  </si>
  <si>
    <t>-513.859170541004 169.959486205499 -409.946788570123</t>
  </si>
  <si>
    <t>-516.095464071408 165.154612557316 -507.803317765972</t>
  </si>
  <si>
    <t>-516.041076743004 159.888856605734 -605.661682598969</t>
  </si>
  <si>
    <t>-513.522200453155 152.121793960254 -743.420021218013</t>
  </si>
  <si>
    <t>-488.494009476051 149.241828714236 -831.091400506657</t>
  </si>
  <si>
    <t>-519.520795669467 185.102546813045 -684.282035071204</t>
  </si>
  <si>
    <t>-560.250637280251 318.901351113925 -677.976163029788</t>
  </si>
  <si>
    <t>-491.794253394671 414.455258466471 -401.963032383776</t>
  </si>
  <si>
    <t>-257.812779020488 397.026016137831 -330.731933252702</t>
  </si>
  <si>
    <t>-509.750441533655 126.007559441331 -680.771506104146</t>
  </si>
  <si>
    <t>-281.351127602073 86.0720785557942 -360.737566457993</t>
  </si>
  <si>
    <t>-487.232946379905 255.662240848395 -206.649681465353</t>
  </si>
  <si>
    <t>-488.230544649848 273.768209496115 209.435893386931</t>
  </si>
  <si>
    <t>-492.022415680398 284.631473734859 615.642861692833</t>
  </si>
  <si>
    <t>-343.699160654379 299.237372843351 675.816601386024</t>
  </si>
  <si>
    <t>-511.679482595592 98.2616193059039 -200.658514007264</t>
  </si>
  <si>
    <t>-525.608956236634 99.2531214917535 215.587778350291</t>
  </si>
  <si>
    <t>-535.339076366689 101.598975631539 621.832289162959</t>
  </si>
  <si>
    <t>-394.017301700845 54.509731683964 682.20409720583</t>
  </si>
  <si>
    <t>9763-20170724T150326.742057000.bin</t>
  </si>
  <si>
    <t>-499.585171624555 176.975685628581 -203.689972332549</t>
  </si>
  <si>
    <t>-509.045201994059 174.633803740412 -301.715625193045</t>
  </si>
  <si>
    <t>-514.027472248002 170.021791070251 -409.965032205029</t>
  </si>
  <si>
    <t>-516.270337086838 165.264936530958 -507.823725847105</t>
  </si>
  <si>
    <t>-516.221105582473 160.062245398175 -605.685404972806</t>
  </si>
  <si>
    <t>-513.708903423685 152.399222785284 -743.449715662782</t>
  </si>
  <si>
    <t>-488.681492261689 149.575622732654 -831.123298969652</t>
  </si>
  <si>
    <t>-519.691302396343 185.337434261319 -684.286454148694</t>
  </si>
  <si>
    <t>-560.361410861755 319.157787203214 -677.963402033567</t>
  </si>
  <si>
    <t>-490.963712187869 413.844533780209 -401.886608175583</t>
  </si>
  <si>
    <t>-256.83273024103 396.45578755108 -331.138350509857</t>
  </si>
  <si>
    <t>-509.947434322558 126.235416889 -680.82125691555</t>
  </si>
  <si>
    <t>-281.516376117825 85.8976791656669 -360.961756072914</t>
  </si>
  <si>
    <t>-487.339028618512 255.736672909282 -206.674243960827</t>
  </si>
  <si>
    <t>-488.337722502313 273.756574736198 209.41502806577</t>
  </si>
  <si>
    <t>-492.020195285975 284.646881388609 615.616971381884</t>
  </si>
  <si>
    <t>-343.70898676018 299.271848678238 675.815730832567</t>
  </si>
  <si>
    <t>-511.801092837535 98.243730266036 -200.669039487341</t>
  </si>
  <si>
    <t>-525.705735362725 99.3269467126465 215.577903332572</t>
  </si>
  <si>
    <t>-535.284608306468 101.618524834128 621.823234528944</t>
  </si>
  <si>
    <t>-393.996284507028 54.4367421855382 682.201156578364</t>
  </si>
  <si>
    <t>9763-20170724T150326.773120100.bin</t>
  </si>
  <si>
    <t>-499.682406410532 177.008623411553 -203.699902360911</t>
  </si>
  <si>
    <t>-509.129647927384 174.686599790749 -301.72721996671</t>
  </si>
  <si>
    <t>-514.067021456931 170.119323349838 -409.980448612632</t>
  </si>
  <si>
    <t>-516.257800431726 165.413722789831 -507.842946573612</t>
  </si>
  <si>
    <t>-516.145615096436 160.274026861743 -605.707996770715</t>
  </si>
  <si>
    <t>-513.533948833207 152.713270812714 -743.475958093557</t>
  </si>
  <si>
    <t>-488.473790842636 149.945272233196 -831.141901974275</t>
  </si>
  <si>
    <t>-519.565715244813 185.606571522365 -684.292769825605</t>
  </si>
  <si>
    <t>-560.256447620393 319.406325935772 -677.964828769625</t>
  </si>
  <si>
    <t>-490.326141709907 413.584781775058 -401.848663457388</t>
  </si>
  <si>
    <t>-256.14996338755 396.250979576807 -331.236687105098</t>
  </si>
  <si>
    <t>-509.811049593709 126.504017334099 -680.864224585917</t>
  </si>
  <si>
    <t>-281.32363061086 85.9112699490458 -361.038832663736</t>
  </si>
  <si>
    <t>-487.417287495328 255.718516315236 -206.667645086721</t>
  </si>
  <si>
    <t>-488.40745911302 273.793771940997 209.419275300699</t>
  </si>
  <si>
    <t>-492.021338003081 284.624957610388 615.627313375464</t>
  </si>
  <si>
    <t>-343.713761468319 299.313027595344 675.819741469188</t>
  </si>
  <si>
    <t>-511.907718415482 98.356676848882 -200.68022802609</t>
  </si>
  <si>
    <t>-525.747696263553 99.2643538967304 215.569259823855</t>
  </si>
  <si>
    <t>-535.28059747794 101.599311820794 621.813682011489</t>
  </si>
  <si>
    <t>-393.991871974411 54.4173418095218 682.1904338773</t>
  </si>
  <si>
    <t>9763-20170724T150326.812224700.bin</t>
  </si>
  <si>
    <t>-499.833091848363 177.042156284207 -203.704863598922</t>
  </si>
  <si>
    <t>-509.265758063507 174.721837104984 -301.733709560339</t>
  </si>
  <si>
    <t>-514.149581576323 170.184381551629 -409.990514819529</t>
  </si>
  <si>
    <t>-516.278123390833 165.518432257788 -507.856399838391</t>
  </si>
  <si>
    <t>-516.090697203732 160.431676074696 -605.724149701777</t>
  </si>
  <si>
    <t>-513.360145960423 152.960356098472 -743.494538695341</t>
  </si>
  <si>
    <t>-488.268689501911 150.245001254431 -831.153331241488</t>
  </si>
  <si>
    <t>-519.445970853262 185.814782952636 -684.295316928287</t>
  </si>
  <si>
    <t>-560.080214169121 319.638812435947 -677.918381899026</t>
  </si>
  <si>
    <t>-489.531164914966 413.197783444266 -401.748967433908</t>
  </si>
  <si>
    <t>-255.265788241106 396.023024506132 -331.394339684805</t>
  </si>
  <si>
    <t>-509.688276085542 126.711161863429 -680.896785871976</t>
  </si>
  <si>
    <t>-281.160238558701 85.9927552965976 -361.08672882549</t>
  </si>
  <si>
    <t>-487.556147958538 255.702760921878 -206.6607588884</t>
  </si>
  <si>
    <t>-488.489622577104 273.849497264236 209.42310735965</t>
  </si>
  <si>
    <t>-492.036071333065 284.6414804895 615.631800447334</t>
  </si>
  <si>
    <t>-343.725094993909 299.324665472663 675.817061353998</t>
  </si>
  <si>
    <t>-512.067859849479 98.3822248438969 -200.696393310929</t>
  </si>
  <si>
    <t>-525.811756470319 99.1958623006285 215.556462003808</t>
  </si>
  <si>
    <t>-535.272229959691 101.572041678198 621.800332882624</t>
  </si>
  <si>
    <t>-393.979289098804 54.4023362686521 682.176718228786</t>
  </si>
  <si>
    <t>9763-20170724T150326.873151300.bin</t>
  </si>
  <si>
    <t>-500.129210016453 176.972767581571 -203.729049278442</t>
  </si>
  <si>
    <t>-509.528482788915 174.646200081579 -301.760864452752</t>
  </si>
  <si>
    <t>-514.339798484686 170.108467161139 -410.021112902327</t>
  </si>
  <si>
    <t>-516.388878941042 165.446130642927 -507.888640882223</t>
  </si>
  <si>
    <t>-516.108347028428 160.367790701767 -605.75655065817</t>
  </si>
  <si>
    <t>-513.232674363439 152.913788833918 -743.525102457601</t>
  </si>
  <si>
    <t>-488.062859541686 150.258618365516 -831.1631773162</t>
  </si>
  <si>
    <t>-519.385047004482 185.760130480096 -684.328123034714</t>
  </si>
  <si>
    <t>-560.077415435593 319.563970521304 -677.94964155029</t>
  </si>
  <si>
    <t>-488.089944996635 410.778648262826 -401.367496084372</t>
  </si>
  <si>
    <t>-253.931372120757 394.625241579754 -330.417910224303</t>
  </si>
  <si>
    <t>-509.622548480469 126.657419094846 -680.926727512462</t>
  </si>
  <si>
    <t>-281.153191520536 85.8102721342545 -361.130048720507</t>
  </si>
  <si>
    <t>-487.925082242066 255.681322988427 -206.677522809125</t>
  </si>
  <si>
    <t>-488.591544172646 273.867408088772 209.405185805418</t>
  </si>
  <si>
    <t>-492.051945322931 284.666860812616 615.625183569525</t>
  </si>
  <si>
    <t>-343.745458442067 299.406576009132 675.807636784796</t>
  </si>
  <si>
    <t>-512.277153113985 98.249123252157 -200.733725796194</t>
  </si>
  <si>
    <t>-526.004349348005 99.1445968272974 215.519511058452</t>
  </si>
  <si>
    <t>-535.263009058354 101.510750799289 621.782072486526</t>
  </si>
  <si>
    <t>-393.948207540241 54.4026394066916 682.155440052553</t>
  </si>
  <si>
    <t>9763-20170724T150326.911250200.bin</t>
  </si>
  <si>
    <t>-500.26961649642 176.914583306653 -203.719118377269</t>
  </si>
  <si>
    <t>-509.690847238759 174.582036939989 -301.748615245029</t>
  </si>
  <si>
    <t>-514.511558345136 170.034681406596 -410.00805612413</t>
  </si>
  <si>
    <t>-516.563064320685 165.363001927559 -507.87502690576</t>
  </si>
  <si>
    <t>-516.278896585391 160.275061734113 -605.742585000696</t>
  </si>
  <si>
    <t>-513.391710866186 152.807157005641 -743.510100064829</t>
  </si>
  <si>
    <t>-488.185572703953 150.1548068358 -831.137783609425</t>
  </si>
  <si>
    <t>-519.548594534842 185.659398205367 -684.317016833668</t>
  </si>
  <si>
    <t>-560.298702791812 319.445646369121 -677.92594728387</t>
  </si>
  <si>
    <t>-487.618783139924 409.024193698747 -400.990347431543</t>
  </si>
  <si>
    <t>-253.52278542697 393.768501957818 -329.636704893676</t>
  </si>
  <si>
    <t>-509.787273191997 126.556848406242 -680.90874197756</t>
  </si>
  <si>
    <t>-281.200364190121 85.6917329881176 -361.130149472346</t>
  </si>
  <si>
    <t>-488.139406989486 255.668346596143 -206.687677619239</t>
  </si>
  <si>
    <t>-488.607162718949 273.821653994283 209.396768568964</t>
  </si>
  <si>
    <t>-492.042042407932 284.645337981788 615.616031370925</t>
  </si>
  <si>
    <t>-343.738426850378 299.387061627066 675.805095487652</t>
  </si>
  <si>
    <t>-512.389024469577 98.173760997161 -200.733291855182</t>
  </si>
  <si>
    <t>-526.102870897025 99.1578352788786 215.520186842554</t>
  </si>
  <si>
    <t>-535.251791477927 101.500057868663 621.778619754244</t>
  </si>
  <si>
    <t>-393.933965384543 54.3991352697471 682.150617963846</t>
  </si>
  <si>
    <t>9763-20170724T150326.978097700.bin</t>
  </si>
  <si>
    <t>-500.61022884493 176.841298644715 -203.745808370285</t>
  </si>
  <si>
    <t>-510.122029824282 174.517264594151 -301.766789051182</t>
  </si>
  <si>
    <t>-515.048773147525 169.989978518516 -410.022281754638</t>
  </si>
  <si>
    <t>-517.198891534575 165.341108914586 -507.888318512145</t>
  </si>
  <si>
    <t>-517.016347389232 160.280079647159 -605.757381103805</t>
  </si>
  <si>
    <t>-514.275541777959 152.855391444922 -743.530244244205</t>
  </si>
  <si>
    <t>-489.081771683774 150.207874243004 -831.16164557951</t>
  </si>
  <si>
    <t>-520.385906465726 185.686262324002 -684.320548536787</t>
  </si>
  <si>
    <t>-561.309344542343 319.415459209608 -677.810722630073</t>
  </si>
  <si>
    <t>-488.224017382421 406.518477211066 -400.193024834562</t>
  </si>
  <si>
    <t>-254.627278801407 392.63850738139 -326.947418194534</t>
  </si>
  <si>
    <t>-510.588209842176 126.588285657408 -680.940780580687</t>
  </si>
  <si>
    <t>-281.690490765814 85.7299357880124 -361.332415761887</t>
  </si>
  <si>
    <t>-488.56459433279 255.646874820607 -206.712982672142</t>
  </si>
  <si>
    <t>-488.686563694001 273.741288751056 209.374227985069</t>
  </si>
  <si>
    <t>-492.050886577362 284.68213917943 615.600047183632</t>
  </si>
  <si>
    <t>-343.753434975448 299.393740287074 675.811700516036</t>
  </si>
  <si>
    <t>-512.65847776088 98.0386641476737 -200.750512860996</t>
  </si>
  <si>
    <t>-526.363252676619 99.2528231566812 215.502652312886</t>
  </si>
  <si>
    <t>-535.201968101108 101.497865088081 621.749097937315</t>
  </si>
  <si>
    <t>-393.911067822606 54.3618928658161 682.156713912355</t>
  </si>
  <si>
    <t>9763-20170724T150327.011185900.bin</t>
  </si>
  <si>
    <t>-500.796725954554 176.790956350387 -203.757550627373</t>
  </si>
  <si>
    <t>-510.365425793886 174.475894317323 -301.773279984802</t>
  </si>
  <si>
    <t>-515.358624696169 169.962456833827 -410.026177734526</t>
  </si>
  <si>
    <t>-517.570270868387 165.327712261722 -507.891631193519</t>
  </si>
  <si>
    <t>-517.450682222831 160.283580098527 -605.761594445091</t>
  </si>
  <si>
    <t>-514.800181456298 152.885073324546 -743.537683771323</t>
  </si>
  <si>
    <t>-489.640486349708 150.250487155394 -831.179206421465</t>
  </si>
  <si>
    <t>-520.884004316701 185.702773524421 -684.317842033798</t>
  </si>
  <si>
    <t>-561.908738687849 319.395547670964 -677.731744902579</t>
  </si>
  <si>
    <t>-488.933045104 405.526970493098 -399.78214418833</t>
  </si>
  <si>
    <t>-255.250215083456 392.335780371574 -326.684161921856</t>
  </si>
  <si>
    <t>-511.05955740144 126.608134064714 -680.955462543075</t>
  </si>
  <si>
    <t>-282.099364172853 85.8545151579647 -361.452392533775</t>
  </si>
  <si>
    <t>-488.791562739902 255.606528234987 -206.717934445791</t>
  </si>
  <si>
    <t>-488.70176604351 273.700741870319 209.369303975564</t>
  </si>
  <si>
    <t>-492.053298872733 284.695996117221 615.59322595948</t>
  </si>
  <si>
    <t>-343.755487297841 299.35471848667 675.816850360743</t>
  </si>
  <si>
    <t>-512.785894234477 97.9881356389183 -200.757778304028</t>
  </si>
  <si>
    <t>-526.478068547377 99.2887476187157 215.495493505922</t>
  </si>
  <si>
    <t>-535.165899971877 101.516005694015 621.740926810151</t>
  </si>
  <si>
    <t>-393.904149871628 54.319149333641 682.169161037683</t>
  </si>
  <si>
    <t>9763-20170724T150327.088286000.bin</t>
  </si>
  <si>
    <t>-501.239646413465 176.710296256552 -203.800523380939</t>
  </si>
  <si>
    <t>-511.018322296249 174.417892999219 -301.796089968817</t>
  </si>
  <si>
    <t>-516.21668270715 169.952596887128 -410.041405749016</t>
  </si>
  <si>
    <t>-518.603709475868 165.373317708326 -507.905139536946</t>
  </si>
  <si>
    <t>-518.650128514992 160.397213273156 -605.778782369743</t>
  </si>
  <si>
    <t>-516.224023912225 153.109574146659 -743.564887725557</t>
  </si>
  <si>
    <t>-491.21946673372 150.529330736051 -831.252410373841</t>
  </si>
  <si>
    <t>-522.208255974981 185.880036769427 -684.308763517584</t>
  </si>
  <si>
    <t>-563.260371341935 319.551243142988 -677.450185299029</t>
  </si>
  <si>
    <t>-491.129660174647 404.921839131797 -399.045744264381</t>
  </si>
  <si>
    <t>-256.848598362838 391.864371296847 -327.863538858315</t>
  </si>
  <si>
    <t>-512.384622388117 126.781644704721 -681.010042562747</t>
  </si>
  <si>
    <t>-283.336523422103 85.8781464892031 -361.868408086972</t>
  </si>
  <si>
    <t>-489.360938343452 255.519450346924 -206.769710707569</t>
  </si>
  <si>
    <t>-488.811243088787 273.487528956672 209.322650309523</t>
  </si>
  <si>
    <t>-492.043987344149 284.758072244399 615.552210842221</t>
  </si>
  <si>
    <t>-343.758941322536 299.244256361488 675.848926246632</t>
  </si>
  <si>
    <t>-513.163620560069 97.9023521335898 -200.774741271273</t>
  </si>
  <si>
    <t>-526.838462403297 99.3474754465151 215.478703944458</t>
  </si>
  <si>
    <t>-535.042477577263 101.598039330712 621.700851322159</t>
  </si>
  <si>
    <t>-393.904461290113 54.1088551870134 682.189160219935</t>
  </si>
  <si>
    <t>9763-20170724T150327.111346500.bin</t>
  </si>
  <si>
    <t>-501.606064800522 176.657516200095 -203.835792524871</t>
  </si>
  <si>
    <t>-511.484319562182 174.375990023924 -301.821608421475</t>
  </si>
  <si>
    <t>-516.797286287013 169.922308800259 -410.061798034754</t>
  </si>
  <si>
    <t>-519.289849061844 165.352716118502 -507.923424594585</t>
  </si>
  <si>
    <t>-519.443646140351 160.385527081343 -605.797320633024</t>
  </si>
  <si>
    <t>-517.170623336754 153.10948710795 -743.586668411106</t>
  </si>
  <si>
    <t>-492.25597757056 150.53737614732 -831.300082616366</t>
  </si>
  <si>
    <t>-523.067353530833 185.878672349125 -684.321108073378</t>
  </si>
  <si>
    <t>-564.023876523606 319.574820062584 -677.294081347193</t>
  </si>
  <si>
    <t>-492.338486416848 405.366123791319 -398.904021262132</t>
  </si>
  <si>
    <t>-257.727764519101 391.94618847329 -328.884474288173</t>
  </si>
  <si>
    <t>-513.283384135003 126.772798297794 -681.038534769638</t>
  </si>
  <si>
    <t>-284.21366171764 85.7805668101344 -362.147305064391</t>
  </si>
  <si>
    <t>-489.853065635169 255.541383976836 -206.824281624258</t>
  </si>
  <si>
    <t>-488.957672271547 273.355952770192 209.274073098454</t>
  </si>
  <si>
    <t>-492.020499690053 284.828026573181 615.49224196845</t>
  </si>
  <si>
    <t>-343.746935251127 299.046632025336 675.880805704582</t>
  </si>
  <si>
    <t>-513.432773362502 97.8063966729662 -200.815959453074</t>
  </si>
  <si>
    <t>-527.024797192972 99.3754062190694 215.439753697272</t>
  </si>
  <si>
    <t>-534.986409942732 101.65553383369 621.686247945698</t>
  </si>
  <si>
    <t>-393.925480059589 53.9722210209163 682.201675982036</t>
  </si>
  <si>
    <t>9763-20170724T150327.175521100.bin</t>
  </si>
  <si>
    <t>-502.480906384872 176.458897325826 -203.913025695056</t>
  </si>
  <si>
    <t>-512.433739716131 174.205726264206 -301.891918415016</t>
  </si>
  <si>
    <t>-517.896397160572 169.746143601325 -410.124411954371</t>
  </si>
  <si>
    <t>-520.549891824174 165.152760395281 -507.980689644046</t>
  </si>
  <si>
    <t>-520.889165090606 160.141174850273 -605.851908114386</t>
  </si>
  <si>
    <t>-518.90198379974 152.778658669317 -743.641130560033</t>
  </si>
  <si>
    <t>-494.09380649262 150.147357119783 -831.382857158077</t>
  </si>
  <si>
    <t>-524.638206209116 185.591197215807 -684.383703285901</t>
  </si>
  <si>
    <t>-565.521888969864 319.294378392106 -677.225849473584</t>
  </si>
  <si>
    <t>-495.921988014467 407.993293064491 -399.218035993612</t>
  </si>
  <si>
    <t>-260.698608236122 392.97255946085 -331.621142072388</t>
  </si>
  <si>
    <t>-514.922547947918 126.475067412438 -681.084930547622</t>
  </si>
  <si>
    <t>-285.883610015259 85.2957876322027 -362.765120508168</t>
  </si>
  <si>
    <t>-490.707829782611 255.338579463205 -206.895821839469</t>
  </si>
  <si>
    <t>-489.378462360389 273.028254832059 209.206728862934</t>
  </si>
  <si>
    <t>-491.977825197309 284.894583205232 615.428241622841</t>
  </si>
  <si>
    <t>-343.730775800919 298.794467585166 675.956001068376</t>
  </si>
  <si>
    <t>-514.138207780306 97.5524291986007 -200.899593665412</t>
  </si>
  <si>
    <t>-527.410116506739 99.2417682655641 215.365974413036</t>
  </si>
  <si>
    <t>-534.971978074299 101.660863458902 621.633022199928</t>
  </si>
  <si>
    <t>-393.962217147988 53.8511746403085 682.167960244717</t>
  </si>
  <si>
    <t>9763-20170724T150327.240326500.bin</t>
  </si>
  <si>
    <t>-503.336950236948 176.179922719837 -203.928535460719</t>
  </si>
  <si>
    <t>-513.366806099905 173.944418464084 -301.899914318416</t>
  </si>
  <si>
    <t>-518.902108481111 169.48231499436 -410.128647204163</t>
  </si>
  <si>
    <t>-521.615238353294 164.879172672324 -507.982847212601</t>
  </si>
  <si>
    <t>-522.007576320337 159.851012400149 -605.853028656696</t>
  </si>
  <si>
    <t>-520.087752003757 152.458868875335 -743.641617837038</t>
  </si>
  <si>
    <t>-495.263844053122 149.685369277036 -831.374558038879</t>
  </si>
  <si>
    <t>-525.841288060502 185.27650104135 -684.388719355168</t>
  </si>
  <si>
    <t>-566.778899472331 318.961370051308 -677.242218391522</t>
  </si>
  <si>
    <t>-500.356670626073 413.990300223991 -400.551759586117</t>
  </si>
  <si>
    <t>-264.531695548023 395.975844940019 -335.844253852349</t>
  </si>
  <si>
    <t>-516.031455391341 126.176288652847 -681.081407767449</t>
  </si>
  <si>
    <t>-287.382509749907 85.3882021215643 -363.170737000991</t>
  </si>
  <si>
    <t>-491.596390571943 255.037030278843 -206.884352787563</t>
  </si>
  <si>
    <t>-489.86006957101 272.839476818086 209.211854715816</t>
  </si>
  <si>
    <t>-491.949694681613 284.882486031255 615.43310559803</t>
  </si>
  <si>
    <t>-343.714365415363 298.787756345447 675.988351308249</t>
  </si>
  <si>
    <t>-514.968785422622 97.2978349929342 -200.919520810762</t>
  </si>
  <si>
    <t>-527.799808777528 98.9860927474904 215.359808243715</t>
  </si>
  <si>
    <t>-534.986510791279 101.658769270549 621.611405252491</t>
  </si>
  <si>
    <t>-394.00308708875 53.7526926840856 682.131539539044</t>
  </si>
  <si>
    <t>9763-20170724T150327.277424300.bin</t>
  </si>
  <si>
    <t>-503.952957309063 176.010031865887 -203.917769337509</t>
  </si>
  <si>
    <t>-514.025776867967 173.78294067338 -301.884981061394</t>
  </si>
  <si>
    <t>-519.573215363517 169.311075991521 -410.112746135596</t>
  </si>
  <si>
    <t>-522.282091248799 164.693877575791 -507.966385105129</t>
  </si>
  <si>
    <t>-522.654492708174 159.648545257279 -605.835744342228</t>
  </si>
  <si>
    <t>-520.689777159267 152.230481111181 -743.622214824936</t>
  </si>
  <si>
    <t>-495.786075933764 149.370389956922 -831.329804723696</t>
  </si>
  <si>
    <t>-526.531677114185 185.047771184312 -684.377827548313</t>
  </si>
  <si>
    <t>-567.569020561882 318.70116949185 -677.355119285411</t>
  </si>
  <si>
    <t>-502.288854940468 418.539871919247 -402.090318025541</t>
  </si>
  <si>
    <t>-266.528010690187 398.087690904962 -337.875458144502</t>
  </si>
  <si>
    <t>-516.584795621438 125.971289566339 -681.055479853109</t>
  </si>
  <si>
    <t>-288.16829245915 85.9078498927315 -363.172582192328</t>
  </si>
  <si>
    <t>-492.271542341599 254.897226875433 -206.860097477799</t>
  </si>
  <si>
    <t>-490.132597640697 272.773994627775 209.231070588608</t>
  </si>
  <si>
    <t>-491.941749412963 284.866596932689 615.449427771147</t>
  </si>
  <si>
    <t>-343.704679364505 298.840157800311 675.984573493737</t>
  </si>
  <si>
    <t>-515.557433259785 97.1359188123497 -200.933975054722</t>
  </si>
  <si>
    <t>-528.076137332321 98.793944585399 215.355033257684</t>
  </si>
  <si>
    <t>-535.036429734256 101.61819017838 621.626770646597</t>
  </si>
  <si>
    <t>-394.027922677805 53.7510835547005 682.119210982622</t>
  </si>
  <si>
    <t>9763-20170724T150327.341634600.bin</t>
  </si>
  <si>
    <t>-505.452992975285 175.709530119574 -203.885814676271</t>
  </si>
  <si>
    <t>-515.57782743922 173.463087584192 -301.847315389013</t>
  </si>
  <si>
    <t>-521.131434794223 168.817463042999 -410.067385245555</t>
  </si>
  <si>
    <t>-523.819268454313 163.984021467523 -507.911226719908</t>
  </si>
  <si>
    <t>-524.140451977712 158.664350832929 -605.766148304389</t>
  </si>
  <si>
    <t>-522.068483562343 150.800311523902 -743.526296787986</t>
  </si>
  <si>
    <t>-496.987284241513 147.541232149425 -831.169502509819</t>
  </si>
  <si>
    <t>-528.03391630692 183.795974580587 -684.393376664729</t>
  </si>
  <si>
    <t>-569.196340373212 317.45604792831 -677.910533428239</t>
  </si>
  <si>
    <t>-505.654349572343 426.89328897274 -405.907079795533</t>
  </si>
  <si>
    <t>-270.220685421481 401.517371908535 -342.251339347786</t>
  </si>
  <si>
    <t>-517.934794536377 124.756941868104 -680.871265398622</t>
  </si>
  <si>
    <t>-289.700117945313 86.6442921159983 -363.123228122529</t>
  </si>
  <si>
    <t>-494.080819471954 254.584776044114 -206.793831029619</t>
  </si>
  <si>
    <t>-490.852796109646 272.72013409856 209.27914648235</t>
  </si>
  <si>
    <t>-491.946120886244 284.861669639734 615.489234048595</t>
  </si>
  <si>
    <t>-343.687746541163 298.899290344396 675.957363217013</t>
  </si>
  <si>
    <t>-516.771707492214 96.8485330837436 -200.901207311711</t>
  </si>
  <si>
    <t>-528.613298267663 98.3804349646164 215.40808954416</t>
  </si>
  <si>
    <t>-535.196519111666 101.467282351914 621.681897039258</t>
  </si>
  <si>
    <t>-394.046568207686 53.9010726926604 682.081847032168</t>
  </si>
  <si>
    <t>9763-20170724T150327.372711100.bin</t>
  </si>
  <si>
    <t>-506.257505022075 175.621455956383 -203.858546385062</t>
  </si>
  <si>
    <t>-516.396399792165 173.370817447229 -301.818475913606</t>
  </si>
  <si>
    <t>-521.949724462407 168.628735818962 -410.034307109484</t>
  </si>
  <si>
    <t>-524.627453145499 163.671369055241 -507.8721774981</t>
  </si>
  <si>
    <t>-524.926461729325 158.191327976472 -605.718338600088</t>
  </si>
  <si>
    <t>-522.808557606537 150.063104292566 -743.46252438196</t>
  </si>
  <si>
    <t>-497.66781389327 146.536223254425 -831.078180863672</t>
  </si>
  <si>
    <t>-528.819665172423 183.167563562332 -684.395175874873</t>
  </si>
  <si>
    <t>-570.007200471642 316.823252174456 -678.211425074954</t>
  </si>
  <si>
    <t>-506.803889652028 430.899943271991 -408.041314268814</t>
  </si>
  <si>
    <t>-271.463904759376 402.579501943964 -345.287256464578</t>
  </si>
  <si>
    <t>-518.669814957048 124.144349870756 -680.756096733606</t>
  </si>
  <si>
    <t>-290.442667565964 87.021669081947 -363.202528594055</t>
  </si>
  <si>
    <t>-495.06165513747 254.535540822947 -206.779799053464</t>
  </si>
  <si>
    <t>-491.235230187964 272.729593875164 209.285497688549</t>
  </si>
  <si>
    <t>-491.948229452311 284.890843090532 615.496835130697</t>
  </si>
  <si>
    <t>-343.684164723514 298.963418859825 675.942934200453</t>
  </si>
  <si>
    <t>-517.400363682004 96.7308022207935 -200.880337323767</t>
  </si>
  <si>
    <t>-528.850392042448 98.1711313980315 215.440269103527</t>
  </si>
  <si>
    <t>-535.303639443106 101.385272763963 621.731405888064</t>
  </si>
  <si>
    <t>-394.057887644111 54.0003706325547 682.049775277902</t>
  </si>
  <si>
    <t>9763-20170724T150327.440895700.bin</t>
  </si>
  <si>
    <t>-507.58794804387 175.498503391748 -203.860188679939</t>
  </si>
  <si>
    <t>-517.789814485009 173.240833501003 -301.813408739536</t>
  </si>
  <si>
    <t>-523.371361401817 168.335650022525 -410.020484488063</t>
  </si>
  <si>
    <t>-526.051967849555 163.16978667791 -507.847544125383</t>
  </si>
  <si>
    <t>-526.3275767424 157.421385303152 -605.678441472991</t>
  </si>
  <si>
    <t>-524.145652533458 148.853094684147 -743.394938828139</t>
  </si>
  <si>
    <t>-498.912726427691 144.709822185059 -830.957105139786</t>
  </si>
  <si>
    <t>-530.235931047033 182.137136778864 -684.43660514378</t>
  </si>
  <si>
    <t>-571.330379349759 315.846781420249 -678.699231290738</t>
  </si>
  <si>
    <t>-507.4652462877 438.20806970515 -412.336843078278</t>
  </si>
  <si>
    <t>-272.503437088705 404.121028143927 -351.050383779102</t>
  </si>
  <si>
    <t>-519.984328003141 123.143828702648 -680.60375590197</t>
  </si>
  <si>
    <t>-291.900028297999 88.1296348179153 -363.557292098859</t>
  </si>
  <si>
    <t>-496.6343990616 254.475723771877 -206.789422132916</t>
  </si>
  <si>
    <t>-491.878148476997 272.64247975898 209.267478815703</t>
  </si>
  <si>
    <t>-491.892245531554 284.856748489972 615.479667324775</t>
  </si>
  <si>
    <t>-343.646219714071 299.149794826427 675.918265469533</t>
  </si>
  <si>
    <t>-518.54394938568 96.5368567963715 -200.879444914512</t>
  </si>
  <si>
    <t>-529.447863318961 98.0018104946744 215.455749597339</t>
  </si>
  <si>
    <t>-535.436368148954 101.260865110523 621.739745183489</t>
  </si>
  <si>
    <t>-394.06631561577 54.1479021335399 681.979959652295</t>
  </si>
  <si>
    <t>9763-20170724T150327.473983900.bin</t>
  </si>
  <si>
    <t>-508.132824340023 175.490496067669 -203.877241679444</t>
  </si>
  <si>
    <t>-518.383986703534 173.227209764854 -301.825119945288</t>
  </si>
  <si>
    <t>-524.008429239993 168.232594885391 -410.025886701731</t>
  </si>
  <si>
    <t>-526.719942328068 162.952438751702 -507.84614389736</t>
  </si>
  <si>
    <t>-527.01660463132 157.056649859571 -605.668064647959</t>
  </si>
  <si>
    <t>-524.852052971675 148.246614472582 -743.369500758659</t>
  </si>
  <si>
    <t>-499.6088895793 143.77759092129 -830.912831817631</t>
  </si>
  <si>
    <t>-530.94432985968 181.632529809901 -684.469054443022</t>
  </si>
  <si>
    <t>-571.962784916384 315.377728982931 -679.014632257441</t>
  </si>
  <si>
    <t>-507.351528346964 441.370718671478 -414.531757956895</t>
  </si>
  <si>
    <t>-272.704617475378 404.835769228665 -353.449688464942</t>
  </si>
  <si>
    <t>-520.673363552797 122.649366691151 -680.53400856427</t>
  </si>
  <si>
    <t>-292.723937571573 88.2443506713648 -363.781041422881</t>
  </si>
  <si>
    <t>-497.259169663669 254.506472490019 -206.811532783374</t>
  </si>
  <si>
    <t>-492.138795283725 272.62078711912 209.243302390619</t>
  </si>
  <si>
    <t>-491.8756751949 284.882479528853 615.462103162034</t>
  </si>
  <si>
    <t>-343.632204131881 299.167748739596 675.908864935964</t>
  </si>
  <si>
    <t>-519.012403747804 96.4673459097019 -200.886853815514</t>
  </si>
  <si>
    <t>-529.729683751545 97.9730034463792 215.453013144337</t>
  </si>
  <si>
    <t>-535.476823953074 101.212234401244 621.730922054149</t>
  </si>
  <si>
    <t>-394.059055873989 54.221851545705 681.954814198745</t>
  </si>
  <si>
    <t>9763-20170724T150327.542174800.bin</t>
  </si>
  <si>
    <t>-509.156007678136 175.584500392226 -203.864371496024</t>
  </si>
  <si>
    <t>-519.545622187841 173.301604044186 -301.797219774106</t>
  </si>
  <si>
    <t>-525.309638516038 168.109973502011 -409.981457744234</t>
  </si>
  <si>
    <t>-528.135197522765 162.581226323365 -507.784574729461</t>
  </si>
  <si>
    <t>-528.529553452599 156.366966680341 -605.586632386338</t>
  </si>
  <si>
    <t>-526.481429888915 147.035113384027 -743.255500114316</t>
  </si>
  <si>
    <t>-501.251385593089 141.925381477443 -830.767336828316</t>
  </si>
  <si>
    <t>-532.503133478598 180.647665357101 -684.476680982989</t>
  </si>
  <si>
    <t>-573.279506847551 314.479094092364 -679.616604362944</t>
  </si>
  <si>
    <t>-506.106637552873 447.042026825952 -419.011795486328</t>
  </si>
  <si>
    <t>-272.255933974074 406.693893267896 -357.279649697667</t>
  </si>
  <si>
    <t>-522.270373757158 121.672512899112 -680.326800782369</t>
  </si>
  <si>
    <t>-294.316328759551 88.099520115707 -364.16794710583</t>
  </si>
  <si>
    <t>-498.372733385814 254.618765948979 -206.826435162628</t>
  </si>
  <si>
    <t>-492.523125198099 272.654892928994 209.222177232407</t>
  </si>
  <si>
    <t>-491.850751097729 284.907230803272 615.451685885493</t>
  </si>
  <si>
    <t>-343.608369868755 299.286153555652 675.878840181278</t>
  </si>
  <si>
    <t>-519.974873862827 96.5533865431087 -200.875727419567</t>
  </si>
  <si>
    <t>-530.131858608837 97.9094997739996 215.478665795766</t>
  </si>
  <si>
    <t>-535.577512142878 101.15201681257 621.776657809819</t>
  </si>
  <si>
    <t>-394.066301372792 54.3552478669458 681.931828529054</t>
  </si>
  <si>
    <t>9763-20170724T150327.573257600.bin</t>
  </si>
  <si>
    <t>-509.572886534571 175.676456859587 -203.847834325921</t>
  </si>
  <si>
    <t>-520.037766226257 173.386596400909 -301.772506671696</t>
  </si>
  <si>
    <t>-525.899595861157 168.111954302683 -409.947451600638</t>
  </si>
  <si>
    <t>-528.816573149253 162.477352763397 -507.741979899285</t>
  </si>
  <si>
    <t>-529.303543783564 156.12550596576 -605.534510214888</t>
  </si>
  <si>
    <t>-527.385327080082 146.566359806148 -743.189746701091</t>
  </si>
  <si>
    <t>-502.224984906323 141.188018310329 -830.705663881219</t>
  </si>
  <si>
    <t>-533.327291511188 180.280061029524 -684.460901434237</t>
  </si>
  <si>
    <t>-573.828450319713 314.204910555573 -679.840956505658</t>
  </si>
  <si>
    <t>-505.307329186504 449.82390959495 -421.166756272237</t>
  </si>
  <si>
    <t>-271.930095261254 407.371558179192 -359.055013541366</t>
  </si>
  <si>
    <t>-523.139193237199 121.303358509851 -680.223529456788</t>
  </si>
  <si>
    <t>-295.030396222194 87.9033426294216 -364.427287315483</t>
  </si>
  <si>
    <t>-498.812643610316 254.756322914548 -206.819919830393</t>
  </si>
  <si>
    <t>-492.635201553998 272.687040245771 209.228515926521</t>
  </si>
  <si>
    <t>-491.856319992922 284.935801313874 615.462721490463</t>
  </si>
  <si>
    <t>-343.598836447249 299.239326666515 675.870725255783</t>
  </si>
  <si>
    <t>-520.349633154402 96.5825324065604 -200.843306205885</t>
  </si>
  <si>
    <t>-530.264787842695 97.9237667990476 215.51698983585</t>
  </si>
  <si>
    <t>-535.627459738423 101.134893571695 621.811871122201</t>
  </si>
  <si>
    <t>-394.079615377307 54.386606012411 681.918477756782</t>
  </si>
  <si>
    <t>9763-20170724T150327.612362600.bin</t>
  </si>
  <si>
    <t>-509.910685412349 175.74866104615 -203.832722941382</t>
  </si>
  <si>
    <t>-520.457697849028 173.462829778483 -301.748636850143</t>
  </si>
  <si>
    <t>-526.416951379817 168.139163105388 -409.915865129062</t>
  </si>
  <si>
    <t>-529.422635807841 162.438250005272 -507.703842251427</t>
  </si>
  <si>
    <t>-529.99765386415 155.997725673648 -605.490275889427</t>
  </si>
  <si>
    <t>-528.201452857379 146.290028610193 -743.136644940042</t>
  </si>
  <si>
    <t>-503.132884751194 140.680575562281 -830.664361979529</t>
  </si>
  <si>
    <t>-534.062398098469 180.072209579577 -684.438815737737</t>
  </si>
  <si>
    <t>-574.292388199721 314.090504379065 -680.056784646464</t>
  </si>
  <si>
    <t>-504.551543983168 452.744059169094 -423.324549098141</t>
  </si>
  <si>
    <t>-271.753323902984 408.119120189563 -360.566384713847</t>
  </si>
  <si>
    <t>-523.928435665328 121.090037013051 -680.146880685572</t>
  </si>
  <si>
    <t>-295.538806005602 87.5154173954625 -364.607637895382</t>
  </si>
  <si>
    <t>-499.107736509657 254.848728830554 -206.811803294911</t>
  </si>
  <si>
    <t>-492.710708660453 272.704107545931 209.236571831832</t>
  </si>
  <si>
    <t>-491.861962276063 284.962555045669 615.46981785106</t>
  </si>
  <si>
    <t>-343.593380450458 299.217447643379 675.862105591525</t>
  </si>
  <si>
    <t>-520.720735677334 96.6163546336684 -200.808133490727</t>
  </si>
  <si>
    <t>-530.398928132043 97.9538826621967 215.557748909459</t>
  </si>
  <si>
    <t>-535.659433758975 101.145999142869 621.844453818255</t>
  </si>
  <si>
    <t>-394.096395944597 54.3915613316228 681.910480186776</t>
  </si>
  <si>
    <t>9763-20170724T150327.675348800.bin</t>
  </si>
  <si>
    <t>-510.343609336106 175.800931779356 -203.823514434513</t>
  </si>
  <si>
    <t>-521.01444265951 173.545810236658 -301.726748930437</t>
  </si>
  <si>
    <t>-527.13706782569 168.142157899309 -409.880878911313</t>
  </si>
  <si>
    <t>-530.296378032141 162.322694213867 -507.656806270831</t>
  </si>
  <si>
    <t>-531.028048211053 155.717427398452 -605.431300744563</t>
  </si>
  <si>
    <t>-529.452908161031 145.728747914103 -743.060275809691</t>
  </si>
  <si>
    <t>-504.547570243087 139.623094948184 -830.601332042103</t>
  </si>
  <si>
    <t>-535.144688338309 179.643317253824 -684.422416908448</t>
  </si>
  <si>
    <t>-574.828278944763 313.852217196187 -680.417235011361</t>
  </si>
  <si>
    <t>-503.048154651766 457.670108384194 -427.111089120184</t>
  </si>
  <si>
    <t>-271.136768727423 409.602861695697 -363.616000124052</t>
  </si>
  <si>
    <t>-525.153659495758 120.644583648667 -680.02611637212</t>
  </si>
  <si>
    <t>-296.81806280839 87.2868004367124 -364.910948721482</t>
  </si>
  <si>
    <t>-499.392188845963 254.932067802005 -206.803165226569</t>
  </si>
  <si>
    <t>-492.616479456645 272.718347064567 209.242156289326</t>
  </si>
  <si>
    <t>-491.878938243421 285.056328773454 615.478759206901</t>
  </si>
  <si>
    <t>-343.5838120606 299.107385801296 675.85364984091</t>
  </si>
  <si>
    <t>-521.303236397593 96.6541724454153 -200.776484572218</t>
  </si>
  <si>
    <t>-530.614884945906 97.9730410644929 215.597816189803</t>
  </si>
  <si>
    <t>-535.701850037957 101.174031613877 621.89126045634</t>
  </si>
  <si>
    <t>-394.131022748027 54.3587176605902 681.891534032696</t>
  </si>
  <si>
    <t>9763-20170724T150327.743536600.bin</t>
  </si>
  <si>
    <t>-510.563265739584 175.785228051539 -203.787964971944</t>
  </si>
  <si>
    <t>-521.307747449249 173.58154132084 -301.684322405277</t>
  </si>
  <si>
    <t>-527.560721793406 168.15621333149 -409.829886349269</t>
  </si>
  <si>
    <t>-530.854471005492 162.283155305382 -507.598341546664</t>
  </si>
  <si>
    <t>-531.735104815703 155.589459222085 -605.365472108297</t>
  </si>
  <si>
    <t>-530.383075022982 145.438474741758 -742.985010366873</t>
  </si>
  <si>
    <t>-505.577492037491 138.880423330827 -830.521677906271</t>
  </si>
  <si>
    <t>-535.897393199376 179.43615974764 -684.37835152253</t>
  </si>
  <si>
    <t>-575.055934624257 313.792415418067 -680.607464277988</t>
  </si>
  <si>
    <t>-501.310162799151 461.63259967618 -430.198089669921</t>
  </si>
  <si>
    <t>-270.003220092438 410.395667929414 -366.977153455684</t>
  </si>
  <si>
    <t>-526.064021898077 120.414938045041 -679.928098042559</t>
  </si>
  <si>
    <t>-297.96480731112 86.4970443086472 -365.012878065865</t>
  </si>
  <si>
    <t>-499.37943043906 254.985350292856 -206.778887193286</t>
  </si>
  <si>
    <t>-492.550637157953 272.625176545085 209.271881206461</t>
  </si>
  <si>
    <t>-491.881010111344 285.098777590551 615.488035642162</t>
  </si>
  <si>
    <t>-343.560408032225 298.915695206665 675.854320608451</t>
  </si>
  <si>
    <t>-521.737769129368 96.6227380127718 -200.781854149944</t>
  </si>
  <si>
    <t>-530.757570740828 98.0224934133287 215.598601305734</t>
  </si>
  <si>
    <t>-535.689345160389 101.214694470006 621.883347597105</t>
  </si>
  <si>
    <t>-394.161477915544 54.2728480578367 681.886122706343</t>
  </si>
  <si>
    <t>9763-20170724T150327.771612000.bin</t>
  </si>
  <si>
    <t>-510.643986666422 175.766637775018 -203.81364748768</t>
  </si>
  <si>
    <t>-521.398157930719 173.582754169663 -301.709355604428</t>
  </si>
  <si>
    <t>-527.704922077763 168.16227826617 -409.852119909666</t>
  </si>
  <si>
    <t>-531.063918887162 162.284956271294 -507.618068920248</t>
  </si>
  <si>
    <t>-532.025960681972 155.576782135031 -605.383467617809</t>
  </si>
  <si>
    <t>-530.804963790531 145.394175039893 -743.001809443629</t>
  </si>
  <si>
    <t>-506.027012939147 138.686060215061 -830.535069880195</t>
  </si>
  <si>
    <t>-536.229207300077 179.410994252002 -684.39778769033</t>
  </si>
  <si>
    <t>-575.151072938645 313.834623461769 -680.688986576034</t>
  </si>
  <si>
    <t>-500.695015648768 463.725360992114 -431.71302194039</t>
  </si>
  <si>
    <t>-269.741908915014 410.786368541826 -368.600916065243</t>
  </si>
  <si>
    <t>-526.460144437585 120.379477677529 -679.94320307619</t>
  </si>
  <si>
    <t>-298.520658374681 86.3156748777828 -365.129902500158</t>
  </si>
  <si>
    <t>-499.418892628121 255.003443668088 -206.777644532924</t>
  </si>
  <si>
    <t>-492.634675871523 272.527368462224 209.278702157793</t>
  </si>
  <si>
    <t>-491.842496613818 285.045513309426 615.488204000805</t>
  </si>
  <si>
    <t>-343.533970384283 298.958586074401 675.862144288814</t>
  </si>
  <si>
    <t>-521.866022459742 96.5716093282899 -200.804653797276</t>
  </si>
  <si>
    <t>-530.909640658223 98.0473011379681 215.575055001226</t>
  </si>
  <si>
    <t>-535.658772421917 101.233632145413 621.851951342352</t>
  </si>
  <si>
    <t>-394.163620753089 54.2343244143258 681.886803940463</t>
  </si>
  <si>
    <t>9763-20170724T150327.839333900.bin</t>
  </si>
  <si>
    <t>-510.898956068273 175.746297469494 -203.856535209118</t>
  </si>
  <si>
    <t>-521.616043417794 173.591714017599 -301.757003487256</t>
  </si>
  <si>
    <t>-527.948991773693 168.168408931499 -409.897989607214</t>
  </si>
  <si>
    <t>-531.357392369502 162.271442665861 -507.661121861248</t>
  </si>
  <si>
    <t>-532.393612550084 155.524110151923 -605.422972639728</t>
  </si>
  <si>
    <t>-531.302221706647 145.264276613099 -743.036733158437</t>
  </si>
  <si>
    <t>-506.52852502721 138.374790026749 -830.55710893984</t>
  </si>
  <si>
    <t>-536.590786821513 179.32717016963 -684.447129802097</t>
  </si>
  <si>
    <t>-575.131792870023 313.88500997591 -680.872573698792</t>
  </si>
  <si>
    <t>-500.026278203366 466.834237650527 -433.960228599873</t>
  </si>
  <si>
    <t>-269.729228216703 411.371091444292 -370.618915818999</t>
  </si>
  <si>
    <t>-526.978512500709 120.271681996536 -679.967909871921</t>
  </si>
  <si>
    <t>-299.363530387908 85.9081831888375 -365.298577205074</t>
  </si>
  <si>
    <t>-499.532036412558 254.914138694388 -206.807065594393</t>
  </si>
  <si>
    <t>-492.888171728568 272.403231447154 209.253050228782</t>
  </si>
  <si>
    <t>-491.804436212587 285.050961709991 615.465405183691</t>
  </si>
  <si>
    <t>-343.503303069966 298.82010680435 675.890433959494</t>
  </si>
  <si>
    <t>-522.260322828128 96.5538311571172 -200.871264797384</t>
  </si>
  <si>
    <t>-531.241341082712 98.1471879377839 215.50937101905</t>
  </si>
  <si>
    <t>-535.579456763311 101.292159343459 621.787836492751</t>
  </si>
  <si>
    <t>-394.2006967227 54.0731013203681 681.92436174027</t>
  </si>
  <si>
    <t>9763-20170724T150327.877468100.bin</t>
  </si>
  <si>
    <t>-511.006989888522 175.735087010214 -203.895860879049</t>
  </si>
  <si>
    <t>-521.693012686282 173.5863151895 -301.799877946383</t>
  </si>
  <si>
    <t>-528.010319897814 168.154364319545 -409.941321725182</t>
  </si>
  <si>
    <t>-531.411615803497 162.242132896098 -507.703718672706</t>
  </si>
  <si>
    <t>-532.447359756883 155.471887350349 -605.464171465949</t>
  </si>
  <si>
    <t>-531.361867930049 145.170842675795 -743.074764905066</t>
  </si>
  <si>
    <t>-506.570051409105 138.21753947625 -830.584930166169</t>
  </si>
  <si>
    <t>-536.604758104546 179.258387343518 -684.495301107713</t>
  </si>
  <si>
    <t>-574.975872652463 313.856123216337 -680.982514725923</t>
  </si>
  <si>
    <t>-500.153566941192 467.606746230578 -434.482302170904</t>
  </si>
  <si>
    <t>-270.029488577086 411.252913822201 -371.298794897048</t>
  </si>
  <si>
    <t>-527.078594602229 120.190342351084 -679.998470516843</t>
  </si>
  <si>
    <t>-299.627902593609 85.5924789081446 -365.386097237514</t>
  </si>
  <si>
    <t>-499.570527277926 254.912599286945 -206.830913457146</t>
  </si>
  <si>
    <t>-493.078200094035 272.356641036385 209.233489631304</t>
  </si>
  <si>
    <t>-491.772937925696 285.03385571247 615.444989893468</t>
  </si>
  <si>
    <t>-343.484575641531 298.744979209837 675.914527347144</t>
  </si>
  <si>
    <t>-522.406400252788 96.5054528985022 -200.905177071331</t>
  </si>
  <si>
    <t>-531.433205070128 98.2142638224755 215.473965242997</t>
  </si>
  <si>
    <t>-535.549449545448 101.30977181009 621.755568354947</t>
  </si>
  <si>
    <t>-394.214682281078 54.0274159706166 681.945831603383</t>
  </si>
  <si>
    <t>9763-20170724T150327.911526300.bin</t>
  </si>
  <si>
    <t>-511.089034081477 175.701665737929 -203.916736577522</t>
  </si>
  <si>
    <t>-521.705496997123 173.546623723805 -301.828162778954</t>
  </si>
  <si>
    <t>-527.975540433061 168.117458158266 -409.972547878232</t>
  </si>
  <si>
    <t>-531.34625455935 162.210893423504 -507.736273946463</t>
  </si>
  <si>
    <t>-532.36371576033 155.448687068895 -605.497439657629</t>
  </si>
  <si>
    <t>-531.265603807628 145.160671139619 -743.109036497971</t>
  </si>
  <si>
    <t>-506.439701455188 138.159606287675 -830.605786907664</t>
  </si>
  <si>
    <t>-536.490013388913 179.246284849951 -684.526872428126</t>
  </si>
  <si>
    <t>-574.744648272099 313.874849017538 -681.002780808254</t>
  </si>
  <si>
    <t>-500.536711450573 468.059205775217 -434.587723470526</t>
  </si>
  <si>
    <t>-270.471174634903 410.993390038347 -371.831361661188</t>
  </si>
  <si>
    <t>-527.011988357448 120.170297034078 -680.034641459346</t>
  </si>
  <si>
    <t>-299.800895084073 85.3323736224538 -365.465094213872</t>
  </si>
  <si>
    <t>-499.518150258948 254.876150977799 -206.864354044604</t>
  </si>
  <si>
    <t>-493.235139414953 272.354913942606 209.20175038884</t>
  </si>
  <si>
    <t>-491.74193624379 285.049470667718 615.40985687673</t>
  </si>
  <si>
    <t>-343.465686039975 298.649744059581 675.934121328414</t>
  </si>
  <si>
    <t>-522.576803526885 96.5045938474802 -200.932068519019</t>
  </si>
  <si>
    <t>-531.584540113657 98.2557112889779 215.44726851656</t>
  </si>
  <si>
    <t>-535.533160451872 101.324608873549 621.742044672483</t>
  </si>
  <si>
    <t>-394.231057276452 53.9904072983361 681.968278500171</t>
  </si>
  <si>
    <t>9763-20170724T150327.978216200.bin</t>
  </si>
  <si>
    <t>-511.198646032964 175.71960705604 -203.983598617836</t>
  </si>
  <si>
    <t>-521.704259771826 173.569363212695 -301.907140345251</t>
  </si>
  <si>
    <t>-527.819359429769 168.176093963968 -410.062275484785</t>
  </si>
  <si>
    <t>-531.037955501523 162.315907370137 -507.833793120399</t>
  </si>
  <si>
    <t>-531.892016420193 155.615257766687 -605.600827185835</t>
  </si>
  <si>
    <t>-530.552709653429 145.430831685104 -743.217882675459</t>
  </si>
  <si>
    <t>-505.515158113757 138.358600862961 -830.648448792443</t>
  </si>
  <si>
    <t>-535.884949234998 179.471568840566 -684.619492374608</t>
  </si>
  <si>
    <t>-574.318530786796 314.042332122685 -681.074907845733</t>
  </si>
  <si>
    <t>-501.625219539301 468.007842977938 -434.072294444421</t>
  </si>
  <si>
    <t>-271.468094282394 410.125440334404 -372.409336283511</t>
  </si>
  <si>
    <t>-526.404506052936 120.393645142463 -680.155033765925</t>
  </si>
  <si>
    <t>-300.070360793512 85.3842040101906 -365.515468483425</t>
  </si>
  <si>
    <t>-499.390830382478 254.911159001404 -206.941255698916</t>
  </si>
  <si>
    <t>-493.707980589096 272.275901727625 209.138279026888</t>
  </si>
  <si>
    <t>-491.661654175295 285.008490595377 615.343525111735</t>
  </si>
  <si>
    <t>-343.432596321569 298.733253024481 675.955234776865</t>
  </si>
  <si>
    <t>-522.861808238433 96.5815724033516 -200.996564572898</t>
  </si>
  <si>
    <t>-531.893321378191 98.3832638612203 215.382154833971</t>
  </si>
  <si>
    <t>-535.473569602933 101.341956851929 621.672171281571</t>
  </si>
  <si>
    <t>-394.247878006516 53.9147189754476 682.004262250731</t>
  </si>
  <si>
    <t>9763-20170724T150328.042226800.bin</t>
  </si>
  <si>
    <t>-511.385890825209 175.838047481751 -204.053561361205</t>
  </si>
  <si>
    <t>-521.718894547063 173.650757869118 -301.994631529054</t>
  </si>
  <si>
    <t>-527.566609719069 168.304091715274 -410.166845212227</t>
  </si>
  <si>
    <t>-530.516164320462 162.524410942577 -507.951806228125</t>
  </si>
  <si>
    <t>-531.076165326013 155.944454756019 -605.729007339483</t>
  </si>
  <si>
    <t>-529.298756518704 145.974272673325 -743.356826876427</t>
  </si>
  <si>
    <t>-503.911104211762 138.901710808864 -830.686478547279</t>
  </si>
  <si>
    <t>-534.869982967893 179.915372284443 -684.722728453287</t>
  </si>
  <si>
    <t>-573.571605068877 314.409385175883 -681.032993726645</t>
  </si>
  <si>
    <t>-502.741374710574 468.378330428786 -433.491789330647</t>
  </si>
  <si>
    <t>-272.49474802467 409.17522777936 -373.437800167085</t>
  </si>
  <si>
    <t>-525.298847567109 120.84756647335 -680.320088449433</t>
  </si>
  <si>
    <t>-300.114560788708 85.8711120286132 -365.742804263814</t>
  </si>
  <si>
    <t>-499.68541047572 254.986183520515 -206.980383415873</t>
  </si>
  <si>
    <t>-494.193065303375 272.365488372653 209.101084543481</t>
  </si>
  <si>
    <t>-491.603069419621 284.958614456974 615.303612903586</t>
  </si>
  <si>
    <t>-343.398561333711 298.756778974265 675.958712570482</t>
  </si>
  <si>
    <t>-523.027470190292 96.7201743635831 -201.053111922689</t>
  </si>
  <si>
    <t>-532.145626544461 98.4440119663516 215.323968359991</t>
  </si>
  <si>
    <t>-535.479159261537 101.297149926884 621.634278463631</t>
  </si>
  <si>
    <t>-394.251588421602 53.9537704868801 682.027807982204</t>
  </si>
  <si>
    <t>9763-20170724T150328.073309000.bin</t>
  </si>
  <si>
    <t>-511.409615648253 175.831313923875 -204.066252265877</t>
  </si>
  <si>
    <t>-521.646362556373 173.625825983305 -302.016961587755</t>
  </si>
  <si>
    <t>-527.341943930498 168.287532630795 -410.19775013042</t>
  </si>
  <si>
    <t>-530.136660516562 162.528947079013 -507.988392188923</t>
  </si>
  <si>
    <t>-530.52536624352 155.984730184085 -605.768908003253</t>
  </si>
  <si>
    <t>-528.490256750098 146.081365145568 -743.398077624327</t>
  </si>
  <si>
    <t>-502.885968064787 139.025088429511 -830.665686859511</t>
  </si>
  <si>
    <t>-534.213979329543 179.987094537505 -684.758031505634</t>
  </si>
  <si>
    <t>-573.178856795316 314.405366739012 -681.078386327148</t>
  </si>
  <si>
    <t>-503.25645466987 468.975809268839 -433.654054589094</t>
  </si>
  <si>
    <t>-273.072148443701 408.811153989653 -374.321063234363</t>
  </si>
  <si>
    <t>-524.565676140805 120.930932991132 -680.365947429608</t>
  </si>
  <si>
    <t>-299.814692201078 85.8955278899211 -365.977103437936</t>
  </si>
  <si>
    <t>-499.645491666437 254.946894141151 -207.011669880165</t>
  </si>
  <si>
    <t>-494.425243868056 272.363744363814 209.071760942578</t>
  </si>
  <si>
    <t>-491.55805608657 284.917659677927 615.267004017156</t>
  </si>
  <si>
    <t>-343.380919004148 298.885708123704 675.950043276013</t>
  </si>
  <si>
    <t>-523.05246269028 96.7038437258643 -201.071083488416</t>
  </si>
  <si>
    <t>-532.166562628919 98.4391139642892 215.306095227106</t>
  </si>
  <si>
    <t>-535.499497964681 101.264113802621 621.633237465027</t>
  </si>
  <si>
    <t>-394.248267212956 53.9980904313004 682.032047044844</t>
  </si>
  <si>
    <t>9763-20170724T150328.140500200.bin</t>
  </si>
  <si>
    <t>-511.404219628436 175.783821804604 -204.048298247629</t>
  </si>
  <si>
    <t>-521.520595045406 173.579154597386 -302.011542002465</t>
  </si>
  <si>
    <t>-526.966768773954 168.258889283281 -410.206006273508</t>
  </si>
  <si>
    <t>-529.490059687472 162.528292898188 -508.005716264639</t>
  </si>
  <si>
    <t>-529.562119898089 156.02713326505 -605.78979489978</t>
  </si>
  <si>
    <t>-527.034491590743 146.202322819874 -743.41646597479</t>
  </si>
  <si>
    <t>-501.01097205136 139.201822098971 -830.564464703798</t>
  </si>
  <si>
    <t>-533.054969797827 180.06002368624 -684.778562286446</t>
  </si>
  <si>
    <t>-572.518948995458 314.330108121584 -681.149580006272</t>
  </si>
  <si>
    <t>-503.929176065825 470.472359731216 -434.339933778636</t>
  </si>
  <si>
    <t>-273.802028461163 408.490154447996 -376.679663658818</t>
  </si>
  <si>
    <t>-523.248600069616 121.03017141397 -680.384457576877</t>
  </si>
  <si>
    <t>-298.77302769321 85.8820672460336 -366.741372880838</t>
  </si>
  <si>
    <t>-499.830022553689 254.851196976025 -206.986818912175</t>
  </si>
  <si>
    <t>-494.785086410449 272.426501694887 209.092057910681</t>
  </si>
  <si>
    <t>-491.506819251541 284.81351379154 615.281700030885</t>
  </si>
  <si>
    <t>-343.355555184919 299.107292030406 675.952051195145</t>
  </si>
  <si>
    <t>-522.977839940437 96.7590480780955 -201.095931630516</t>
  </si>
  <si>
    <t>-532.140432813956 98.369379911127 215.280646144889</t>
  </si>
  <si>
    <t>-535.561557890416 101.191706380204 621.617647541189</t>
  </si>
  <si>
    <t>-394.23477627473 54.1337664501709 682.002214082023</t>
  </si>
  <si>
    <t>9763-20170724T150328.175593400.bin</t>
  </si>
  <si>
    <t>-511.405071661979 175.843214878697 -204.047519130642</t>
  </si>
  <si>
    <t>-521.468541096177 173.629168471173 -302.015986928849</t>
  </si>
  <si>
    <t>-526.822803313547 168.308599978602 -410.214938316805</t>
  </si>
  <si>
    <t>-529.250040946412 162.583041282933 -508.017516722951</t>
  </si>
  <si>
    <t>-529.213447587537 156.092927947885 -605.802362756332</t>
  </si>
  <si>
    <t>-526.519894923553 146.291075349676 -743.42745031599</t>
  </si>
  <si>
    <t>-500.344844005543 139.321966091346 -830.532515617089</t>
  </si>
  <si>
    <t>-532.647801218462 180.13289894531 -684.791514282723</t>
  </si>
  <si>
    <t>-572.327508510699 314.341248412411 -681.172180558723</t>
  </si>
  <si>
    <t>-504.057751827815 471.079424260616 -434.651559545936</t>
  </si>
  <si>
    <t>-273.857658563085 408.389243327882 -378.057858336582</t>
  </si>
  <si>
    <t>-522.773242085808 121.114679159807 -680.394944645953</t>
  </si>
  <si>
    <t>-298.246185201635 86.058418660811 -367.286289463871</t>
  </si>
  <si>
    <t>-499.928153652308 254.895026226087 -206.972974908173</t>
  </si>
  <si>
    <t>-494.92931512736 272.524420161377 209.10420679872</t>
  </si>
  <si>
    <t>-491.518748976801 284.840436298601 615.289569421654</t>
  </si>
  <si>
    <t>-343.363336288399 299.126540441286 675.951573509679</t>
  </si>
  <si>
    <t>-522.905323994319 96.8033159666684 -201.092337505898</t>
  </si>
  <si>
    <t>-532.042454710323 98.3645333878521 215.285038274457</t>
  </si>
  <si>
    <t>-535.599701840933 101.171140167386 621.629478398076</t>
  </si>
  <si>
    <t>-394.230372844598 54.1991203034736 681.981272796088</t>
  </si>
  <si>
    <t>9763-20170724T150328.210692900.bin</t>
  </si>
  <si>
    <t>-511.390769119363 175.915702465207 -204.051193562247</t>
  </si>
  <si>
    <t>-521.407967267491 173.689287339208 -302.024152956284</t>
  </si>
  <si>
    <t>-526.683412338728 168.375745133428 -410.22731284001</t>
  </si>
  <si>
    <t>-529.029057215154 162.66633341479 -508.032769939165</t>
  </si>
  <si>
    <t>-528.901147258804 156.202505518451 -605.819371406664</t>
  </si>
  <si>
    <t>-526.069307037724 146.449587841633 -743.444987533602</t>
  </si>
  <si>
    <t>-499.781705016571 139.530263505571 -830.520379378744</t>
  </si>
  <si>
    <t>-532.292506084752 180.26457245489 -684.803600362686</t>
  </si>
  <si>
    <t>-572.143688135871 314.414152305091 -681.176840189545</t>
  </si>
  <si>
    <t>-504.059461597274 471.655914351085 -434.925819066503</t>
  </si>
  <si>
    <t>-273.803155836127 408.35892603685 -379.243691202052</t>
  </si>
  <si>
    <t>-522.349603677545 121.256888059688 -680.417373414461</t>
  </si>
  <si>
    <t>-297.641682805727 86.1773583480172 -367.937349563816</t>
  </si>
  <si>
    <t>-500.005180375399 254.937574338429 -206.965151948373</t>
  </si>
  <si>
    <t>-494.983064015852 272.670915673038 209.107304249786</t>
  </si>
  <si>
    <t>-491.520935407954 284.862779048225 615.289077476174</t>
  </si>
  <si>
    <t>-343.364750053784 299.157047279877 675.947258554044</t>
  </si>
  <si>
    <t>-522.802991198822 96.8843111596902 -201.085611332371</t>
  </si>
  <si>
    <t>-531.946610950172 98.3735264980955 215.29179402219</t>
  </si>
  <si>
    <t>-535.630631172158 101.160011163686 621.640628230794</t>
  </si>
  <si>
    <t>-394.223533954797 54.2532158534164 681.954685189772</t>
  </si>
  <si>
    <t>9763-20170724T150328.284931900.bin</t>
  </si>
  <si>
    <t>-511.383092736937 176.10495011341 -204.052538493286</t>
  </si>
  <si>
    <t>-521.375139723733 173.871506875587 -302.027915695739</t>
  </si>
  <si>
    <t>-526.570776778548 168.575430657972 -410.235879007751</t>
  </si>
  <si>
    <t>-528.824383533621 162.894517736274 -508.04512568436</t>
  </si>
  <si>
    <t>-528.585316419992 156.473095765569 -605.834202857503</t>
  </si>
  <si>
    <t>-525.57761216577 146.795651075854 -743.461575332734</t>
  </si>
  <si>
    <t>-499.174808816505 139.958455338735 -830.508420270205</t>
  </si>
  <si>
    <t>-531.918887460444 180.571087693304 -684.810087403688</t>
  </si>
  <si>
    <t>-572.016414886084 314.661687022068 -681.157029373746</t>
  </si>
  <si>
    <t>-504.038014865566 472.388788214052 -435.187355681118</t>
  </si>
  <si>
    <t>-273.748195882196 408.132819592365 -380.755871339495</t>
  </si>
  <si>
    <t>-521.895313222522 121.575761883447 -680.442620217863</t>
  </si>
  <si>
    <t>-296.971222093133 86.3005634996348 -369.199647255231</t>
  </si>
  <si>
    <t>-500.151170426148 255.121938175496 -206.97835789334</t>
  </si>
  <si>
    <t>-494.964964409306 272.970416787513 209.087172750772</t>
  </si>
  <si>
    <t>-491.514010298634 284.925167161468 615.270298737754</t>
  </si>
  <si>
    <t>-343.354420172187 299.134199283948 675.940218047805</t>
  </si>
  <si>
    <t>-522.690119436162 97.0988918799476 -201.09540464633</t>
  </si>
  <si>
    <t>-531.857213067389 98.521288909566 215.281794685972</t>
  </si>
  <si>
    <t>-535.664190889786 101.151195411896 621.611890810464</t>
  </si>
  <si>
    <t>-394.214031302524 54.3354939586497 681.895740313346</t>
  </si>
  <si>
    <t>9763-20170724T150328.312018900.bin</t>
  </si>
  <si>
    <t>-511.346004770773 176.263938313066 -204.073171608242</t>
  </si>
  <si>
    <t>-521.329496869834 174.026342910816 -302.049296191392</t>
  </si>
  <si>
    <t>-526.508204711063 168.746356853666 -410.258854754213</t>
  </si>
  <si>
    <t>-528.744288487139 163.088219278588 -508.069880629415</t>
  </si>
  <si>
    <t>-528.485885123694 156.699095443681 -605.861032833633</t>
  </si>
  <si>
    <t>-525.449585346004 147.076803323101 -743.49172835255</t>
  </si>
  <si>
    <t>-499.033197543629 140.276390358421 -830.537257927652</t>
  </si>
  <si>
    <t>-531.810120534734 180.827442712451 -684.827965775693</t>
  </si>
  <si>
    <t>-571.97650919025 314.889774891275 -681.128925913396</t>
  </si>
  <si>
    <t>-504.0455168061 472.682940319031 -435.18853193242</t>
  </si>
  <si>
    <t>-273.755112121459 408.072030999768 -381.181535379208</t>
  </si>
  <si>
    <t>-521.773327666602 121.832775346446 -680.481991714975</t>
  </si>
  <si>
    <t>-296.726396719997 86.1384113050781 -369.83604234046</t>
  </si>
  <si>
    <t>-500.129536313373 255.279567915634 -206.996401860238</t>
  </si>
  <si>
    <t>-494.853786566175 273.074915707027 209.070290383006</t>
  </si>
  <si>
    <t>-491.505122186902 284.92922839864 615.266215950247</t>
  </si>
  <si>
    <t>-343.350294643172 299.168428245299 675.940770324284</t>
  </si>
  <si>
    <t>-522.586475711784 97.2756260893796 -201.123439487744</t>
  </si>
  <si>
    <t>-531.839087849093 98.6139514218964 215.252141575653</t>
  </si>
  <si>
    <t>-535.65328789122 101.152252447934 621.575593312649</t>
  </si>
  <si>
    <t>-394.20650225665 54.3445650559372 681.873597264812</t>
  </si>
  <si>
    <t>9763-20170724T150328.376765100.bin</t>
  </si>
  <si>
    <t>-511.156460378743 176.673378968527 -204.12943789532</t>
  </si>
  <si>
    <t>-521.150465643006 174.452469737284 -302.104869381733</t>
  </si>
  <si>
    <t>-526.346902437592 169.22571770178 -410.316146550806</t>
  </si>
  <si>
    <t>-528.602518292947 163.630601584603 -508.130349861665</t>
  </si>
  <si>
    <t>-528.367913237833 157.319131897763 -605.926598181413</t>
  </si>
  <si>
    <t>-525.370349036441 147.821911777735 -743.566813061068</t>
  </si>
  <si>
    <t>-498.936644895669 141.105198865028 -830.613647022224</t>
  </si>
  <si>
    <t>-531.721373852742 181.518131894518 -684.870653747783</t>
  </si>
  <si>
    <t>-571.994798001044 315.548463991441 -681.080710528078</t>
  </si>
  <si>
    <t>-504.013718868095 473.246069082362 -435.092816298457</t>
  </si>
  <si>
    <t>-273.661011477049 408.467166457984 -381.554904036551</t>
  </si>
  <si>
    <t>-521.669348094892 122.521782504239 -680.581007689697</t>
  </si>
  <si>
    <t>-296.520220870305 86.1380912123436 -370.993696614075</t>
  </si>
  <si>
    <t>-499.818570790128 255.718991085975 -207.048540345607</t>
  </si>
  <si>
    <t>-494.674606691481 273.207097136464 209.032823068236</t>
  </si>
  <si>
    <t>-491.509664600381 284.999207925198 615.244239156211</t>
  </si>
  <si>
    <t>-343.346196359373 299.074715677857 675.93580829815</t>
  </si>
  <si>
    <t>-522.440082153572 97.6294017566622 -201.180504507276</t>
  </si>
  <si>
    <t>-531.724817615116 98.9038127076683 215.194490969815</t>
  </si>
  <si>
    <t>-535.607456862935 101.203966928196 621.520466407579</t>
  </si>
  <si>
    <t>-394.20865422105 54.2991584434146 681.855491584952</t>
  </si>
  <si>
    <t>9763-20170724T150328.442960200.bin</t>
  </si>
  <si>
    <t>-510.903421752077 176.925601778543 -204.157327119879</t>
  </si>
  <si>
    <t>-520.913307850305 174.732611754165 -302.13166344847</t>
  </si>
  <si>
    <t>-526.11815460096 169.576426618214 -410.346018892262</t>
  </si>
  <si>
    <t>-528.37911582279 164.062006200648 -508.164571187253</t>
  </si>
  <si>
    <t>-528.148582218888 157.848347875032 -605.967219191037</t>
  </si>
  <si>
    <t>-525.156291909888 148.507609129508 -743.618156350794</t>
  </si>
  <si>
    <t>-498.696463707726 141.925673374783 -830.66736064194</t>
  </si>
  <si>
    <t>-531.494867826431 182.138799586698 -684.883457080753</t>
  </si>
  <si>
    <t>-571.777826427997 316.155195938965 -680.87841256739</t>
  </si>
  <si>
    <t>-503.55546761884 473.62240520928 -434.809752864406</t>
  </si>
  <si>
    <t>-273.122686653251 408.887036984094 -381.564415421013</t>
  </si>
  <si>
    <t>-521.463070163009 123.134298930503 -680.661448842687</t>
  </si>
  <si>
    <t>-295.609997580915 85.2892248630399 -372.504430915319</t>
  </si>
  <si>
    <t>-499.547688192964 255.971680888844 -207.041631946954</t>
  </si>
  <si>
    <t>-494.514996225715 273.396236163677 209.043765922327</t>
  </si>
  <si>
    <t>-491.512085012611 285.025155102479 615.25839786055</t>
  </si>
  <si>
    <t>-343.338072804624 299.056856697561 675.934350108649</t>
  </si>
  <si>
    <t>-522.243546475524 97.8682417999589 -201.217455523676</t>
  </si>
  <si>
    <t>-531.576307275542 99.1060071503548 215.156599969451</t>
  </si>
  <si>
    <t>-535.57313288879 101.249207558497 621.485402795964</t>
  </si>
  <si>
    <t>-394.22583805796 54.2273946600674 681.850093075889</t>
  </si>
  <si>
    <t>9763-20170724T150328.475034700.bin</t>
  </si>
  <si>
    <t>-510.808496915516 177.019356015302 -204.158778617397</t>
  </si>
  <si>
    <t>-520.805436556948 174.827962159846 -302.134522651974</t>
  </si>
  <si>
    <t>-526.009458988494 169.704137876053 -410.350368895725</t>
  </si>
  <si>
    <t>-528.276424895673 164.230091480287 -508.171163165025</t>
  </si>
  <si>
    <t>-528.059351361813 158.067564327785 -605.976910507419</t>
  </si>
  <si>
    <t>-525.094492917175 148.80964519456 -743.634164729226</t>
  </si>
  <si>
    <t>-498.649768843148 142.311476010523 -830.694294120828</t>
  </si>
  <si>
    <t>-531.414361664798 182.406686467547 -684.877903774253</t>
  </si>
  <si>
    <t>-571.682731927135 316.429097867106 -680.761231369133</t>
  </si>
  <si>
    <t>-503.395345194133 473.650576924996 -434.553590543141</t>
  </si>
  <si>
    <t>-272.956638424872 409.113305671901 -381.093736603747</t>
  </si>
  <si>
    <t>-521.395723928378 123.397216853066 -680.693434914071</t>
  </si>
  <si>
    <t>-295.048729490199 84.9337563136705 -373.285106542908</t>
  </si>
  <si>
    <t>-499.45290254086 256.058940512395 -207.043530938973</t>
  </si>
  <si>
    <t>-494.448846843042 273.456599348028 209.043340882247</t>
  </si>
  <si>
    <t>-491.503462903656 285.017774920401 615.256298941718</t>
  </si>
  <si>
    <t>-343.330324311127 299.054476779714 675.933265960832</t>
  </si>
  <si>
    <t>-522.147055959947 97.9695844616833 -201.223484411246</t>
  </si>
  <si>
    <t>-531.47412934787 99.1608224643419 215.150866733781</t>
  </si>
  <si>
    <t>-535.56622065118 101.269375304983 621.481919849966</t>
  </si>
  <si>
    <t>-394.230819228175 54.2095231806361 681.844739444762</t>
  </si>
  <si>
    <t>9763-20170724T150328.539708200.bin</t>
  </si>
  <si>
    <t>-510.663910491581 177.139929216884 -204.182230200002</t>
  </si>
  <si>
    <t>-520.636447994997 174.985650543857 -302.161382414935</t>
  </si>
  <si>
    <t>-525.807972046585 169.964729055585 -410.383564302501</t>
  </si>
  <si>
    <t>-528.045744197529 164.60914799657 -508.211569565652</t>
  </si>
  <si>
    <t>-527.801170079707 158.590661353002 -606.026314896256</t>
  </si>
  <si>
    <t>-524.800812925097 149.562485101012 -743.697871112512</t>
  </si>
  <si>
    <t>-498.39768201762 143.288211680689 -830.787060063171</t>
  </si>
  <si>
    <t>-531.147305351595 183.059282347966 -684.887527501307</t>
  </si>
  <si>
    <t>-571.561075355314 317.021529448204 -680.489153755569</t>
  </si>
  <si>
    <t>-503.191182001634 473.695375666372 -433.955310874272</t>
  </si>
  <si>
    <t>-272.558534295856 409.462864844453 -380.966875483465</t>
  </si>
  <si>
    <t>-521.106827305141 124.046884900287 -680.798685081315</t>
  </si>
  <si>
    <t>-293.660887189691 83.7024799434892 -374.717789933355</t>
  </si>
  <si>
    <t>-499.310729689074 256.198557865052 -207.031869468476</t>
  </si>
  <si>
    <t>-494.319622022581 273.552120362677 209.056989457341</t>
  </si>
  <si>
    <t>-491.49331416181 285.023276643817 615.268387033361</t>
  </si>
  <si>
    <t>-343.313528551501 299.026120530338 675.936864931515</t>
  </si>
  <si>
    <t>-521.959327141224 98.1100959902917 -201.26676868383</t>
  </si>
  <si>
    <t>-531.388536011336 99.226330446093 215.105498734234</t>
  </si>
  <si>
    <t>-535.578187969286 101.284694160316 621.441590813941</t>
  </si>
  <si>
    <t>-394.247131555824 54.2017042556984 681.796559124658</t>
  </si>
  <si>
    <t>9763-20170724T150328.577310600.bin</t>
  </si>
  <si>
    <t>-510.591836326381 177.178584664965 -204.179094532197</t>
  </si>
  <si>
    <t>-520.552325349358 175.042878722787 -302.159854239208</t>
  </si>
  <si>
    <t>-525.68420199345 170.090857380377 -410.387180589804</t>
  </si>
  <si>
    <t>-527.877461236046 164.817983442555 -508.220593025069</t>
  </si>
  <si>
    <t>-527.580928720471 158.903504409781 -606.041525683608</t>
  </si>
  <si>
    <t>-524.500801495044 150.044848503994 -743.722451252861</t>
  </si>
  <si>
    <t>-498.096702591533 143.907835476846 -830.821011733663</t>
  </si>
  <si>
    <t>-530.89959697688 183.466333871463 -684.874597333029</t>
  </si>
  <si>
    <t>-571.387042351912 317.406777328331 -680.28410265927</t>
  </si>
  <si>
    <t>-502.902546070002 473.641162734886 -433.503450102565</t>
  </si>
  <si>
    <t>-272.141069610613 409.618957094197 -380.822283624572</t>
  </si>
  <si>
    <t>-520.825001152261 124.455082874507 -680.852341980192</t>
  </si>
  <si>
    <t>-292.91838384408 83.3257343955886 -375.316242147824</t>
  </si>
  <si>
    <t>-499.26020749695 256.22772577349 -207.028054562429</t>
  </si>
  <si>
    <t>-494.277875958838 273.575156047031 209.061169088322</t>
  </si>
  <si>
    <t>-491.47829278909 285.000359832757 615.272919393224</t>
  </si>
  <si>
    <t>-343.299142333735 299.044329263936 675.933428284918</t>
  </si>
  <si>
    <t>-521.885907109786 98.1351664932099 -201.290472622714</t>
  </si>
  <si>
    <t>-531.339692006162 99.2333064058516 215.081262552973</t>
  </si>
  <si>
    <t>-535.578524466547 101.279753486928 621.407680459322</t>
  </si>
  <si>
    <t>-394.246845735912 54.2120684271274 681.77310843203</t>
  </si>
  <si>
    <t>9763-20170724T150328.642487000.bin</t>
  </si>
  <si>
    <t>-510.520185463805 177.285848248954 -204.235838271422</t>
  </si>
  <si>
    <t>-520.427819341636 175.156569159398 -302.221961743734</t>
  </si>
  <si>
    <t>-525.486855483727 170.295775493316 -410.456992738764</t>
  </si>
  <si>
    <t>-527.611750353168 165.140348924991 -508.298104767378</t>
  </si>
  <si>
    <t>-527.246440425268 159.378659152254 -606.127980768914</t>
  </si>
  <si>
    <t>-524.071008434031 150.77255000339 -743.822678087242</t>
  </si>
  <si>
    <t>-497.68585287578 144.914294852181 -830.946197634145</t>
  </si>
  <si>
    <t>-530.535711568425 184.081634796152 -684.918461157793</t>
  </si>
  <si>
    <t>-571.217876495549 317.951816421531 -680.025601566625</t>
  </si>
  <si>
    <t>-502.621423304926 473.221028603861 -432.667664243538</t>
  </si>
  <si>
    <t>-271.531140856605 409.643629018146 -380.897224966029</t>
  </si>
  <si>
    <t>-520.413570446243 125.071709246416 -680.996744070169</t>
  </si>
  <si>
    <t>-291.660181874956 82.1520795083104 -376.180347847786</t>
  </si>
  <si>
    <t>-499.242699604927 256.31233387419 -207.044904816501</t>
  </si>
  <si>
    <t>-494.21776573708 273.624321011182 209.045314348814</t>
  </si>
  <si>
    <t>-491.452970177488 284.987357188886 615.267594552775</t>
  </si>
  <si>
    <t>-343.275784363044 299.062909224378 675.925637102325</t>
  </si>
  <si>
    <t>-521.75495543537 98.2275025613228 -201.352467319277</t>
  </si>
  <si>
    <t>-531.332661747107 99.3072959585504 215.016470624881</t>
  </si>
  <si>
    <t>-535.589971798325 101.26723453871 621.341056617726</t>
  </si>
  <si>
    <t>-394.254833941812 54.2295810503454 681.721846313743</t>
  </si>
  <si>
    <t>9763-20170724T150328.674570600.bin</t>
  </si>
  <si>
    <t>-510.488731080527 177.303468933889 -204.254472887598</t>
  </si>
  <si>
    <t>-520.368157302909 175.176573195571 -302.24365617729</t>
  </si>
  <si>
    <t>-525.387164868807 170.350637178116 -410.481975361978</t>
  </si>
  <si>
    <t>-527.473624534988 165.240004054857 -508.326257005675</t>
  </si>
  <si>
    <t>-527.068458709875 159.536468773204 -606.15931189401</t>
  </si>
  <si>
    <t>-523.836195945894 151.026531157552 -743.858831504434</t>
  </si>
  <si>
    <t>-497.45105501085 145.278349596304 -830.989680563703</t>
  </si>
  <si>
    <t>-530.33115383937 184.293443859748 -684.934078529898</t>
  </si>
  <si>
    <t>-571.099356632353 318.133044778856 -679.920538650807</t>
  </si>
  <si>
    <t>-502.38493751798 472.940730849363 -432.306084732948</t>
  </si>
  <si>
    <t>-271.187282072175 409.695505631937 -380.60798611731</t>
  </si>
  <si>
    <t>-520.198754640702 125.282893756967 -681.049358985855</t>
  </si>
  <si>
    <t>-291.179981560665 81.858388678954 -376.471462985719</t>
  </si>
  <si>
    <t>-499.240029250847 256.347642933829 -207.054046235024</t>
  </si>
  <si>
    <t>-494.188072236869 273.659121246746 209.035821456613</t>
  </si>
  <si>
    <t>-491.441762856868 285.000666328693 615.259150077432</t>
  </si>
  <si>
    <t>-343.267291929853 299.084412119539 675.921947028912</t>
  </si>
  <si>
    <t>-521.700139412663 98.249853076778 -201.379059131278</t>
  </si>
  <si>
    <t>-531.339486995014 99.3295133804238 214.98846216186</t>
  </si>
  <si>
    <t>-535.60262797741 101.257351508548 621.322519499007</t>
  </si>
  <si>
    <t>-394.260623612043 54.2360746468485 681.699950941793</t>
  </si>
  <si>
    <t>9763-20170724T150328.744481600.bin</t>
  </si>
  <si>
    <t>-510.441458069417 177.371862973101 -204.250768956596</t>
  </si>
  <si>
    <t>-520.268181718774 175.257163226226 -302.245390427174</t>
  </si>
  <si>
    <t>-525.206632245088 170.493063056998 -410.490172194311</t>
  </si>
  <si>
    <t>-527.213156859777 165.459038812397 -508.340216789081</t>
  </si>
  <si>
    <t>-526.722229250792 159.853335429088 -606.178534518128</t>
  </si>
  <si>
    <t>-523.364238146422 151.504200277448 -743.884784576401</t>
  </si>
  <si>
    <t>-496.983172894285 145.932563993062 -831.028353762233</t>
  </si>
  <si>
    <t>-529.933608136993 184.698826497772 -684.927442938468</t>
  </si>
  <si>
    <t>-570.894233176085 318.467008095502 -679.674024730869</t>
  </si>
  <si>
    <t>-502.0671902388 472.707701490539 -431.737247402364</t>
  </si>
  <si>
    <t>-270.701993009723 410.083981615148 -380.032195943739</t>
  </si>
  <si>
    <t>-519.763511393112 125.690805396921 -681.101771885627</t>
  </si>
  <si>
    <t>-290.538488864397 81.7544996325657 -376.821109117492</t>
  </si>
  <si>
    <t>-499.282018364972 256.450284766421 -207.042194632736</t>
  </si>
  <si>
    <t>-494.135338203534 273.696825083084 209.049277913769</t>
  </si>
  <si>
    <t>-491.45090190359 285.047588763297 615.27644493131</t>
  </si>
  <si>
    <t>-343.260414041092 299.062734332932 675.915993207463</t>
  </si>
  <si>
    <t>-521.596289742814 98.2963812973326 -201.396102959171</t>
  </si>
  <si>
    <t>-531.346752609805 99.3540819477028 214.968964370827</t>
  </si>
  <si>
    <t>-535.650992077747 101.250908510199 621.304848308212</t>
  </si>
  <si>
    <t>-394.276580664708 54.2806362693452 681.646143960655</t>
  </si>
  <si>
    <t>9763-20170724T150328.771553100.bin</t>
  </si>
  <si>
    <t>-510.390313857294 177.373225577154 -204.249290435008</t>
  </si>
  <si>
    <t>-520.217918493729 175.265700528432 -302.244056271933</t>
  </si>
  <si>
    <t>-525.146515764639 170.535908587108 -410.490630781601</t>
  </si>
  <si>
    <t>-527.140904430232 165.543704054614 -508.343219978424</t>
  </si>
  <si>
    <t>-526.635262560731 159.991116438379 -606.18444816375</t>
  </si>
  <si>
    <t>-523.254558065581 151.728208688489 -743.895429602783</t>
  </si>
  <si>
    <t>-496.885651198821 146.234648252452 -831.04756645551</t>
  </si>
  <si>
    <t>-529.842883902654 184.884247120609 -684.918400775983</t>
  </si>
  <si>
    <t>-570.869508146428 318.625160382227 -679.533353951955</t>
  </si>
  <si>
    <t>-502.04070204035 472.587988641235 -431.424299461265</t>
  </si>
  <si>
    <t>-270.587621057364 410.192410660979 -379.836996100995</t>
  </si>
  <si>
    <t>-519.654964856299 125.877116257883 -681.127829298061</t>
  </si>
  <si>
    <t>-290.360637327038 81.7890650043657 -376.951081753924</t>
  </si>
  <si>
    <t>-499.245933042185 256.443010388808 -207.038757256855</t>
  </si>
  <si>
    <t>-494.126839027742 273.668807707567 209.053849602175</t>
  </si>
  <si>
    <t>-491.428990414447 285.011538578214 615.282859320172</t>
  </si>
  <si>
    <t>-343.24305466273 299.130239168345 675.909521526658</t>
  </si>
  <si>
    <t>-521.518526726168 98.2923325992901 -201.400737343172</t>
  </si>
  <si>
    <t>-531.26701183388 99.3220597873624 214.96439395776</t>
  </si>
  <si>
    <t>-535.680702809536 101.249755892233 621.303593170746</t>
  </si>
  <si>
    <t>-394.286659923749 54.3045988993704 681.618437595219</t>
  </si>
  <si>
    <t>9763-20170724T150328.810658400.bin</t>
  </si>
  <si>
    <t>-510.315695779573 177.33526067508 -204.244556457678</t>
  </si>
  <si>
    <t>-520.120049572658 175.240950644488 -302.241984608944</t>
  </si>
  <si>
    <t>-525.037745054584 170.548556924763 -410.490708295391</t>
  </si>
  <si>
    <t>-527.029208045726 165.598326283332 -508.345401847132</t>
  </si>
  <si>
    <t>-526.528079080636 160.095407235662 -606.18951757717</t>
  </si>
  <si>
    <t>-523.162035840083 151.910025503406 -743.905300369295</t>
  </si>
  <si>
    <t>-496.818544125828 146.484750990373 -831.069456830335</t>
  </si>
  <si>
    <t>-529.748514022037 185.032007188899 -684.909055348784</t>
  </si>
  <si>
    <t>-570.812922795115 318.760671100237 -679.358910815313</t>
  </si>
  <si>
    <t>-501.872740629184 472.391262967406 -431.075072558638</t>
  </si>
  <si>
    <t>-270.318299381224 410.213845326907 -379.679419766464</t>
  </si>
  <si>
    <t>-519.551329838257 126.024407305589 -681.152762530086</t>
  </si>
  <si>
    <t>-290.181681995575 81.954033413703 -377.009012791737</t>
  </si>
  <si>
    <t>-499.175604122155 256.405967992474 -207.026565056589</t>
  </si>
  <si>
    <t>-494.16644268426 273.632602010794 209.067388524978</t>
  </si>
  <si>
    <t>-491.415422995792 285.008481245206 615.283406781167</t>
  </si>
  <si>
    <t>-343.229065529862 299.134426988775 675.907437576708</t>
  </si>
  <si>
    <t>-521.421258855158 98.2600911940629 -201.414589706415</t>
  </si>
  <si>
    <t>-531.160081957161 99.3029997356937 214.950737462268</t>
  </si>
  <si>
    <t>-535.708804270569 101.242721515049 621.289184004997</t>
  </si>
  <si>
    <t>-394.294968281373 54.3272858151172 681.58072554692</t>
  </si>
  <si>
    <t>9763-20170724T150328.874520900.bin</t>
  </si>
  <si>
    <t>-510.064307544997 177.181268771905 -204.283547665572</t>
  </si>
  <si>
    <t>-519.830342302654 175.135148592407 -302.285751550985</t>
  </si>
  <si>
    <t>-524.721511593912 170.510549779922 -410.538706597254</t>
  </si>
  <si>
    <t>-526.695968487811 165.626703795785 -508.397081154106</t>
  </si>
  <si>
    <t>-526.185216728237 160.193954640539 -606.245078847778</t>
  </si>
  <si>
    <t>-522.813572972737 152.111609316427 -743.966749392065</t>
  </si>
  <si>
    <t>-496.511958789148 146.80940828723 -831.15126294227</t>
  </si>
  <si>
    <t>-529.398882172332 185.190176453895 -684.946026591231</t>
  </si>
  <si>
    <t>-570.565126649864 318.872337403932 -679.138273426908</t>
  </si>
  <si>
    <t>-501.66538404788 471.842670026115 -430.435905162424</t>
  </si>
  <si>
    <t>-269.966680007684 409.85255947622 -379.466014876644</t>
  </si>
  <si>
    <t>-519.208978378211 126.178423297285 -681.233607566642</t>
  </si>
  <si>
    <t>-289.854580366124 81.7453812975757 -377.063610432448</t>
  </si>
  <si>
    <t>-498.934312114655 256.224697698035 -207.031365366891</t>
  </si>
  <si>
    <t>-494.387695038852 273.489705806348 209.066267745328</t>
  </si>
  <si>
    <t>-491.336154181121 284.925810216542 615.262250861064</t>
  </si>
  <si>
    <t>-343.178461814242 299.227405485903 675.915079302279</t>
  </si>
  <si>
    <t>-521.183136207936 98.1418951549233 -201.488263052946</t>
  </si>
  <si>
    <t>-531.083412945957 99.2112832166629 214.873140057799</t>
  </si>
  <si>
    <t>-535.72584180129 101.228262534969 621.197526632011</t>
  </si>
  <si>
    <t>-394.306573036101 54.3355524892063 681.494062252204</t>
  </si>
  <si>
    <t>9763-20170724T150328.944580300.bin</t>
  </si>
  <si>
    <t>-509.861333050755 177.053482407675 -204.374208082521</t>
  </si>
  <si>
    <t>-519.595584265502 175.037857820735 -302.380221926968</t>
  </si>
  <si>
    <t>-524.485092545181 170.497810499736 -410.636826366124</t>
  </si>
  <si>
    <t>-526.473458587089 165.709331580403 -508.499486646607</t>
  </si>
  <si>
    <t>-525.99313232245 160.390641523519 -606.353970697631</t>
  </si>
  <si>
    <t>-522.682810585857 152.48697968345 -744.087635049564</t>
  </si>
  <si>
    <t>-496.45015980698 147.313648807979 -831.300619975474</t>
  </si>
  <si>
    <t>-529.239173577113 185.489194063245 -685.021097095152</t>
  </si>
  <si>
    <t>-570.466976982291 319.140997311706 -678.916606123565</t>
  </si>
  <si>
    <t>-502.155057813549 471.166060715128 -429.473456050364</t>
  </si>
  <si>
    <t>-270.24690375947 409.316934689984 -379.290787475707</t>
  </si>
  <si>
    <t>-519.052976010358 126.471863301369 -681.389540693675</t>
  </si>
  <si>
    <t>-289.725774757861 81.5914690865163 -377.38263580188</t>
  </si>
  <si>
    <t>-498.709805818829 256.013549057919 -207.090442173774</t>
  </si>
  <si>
    <t>-494.860802242979 273.411243651909 209.00868749185</t>
  </si>
  <si>
    <t>-491.261473566246 284.917378933702 615.195488236039</t>
  </si>
  <si>
    <t>-343.143879234755 299.288196344706 675.92982344993</t>
  </si>
  <si>
    <t>-521.014675387702 98.0777986396533 -201.602608887738</t>
  </si>
  <si>
    <t>-531.078480047344 99.2054442545393 214.754747234325</t>
  </si>
  <si>
    <t>-535.70132718021 101.243958835781 621.078504211823</t>
  </si>
  <si>
    <t>-394.327086124074 54.2703323484975 681.417598713868</t>
  </si>
  <si>
    <t>9763-20170724T150328.978670000.bin</t>
  </si>
  <si>
    <t>-509.812456687544 176.943946529542 -204.411484633974</t>
  </si>
  <si>
    <t>-519.522593637844 174.934241274648 -302.420012859035</t>
  </si>
  <si>
    <t>-524.399800458792 170.443841317486 -410.679175502079</t>
  </si>
  <si>
    <t>-526.384443079042 165.717211795671 -508.545064123523</t>
  </si>
  <si>
    <t>-525.908793802957 160.47696141547 -606.403743257803</t>
  </si>
  <si>
    <t>-522.614818898631 152.701242795971 -744.145091396001</t>
  </si>
  <si>
    <t>-496.397747287648 147.601972342791 -831.36691515741</t>
  </si>
  <si>
    <t>-529.174302079021 185.64697996021 -685.047253478172</t>
  </si>
  <si>
    <t>-570.428945223492 319.280694286594 -678.770207265379</t>
  </si>
  <si>
    <t>-502.517908536736 470.734998771125 -428.870870917537</t>
  </si>
  <si>
    <t>-270.486160531727 409.057132237672 -379.050171936884</t>
  </si>
  <si>
    <t>-518.967410334483 126.629616227738 -681.471523080354</t>
  </si>
  <si>
    <t>-289.760932924077 81.6698848674425 -377.564638430585</t>
  </si>
  <si>
    <t>-498.632035363849 255.864163239227 -207.118347582158</t>
  </si>
  <si>
    <t>-495.115808983083 273.344375347436 208.980315763164</t>
  </si>
  <si>
    <t>-491.210766787268 284.88245022307 615.163328907355</t>
  </si>
  <si>
    <t>-343.120727105609 299.37456216356 675.935977073392</t>
  </si>
  <si>
    <t>-520.975415506642 97.999708907151 -201.665852947516</t>
  </si>
  <si>
    <t>-531.114813173604 99.1717238988228 214.689548718834</t>
  </si>
  <si>
    <t>-535.688725266102 101.244740238294 621.019237474887</t>
  </si>
  <si>
    <t>-394.336630264827 54.2343543479044 681.381562440459</t>
  </si>
  <si>
    <t>9763-20170724T150329.042383300.bin</t>
  </si>
  <si>
    <t>-509.899036220121 176.672063906581 -204.473970049919</t>
  </si>
  <si>
    <t>-519.540617477337 174.684967467761 -302.489783143058</t>
  </si>
  <si>
    <t>-524.354144090149 170.290982050455 -410.755723882999</t>
  </si>
  <si>
    <t>-526.288900248973 165.679674134434 -508.62800363338</t>
  </si>
  <si>
    <t>-525.772703171624 160.582803925945 -606.494165639147</t>
  </si>
  <si>
    <t>-522.433117282339 153.037910300832 -744.247141007543</t>
  </si>
  <si>
    <t>-496.181037745752 148.090565140535 -831.467299081802</t>
  </si>
  <si>
    <t>-529.050677617613 185.877848153814 -685.096918102113</t>
  </si>
  <si>
    <t>-570.519297558723 319.434393655494 -678.541101692897</t>
  </si>
  <si>
    <t>-503.330003866861 469.519796632154 -427.62290622047</t>
  </si>
  <si>
    <t>-270.975777902836 408.390559968297 -378.635952319585</t>
  </si>
  <si>
    <t>-518.76793651847 126.868109973703 -681.615660094507</t>
  </si>
  <si>
    <t>-289.532714171145 81.7176243357339 -377.985651072036</t>
  </si>
  <si>
    <t>-498.71570953679 255.563873327504 -207.139982342076</t>
  </si>
  <si>
    <t>-495.558190111222 273.211573695545 208.954419514652</t>
  </si>
  <si>
    <t>-491.145572311778 284.842980019649 615.13397382961</t>
  </si>
  <si>
    <t>-343.086602161727 299.48172985633 675.947144246175</t>
  </si>
  <si>
    <t>-520.996243142764 97.8084025379301 -201.757039173687</t>
  </si>
  <si>
    <t>-531.237967486649 98.9811372234187 214.595811413106</t>
  </si>
  <si>
    <t>-535.721928371154 101.196740419635 620.93404956378</t>
  </si>
  <si>
    <t>-394.360724312045 54.2157953566605 681.298069415063</t>
  </si>
  <si>
    <t>9763-20170724T150329.075471900.bin</t>
  </si>
  <si>
    <t>-509.982763262234 176.552401278571 -204.494819773899</t>
  </si>
  <si>
    <t>-519.635207803644 174.571488232472 -302.509732230855</t>
  </si>
  <si>
    <t>-524.443503355765 170.211095329748 -410.777164549087</t>
  </si>
  <si>
    <t>-526.36776834245 165.641746724835 -508.651812655698</t>
  </si>
  <si>
    <t>-525.836090496292 160.598186986736 -606.520427929945</t>
  </si>
  <si>
    <t>-522.470113812858 153.141066063406 -744.277812176239</t>
  </si>
  <si>
    <t>-496.188407820535 148.268615437847 -831.493136400184</t>
  </si>
  <si>
    <t>-529.119988686883 185.939581389731 -685.108221362015</t>
  </si>
  <si>
    <t>-570.745054030391 319.439525369052 -678.46076287029</t>
  </si>
  <si>
    <t>-503.98577752246 469.004115711177 -427.117127673311</t>
  </si>
  <si>
    <t>-271.49650191543 408.21071773787 -378.353365079946</t>
  </si>
  <si>
    <t>-518.795951673184 126.935063254743 -681.661889225229</t>
  </si>
  <si>
    <t>-289.320995585884 81.5443795388462 -378.099515886246</t>
  </si>
  <si>
    <t>-498.879657707107 255.394799495221 -207.147048211733</t>
  </si>
  <si>
    <t>-495.747656153378 273.143358270765 208.943308957861</t>
  </si>
  <si>
    <t>-491.113775580427 284.804885532215 615.126584055156</t>
  </si>
  <si>
    <t>-343.071749004737 299.592929278993 675.944904293154</t>
  </si>
  <si>
    <t>-521.072284184803 97.7170264863651 -201.786850869238</t>
  </si>
  <si>
    <t>-531.303776943147 98.8510735296902 214.5664033796</t>
  </si>
  <si>
    <t>-535.741167563679 101.162310089995 620.894181117926</t>
  </si>
  <si>
    <t>-394.362072489364 54.2247617356475 681.249907166281</t>
  </si>
  <si>
    <t>9763-20170724T150329.142755500.bin</t>
  </si>
  <si>
    <t>-510.342082931585 176.274238047499 -204.519947617481</t>
  </si>
  <si>
    <t>-519.906450905518 174.28367407344 -302.543200239697</t>
  </si>
  <si>
    <t>-524.58386354151 169.988534041369 -410.819120340034</t>
  </si>
  <si>
    <t>-526.379229890023 165.510872167858 -508.70038857887</t>
  </si>
  <si>
    <t>-525.7100490731 160.592997686938 -606.574555360247</t>
  </si>
  <si>
    <t>-522.143346697368 153.349480849525 -744.338181130162</t>
  </si>
  <si>
    <t>-495.752823334365 148.638580371736 -831.529728759431</t>
  </si>
  <si>
    <t>-528.949656200388 186.04378727181 -685.128813031588</t>
  </si>
  <si>
    <t>-570.989636006693 319.399501978377 -678.327103453054</t>
  </si>
  <si>
    <t>-505.226295966722 467.938275840092 -426.114052963753</t>
  </si>
  <si>
    <t>-272.472304059776 407.813230357027 -377.786507048752</t>
  </si>
  <si>
    <t>-518.490218797274 127.05874288615 -681.756597690843</t>
  </si>
  <si>
    <t>-288.924083102647 81.4535095442461 -378.001447974269</t>
  </si>
  <si>
    <t>-499.325623166901 255.064856895454 -207.147724496739</t>
  </si>
  <si>
    <t>-496.000968699842 273.10209000688 208.928731543686</t>
  </si>
  <si>
    <t>-491.084729194829 284.800695020181 615.114125282582</t>
  </si>
  <si>
    <t>-343.051533394319 299.709928980689 675.924365189338</t>
  </si>
  <si>
    <t>-521.324280510709 97.4779020643016 -201.832626521178</t>
  </si>
  <si>
    <t>-531.472841337568 98.5748247264396 214.522759782634</t>
  </si>
  <si>
    <t>-535.809163919906 101.079690000973 620.85019027894</t>
  </si>
  <si>
    <t>-394.377381907822 54.2518310873115 681.167656463066</t>
  </si>
  <si>
    <t>9763-20170724T150329.175847600.bin</t>
  </si>
  <si>
    <t>-510.47683372913 176.157172432091 -204.522522296759</t>
  </si>
  <si>
    <t>-520.041248175522 174.16538787566 -302.545743498002</t>
  </si>
  <si>
    <t>-524.688419646718 169.910329325332 -410.824554045143</t>
  </si>
  <si>
    <t>-526.445789811542 165.487547607648 -508.708856254027</t>
  </si>
  <si>
    <t>-525.729050419862 160.644463946847 -606.586510658885</t>
  </si>
  <si>
    <t>-522.086376892832 153.528758293358 -744.354811571807</t>
  </si>
  <si>
    <t>-495.667096411038 148.904324049444 -831.54214400817</t>
  </si>
  <si>
    <t>-528.957581956667 186.162315819532 -685.119455875924</t>
  </si>
  <si>
    <t>-571.111767713667 319.484125065157 -678.174496698193</t>
  </si>
  <si>
    <t>-506.050484966106 467.696224093598 -425.587565575231</t>
  </si>
  <si>
    <t>-273.12216189306 407.827961482296 -377.783952372438</t>
  </si>
  <si>
    <t>-518.435527022687 127.185786124919 -681.794965619273</t>
  </si>
  <si>
    <t>-288.932599336102 81.6844300238424 -377.785884139219</t>
  </si>
  <si>
    <t>-499.490183883544 254.955427929692 -207.162028630406</t>
  </si>
  <si>
    <t>-496.091837006416 273.056123428917 208.911036244553</t>
  </si>
  <si>
    <t>-491.080866766327 284.824825477362 615.103015843524</t>
  </si>
  <si>
    <t>-343.051392424706 299.762966506801 675.91522872453</t>
  </si>
  <si>
    <t>-521.470269517579 97.3542559736272 -201.831715517827</t>
  </si>
  <si>
    <t>-531.560667377628 98.4669103072576 214.525011453581</t>
  </si>
  <si>
    <t>-535.839380220631 101.054719329519 620.845647370447</t>
  </si>
  <si>
    <t>-394.385780346149 54.2547764561064 681.133613843602</t>
  </si>
  <si>
    <t>9763-20170724T150329.241933800.bin</t>
  </si>
  <si>
    <t>-510.716179660084 175.929731741452 -204.515204410011</t>
  </si>
  <si>
    <t>-520.264499853106 173.911113951016 -302.539493646895</t>
  </si>
  <si>
    <t>-524.854851135511 169.662965010256 -410.821008126296</t>
  </si>
  <si>
    <t>-526.546651439813 165.262929476288 -508.707545887377</t>
  </si>
  <si>
    <t>-525.751146450578 160.46064651501 -606.586627150547</t>
  </si>
  <si>
    <t>-521.984721986822 153.422020979053 -744.355513590408</t>
  </si>
  <si>
    <t>-495.490224754439 148.931900529624 -831.527004936364</t>
  </si>
  <si>
    <t>-528.958067300256 186.013654858873 -685.108845448565</t>
  </si>
  <si>
    <t>-571.5742254469 319.194751598813 -678.111930700577</t>
  </si>
  <si>
    <t>-507.443638441328 466.272609725138 -424.625404875713</t>
  </si>
  <si>
    <t>-274.175945149958 407.833769883533 -376.70775506929</t>
  </si>
  <si>
    <t>-518.341126118517 127.052885670664 -681.806382675174</t>
  </si>
  <si>
    <t>-289.098164917999 82.0308476130242 -377.410404998517</t>
  </si>
  <si>
    <t>-499.797924846173 254.767973894647 -207.174434354761</t>
  </si>
  <si>
    <t>-496.085733437688 272.90470958531 208.894420516229</t>
  </si>
  <si>
    <t>-491.056380455249 284.844019399877 615.089679729922</t>
  </si>
  <si>
    <t>-343.025271631123 299.783501175655 675.897561744909</t>
  </si>
  <si>
    <t>-521.590913773344 97.1428213501349 -201.819772518318</t>
  </si>
  <si>
    <t>-531.61379137802 98.1601840549054 214.538876305563</t>
  </si>
  <si>
    <t>-535.942434098402 100.983321753879 620.874182812002</t>
  </si>
  <si>
    <t>-394.422480285959 54.2633576188412 681.068430193738</t>
  </si>
  <si>
    <t>9763-20170724T150329.275022300.bin</t>
  </si>
  <si>
    <t>-510.758641387957 175.834475162648 -204.487569942656</t>
  </si>
  <si>
    <t>-520.304049776086 173.829940327234 -302.512365811817</t>
  </si>
  <si>
    <t>-524.868560995283 169.596658511737 -410.795573780471</t>
  </si>
  <si>
    <t>-526.528015135633 165.210602064352 -508.683338694731</t>
  </si>
  <si>
    <t>-525.691310087948 160.422577500397 -606.5627414951</t>
  </si>
  <si>
    <t>-521.857592360256 153.404798645388 -744.330944988275</t>
  </si>
  <si>
    <t>-495.327924925953 148.958340993317 -831.493979231528</t>
  </si>
  <si>
    <t>-528.875652135484 185.984692585012 -685.083038720254</t>
  </si>
  <si>
    <t>-571.684588241162 319.086744876936 -678.077458183131</t>
  </si>
  <si>
    <t>-507.756543145188 465.312254400533 -424.047442840424</t>
  </si>
  <si>
    <t>-274.359256882795 407.561182413853 -375.927764106513</t>
  </si>
  <si>
    <t>-518.228753051878 127.029105375092 -681.783581971117</t>
  </si>
  <si>
    <t>-288.848305719762 82.1125713322372 -377.293084899976</t>
  </si>
  <si>
    <t>-499.898437170779 254.645600715688 -207.142948758604</t>
  </si>
  <si>
    <t>-496.067032493642 272.856134207606 208.921618929024</t>
  </si>
  <si>
    <t>-491.04803853099 284.825216249357 615.108166806341</t>
  </si>
  <si>
    <t>-343.013697022806 299.843087608788 675.888861472688</t>
  </si>
  <si>
    <t>-521.590834718984 97.0947078171889 -201.809131683314</t>
  </si>
  <si>
    <t>-531.521244432956 97.9703975303714 214.552066075747</t>
  </si>
  <si>
    <t>-536.002556159624 100.9353993235 620.886143653067</t>
  </si>
  <si>
    <t>-394.43538575406 54.2867477718969 681.02472009998</t>
  </si>
  <si>
    <t>9763-20170724T150329.312120800.bin</t>
  </si>
  <si>
    <t>-510.758760514091 175.783758345724 -204.469649942449</t>
  </si>
  <si>
    <t>-520.309443212207 173.778201155252 -302.493870012726</t>
  </si>
  <si>
    <t>-524.872705156661 169.56280667126 -410.777863756278</t>
  </si>
  <si>
    <t>-526.529103383623 165.199996158057 -508.666669479767</t>
  </si>
  <si>
    <t>-525.68788662702 160.442436851393 -606.5475845604</t>
  </si>
  <si>
    <t>-521.846760200816 153.474838160832 -744.318005027394</t>
  </si>
  <si>
    <t>-495.315364062378 149.06287873782 -831.482308397251</t>
  </si>
  <si>
    <t>-528.89578140549 186.028157298853 -685.059326734964</t>
  </si>
  <si>
    <t>-571.995983910662 319.045851817996 -678.104554746525</t>
  </si>
  <si>
    <t>-507.98762447821 464.466930453579 -423.63312832486</t>
  </si>
  <si>
    <t>-274.619290159022 407.328325034095 -374.649395790951</t>
  </si>
  <si>
    <t>-518.193497415381 127.081457115524 -681.779738491711</t>
  </si>
  <si>
    <t>-288.663422099759 82.2277757618215 -377.221595840245</t>
  </si>
  <si>
    <t>-499.986079405771 254.583052087885 -207.103049016692</t>
  </si>
  <si>
    <t>-496.025626122499 272.87452734195 208.956713416653</t>
  </si>
  <si>
    <t>-491.059870271295 284.836737964468 615.135667545777</t>
  </si>
  <si>
    <t>-343.014800477538 299.927145391664 675.872281709067</t>
  </si>
  <si>
    <t>-521.501411437164 97.0095850013599 -201.795333307775</t>
  </si>
  <si>
    <t>-531.431512900344 97.8257059511416 214.565994437783</t>
  </si>
  <si>
    <t>-536.075020163832 100.893363789034 620.901660386087</t>
  </si>
  <si>
    <t>-394.454954604608 54.3326927696328 680.983826938135</t>
  </si>
  <si>
    <t>9763-20170724T150329.375298600.bin</t>
  </si>
  <si>
    <t>-510.815679519012 175.834694683747 -204.430783998199</t>
  </si>
  <si>
    <t>-520.299221537943 173.806192206909 -302.461127416267</t>
  </si>
  <si>
    <t>-524.779993871625 169.610512055418 -410.749278999173</t>
  </si>
  <si>
    <t>-526.360448673953 165.283550145148 -508.640880430715</t>
  </si>
  <si>
    <t>-525.443101144866 160.579737269567 -606.523690698542</t>
  </si>
  <si>
    <t>-521.495656323365 153.706421516781 -744.295851507835</t>
  </si>
  <si>
    <t>-494.957849200725 149.388940255901 -831.462929676168</t>
  </si>
  <si>
    <t>-528.641492138476 186.209662638098 -685.021327091416</t>
  </si>
  <si>
    <t>-572.192533690863 319.066182130454 -678.084498828063</t>
  </si>
  <si>
    <t>-507.414149118171 461.978842103 -422.389920280345</t>
  </si>
  <si>
    <t>-273.983695203146 406.471859726645 -371.850915588213</t>
  </si>
  <si>
    <t>-517.839598685553 127.279465378217 -681.771769090475</t>
  </si>
  <si>
    <t>-288.134149483802 82.4027408959973 -377.365320569712</t>
  </si>
  <si>
    <t>-500.196521023074 254.60187069477 -207.03640848202</t>
  </si>
  <si>
    <t>-495.530588648118 273.108179034322 209.00650105225</t>
  </si>
  <si>
    <t>-491.056804977999 284.815332700218 615.195631028919</t>
  </si>
  <si>
    <t>-342.997906841363 300.214499727216 675.820957549463</t>
  </si>
  <si>
    <t>-521.42432386872 97.0522891445532 -201.745493002676</t>
  </si>
  <si>
    <t>-531.244160039616 97.577161261009 214.61893910073</t>
  </si>
  <si>
    <t>-536.21190372004 100.809919936573 620.939430500252</t>
  </si>
  <si>
    <t>-394.482318591927 54.4210014081264 680.895955035258</t>
  </si>
  <si>
    <t>9763-20170724T150329.444172900.bin</t>
  </si>
  <si>
    <t>-510.694800346208 175.842010408996 -204.378860894821</t>
  </si>
  <si>
    <t>-520.187533399181 173.804856258739 -302.40812213372</t>
  </si>
  <si>
    <t>-524.649611785914 169.656582982616 -410.698878413467</t>
  </si>
  <si>
    <t>-526.203819035077 165.397338268657 -508.593905393918</t>
  </si>
  <si>
    <t>-525.252387867042 160.787166892537 -606.480925711216</t>
  </si>
  <si>
    <t>-521.250172140011 154.07362226973 -744.259267261121</t>
  </si>
  <si>
    <t>-494.70142120864 149.87463648098 -831.428887482332</t>
  </si>
  <si>
    <t>-528.426611062451 186.506798778578 -684.950195963113</t>
  </si>
  <si>
    <t>-572.045127260187 319.3544332886 -677.917446660956</t>
  </si>
  <si>
    <t>-505.952568159296 459.686333667267 -421.132058565379</t>
  </si>
  <si>
    <t>-272.487301335268 405.330454418928 -369.514310360326</t>
  </si>
  <si>
    <t>-517.611921423899 127.575530437372 -681.764348785486</t>
  </si>
  <si>
    <t>-287.505376145807 82.4055778652064 -377.676563528432</t>
  </si>
  <si>
    <t>-500.073610705616 254.658029945769 -207.015927476406</t>
  </si>
  <si>
    <t>-495.337256993272 273.126492065171 209.027949985329</t>
  </si>
  <si>
    <t>-491.06637613033 284.838788645609 615.218256006669</t>
  </si>
  <si>
    <t>-342.98941304442 300.255001535459 675.795088785611</t>
  </si>
  <si>
    <t>-521.366445371618 96.9774509946092 -201.709950467393</t>
  </si>
  <si>
    <t>-531.220918615336 97.5969069320342 214.653535667788</t>
  </si>
  <si>
    <t>-536.236165068359 100.804191329732 620.93501921987</t>
  </si>
  <si>
    <t>-394.496188995066 54.3901895939007 680.84765888045</t>
  </si>
  <si>
    <t>9763-20170724T150329.476258600.bin</t>
  </si>
  <si>
    <t>-510.581723054412 175.809030675605 -204.399234530977</t>
  </si>
  <si>
    <t>-520.063326759081 173.760281920848 -302.429334693955</t>
  </si>
  <si>
    <t>-524.504409903299 169.628135928022 -410.721584845571</t>
  </si>
  <si>
    <t>-526.037401688357 165.395169703339 -508.618116844007</t>
  </si>
  <si>
    <t>-525.063299090053 160.822311848696 -606.506473719214</t>
  </si>
  <si>
    <t>-521.028305183489 154.173527802864 -744.287175025106</t>
  </si>
  <si>
    <t>-494.461858826348 150.018638954367 -831.453480644482</t>
  </si>
  <si>
    <t>-528.202784857924 186.581807462144 -684.964124473542</t>
  </si>
  <si>
    <t>-571.790485809185 319.433811808355 -677.952596319884</t>
  </si>
  <si>
    <t>-505.002795371228 458.515387195034 -420.667362761046</t>
  </si>
  <si>
    <t>-271.57708444509 404.466750059331 -368.550391559648</t>
  </si>
  <si>
    <t>-517.421000333324 127.64309448338 -681.804192168088</t>
  </si>
  <si>
    <t>-287.094539236594 82.137259841169 -377.838805937961</t>
  </si>
  <si>
    <t>-499.881406337454 254.619747225307 -207.028917696071</t>
  </si>
  <si>
    <t>-495.203714225024 273.118115334506 209.014263487011</t>
  </si>
  <si>
    <t>-491.063803247916 284.8713587431 615.207229959616</t>
  </si>
  <si>
    <t>-342.982521892892 300.261868373163 675.780056799571</t>
  </si>
  <si>
    <t>-521.264528736525 96.9343550493866 -201.716980322952</t>
  </si>
  <si>
    <t>-531.188372415196 97.5840761238862 214.644769875907</t>
  </si>
  <si>
    <t>-536.233707440703 100.794093906541 620.922587548964</t>
  </si>
  <si>
    <t>-394.499462309868 54.3616711133554 680.834424351205</t>
  </si>
  <si>
    <t>9763-20170724T150329.541436000.bin</t>
  </si>
  <si>
    <t>-510.367405689575 175.701535586812 -204.421632114799</t>
  </si>
  <si>
    <t>-519.838086486874 173.662150458589 -302.452953443819</t>
  </si>
  <si>
    <t>-524.273542804887 169.549120882518 -410.746172337514</t>
  </si>
  <si>
    <t>-525.804504839404 165.335934754407 -508.64362467976</t>
  </si>
  <si>
    <t>-524.831631244518 160.785201856497 -606.533089635367</t>
  </si>
  <si>
    <t>-520.801970500557 154.169154706364 -744.315503397654</t>
  </si>
  <si>
    <t>-494.202895316121 150.024348197421 -831.472321158143</t>
  </si>
  <si>
    <t>-527.935419308564 186.57051233612 -684.983698729205</t>
  </si>
  <si>
    <t>-571.438891518239 319.460368964503 -678.09223207645</t>
  </si>
  <si>
    <t>-502.548526381821 456.042808193964 -420.023573683666</t>
  </si>
  <si>
    <t>-269.074345412528 402.673143883344 -367.426250061431</t>
  </si>
  <si>
    <t>-517.230978157273 127.61674986735 -681.839756724119</t>
  </si>
  <si>
    <t>-286.779815697019 81.4637439297521 -377.935260234965</t>
  </si>
  <si>
    <t>-499.604033793908 254.549988990434 -207.055050729813</t>
  </si>
  <si>
    <t>-495.07795842846 273.052736443414 208.989625428679</t>
  </si>
  <si>
    <t>-491.052109158585 284.900733240114 615.196291568513</t>
  </si>
  <si>
    <t>-342.962085362298 300.232152627075 675.762720308005</t>
  </si>
  <si>
    <t>-521.133943437116 96.8548109281014 -201.756805612284</t>
  </si>
  <si>
    <t>-531.195953179288 97.6570269903416 214.601315192111</t>
  </si>
  <si>
    <t>-536.208924495237 100.777367500934 620.882436295895</t>
  </si>
  <si>
    <t>-394.495320248131 54.3257523778977 680.828205510423</t>
  </si>
  <si>
    <t>9763-20170724T150329.574523900.bin</t>
  </si>
  <si>
    <t>-510.26969294201 175.657839347068 -204.440840718647</t>
  </si>
  <si>
    <t>-519.71918552149 173.621806437628 -302.47426715374</t>
  </si>
  <si>
    <t>-524.162842176404 169.501624880814 -410.766841639966</t>
  </si>
  <si>
    <t>-525.713544793211 165.275867497943 -508.663419486422</t>
  </si>
  <si>
    <t>-524.772411346288 160.704840717047 -606.552257393385</t>
  </si>
  <si>
    <t>-520.799640116817 154.05143551805 -744.3344592881</t>
  </si>
  <si>
    <t>-494.197656428626 149.873374987016 -831.488856338612</t>
  </si>
  <si>
    <t>-527.875340649062 186.474872991823 -685.007899490759</t>
  </si>
  <si>
    <t>-571.249644548298 319.411186429948 -678.176817571387</t>
  </si>
  <si>
    <t>-501.126322625028 454.850522619686 -419.838165251222</t>
  </si>
  <si>
    <t>-267.680098171654 401.731985579014 -366.863934845997</t>
  </si>
  <si>
    <t>-517.236111382054 127.509948369461 -681.853708914989</t>
  </si>
  <si>
    <t>-286.825231178244 81.0504979281168 -377.904402616473</t>
  </si>
  <si>
    <t>-499.429646582299 254.498468351094 -207.063368681701</t>
  </si>
  <si>
    <t>-495.107404382348 272.99666406638 208.983623239105</t>
  </si>
  <si>
    <t>-491.037489503515 284.891244785508 615.179838624737</t>
  </si>
  <si>
    <t>-342.95850878058 300.28890760909 675.756451435572</t>
  </si>
  <si>
    <t>-521.105878742551 96.8013688759715 -201.776580424459</t>
  </si>
  <si>
    <t>-531.215173155846 97.6901274946804 214.580194115305</t>
  </si>
  <si>
    <t>-536.181924865038 100.77655522011 620.857412457865</t>
  </si>
  <si>
    <t>-394.49155159726 54.297374831026 680.83680381234</t>
  </si>
  <si>
    <t>9763-20170724T150329.641706700.bin</t>
  </si>
  <si>
    <t>-510.094521813521 175.552213719105 -204.512315801677</t>
  </si>
  <si>
    <t>-519.435289681477 173.502825136242 -302.555996360515</t>
  </si>
  <si>
    <t>-523.878782934794 169.329143985229 -410.846476335679</t>
  </si>
  <si>
    <t>-525.476189028012 165.03257888694 -508.739204949652</t>
  </si>
  <si>
    <t>-524.627310732346 160.363966666991 -606.624269674394</t>
  </si>
  <si>
    <t>-520.830998676295 153.541203826479 -744.403135580446</t>
  </si>
  <si>
    <t>-494.236606642165 149.218581197294 -831.552760830568</t>
  </si>
  <si>
    <t>-527.727563760418 186.056133514701 -685.105595181253</t>
  </si>
  <si>
    <t>-570.646709866225 319.146954266432 -678.443128300599</t>
  </si>
  <si>
    <t>-498.189568430833 452.158495667257 -419.487872308676</t>
  </si>
  <si>
    <t>-264.852046441174 400.133737835527 -364.971526669869</t>
  </si>
  <si>
    <t>-517.290602059361 127.058070861114 -681.896365975576</t>
  </si>
  <si>
    <t>-286.876798582152 80.0794054146493 -377.792878675917</t>
  </si>
  <si>
    <t>-499.170873112892 254.409656789098 -207.120703600464</t>
  </si>
  <si>
    <t>-495.199609066027 272.953688147658 208.927811651406</t>
  </si>
  <si>
    <t>-491.004283528595 284.916666623943 615.129047805102</t>
  </si>
  <si>
    <t>-342.940502966378 300.303065732882 675.745654417013</t>
  </si>
  <si>
    <t>-520.967283362933 96.6842608486236 -201.826398348811</t>
  </si>
  <si>
    <t>-531.262860068454 97.7495174360558 214.525490143717</t>
  </si>
  <si>
    <t>-536.141054500098 100.754577122075 620.821294524516</t>
  </si>
  <si>
    <t>-394.4867527085 54.2343521246553 680.854065837631</t>
  </si>
  <si>
    <t>9763-20170724T150329.674797300.bin</t>
  </si>
  <si>
    <t>-510.054269269306 175.529402904421 -204.517930528198</t>
  </si>
  <si>
    <t>-519.327729614727 173.473964038283 -302.567725075009</t>
  </si>
  <si>
    <t>-523.782124487645 169.268871049815 -410.856690744801</t>
  </si>
  <si>
    <t>-525.422753812801 164.929361858571 -508.746738490663</t>
  </si>
  <si>
    <t>-524.649598420319 160.200728140044 -606.629646910768</t>
  </si>
  <si>
    <t>-520.993251818255 153.272342397384 -744.407030465561</t>
  </si>
  <si>
    <t>-494.44601342942 148.846003110397 -831.565793844221</t>
  </si>
  <si>
    <t>-527.765682106717 185.843912549588 -685.126084485688</t>
  </si>
  <si>
    <t>-570.447141112682 319.016698032298 -678.535747587831</t>
  </si>
  <si>
    <t>-497.14139291942 450.85455339376 -419.219224616097</t>
  </si>
  <si>
    <t>-263.919290237608 399.566754520082 -363.523371174931</t>
  </si>
  <si>
    <t>-517.453230524565 126.825810888493 -681.884646811853</t>
  </si>
  <si>
    <t>-287.057015112166 79.5273743509667 -377.734495920702</t>
  </si>
  <si>
    <t>-499.062883100113 254.376447237259 -207.146819650315</t>
  </si>
  <si>
    <t>-495.313664863428 272.922188570205 208.903670173776</t>
  </si>
  <si>
    <t>-490.978560406215 284.91147783472 615.101449244541</t>
  </si>
  <si>
    <t>-342.931259392941 300.329390883277 675.750318647333</t>
  </si>
  <si>
    <t>-521.051791856429 96.7012120698525 -201.840659138678</t>
  </si>
  <si>
    <t>-531.368735962222 97.8022640033523 214.510582870439</t>
  </si>
  <si>
    <t>-536.115316821842 100.755619348044 620.80207311466</t>
  </si>
  <si>
    <t>-394.485952058128 54.2005670616115 680.866620656353</t>
  </si>
  <si>
    <t>9763-20170724T150329.741981900.bin</t>
  </si>
  <si>
    <t>-509.969270661373 175.516021152212 -204.58245866912</t>
  </si>
  <si>
    <t>-519.128464096884 173.443459812191 -302.642670132489</t>
  </si>
  <si>
    <t>-523.573450524472 169.174676483528 -410.929493376198</t>
  </si>
  <si>
    <t>-525.250941231816 164.752904924178 -508.815267438752</t>
  </si>
  <si>
    <t>-524.558572158137 159.913643672526 -606.693385409331</t>
  </si>
  <si>
    <t>-521.060766261471 152.796112543963 -744.465254586607</t>
  </si>
  <si>
    <t>-494.594950548945 148.167766063503 -831.638234022277</t>
  </si>
  <si>
    <t>-527.648209230527 185.469308566461 -685.219522383145</t>
  </si>
  <si>
    <t>-570.004155640509 318.752582454507 -678.838135916535</t>
  </si>
  <si>
    <t>-496.352260358194 448.238204453563 -418.436767673236</t>
  </si>
  <si>
    <t>-263.334467187943 398.922720081529 -360.16419237153</t>
  </si>
  <si>
    <t>-517.565580783914 126.415217438782 -681.912727841595</t>
  </si>
  <si>
    <t>-287.181543373371 78.2619143236761 -377.628875574533</t>
  </si>
  <si>
    <t>-498.793483694399 254.340046449323 -207.204766788459</t>
  </si>
  <si>
    <t>-495.497778618742 272.920197647679 208.847992502909</t>
  </si>
  <si>
    <t>-490.933281075361 284.919044124248 615.047717188506</t>
  </si>
  <si>
    <t>-342.912491455565 300.341839515919 675.759994438554</t>
  </si>
  <si>
    <t>-521.102397047848 96.6604328755807 -201.897580853865</t>
  </si>
  <si>
    <t>-531.537993122745 97.9351758129192 214.450237531752</t>
  </si>
  <si>
    <t>-536.042125042847 100.74839326488 620.748070477486</t>
  </si>
  <si>
    <t>-394.477696548462 54.1041570831685 680.896541163924</t>
  </si>
  <si>
    <t>9763-20170724T150329.776072600.bin</t>
  </si>
  <si>
    <t>-509.904348548195 175.523236051546 -204.612516282201</t>
  </si>
  <si>
    <t>-519.029084349005 173.459397078775 -302.676160702089</t>
  </si>
  <si>
    <t>-523.492486126987 169.179291232944 -410.96175860728</t>
  </si>
  <si>
    <t>-525.208515427881 164.735849927207 -508.845901391834</t>
  </si>
  <si>
    <t>-524.575911980877 159.861828636206 -606.722548607911</t>
  </si>
  <si>
    <t>-521.183869591952 152.680321204406 -744.493925408516</t>
  </si>
  <si>
    <t>-494.783967393152 147.963597660453 -831.682115350045</t>
  </si>
  <si>
    <t>-527.673717448178 185.389986783478 -685.257503150075</t>
  </si>
  <si>
    <t>-569.871837203268 318.729380374349 -678.891432043741</t>
  </si>
  <si>
    <t>-496.542075113474 447.034546254246 -417.815747732726</t>
  </si>
  <si>
    <t>-263.581275787282 398.714882835765 -358.490296913727</t>
  </si>
  <si>
    <t>-517.692778937977 126.319486938746 -681.932459541513</t>
  </si>
  <si>
    <t>-287.340252291346 77.705019888348 -377.535937449176</t>
  </si>
  <si>
    <t>-498.628457301118 254.3421638441 -207.242229830099</t>
  </si>
  <si>
    <t>-495.567862554372 272.925944523762 208.8121805938</t>
  </si>
  <si>
    <t>-490.914983003635 284.943685571412 615.013365162339</t>
  </si>
  <si>
    <t>-342.906993509911 300.344152777999 675.76249779457</t>
  </si>
  <si>
    <t>-521.170635651603 96.6902322287899 -201.926469185647</t>
  </si>
  <si>
    <t>-531.591771447787 98.0109677520645 214.421553858835</t>
  </si>
  <si>
    <t>-536.005106767625 100.758818553862 620.733907258224</t>
  </si>
  <si>
    <t>-394.476919013486 54.0460115774367 680.914324821169</t>
  </si>
  <si>
    <t>9763-20170724T150329.844260300.bin</t>
  </si>
  <si>
    <t>-509.739482226482 175.525062968299 -204.674586142861</t>
  </si>
  <si>
    <t>-518.80542701211 173.437157136762 -302.743179504415</t>
  </si>
  <si>
    <t>-523.329517274463 169.101873840819 -411.023965807448</t>
  </si>
  <si>
    <t>-525.149642830837 164.591985798944 -508.903337823975</t>
  </si>
  <si>
    <t>-524.669300295725 159.631293607984 -606.776458635525</t>
  </si>
  <si>
    <t>-521.541335077858 152.303002243083 -744.546143090925</t>
  </si>
  <si>
    <t>-495.292687694701 147.504060362402 -831.775668784493</t>
  </si>
  <si>
    <t>-527.85598207624 185.08617692267 -685.331565956207</t>
  </si>
  <si>
    <t>-570.041782132447 318.437349606198 -679.026692558014</t>
  </si>
  <si>
    <t>-497.490572275335 443.821156367565 -416.319235514371</t>
  </si>
  <si>
    <t>-264.651707793725 397.519526964867 -354.941549061211</t>
  </si>
  <si>
    <t>-517.992002719208 125.998472423598 -681.96450588557</t>
  </si>
  <si>
    <t>-287.878426544525 76.7105950719081 -377.176895725122</t>
  </si>
  <si>
    <t>-498.358570296641 254.345920890353 -207.317790985142</t>
  </si>
  <si>
    <t>-495.698150886466 272.921658372837 208.739741514152</t>
  </si>
  <si>
    <t>-490.874790125021 284.960904648734 614.956849026587</t>
  </si>
  <si>
    <t>-342.89143407632 300.340421433008 675.771271786345</t>
  </si>
  <si>
    <t>-521.116681252644 96.7293074013523 -201.966879103659</t>
  </si>
  <si>
    <t>-531.688706059415 98.1595790862775 214.376961303019</t>
  </si>
  <si>
    <t>-535.922806181818 100.776209064759 620.688904974208</t>
  </si>
  <si>
    <t>-394.465206750153 53.94850598061 680.945907641822</t>
  </si>
  <si>
    <t>9763-20170724T150329.879352800.bin</t>
  </si>
  <si>
    <t>-509.639458880542 175.500364595895 -204.682121148725</t>
  </si>
  <si>
    <t>-518.715448388131 173.415142598161 -302.749879225891</t>
  </si>
  <si>
    <t>-523.315797011689 169.062196693056 -411.026897693128</t>
  </si>
  <si>
    <t>-525.230214804719 164.524837057091 -508.903037349909</t>
  </si>
  <si>
    <t>-524.868815304246 159.523942453702 -606.774686002174</t>
  </si>
  <si>
    <t>-521.93356721435 152.123705079442 -744.544799307186</t>
  </si>
  <si>
    <t>-495.772346972517 147.303922323637 -831.79935169918</t>
  </si>
  <si>
    <t>-528.146891201702 184.94087311724 -685.338257937276</t>
  </si>
  <si>
    <t>-570.355851863752 318.271769107466 -679.033302062861</t>
  </si>
  <si>
    <t>-498.332045849743 442.178632247721 -415.481337394199</t>
  </si>
  <si>
    <t>-265.458961711114 397.050278802305 -353.363747615238</t>
  </si>
  <si>
    <t>-518.315175672499 125.848669798612 -681.954565836387</t>
  </si>
  <si>
    <t>-288.238714062829 76.3373924460545 -376.9564069408</t>
  </si>
  <si>
    <t>-498.258828460387 254.308788371297 -207.332832203567</t>
  </si>
  <si>
    <t>-495.779844447287 272.898550681362 208.725199569032</t>
  </si>
  <si>
    <t>-490.863621157611 284.970054832186 614.939557650812</t>
  </si>
  <si>
    <t>-342.893154836468 300.392722092794 675.77444697936</t>
  </si>
  <si>
    <t>-520.993039990115 96.736983923171 -201.978778796771</t>
  </si>
  <si>
    <t>-531.698221401769 98.1811371435799 214.361617049191</t>
  </si>
  <si>
    <t>-535.890732564001 100.77553762712 620.679797767872</t>
  </si>
  <si>
    <t>-394.459495416647 53.9031969722084 680.963990164814</t>
  </si>
  <si>
    <t>9763-20170724T150329.911437500.bin</t>
  </si>
  <si>
    <t>-509.540471933541 175.419265105741 -204.703210256433</t>
  </si>
  <si>
    <t>-518.668823909737 173.361242337964 -302.766625942274</t>
  </si>
  <si>
    <t>-523.402298854322 169.016779525756 -411.038283378237</t>
  </si>
  <si>
    <t>-525.466323429205 164.475231582303 -508.911048055976</t>
  </si>
  <si>
    <t>-525.283063052436 159.456107709508 -606.782380489308</t>
  </si>
  <si>
    <t>-522.627881601446 152.014278855195 -744.555987427583</t>
  </si>
  <si>
    <t>-496.58587402555 147.191654975977 -831.846135933285</t>
  </si>
  <si>
    <t>-528.714278726123 184.850523955245 -685.346771678183</t>
  </si>
  <si>
    <t>-570.999309355516 318.15432561666 -678.99695470416</t>
  </si>
  <si>
    <t>-499.664731079728 440.416215055117 -414.491026071647</t>
  </si>
  <si>
    <t>-266.684984315595 396.585515208424 -351.846564244403</t>
  </si>
  <si>
    <t>-518.888818433942 125.75705473528 -681.965395904701</t>
  </si>
  <si>
    <t>-288.804779699994 76.1755613629464 -376.778606109086</t>
  </si>
  <si>
    <t>-498.190859110386 254.138562769008 -207.345652286916</t>
  </si>
  <si>
    <t>-496.003584460501 272.881475028333 208.707165504835</t>
  </si>
  <si>
    <t>-490.822791438974 284.924812135466 614.921839890835</t>
  </si>
  <si>
    <t>-342.873954994932 300.475630750969 675.776739579049</t>
  </si>
  <si>
    <t>-520.89931543573 96.7515053512216 -201.991327489709</t>
  </si>
  <si>
    <t>-531.681205010499 98.165013497975 214.347181963068</t>
  </si>
  <si>
    <t>-535.869273540944 100.778944268692 620.676009515999</t>
  </si>
  <si>
    <t>-394.45706824465 53.8697597448966 680.976216204278</t>
  </si>
  <si>
    <t>9763-20170724T150329.973147600.bin</t>
  </si>
  <si>
    <t>-509.662163275105 175.120464754471 -204.860823497786</t>
  </si>
  <si>
    <t>-519.125602317072 173.134348024764 -302.893942633191</t>
  </si>
  <si>
    <t>-524.2923579351 168.770210409427 -411.144848254502</t>
  </si>
  <si>
    <t>-526.769144866419 164.169699423659 -509.005538190404</t>
  </si>
  <si>
    <t>-527.017033123832 159.04993175007 -606.871444219274</t>
  </si>
  <si>
    <t>-524.985744495936 151.421522711988 -744.645453635694</t>
  </si>
  <si>
    <t>-499.218307588965 146.557246042095 -832.014672095812</t>
  </si>
  <si>
    <t>-530.799017097751 184.338689216426 -685.453621699782</t>
  </si>
  <si>
    <t>-573.281766080579 317.607867088845 -679.031172517939</t>
  </si>
  <si>
    <t>-502.982659000054 433.471306069431 -411.386463008534</t>
  </si>
  <si>
    <t>-270.173418862797 394.788830805893 -344.839396849442</t>
  </si>
  <si>
    <t>-520.968246965626 125.248320526083 -682.036952438788</t>
  </si>
  <si>
    <t>-290.612868817713 75.6527324342721 -376.668452861322</t>
  </si>
  <si>
    <t>-498.420029235305 253.574972348642 -207.44038576363</t>
  </si>
  <si>
    <t>-496.842014911192 272.680734451366 208.598655269742</t>
  </si>
  <si>
    <t>-490.692604453662 284.799804472057 614.858106520063</t>
  </si>
  <si>
    <t>-342.820928122274 300.88561495059 675.761466542369</t>
  </si>
  <si>
    <t>-521.071277875397 96.6294168286217 -202.096699810309</t>
  </si>
  <si>
    <t>-531.737306703077 98.0621792025374 214.244683102738</t>
  </si>
  <si>
    <t>-535.84640059376 100.764388535328 620.633336753056</t>
  </si>
  <si>
    <t>-394.462190722627 53.7939070369694 680.951479709174</t>
  </si>
  <si>
    <t>9763-20170724T150330.040833900.bin</t>
  </si>
  <si>
    <t>-510.34501109343 175.273695650973 -204.888293368417</t>
  </si>
  <si>
    <t>-520.403767033075 173.308564863974 -302.862574813481</t>
  </si>
  <si>
    <t>-526.231701155591 168.949650775007 -411.080241519593</t>
  </si>
  <si>
    <t>-529.306527605584 164.34838197198 -508.923803588426</t>
  </si>
  <si>
    <t>-530.152263685917 159.22294052761 -606.786030547918</t>
  </si>
  <si>
    <t>-528.961934443339 151.58233611457 -744.569088470487</t>
  </si>
  <si>
    <t>-503.557634750486 146.762741412456 -832.047057243337</t>
  </si>
  <si>
    <t>-534.447271044211 184.499212062198 -685.345944932464</t>
  </si>
  <si>
    <t>-577.158767341595 317.648790925699 -678.573652541802</t>
  </si>
  <si>
    <t>-507.576291737888 425.213702651424 -407.302481305259</t>
  </si>
  <si>
    <t>-274.979403169913 392.14240765678 -337.088746653121</t>
  </si>
  <si>
    <t>-524.528911882341 125.42026528984 -681.9840533514</t>
  </si>
  <si>
    <t>-293.50843858565 75.8268093847666 -376.614409666445</t>
  </si>
  <si>
    <t>-499.277893337611 253.89407254587 -207.563534294437</t>
  </si>
  <si>
    <t>-497.419450311482 272.531534026146 208.495620017224</t>
  </si>
  <si>
    <t>-490.532302253632 284.658507013843 614.76828192887</t>
  </si>
  <si>
    <t>-342.756370399963 301.400364214606 675.727167174892</t>
  </si>
  <si>
    <t>-521.686538803262 96.8336408174766 -202.171822496146</t>
  </si>
  <si>
    <t>-531.997696300951 98.4520873815927 214.17782723618</t>
  </si>
  <si>
    <t>-535.784144843985 100.822942033529 620.608770257641</t>
  </si>
  <si>
    <t>-394.502773528446 53.5474197935469 680.929568683566</t>
  </si>
  <si>
    <t>9763-20170724T150330.077736800.bin</t>
  </si>
  <si>
    <t>-510.915978482375 175.771021288397 -204.874435201918</t>
  </si>
  <si>
    <t>-521.352448464709 173.856643687624 -302.810121886833</t>
  </si>
  <si>
    <t>-527.570079150605 169.537934432225 -411.007638976627</t>
  </si>
  <si>
    <t>-530.985428304672 164.968266146301 -508.841539950488</t>
  </si>
  <si>
    <t>-532.159500790504 159.871137565392 -606.701660063977</t>
  </si>
  <si>
    <t>-531.418313021703 152.268051804254 -744.490099674603</t>
  </si>
  <si>
    <t>-506.195022461958 147.507717941725 -832.023792082454</t>
  </si>
  <si>
    <t>-536.730601482342 185.165467000985 -685.240394142808</t>
  </si>
  <si>
    <t>-579.570846756055 318.258357693966 -678.220056003418</t>
  </si>
  <si>
    <t>-510.47144156052 421.619464970054 -405.196674116869</t>
  </si>
  <si>
    <t>-277.958143959228 390.905185225697 -333.648175485199</t>
  </si>
  <si>
    <t>-526.761287866149 126.09217215278 -681.926972034168</t>
  </si>
  <si>
    <t>-295.200605167587 76.146783232628 -376.548430700928</t>
  </si>
  <si>
    <t>-499.935644605089 254.535791432906 -207.565685649261</t>
  </si>
  <si>
    <t>-497.560813475032 272.753624875186 208.50940251898</t>
  </si>
  <si>
    <t>-490.478923418248 284.636178446275 614.738928890029</t>
  </si>
  <si>
    <t>-342.730100819605 301.527222203558 675.722389689417</t>
  </si>
  <si>
    <t>-522.224519915386 97.3165832424193 -202.168418137506</t>
  </si>
  <si>
    <t>-532.135113272888 98.7953965977392 214.191506078707</t>
  </si>
  <si>
    <t>-535.755610246054 100.848985162375 620.593674581356</t>
  </si>
  <si>
    <t>-394.524842082524 53.4317558121529 680.921638307001</t>
  </si>
  <si>
    <t>9763-20170724T150330.141413800.bin</t>
  </si>
  <si>
    <t>-512.036513730433 177.234920420528 -204.850613678696</t>
  </si>
  <si>
    <t>-522.971509916596 175.440131155534 -302.734229331339</t>
  </si>
  <si>
    <t>-529.790675091049 171.275077853853 -410.901466102789</t>
  </si>
  <si>
    <t>-533.770776811842 166.851950218252 -508.720676776889</t>
  </si>
  <si>
    <t>-535.530899473417 161.908485298906 -606.580075845716</t>
  </si>
  <si>
    <t>-535.63744800137 154.528383560071 -744.382457502816</t>
  </si>
  <si>
    <t>-510.801165467275 149.977414892765 -832.037860891887</t>
  </si>
  <si>
    <t>-540.630059532364 187.322160907686 -685.047557116525</t>
  </si>
  <si>
    <t>-583.670172315158 320.32028530153 -677.506715687449</t>
  </si>
  <si>
    <t>-516.239309500513 415.308554908318 -401.046364836386</t>
  </si>
  <si>
    <t>-283.364983256833 388.356333436476 -329.156726900091</t>
  </si>
  <si>
    <t>-530.550638602747 128.259056583795 -681.892179463773</t>
  </si>
  <si>
    <t>-297.738771637495 77.6948159255871 -377.196285816722</t>
  </si>
  <si>
    <t>-501.069758515261 256.144497897529 -207.524887010485</t>
  </si>
  <si>
    <t>-497.980100763067 273.268451622926 208.591941691881</t>
  </si>
  <si>
    <t>-490.428109462435 284.690687191149 614.715868935172</t>
  </si>
  <si>
    <t>-342.6987266832 301.595165649319 675.742662080147</t>
  </si>
  <si>
    <t>-523.103843752842 98.4746075827411 -202.167489578006</t>
  </si>
  <si>
    <t>-531.936559896565 99.4100010833758 214.218314561929</t>
  </si>
  <si>
    <t>-535.776171888208 100.839484316437 620.556412835256</t>
  </si>
  <si>
    <t>-394.562524833336 53.36595838013 680.880232444532</t>
  </si>
  <si>
    <t>9763-20170724T150330.175004200.bin</t>
  </si>
  <si>
    <t>-512.57738787433 177.84643149612 -204.858921737194</t>
  </si>
  <si>
    <t>-523.674119944147 176.101636495667 -302.725216295287</t>
  </si>
  <si>
    <t>-530.719542872251 172.048154584003 -410.882261336439</t>
  </si>
  <si>
    <t>-534.92539938133 167.747049373789 -508.697417683568</t>
  </si>
  <si>
    <t>-536.933729224787 162.945653693852 -606.559065052707</t>
  </si>
  <si>
    <t>-537.414499591666 155.785588592586 -744.372435768589</t>
  </si>
  <si>
    <t>-512.78629063461 151.395409635458 -832.094625768146</t>
  </si>
  <si>
    <t>-542.288454638919 188.477228152885 -684.971255400717</t>
  </si>
  <si>
    <t>-585.459674584526 321.423169303455 -677.100656601919</t>
  </si>
  <si>
    <t>-518.123628282213 413.523733820233 -399.641952541885</t>
  </si>
  <si>
    <t>-284.896928823985 387.942060935283 -328.396589922365</t>
  </si>
  <si>
    <t>-532.115522423651 129.423818952947 -681.938630754553</t>
  </si>
  <si>
    <t>-298.577999796136 78.0817744827646 -377.63703058659</t>
  </si>
  <si>
    <t>-501.646181100189 256.832047090386 -207.547493466432</t>
  </si>
  <si>
    <t>-498.311634133267 273.269487945498 208.595131581222</t>
  </si>
  <si>
    <t>-490.411089972434 284.776569295021 614.685862534939</t>
  </si>
  <si>
    <t>-342.678633759209 301.485167535039 675.759180065566</t>
  </si>
  <si>
    <t>-523.503138561659 98.935782046641 -202.154654478174</t>
  </si>
  <si>
    <t>-531.778212928396 99.6314763517278 214.243051724648</t>
  </si>
  <si>
    <t>-535.816886175554 100.79578826036 620.521094778175</t>
  </si>
  <si>
    <t>-394.571613609125 53.41258373447 680.841865912741</t>
  </si>
  <si>
    <t>9763-20170724T150330.241701700.bin</t>
  </si>
  <si>
    <t>-513.615458570008 178.470182779579 -204.942035557904</t>
  </si>
  <si>
    <t>-524.954526369548 176.809556028023 -302.782001508813</t>
  </si>
  <si>
    <t>-532.328522426852 172.953587997762 -410.924384274381</t>
  </si>
  <si>
    <t>-536.860086262933 168.870455584552 -508.734336065472</t>
  </si>
  <si>
    <t>-539.225204550494 164.325220526096 -606.600277387951</t>
  </si>
  <si>
    <t>-540.24322980923 157.563916927413 -744.430756502826</t>
  </si>
  <si>
    <t>-515.952616027217 153.507653706149 -832.263052369392</t>
  </si>
  <si>
    <t>-544.96676071095 190.069538877682 -684.915440937554</t>
  </si>
  <si>
    <t>-588.368886599879 322.902962574196 -676.486777502488</t>
  </si>
  <si>
    <t>-520.513039264422 412.472339819664 -398.32686571302</t>
  </si>
  <si>
    <t>-286.707483129503 388.490657919524 -328.435054108755</t>
  </si>
  <si>
    <t>-534.619711797583 131.035621746086 -682.095984544549</t>
  </si>
  <si>
    <t>-299.682802658654 77.4870026593542 -377.984049638832</t>
  </si>
  <si>
    <t>-502.693049155914 257.627060973525 -207.586158135305</t>
  </si>
  <si>
    <t>-499.299797965263 272.956881559976 208.598224460963</t>
  </si>
  <si>
    <t>-490.390564556957 284.973539237539 614.60644779911</t>
  </si>
  <si>
    <t>-342.660928381281 301.273390439776 675.796911163108</t>
  </si>
  <si>
    <t>-524.274076851481 99.1817011208238 -202.282902606072</t>
  </si>
  <si>
    <t>-531.832339628518 99.7544587810314 214.128648293513</t>
  </si>
  <si>
    <t>-535.959003700779 100.656931219365 620.416188589272</t>
  </si>
  <si>
    <t>-394.59894819094 53.5900257676751 680.715775506646</t>
  </si>
  <si>
    <t>9763-20170724T150330.275979300.bin</t>
  </si>
  <si>
    <t>-514.044662621399 178.507951066283 -205.004140064425</t>
  </si>
  <si>
    <t>-525.385187318651 176.838998098054 -302.84379075581</t>
  </si>
  <si>
    <t>-532.809290695757 173.03643358774 -410.984626714805</t>
  </si>
  <si>
    <t>-537.408141273636 169.024617873131 -508.794334881877</t>
  </si>
  <si>
    <t>-539.864002273134 164.571915590836 -606.662418887387</t>
  </si>
  <si>
    <t>-541.035723773032 157.962350460379 -744.49905133978</t>
  </si>
  <si>
    <t>-516.854933879347 154.059262240063 -832.368636462007</t>
  </si>
  <si>
    <t>-545.721846190471 190.397301480113 -684.942264816853</t>
  </si>
  <si>
    <t>-589.152512132946 323.204123826108 -676.357273376676</t>
  </si>
  <si>
    <t>-521.11652297732 412.825325299917 -398.258192317985</t>
  </si>
  <si>
    <t>-287.120091913176 388.911108043132 -328.9849922066</t>
  </si>
  <si>
    <t>-535.313739124534 131.37048096307 -682.200256603804</t>
  </si>
  <si>
    <t>-299.469943984897 76.0622593771434 -378.01474237058</t>
  </si>
  <si>
    <t>-503.08792963599 257.708690419604 -207.635076823587</t>
  </si>
  <si>
    <t>-499.884186125975 272.836558313174 208.55823085682</t>
  </si>
  <si>
    <t>-490.361820806691 285.048725773611 614.538477757891</t>
  </si>
  <si>
    <t>-342.652061708913 301.238241636844 675.806162897957</t>
  </si>
  <si>
    <t>-524.743611953686 99.076322357902 -202.368754792038</t>
  </si>
  <si>
    <t>-532.000460017947 99.7366314984397 214.048026145332</t>
  </si>
  <si>
    <t>-536.033741534946 100.589748568868 620.356409627617</t>
  </si>
  <si>
    <t>-394.613229632751 53.6817043800711 680.638032141142</t>
  </si>
  <si>
    <t>9763-20170724T150330.313087400.bin</t>
  </si>
  <si>
    <t>-514.403303907739 178.3507608349 -205.057169786763</t>
  </si>
  <si>
    <t>-525.687488934946 176.669910235767 -302.903202653042</t>
  </si>
  <si>
    <t>-533.085970428181 172.910372893922 -411.047145013329</t>
  </si>
  <si>
    <t>-537.678691390687 168.958016568178 -508.859618529712</t>
  </si>
  <si>
    <t>-540.146751267659 164.58414891119 -606.731033520809</t>
  </si>
  <si>
    <t>-541.356099122348 158.105180401526 -744.573449163977</t>
  </si>
  <si>
    <t>-517.224605310071 154.311494390057 -832.461332232915</t>
  </si>
  <si>
    <t>-546.037302235281 190.48179367997 -684.984498547496</t>
  </si>
  <si>
    <t>-589.408727284602 323.303794842941 -676.289418831993</t>
  </si>
  <si>
    <t>-521.36068973422 413.727223710842 -398.452994697193</t>
  </si>
  <si>
    <t>-287.268611392268 389.550255097029 -329.595315048688</t>
  </si>
  <si>
    <t>-535.605757418342 131.456459618066 -682.301748189182</t>
  </si>
  <si>
    <t>-299.476052191778 74.6073212071058 -378.521128484683</t>
  </si>
  <si>
    <t>-503.385807607514 257.607028673048 -207.68431556067</t>
  </si>
  <si>
    <t>-500.376087788099 272.664648850091 208.512996532596</t>
  </si>
  <si>
    <t>-490.325956472779 285.087865762074 614.482028277415</t>
  </si>
  <si>
    <t>-342.638634486044 301.233592213878 675.815300123514</t>
  </si>
  <si>
    <t>-525.094705173595 98.8232094939724 -202.439011202445</t>
  </si>
  <si>
    <t>-532.229881146681 99.6635083178917 213.979509663544</t>
  </si>
  <si>
    <t>-536.099846609198 100.516867785113 620.297835021661</t>
  </si>
  <si>
    <t>-394.627944699515 53.7384793986259 680.559571464433</t>
  </si>
  <si>
    <t>9763-20170724T150330.373241100.bin</t>
  </si>
  <si>
    <t>-514.93827784697 177.444905679443 -205.070916435027</t>
  </si>
  <si>
    <t>-526.085256435855 175.689562840718 -302.931349052688</t>
  </si>
  <si>
    <t>-533.315868294105 171.9797440349 -411.088479991236</t>
  </si>
  <si>
    <t>-537.755672401789 168.125932985795 -508.911879219383</t>
  </si>
  <si>
    <t>-540.073010235018 163.903986104071 -606.793491345298</t>
  </si>
  <si>
    <t>-541.075605091962 157.694881927744 -744.650208159326</t>
  </si>
  <si>
    <t>-516.875874955117 153.967962957398 -832.522067795348</t>
  </si>
  <si>
    <t>-545.820605146991 189.959277099245 -685.005339284599</t>
  </si>
  <si>
    <t>-588.91238786703 322.862707694512 -676.199593316089</t>
  </si>
  <si>
    <t>-521.668282157695 415.082081434431 -398.758048924979</t>
  </si>
  <si>
    <t>-287.401280519023 390.211795924336 -330.747512232288</t>
  </si>
  <si>
    <t>-535.444233915632 130.919835630141 -682.421604812273</t>
  </si>
  <si>
    <t>-299.135472633832 72.3300881140085 -379.177412751763</t>
  </si>
  <si>
    <t>-503.574025096676 256.693172397739 -207.740162159986</t>
  </si>
  <si>
    <t>-500.631333650705 272.48653924471 208.430412385075</t>
  </si>
  <si>
    <t>-490.307985764623 285.209778268744 614.3877963083</t>
  </si>
  <si>
    <t>-342.63646462626 301.12362827152 675.819648892768</t>
  </si>
  <si>
    <t>-525.96520148768 97.8363819853143 -202.46300466063</t>
  </si>
  <si>
    <t>-532.735421749648 99.5405630356968 213.959000820331</t>
  </si>
  <si>
    <t>-536.181774126831 100.442317247864 620.233821358737</t>
  </si>
  <si>
    <t>-394.64339217003 53.8167345493191 680.457853852354</t>
  </si>
  <si>
    <t>9763-20170724T150330.442434100.bin</t>
  </si>
  <si>
    <t>-514.73227014109 175.920486787514 -204.697754639943</t>
  </si>
  <si>
    <t>-525.56389476928 174.118018775754 -302.592736671198</t>
  </si>
  <si>
    <t>-532.447331269104 170.401314214914 -410.772277169844</t>
  </si>
  <si>
    <t>-536.575087747199 166.561238592151 -508.609969956617</t>
  </si>
  <si>
    <t>-538.583212949573 162.373764104964 -606.499807213019</t>
  </si>
  <si>
    <t>-539.154583726458 156.236132670713 -744.362096205953</t>
  </si>
  <si>
    <t>-514.743002860341 152.385773623755 -832.170045718932</t>
  </si>
  <si>
    <t>-544.015242843194 188.481964037403 -684.716642530588</t>
  </si>
  <si>
    <t>-586.772900044928 321.510915932519 -675.942619168894</t>
  </si>
  <si>
    <t>-521.000022753312 414.562077110661 -398.426109141798</t>
  </si>
  <si>
    <t>-286.634020248146 389.724424308136 -330.745502300336</t>
  </si>
  <si>
    <t>-533.788793367277 129.416433021801 -682.129353959152</t>
  </si>
  <si>
    <t>-297.399946993971 70.5619706606672 -378.570424765887</t>
  </si>
  <si>
    <t>-502.916349022731 254.618871999369 -207.491967748794</t>
  </si>
  <si>
    <t>-499.58558846619 272.676529529352 208.583501416984</t>
  </si>
  <si>
    <t>-490.415066990759 285.220463519338 614.525195327709</t>
  </si>
  <si>
    <t>-342.661972640066 300.902133664293 675.820481680479</t>
  </si>
  <si>
    <t>-525.913153597115 97.0178764533885 -202.168834578143</t>
  </si>
  <si>
    <t>-532.78236155619 98.754503215848 214.251378094542</t>
  </si>
  <si>
    <t>-536.149610672786 100.569509037764 620.371292054676</t>
  </si>
  <si>
    <t>-394.673316747977 53.6435027595201 680.5078677657</t>
  </si>
  <si>
    <t>9763-20170724T150330.474169700.bin</t>
  </si>
  <si>
    <t>-513.858634742726 175.422750778424 -204.311405702403</t>
  </si>
  <si>
    <t>-524.219213341794 173.583003190553 -302.256697712366</t>
  </si>
  <si>
    <t>-530.715071102522 169.834772011915 -410.459030393461</t>
  </si>
  <si>
    <t>-534.545899484353 165.96454952122 -508.307706625003</t>
  </si>
  <si>
    <t>-536.310362183081 161.741583137426 -606.200670914774</t>
  </si>
  <si>
    <t>-536.59460643111 155.545424448235 -744.061300823428</t>
  </si>
  <si>
    <t>-512.04620671896 151.539890343062 -831.824180663376</t>
  </si>
  <si>
    <t>-541.520335624421 187.826674045065 -684.440340481185</t>
  </si>
  <si>
    <t>-584.112132013004 320.922135038941 -675.76622747861</t>
  </si>
  <si>
    <t>-519.318065339611 413.694756709995 -397.926354960056</t>
  </si>
  <si>
    <t>-285.054987180372 388.984687116684 -329.84396225806</t>
  </si>
  <si>
    <t>-531.417585759917 128.742065384551 -681.805622586848</t>
  </si>
  <si>
    <t>-295.161868881793 69.6578252099396 -377.669022833319</t>
  </si>
  <si>
    <t>-501.845702000127 253.826111785632 -207.227359671428</t>
  </si>
  <si>
    <t>-498.711738392001 272.814315415148 208.808260785453</t>
  </si>
  <si>
    <t>-490.527112814037 285.178868319297 614.72991502096</t>
  </si>
  <si>
    <t>-342.692689345528 300.78544753835 675.847918664591</t>
  </si>
  <si>
    <t>-525.054907342737 97.1506246355464 -201.865699774983</t>
  </si>
  <si>
    <t>-532.446373867805 98.1290537362308 214.548080145217</t>
  </si>
  <si>
    <t>-536.110403550509 100.683042739245 620.505344979478</t>
  </si>
  <si>
    <t>-394.688387601556 53.5466737966412 680.605072496692</t>
  </si>
  <si>
    <t>9763-20170724T150330.511267900.bin</t>
  </si>
  <si>
    <t>-512.351870379075 174.967970885187 -204.059535549501</t>
  </si>
  <si>
    <t>-522.27528988203 173.088855945442 -302.049320684071</t>
  </si>
  <si>
    <t>-528.400470521768 169.294139330117 -410.271718158596</t>
  </si>
  <si>
    <t>-531.94102247661 165.374892544052 -508.129218395517</t>
  </si>
  <si>
    <t>-533.459525487403 161.093615253321 -606.023977657445</t>
  </si>
  <si>
    <t>-533.443766717753 154.801920799346 -743.880417879136</t>
  </si>
  <si>
    <t>-508.761239076749 150.581096693182 -831.595689031021</t>
  </si>
  <si>
    <t>-538.446487183712 187.133407486095 -684.293059661877</t>
  </si>
  <si>
    <t>-580.832800189017 320.289550991205 -675.714601137208</t>
  </si>
  <si>
    <t>-517.085287276944 412.260869347728 -397.366771927981</t>
  </si>
  <si>
    <t>-283.096405650422 387.825580453014 -328.250052779137</t>
  </si>
  <si>
    <t>-528.454971395727 128.032695534956 -681.594681813101</t>
  </si>
  <si>
    <t>-292.943528786087 69.2918422432551 -376.565152281084</t>
  </si>
  <si>
    <t>-500.279145944152 253.293824032038 -207.023092940162</t>
  </si>
  <si>
    <t>-497.700914078228 272.622530962104 209.00063312082</t>
  </si>
  <si>
    <t>-490.643574442872 285.107824578054 614.960234329336</t>
  </si>
  <si>
    <t>-342.721444015896 300.707593602664 675.867475011526</t>
  </si>
  <si>
    <t>-523.984319832309 96.8010724222295 -201.622416883373</t>
  </si>
  <si>
    <t>-531.806237093759 97.7399483670958 214.78360539684</t>
  </si>
  <si>
    <t>-536.116752296024 100.764607948206 620.673605988904</t>
  </si>
  <si>
    <t>-394.705816775107 53.5571484077564 680.743572606906</t>
  </si>
  <si>
    <t>9763-20170724T150330.574426900.bin</t>
  </si>
  <si>
    <t>-508.746296216217 173.760103772463 -204.663882531832</t>
  </si>
  <si>
    <t>-518.892536698186 172.052208418848 -302.633933684192</t>
  </si>
  <si>
    <t>-525.161817525744 168.26412782541 -410.848342321396</t>
  </si>
  <si>
    <t>-528.784303515325 164.28276363629 -508.70036352672</t>
  </si>
  <si>
    <t>-530.332191493368 159.873942745688 -606.58890530456</t>
  </si>
  <si>
    <t>-530.298560096765 153.337023774465 -744.433996691592</t>
  </si>
  <si>
    <t>-505.515558589845 148.63364722144 -832.096280174828</t>
  </si>
  <si>
    <t>-535.235378237749 185.786725476671 -684.905464683144</t>
  </si>
  <si>
    <t>-577.488902983215 318.985931287462 -676.370695695751</t>
  </si>
  <si>
    <t>-515.234489393518 407.912198076743 -396.698615564353</t>
  </si>
  <si>
    <t>-281.800164495011 385.176215174748 -325.16893214145</t>
  </si>
  <si>
    <t>-525.391487262346 126.666251112903 -682.099424745703</t>
  </si>
  <si>
    <t>-292.213355844056 70.5335110268559 -375.534665524996</t>
  </si>
  <si>
    <t>-496.862352945703 252.591627024558 -206.99937320215</t>
  </si>
  <si>
    <t>-495.550815661197 271.973634781138 209.027879147094</t>
  </si>
  <si>
    <t>-490.880636733682 285.162697506333 615.231066698374</t>
  </si>
  <si>
    <t>-342.795869908059 300.362984571681 675.843460492763</t>
  </si>
  <si>
    <t>-521.067962054231 95.3874172923595 -201.901306796267</t>
  </si>
  <si>
    <t>-530.790448189767 96.9710001677238 214.462682397315</t>
  </si>
  <si>
    <t>-536.154905450069 100.790977550091 620.833970916572</t>
  </si>
  <si>
    <t>-394.742437615896 53.5164296364001 680.847676624591</t>
  </si>
  <si>
    <t>9763-20170724T150330.642610800.bin</t>
  </si>
  <si>
    <t>-508.009161357541 174.445322082268 -204.728909966017</t>
  </si>
  <si>
    <t>-518.251958467491 172.714136635859 -302.688481935907</t>
  </si>
  <si>
    <t>-524.683581807471 168.853065177619 -410.890793171203</t>
  </si>
  <si>
    <t>-528.473082236719 164.784698060262 -508.732899646001</t>
  </si>
  <si>
    <t>-530.206890351428 160.266848200473 -606.6133829061</t>
  </si>
  <si>
    <t>-530.453585359019 153.552567927584 -744.449725183917</t>
  </si>
  <si>
    <t>-505.768218812393 148.505805143546 -832.12049631618</t>
  </si>
  <si>
    <t>-535.193380926974 186.091339546256 -684.953832989428</t>
  </si>
  <si>
    <t>-577.319810648538 319.323818411316 -676.474900285671</t>
  </si>
  <si>
    <t>-516.359575303096 403.152104558504 -394.949244665987</t>
  </si>
  <si>
    <t>-283.563720271296 383.530216701928 -320.47726925894</t>
  </si>
  <si>
    <t>-525.495707346255 126.949494940804 -682.090357347659</t>
  </si>
  <si>
    <t>-292.677114013109 72.7144513403014 -375.382810160505</t>
  </si>
  <si>
    <t>-495.586032947549 253.103693204079 -207.174743013792</t>
  </si>
  <si>
    <t>-494.425103465264 272.177060001735 208.867139269797</t>
  </si>
  <si>
    <t>-491.055174478239 285.466377139785 615.230057442484</t>
  </si>
  <si>
    <t>-342.849411828589 299.696955780672 675.782001997064</t>
  </si>
  <si>
    <t>-520.964544994164 95.7660635509721 -201.94831366955</t>
  </si>
  <si>
    <t>-530.795004444187 97.242160162609 214.413519675076</t>
  </si>
  <si>
    <t>-536.136002375 100.738184888523 620.859890681578</t>
  </si>
  <si>
    <t>-394.688067779345 53.5513660680388 680.858921311357</t>
  </si>
  <si>
    <t>9763-20170724T150330.676556200.bin</t>
  </si>
  <si>
    <t>-507.864365877325 174.483290944398 -204.581864481126</t>
  </si>
  <si>
    <t>-518.1700450182 172.759026886412 -302.535009641651</t>
  </si>
  <si>
    <t>-524.621948239399 168.867699559271 -410.735079457557</t>
  </si>
  <si>
    <t>-528.40863934282 164.758587624554 -508.57567852044</t>
  </si>
  <si>
    <t>-530.117662012613 160.187916980781 -606.454027837259</t>
  </si>
  <si>
    <t>-530.305648847118 153.3877061287 -744.286169609633</t>
  </si>
  <si>
    <t>-505.688497120568 148.202631805402 -831.968041656977</t>
  </si>
  <si>
    <t>-535.023495955428 185.971346276341 -684.813277029049</t>
  </si>
  <si>
    <t>-576.99718894109 319.268642935101 -676.369487518531</t>
  </si>
  <si>
    <t>-517.202450603982 399.400002962624 -393.520612668918</t>
  </si>
  <si>
    <t>-285.116339368738 380.855146533301 -316.597770637324</t>
  </si>
  <si>
    <t>-525.421607556193 126.815831140354 -681.907755803906</t>
  </si>
  <si>
    <t>-292.592502818625 72.9120846830931 -375.231878026017</t>
  </si>
  <si>
    <t>-495.09101015336 253.098835908257 -207.127776651362</t>
  </si>
  <si>
    <t>-494.139478839513 272.230962102614 208.911924120155</t>
  </si>
  <si>
    <t>-491.100002723555 285.466284563267 615.267165557085</t>
  </si>
  <si>
    <t>-342.861058231611 299.570698229352 675.767379729036</t>
  </si>
  <si>
    <t>-520.713414099564 95.6983720123076 -201.905647483283</t>
  </si>
  <si>
    <t>-530.531440053134 97.213764811587 214.456349907258</t>
  </si>
  <si>
    <t>-536.096248511639 100.783684139046 620.909020021902</t>
  </si>
  <si>
    <t>-394.683724557434 53.4837047481187 680.902401993168</t>
  </si>
  <si>
    <t>9763-20170724T150330.708641200.bin</t>
  </si>
  <si>
    <t>-507.58034069301 174.374129611833 -204.469386620169</t>
  </si>
  <si>
    <t>-517.935749331726 172.682738907066 -302.417870094553</t>
  </si>
  <si>
    <t>-524.410696609674 168.776203685685 -410.615847077043</t>
  </si>
  <si>
    <t>-528.203402964206 164.634057309423 -508.454818602712</t>
  </si>
  <si>
    <t>-529.902468185066 160.011781049389 -606.331034238885</t>
  </si>
  <si>
    <t>-530.058512760024 153.119875031138 -744.158754780277</t>
  </si>
  <si>
    <t>-505.510067490322 147.788706853295 -831.851031855567</t>
  </si>
  <si>
    <t>-534.752110798073 185.74905353693 -684.708836373488</t>
  </si>
  <si>
    <t>-576.681915365296 319.062631422178 -676.331367364524</t>
  </si>
  <si>
    <t>-517.974050798956 395.739925751405 -392.299782805221</t>
  </si>
  <si>
    <t>-286.642071842422 377.806614195883 -312.997098007446</t>
  </si>
  <si>
    <t>-525.226981333733 126.583335045233 -681.761163762459</t>
  </si>
  <si>
    <t>-292.228598318932 72.5180414706331 -375.153845997032</t>
  </si>
  <si>
    <t>-494.654991775245 253.08772167953 -207.029295685218</t>
  </si>
  <si>
    <t>-493.750049169253 272.241897643059 209.009509283851</t>
  </si>
  <si>
    <t>-491.145229819508 285.44803088871 615.329022102668</t>
  </si>
  <si>
    <t>-342.875317297534 299.50963797519 675.763393169419</t>
  </si>
  <si>
    <t>-520.423674020525 95.6531250305645 -201.809041529152</t>
  </si>
  <si>
    <t>-530.424273723913 97.1930388701219 214.54853470122</t>
  </si>
  <si>
    <t>-536.049986741343 100.832416746699 620.948007443149</t>
  </si>
  <si>
    <t>-394.689453227696 53.3889391150344 680.950592268025</t>
  </si>
  <si>
    <t>9763-20170724T150330.777775000.bin</t>
  </si>
  <si>
    <t>-507.112283628571 174.308099635165 -204.320468094183</t>
  </si>
  <si>
    <t>-517.60146193365 172.669448901158 -302.255607059526</t>
  </si>
  <si>
    <t>-524.163249152647 168.732584835874 -410.447365622042</t>
  </si>
  <si>
    <t>-528.006656845235 164.529413407749 -508.281731768333</t>
  </si>
  <si>
    <t>-529.72664542341 159.813904620464 -606.153107561376</t>
  </si>
  <si>
    <t>-529.878921481233 152.758589413135 -743.972572083374</t>
  </si>
  <si>
    <t>-505.471934045701 147.157932466523 -831.687660361309</t>
  </si>
  <si>
    <t>-534.507278053778 185.468950491739 -684.562103394661</t>
  </si>
  <si>
    <t>-576.294883240945 318.813998294075 -676.139910615971</t>
  </si>
  <si>
    <t>-519.855986909099 389.776635440395 -390.169713293847</t>
  </si>
  <si>
    <t>-291.729837965172 369.043722987256 -302.68471486037</t>
  </si>
  <si>
    <t>-525.115948735799 126.285402373892 -681.542609301587</t>
  </si>
  <si>
    <t>-291.162600427273 70.4507822866831 -374.934508630504</t>
  </si>
  <si>
    <t>-494.050719631171 253.16492623087 -206.870795073506</t>
  </si>
  <si>
    <t>-493.219495837358 272.124451093641 209.177109303401</t>
  </si>
  <si>
    <t>-491.234757941094 285.48934503015 615.402281847537</t>
  </si>
  <si>
    <t>-342.920083731559 299.382022780131 675.765692164655</t>
  </si>
  <si>
    <t>-520.23602334031 95.4711133309438 -201.629349637154</t>
  </si>
  <si>
    <t>-530.351922598589 97.1639815812962 214.724794965298</t>
  </si>
  <si>
    <t>-536.0241081172 100.806532308015 621.033582612968</t>
  </si>
  <si>
    <t>-394.665854129035 53.348993958751 681.030404922094</t>
  </si>
  <si>
    <t>9763-20170724T150330.810859700.bin</t>
  </si>
  <si>
    <t>-506.964424414646 174.325884208218 -204.270842938424</t>
  </si>
  <si>
    <t>-517.463939870771 172.675494896261 -302.204723227696</t>
  </si>
  <si>
    <t>-524.009970706963 168.708796146374 -410.396304026774</t>
  </si>
  <si>
    <t>-527.827596633705 164.473013666949 -508.230286219482</t>
  </si>
  <si>
    <t>-529.509983147434 159.719781427357 -606.100466654047</t>
  </si>
  <si>
    <t>-529.596601265448 152.606115146152 -743.916891151595</t>
  </si>
  <si>
    <t>-505.286695636089 146.906865251153 -831.652693590603</t>
  </si>
  <si>
    <t>-534.220729066373 185.346806834915 -684.522705489813</t>
  </si>
  <si>
    <t>-575.909264286328 318.73396484933 -676.082765493618</t>
  </si>
  <si>
    <t>-520.745629561566 386.86789347485 -389.177284057525</t>
  </si>
  <si>
    <t>-294.765561062851 363.408228067145 -296.940224163206</t>
  </si>
  <si>
    <t>-524.895900946436 126.154331334206 -681.473301163334</t>
  </si>
  <si>
    <t>-290.498245540135 69.1238614200861 -375.089296884859</t>
  </si>
  <si>
    <t>-493.847085667766 253.100365963193 -206.824590769437</t>
  </si>
  <si>
    <t>-493.087439826953 272.113354856579 209.220966289943</t>
  </si>
  <si>
    <t>-491.266581349359 285.500319426609 615.434999936893</t>
  </si>
  <si>
    <t>-342.936739294709 299.332185025907 675.775140486898</t>
  </si>
  <si>
    <t>-520.121953572232 95.5038925912172 -201.585202177511</t>
  </si>
  <si>
    <t>-530.264767020057 97.1707720978279 214.768440236329</t>
  </si>
  <si>
    <t>-536.001944104417 100.806187936947 621.078565761987</t>
  </si>
  <si>
    <t>-394.646047243756 53.3434902060687 681.076801016749</t>
  </si>
  <si>
    <t>9763-20170724T150330.875039600.bin</t>
  </si>
  <si>
    <t>-506.728373174113 174.084218573879 -204.11136261723</t>
  </si>
  <si>
    <t>-517.216189741297 172.421204594937 -302.046198766801</t>
  </si>
  <si>
    <t>-523.711070775821 168.412904608557 -410.239223285086</t>
  </si>
  <si>
    <t>-527.466335656373 164.129113740684 -508.073723811941</t>
  </si>
  <si>
    <t>-529.069713285706 159.318111873352 -605.942322380805</t>
  </si>
  <si>
    <t>-529.027067304989 152.113232544535 -743.75419482961</t>
  </si>
  <si>
    <t>-504.962965756617 146.210390251705 -831.544126487042</t>
  </si>
  <si>
    <t>-533.641357783203 184.903488661108 -684.386487841777</t>
  </si>
  <si>
    <t>-575.197116825547 318.327717757682 -676.061688860823</t>
  </si>
  <si>
    <t>-522.46558479265 381.008456856566 -387.460684761618</t>
  </si>
  <si>
    <t>-299.938837133542 352.707446716248 -288.435920338219</t>
  </si>
  <si>
    <t>-524.450465587867 125.692572004135 -681.288090236746</t>
  </si>
  <si>
    <t>-289.853963971418 67.5330167994396 -375.318069055856</t>
  </si>
  <si>
    <t>-493.394928388489 252.863136447359 -206.733616241445</t>
  </si>
  <si>
    <t>-492.736457751709 272.127318550108 209.300577451466</t>
  </si>
  <si>
    <t>-491.33323153343 285.541643693124 615.492019378786</t>
  </si>
  <si>
    <t>-342.97561225185 299.25091787555 675.791889233461</t>
  </si>
  <si>
    <t>-519.980495081271 95.286956387693 -201.450144468477</t>
  </si>
  <si>
    <t>-530.118975930585 97.040344162793 214.90325068497</t>
  </si>
  <si>
    <t>-535.953927324082 100.828828930812 621.199417465028</t>
  </si>
  <si>
    <t>-394.619408326229 53.2875536494873 681.185891044593</t>
  </si>
  <si>
    <t>9763-20170724T150330.941731200.bin</t>
  </si>
  <si>
    <t>-506.479380090937 173.874431120161 -204.011026602185</t>
  </si>
  <si>
    <t>-517.008588605159 172.225094150264 -301.941634680966</t>
  </si>
  <si>
    <t>-523.470739955506 168.212834787031 -410.13656146652</t>
  </si>
  <si>
    <t>-527.16433907835 163.920635646584 -507.972767120974</t>
  </si>
  <si>
    <t>-528.673764714446 159.098107466565 -605.84241232406</t>
  </si>
  <si>
    <t>-528.46462378272 151.875937358186 -743.653204811588</t>
  </si>
  <si>
    <t>-504.718805149953 145.720871361214 -831.512483979429</t>
  </si>
  <si>
    <t>-533.10594393122 184.680506560737 -684.295654696091</t>
  </si>
  <si>
    <t>-574.466809247671 318.166906216487 -675.864088853814</t>
  </si>
  <si>
    <t>-523.197641749953 375.203490156555 -385.832472709153</t>
  </si>
  <si>
    <t>-304.077855747457 340.640865831342 -281.348233131471</t>
  </si>
  <si>
    <t>-524.008193828721 125.456305378869 -681.178038982567</t>
  </si>
  <si>
    <t>-289.74742129234 67.7079881159618 -375.051644474196</t>
  </si>
  <si>
    <t>-493.102227182249 252.626861774666 -206.63752086694</t>
  </si>
  <si>
    <t>-492.454431916696 272.107411859516 209.38666276648</t>
  </si>
  <si>
    <t>-491.411001455535 285.56980018145 615.562929118938</t>
  </si>
  <si>
    <t>-343.019486810268 299.165429927266 675.805071853558</t>
  </si>
  <si>
    <t>-519.879631743386 95.150119638151 -201.321427273708</t>
  </si>
  <si>
    <t>-530.012479443198 96.9089288108178 215.032035784019</t>
  </si>
  <si>
    <t>-535.930426798032 100.829903459109 621.304928765653</t>
  </si>
  <si>
    <t>-394.596841131309 53.2454372936595 681.259366794383</t>
  </si>
  <si>
    <t>9763-20170724T150330.978325500.bin</t>
  </si>
  <si>
    <t>-506.423710958301 173.774122772648 -203.963605506445</t>
  </si>
  <si>
    <t>-516.939759152709 172.120240425168 -301.895539925989</t>
  </si>
  <si>
    <t>-523.343890846265 168.108889042232 -410.093982401862</t>
  </si>
  <si>
    <t>-526.967895147545 163.8214441481 -507.933102476993</t>
  </si>
  <si>
    <t>-528.390832000999 159.009058226549 -605.804429052355</t>
  </si>
  <si>
    <t>-528.042479340591 151.807068107169 -743.616057877909</t>
  </si>
  <si>
    <t>-504.525761427679 145.498227895112 -831.526012302981</t>
  </si>
  <si>
    <t>-532.730266229144 184.604910301566 -684.258430414456</t>
  </si>
  <si>
    <t>-574.0431893278 318.101360512741 -675.745579779095</t>
  </si>
  <si>
    <t>-523.190678279512 372.804214719298 -385.191462473699</t>
  </si>
  <si>
    <t>-305.466604889244 335.282866806231 -278.827243209798</t>
  </si>
  <si>
    <t>-523.662657149824 125.37609125214 -681.140137491174</t>
  </si>
  <si>
    <t>-289.496891348206 67.7152248651921 -374.927519994309</t>
  </si>
  <si>
    <t>-493.040339762279 252.527253572566 -206.595160301444</t>
  </si>
  <si>
    <t>-492.327943992865 272.072016805573 209.42583989666</t>
  </si>
  <si>
    <t>-491.4352148588 285.545135469486 615.601115662551</t>
  </si>
  <si>
    <t>-343.030538845407 299.139666323813 675.811069685875</t>
  </si>
  <si>
    <t>-519.829095453065 95.0337816365256 -201.27068642842</t>
  </si>
  <si>
    <t>-529.92267568194 96.8203955996564 215.083658098055</t>
  </si>
  <si>
    <t>-535.884937200083 100.822067977866 621.360970945097</t>
  </si>
  <si>
    <t>-394.553202058388 53.2089493233548 681.297044118563</t>
  </si>
  <si>
    <t>9763-20170724T150331.045545600.bin</t>
  </si>
  <si>
    <t>-506.417369123876 173.562153666355 -203.886199044838</t>
  </si>
  <si>
    <t>-516.90510501366 171.896556699365 -301.821158228777</t>
  </si>
  <si>
    <t>-523.196542259056 167.874577619419 -410.025722705614</t>
  </si>
  <si>
    <t>-526.686454182686 163.580920994955 -507.869376658716</t>
  </si>
  <si>
    <t>-527.943515076168 158.766762611373 -605.743035009077</t>
  </si>
  <si>
    <t>-527.328424510766 151.568666276566 -743.553816156657</t>
  </si>
  <si>
    <t>-504.412018442113 144.919677385101 -831.59711354051</t>
  </si>
  <si>
    <t>-532.094850493762 184.370271736637 -684.204651203425</t>
  </si>
  <si>
    <t>-573.279057254178 317.897756347223 -675.649649564465</t>
  </si>
  <si>
    <t>-523.154842506444 368.940588095352 -384.304095296021</t>
  </si>
  <si>
    <t>-308.124642953135 325.219342832495 -274.871701999695</t>
  </si>
  <si>
    <t>-523.105790974582 125.130440097798 -681.070271338207</t>
  </si>
  <si>
    <t>-288.978713062595 65.3882394351956 -374.974102026105</t>
  </si>
  <si>
    <t>-493.00506162611 252.318371406408 -206.533257681716</t>
  </si>
  <si>
    <t>-492.109822550312 272.079312318989 209.477206319482</t>
  </si>
  <si>
    <t>-491.501707893628 285.585357840752 615.640669334582</t>
  </si>
  <si>
    <t>-343.076406507952 299.14772576743 675.807023332659</t>
  </si>
  <si>
    <t>-519.800973757791 94.8004937610197 -201.190710404263</t>
  </si>
  <si>
    <t>-529.883065776026 96.6460806427365 215.163625753929</t>
  </si>
  <si>
    <t>-535.879142558456 100.805338950289 621.434371008974</t>
  </si>
  <si>
    <t>-394.528038860233 53.2051021248453 681.334917654982</t>
  </si>
  <si>
    <t>9763-20170724T150331.077605200.bin</t>
  </si>
  <si>
    <t>-506.404144763939 173.418166441903 -203.85620514523</t>
  </si>
  <si>
    <t>-516.821586221324 171.749425279608 -301.798553261629</t>
  </si>
  <si>
    <t>-523.040594543209 167.712958629402 -410.006699994325</t>
  </si>
  <si>
    <t>-526.466946940333 163.400815600634 -507.85200139972</t>
  </si>
  <si>
    <t>-527.662101938645 158.562238937967 -605.725149711696</t>
  </si>
  <si>
    <t>-526.961419858275 151.322526517354 -743.533262814391</t>
  </si>
  <si>
    <t>-504.375933445842 144.472317716364 -831.646711264825</t>
  </si>
  <si>
    <t>-531.726330877797 184.148036304759 -684.197074652186</t>
  </si>
  <si>
    <t>-572.773862732022 317.719804582756 -675.678719487315</t>
  </si>
  <si>
    <t>-522.997404967259 366.920397781338 -383.956903431433</t>
  </si>
  <si>
    <t>-309.394712412053 319.500338988558 -273.276089097674</t>
  </si>
  <si>
    <t>-522.815948525064 124.897405801191 -681.039155552946</t>
  </si>
  <si>
    <t>-288.349199313387 63.3313896188001 -375.028725378365</t>
  </si>
  <si>
    <t>-493.0005809538 252.144549292279 -206.491355797333</t>
  </si>
  <si>
    <t>-491.974684165187 272.085311954818 209.510244489577</t>
  </si>
  <si>
    <t>-491.528602471226 285.579380101201 615.673117403834</t>
  </si>
  <si>
    <t>-343.091281493367 299.146055443048 675.808902097982</t>
  </si>
  <si>
    <t>-519.745965222908 94.7045001079923 -201.166769248754</t>
  </si>
  <si>
    <t>-529.886380129601 96.5686718295806 215.186096629775</t>
  </si>
  <si>
    <t>-535.870110611419 100.804953253347 621.46533556644</t>
  </si>
  <si>
    <t>-394.500646536277 53.232779979207 681.344878668309</t>
  </si>
  <si>
    <t>9763-20170724T150331.141783400.bin</t>
  </si>
  <si>
    <t>-506.355586213437 173.263594182345 -203.798169480495</t>
  </si>
  <si>
    <t>-516.688020036502 171.594747052045 -301.74953335478</t>
  </si>
  <si>
    <t>-522.836661445161 167.564524143995 -409.962062932159</t>
  </si>
  <si>
    <t>-526.20940837479 163.258350946682 -507.809261001052</t>
  </si>
  <si>
    <t>-527.361160344458 158.424891826701 -605.683317765981</t>
  </si>
  <si>
    <t>-526.610156286877 151.190491681928 -743.491364029118</t>
  </si>
  <si>
    <t>-504.676563288691 143.958150009762 -831.738871377249</t>
  </si>
  <si>
    <t>-531.328486578133 184.023804371115 -684.155894368632</t>
  </si>
  <si>
    <t>-571.866357640267 317.747399662452 -675.471139825088</t>
  </si>
  <si>
    <t>-522.366499870406 362.991775378468 -383.062595992345</t>
  </si>
  <si>
    <t>-311.265988515519 307.902907540152 -271.139523001364</t>
  </si>
  <si>
    <t>-522.555765301703 124.752762947036 -680.996454390502</t>
  </si>
  <si>
    <t>-288.498953295154 62.3850697247833 -373.176470504958</t>
  </si>
  <si>
    <t>-492.985544504874 252.014004700071 -206.452711975169</t>
  </si>
  <si>
    <t>-491.809549372372 272.014300094331 209.545641795943</t>
  </si>
  <si>
    <t>-491.57193819419 285.57512136938 615.71020634415</t>
  </si>
  <si>
    <t>-343.124935896223 299.171654376763 675.815274881068</t>
  </si>
  <si>
    <t>-519.781267062719 94.5378170940896 -201.117420306887</t>
  </si>
  <si>
    <t>-529.947870004405 96.4575320805909 215.234577078736</t>
  </si>
  <si>
    <t>-535.839801290604 100.799216366959 621.516771160317</t>
  </si>
  <si>
    <t>-394.476042677785 53.1984649918281 681.387062607191</t>
  </si>
  <si>
    <t>9763-20170724T150331.173867300.bin</t>
  </si>
  <si>
    <t>-506.305231629868 173.23403807762 -203.782651917655</t>
  </si>
  <si>
    <t>-516.608266414925 171.571886881008 -301.737100337677</t>
  </si>
  <si>
    <t>-522.709711681143 167.547638405449 -409.952646725921</t>
  </si>
  <si>
    <t>-526.033727060798 163.24734240651 -507.801813252494</t>
  </si>
  <si>
    <t>-527.130674486609 158.420644181849 -605.676606079647</t>
  </si>
  <si>
    <t>-526.296147435615 151.197280859494 -743.484907928564</t>
  </si>
  <si>
    <t>-504.652669659142 143.811654716338 -831.791233709095</t>
  </si>
  <si>
    <t>-531.03660115565 184.027988528808 -684.14970125679</t>
  </si>
  <si>
    <t>-571.48010063323 317.773017169243 -675.442254214178</t>
  </si>
  <si>
    <t>-522.226142321668 361.589133462139 -382.77484569656</t>
  </si>
  <si>
    <t>-312.123866095756 302.794769910769 -270.858510399349</t>
  </si>
  <si>
    <t>-522.293453822527 124.752527141512 -680.98960871536</t>
  </si>
  <si>
    <t>-288.936703087765 62.0328212209533 -371.7915993493</t>
  </si>
  <si>
    <t>-492.829808361984 251.984867642477 -206.433128431469</t>
  </si>
  <si>
    <t>-491.72046830497 271.948896411025 209.567126334111</t>
  </si>
  <si>
    <t>-491.600602565299 285.59929780511 615.724340219573</t>
  </si>
  <si>
    <t>-343.139855526035 299.071527317891 675.823461867894</t>
  </si>
  <si>
    <t>-519.759760656769 94.4717572752718 -201.089434910737</t>
  </si>
  <si>
    <t>-529.979152183249 96.4472161442836 215.260999673246</t>
  </si>
  <si>
    <t>-535.827131982548 100.784654409578 621.537546385704</t>
  </si>
  <si>
    <t>-394.469705564129 53.1610575899522 681.404733732915</t>
  </si>
  <si>
    <t>9763-20170724T150331.211968700.bin</t>
  </si>
  <si>
    <t>-506.163047162846 173.133743269165 -203.775763828437</t>
  </si>
  <si>
    <t>-516.405870827024 171.468813481815 -301.736524683284</t>
  </si>
  <si>
    <t>-522.424599644756 167.432774310981 -409.956139726258</t>
  </si>
  <si>
    <t>-525.666994854288 163.118991749349 -507.807462483627</t>
  </si>
  <si>
    <t>-526.675326151048 158.276566431948 -605.682646402893</t>
  </si>
  <si>
    <t>-525.708511107234 151.028821788171 -743.488744281172</t>
  </si>
  <si>
    <t>-504.34892996709 143.483482838499 -831.850772146895</t>
  </si>
  <si>
    <t>-530.478328392993 183.874029244344 -684.163861849742</t>
  </si>
  <si>
    <t>-570.830210276165 317.659572957263 -675.488095976061</t>
  </si>
  <si>
    <t>-522.062232976674 360.335552071281 -382.57097500867</t>
  </si>
  <si>
    <t>-312.733599979751 298.011217369202 -271.116050302551</t>
  </si>
  <si>
    <t>-521.793404231307 124.591107107622 -680.985058256579</t>
  </si>
  <si>
    <t>-289.042764967807 61.031843922776 -370.410423064898</t>
  </si>
  <si>
    <t>-492.533988042962 251.863878633204 -206.422367615717</t>
  </si>
  <si>
    <t>-491.630645494414 271.892747942598 209.575285629702</t>
  </si>
  <si>
    <t>-491.618122571194 285.605758362912 615.733370285619</t>
  </si>
  <si>
    <t>-343.151533546419 299.026703891081 675.829560277223</t>
  </si>
  <si>
    <t>-519.687520552076 94.3467123211954 -201.08157566616</t>
  </si>
  <si>
    <t>-529.985759811084 96.4287906526308 215.26638434168</t>
  </si>
  <si>
    <t>-535.814506882562 100.7701806751 621.556931191433</t>
  </si>
  <si>
    <t>-394.471993048751 53.1093581715911 681.429526906411</t>
  </si>
  <si>
    <t>9763-20170724T150331.275091100.bin</t>
  </si>
  <si>
    <t>-505.836920580605 172.961785432795 -203.727796835902</t>
  </si>
  <si>
    <t>-515.98377822395 171.296439012329 -301.698498593015</t>
  </si>
  <si>
    <t>-521.833474656865 167.203223995522 -409.925251152768</t>
  </si>
  <si>
    <t>-524.896043012096 162.81594586867 -507.779108418603</t>
  </si>
  <si>
    <t>-525.696427794026 157.878754001113 -605.651425449644</t>
  </si>
  <si>
    <t>-524.406243970316 150.476030168793 -743.446712076631</t>
  </si>
  <si>
    <t>-503.534567276026 142.548642480202 -831.891716835995</t>
  </si>
  <si>
    <t>-529.206267639432 183.40363456026 -684.169947577719</t>
  </si>
  <si>
    <t>-569.142048734122 317.323785799624 -675.759546391738</t>
  </si>
  <si>
    <t>-521.40173141357 357.798425028931 -382.36106407646</t>
  </si>
  <si>
    <t>-313.345568267553 288.821582319848 -272.45275661791</t>
  </si>
  <si>
    <t>-520.746829271485 124.092792785638 -680.904387430352</t>
  </si>
  <si>
    <t>-289.461407117862 59.5881994913354 -368.319271500993</t>
  </si>
  <si>
    <t>-492.085415077127 251.727645119264 -206.394762867157</t>
  </si>
  <si>
    <t>-491.483683907744 271.796875726379 209.601447814712</t>
  </si>
  <si>
    <t>-491.647502272385 285.589383282213 615.750000555025</t>
  </si>
  <si>
    <t>-343.179569202047 299.007083055496 675.84353292381</t>
  </si>
  <si>
    <t>-519.576396130746 94.2060029283386 -201.046041250682</t>
  </si>
  <si>
    <t>-529.879447582473 96.3654076165535 215.301421011636</t>
  </si>
  <si>
    <t>-535.769137386142 100.747577653636 621.592277098502</t>
  </si>
  <si>
    <t>-394.455172891628 53.0300346235233 681.487214509169</t>
  </si>
  <si>
    <t>9763-20170724T150331.340269900.bin</t>
  </si>
  <si>
    <t>-505.402646129906 172.86665033858 -203.75469983718</t>
  </si>
  <si>
    <t>-515.484520096174 171.183180190585 -301.731933819456</t>
  </si>
  <si>
    <t>-521.218368023947 166.96978928674 -409.960228288493</t>
  </si>
  <si>
    <t>-524.15512000625 162.43407127618 -507.811192710247</t>
  </si>
  <si>
    <t>-524.806463922205 157.309078508467 -605.674847195951</t>
  </si>
  <si>
    <t>-523.27997528936 149.600557725603 -743.451010191183</t>
  </si>
  <si>
    <t>-502.829982923908 141.255200493681 -831.955992601288</t>
  </si>
  <si>
    <t>-528.052012905146 182.677918072738 -684.255242692112</t>
  </si>
  <si>
    <t>-567.348757915421 316.798688541046 -676.124250481015</t>
  </si>
  <si>
    <t>-519.905039496781 356.021116235916 -382.507672336948</t>
  </si>
  <si>
    <t>-312.844024080295 279.339869152608 -275.874007198771</t>
  </si>
  <si>
    <t>-519.85742497813 123.338096000521 -680.844465997934</t>
  </si>
  <si>
    <t>-289.113145031645 57.740704162934 -366.650944390036</t>
  </si>
  <si>
    <t>-491.457081377857 251.645703626268 -206.415023484098</t>
  </si>
  <si>
    <t>-491.380819181592 271.716716031564 209.581544258059</t>
  </si>
  <si>
    <t>-491.693928519458 285.66225092488 615.721543732225</t>
  </si>
  <si>
    <t>-343.222729300668 298.840515632131 675.86003299142</t>
  </si>
  <si>
    <t>-519.353656236919 94.0684714257211 -201.021326680665</t>
  </si>
  <si>
    <t>-529.833615880032 96.4781970277436 215.32028052007</t>
  </si>
  <si>
    <t>-535.650280522165 100.741083661886 621.607984189644</t>
  </si>
  <si>
    <t>-394.389962494104 52.940881056795 681.563487010434</t>
  </si>
  <si>
    <t>9763-20170724T150331.377369500.bin</t>
  </si>
  <si>
    <t>-505.3092701032 172.826795662161 -203.749414454505</t>
  </si>
  <si>
    <t>-515.327939541524 171.124257189697 -301.73272889089</t>
  </si>
  <si>
    <t>-520.985070575047 166.836790896479 -409.962201147488</t>
  </si>
  <si>
    <t>-523.847733235218 162.212596931407 -507.811150917263</t>
  </si>
  <si>
    <t>-524.419078932226 156.977535906365 -605.6695377589</t>
  </si>
  <si>
    <t>-522.77253750514 149.091876179625 -743.434208495907</t>
  </si>
  <si>
    <t>-502.524081283151 140.537844301004 -831.965785952307</t>
  </si>
  <si>
    <t>-527.53504512615 182.253560546 -684.285184294608</t>
  </si>
  <si>
    <t>-566.53987387233 316.470611234828 -676.333642237102</t>
  </si>
  <si>
    <t>-519.258171066351 355.30960083326 -382.639974266933</t>
  </si>
  <si>
    <t>-312.617021618463 275.094991634456 -277.806580726429</t>
  </si>
  <si>
    <t>-519.465691245897 122.901392813792 -680.791412104754</t>
  </si>
  <si>
    <t>-289.023905280722 56.97220262264 -366.064837998089</t>
  </si>
  <si>
    <t>-491.267975076336 251.601151451717 -206.429096391171</t>
  </si>
  <si>
    <t>-491.350812140892 271.692773414511 209.566540671903</t>
  </si>
  <si>
    <t>-491.7171781877 285.688583993247 615.718712210216</t>
  </si>
  <si>
    <t>-343.242036914197 298.75798302408 675.871203541031</t>
  </si>
  <si>
    <t>-519.349440436033 94.0436142960884 -201.017079557867</t>
  </si>
  <si>
    <t>-529.902269964295 96.5346014578327 215.322218865983</t>
  </si>
  <si>
    <t>-535.59860635326 100.757551811569 621.607845985605</t>
  </si>
  <si>
    <t>-394.373452302571 52.8922127897924 681.594173859151</t>
  </si>
  <si>
    <t>9763-20170724T150331.410458100.bin</t>
  </si>
  <si>
    <t>-505.208678554407 172.777894599906 -203.744160357809</t>
  </si>
  <si>
    <t>-515.181330609724 171.059702476686 -301.731877325573</t>
  </si>
  <si>
    <t>-520.773064965662 166.697515229775 -409.961810600758</t>
  </si>
  <si>
    <t>-523.568793798167 161.982625273384 -507.808319310684</t>
  </si>
  <si>
    <t>-524.064076059972 156.634152017742 -605.66109720223</t>
  </si>
  <si>
    <t>-522.2997013943 148.564567961162 -743.413665934511</t>
  </si>
  <si>
    <t>-502.22772679419 139.824685742773 -831.967162038053</t>
  </si>
  <si>
    <t>-527.047229548212 181.814261289588 -684.312642855913</t>
  </si>
  <si>
    <t>-565.66796556909 316.155444786072 -676.540664153213</t>
  </si>
  <si>
    <t>-518.612381125483 354.624674042961 -382.762013475392</t>
  </si>
  <si>
    <t>-312.153485770533 271.541229626524 -279.820799757961</t>
  </si>
  <si>
    <t>-519.111956807046 122.449068170059 -680.733472357705</t>
  </si>
  <si>
    <t>-288.485110323937 55.7262220668329 -365.466655949548</t>
  </si>
  <si>
    <t>-491.0148854285 251.530198096336 -206.446226697753</t>
  </si>
  <si>
    <t>-491.347765800232 271.647418822009 209.547992445494</t>
  </si>
  <si>
    <t>-491.720196530533 285.674837230602 615.699779917401</t>
  </si>
  <si>
    <t>-343.257387669968 298.799414911381 675.870680763647</t>
  </si>
  <si>
    <t>-519.388191061434 94.0167694396898 -201.008166937294</t>
  </si>
  <si>
    <t>-530.016649136824 96.60136942956 215.328648127723</t>
  </si>
  <si>
    <t>-535.544782887107 100.762826007177 621.603560881456</t>
  </si>
  <si>
    <t>-394.354316917705 52.8453049047305 681.62990724707</t>
  </si>
  <si>
    <t>9763-20170724T150331.476641200.bin</t>
  </si>
  <si>
    <t>-505.072511197676 172.752601411283 -203.750255818719</t>
  </si>
  <si>
    <t>-514.950640158838 170.986604216185 -301.746706412923</t>
  </si>
  <si>
    <t>-520.423337362249 166.42835526172 -409.974668849446</t>
  </si>
  <si>
    <t>-523.100527865671 161.478164732057 -507.812855412267</t>
  </si>
  <si>
    <t>-523.463209985506 155.835860730625 -605.649653696854</t>
  </si>
  <si>
    <t>-521.494319125654 147.290906441974 -743.370761859064</t>
  </si>
  <si>
    <t>-501.697844600552 138.197953928023 -831.950730386088</t>
  </si>
  <si>
    <t>-526.184151552277 180.763398912926 -684.391066671166</t>
  </si>
  <si>
    <t>-564.031364463805 315.345615016485 -676.998262325473</t>
  </si>
  <si>
    <t>-517.54739775336 353.148289934537 -383.042124424877</t>
  </si>
  <si>
    <t>-311.050786580557 265.959354060101 -283.632617620964</t>
  </si>
  <si>
    <t>-518.545097223501 121.372719762941 -680.596880861768</t>
  </si>
  <si>
    <t>-287.326067982275 54.2010470090884 -364.481355114917</t>
  </si>
  <si>
    <t>-490.641235849991 251.479432635415 -206.484007139424</t>
  </si>
  <si>
    <t>-491.199886914491 271.647796715941 209.507536155843</t>
  </si>
  <si>
    <t>-491.751299355899 285.694845721439 615.67057370932</t>
  </si>
  <si>
    <t>-343.291984009662 298.72968691246 675.869634335766</t>
  </si>
  <si>
    <t>-519.444010813528 94.0429595351923 -200.974844351206</t>
  </si>
  <si>
    <t>-530.159168179441 96.6680479522786 215.359552177723</t>
  </si>
  <si>
    <t>-535.439939647367 100.77952132025 621.641229967789</t>
  </si>
  <si>
    <t>-394.31076840377 52.7623089546523 681.732087392525</t>
  </si>
  <si>
    <t>9763-20170724T150331.541317900.bin</t>
  </si>
  <si>
    <t>-504.889033711332 172.784959407732 -203.701681207895</t>
  </si>
  <si>
    <t>-514.736858638711 170.99471914102 -301.700798134118</t>
  </si>
  <si>
    <t>-520.111237186833 166.221222163865 -409.924314493866</t>
  </si>
  <si>
    <t>-522.66692146062 161.002223900968 -507.75187627658</t>
  </si>
  <si>
    <t>-522.871470867392 155.017541940473 -605.56885872728</t>
  </si>
  <si>
    <t>-520.637562391819 145.914319245956 -743.250043980508</t>
  </si>
  <si>
    <t>-500.923600639921 136.484535385749 -831.813286176765</t>
  </si>
  <si>
    <t>-525.307095773187 179.642558088882 -684.414633047664</t>
  </si>
  <si>
    <t>-562.487405152264 314.436662247449 -677.4961436684</t>
  </si>
  <si>
    <t>-516.56589743444 351.468987534935 -383.353584738201</t>
  </si>
  <si>
    <t>-309.763784208546 261.990698849626 -286.650445567721</t>
  </si>
  <si>
    <t>-517.942922012478 120.233897829989 -680.367140583924</t>
  </si>
  <si>
    <t>-285.896210966393 53.054319139841 -362.777881377852</t>
  </si>
  <si>
    <t>-490.24640414213 251.496402882689 -206.481356819135</t>
  </si>
  <si>
    <t>-491.000974603834 271.676508417837 209.509231609351</t>
  </si>
  <si>
    <t>-491.816405639298 285.745871519165 615.670152130611</t>
  </si>
  <si>
    <t>-343.344454956994 298.608424483285 675.875058080874</t>
  </si>
  <si>
    <t>-519.516372755765 94.1177486317774 -200.902971087445</t>
  </si>
  <si>
    <t>-530.1136749855 96.6913654217606 215.434733975484</t>
  </si>
  <si>
    <t>-535.371087947574 100.78394799826 621.722898872281</t>
  </si>
  <si>
    <t>-394.274023510088 52.6838462249614 681.822802669964</t>
  </si>
  <si>
    <t>9763-20170724T150331.572680400.bin</t>
  </si>
  <si>
    <t>-504.91201751636 172.869376721815 -203.676486688844</t>
  </si>
  <si>
    <t>-514.749875754967 171.071068252558 -301.676426909616</t>
  </si>
  <si>
    <t>-520.08106096814 166.19387411662 -409.897454901095</t>
  </si>
  <si>
    <t>-522.581457362408 160.843563968863 -507.719344444671</t>
  </si>
  <si>
    <t>-522.712366987946 154.691276576227 -605.525889208682</t>
  </si>
  <si>
    <t>-520.353707617744 145.313608039598 -743.186773108201</t>
  </si>
  <si>
    <t>-500.649689327288 135.718676437525 -831.734395567736</t>
  </si>
  <si>
    <t>-525.021540466019 179.165848421479 -684.422381471846</t>
  </si>
  <si>
    <t>-561.862591725584 314.066085504505 -677.656035717201</t>
  </si>
  <si>
    <t>-516.238543050266 350.585951286257 -383.403213034476</t>
  </si>
  <si>
    <t>-309.266430681477 260.653193256121 -287.488424992271</t>
  </si>
  <si>
    <t>-517.771074181686 119.751754239331 -680.250923416078</t>
  </si>
  <si>
    <t>-285.725128643449 52.9276519725231 -361.827265428706</t>
  </si>
  <si>
    <t>-490.219598566305 251.565777072675 -206.471768933605</t>
  </si>
  <si>
    <t>-490.92018328569 271.689095797054 209.521679372511</t>
  </si>
  <si>
    <t>-491.829927655382 285.726492319953 615.673701698346</t>
  </si>
  <si>
    <t>-343.362415813078 298.661818998576 675.874034747054</t>
  </si>
  <si>
    <t>-519.628480694418 94.2207220241801 -200.865035399492</t>
  </si>
  <si>
    <t>-530.087454634115 96.7114339405091 215.476641075425</t>
  </si>
  <si>
    <t>-535.334801984029 100.796456742874 621.764951894779</t>
  </si>
  <si>
    <t>-394.253807740747 52.6502777286169 681.865694440246</t>
  </si>
  <si>
    <t>9763-20170724T150331.610787100.bin</t>
  </si>
  <si>
    <t>-504.90170661367 172.947835728739 -203.679861965312</t>
  </si>
  <si>
    <t>-514.756021964635 171.132795760577 -301.677841231698</t>
  </si>
  <si>
    <t>-520.075145152727 166.153762335259 -409.894849679842</t>
  </si>
  <si>
    <t>-522.549565651672 160.678847633543 -507.710450853973</t>
  </si>
  <si>
    <t>-522.63774865024 154.369438119918 -605.507077662581</t>
  </si>
  <si>
    <t>-520.199577458786 144.737167669786 -743.149007500322</t>
  </si>
  <si>
    <t>-500.490048101012 135.013427982482 -831.681337743475</t>
  </si>
  <si>
    <t>-524.854399824273 178.703700729775 -684.449684285459</t>
  </si>
  <si>
    <t>-561.313029574964 313.696356918014 -677.768356338788</t>
  </si>
  <si>
    <t>-515.933521363124 349.709815015798 -383.415208523505</t>
  </si>
  <si>
    <t>-308.881283119081 259.790996733143 -287.660502276637</t>
  </si>
  <si>
    <t>-517.700253538499 119.286009847998 -680.164931904949</t>
  </si>
  <si>
    <t>-285.792782405092 52.8957037266694 -360.901898123702</t>
  </si>
  <si>
    <t>-490.099500741585 251.601375943136 -206.476834496265</t>
  </si>
  <si>
    <t>-490.871007713137 271.730373983015 209.516234833706</t>
  </si>
  <si>
    <t>-491.833115050982 285.695005342451 615.668686499552</t>
  </si>
  <si>
    <t>-343.371949702086 298.713492556747 675.866680453822</t>
  </si>
  <si>
    <t>-519.673891260338 94.3197070728145 -200.817847889834</t>
  </si>
  <si>
    <t>-530.069422570357 96.7041979112039 215.526068096011</t>
  </si>
  <si>
    <t>-535.324108872218 100.78357310263 621.814368502096</t>
  </si>
  <si>
    <t>-394.233947693984 52.6455460692068 681.900128529599</t>
  </si>
  <si>
    <t>9763-20170724T150331.673958500.bin</t>
  </si>
  <si>
    <t>-504.93697129156 173.087486484071 -203.607141862824</t>
  </si>
  <si>
    <t>-514.83838770336 171.241901401413 -301.599736189344</t>
  </si>
  <si>
    <t>-520.25350014969 166.044104776051 -409.801757712621</t>
  </si>
  <si>
    <t>-522.826061816305 160.293720664109 -507.599018637114</t>
  </si>
  <si>
    <t>-523.019601805334 153.629693151367 -605.371944155458</t>
  </si>
  <si>
    <t>-520.733462070914 143.413531255252 -742.974269848191</t>
  </si>
  <si>
    <t>-501.090544178677 133.434884242811 -831.493162424819</t>
  </si>
  <si>
    <t>-525.224306457457 177.640600795481 -684.413860743876</t>
  </si>
  <si>
    <t>-560.898550688262 312.858196113415 -677.847049446185</t>
  </si>
  <si>
    <t>-515.231810292145 348.075661242353 -383.442109427789</t>
  </si>
  <si>
    <t>-309.041793346324 258.051260360596 -285.941900950847</t>
  </si>
  <si>
    <t>-518.26372008666 118.217949873872 -679.886291996767</t>
  </si>
  <si>
    <t>-286.414131706756 54.380181063241 -358.524974183628</t>
  </si>
  <si>
    <t>-490.077278680683 251.700368730829 -206.459745550221</t>
  </si>
  <si>
    <t>-490.752671412557 271.824319045942 209.533723425582</t>
  </si>
  <si>
    <t>-491.88953714458 285.713925233443 615.680719003355</t>
  </si>
  <si>
    <t>-343.424556630885 298.747802274992 675.865944785531</t>
  </si>
  <si>
    <t>-519.814190538028 94.4936420828008 -200.73361971015</t>
  </si>
  <si>
    <t>-529.980118193493 96.6671392661865 215.617137577923</t>
  </si>
  <si>
    <t>-535.293267634361 100.780488343246 621.924207358719</t>
  </si>
  <si>
    <t>-394.192989703587 52.6196556379437 681.967901664853</t>
  </si>
  <si>
    <t>9763-20170724T150331.738131700.bin</t>
  </si>
  <si>
    <t>-505.099191983305 173.094573458929 -203.529254141822</t>
  </si>
  <si>
    <t>-515.128566173974 171.242066777951 -301.50871674437</t>
  </si>
  <si>
    <t>-520.822318027291 165.832775494697 -409.686064372018</t>
  </si>
  <si>
    <t>-523.694861992323 159.80281902546 -507.45819859899</t>
  </si>
  <si>
    <t>-524.231787713062 152.76677629047 -605.203812416962</t>
  </si>
  <si>
    <t>-522.470272369098 141.925715481009 -742.766075669981</t>
  </si>
  <si>
    <t>-503.058746396425 131.701364804992 -831.307905561829</t>
  </si>
  <si>
    <t>-526.651425258313 176.428703950623 -684.344549635079</t>
  </si>
  <si>
    <t>-561.809851543919 311.791770538932 -678.041476626665</t>
  </si>
  <si>
    <t>-515.35285687149 347.295362980043 -383.794538021097</t>
  </si>
  <si>
    <t>-310.525039687788 256.002902424656 -284.616667764427</t>
  </si>
  <si>
    <t>-519.846378957662 117.007033845805 -679.574538427974</t>
  </si>
  <si>
    <t>-288.219753062533 57.0644782206043 -356.429438236786</t>
  </si>
  <si>
    <t>-490.154725066012 251.671521710789 -206.406912883344</t>
  </si>
  <si>
    <t>-490.639232239088 271.808246463202 209.586263644171</t>
  </si>
  <si>
    <t>-491.941088483135 285.680936164054 615.722385460143</t>
  </si>
  <si>
    <t>-343.46777584256 298.825638314393 675.863071108502</t>
  </si>
  <si>
    <t>-520.021551538739 94.5166003575009 -200.618254324131</t>
  </si>
  <si>
    <t>-529.830795192559 96.5759604981429 215.741611231232</t>
  </si>
  <si>
    <t>-535.277459559822 100.787898974519 622.05023702795</t>
  </si>
  <si>
    <t>-394.159418752141 52.5904698054803 682.022932349244</t>
  </si>
  <si>
    <t>9763-20170724T150331.774225600.bin</t>
  </si>
  <si>
    <t>-505.232859963817 173.068853636778 -203.494754276673</t>
  </si>
  <si>
    <t>-515.283350947812 171.213606031394 -301.471945920203</t>
  </si>
  <si>
    <t>-521.105168361642 165.728354957601 -409.638565751884</t>
  </si>
  <si>
    <t>-524.132988978841 159.596127204665 -507.399723031028</t>
  </si>
  <si>
    <t>-524.862889189868 152.421459741027 -605.133987894825</t>
  </si>
  <si>
    <t>-523.41097982024 141.344474138324 -742.681017295537</t>
  </si>
  <si>
    <t>-504.183210809593 131.023629809439 -831.251824618751</t>
  </si>
  <si>
    <t>-527.423422890973 175.95185408013 -684.309598601295</t>
  </si>
  <si>
    <t>-562.300820556735 311.398804948309 -678.116138156963</t>
  </si>
  <si>
    <t>-515.54820852852 346.755951638971 -383.898435423709</t>
  </si>
  <si>
    <t>-311.047844821634 255.756996885426 -283.77964749101</t>
  </si>
  <si>
    <t>-520.682103912064 116.529925326785 -679.45304928977</t>
  </si>
  <si>
    <t>-289.17973177472 58.4046594627657 -355.728879486366</t>
  </si>
  <si>
    <t>-490.271259257938 251.643998488786 -206.38255891124</t>
  </si>
  <si>
    <t>-490.604150926604 271.786427642362 209.610464872877</t>
  </si>
  <si>
    <t>-491.960279973037 285.627183841818 615.746903058702</t>
  </si>
  <si>
    <t>-343.487227318409 298.912475229086 675.85731734288</t>
  </si>
  <si>
    <t>-520.158324289001 94.5312381121062 -200.564410206358</t>
  </si>
  <si>
    <t>-529.777350018458 96.479453761654 215.80044117024</t>
  </si>
  <si>
    <t>-535.277991826115 100.778757745206 622.104307221075</t>
  </si>
  <si>
    <t>-394.145471651517 52.5795367895084 682.04133880153</t>
  </si>
  <si>
    <t>9763-20170724T150331.809319100.bin</t>
  </si>
  <si>
    <t>-505.348804689567 172.990079428959 -203.46544322694</t>
  </si>
  <si>
    <t>-515.43352361366 171.140788612843 -301.439385018923</t>
  </si>
  <si>
    <t>-521.411435015173 165.60553476353 -409.594809158798</t>
  </si>
  <si>
    <t>-524.625766271504 159.400418532449 -507.345348483291</t>
  </si>
  <si>
    <t>-525.585979221337 152.122481531374 -605.070144242244</t>
  </si>
  <si>
    <t>-524.50295827758 140.865537373418 -742.605877458308</t>
  </si>
  <si>
    <t>-505.489118382039 130.471142266549 -831.214331596217</t>
  </si>
  <si>
    <t>-528.336207048806 175.55175225338 -684.269158103362</t>
  </si>
  <si>
    <t>-562.995953765586 311.056937432186 -678.175138608309</t>
  </si>
  <si>
    <t>-515.930345827993 346.1369266943 -383.974069181488</t>
  </si>
  <si>
    <t>-311.549538303449 256.297371710439 -282.572313128636</t>
  </si>
  <si>
    <t>-521.627168642102 116.131154532274 -679.35298854694</t>
  </si>
  <si>
    <t>-290.319465878408 59.5601728717793 -355.196404704313</t>
  </si>
  <si>
    <t>-490.382889116622 251.560065647622 -206.34972944642</t>
  </si>
  <si>
    <t>-490.614769622027 271.754553899645 209.640815321816</t>
  </si>
  <si>
    <t>-491.987666347967 285.613755276876 615.765247371746</t>
  </si>
  <si>
    <t>-343.513216325682 298.951206879666 675.86059601114</t>
  </si>
  <si>
    <t>-520.276611485333 94.4246825276712 -200.52749695527</t>
  </si>
  <si>
    <t>-529.796285732698 96.4244816780677 215.839404621508</t>
  </si>
  <si>
    <t>-535.26329033049 100.760725721328 622.134236826729</t>
  </si>
  <si>
    <t>-394.12048855554 52.5765042707837 682.059126669516</t>
  </si>
  <si>
    <t>9763-20170724T150331.876502300.bin</t>
  </si>
  <si>
    <t>-505.626321776011 172.833410946297 -203.480206406939</t>
  </si>
  <si>
    <t>-515.772628253376 170.991177493358 -301.447831031839</t>
  </si>
  <si>
    <t>-522.057321833641 165.390713902681 -409.582635209505</t>
  </si>
  <si>
    <t>-525.641435200437 159.089118559539 -507.314110546553</t>
  </si>
  <si>
    <t>-527.061443031569 151.671887488014 -605.022738348333</t>
  </si>
  <si>
    <t>-526.718217747912 140.169094899578 -742.542014393647</t>
  </si>
  <si>
    <t>-508.026396189599 129.72378978164 -831.212870637428</t>
  </si>
  <si>
    <t>-530.21972648087 174.961617842018 -684.24782810118</t>
  </si>
  <si>
    <t>-565.105411447921 310.442985758236 -678.57834235902</t>
  </si>
  <si>
    <t>-518.310151797589 345.756411091227 -384.362039953809</t>
  </si>
  <si>
    <t>-314.724281766105 265.576349323896 -273.687058431769</t>
  </si>
  <si>
    <t>-523.520157683244 115.545675396161 -679.261309313458</t>
  </si>
  <si>
    <t>-293.086555657918 61.3049185794796 -354.198459370372</t>
  </si>
  <si>
    <t>-490.667041076593 251.464239211197 -206.390854304303</t>
  </si>
  <si>
    <t>-490.698685888565 271.63377602728 209.600969719877</t>
  </si>
  <si>
    <t>-492.041578401045 285.662677031059 615.716827714923</t>
  </si>
  <si>
    <t>-343.563394583812 298.829672727138 675.840485823838</t>
  </si>
  <si>
    <t>-520.58381424831 94.2141312668859 -200.540579442981</t>
  </si>
  <si>
    <t>-529.958497276474 96.4091776409944 215.828615845565</t>
  </si>
  <si>
    <t>-535.216069210005 100.749523453278 622.121459246439</t>
  </si>
  <si>
    <t>-394.076034753085 52.5585733946136 682.047394678484</t>
  </si>
  <si>
    <t>9763-20170724T150331.940695500.bin</t>
  </si>
  <si>
    <t>-505.855372627229 172.642854557828 -203.522654603125</t>
  </si>
  <si>
    <t>-516.139706444083 170.817705511856 -301.476282057794</t>
  </si>
  <si>
    <t>-522.750883034902 165.167532106803 -409.588995543782</t>
  </si>
  <si>
    <t>-526.697099672417 158.786963049497 -507.301369469526</t>
  </si>
  <si>
    <t>-528.544052978448 151.253472736009 -604.993951129751</t>
  </si>
  <si>
    <t>-528.86824309431 139.543765858122 -742.495973277772</t>
  </si>
  <si>
    <t>-510.412709279866 129.029342878209 -831.207957447013</t>
  </si>
  <si>
    <t>-532.055051262384 174.427499494404 -684.238102296424</t>
  </si>
  <si>
    <t>-567.852351989315 309.691448849303 -679.229964458882</t>
  </si>
  <si>
    <t>-522.823655726883 345.967533055912 -384.855208318122</t>
  </si>
  <si>
    <t>-319.034030370381 283.884948433802 -263.44462149593</t>
  </si>
  <si>
    <t>-525.394836672483 115.011944860827 -679.193892328228</t>
  </si>
  <si>
    <t>-295.038067066753 61.2305933970065 -353.834119871335</t>
  </si>
  <si>
    <t>-490.879232447432 251.348358571666 -206.461372655761</t>
  </si>
  <si>
    <t>-490.804319106036 271.452641539073 209.533574742756</t>
  </si>
  <si>
    <t>-492.06916732768 285.663767568337 615.655949087873</t>
  </si>
  <si>
    <t>-343.59926309294 298.788513137277 675.809402816599</t>
  </si>
  <si>
    <t>-520.807210602391 93.9439571177563 -200.569674365932</t>
  </si>
  <si>
    <t>-530.08322816957 96.4330789306828 215.800073852332</t>
  </si>
  <si>
    <t>-535.173565262937 100.750543203249 622.106868138507</t>
  </si>
  <si>
    <t>-394.040672211447 52.5210737332291 682.018621535753</t>
  </si>
  <si>
    <t>9763-20170724T150331.979351900.bin</t>
  </si>
  <si>
    <t>-506.076066615099 172.53944570702 -203.547790015416</t>
  </si>
  <si>
    <t>-516.434814961233 170.719137405295 -301.493620534836</t>
  </si>
  <si>
    <t>-523.197730509564 165.038813542226 -409.595408599978</t>
  </si>
  <si>
    <t>-527.307696568398 158.614335947849 -507.298300825288</t>
  </si>
  <si>
    <t>-529.344113708422 151.018073105108 -604.98211882778</t>
  </si>
  <si>
    <t>-529.961134351662 139.198974831448 -742.47368188915</t>
  </si>
  <si>
    <t>-511.609554748983 128.618563346583 -831.199605157476</t>
  </si>
  <si>
    <t>-533.009108413294 174.130780397676 -684.237352664683</t>
  </si>
  <si>
    <t>-568.993316040241 309.35432146713 -679.354141757663</t>
  </si>
  <si>
    <t>-525.155030159383 346.059531084506 -384.852964322294</t>
  </si>
  <si>
    <t>-320.510255534751 292.742802892856 -260.744863219081</t>
  </si>
  <si>
    <t>-526.3676830569 114.715964103085 -679.159637446829</t>
  </si>
  <si>
    <t>-295.440428377342 60.2964218886636 -354.065320644094</t>
  </si>
  <si>
    <t>-491.174762608513 251.269210616832 -206.482225017262</t>
  </si>
  <si>
    <t>-490.933747393846 271.388898580133 209.511948816454</t>
  </si>
  <si>
    <t>-492.087947953788 285.66722127124 615.631809877589</t>
  </si>
  <si>
    <t>-343.619014357746 298.766042998987 675.793216387165</t>
  </si>
  <si>
    <t>-521.015032893446 93.8260437468364 -200.580304811366</t>
  </si>
  <si>
    <t>-530.184278831177 96.428372115852 215.791073966689</t>
  </si>
  <si>
    <t>-535.144414639418 100.759665184409 622.093156741243</t>
  </si>
  <si>
    <t>-394.020767809541 52.5071507846635 682.008197425396</t>
  </si>
  <si>
    <t>9763-20170724T150332.039013700.bin</t>
  </si>
  <si>
    <t>-506.602485684468 172.372991077596 -203.631507530618</t>
  </si>
  <si>
    <t>-517.078106514074 170.594435618502 -301.565659743146</t>
  </si>
  <si>
    <t>-524.094338375484 164.823943566334 -409.646559520653</t>
  </si>
  <si>
    <t>-528.478022641595 158.258176722066 -507.328007670972</t>
  </si>
  <si>
    <t>-530.829395111688 150.458861318629 -604.988899066358</t>
  </si>
  <si>
    <t>-531.93009957697 138.286043305003 -742.446495436601</t>
  </si>
  <si>
    <t>-513.728578499131 127.515543124342 -831.180495433868</t>
  </si>
  <si>
    <t>-534.751026557731 173.3699406079 -684.290234143882</t>
  </si>
  <si>
    <t>-570.991441613317 308.500191322846 -679.679986666528</t>
  </si>
  <si>
    <t>-531.716072062745 345.378688196261 -384.557234466273</t>
  </si>
  <si>
    <t>-324.737846659792 303.164909115799 -260.046088034653</t>
  </si>
  <si>
    <t>-528.136099978809 113.963421219633 -679.082283510385</t>
  </si>
  <si>
    <t>-296.801986269823 58.1332960259158 -354.852706060619</t>
  </si>
  <si>
    <t>-491.774579750755 251.148866388852 -206.533408373612</t>
  </si>
  <si>
    <t>-491.340320619763 271.292625583005 209.459473374209</t>
  </si>
  <si>
    <t>-492.123393018583 285.699885981227 615.577406930611</t>
  </si>
  <si>
    <t>-343.658244549246 298.657365797371 675.778748882889</t>
  </si>
  <si>
    <t>-521.388099234622 93.642011665027 -200.63657373944</t>
  </si>
  <si>
    <t>-530.495633688867 96.4060490645879 215.735176613478</t>
  </si>
  <si>
    <t>-535.118585071378 100.74246012344 622.056569673165</t>
  </si>
  <si>
    <t>-393.996099755046 52.4951308686925 681.978538324802</t>
  </si>
  <si>
    <t>9763-20170724T150332.076209900.bin</t>
  </si>
  <si>
    <t>-506.855471369965 172.333116866536 -203.656882340018</t>
  </si>
  <si>
    <t>-517.310471638327 170.547792870181 -301.593056025036</t>
  </si>
  <si>
    <t>-524.398795528923 164.750661171637 -409.667854047981</t>
  </si>
  <si>
    <t>-528.884898333681 158.149737326946 -507.342299376397</t>
  </si>
  <si>
    <t>-531.375312351179 150.301491083914 -604.995793812958</t>
  </si>
  <si>
    <t>-532.709657256013 138.043933267158 -742.443890608485</t>
  </si>
  <si>
    <t>-514.557059356747 127.209261350042 -831.179990505898</t>
  </si>
  <si>
    <t>-535.426372746813 173.164283471324 -684.304623097506</t>
  </si>
  <si>
    <t>-571.648504703406 308.322139396552 -679.705462873776</t>
  </si>
  <si>
    <t>-535.286273165653 343.872192199752 -384.046878689746</t>
  </si>
  <si>
    <t>-326.942224602815 305.358083024791 -260.619151330518</t>
  </si>
  <si>
    <t>-528.813303186095 113.759960858966 -679.07112534112</t>
  </si>
  <si>
    <t>-297.351922908806 56.7667365642267 -355.239736988441</t>
  </si>
  <si>
    <t>-492.031227748917 251.053025089246 -206.564314349202</t>
  </si>
  <si>
    <t>-491.490769880948 271.285612200306 209.424123694634</t>
  </si>
  <si>
    <t>-492.093820846043 285.64152969874 615.548199825521</t>
  </si>
  <si>
    <t>-343.650290918939 298.71147683803 675.778538849534</t>
  </si>
  <si>
    <t>-521.601279030676 93.6167379267067 -200.662901717509</t>
  </si>
  <si>
    <t>-530.636971806545 96.3703986316439 215.710470878926</t>
  </si>
  <si>
    <t>-535.114404598918 100.73110173887 622.043512951492</t>
  </si>
  <si>
    <t>-393.980435825819 52.515879362431 681.964244997742</t>
  </si>
  <si>
    <t>9763-20170724T150332.141435700.bin</t>
  </si>
  <si>
    <t>-507.303125268766 172.301712379873 -203.651164401867</t>
  </si>
  <si>
    <t>-517.859758678365 170.523539122034 -301.57663046881</t>
  </si>
  <si>
    <t>-525.108604297965 164.697992466227 -409.639200006659</t>
  </si>
  <si>
    <t>-529.757592335269 158.054955109232 -507.303138021624</t>
  </si>
  <si>
    <t>-532.427579192472 150.147677248808 -604.947206109793</t>
  </si>
  <si>
    <t>-534.031388201141 137.787922883158 -742.383270137177</t>
  </si>
  <si>
    <t>-515.930014453309 126.877045519984 -831.120362676673</t>
  </si>
  <si>
    <t>-536.646554727742 172.950115056379 -684.264578185337</t>
  </si>
  <si>
    <t>-572.674398476799 308.143186540329 -679.470612382269</t>
  </si>
  <si>
    <t>-540.882025384379 340.410836984824 -382.910359993055</t>
  </si>
  <si>
    <t>-331.126762499645 309.655690439717 -259.695760411343</t>
  </si>
  <si>
    <t>-529.99837245796 113.552449408745 -679.000458401592</t>
  </si>
  <si>
    <t>-298.680725910156 54.3910471724212 -355.344117096865</t>
  </si>
  <si>
    <t>-492.511156346467 251.060208349739 -206.597447545449</t>
  </si>
  <si>
    <t>-491.655652368449 271.286573939625 209.390733103072</t>
  </si>
  <si>
    <t>-492.098226092074 285.628086214585 615.518251195959</t>
  </si>
  <si>
    <t>-343.667235865572 298.751780412989 675.76779601368</t>
  </si>
  <si>
    <t>-522.073714660274 93.5527329101437 -200.678064417193</t>
  </si>
  <si>
    <t>-530.844300426016 96.3355424836047 215.700789011633</t>
  </si>
  <si>
    <t>-535.10040550114 100.716646344597 622.031761829979</t>
  </si>
  <si>
    <t>-393.955507697733 52.5218418977393 681.943299496043</t>
  </si>
  <si>
    <t>9763-20170724T150332.174526400.bin</t>
  </si>
  <si>
    <t>-507.595065911626 172.294490813171 -203.652088735058</t>
  </si>
  <si>
    <t>-518.199158821553 170.518383700317 -301.572525816142</t>
  </si>
  <si>
    <t>-525.502039132766 164.684879520064 -409.630996998084</t>
  </si>
  <si>
    <t>-530.199842124021 158.031100787286 -507.291867446449</t>
  </si>
  <si>
    <t>-532.918242812313 150.109725698501 -604.933410966271</t>
  </si>
  <si>
    <t>-534.589416098964 137.727023137456 -742.366560902718</t>
  </si>
  <si>
    <t>-516.483927375551 126.795069426372 -831.100350361671</t>
  </si>
  <si>
    <t>-537.191314006866 172.897199348069 -684.252192932045</t>
  </si>
  <si>
    <t>-573.04150246297 308.130355377975 -679.341521702305</t>
  </si>
  <si>
    <t>-543.063439962431 337.952717628754 -382.336597111639</t>
  </si>
  <si>
    <t>-333.494061568291 311.874482249174 -257.73478951042</t>
  </si>
  <si>
    <t>-530.510110827745 113.503732142382 -678.981998604413</t>
  </si>
  <si>
    <t>-299.174878743536 52.6109230500342 -355.219248304561</t>
  </si>
  <si>
    <t>-492.839784578455 251.036200507659 -206.596313589836</t>
  </si>
  <si>
    <t>-491.651160855393 271.285448844291 209.38993162816</t>
  </si>
  <si>
    <t>-492.122451215141 285.633463118717 615.521310770689</t>
  </si>
  <si>
    <t>-343.680623578542 298.701469652018 675.756244899937</t>
  </si>
  <si>
    <t>-522.353720006595 93.5676292150258 -200.67224833228</t>
  </si>
  <si>
    <t>-530.953776460102 96.2935652626634 215.710556923864</t>
  </si>
  <si>
    <t>-535.091767344048 100.71489113438 622.033793736647</t>
  </si>
  <si>
    <t>-393.940225728309 52.5302409570804 681.937780128734</t>
  </si>
  <si>
    <t>9763-20170724T150332.212660900.bin</t>
  </si>
  <si>
    <t>-507.937261452173 172.237602184437 -203.670876442554</t>
  </si>
  <si>
    <t>-518.578592747125 170.46184064958 -301.587210591837</t>
  </si>
  <si>
    <t>-525.962337896053 164.600600316671 -409.638757982769</t>
  </si>
  <si>
    <t>-530.747985900324 157.909358518005 -507.292956367031</t>
  </si>
  <si>
    <t>-533.568184345447 149.936973156386 -604.927376105551</t>
  </si>
  <si>
    <t>-535.396648928591 137.467574091859 -742.350591999221</t>
  </si>
  <si>
    <t>-517.317770397108 126.503328541163 -831.085962208323</t>
  </si>
  <si>
    <t>-537.927994331462 172.674936154471 -684.255602828486</t>
  </si>
  <si>
    <t>-573.449204041098 307.996075503388 -679.205115262903</t>
  </si>
  <si>
    <t>-545.372494283715 335.006359284779 -381.745722102898</t>
  </si>
  <si>
    <t>-336.888004344466 312.07349503042 -254.728660503683</t>
  </si>
  <si>
    <t>-531.248840982125 113.283798261959 -678.955581535614</t>
  </si>
  <si>
    <t>-299.804989262064 50.9265843670908 -355.000820003206</t>
  </si>
  <si>
    <t>-493.165106236059 250.947293759851 -206.601774805077</t>
  </si>
  <si>
    <t>-491.670382589467 271.266661756549 209.380096158455</t>
  </si>
  <si>
    <t>-492.139420232063 285.631731362196 615.51464566195</t>
  </si>
  <si>
    <t>-343.694648149588 298.720130010618 675.737909284511</t>
  </si>
  <si>
    <t>-522.702512131371 93.511882464571 -200.673483689973</t>
  </si>
  <si>
    <t>-531.122806759132 96.2315187731667 215.712999070987</t>
  </si>
  <si>
    <t>-535.095597681894 100.69299337583 622.032522524868</t>
  </si>
  <si>
    <t>-393.938310290926 52.5175047973671 681.930294248992</t>
  </si>
  <si>
    <t>9763-20170724T150332.278816800.bin</t>
  </si>
  <si>
    <t>-508.425461624704 171.91808202696 -203.658907438481</t>
  </si>
  <si>
    <t>-519.181218878294 170.143583479477 -301.562782502931</t>
  </si>
  <si>
    <t>-526.761463591424 164.285214968131 -409.600813855834</t>
  </si>
  <si>
    <t>-531.753557485397 157.593409385687 -507.2446080357</t>
  </si>
  <si>
    <t>-534.809146525867 149.615524234654 -604.871523649524</t>
  </si>
  <si>
    <t>-536.999629130094 137.130392710844 -742.288181273654</t>
  </si>
  <si>
    <t>-519.040790060052 126.126452299404 -831.042702017919</t>
  </si>
  <si>
    <t>-539.329290036306 172.349685314377 -684.191978028813</t>
  </si>
  <si>
    <t>-574.365232117434 307.794401361886 -679.019489190185</t>
  </si>
  <si>
    <t>-549.381032526546 329.160070477927 -380.826124826888</t>
  </si>
  <si>
    <t>-343.373747046446 311.022293602105 -249.079995184783</t>
  </si>
  <si>
    <t>-532.733475530794 112.948612423072 -678.900164982717</t>
  </si>
  <si>
    <t>-301.247354924904 48.1344256586924 -354.709981980739</t>
  </si>
  <si>
    <t>-493.636405425586 250.657177760891 -206.619948937162</t>
  </si>
  <si>
    <t>-491.78564299794 271.138127894498 209.352531443654</t>
  </si>
  <si>
    <t>-492.206259472218 285.6905603854 615.489642638653</t>
  </si>
  <si>
    <t>-343.737704491588 298.617935807942 675.689089078142</t>
  </si>
  <si>
    <t>-523.177498715094 93.1889394833138 -200.661953933338</t>
  </si>
  <si>
    <t>-531.383774587881 96.0651102271258 215.727768688714</t>
  </si>
  <si>
    <t>-535.075317864577 100.694679693939 622.03848505846</t>
  </si>
  <si>
    <t>-393.920104361913 52.489807485691 681.917367765731</t>
  </si>
  <si>
    <t>9763-20170724T150332.341009400.bin</t>
  </si>
  <si>
    <t>-509.015353599525 171.444368111603 -203.635649973146</t>
  </si>
  <si>
    <t>-519.8926431234 169.710807346871 -301.52680874068</t>
  </si>
  <si>
    <t>-527.69311158086 163.931081165622 -409.553383339113</t>
  </si>
  <si>
    <t>-532.92003097598 157.320700323599 -507.19047116697</t>
  </si>
  <si>
    <t>-536.246793811643 149.431979225436 -604.815830502109</t>
  </si>
  <si>
    <t>-538.85776020141 137.079202820352 -742.237032193034</t>
  </si>
  <si>
    <t>-521.041996623488 126.085306525677 -831.021742535515</t>
  </si>
  <si>
    <t>-540.973384192448 172.246506287942 -684.101098643166</t>
  </si>
  <si>
    <t>-575.826971562031 307.727092503229 -678.943310450788</t>
  </si>
  <si>
    <t>-551.923773010464 326.340952412547 -380.476996401564</t>
  </si>
  <si>
    <t>-347.908279583386 313.12688940078 -245.095750491491</t>
  </si>
  <si>
    <t>-534.433882864678 112.832556268733 -678.884588551882</t>
  </si>
  <si>
    <t>-303.389900565125 46.4604754059678 -354.809656688452</t>
  </si>
  <si>
    <t>-494.164702770794 250.105998264014 -206.578930914066</t>
  </si>
  <si>
    <t>-491.805413483285 270.896798267925 209.375608118745</t>
  </si>
  <si>
    <t>-492.258089325738 285.669998106845 615.505418509252</t>
  </si>
  <si>
    <t>-343.765018977078 298.562673125876 675.651795402574</t>
  </si>
  <si>
    <t>-523.859606752299 92.7750306480577 -200.641271615385</t>
  </si>
  <si>
    <t>-531.608189993698 95.691726892853 215.756913001168</t>
  </si>
  <si>
    <t>-535.099048933592 100.680974879796 622.080144263459</t>
  </si>
  <si>
    <t>-393.913780672294 52.4876467984384 681.897579926075</t>
  </si>
  <si>
    <t>9763-20170724T150332.375642700.bin</t>
  </si>
  <si>
    <t>-509.375957952627 171.11215923549 -203.615672698301</t>
  </si>
  <si>
    <t>-520.273439771932 169.395256091158 -301.504822010044</t>
  </si>
  <si>
    <t>-528.151020498651 163.671905430776 -409.528978735141</t>
  </si>
  <si>
    <t>-533.470985612171 157.12553727873 -507.165111092999</t>
  </si>
  <si>
    <t>-536.914903019325 149.312647595521 -604.792504309831</t>
  </si>
  <si>
    <t>-539.716834178002 137.077523754964 -742.220412956896</t>
  </si>
  <si>
    <t>-521.907822104471 126.127487655951 -831.012067167217</t>
  </si>
  <si>
    <t>-541.728178710985 172.197461951102 -684.05226744978</t>
  </si>
  <si>
    <t>-576.455957801849 307.70097524 -678.884284547237</t>
  </si>
  <si>
    <t>-552.260298957252 325.426800923972 -380.387328467941</t>
  </si>
  <si>
    <t>-349.462156267143 311.94045976258 -243.215816880395</t>
  </si>
  <si>
    <t>-535.228435310392 112.774021639567 -678.894371750356</t>
  </si>
  <si>
    <t>-304.658492450631 46.1995129226132 -354.694568802801</t>
  </si>
  <si>
    <t>-494.503340901653 249.78479008579 -206.547832719472</t>
  </si>
  <si>
    <t>-491.77629488386 270.726520059294 209.396860866455</t>
  </si>
  <si>
    <t>-492.302159345707 285.688124692936 615.52098674601</t>
  </si>
  <si>
    <t>-343.78910777453 298.520823330423 675.630800394077</t>
  </si>
  <si>
    <t>-524.229825286187 92.430756866785 -200.62982745319</t>
  </si>
  <si>
    <t>-531.774313101947 95.4485557788503 215.771372628735</t>
  </si>
  <si>
    <t>-535.107509080321 100.670908647842 622.085465958739</t>
  </si>
  <si>
    <t>-393.915911871304 52.46636192093 681.87896292813</t>
  </si>
  <si>
    <t>9763-20170724T150332.442325500.bin</t>
  </si>
  <si>
    <t>-510.229903289098 170.477246233491 -203.530686317861</t>
  </si>
  <si>
    <t>-521.167685258028 168.819241975058 -301.416444221856</t>
  </si>
  <si>
    <t>-529.112058609448 163.25871300363 -409.444135691892</t>
  </si>
  <si>
    <t>-534.505374120381 156.897015859162 -507.088566652255</t>
  </si>
  <si>
    <t>-538.037887082552 149.305538025429 -604.73024302636</t>
  </si>
  <si>
    <t>-540.982747434599 137.419665522942 -742.185753057545</t>
  </si>
  <si>
    <t>-523.040324320712 126.640930068294 -830.971466886881</t>
  </si>
  <si>
    <t>-542.840817447829 172.401535413167 -683.92930091347</t>
  </si>
  <si>
    <t>-576.797542608832 308.113157437474 -678.311091905517</t>
  </si>
  <si>
    <t>-550.674165294218 322.369546678825 -379.790933790025</t>
  </si>
  <si>
    <t>-347.855617769158 313.429402184142 -242.278253427881</t>
  </si>
  <si>
    <t>-536.521253771224 112.945460924328 -678.923514665719</t>
  </si>
  <si>
    <t>-307.25988561154 47.1085170518545 -353.926495521757</t>
  </si>
  <si>
    <t>-495.294656947106 249.178327663169 -206.462430411835</t>
  </si>
  <si>
    <t>-491.566048538052 270.347196592581 209.463041750755</t>
  </si>
  <si>
    <t>-492.405459395464 285.719812940586 615.577292255386</t>
  </si>
  <si>
    <t>-343.825536845208 298.331219658818 675.56864037292</t>
  </si>
  <si>
    <t>-525.186960336009 91.7989886469393 -200.591345324073</t>
  </si>
  <si>
    <t>-532.174553920956 94.8249562502504 215.819519555544</t>
  </si>
  <si>
    <t>-535.142223475227 100.648893761098 622.085933495546</t>
  </si>
  <si>
    <t>-393.906981990144 52.4811571352145 681.805857284745</t>
  </si>
  <si>
    <t>9763-20170724T150332.474090400.bin</t>
  </si>
  <si>
    <t>-510.574234638368 170.129960727272 -203.529420053862</t>
  </si>
  <si>
    <t>-521.547100992536 168.50212884848 -301.411634067895</t>
  </si>
  <si>
    <t>-529.490060355777 163.028474943571 -409.443878290916</t>
  </si>
  <si>
    <t>-534.86786813914 156.768711880951 -507.095860268534</t>
  </si>
  <si>
    <t>-538.371908886009 149.303015838638 -604.748199926161</t>
  </si>
  <si>
    <t>-541.26417074192 137.62073852368 -742.222369659508</t>
  </si>
  <si>
    <t>-523.224973309025 126.952846825171 -831.001830667103</t>
  </si>
  <si>
    <t>-543.107923976119 172.519969462675 -683.916016641025</t>
  </si>
  <si>
    <t>-576.634563985554 308.319520651074 -677.91459476135</t>
  </si>
  <si>
    <t>-549.187632505008 321.248081876867 -379.452621456706</t>
  </si>
  <si>
    <t>-345.013382948101 317.950198376635 -243.706565650077</t>
  </si>
  <si>
    <t>-536.863496195417 113.049157314094 -678.993505078258</t>
  </si>
  <si>
    <t>-308.2891457266 47.8534196341691 -353.674127513447</t>
  </si>
  <si>
    <t>-495.550080527751 248.84025324677 -206.440303799191</t>
  </si>
  <si>
    <t>-491.400118672691 270.113647793661 209.475835303973</t>
  </si>
  <si>
    <t>-492.464875377073 285.760353231929 615.591368103507</t>
  </si>
  <si>
    <t>-343.850137426005 298.213685376517 675.529453117373</t>
  </si>
  <si>
    <t>-525.600043550815 91.4315253584184 -200.588589198616</t>
  </si>
  <si>
    <t>-532.345878366437 94.4812804606381 215.826076346744</t>
  </si>
  <si>
    <t>-535.175145915474 100.628286581176 622.084998240648</t>
  </si>
  <si>
    <t>-393.920917791675 52.4486862291774 681.75044295585</t>
  </si>
  <si>
    <t>9763-20170724T150332.512193100.bin</t>
  </si>
  <si>
    <t>-510.803670044061 169.662285180492 -203.540409128312</t>
  </si>
  <si>
    <t>-521.788318949687 168.075622505188 -301.422055740915</t>
  </si>
  <si>
    <t>-529.708057770063 162.679677091857 -409.459879640297</t>
  </si>
  <si>
    <t>-535.051031603272 156.505080634738 -507.119067704383</t>
  </si>
  <si>
    <t>-538.506971461697 149.140921462772 -604.780942836392</t>
  </si>
  <si>
    <t>-541.318100444739 137.62017114302 -742.270443465021</t>
  </si>
  <si>
    <t>-523.168216707418 127.06121674096 -831.040303613311</t>
  </si>
  <si>
    <t>-543.16772313064 172.453927662655 -683.925021724772</t>
  </si>
  <si>
    <t>-576.447615608527 308.303236922192 -677.65791800634</t>
  </si>
  <si>
    <t>-547.732401697063 321.179677314743 -379.313153212121</t>
  </si>
  <si>
    <t>-342.51556359901 321.635403003171 -245.108553565469</t>
  </si>
  <si>
    <t>-536.983270632012 112.971562860376 -679.067209907484</t>
  </si>
  <si>
    <t>-309.000019278 48.7138474702253 -353.503393309281</t>
  </si>
  <si>
    <t>-495.607214786798 248.348990788434 -206.425520408063</t>
  </si>
  <si>
    <t>-491.264771585612 269.788642283383 209.480139673622</t>
  </si>
  <si>
    <t>-492.510240312886 285.77454709827 615.589132236485</t>
  </si>
  <si>
    <t>-343.865209285653 298.05742671629 675.487210908385</t>
  </si>
  <si>
    <t>-525.943690215583 90.9806429637847 -200.601067924613</t>
  </si>
  <si>
    <t>-532.491163125568 94.0791569144992 215.816411266738</t>
  </si>
  <si>
    <t>-535.20697063566 100.610311660778 622.076056775707</t>
  </si>
  <si>
    <t>-393.946106533219 52.3901254403372 681.692952670047</t>
  </si>
  <si>
    <t>9763-20170724T150332.573949500.bin</t>
  </si>
  <si>
    <t>-510.811222200953 168.644688502177 -203.510232938064</t>
  </si>
  <si>
    <t>-521.803551904756 167.129591791155 -301.392075345529</t>
  </si>
  <si>
    <t>-529.623078058033 161.817992629405 -409.441446878842</t>
  </si>
  <si>
    <t>-534.832326575537 155.725707244419 -507.11305954632</t>
  </si>
  <si>
    <t>-538.111872644423 148.452605050973 -604.78771973808</t>
  </si>
  <si>
    <t>-540.630254837285 137.070592040938 -742.294624165016</t>
  </si>
  <si>
    <t>-522.246782824303 126.599265709789 -831.026646284609</t>
  </si>
  <si>
    <t>-542.512684103812 171.854645548934 -683.920451590975</t>
  </si>
  <si>
    <t>-575.248651556372 307.821100466153 -677.357298369542</t>
  </si>
  <si>
    <t>-545.319027613531 322.140333012016 -379.197709232721</t>
  </si>
  <si>
    <t>-339.10649650475 323.744641273952 -246.537204283992</t>
  </si>
  <si>
    <t>-536.521417118342 112.348983152999 -679.104681835579</t>
  </si>
  <si>
    <t>-310.508437855226 50.8503017486134 -352.784660138124</t>
  </si>
  <si>
    <t>-495.201700960037 247.236192169531 -206.367133895093</t>
  </si>
  <si>
    <t>-491.16596406664 269.097565638963 209.519612932475</t>
  </si>
  <si>
    <t>-492.605103544521 285.751674650087 615.611027080804</t>
  </si>
  <si>
    <t>-343.89840082375 297.84808462284 675.3939121519</t>
  </si>
  <si>
    <t>-526.362815459762 90.0511579202389 -200.611993425997</t>
  </si>
  <si>
    <t>-532.535846009716 93.1481806772874 215.811223577767</t>
  </si>
  <si>
    <t>-535.287496973951 100.501965021618 622.066426173037</t>
  </si>
  <si>
    <t>-394.004978898601 52.2340548271038 681.593385140728</t>
  </si>
  <si>
    <t>9763-20170724T150332.642637900.bin</t>
  </si>
  <si>
    <t>-510.724696153994 167.624084661766 -203.500803658271</t>
  </si>
  <si>
    <t>-521.706963304305 166.141811184531 -301.384348779099</t>
  </si>
  <si>
    <t>-529.343263656338 160.836519513157 -409.44705771011</t>
  </si>
  <si>
    <t>-534.317334919023 154.743863544745 -507.130910985237</t>
  </si>
  <si>
    <t>-537.292177912823 147.467709115545 -604.815044115396</t>
  </si>
  <si>
    <t>-539.308292465698 136.082300758192 -742.329886000207</t>
  </si>
  <si>
    <t>-520.695856483221 125.550944069399 -831.007108273049</t>
  </si>
  <si>
    <t>-541.323761231791 170.875514193837 -683.965705687124</t>
  </si>
  <si>
    <t>-573.833842154797 306.881368854224 -677.3726759082</t>
  </si>
  <si>
    <t>-544.088120184594 323.724458203906 -379.326554108999</t>
  </si>
  <si>
    <t>-338.148298043108 319.152324834285 -246.311776869663</t>
  </si>
  <si>
    <t>-535.510447794466 111.354540483437 -679.122939757178</t>
  </si>
  <si>
    <t>-310.551557598197 51.2862494701958 -352.132429260238</t>
  </si>
  <si>
    <t>-494.896021110585 246.12706371206 -206.321415354664</t>
  </si>
  <si>
    <t>-490.982658090864 268.516257751169 209.538456170917</t>
  </si>
  <si>
    <t>-492.65628841615 285.652902046194 615.591355720434</t>
  </si>
  <si>
    <t>-343.923311520833 297.867367686752 675.284841350992</t>
  </si>
  <si>
    <t>-526.549662302655 89.1398096107639 -200.616694147897</t>
  </si>
  <si>
    <t>-532.4601923024 92.3571608643908 215.809441234389</t>
  </si>
  <si>
    <t>-535.357537360012 100.370332208741 622.065603767489</t>
  </si>
  <si>
    <t>-394.028403111493 52.1275049542462 681.502257541234</t>
  </si>
  <si>
    <t>9763-20170724T150332.677232200.bin</t>
  </si>
  <si>
    <t>-510.68817373646 167.240797554263 -203.495472033807</t>
  </si>
  <si>
    <t>-521.671299262669 165.768397314285 -301.37898382605</t>
  </si>
  <si>
    <t>-529.230809806557 160.452512317087 -409.446622090571</t>
  </si>
  <si>
    <t>-534.103273297055 154.345041192318 -507.134763752852</t>
  </si>
  <si>
    <t>-536.943904153796 147.050708966299 -604.821554472509</t>
  </si>
  <si>
    <t>-538.73638038579 135.638619366558 -742.337206066247</t>
  </si>
  <si>
    <t>-520.037018353409 125.062064892461 -830.990826510792</t>
  </si>
  <si>
    <t>-540.841186328497 170.443775706154 -683.983269027447</t>
  </si>
  <si>
    <t>-573.364389632809 306.453807875045 -677.469666998991</t>
  </si>
  <si>
    <t>-543.713554751743 324.666677901849 -379.494721848989</t>
  </si>
  <si>
    <t>-338.664401063261 312.176791726142 -245.614631354223</t>
  </si>
  <si>
    <t>-535.046903000267 110.922611707423 -679.119307058264</t>
  </si>
  <si>
    <t>-310.367530792528 51.3983321436749 -351.769187625939</t>
  </si>
  <si>
    <t>-494.781775934671 245.728788831892 -206.322099106166</t>
  </si>
  <si>
    <t>-490.911517101219 268.286072854361 209.529035535759</t>
  </si>
  <si>
    <t>-492.70265294326 285.674016193122 615.570307397611</t>
  </si>
  <si>
    <t>-343.953141136199 297.833255185822 675.23379003688</t>
  </si>
  <si>
    <t>-526.627182867301 88.7792947726998 -200.61324838076</t>
  </si>
  <si>
    <t>-532.516913306361 92.1105891618868 215.812310957693</t>
  </si>
  <si>
    <t>-535.378997097238 100.307435583377 622.062497825715</t>
  </si>
  <si>
    <t>-394.046991466216 52.0421236994853 681.474039485406</t>
  </si>
  <si>
    <t>9763-20170724T150332.740903900.bin</t>
  </si>
  <si>
    <t>-510.462907528806 166.667641810528 -203.527838461645</t>
  </si>
  <si>
    <t>-521.382483837117 165.179553117769 -301.418258349401</t>
  </si>
  <si>
    <t>-528.731275796904 159.791942110077 -409.496945714845</t>
  </si>
  <si>
    <t>-533.354212750407 153.604532017038 -507.191977147265</t>
  </si>
  <si>
    <t>-535.885117552119 146.219096116025 -604.880524276229</t>
  </si>
  <si>
    <t>-537.177140756199 134.670826324717 -742.390422951143</t>
  </si>
  <si>
    <t>-518.317124989056 123.941630737225 -830.991682294281</t>
  </si>
  <si>
    <t>-539.517007221894 169.531589424486 -684.078624443573</t>
  </si>
  <si>
    <t>-572.220353963402 305.508655019573 -677.899908033986</t>
  </si>
  <si>
    <t>-542.833931196041 325.275953397309 -379.997778094929</t>
  </si>
  <si>
    <t>-339.674345772771 291.093751586648 -247.021266915574</t>
  </si>
  <si>
    <t>-533.695030872773 110.019628149443 -679.135459593391</t>
  </si>
  <si>
    <t>-310.01298571188 51.5050990769089 -350.823472273533</t>
  </si>
  <si>
    <t>-494.337810692124 245.087998657765 -206.36222794139</t>
  </si>
  <si>
    <t>-490.882780624081 267.907163896396 209.47832900687</t>
  </si>
  <si>
    <t>-492.726417292062 285.588840059569 615.498121525473</t>
  </si>
  <si>
    <t>-343.974475985311 297.878333621102 675.12886803857</t>
  </si>
  <si>
    <t>-526.561068085792 88.2354218694363 -200.616210109142</t>
  </si>
  <si>
    <t>-532.571676565904 91.755294873094 215.806006494322</t>
  </si>
  <si>
    <t>-535.387292263719 100.194906789617 622.062655862075</t>
  </si>
  <si>
    <t>-394.026094823364 51.986731474572 681.451071042312</t>
  </si>
  <si>
    <t>9763-20170724T150332.774515800.bin</t>
  </si>
  <si>
    <t>-510.389919292543 166.463161097684 -203.541647120105</t>
  </si>
  <si>
    <t>-521.252737765931 164.939874245079 -301.437956067709</t>
  </si>
  <si>
    <t>-528.459371562493 159.517856061324 -409.524436271363</t>
  </si>
  <si>
    <t>-532.921869771843 153.3039065449 -507.225281213354</t>
  </si>
  <si>
    <t>-535.260515904454 145.899560993667 -604.917152362607</t>
  </si>
  <si>
    <t>-536.248581722609 134.334317132909 -742.428094100511</t>
  </si>
  <si>
    <t>-517.305811633483 123.527643642311 -831.002374192732</t>
  </si>
  <si>
    <t>-538.741638623704 169.199780827753 -684.125719230425</t>
  </si>
  <si>
    <t>-571.5282407242 305.178112778754 -678.110290962953</t>
  </si>
  <si>
    <t>-541.999320703049 325.11682730592 -380.233574971835</t>
  </si>
  <si>
    <t>-339.110219531739 281.955199901724 -249.473982880567</t>
  </si>
  <si>
    <t>-532.882017798452 109.693232369406 -679.162986751005</t>
  </si>
  <si>
    <t>-309.667119132187 51.3419538899739 -350.168497825343</t>
  </si>
  <si>
    <t>-494.233814156457 244.872498991665 -206.403853145839</t>
  </si>
  <si>
    <t>-490.908922070192 267.823339301916 209.430583616205</t>
  </si>
  <si>
    <t>-492.732502486681 285.57155960514 615.439246150564</t>
  </si>
  <si>
    <t>-343.990111457907 297.923519142369 675.080932694422</t>
  </si>
  <si>
    <t>-526.539807837987 88.0629903375993 -200.607673042495</t>
  </si>
  <si>
    <t>-532.601911480857 91.6764849502897 215.813018879605</t>
  </si>
  <si>
    <t>-535.366187737542 100.175937505916 622.063985127421</t>
  </si>
  <si>
    <t>-393.9926424752 52.0108909826645 681.458057845704</t>
  </si>
  <si>
    <t>9763-20170724T150332.841188700.bin</t>
  </si>
  <si>
    <t>-510.145938090495 166.181201101809 -203.604807375658</t>
  </si>
  <si>
    <t>-520.888627746629 164.553412256116 -301.512598380847</t>
  </si>
  <si>
    <t>-527.827859478284 158.999159396322 -409.609837019111</t>
  </si>
  <si>
    <t>-531.99401586474 152.664474380242 -507.316012379118</t>
  </si>
  <si>
    <t>-533.981685167917 145.141099702464 -605.006612004135</t>
  </si>
  <si>
    <t>-534.418131496349 133.413199276805 -742.506711120384</t>
  </si>
  <si>
    <t>-515.36895845964 122.460832497555 -831.040221812298</t>
  </si>
  <si>
    <t>-537.174566997079 168.344794689702 -684.255638889073</t>
  </si>
  <si>
    <t>-570.003511997725 304.329900368148 -678.56829682187</t>
  </si>
  <si>
    <t>-539.933232872213 324.934631657045 -380.791023488464</t>
  </si>
  <si>
    <t>-336.942931073198 267.015372840538 -256.030137494565</t>
  </si>
  <si>
    <t>-531.275845528708 108.849835463334 -679.199743022427</t>
  </si>
  <si>
    <t>-308.801779094535 49.231138311344 -348.838278527725</t>
  </si>
  <si>
    <t>-493.958855141735 244.530938874493 -206.533107422892</t>
  </si>
  <si>
    <t>-490.984818933919 267.6930897536 209.292180461577</t>
  </si>
  <si>
    <t>-492.700090108043 285.494260841127 615.285601811883</t>
  </si>
  <si>
    <t>-343.994900558029 298.011001096987 674.985659049639</t>
  </si>
  <si>
    <t>-526.291383646348 87.8451832298706 -200.605416113882</t>
  </si>
  <si>
    <t>-532.663820392377 91.6873181578981 215.808564247638</t>
  </si>
  <si>
    <t>-535.29281499185 100.169211959692 622.069305809244</t>
  </si>
  <si>
    <t>-393.867715281744 52.2000159564752 681.499040079552</t>
  </si>
  <si>
    <t>9763-20170724T150332.878790400.bin</t>
  </si>
  <si>
    <t>-510.025976624696 166.079707552025 -203.627780966671</t>
  </si>
  <si>
    <t>-520.677399232884 164.389671887589 -301.544511265432</t>
  </si>
  <si>
    <t>-527.470384663811 158.733149415986 -409.645646387114</t>
  </si>
  <si>
    <t>-531.48513877511 152.293930085567 -507.351383494374</t>
  </si>
  <si>
    <t>-533.301679099461 144.654744486073 -605.036338546375</t>
  </si>
  <si>
    <t>-533.475909865637 132.753081581205 -742.522053575484</t>
  </si>
  <si>
    <t>-514.344023968359 121.705790894621 -831.025958411384</t>
  </si>
  <si>
    <t>-536.337540365056 167.758721816822 -684.320551435673</t>
  </si>
  <si>
    <t>-569.146459928233 303.752257096736 -678.852452623096</t>
  </si>
  <si>
    <t>-538.868011622051 325.173151101868 -381.154060200466</t>
  </si>
  <si>
    <t>-335.575011199062 260.812132230208 -260.097765975798</t>
  </si>
  <si>
    <t>-530.460239977674 108.269225438356 -679.178147068806</t>
  </si>
  <si>
    <t>-308.004476519358 47.2099245152206 -348.340045083384</t>
  </si>
  <si>
    <t>-493.877130844314 244.415200183486 -206.600276182314</t>
  </si>
  <si>
    <t>-491.039369591201 267.655203907762 209.221672233213</t>
  </si>
  <si>
    <t>-492.693231460307 285.468197299565 615.217622791239</t>
  </si>
  <si>
    <t>-344.008146632406 298.086978640828 674.946306961937</t>
  </si>
  <si>
    <t>-526.132585383556 87.7568558494681 -200.603982496661</t>
  </si>
  <si>
    <t>-532.734263874474 91.7204475940914 215.805299163182</t>
  </si>
  <si>
    <t>-535.198643931345 100.159153676533 622.068834224544</t>
  </si>
  <si>
    <t>-393.767205887866 52.2502692567639 681.532165943024</t>
  </si>
  <si>
    <t>9763-20170724T150332.911878900.bin</t>
  </si>
  <si>
    <t>-509.890834468065 165.93692000126 -203.663655767839</t>
  </si>
  <si>
    <t>-520.432270024868 164.193952390232 -301.591367601087</t>
  </si>
  <si>
    <t>-527.079373649771 158.446819284125 -409.696793272368</t>
  </si>
  <si>
    <t>-530.951505104419 151.913707598238 -507.402167320117</t>
  </si>
  <si>
    <t>-532.614140642535 144.168821569692 -605.081489306043</t>
  </si>
  <si>
    <t>-532.559322331765 132.106395935964 -742.553200493003</t>
  </si>
  <si>
    <t>-513.340853885846 120.975737737127 -831.027916806493</t>
  </si>
  <si>
    <t>-535.505595895001 167.181307988596 -684.397715901226</t>
  </si>
  <si>
    <t>-568.336458454516 303.1888211067 -679.188337813971</t>
  </si>
  <si>
    <t>-537.932005830875 325.484611062757 -381.567022522578</t>
  </si>
  <si>
    <t>-334.128132424471 255.486912716618 -264.565722607552</t>
  </si>
  <si>
    <t>-529.661503043103 107.695357383725 -679.175675255725</t>
  </si>
  <si>
    <t>-307.121994998041 44.8591101646416 -347.864721210865</t>
  </si>
  <si>
    <t>-493.712640482726 244.269520991309 -206.676448224331</t>
  </si>
  <si>
    <t>-491.1482099435 267.507348235173 209.147376218168</t>
  </si>
  <si>
    <t>-492.665444761801 285.420235878158 615.132914430145</t>
  </si>
  <si>
    <t>-344.012866261383 298.205755222392 674.907009567124</t>
  </si>
  <si>
    <t>-526.039793931956 87.5706835986823 -200.623756234296</t>
  </si>
  <si>
    <t>-532.871582448028 91.7815966174546 215.77937278957</t>
  </si>
  <si>
    <t>-535.169379111971 100.142554153583 622.037816670609</t>
  </si>
  <si>
    <t>-393.738783266407 52.2876652259492 681.546639779654</t>
  </si>
  <si>
    <t>9763-20170724T150332.976057400.bin</t>
  </si>
  <si>
    <t>-509.613135237113 165.541723192499 -203.77013143025</t>
  </si>
  <si>
    <t>-519.935598679578 163.721030860345 -301.719847354023</t>
  </si>
  <si>
    <t>-526.307406456985 157.870660334516 -409.836282088321</t>
  </si>
  <si>
    <t>-529.916362430169 151.238821183038 -507.545020911857</t>
  </si>
  <si>
    <t>-531.301068218922 143.391134039888 -605.22042636448</t>
  </si>
  <si>
    <t>-530.839187206844 131.180304737467 -742.678424419359</t>
  </si>
  <si>
    <t>-511.501540546115 120.001182680236 -831.120933831521</t>
  </si>
  <si>
    <t>-533.940400708307 166.319689283913 -684.569804938973</t>
  </si>
  <si>
    <t>-566.649468308808 302.363029826479 -679.738332011896</t>
  </si>
  <si>
    <t>-536.719728985758 326.39378938253 -382.203996259406</t>
  </si>
  <si>
    <t>-331.801839532409 251.550444655646 -270.257076747944</t>
  </si>
  <si>
    <t>-528.14629641824 106.836014301073 -679.266288825394</t>
  </si>
  <si>
    <t>-305.510470646369 40.6301813316002 -346.912431990679</t>
  </si>
  <si>
    <t>-493.441381422131 243.929790122098 -206.812643288436</t>
  </si>
  <si>
    <t>-491.32878819844 267.186308954184 209.012706695845</t>
  </si>
  <si>
    <t>-492.641521441745 285.385390975791 614.987419007052</t>
  </si>
  <si>
    <t>-344.031498940755 298.232911268768 674.853888986641</t>
  </si>
  <si>
    <t>-525.71657544116 87.0503597626137 -200.697855992321</t>
  </si>
  <si>
    <t>-533.235898067045 92.0302798332907 215.684957610288</t>
  </si>
  <si>
    <t>-535.066811211035 100.14921076753 621.956653154465</t>
  </si>
  <si>
    <t>-393.683225465733 52.2672999554404 681.555384376814</t>
  </si>
  <si>
    <t>9763-20170724T150333.044244800.bin</t>
  </si>
  <si>
    <t>-509.143572019717 165.06910870128 -203.847516087757</t>
  </si>
  <si>
    <t>-519.346864385242 163.201333803138 -301.808738345504</t>
  </si>
  <si>
    <t>-525.443887729951 157.320214672446 -409.939400058602</t>
  </si>
  <si>
    <t>-528.747557649649 150.674850657046 -507.65798743707</t>
  </si>
  <si>
    <t>-529.770804406111 142.832081469095 -605.338323628116</t>
  </si>
  <si>
    <t>-528.741637171236 130.65098542619 -742.795854764778</t>
  </si>
  <si>
    <t>-509.338949516787 119.567673626153 -831.236255846582</t>
  </si>
  <si>
    <t>-532.103165143345 165.775651336088 -684.69280821975</t>
  </si>
  <si>
    <t>-564.697630497135 301.872708172978 -680.036238561136</t>
  </si>
  <si>
    <t>-535.033235165693 328.405797600126 -382.687995521189</t>
  </si>
  <si>
    <t>-327.6850864616 246.353071267443 -280.712105536413</t>
  </si>
  <si>
    <t>-526.28998013109 106.294874984587 -679.378422385785</t>
  </si>
  <si>
    <t>-303.624495173478 36.898183274486 -346.097936051003</t>
  </si>
  <si>
    <t>-492.907276860727 243.523173193273 -206.922301446095</t>
  </si>
  <si>
    <t>-491.498015893534 266.841482092665 208.902504769516</t>
  </si>
  <si>
    <t>-492.626679414871 285.338244376664 614.871230881806</t>
  </si>
  <si>
    <t>-344.045110003191 298.198160356484 674.805700931792</t>
  </si>
  <si>
    <t>-525.373272839005 86.6805660791197 -200.744992844997</t>
  </si>
  <si>
    <t>-533.356490688909 92.0386365214545 215.624516848835</t>
  </si>
  <si>
    <t>-534.958914213533 100.165158521143 621.886248548972</t>
  </si>
  <si>
    <t>-393.637443809997 52.2006068393471 681.565706541111</t>
  </si>
  <si>
    <t>9763-20170724T150333.076334800.bin</t>
  </si>
  <si>
    <t>-508.963833306481 164.888536394854 -203.890380214119</t>
  </si>
  <si>
    <t>-519.077754951204 163.021639260669 -301.860855792456</t>
  </si>
  <si>
    <t>-525.03293820943 157.10483739051 -409.997618644411</t>
  </si>
  <si>
    <t>-528.189988723079 150.414084769579 -507.717899790251</t>
  </si>
  <si>
    <t>-529.047642526745 142.513355900297 -605.395032053873</t>
  </si>
  <si>
    <t>-527.764797233446 130.238607102096 -742.842157879059</t>
  </si>
  <si>
    <t>-508.32396003079 119.20125181729 -831.279882291932</t>
  </si>
  <si>
    <t>-531.243427004249 165.401938448526 -684.769441053154</t>
  </si>
  <si>
    <t>-563.917414108245 301.472819086186 -680.278308050351</t>
  </si>
  <si>
    <t>-534.208006624403 329.883755527281 -383.108091896087</t>
  </si>
  <si>
    <t>-325.547217992302 243.937295436447 -287.197325904938</t>
  </si>
  <si>
    <t>-525.420278547479 105.926772213517 -679.403613329411</t>
  </si>
  <si>
    <t>-303.198164632794 35.9549721069036 -345.455442652952</t>
  </si>
  <si>
    <t>-492.713901597319 243.305258448813 -206.941149492304</t>
  </si>
  <si>
    <t>-491.625976641852 266.739316173974 208.878130663528</t>
  </si>
  <si>
    <t>-492.625507916378 285.296189506853 614.833263718211</t>
  </si>
  <si>
    <t>-344.061885695946 298.298733049541 674.781510944168</t>
  </si>
  <si>
    <t>-525.201195497714 86.5639101335123 -200.798924096202</t>
  </si>
  <si>
    <t>-533.231323792181 91.8755804133421 215.570241875663</t>
  </si>
  <si>
    <t>-534.932332183555 100.127854135966 621.85172948459</t>
  </si>
  <si>
    <t>-393.607162073614 52.2045870950701 681.555551849373</t>
  </si>
  <si>
    <t>9763-20170724T150333.143053800.bin</t>
  </si>
  <si>
    <t>-508.684907695206 164.818052364068 -203.924980297584</t>
  </si>
  <si>
    <t>-518.682265322073 162.940053744669 -301.907321856336</t>
  </si>
  <si>
    <t>-524.46301885921 156.921864114253 -410.047765706622</t>
  </si>
  <si>
    <t>-527.442276312197 150.103168852978 -507.764904781289</t>
  </si>
  <si>
    <t>-528.100856992037 142.037822885256 -605.430312747447</t>
  </si>
  <si>
    <t>-526.514120891632 129.492410334909 -742.849560488503</t>
  </si>
  <si>
    <t>-507.054432537685 118.47670495887 -831.285906325047</t>
  </si>
  <si>
    <t>-530.122758511555 164.770026524005 -684.854142021237</t>
  </si>
  <si>
    <t>-562.81757538088 300.81839438985 -680.599618304815</t>
  </si>
  <si>
    <t>-532.11615246877 331.0467525761 -383.709665273488</t>
  </si>
  <si>
    <t>-321.957199529752 242.434355285618 -293.675849120991</t>
  </si>
  <si>
    <t>-524.308258460083 105.305728922978 -679.358398856168</t>
  </si>
  <si>
    <t>-302.166899181994 33.5085821749799 -344.623160935696</t>
  </si>
  <si>
    <t>-492.615050058299 243.116679774359 -206.941099618812</t>
  </si>
  <si>
    <t>-491.855476361569 266.736905203051 208.86833981517</t>
  </si>
  <si>
    <t>-492.60323152808 285.143944471304 614.798829801371</t>
  </si>
  <si>
    <t>-344.07816313995 298.57849037929 674.747299375284</t>
  </si>
  <si>
    <t>-524.79825636383 86.6083005431462 -200.858194854473</t>
  </si>
  <si>
    <t>-532.917966457337 91.5823492804841 215.513424189962</t>
  </si>
  <si>
    <t>-534.933323917596 100.00405838079 621.811137046843</t>
  </si>
  <si>
    <t>-393.542883037003 52.301244991477 681.537034677521</t>
  </si>
  <si>
    <t>9763-20170724T150333.175175500.bin</t>
  </si>
  <si>
    <t>-508.614068095257 165.011569162906 -203.921427839004</t>
  </si>
  <si>
    <t>-518.602931158206 163.125625970672 -301.90448318011</t>
  </si>
  <si>
    <t>-524.329927058392 157.078857904982 -410.046229973939</t>
  </si>
  <si>
    <t>-527.243003035928 150.226815777302 -507.762912624228</t>
  </si>
  <si>
    <t>-527.817936709902 142.120630371668 -605.425481378064</t>
  </si>
  <si>
    <t>-526.095042178877 129.509987898738 -742.83714248377</t>
  </si>
  <si>
    <t>-506.666051249668 118.480000320699 -831.2784204364</t>
  </si>
  <si>
    <t>-529.748976296942 164.816119811022 -684.862219079154</t>
  </si>
  <si>
    <t>-562.349167683959 300.895943722215 -680.661497454799</t>
  </si>
  <si>
    <t>-530.822505224545 331.388437371283 -383.885024409986</t>
  </si>
  <si>
    <t>-320.164758967043 242.146683023524 -295.656789424466</t>
  </si>
  <si>
    <t>-523.964261555272 105.352253794448 -679.332334583395</t>
  </si>
  <si>
    <t>-301.662858768727 33.0424717956018 -344.259674386812</t>
  </si>
  <si>
    <t>-492.596915863556 243.262959825258 -206.95452896895</t>
  </si>
  <si>
    <t>-491.910776066596 266.841976130659 208.857382802724</t>
  </si>
  <si>
    <t>-492.608049241612 285.11132109045 614.79217350317</t>
  </si>
  <si>
    <t>-344.092464111485 298.653832004367 674.739860318759</t>
  </si>
  <si>
    <t>-524.667737736532 86.7847079027879 -200.866878720093</t>
  </si>
  <si>
    <t>-532.789673365617 91.5548772876584 215.507107249593</t>
  </si>
  <si>
    <t>-534.930397595036 99.9514582529416 621.800604760493</t>
  </si>
  <si>
    <t>-393.496011050583 52.379836763308 681.527090471802</t>
  </si>
  <si>
    <t>9763-20170724T150333.242856900.bin</t>
  </si>
  <si>
    <t>-508.644014069054 165.527195188059 -203.960459782644</t>
  </si>
  <si>
    <t>-518.670465949419 163.62472277651 -301.93923235824</t>
  </si>
  <si>
    <t>-524.338174072091 157.502184746987 -410.079857109145</t>
  </si>
  <si>
    <t>-527.155592470179 150.561773014776 -507.793204272357</t>
  </si>
  <si>
    <t>-527.59201851196 142.349382791066 -605.447512552443</t>
  </si>
  <si>
    <t>-525.62822741925 129.572473073989 -742.840684353913</t>
  </si>
  <si>
    <t>-506.261688137081 118.466865442504 -831.286242357597</t>
  </si>
  <si>
    <t>-529.368659582845 164.950273649891 -684.914826720961</t>
  </si>
  <si>
    <t>-562.190900910383 300.985370255027 -681.143395865039</t>
  </si>
  <si>
    <t>-530.157411341816 333.131464856624 -384.595809925042</t>
  </si>
  <si>
    <t>-319.375368419123 244.110049819826 -296.441869884508</t>
  </si>
  <si>
    <t>-523.623885028707 105.490197158623 -679.303121742994</t>
  </si>
  <si>
    <t>-300.889402369297 32.3261265277176 -343.290297855765</t>
  </si>
  <si>
    <t>-492.673088123536 243.685526310499 -206.982037540365</t>
  </si>
  <si>
    <t>-491.879265299781 267.254258404421 208.830272376852</t>
  </si>
  <si>
    <t>-492.690531553522 285.17461929988 614.798672544532</t>
  </si>
  <si>
    <t>-344.168908024808 298.812430625207 674.70972187228</t>
  </si>
  <si>
    <t>-524.65856270098 87.2844250793373 -200.886485025106</t>
  </si>
  <si>
    <t>-532.692659418736 91.7268930552316 215.492798093522</t>
  </si>
  <si>
    <t>-534.877681620457 99.9282183257485 621.794244280866</t>
  </si>
  <si>
    <t>-393.429419319427 52.3987288755932 681.521387227419</t>
  </si>
  <si>
    <t>9763-20170724T150333.276463800.bin</t>
  </si>
  <si>
    <t>-508.789585622321 165.81992306201 -203.957021133171</t>
  </si>
  <si>
    <t>-518.816038496383 163.918185392339 -301.935811610716</t>
  </si>
  <si>
    <t>-524.475374842714 157.731823001189 -410.073338081303</t>
  </si>
  <si>
    <t>-527.279543723081 150.707896701703 -507.781077462328</t>
  </si>
  <si>
    <t>-527.695554445054 142.386873723675 -605.42623845059</t>
  </si>
  <si>
    <t>-525.694252492032 129.430801845469 -742.802174216231</t>
  </si>
  <si>
    <t>-506.369847338278 118.217394066632 -831.243261766018</t>
  </si>
  <si>
    <t>-529.422078506001 164.886913419799 -684.923142759575</t>
  </si>
  <si>
    <t>-562.203684145934 300.963794148146 -681.370901233934</t>
  </si>
  <si>
    <t>-530.321643369388 333.577390678232 -384.858026442972</t>
  </si>
  <si>
    <t>-319.714464944382 247.419678035713 -293.499111864272</t>
  </si>
  <si>
    <t>-523.73569024465 105.428742161064 -679.232836544105</t>
  </si>
  <si>
    <t>-300.84750169336 32.2336861274405 -342.843055340242</t>
  </si>
  <si>
    <t>-492.818846638916 243.980576998561 -206.983841762248</t>
  </si>
  <si>
    <t>-491.823503291492 267.508463522254 208.83036543427</t>
  </si>
  <si>
    <t>-492.736398901605 285.206982168963 614.800714662198</t>
  </si>
  <si>
    <t>-344.203773873773 298.828548000603 674.688265830966</t>
  </si>
  <si>
    <t>-524.817128496864 87.5700866503928 -200.88468017198</t>
  </si>
  <si>
    <t>-532.740334800813 91.8893668784483 215.498011786153</t>
  </si>
  <si>
    <t>-534.834528509269 99.9356036392385 621.7948699181</t>
  </si>
  <si>
    <t>-393.396025557617 52.3737627893022 681.519464851255</t>
  </si>
  <si>
    <t>9763-20170724T150333.342644100.bin</t>
  </si>
  <si>
    <t>-509.174468603381 166.534019538959 -203.989595430322</t>
  </si>
  <si>
    <t>-519.240676579632 164.616299454942 -301.964040795714</t>
  </si>
  <si>
    <t>-524.896726288317 158.261091155174 -410.091939874931</t>
  </si>
  <si>
    <t>-527.67389075384 151.025468668913 -507.784947306272</t>
  </si>
  <si>
    <t>-528.035923847795 142.43452981056 -605.40695580921</t>
  </si>
  <si>
    <t>-525.927408728295 129.037866692571 -742.738983353927</t>
  </si>
  <si>
    <t>-506.721972368258 117.453872431668 -831.158314324047</t>
  </si>
  <si>
    <t>-529.551516927707 164.693298552388 -684.976083503931</t>
  </si>
  <si>
    <t>-561.689791428319 300.914363237837 -681.666102062752</t>
  </si>
  <si>
    <t>-531.375797685761 334.998697754419 -385.154133130447</t>
  </si>
  <si>
    <t>-321.196191495896 256.694094533577 -286.068579406064</t>
  </si>
  <si>
    <t>-524.167370062129 105.225716628129 -679.09244783842</t>
  </si>
  <si>
    <t>-301.069136792573 31.8462360725673 -341.78499105647</t>
  </si>
  <si>
    <t>-493.017517948757 244.639629720052 -207.055484288748</t>
  </si>
  <si>
    <t>-491.476661859426 268.113903735793 208.760091491565</t>
  </si>
  <si>
    <t>-492.802064877847 285.401403495359 614.728260772681</t>
  </si>
  <si>
    <t>-344.263324944953 298.766814352395 674.658271110623</t>
  </si>
  <si>
    <t>-525.376899491777 88.3289328738385 -200.862202703974</t>
  </si>
  <si>
    <t>-532.889211782336 92.2859902052442 215.531743623455</t>
  </si>
  <si>
    <t>-534.747715285942 99.9991801479835 621.821608600626</t>
  </si>
  <si>
    <t>-393.367137820633 52.2241954739843 681.513225667446</t>
  </si>
  <si>
    <t>9763-20170724T150333.377240100.bin</t>
  </si>
  <si>
    <t>-509.383587747811 166.89983471717 -204.031049702905</t>
  </si>
  <si>
    <t>-519.458156918024 164.951964972664 -302.003978163059</t>
  </si>
  <si>
    <t>-525.128552154177 158.496417196599 -410.125261031125</t>
  </si>
  <si>
    <t>-527.918611290113 151.142640705745 -507.809068795039</t>
  </si>
  <si>
    <t>-528.29207631877 142.405963512658 -605.418078637642</t>
  </si>
  <si>
    <t>-526.196896055349 128.775032393053 -742.727304592799</t>
  </si>
  <si>
    <t>-507.1166642401 116.94061298204 -831.140423515691</t>
  </si>
  <si>
    <t>-529.708440727649 164.538575474596 -685.024370391441</t>
  </si>
  <si>
    <t>-561.462263006354 300.874266341601 -681.715837021624</t>
  </si>
  <si>
    <t>-532.333606237894 336.501174139196 -385.266451465662</t>
  </si>
  <si>
    <t>-322.348917639387 262.125243760378 -282.798644416145</t>
  </si>
  <si>
    <t>-524.537614948331 105.062036658395 -679.040937507121</t>
  </si>
  <si>
    <t>-301.967299017047 33.0036803255198 -340.62211925066</t>
  </si>
  <si>
    <t>-493.073556533915 244.995714865369 -207.155443210354</t>
  </si>
  <si>
    <t>-491.052525076596 268.413146898311 208.661236147228</t>
  </si>
  <si>
    <t>-492.804865534735 285.553783533701 614.619524723185</t>
  </si>
  <si>
    <t>-344.284829162797 298.735149959473 674.636638371236</t>
  </si>
  <si>
    <t>-525.714795319101 88.704262199082 -200.860902396351</t>
  </si>
  <si>
    <t>-532.947730446869 92.4735653028729 215.539716868129</t>
  </si>
  <si>
    <t>-534.719554269379 100.037420601018 621.848289078558</t>
  </si>
  <si>
    <t>-393.364948369374 52.1324168437823 681.49706632586</t>
  </si>
  <si>
    <t>9763-20170724T150333.410334300.bin</t>
  </si>
  <si>
    <t>-509.577282688099 167.184456631788 -204.0785749699</t>
  </si>
  <si>
    <t>-519.63022511688 165.202423481339 -302.053135654078</t>
  </si>
  <si>
    <t>-525.31979242867 158.609149428693 -410.164949338314</t>
  </si>
  <si>
    <t>-528.140767087573 151.089192366551 -507.835189502708</t>
  </si>
  <si>
    <t>-528.55639998452 142.14427339611 -605.425301956988</t>
  </si>
  <si>
    <t>-526.530289227787 128.174751436332 -742.701489550523</t>
  </si>
  <si>
    <t>-507.605147207171 116.072903597839 -831.111824320313</t>
  </si>
  <si>
    <t>-529.917607907689 164.088730568109 -685.084397987522</t>
  </si>
  <si>
    <t>-561.40804540009 300.471241371412 -681.900328115372</t>
  </si>
  <si>
    <t>-534.101360155388 338.33759006467 -385.555087807263</t>
  </si>
  <si>
    <t>-324.502035566127 270.225560559355 -278.066104130053</t>
  </si>
  <si>
    <t>-524.934160730295 104.610729730863 -678.958394309375</t>
  </si>
  <si>
    <t>-303.312992131923 33.9389012033746 -339.338118274072</t>
  </si>
  <si>
    <t>-493.140834323158 245.288008747154 -207.260599718561</t>
  </si>
  <si>
    <t>-490.595225731967 268.674307356325 208.555034651157</t>
  </si>
  <si>
    <t>-492.78305005055 285.636918195477 614.530152311746</t>
  </si>
  <si>
    <t>-344.291470056726 298.763560131325 674.629590537425</t>
  </si>
  <si>
    <t>-526.012733089171 89.0077918464144 -200.851853573544</t>
  </si>
  <si>
    <t>-533.021829639278 92.6400415524683 215.553881213191</t>
  </si>
  <si>
    <t>-534.69479980993 100.073866328818 621.875300402338</t>
  </si>
  <si>
    <t>-393.367978037928 52.0267088994121 681.47562197535</t>
  </si>
  <si>
    <t>9763-20170724T150333.474505400.bin</t>
  </si>
  <si>
    <t>-509.789483102054 167.716466586097 -204.100458883521</t>
  </si>
  <si>
    <t>-519.825884355542 165.719564278973 -302.076334198855</t>
  </si>
  <si>
    <t>-525.661757835864 158.781063673185 -410.15878538068</t>
  </si>
  <si>
    <t>-528.669267038704 150.810817259319 -507.787934045107</t>
  </si>
  <si>
    <t>-529.318209930976 141.274208941189 -605.320505815421</t>
  </si>
  <si>
    <t>-527.66286602739 126.320076222104 -742.49787770777</t>
  </si>
  <si>
    <t>-509.014524633489 113.57987250901 -830.877458549518</t>
  </si>
  <si>
    <t>-530.685683388568 162.663456320131 -685.130529218336</t>
  </si>
  <si>
    <t>-561.847973408118 299.127014306931 -682.530612366255</t>
  </si>
  <si>
    <t>-538.414817055868 340.227369038741 -386.284751561742</t>
  </si>
  <si>
    <t>-328.640621541722 291.717844190751 -268.953483890102</t>
  </si>
  <si>
    <t>-526.103488881416 103.196860315718 -678.592594797551</t>
  </si>
  <si>
    <t>-306.34442139808 35.6028191482665 -336.976784193198</t>
  </si>
  <si>
    <t>-493.167021660437 245.902893003149 -207.368713751829</t>
  </si>
  <si>
    <t>-489.87166314424 269.087865378322 208.452883713485</t>
  </si>
  <si>
    <t>-492.802576765821 285.85292969467 614.440049767459</t>
  </si>
  <si>
    <t>-344.341790700549 298.684370903997 674.679141983649</t>
  </si>
  <si>
    <t>-526.389468106687 89.6163994458032 -200.819336248691</t>
  </si>
  <si>
    <t>-533.126669463776 93.0440962190557 215.592582286126</t>
  </si>
  <si>
    <t>-534.599416467481 100.23887811769 621.922737419734</t>
  </si>
  <si>
    <t>-393.394681940034 51.7527050762869 681.456870165403</t>
  </si>
  <si>
    <t>9763-20170724T150333.544693500.bin</t>
  </si>
  <si>
    <t>-509.943768837287 168.464058156296 -204.080879020237</t>
  </si>
  <si>
    <t>-520.066497448727 166.48451154635 -302.048174657815</t>
  </si>
  <si>
    <t>-526.170774411732 159.30015453997 -410.09966716154</t>
  </si>
  <si>
    <t>-529.481834906265 150.994246622887 -507.690954492494</t>
  </si>
  <si>
    <t>-530.489611229644 141.003899497437 -605.175230373432</t>
  </si>
  <si>
    <t>-529.392326862787 125.283018716947 -742.272476132285</t>
  </si>
  <si>
    <t>-511.086019087627 111.945200772635 -830.635290881885</t>
  </si>
  <si>
    <t>-531.989251549802 161.960932822875 -685.097397007137</t>
  </si>
  <si>
    <t>-562.533045890052 298.572521981136 -682.992247888473</t>
  </si>
  <si>
    <t>-543.660400098267 339.013930350753 -386.330370504739</t>
  </si>
  <si>
    <t>-332.785263203129 301.062840065938 -267.097899003487</t>
  </si>
  <si>
    <t>-527.765464541161 102.503353376568 -678.24561595387</t>
  </si>
  <si>
    <t>-308.790868148759 38.2542011270325 -336.194103659659</t>
  </si>
  <si>
    <t>-493.051593450422 246.67982000582 -207.358907961453</t>
  </si>
  <si>
    <t>-489.733158109999 269.431526880557 208.486449852344</t>
  </si>
  <si>
    <t>-492.876879223374 286.009578668109 614.502088863631</t>
  </si>
  <si>
    <t>-344.38715782257 298.422146093618 674.757655874686</t>
  </si>
  <si>
    <t>-526.784413196404 90.3494926351059 -200.7651518985</t>
  </si>
  <si>
    <t>-533.114728410203 93.5502326968533 215.654919994953</t>
  </si>
  <si>
    <t>-534.536272635767 100.362430566558 621.97044981687</t>
  </si>
  <si>
    <t>-393.389057545702 51.6667123007453 681.469996393486</t>
  </si>
  <si>
    <t>9763-20170724T150333.576386100.bin</t>
  </si>
  <si>
    <t>-510.079439822478 168.764603619124 -204.093494172938</t>
  </si>
  <si>
    <t>-520.244129551555 166.790324262862 -302.056642003699</t>
  </si>
  <si>
    <t>-526.471555793604 159.508728965655 -410.094615420177</t>
  </si>
  <si>
    <t>-529.920782054388 151.070620292919 -507.669661446916</t>
  </si>
  <si>
    <t>-531.090980268509 140.903236202548 -605.133921186311</t>
  </si>
  <si>
    <t>-530.245552647024 124.884100935524 -742.198346577129</t>
  </si>
  <si>
    <t>-512.087913124297 111.29829822681 -830.553944612285</t>
  </si>
  <si>
    <t>-532.694839326984 161.689376924853 -685.098612930824</t>
  </si>
  <si>
    <t>-562.854600788347 298.3887134285 -683.047267681897</t>
  </si>
  <si>
    <t>-545.900669878454 338.537046196802 -386.229574008205</t>
  </si>
  <si>
    <t>-334.836987873222 303.575413171865 -266.41805245351</t>
  </si>
  <si>
    <t>-528.543659288622 102.240702688162 -678.125019032439</t>
  </si>
  <si>
    <t>-309.58915037674 39.6774055642554 -336.303218891902</t>
  </si>
  <si>
    <t>-493.13037026576 246.957578201297 -207.344242277612</t>
  </si>
  <si>
    <t>-489.691203361545 269.56981829155 208.507754618869</t>
  </si>
  <si>
    <t>-492.896441227039 286.019287125464 614.534218505428</t>
  </si>
  <si>
    <t>-344.393832732609 298.345872230752 674.775703403503</t>
  </si>
  <si>
    <t>-526.940397658819 90.6177050379333 -200.766432343301</t>
  </si>
  <si>
    <t>-533.168651880819 93.7431186941026 215.655791421769</t>
  </si>
  <si>
    <t>-534.511560806103 100.385481162463 621.968916699854</t>
  </si>
  <si>
    <t>-393.389386632163 51.6202056632712 681.470942768794</t>
  </si>
  <si>
    <t>9763-20170724T150333.611480000.bin</t>
  </si>
  <si>
    <t>-510.307577065204 169.019255309702 -204.085507863003</t>
  </si>
  <si>
    <t>-520.486235616309 167.051792293521 -302.047356541137</t>
  </si>
  <si>
    <t>-526.810513328074 159.677987450581 -410.073463449567</t>
  </si>
  <si>
    <t>-530.376133007374 151.11419367908 -507.633432375767</t>
  </si>
  <si>
    <t>-531.689102989998 140.776980521587 -605.077805471334</t>
  </si>
  <si>
    <t>-531.070222743475 124.471108418476 -742.109720769406</t>
  </si>
  <si>
    <t>-513.031131254375 110.665794439776 -830.45569550666</t>
  </si>
  <si>
    <t>-533.392801806445 161.397918850852 -685.083359351128</t>
  </si>
  <si>
    <t>-562.882174081685 298.244831877975 -682.938326845553</t>
  </si>
  <si>
    <t>-547.641780312887 337.548470785221 -385.914779226477</t>
  </si>
  <si>
    <t>-337.040851513539 306.045896754017 -264.342418153172</t>
  </si>
  <si>
    <t>-529.294789184999 101.959507101327 -677.992086080391</t>
  </si>
  <si>
    <t>-310.222703766297 40.6239235614112 -336.548672058844</t>
  </si>
  <si>
    <t>-493.351134284168 247.248927689365 -207.34773378858</t>
  </si>
  <si>
    <t>-489.627664024345 269.675363480764 208.511877030509</t>
  </si>
  <si>
    <t>-492.914723814816 286.065035844133 614.539406668399</t>
  </si>
  <si>
    <t>-344.402726916688 298.265819765644 674.783311962336</t>
  </si>
  <si>
    <t>-527.170251483143 90.8368880444514 -200.765767411111</t>
  </si>
  <si>
    <t>-533.281641947129 93.865185922039 215.658897814535</t>
  </si>
  <si>
    <t>-534.505769949495 100.387244660502 621.974604724623</t>
  </si>
  <si>
    <t>-393.40820562428 51.5525920121079 681.478023651012</t>
  </si>
  <si>
    <t>9763-20170724T150333.674153800.bin</t>
  </si>
  <si>
    <t>-510.850493678567 169.403495453642 -204.041095530684</t>
  </si>
  <si>
    <t>-521.12339205033 167.476346666753 -301.993976522074</t>
  </si>
  <si>
    <t>-527.638885126779 160.003412890897 -410.001879439339</t>
  </si>
  <si>
    <t>-531.406987610366 151.28978093918 -507.5409741976</t>
  </si>
  <si>
    <t>-532.948699872929 140.740573295106 -604.95935019593</t>
  </si>
  <si>
    <t>-532.676353962741 124.069617723037 -741.948373804635</t>
  </si>
  <si>
    <t>-514.81949670505 110.015015195276 -830.292036178634</t>
  </si>
  <si>
    <t>-534.811852219184 161.151196530403 -685.01504433567</t>
  </si>
  <si>
    <t>-563.688296216674 298.11472182034 -683.010592289291</t>
  </si>
  <si>
    <t>-552.254050482759 333.350203611644 -385.306453057404</t>
  </si>
  <si>
    <t>-344.16661851143 305.080513678158 -258.714719955648</t>
  </si>
  <si>
    <t>-530.781619407476 101.726066702947 -677.775231701855</t>
  </si>
  <si>
    <t>-311.093122279873 41.6696617003793 -336.895790173831</t>
  </si>
  <si>
    <t>-493.899733454625 247.68759536127 -207.310438466517</t>
  </si>
  <si>
    <t>-489.719472583831 269.783022809233 208.562490031863</t>
  </si>
  <si>
    <t>-492.970437053415 286.10711022842 614.602883051826</t>
  </si>
  <si>
    <t>-344.427119761604 298.157506726892 674.799822671659</t>
  </si>
  <si>
    <t>-527.757928936835 91.1492302493032 -200.742655340225</t>
  </si>
  <si>
    <t>-533.542000201181 94.0114292097778 215.6878229477</t>
  </si>
  <si>
    <t>-534.507818530558 100.38443588523 621.982266653125</t>
  </si>
  <si>
    <t>-393.441142047496 51.4572816049999 681.482891079371</t>
  </si>
  <si>
    <t>9763-20170724T150333.708245900.bin</t>
  </si>
  <si>
    <t>-511.065890418387 169.458871058079 -204.037120136337</t>
  </si>
  <si>
    <t>-521.388529071241 167.55039143464 -301.985053399747</t>
  </si>
  <si>
    <t>-528.011844818527 160.076059613983 -409.986344429642</t>
  </si>
  <si>
    <t>-531.897668573396 151.350296748561 -507.519807760946</t>
  </si>
  <si>
    <t>-533.576633606524 140.777428308151 -604.933298919667</t>
  </si>
  <si>
    <t>-533.517453583407 124.059644969119 -741.916785343771</t>
  </si>
  <si>
    <t>-515.762105994293 109.961533383822 -830.273921377752</t>
  </si>
  <si>
    <t>-535.56410514489 161.16063388763 -684.993143300136</t>
  </si>
  <si>
    <t>-563.956929058828 298.236302290024 -682.756268068126</t>
  </si>
  <si>
    <t>-554.104775339196 330.602772435875 -384.670105098085</t>
  </si>
  <si>
    <t>-346.980660632133 306.073742518413 -255.740239816251</t>
  </si>
  <si>
    <t>-531.523138215316 101.738072141465 -677.739228877622</t>
  </si>
  <si>
    <t>-311.35457773481 42.0002760189291 -337.131756745859</t>
  </si>
  <si>
    <t>-494.074360600222 247.723121466053 -207.287304292092</t>
  </si>
  <si>
    <t>-489.892246415534 269.779734937124 208.587667702768</t>
  </si>
  <si>
    <t>-492.972139352734 286.061879660256 614.633011283382</t>
  </si>
  <si>
    <t>-344.419965598345 298.151050887091 674.800249558689</t>
  </si>
  <si>
    <t>-527.980742126494 91.201555329651 -200.738040873815</t>
  </si>
  <si>
    <t>-533.642064465475 94.0410028922026 215.694293462293</t>
  </si>
  <si>
    <t>-534.512396556801 100.382745864734 621.987408578453</t>
  </si>
  <si>
    <t>-393.45357832506 51.429698154534 681.485390726407</t>
  </si>
  <si>
    <t>9763-20170724T150333.774930800.bin</t>
  </si>
  <si>
    <t>-511.440630663366 169.415337075053 -204.05039269296</t>
  </si>
  <si>
    <t>-521.842303683047 167.526784128317 -301.99036932998</t>
  </si>
  <si>
    <t>-528.681389251683 160.127457184162 -409.983386057796</t>
  </si>
  <si>
    <t>-532.81374302668 151.487887061392 -507.514248971369</t>
  </si>
  <si>
    <t>-534.79062964793 141.017208789902 -604.933264626483</t>
  </si>
  <si>
    <t>-535.204875267706 124.459130471145 -741.935629876326</t>
  </si>
  <si>
    <t>-517.723244673636 110.504476981128 -830.370153420421</t>
  </si>
  <si>
    <t>-537.140668330939 161.487978397011 -684.960951578371</t>
  </si>
  <si>
    <t>-565.529626026593 298.54576984178 -682.384111403756</t>
  </si>
  <si>
    <t>-557.396423431903 327.077872589377 -383.854831483669</t>
  </si>
  <si>
    <t>-351.915621078807 311.06903335213 -251.015217182565</t>
  </si>
  <si>
    <t>-532.90286032662 102.06864619342 -677.792312234018</t>
  </si>
  <si>
    <t>-312.105204123441 43.0980463705894 -337.250720539859</t>
  </si>
  <si>
    <t>-494.475620320528 247.716027762053 -207.288566026588</t>
  </si>
  <si>
    <t>-490.216909966325 269.635440032255 208.592913042766</t>
  </si>
  <si>
    <t>-492.999056858043 286.066318782843 614.647504859784</t>
  </si>
  <si>
    <t>-344.435214156032 298.10026469893 674.797121574119</t>
  </si>
  <si>
    <t>-528.336042152526 91.1471516754925 -200.750016830979</t>
  </si>
  <si>
    <t>-533.899122420886 93.9828728512064 215.683649082349</t>
  </si>
  <si>
    <t>-534.526633018139 100.369770842547 621.990017320401</t>
  </si>
  <si>
    <t>-393.433569644785 51.4901741327644 681.467262943845</t>
  </si>
  <si>
    <t>9763-20170724T150333.841635100.bin</t>
  </si>
  <si>
    <t>-511.807321686527 168.963989227633 -203.996443546878</t>
  </si>
  <si>
    <t>-522.284959493989 167.096084860797 -301.928710620618</t>
  </si>
  <si>
    <t>-529.294170579348 159.78924302624 -409.917063057626</t>
  </si>
  <si>
    <t>-533.616172587791 151.258785241413 -507.449338835893</t>
  </si>
  <si>
    <t>-535.819171422211 140.921798767037 -604.877768115014</t>
  </si>
  <si>
    <t>-536.590837128139 124.576022324462 -741.904105355295</t>
  </si>
  <si>
    <t>-519.347459900353 110.826817023256 -830.417547100014</t>
  </si>
  <si>
    <t>-538.470303370851 161.509848083414 -684.865907896042</t>
  </si>
  <si>
    <t>-567.101005338185 298.526591266738 -682.072154890867</t>
  </si>
  <si>
    <t>-561.580047644669 326.354952070699 -383.416578316139</t>
  </si>
  <si>
    <t>-357.740253231732 320.034460404094 -247.275501314479</t>
  </si>
  <si>
    <t>-534.029174248429 102.092778157078 -677.803028517928</t>
  </si>
  <si>
    <t>-313.422743654759 44.1263985029605 -336.443184487333</t>
  </si>
  <si>
    <t>-494.986655574427 247.192630117967 -207.223782262514</t>
  </si>
  <si>
    <t>-490.454224312441 269.37818180391 208.640657820052</t>
  </si>
  <si>
    <t>-492.989120842782 285.938504134163 614.694545669636</t>
  </si>
  <si>
    <t>-344.413977461858 298.102375407714 674.790073836257</t>
  </si>
  <si>
    <t>-528.611398457348 90.7375576628574 -200.732595366137</t>
  </si>
  <si>
    <t>-534.076623638848 93.6781200281089 215.701628535075</t>
  </si>
  <si>
    <t>-534.549101605426 100.334949691648 621.997990637303</t>
  </si>
  <si>
    <t>-393.41509766605 51.5373167330888 681.445318195451</t>
  </si>
  <si>
    <t>9763-20170724T150333.874224000.bin</t>
  </si>
  <si>
    <t>-511.985319303855 168.674732804837 -203.973326897912</t>
  </si>
  <si>
    <t>-522.492439434906 166.826229809604 -301.902777065061</t>
  </si>
  <si>
    <t>-529.560741156087 159.577526428479 -409.891217103731</t>
  </si>
  <si>
    <t>-533.948328927986 151.113015210896 -507.42635430775</t>
  </si>
  <si>
    <t>-536.229914242826 140.854581272228 -604.861286090794</t>
  </si>
  <si>
    <t>-537.126635569333 124.631645319526 -741.90140284896</t>
  </si>
  <si>
    <t>-519.973390241408 110.96972493406 -830.44583744281</t>
  </si>
  <si>
    <t>-538.967743432186 161.513414523392 -684.828208918539</t>
  </si>
  <si>
    <t>-567.406419358309 298.568806705661 -681.841854367043</t>
  </si>
  <si>
    <t>-563.588362051956 325.714200849462 -383.096905943341</t>
  </si>
  <si>
    <t>-359.684426971319 322.494432246603 -246.943229431059</t>
  </si>
  <si>
    <t>-534.492769247762 102.091991934903 -677.823220151592</t>
  </si>
  <si>
    <t>-313.924483172642 44.0168479311251 -336.046537943062</t>
  </si>
  <si>
    <t>-495.240990627694 246.910075519782 -207.197795257191</t>
  </si>
  <si>
    <t>-490.588542538218 269.207872275363 208.659344446577</t>
  </si>
  <si>
    <t>-493.001742179748 285.929463506969 614.706997873934</t>
  </si>
  <si>
    <t>-344.417359434875 298.079775520714 674.782376223596</t>
  </si>
  <si>
    <t>-528.711489876252 90.4605216263524 -200.728138467781</t>
  </si>
  <si>
    <t>-534.133300893824 93.4950527355199 215.705970430544</t>
  </si>
  <si>
    <t>-534.554718574612 100.332917689973 621.996457250647</t>
  </si>
  <si>
    <t>-393.394508906207 51.595520691144 681.430984588217</t>
  </si>
  <si>
    <t>9763-20170724T150333.906307900.bin</t>
  </si>
  <si>
    <t>-512.130259053932 168.362500234551 -203.947566673573</t>
  </si>
  <si>
    <t>-522.643302359577 166.522092773731 -301.87651877555</t>
  </si>
  <si>
    <t>-529.745830566095 159.315876666706 -409.86553315109</t>
  </si>
  <si>
    <t>-534.176655397329 150.902134108762 -507.403209086795</t>
  </si>
  <si>
    <t>-536.514452872092 140.705874886279 -604.843314833023</t>
  </si>
  <si>
    <t>-537.504540019763 124.582425181215 -741.894571590472</t>
  </si>
  <si>
    <t>-520.422365026583 110.989867134874 -830.463385417225</t>
  </si>
  <si>
    <t>-539.323594403459 161.421502546932 -684.793004394711</t>
  </si>
  <si>
    <t>-568.009564917136 298.433235033613 -681.859377500094</t>
  </si>
  <si>
    <t>-565.309865730933 325.680163982341 -383.111429379276</t>
  </si>
  <si>
    <t>-361.502413442052 321.531791858218 -246.838426942594</t>
  </si>
  <si>
    <t>-534.810178464868 101.997496167212 -677.834625011851</t>
  </si>
  <si>
    <t>-314.374300485288 44.0293990796135 -335.756463367237</t>
  </si>
  <si>
    <t>-495.361688005821 246.567186874121 -207.167490854905</t>
  </si>
  <si>
    <t>-490.737564265377 268.990879745195 208.683227738606</t>
  </si>
  <si>
    <t>-493.003542226482 285.897636111535 614.716130795167</t>
  </si>
  <si>
    <t>-344.417401150426 298.091797930137 674.778308026246</t>
  </si>
  <si>
    <t>-528.846831670395 90.1462596569645 -200.72099125154</t>
  </si>
  <si>
    <t>-534.202098193989 93.2906365825252 215.713242447069</t>
  </si>
  <si>
    <t>-534.562825267653 100.330154668201 621.996578880381</t>
  </si>
  <si>
    <t>-393.387584912574 51.6180720633033 681.416101193975</t>
  </si>
  <si>
    <t>9763-20170724T150333.986180400.bin</t>
  </si>
  <si>
    <t>-512.239209876653 168.018206540106 -203.955942218032</t>
  </si>
  <si>
    <t>-522.793024641466 166.192399231852 -301.880893738312</t>
  </si>
  <si>
    <t>-529.9432794139 159.024664571443 -409.869240936982</t>
  </si>
  <si>
    <t>-534.418333650113 150.655544933965 -507.408659992502</t>
  </si>
  <si>
    <t>-536.801529227646 140.513972536788 -604.853401688976</t>
  </si>
  <si>
    <t>-537.856871734855 124.478550188624 -741.914546059549</t>
  </si>
  <si>
    <t>-520.779247363714 110.952715191454 -830.494482044754</t>
  </si>
  <si>
    <t>-539.688206573521 161.277905252054 -684.787876900341</t>
  </si>
  <si>
    <t>-568.931362974436 298.144467397586 -682.063136461064</t>
  </si>
  <si>
    <t>-566.64327186534 325.770036884903 -383.346581351723</t>
  </si>
  <si>
    <t>-361.71211558503 325.072050452036 -248.707295663475</t>
  </si>
  <si>
    <t>-535.092549362897 101.855460973751 -677.871018611928</t>
  </si>
  <si>
    <t>-315.053724133589 44.4332336084929 -335.525098650359</t>
  </si>
  <si>
    <t>-495.472490137211 246.217611233128 -207.145982744454</t>
  </si>
  <si>
    <t>-490.828364983186 268.774362112816 208.697306547372</t>
  </si>
  <si>
    <t>-493.014376959477 285.884473289321 614.726567032239</t>
  </si>
  <si>
    <t>-344.418406762149 298.053778651067 674.769452897765</t>
  </si>
  <si>
    <t>-528.968828693049 89.8071339795638 -200.718346240735</t>
  </si>
  <si>
    <t>-534.289734623382 93.0704701658844 215.715356554348</t>
  </si>
  <si>
    <t>-534.579251168616 100.307990409717 621.997105923717</t>
  </si>
  <si>
    <t>-393.404169266167 51.5786385847164 681.402924339157</t>
  </si>
  <si>
    <t>9763-20170724T150334.012250100.bin</t>
  </si>
  <si>
    <t>-512.508719916837 167.280409958197 -203.923931832683</t>
  </si>
  <si>
    <t>-523.115164363383 165.469235675305 -301.843369587646</t>
  </si>
  <si>
    <t>-530.36115441397 158.357571133987 -409.829068357417</t>
  </si>
  <si>
    <t>-534.93850820691 150.054276233616 -507.369329906663</t>
  </si>
  <si>
    <t>-537.440136858336 139.993445654397 -604.819601757015</t>
  </si>
  <si>
    <t>-538.67960057233 124.086574477401 -741.894067331741</t>
  </si>
  <si>
    <t>-521.594474663442 110.707685630518 -830.494958081405</t>
  </si>
  <si>
    <t>-540.492457395827 160.827862751218 -684.729483229356</t>
  </si>
  <si>
    <t>-570.373386826941 297.582092005422 -682.109838060146</t>
  </si>
  <si>
    <t>-567.082134064718 323.970878621372 -383.290746066703</t>
  </si>
  <si>
    <t>-359.479244688838 332.21314721324 -253.067561476634</t>
  </si>
  <si>
    <t>-535.770982366201 101.407817637478 -677.876704301841</t>
  </si>
  <si>
    <t>-316.436711630401 46.6507319225941 -334.521813476389</t>
  </si>
  <si>
    <t>-495.771818060133 245.473200719855 -207.095663625464</t>
  </si>
  <si>
    <t>-490.974173771831 268.303744926659 208.730903998526</t>
  </si>
  <si>
    <t>-493.027981285965 285.785712561164 614.761846648259</t>
  </si>
  <si>
    <t>-344.420816156164 298.132832611372 674.740687260635</t>
  </si>
  <si>
    <t>-529.209243489252 89.0556322280299 -200.697097887493</t>
  </si>
  <si>
    <t>-534.467630650884 92.6082297407729 215.735056252406</t>
  </si>
  <si>
    <t>-534.611718814364 100.254983635811 622.000084251299</t>
  </si>
  <si>
    <t>-393.40864627607 51.563162025127 681.370095501247</t>
  </si>
  <si>
    <t>9763-20170724T150334.075423900.bin</t>
  </si>
  <si>
    <t>-512.601034082248 166.465478796288 -203.856093574303</t>
  </si>
  <si>
    <t>-523.3296601359 164.649611436409 -301.762167117539</t>
  </si>
  <si>
    <t>-530.698112305332 157.53057586544 -409.739191564272</t>
  </si>
  <si>
    <t>-535.380038282515 149.22117568907 -507.273939522733</t>
  </si>
  <si>
    <t>-537.97954267366 139.15607728693 -604.721053708657</t>
  </si>
  <si>
    <t>-539.349289730126 123.246080647223 -741.793945090024</t>
  </si>
  <si>
    <t>-522.256179317406 109.963467155373 -830.407850530477</t>
  </si>
  <si>
    <t>-541.215631875986 159.980188015652 -684.626583689209</t>
  </si>
  <si>
    <t>-572.207525282064 296.491308690109 -682.407778554838</t>
  </si>
  <si>
    <t>-567.181805787289 326.243662924516 -383.928972171873</t>
  </si>
  <si>
    <t>-355.506629354245 342.849252320294 -261.279571510223</t>
  </si>
  <si>
    <t>-536.272013331571 100.577270322998 -677.781129856718</t>
  </si>
  <si>
    <t>-317.810334556926 50.557014988128 -333.794914674661</t>
  </si>
  <si>
    <t>-496.026404942479 244.741076779702 -207.039938032734</t>
  </si>
  <si>
    <t>-491.025307897409 267.871158498156 208.76771791826</t>
  </si>
  <si>
    <t>-493.053156956443 285.657269983225 614.792673043489</t>
  </si>
  <si>
    <t>-344.418081132582 298.138522166314 674.674497880677</t>
  </si>
  <si>
    <t>-529.1947046637 88.2391760764053 -200.656109438703</t>
  </si>
  <si>
    <t>-534.504256812841 92.1749452646334 215.771899538742</t>
  </si>
  <si>
    <t>-534.62819651003 100.230692021087 622.012302793321</t>
  </si>
  <si>
    <t>-393.359272372488 51.6751102263495 681.337312322999</t>
  </si>
  <si>
    <t>9763-20170724T150334.143112000.bin</t>
  </si>
  <si>
    <t>-512.749622244104 165.962907775819 -203.834417417732</t>
  </si>
  <si>
    <t>-523.548389730998 164.144789427559 -301.732792394597</t>
  </si>
  <si>
    <t>-530.984756491253 156.916228815174 -409.697805663126</t>
  </si>
  <si>
    <t>-535.718864167209 148.467044362981 -507.218032052901</t>
  </si>
  <si>
    <t>-538.358272803058 138.222459877994 -604.645319400871</t>
  </si>
  <si>
    <t>-539.768476698794 122.020089299838 -741.683635039949</t>
  </si>
  <si>
    <t>-522.59152320301 108.623086365165 -830.263955666867</t>
  </si>
  <si>
    <t>-541.764754463435 158.86376351666 -684.591137903006</t>
  </si>
  <si>
    <t>-573.698374701807 295.163700579708 -682.989895139855</t>
  </si>
  <si>
    <t>-566.158487692066 331.020123219837 -385.235823152178</t>
  </si>
  <si>
    <t>-353.856836043441 340.683499125567 -262.926218975346</t>
  </si>
  <si>
    <t>-536.525503894659 99.5001551643991 -677.626362155019</t>
  </si>
  <si>
    <t>-318.112892118499 53.9987320560251 -333.828164872864</t>
  </si>
  <si>
    <t>-496.365537823968 244.229579481833 -207.006132071431</t>
  </si>
  <si>
    <t>-490.973533416575 267.560351756544 208.785439476476</t>
  </si>
  <si>
    <t>-493.089735307672 285.582929916809 614.791772190219</t>
  </si>
  <si>
    <t>-344.425017169648 298.173191876216 674.577116855572</t>
  </si>
  <si>
    <t>-529.075043349916 87.732405689766 -200.638267006288</t>
  </si>
  <si>
    <t>-534.476153229037 91.8673466051873 215.786704465632</t>
  </si>
  <si>
    <t>-534.629099953997 100.243254782107 622.016472016823</t>
  </si>
  <si>
    <t>-393.274035379067 51.8830027710376 681.295760177855</t>
  </si>
  <si>
    <t>9763-20170724T150334.172695600.bin</t>
  </si>
  <si>
    <t>-512.718943966868 165.879972501793 -203.831570951707</t>
  </si>
  <si>
    <t>-523.546507385807 164.048135647949 -301.726466658053</t>
  </si>
  <si>
    <t>-530.971173959186 156.764294162401 -409.688584333431</t>
  </si>
  <si>
    <t>-535.675908611544 148.250452468147 -507.204593228685</t>
  </si>
  <si>
    <t>-538.266394287756 137.927919748889 -604.624967213921</t>
  </si>
  <si>
    <t>-539.586485048005 121.602628369287 -741.649624390248</t>
  </si>
  <si>
    <t>-522.362527479848 108.097711598303 -830.204394628061</t>
  </si>
  <si>
    <t>-541.671828064212 158.493125378782 -684.590468495326</t>
  </si>
  <si>
    <t>-573.904341367594 294.728778166718 -683.310766910546</t>
  </si>
  <si>
    <t>-565.207429780122 333.299309688154 -385.927781645896</t>
  </si>
  <si>
    <t>-352.685843852495 337.622910079212 -263.694906462395</t>
  </si>
  <si>
    <t>-536.33411242441 99.1446236372817 -677.571099552702</t>
  </si>
  <si>
    <t>-317.608517005554 55.0359015513598 -334.082726353414</t>
  </si>
  <si>
    <t>-496.436149814831 244.147986052458 -207.006865537002</t>
  </si>
  <si>
    <t>-490.993382939195 267.480091779181 208.783968777084</t>
  </si>
  <si>
    <t>-493.093026727154 285.536603972839 614.776966569366</t>
  </si>
  <si>
    <t>-344.423068280912 298.211361137379 674.531415838205</t>
  </si>
  <si>
    <t>-528.926684183146 87.6514800795621 -200.630418075621</t>
  </si>
  <si>
    <t>-534.346361469732 91.805819355706 215.794117724936</t>
  </si>
  <si>
    <t>-534.618621061369 100.267260078994 622.016161287143</t>
  </si>
  <si>
    <t>-393.219034005863 52.0194854364015 681.280966774634</t>
  </si>
  <si>
    <t>9763-20170724T150334.210795200.bin</t>
  </si>
  <si>
    <t>-512.641156815307 165.890714230156 -203.846402829292</t>
  </si>
  <si>
    <t>-523.492822700517 164.033983357307 -301.738138081551</t>
  </si>
  <si>
    <t>-530.888319485872 156.67958089641 -409.697475392759</t>
  </si>
  <si>
    <t>-535.542934941671 148.086890593527 -507.209034367817</t>
  </si>
  <si>
    <t>-538.058832468449 137.671589162365 -604.621563821182</t>
  </si>
  <si>
    <t>-539.2474675548 121.202413201795 -741.630074300933</t>
  </si>
  <si>
    <t>-521.969203078854 107.575605381963 -830.155664860591</t>
  </si>
  <si>
    <t>-541.43304316436 158.148675408072 -684.610929882156</t>
  </si>
  <si>
    <t>-573.896380278707 294.335426839043 -683.625466950079</t>
  </si>
  <si>
    <t>-563.863662069901 336.125087894558 -386.719748055998</t>
  </si>
  <si>
    <t>-351.091554217214 333.003523265605 -264.886659090639</t>
  </si>
  <si>
    <t>-536.011074148683 98.8157712329589 -677.525731196367</t>
  </si>
  <si>
    <t>-316.815058854974 55.3962097062831 -334.238129932781</t>
  </si>
  <si>
    <t>-496.513041311248 244.119462109164 -207.030362280095</t>
  </si>
  <si>
    <t>-491.042131067112 267.492317054595 208.757791314905</t>
  </si>
  <si>
    <t>-493.078443152061 285.483676493095 614.749028851041</t>
  </si>
  <si>
    <t>-344.416930829042 298.318784123315 674.490313336506</t>
  </si>
  <si>
    <t>-528.734723210224 87.6539751535495 -200.631505154157</t>
  </si>
  <si>
    <t>-534.210792077348 91.7786165637328 215.792579933607</t>
  </si>
  <si>
    <t>-534.606990940266 100.287469015947 622.014887377329</t>
  </si>
  <si>
    <t>-393.177176659733 52.1197300943652 681.27267755093</t>
  </si>
  <si>
    <t>9763-20170724T150334.273968300.bin</t>
  </si>
  <si>
    <t>-512.494141089433 165.993432325898 -203.910739556325</t>
  </si>
  <si>
    <t>-523.334980411373 164.070143254786 -301.802389004014</t>
  </si>
  <si>
    <t>-530.593647227095 156.558153104491 -409.760155716387</t>
  </si>
  <si>
    <t>-535.072237425462 147.793537874423 -507.264749158645</t>
  </si>
  <si>
    <t>-537.3586610083 137.179507747338 -604.661385333437</t>
  </si>
  <si>
    <t>-538.166948798508 120.404660193273 -741.63564855195</t>
  </si>
  <si>
    <t>-520.685512435711 106.522368548125 -830.081584133038</t>
  </si>
  <si>
    <t>-540.561248825185 157.473573154041 -684.704451735369</t>
  </si>
  <si>
    <t>-573.226226295841 293.593887280111 -684.289948526244</t>
  </si>
  <si>
    <t>-561.895476232305 342.782391531953 -388.56700883196</t>
  </si>
  <si>
    <t>-348.710956356134 330.773161389412 -268.013481580347</t>
  </si>
  <si>
    <t>-535.058073636911 98.1656763319047 -677.473640065294</t>
  </si>
  <si>
    <t>-315.468969078272 55.6691876530326 -334.18296622743</t>
  </si>
  <si>
    <t>-496.622775886397 244.206408515828 -207.119186674546</t>
  </si>
  <si>
    <t>-491.067786079761 267.628138314255 208.665080191426</t>
  </si>
  <si>
    <t>-493.033532086408 285.429001192433 614.653798440794</t>
  </si>
  <si>
    <t>-344.39423924618 298.421258426513 674.416342739221</t>
  </si>
  <si>
    <t>-528.375768053093 87.7528956279314 -200.656481659167</t>
  </si>
  <si>
    <t>-534.025258880728 91.8679194746403 215.765406417125</t>
  </si>
  <si>
    <t>-534.564984516841 100.327975135479 622.009009652545</t>
  </si>
  <si>
    <t>-393.08536698602 52.3254048953718 681.281866968974</t>
  </si>
  <si>
    <t>9763-20170724T150334.340149300.bin</t>
  </si>
  <si>
    <t>-512.530732119083 166.282225410738 -203.971187120344</t>
  </si>
  <si>
    <t>-523.284930579157 164.306514249572 -301.871365329874</t>
  </si>
  <si>
    <t>-530.313405865755 156.673288587791 -409.835926414582</t>
  </si>
  <si>
    <t>-534.52707124468 147.779753187285 -507.340520702764</t>
  </si>
  <si>
    <t>-536.490380594814 137.021490011894 -604.728431786141</t>
  </si>
  <si>
    <t>-536.781369733122 120.031175845219 -741.678245432567</t>
  </si>
  <si>
    <t>-519.04017847007 105.949998197917 -830.041042718704</t>
  </si>
  <si>
    <t>-539.437638707955 157.185397473324 -684.814263489165</t>
  </si>
  <si>
    <t>-572.357912150912 293.274655147231 -684.814050071005</t>
  </si>
  <si>
    <t>-560.675566986003 349.054851920784 -390.276951190677</t>
  </si>
  <si>
    <t>-346.910151061777 341.800153641278 -270.373928821061</t>
  </si>
  <si>
    <t>-533.867854480958 97.8974173417705 -677.470682138011</t>
  </si>
  <si>
    <t>-314.404829890815 56.3621546718423 -333.709121954811</t>
  </si>
  <si>
    <t>-496.736310741611 244.468511200499 -207.20793897918</t>
  </si>
  <si>
    <t>-491.202547799459 267.812954570989 208.580911236891</t>
  </si>
  <si>
    <t>-493.011615163796 285.430217957527 614.580083662355</t>
  </si>
  <si>
    <t>-344.396671153894 298.581636766423 674.368365037751</t>
  </si>
  <si>
    <t>-528.334961868719 88.0625433177661 -200.681105900329</t>
  </si>
  <si>
    <t>-534.031873250682 92.0185198369049 215.741678979955</t>
  </si>
  <si>
    <t>-534.53720000634 100.365579407129 621.997758658306</t>
  </si>
  <si>
    <t>-393.044812892977 52.4109531325789 681.278886484316</t>
  </si>
  <si>
    <t>9763-20170724T150334.378253900.bin</t>
  </si>
  <si>
    <t>-512.54272280349 166.45493699292 -203.995510841764</t>
  </si>
  <si>
    <t>-523.232771100244 164.449044282132 -301.902081065106</t>
  </si>
  <si>
    <t>-530.120118810387 156.760860533324 -409.871820203968</t>
  </si>
  <si>
    <t>-534.176966067823 147.812037430395 -507.377978606792</t>
  </si>
  <si>
    <t>-535.953774152645 136.994949428374 -604.763028687423</t>
  </si>
  <si>
    <t>-535.950594915722 119.920034645221 -741.702606663177</t>
  </si>
  <si>
    <t>-518.021693534066 105.779314285288 -830.017849357543</t>
  </si>
  <si>
    <t>-538.748822018857 157.107412870134 -684.867096146086</t>
  </si>
  <si>
    <t>-571.770053421147 293.159398895404 -685.040829615448</t>
  </si>
  <si>
    <t>-559.540492088641 351.967647638357 -391.115554457573</t>
  </si>
  <si>
    <t>-345.196477504541 349.467699611702 -272.055091897332</t>
  </si>
  <si>
    <t>-533.155186166548 97.8277338146579 -677.475434051532</t>
  </si>
  <si>
    <t>-313.605927982096 57.337961761313 -333.625971173049</t>
  </si>
  <si>
    <t>-496.755910567464 244.697178554373 -207.247535836675</t>
  </si>
  <si>
    <t>-491.234471168474 267.898398883255 208.549517725684</t>
  </si>
  <si>
    <t>-493.002803830256 285.43183466167 614.553528446613</t>
  </si>
  <si>
    <t>-344.392628979926 298.589078245276 674.352364761292</t>
  </si>
  <si>
    <t>-528.27292944075 88.2215421020094 -200.689293148672</t>
  </si>
  <si>
    <t>-534.052808841026 92.1339384004111 215.73268966399</t>
  </si>
  <si>
    <t>-534.527451912374 100.376912868647 621.993353745003</t>
  </si>
  <si>
    <t>-393.057921444032 52.3628304026604 681.281011854436</t>
  </si>
  <si>
    <t>9763-20170724T150334.442428800.bin</t>
  </si>
  <si>
    <t>-512.452905179799 166.870551537374 -204.030726878598</t>
  </si>
  <si>
    <t>-523.043182965502 164.819822443306 -301.947202917065</t>
  </si>
  <si>
    <t>-529.609131071776 157.032414648639 -409.929782254932</t>
  </si>
  <si>
    <t>-533.288883470304 147.982570942353 -507.441641723315</t>
  </si>
  <si>
    <t>-534.601517322287 137.058342210668 -604.822090667695</t>
  </si>
  <si>
    <t>-533.852725366012 119.831619314213 -741.740519736124</t>
  </si>
  <si>
    <t>-515.461428634163 105.685026820806 -829.959858376728</t>
  </si>
  <si>
    <t>-536.998658245556 157.078400499579 -684.962242399185</t>
  </si>
  <si>
    <t>-570.250372874608 293.064075316485 -685.456559083013</t>
  </si>
  <si>
    <t>-556.932177917053 357.737518678362 -392.813358071179</t>
  </si>
  <si>
    <t>-339.894211322253 366.740606899791 -279.066100368224</t>
  </si>
  <si>
    <t>-531.36875960148 97.8142856952588 -677.47497117166</t>
  </si>
  <si>
    <t>-311.085802529277 59.3166504603601 -333.451261530484</t>
  </si>
  <si>
    <t>-496.778232521419 245.116221027928 -207.30982895526</t>
  </si>
  <si>
    <t>-491.312644249096 268.1271455253 208.49855624509</t>
  </si>
  <si>
    <t>-492.997644840228 285.478695215466 614.508196082974</t>
  </si>
  <si>
    <t>-344.397882681758 298.624090176064 674.335474071293</t>
  </si>
  <si>
    <t>-528.124907681441 88.6337219905472 -200.711491942759</t>
  </si>
  <si>
    <t>-534.036069535156 92.4022367662012 215.709976898062</t>
  </si>
  <si>
    <t>-534.492947405935 100.412491282334 621.981925029437</t>
  </si>
  <si>
    <t>-393.034808375734 52.3948576772495 681.293830201429</t>
  </si>
  <si>
    <t>9763-20170724T150334.474478200.bin</t>
  </si>
  <si>
    <t>-512.347649445735 167.068613066833 -204.058116882993</t>
  </si>
  <si>
    <t>-522.873431803976 164.995880846927 -301.981074471875</t>
  </si>
  <si>
    <t>-529.275143274039 157.160775314079 -409.970122045757</t>
  </si>
  <si>
    <t>-532.768082924634 148.06235210682 -507.484390933899</t>
  </si>
  <si>
    <t>-533.855150943325 137.087006151265 -604.86182151173</t>
  </si>
  <si>
    <t>-532.747749892471 119.787714840618 -741.768650563466</t>
  </si>
  <si>
    <t>-514.109280779014 105.695558952586 -829.944806133248</t>
  </si>
  <si>
    <t>-536.065370558556 157.062504240159 -685.018413228465</t>
  </si>
  <si>
    <t>-569.403663099335 293.034963590343 -685.62398797385</t>
  </si>
  <si>
    <t>-555.836465207086 361.531295171561 -393.863550487086</t>
  </si>
  <si>
    <t>-336.890383943975 373.417782739536 -284.107745113021</t>
  </si>
  <si>
    <t>-530.409125619522 97.8065496572258 -677.485222068607</t>
  </si>
  <si>
    <t>-309.827708221732 60.3288831629648 -333.361708697492</t>
  </si>
  <si>
    <t>-496.669169166251 245.35794098451 -207.346787215335</t>
  </si>
  <si>
    <t>-491.363709448951 268.210503207694 208.472403239016</t>
  </si>
  <si>
    <t>-492.982484583156 285.481004676123 614.485686085278</t>
  </si>
  <si>
    <t>-344.39449430515 298.673458449482 674.331840496955</t>
  </si>
  <si>
    <t>-527.994415174346 88.7712987885968 -200.728879267512</t>
  </si>
  <si>
    <t>-534.009813827613 92.5949821642209 215.690547646991</t>
  </si>
  <si>
    <t>-534.480469608269 100.416522274879 621.978534634245</t>
  </si>
  <si>
    <t>-393.037916860916 52.3759209700859 681.308954027905</t>
  </si>
  <si>
    <t>9763-20170724T150334.522607000.bin</t>
  </si>
  <si>
    <t>-512.125540864937 167.176849805207 -204.094300429528</t>
  </si>
  <si>
    <t>-522.605346894255 165.08442004758 -302.021804757369</t>
  </si>
  <si>
    <t>-528.842599563446 157.198552275571 -410.016703703802</t>
  </si>
  <si>
    <t>-532.139944449753 148.047413554351 -507.53285482096</t>
  </si>
  <si>
    <t>-532.984027163463 137.015628963933 -604.906279630459</t>
  </si>
  <si>
    <t>-531.484295351854 119.635919395172 -741.799318641948</t>
  </si>
  <si>
    <t>-512.584953080255 105.633053339505 -829.933987267677</t>
  </si>
  <si>
    <t>-534.994965843732 156.940982492383 -685.080706512303</t>
  </si>
  <si>
    <t>-568.547654246362 292.872429393872 -685.844077087823</t>
  </si>
  <si>
    <t>-554.59689519852 365.435018629847 -395.086398246228</t>
  </si>
  <si>
    <t>-333.302910360806 380.604854643457 -290.569109926342</t>
  </si>
  <si>
    <t>-529.299476123135 97.6954528915312 -677.49660326086</t>
  </si>
  <si>
    <t>-308.276512736843 61.1519049512472 -333.354019533191</t>
  </si>
  <si>
    <t>-496.457246657699 245.471358766701 -207.380847508012</t>
  </si>
  <si>
    <t>-491.407926287331 268.254189981262 208.445360488315</t>
  </si>
  <si>
    <t>-492.954205653417 285.461904805168 614.463354882522</t>
  </si>
  <si>
    <t>-344.383918626105 298.737496494345 674.335107982068</t>
  </si>
  <si>
    <t>-527.724388759446 88.8468661266083 -200.745229943318</t>
  </si>
  <si>
    <t>-533.978819209676 92.769170049746 215.669817481422</t>
  </si>
  <si>
    <t>-534.472181164739 100.409021483122 621.975503414877</t>
  </si>
  <si>
    <t>-393.044745962922 52.3436299169612 681.321914612422</t>
  </si>
  <si>
    <t>9763-20170724T150334.575686800.bin</t>
  </si>
  <si>
    <t>-511.652709322568 167.48078348792 -204.099487219691</t>
  </si>
  <si>
    <t>-522.010104198065 165.342584497426 -302.03900970266</t>
  </si>
  <si>
    <t>-527.899458345388 157.442645150487 -410.052563712399</t>
  </si>
  <si>
    <t>-530.796929828197 148.303697852029 -507.582374111094</t>
  </si>
  <si>
    <t>-531.156560289816 137.315185460288 -604.963886578991</t>
  </si>
  <si>
    <t>-528.886553946839 120.035380489985 -741.858789022714</t>
  </si>
  <si>
    <t>-509.582043647849 106.369913137079 -829.958793269369</t>
  </si>
  <si>
    <t>-532.836987391476 157.287204322607 -685.134140558425</t>
  </si>
  <si>
    <t>-566.682743265128 293.134930309146 -685.979795034837</t>
  </si>
  <si>
    <t>-551.443678253353 374.526331781999 -397.634151619115</t>
  </si>
  <si>
    <t>-323.920011099113 396.303346072803 -308.843625925791</t>
  </si>
  <si>
    <t>-526.942938942156 98.0597957817527 -677.560350163972</t>
  </si>
  <si>
    <t>-305.182507501155 63.0381822650377 -333.630238915137</t>
  </si>
  <si>
    <t>-496.155620984112 245.846653940859 -207.413377861901</t>
  </si>
  <si>
    <t>-491.438236782387 268.449017237882 208.426635166207</t>
  </si>
  <si>
    <t>-492.92269708995 285.473121428619 614.448173601724</t>
  </si>
  <si>
    <t>-344.369897490414 298.737552207718 674.365801520489</t>
  </si>
  <si>
    <t>-527.15783241922 89.1671342405871 -200.736924016903</t>
  </si>
  <si>
    <t>-533.888439191563 93.0711669077166 215.67086363449</t>
  </si>
  <si>
    <t>-534.424036050367 100.43027312524 621.96943832661</t>
  </si>
  <si>
    <t>-393.034067121955 52.3126249203701 681.362755603911</t>
  </si>
  <si>
    <t>9763-20170724T150334.639871300.bin</t>
  </si>
  <si>
    <t>-511.120286808915 167.68662908846 -204.103323179637</t>
  </si>
  <si>
    <t>-521.43304309724 165.513175649711 -302.04678260729</t>
  </si>
  <si>
    <t>-527.123524596192 157.578338401657 -410.068449774588</t>
  </si>
  <si>
    <t>-529.78002814364 148.417306357168 -507.603086523803</t>
  </si>
  <si>
    <t>-529.83732247718 137.421180755256 -604.984225568094</t>
  </si>
  <si>
    <t>-527.077152143608 120.150426066888 -741.87142935628</t>
  </si>
  <si>
    <t>-507.482953719119 106.826539321391 -829.959716014366</t>
  </si>
  <si>
    <t>-531.375711010939 157.383741590605 -685.159822741608</t>
  </si>
  <si>
    <t>-565.669460060894 293.121663042969 -686.112500524126</t>
  </si>
  <si>
    <t>-548.729048096177 385.09279975529 -401.061036290644</t>
  </si>
  <si>
    <t>-317.667566511389 403.622054147316 -321.109445434574</t>
  </si>
  <si>
    <t>-525.218747701822 98.1854259867803 -677.566728169806</t>
  </si>
  <si>
    <t>-303.020359821009 64.9773705610232 -334.38908251289</t>
  </si>
  <si>
    <t>-495.837759084547 246.127769224363 -207.422550345619</t>
  </si>
  <si>
    <t>-491.444681157485 268.555754362732 208.430394263062</t>
  </si>
  <si>
    <t>-492.8583665328 285.408512289452 614.446884442199</t>
  </si>
  <si>
    <t>-344.345161339132 298.927629419259 674.405698728792</t>
  </si>
  <si>
    <t>-526.385470175446 89.2517731423779 -200.762129783886</t>
  </si>
  <si>
    <t>-533.817391509298 93.5976850714162 215.629350268512</t>
  </si>
  <si>
    <t>-534.319413599286 100.458939858429 621.94223486391</t>
  </si>
  <si>
    <t>-392.954506879774 52.4575623761345 681.489152794383</t>
  </si>
  <si>
    <t>9763-20170724T150334.677480800.bin</t>
  </si>
  <si>
    <t>-510.86323273228 167.80437625689 -204.117073562424</t>
  </si>
  <si>
    <t>-521.121826109709 165.618494183268 -302.065970872521</t>
  </si>
  <si>
    <t>-526.721557051124 157.656540732267 -410.090391485171</t>
  </si>
  <si>
    <t>-529.282698516834 148.467236579691 -507.624860070655</t>
  </si>
  <si>
    <t>-529.230888299411 137.440453350898 -605.002587476602</t>
  </si>
  <si>
    <t>-526.302335680354 120.125394711108 -741.880664749806</t>
  </si>
  <si>
    <t>-506.579195023826 106.948571083094 -829.962141002981</t>
  </si>
  <si>
    <t>-530.728698034105 157.370899846829 -685.187004729666</t>
  </si>
  <si>
    <t>-565.192385438244 293.059694044325 -686.205365110901</t>
  </si>
  <si>
    <t>-547.219067440538 389.920720656328 -402.841762275657</t>
  </si>
  <si>
    <t>-314.945911142551 406.32306312961 -325.99687927186</t>
  </si>
  <si>
    <t>-524.464997467798 98.1873814774656 -677.566233954005</t>
  </si>
  <si>
    <t>-301.688038539435 65.6258850246859 -335.143502874363</t>
  </si>
  <si>
    <t>-495.720371681211 246.295000130082 -207.434277881581</t>
  </si>
  <si>
    <t>-491.458291882063 268.616659341841 208.425809231637</t>
  </si>
  <si>
    <t>-492.833284160356 285.390149695194 614.446471546043</t>
  </si>
  <si>
    <t>-344.333030021176 298.948698426311 674.428478906987</t>
  </si>
  <si>
    <t>-525.973379672964 89.3407047407377 -200.782548970518</t>
  </si>
  <si>
    <t>-533.73473121548 93.8284601644873 215.601431924578</t>
  </si>
  <si>
    <t>-534.278785362299 100.469471329914 621.906874297893</t>
  </si>
  <si>
    <t>-392.924307861964 52.5203924459897 681.520568288961</t>
  </si>
  <si>
    <t>9763-20170724T150334.741651500.bin</t>
  </si>
  <si>
    <t>-510.156911572469 168.132054428913 -204.108945014723</t>
  </si>
  <si>
    <t>-520.425519840609 165.922166082832 -302.056173246663</t>
  </si>
  <si>
    <t>-525.96738516793 157.928252754258 -410.081224710337</t>
  </si>
  <si>
    <t>-528.448251845844 148.710821145759 -507.615123657082</t>
  </si>
  <si>
    <t>-528.288178034528 137.658949918311 -604.989912549956</t>
  </si>
  <si>
    <t>-525.177812274687 120.313035346666 -741.86002745487</t>
  </si>
  <si>
    <t>-505.279238150114 107.323335134863 -829.929964912926</t>
  </si>
  <si>
    <t>-529.761657498509 157.562460629233 -685.181364545914</t>
  </si>
  <si>
    <t>-564.360650210644 293.219901983505 -686.264363617461</t>
  </si>
  <si>
    <t>-544.567553908565 398.279415391077 -405.959629878859</t>
  </si>
  <si>
    <t>-311.067409228323 409.738499040599 -331.9909800013</t>
  </si>
  <si>
    <t>-523.34370744636 98.398420011901 -677.537502189842</t>
  </si>
  <si>
    <t>-299.750875386772 66.7444777973067 -336.6564118243</t>
  </si>
  <si>
    <t>-495.264054935263 246.699958323502 -207.437321856879</t>
  </si>
  <si>
    <t>-491.330655183301 268.740408886322 208.440931803908</t>
  </si>
  <si>
    <t>-492.77341815558 285.318233877742 614.473839881095</t>
  </si>
  <si>
    <t>-344.298547610581 299.048351357978 674.479654780501</t>
  </si>
  <si>
    <t>-525.04598326218 89.52155984147 -200.776422894478</t>
  </si>
  <si>
    <t>-533.388531449905 94.324381132154 215.592775873726</t>
  </si>
  <si>
    <t>-534.212357607934 100.573014407782 621.900177442404</t>
  </si>
  <si>
    <t>-392.897636302317 52.5975751824933 681.586939107929</t>
  </si>
  <si>
    <t>9763-20170724T150334.773760500.bin</t>
  </si>
  <si>
    <t>-509.89498484828 168.313292102862 -204.093748132382</t>
  </si>
  <si>
    <t>-520.173491298254 166.105468229099 -302.039947808689</t>
  </si>
  <si>
    <t>-525.69563505724 158.12202121741 -410.06673807627</t>
  </si>
  <si>
    <t>-528.146461367897 148.918974642338 -507.602893146433</t>
  </si>
  <si>
    <t>-527.944300941125 137.887122343165 -604.979763537347</t>
  </si>
  <si>
    <t>-524.762194075336 120.576663213355 -741.852762075271</t>
  </si>
  <si>
    <t>-504.792692850214 107.630913496734 -829.913055265446</t>
  </si>
  <si>
    <t>-529.413116425561 157.807267039963 -685.16726387374</t>
  </si>
  <si>
    <t>-564.056943402336 293.448910120094 -686.2364590818</t>
  </si>
  <si>
    <t>-543.543732282305 401.629002834358 -407.173262743938</t>
  </si>
  <si>
    <t>-309.758116755011 410.987837793068 -333.813197803268</t>
  </si>
  <si>
    <t>-522.924442761969 98.6494973331805 -677.534700724992</t>
  </si>
  <si>
    <t>-299.193264181013 67.4624226221038 -337.264864040125</t>
  </si>
  <si>
    <t>-495.090800476233 246.898701008568 -207.41511645064</t>
  </si>
  <si>
    <t>-491.239830053895 268.873979152826 208.467425226077</t>
  </si>
  <si>
    <t>-492.75622487428 285.294824486148 614.502775151145</t>
  </si>
  <si>
    <t>-344.286394278935 299.098382694252 674.504205141727</t>
  </si>
  <si>
    <t>-524.721877640287 89.7126882405262 -200.764312147737</t>
  </si>
  <si>
    <t>-533.141174804008 94.4694541423958 215.603897123119</t>
  </si>
  <si>
    <t>-534.201862007315 100.616114264573 621.917177347177</t>
  </si>
  <si>
    <t>-392.891927709831 52.6454001879276 681.619045941001</t>
  </si>
  <si>
    <t>9763-20170724T150334.843948300.bin</t>
  </si>
  <si>
    <t>-509.459891157057 168.760833524545 -204.068255318634</t>
  </si>
  <si>
    <t>-519.755256664317 166.578190377461 -302.013380984384</t>
  </si>
  <si>
    <t>-525.257911227819 158.650962766541 -410.045218130819</t>
  </si>
  <si>
    <t>-527.675740435388 149.513147623369 -507.588272804189</t>
  </si>
  <si>
    <t>-527.425432795366 138.562625218938 -604.97418699131</t>
  </si>
  <si>
    <t>-524.159886883437 121.385214296427 -741.862023959012</t>
  </si>
  <si>
    <t>-504.110920024734 108.471539464408 -829.909138075334</t>
  </si>
  <si>
    <t>-528.931935898945 158.550909470476 -685.144073235455</t>
  </si>
  <si>
    <t>-563.799403352054 294.137922955261 -686.107474965256</t>
  </si>
  <si>
    <t>-541.515169180117 406.88734281633 -408.995445786447</t>
  </si>
  <si>
    <t>-307.235500747075 412.839925433827 -336.866504233232</t>
  </si>
  <si>
    <t>-522.274776857293 99.4052434852374 -677.563266434247</t>
  </si>
  <si>
    <t>-298.497764593912 69.2822071759381 -338.156237220422</t>
  </si>
  <si>
    <t>-494.737727945529 247.348466263982 -207.356877519006</t>
  </si>
  <si>
    <t>-490.972805895507 269.167348377246 208.534657589012</t>
  </si>
  <si>
    <t>-492.75174326521 285.270923577721 614.58330704888</t>
  </si>
  <si>
    <t>-344.273175514537 299.156832470019 674.544121404458</t>
  </si>
  <si>
    <t>-524.19864869195 90.1996445298591 -200.753918597117</t>
  </si>
  <si>
    <t>-532.75827214175 94.6672442262352 215.614645997226</t>
  </si>
  <si>
    <t>-534.203400691986 100.644214017843 621.914078603485</t>
  </si>
  <si>
    <t>-392.891795471366 52.7160912886741 681.646186620496</t>
  </si>
  <si>
    <t>9763-20170724T150334.873211300.bin</t>
  </si>
  <si>
    <t>-509.32389315488 169.021005142766 -204.057549452506</t>
  </si>
  <si>
    <t>-519.627586392749 166.852170022892 -302.002110305337</t>
  </si>
  <si>
    <t>-525.126351443341 158.952988705197 -410.036173116246</t>
  </si>
  <si>
    <t>-527.535306427186 149.846948298787 -507.582512829309</t>
  </si>
  <si>
    <t>-527.270773664476 138.935577029525 -604.972690009758</t>
  </si>
  <si>
    <t>-523.979707137584 121.821667226278 -741.867978361003</t>
  </si>
  <si>
    <t>-503.93128771146 108.904010442625 -829.914487415809</t>
  </si>
  <si>
    <t>-528.803856433836 158.956414225078 -685.134011683754</t>
  </si>
  <si>
    <t>-563.776651574257 294.513478200864 -686.056469702963</t>
  </si>
  <si>
    <t>-540.529297004923 409.120167081316 -409.786700074151</t>
  </si>
  <si>
    <t>-306.150652895875 413.406351691246 -337.861233405852</t>
  </si>
  <si>
    <t>-522.06505081894 99.8165982918986 -677.578559780943</t>
  </si>
  <si>
    <t>-298.24360129937 70.2348694025263 -338.393150526031</t>
  </si>
  <si>
    <t>-494.64110516632 247.584388449701 -207.324838089132</t>
  </si>
  <si>
    <t>-490.88457384077 269.328224972504 208.57071604807</t>
  </si>
  <si>
    <t>-492.761439725411 285.285886576545 614.622103650656</t>
  </si>
  <si>
    <t>-344.274408763536 299.167980971461 674.562830417342</t>
  </si>
  <si>
    <t>-523.994371481189 90.4744448793542 -200.747421869294</t>
  </si>
  <si>
    <t>-532.579114527962 94.7154000973273 215.623002109848</t>
  </si>
  <si>
    <t>-534.20425425933 100.663849897971 621.926160279181</t>
  </si>
  <si>
    <t>-392.894421459116 52.7258447494232 681.654486048122</t>
  </si>
  <si>
    <t>9763-20170724T150334.945426300.bin</t>
  </si>
  <si>
    <t>-509.199849018118 169.493629550797 -204.015568888356</t>
  </si>
  <si>
    <t>-519.487081341987 167.32964695362 -301.96186192696</t>
  </si>
  <si>
    <t>-524.974322939205 159.46239820673 -409.998939657813</t>
  </si>
  <si>
    <t>-527.376094019208 150.396221399596 -507.549069357069</t>
  </si>
  <si>
    <t>-527.108039195893 139.535616388337 -604.945129626341</t>
  </si>
  <si>
    <t>-523.816176498339 122.505049563912 -741.850544340329</t>
  </si>
  <si>
    <t>-503.839150054018 109.624261899305 -829.918795405341</t>
  </si>
  <si>
    <t>-528.703622948192 159.597919807233 -685.094649882299</t>
  </si>
  <si>
    <t>-563.84951155182 295.114098799546 -685.974262414634</t>
  </si>
  <si>
    <t>-538.323099722444 412.903717971741 -411.248831565514</t>
  </si>
  <si>
    <t>-304.010230840241 414.743172078146 -339.005611289809</t>
  </si>
  <si>
    <t>-521.838934652553 100.468153776208 -677.574142900062</t>
  </si>
  <si>
    <t>-297.852332953756 71.8939031002451 -338.491552665878</t>
  </si>
  <si>
    <t>-494.554450611744 248.005019990251 -207.257494993508</t>
  </si>
  <si>
    <t>-490.80222067959 269.684118859671 208.641469824991</t>
  </si>
  <si>
    <t>-492.773120863416 285.303146535339 614.698720960501</t>
  </si>
  <si>
    <t>-344.268760743197 299.202146213211 674.592573391957</t>
  </si>
  <si>
    <t>-523.828229020633 90.9741200058811 -200.723700605644</t>
  </si>
  <si>
    <t>-532.284393155776 94.752124647039 215.653807060712</t>
  </si>
  <si>
    <t>-534.251184544337 100.666077066857 621.970127359053</t>
  </si>
  <si>
    <t>-392.899235204093 52.8013088274854 681.657580890944</t>
  </si>
  <si>
    <t>9763-20170724T150334.972083100.bin</t>
  </si>
  <si>
    <t>-509.176593870203 169.708650371373 -203.995483845696</t>
  </si>
  <si>
    <t>-519.463816954604 167.553113928354 -301.942044486996</t>
  </si>
  <si>
    <t>-524.945809917986 159.699860323232 -409.9803192668</t>
  </si>
  <si>
    <t>-527.340996079164 150.648049394686 -507.532007211519</t>
  </si>
  <si>
    <t>-527.064641886289 139.80387219961 -604.929735969858</t>
  </si>
  <si>
    <t>-523.75944243076 122.798472448638 -741.838185985583</t>
  </si>
  <si>
    <t>-503.832157272814 109.959396104085 -829.923677862524</t>
  </si>
  <si>
    <t>-528.666109053651 159.879367961349 -685.075951626471</t>
  </si>
  <si>
    <t>-563.814656361592 295.395511150208 -685.924436368674</t>
  </si>
  <si>
    <t>-536.979481785077 414.253211828498 -411.784582934171</t>
  </si>
  <si>
    <t>-302.816115831936 415.22265555939 -339.041325609876</t>
  </si>
  <si>
    <t>-521.774751886932 100.751431499456 -677.56546259027</t>
  </si>
  <si>
    <t>-297.61177885948 72.330763621495 -338.391007597145</t>
  </si>
  <si>
    <t>-494.554658921645 248.209275516675 -207.226430601012</t>
  </si>
  <si>
    <t>-490.691525227607 269.848561065385 208.67360178388</t>
  </si>
  <si>
    <t>-492.783599316715 285.322511456533 614.739331234376</t>
  </si>
  <si>
    <t>-344.266382891939 299.191718354544 674.608216060239</t>
  </si>
  <si>
    <t>-523.752546566977 91.1871378886001 -200.709369494517</t>
  </si>
  <si>
    <t>-532.159705273742 94.7651624268849 215.670910667676</t>
  </si>
  <si>
    <t>-534.297674467368 100.653974466691 621.988671557311</t>
  </si>
  <si>
    <t>-392.916042779079 52.8362437515623 681.643581424765</t>
  </si>
  <si>
    <t>9763-20170724T150335.040790600.bin</t>
  </si>
  <si>
    <t>-509.081175022088 170.168048665316 -203.95841140348</t>
  </si>
  <si>
    <t>-519.369628809003 168.010166985167 -301.904810697989</t>
  </si>
  <si>
    <t>-524.812832031095 160.210423428704 -409.949046077186</t>
  </si>
  <si>
    <t>-527.158261005939 151.232121727431 -507.508665705534</t>
  </si>
  <si>
    <t>-526.818508991812 140.4879458633 -604.917282233206</t>
  </si>
  <si>
    <t>-523.410759992038 123.652772255057 -741.844100940887</t>
  </si>
  <si>
    <t>-503.50744916592 110.973917469237 -829.958202319381</t>
  </si>
  <si>
    <t>-528.40553887486 160.657606843974 -685.040154377148</t>
  </si>
  <si>
    <t>-563.61911502024 296.145417282338 -685.802103272904</t>
  </si>
  <si>
    <t>-534.516144712823 416.868042922351 -412.71058655713</t>
  </si>
  <si>
    <t>-300.657841281292 415.681213772754 -338.995735476085</t>
  </si>
  <si>
    <t>-521.428628774026 101.531241613258 -677.596838238171</t>
  </si>
  <si>
    <t>-297.158184949505 73.4050943868976 -338.087067035823</t>
  </si>
  <si>
    <t>-494.478855374387 248.638757530577 -207.17266978427</t>
  </si>
  <si>
    <t>-490.19067068705 270.256358164693 208.724280308695</t>
  </si>
  <si>
    <t>-492.860900638487 285.455108866046 614.822458887283</t>
  </si>
  <si>
    <t>-344.289529572668 299.091976446039 674.61029715269</t>
  </si>
  <si>
    <t>-523.684347425635 91.6761921719115 -200.69100797608</t>
  </si>
  <si>
    <t>-531.886908826777 94.7841975488805 215.697048872114</t>
  </si>
  <si>
    <t>-534.334855908011 100.696524843462 621.981532423942</t>
  </si>
  <si>
    <t>-392.924408879174 52.8626962245899 681.555083833008</t>
  </si>
  <si>
    <t>9763-20170724T150335.077876400.bin</t>
  </si>
  <si>
    <t>-509.060473868119 170.40762075227 -203.948794233</t>
  </si>
  <si>
    <t>-519.375984838616 168.249095388775 -301.892277470181</t>
  </si>
  <si>
    <t>-524.797109436921 160.470993439958 -409.939217733954</t>
  </si>
  <si>
    <t>-527.102183971736 151.523953218191 -507.502721144397</t>
  </si>
  <si>
    <t>-526.702133719294 140.8244536852 -604.916001463729</t>
  </si>
  <si>
    <t>-523.189008516781 124.067692697373 -741.849760494998</t>
  </si>
  <si>
    <t>-503.231007781075 111.463303554698 -829.962336955364</t>
  </si>
  <si>
    <t>-528.257800199332 161.036296169455 -685.028781150421</t>
  </si>
  <si>
    <t>-563.606021479387 296.50320603197 -685.798099641638</t>
  </si>
  <si>
    <t>-533.419237789315 417.848433975735 -413.100294219294</t>
  </si>
  <si>
    <t>-299.770991517946 415.539188292787 -338.748593804083</t>
  </si>
  <si>
    <t>-521.226028808083 101.913005821866 -677.613359471282</t>
  </si>
  <si>
    <t>-297.106444325615 73.8177902297762 -338.020265131574</t>
  </si>
  <si>
    <t>-494.461436970532 248.911128983454 -207.160806263471</t>
  </si>
  <si>
    <t>-489.978780528258 270.43543428283 208.738987464263</t>
  </si>
  <si>
    <t>-492.905978766969 285.514508874547 614.852327419375</t>
  </si>
  <si>
    <t>-344.306916979257 299.061041068664 674.591824565094</t>
  </si>
  <si>
    <t>-523.66509966214 91.9331951197269 -200.693556028162</t>
  </si>
  <si>
    <t>-531.739694001577 94.7851713841965 215.698906464424</t>
  </si>
  <si>
    <t>-534.355395044705 100.706300102438 621.977238775114</t>
  </si>
  <si>
    <t>-392.93884054026 52.8374831629319 681.508222694571</t>
  </si>
  <si>
    <t>9763-20170724T150335.142559500.bin</t>
  </si>
  <si>
    <t>-508.963518914588 170.928539438566 -203.947060405134</t>
  </si>
  <si>
    <t>-519.271969247731 168.806395313878 -301.892106138884</t>
  </si>
  <si>
    <t>-524.606160927429 161.108747969168 -409.948996465705</t>
  </si>
  <si>
    <t>-526.80205870516 152.254402104782 -507.523464902859</t>
  </si>
  <si>
    <t>-526.263256435818 141.669771055777 -604.94879627652</t>
  </si>
  <si>
    <t>-522.524635137103 125.100402426196 -741.899407883096</t>
  </si>
  <si>
    <t>-502.352878091067 112.636725678502 -829.983179742235</t>
  </si>
  <si>
    <t>-527.728359646977 161.986243950309 -685.036749437816</t>
  </si>
  <si>
    <t>-563.261033765387 297.401967126254 -685.788720798141</t>
  </si>
  <si>
    <t>-530.893421479515 419.152306643547 -413.522048192618</t>
  </si>
  <si>
    <t>-297.59247371201 414.297166387613 -338.208598552825</t>
  </si>
  <si>
    <t>-520.626059175409 102.862906729659 -677.689646719944</t>
  </si>
  <si>
    <t>-296.892562935428 74.4971283770633 -337.995328176397</t>
  </si>
  <si>
    <t>-494.394866713468 249.43113962706 -207.13092542497</t>
  </si>
  <si>
    <t>-489.694434620478 270.743381316488 208.777309745733</t>
  </si>
  <si>
    <t>-492.929618006225 285.516445512701 614.88824087489</t>
  </si>
  <si>
    <t>-344.299291598044 299.048823463503 674.553124946701</t>
  </si>
  <si>
    <t>-523.56390336305 92.4554427435478 -200.715705990555</t>
  </si>
  <si>
    <t>-531.481788674428 94.9150232477616 215.682295575458</t>
  </si>
  <si>
    <t>-534.375884380319 100.728365777116 621.969993546052</t>
  </si>
  <si>
    <t>-392.941187440172 52.8470532289498 681.447747945568</t>
  </si>
  <si>
    <t>9763-20170724T150335.174659700.bin</t>
  </si>
  <si>
    <t>-508.87781695773 171.172526918817 -203.957599671932</t>
  </si>
  <si>
    <t>-519.186640184153 169.039273016755 -301.902300071098</t>
  </si>
  <si>
    <t>-524.481168632405 161.363637064883 -409.962885303021</t>
  </si>
  <si>
    <t>-526.626657487723 152.544253404026 -507.541557012488</t>
  </si>
  <si>
    <t>-526.023942475538 142.010362946027 -604.971948700682</t>
  </si>
  <si>
    <t>-522.182023423302 125.529721943161 -741.930412903707</t>
  </si>
  <si>
    <t>-501.916923102327 113.127968453672 -830.001486185908</t>
  </si>
  <si>
    <t>-527.431177103538 162.378417664225 -685.047788333845</t>
  </si>
  <si>
    <t>-562.954329180005 297.799829260488 -685.755757342957</t>
  </si>
  <si>
    <t>-529.622481223281 419.694113795329 -413.669854398968</t>
  </si>
  <si>
    <t>-296.456893977535 413.822578093838 -338.010352178489</t>
  </si>
  <si>
    <t>-520.329343112647 103.250910592846 -677.733678614795</t>
  </si>
  <si>
    <t>-296.663387619377 74.7637347204325 -338.070690796422</t>
  </si>
  <si>
    <t>-494.289501931148 249.629667480158 -207.136399105742</t>
  </si>
  <si>
    <t>-489.565055959808 270.9283150024 208.772336818723</t>
  </si>
  <si>
    <t>-492.93625433111 285.539305655014 614.884363808064</t>
  </si>
  <si>
    <t>-344.297150032421 299.045777596597 674.533239487807</t>
  </si>
  <si>
    <t>-523.483787789783 92.6661828565086 -200.726643496969</t>
  </si>
  <si>
    <t>-531.358387001107 95.0522886797444 215.67261667384</t>
  </si>
  <si>
    <t>-534.372192837298 100.753587715586 621.966942661824</t>
  </si>
  <si>
    <t>-392.92878373914 52.8856253436873 681.434752325387</t>
  </si>
  <si>
    <t>9763-20170724T150335.240356200.bin</t>
  </si>
  <si>
    <t>-508.554892297026 171.430128594463 -203.97810443326</t>
  </si>
  <si>
    <t>-518.785886257451 169.28721397828 -301.930847783254</t>
  </si>
  <si>
    <t>-523.924658905121 161.648168370225 -410.001250922973</t>
  </si>
  <si>
    <t>-525.9034016873 152.883375729605 -507.588548014721</t>
  </si>
  <si>
    <t>-525.109381648744 142.427351500416 -605.025814724976</t>
  </si>
  <si>
    <t>-520.973655570802 126.082191325138 -741.992110145249</t>
  </si>
  <si>
    <t>-500.449079418352 113.767074646247 -830.015351652118</t>
  </si>
  <si>
    <t>-526.336921219885 162.875618407122 -685.08435564315</t>
  </si>
  <si>
    <t>-561.904528263134 298.287625585242 -685.843934869395</t>
  </si>
  <si>
    <t>-527.184395105325 419.725650667452 -413.727715388751</t>
  </si>
  <si>
    <t>-294.181971049736 412.334952733189 -337.699629678326</t>
  </si>
  <si>
    <t>-519.266601652547 103.738973248168 -677.813639955317</t>
  </si>
  <si>
    <t>-296.234405441968 75.6716840953525 -338.249209146186</t>
  </si>
  <si>
    <t>-494.017756392043 250.005955562193 -207.168398337384</t>
  </si>
  <si>
    <t>-489.291412529038 271.108433286295 208.750252907079</t>
  </si>
  <si>
    <t>-492.953238623755 285.613142740996 614.867607202618</t>
  </si>
  <si>
    <t>-344.301387557498 298.996183792292 674.512577006849</t>
  </si>
  <si>
    <t>-523.105714071341 92.8469071324691 -200.731681548855</t>
  </si>
  <si>
    <t>-531.334844943333 95.3832773274023 215.659804095422</t>
  </si>
  <si>
    <t>-534.359670480572 100.781400074786 621.959617808426</t>
  </si>
  <si>
    <t>-392.946487018078 52.8388009056746 681.439226813263</t>
  </si>
  <si>
    <t>9763-20170724T150335.276659900.bin</t>
  </si>
  <si>
    <t>-508.399883475205 171.595482687098 -203.977049904399</t>
  </si>
  <si>
    <t>-518.589487632818 169.450530009801 -301.934061020351</t>
  </si>
  <si>
    <t>-523.633625792147 161.818414674156 -410.009589552534</t>
  </si>
  <si>
    <t>-525.507386681444 153.065888796522 -507.599876981304</t>
  </si>
  <si>
    <t>-524.589259184612 142.629435973212 -605.038292660196</t>
  </si>
  <si>
    <t>-520.259002008862 126.321069401113 -742.002753561837</t>
  </si>
  <si>
    <t>-499.575039966127 114.003718792931 -829.988379922493</t>
  </si>
  <si>
    <t>-525.709533581835 163.098418890584 -685.093145637616</t>
  </si>
  <si>
    <t>-561.345445999663 298.488317198971 -685.925184153536</t>
  </si>
  <si>
    <t>-526.012599824567 419.737454017157 -413.803648415078</t>
  </si>
  <si>
    <t>-293.089268487085 411.673429628725 -337.601863548582</t>
  </si>
  <si>
    <t>-518.636680019736 103.961291481997 -677.828004873215</t>
  </si>
  <si>
    <t>-296.052280338513 76.329993893499 -338.268589314987</t>
  </si>
  <si>
    <t>-493.825933690308 250.194668314461 -207.175126199379</t>
  </si>
  <si>
    <t>-489.162906768971 271.164452369714 208.75096228514</t>
  </si>
  <si>
    <t>-492.96157680387 285.654484871215 614.871387100557</t>
  </si>
  <si>
    <t>-344.301114316071 298.949290780557 674.514643852377</t>
  </si>
  <si>
    <t>-522.987005896476 93.0086226884791 -200.73501227518</t>
  </si>
  <si>
    <t>-531.334965220845 95.5032125803048 215.654345154911</t>
  </si>
  <si>
    <t>-534.352841424113 100.789585836861 621.961309885706</t>
  </si>
  <si>
    <t>-392.958628943097 52.8066112548163 681.453418650784</t>
  </si>
  <si>
    <t>9763-20170724T150335.310787600.bin</t>
  </si>
  <si>
    <t>-508.203229580266 171.791039312818 -203.983380567364</t>
  </si>
  <si>
    <t>-518.345217727562 169.647561708655 -301.945390405813</t>
  </si>
  <si>
    <t>-523.287738284467 162.006274448404 -410.02491779833</t>
  </si>
  <si>
    <t>-525.049566106978 153.243072281977 -507.616412190922</t>
  </si>
  <si>
    <t>-523.999307253765 142.795250082072 -605.052202989251</t>
  </si>
  <si>
    <t>-519.461741225847 126.471107287801 -742.008127817562</t>
  </si>
  <si>
    <t>-498.599304514066 114.108841848747 -829.945256526561</t>
  </si>
  <si>
    <t>-524.998101910448 163.25502892021 -685.11095389684</t>
  </si>
  <si>
    <t>-560.68685961037 298.631453063501 -686.029764817226</t>
  </si>
  <si>
    <t>-524.73067127335 419.569838994166 -413.851192468087</t>
  </si>
  <si>
    <t>-291.890977848667 410.971943294528 -337.452623993263</t>
  </si>
  <si>
    <t>-517.936852772387 104.118716965673 -677.828322189883</t>
  </si>
  <si>
    <t>-295.791323132154 76.8340930326403 -338.323369435633</t>
  </si>
  <si>
    <t>-493.50828514269 250.380318845109 -207.1811054546</t>
  </si>
  <si>
    <t>-489.110775232965 271.229733479965 208.753961534913</t>
  </si>
  <si>
    <t>-492.965146057187 285.674884536193 614.876359243968</t>
  </si>
  <si>
    <t>-344.301807405401 298.953306923646 674.516057201512</t>
  </si>
  <si>
    <t>-522.842973508913 93.2147452765764 -200.741167234048</t>
  </si>
  <si>
    <t>-531.285669215144 95.6239414675733 215.646773569143</t>
  </si>
  <si>
    <t>-534.346748423445 100.791522824103 621.960790060065</t>
  </si>
  <si>
    <t>-392.96372022859 52.7930604304697 681.466886197621</t>
  </si>
  <si>
    <t>9763-20170724T150335.375949200.bin</t>
  </si>
  <si>
    <t>-507.795104714778 172.163874508816 -203.992753449088</t>
  </si>
  <si>
    <t>-517.751417140401 169.987159720372 -301.973085614361</t>
  </si>
  <si>
    <t>-522.387079794188 162.289832019937 -410.062211674025</t>
  </si>
  <si>
    <t>-523.830939788996 153.471768711893 -507.654069419788</t>
  </si>
  <si>
    <t>-522.422537184068 142.966341407167 -605.079097953238</t>
  </si>
  <si>
    <t>-517.33883854626 126.560369156623 -742.006168255099</t>
  </si>
  <si>
    <t>-496.040103163514 114.052555779474 -829.817901914241</t>
  </si>
  <si>
    <t>-523.089268864544 163.379867797879 -685.153087905087</t>
  </si>
  <si>
    <t>-558.853945100786 298.736240211346 -686.392780970181</t>
  </si>
  <si>
    <t>-521.748223366611 418.356784604948 -413.786751095742</t>
  </si>
  <si>
    <t>-289.23144737861 408.659054231881 -336.541027149347</t>
  </si>
  <si>
    <t>-516.082692579192 104.244723802165 -677.807728088452</t>
  </si>
  <si>
    <t>-295.21115475613 77.7484660392163 -338.4859457181</t>
  </si>
  <si>
    <t>-493.132060183255 250.739492666804 -207.176262239133</t>
  </si>
  <si>
    <t>-489.147958777241 271.455344923424 208.769607585106</t>
  </si>
  <si>
    <t>-492.909232202046 285.620736225114 614.86495250413</t>
  </si>
  <si>
    <t>-344.27167149823 299.082139138872 674.527895376589</t>
  </si>
  <si>
    <t>-522.455603021759 93.5910748911783 -200.743180249083</t>
  </si>
  <si>
    <t>-531.078168801823 95.8691260180792 215.64178472257</t>
  </si>
  <si>
    <t>-534.311151085831 100.814035978911 621.958782788031</t>
  </si>
  <si>
    <t>-392.936728255137 52.839166145744 681.504398457146</t>
  </si>
  <si>
    <t>9763-20170724T150335.441120600.bin</t>
  </si>
  <si>
    <t>-507.289062238553 172.566090330572 -204.041269962781</t>
  </si>
  <si>
    <t>-516.903997399782 170.297916374488 -302.053596037111</t>
  </si>
  <si>
    <t>-521.103714832917 162.481049536547 -410.1519212695</t>
  </si>
  <si>
    <t>-522.130350845852 153.54843721116 -507.738578279814</t>
  </si>
  <si>
    <t>-520.28195832042 142.923082849966 -605.143431097986</t>
  </si>
  <si>
    <t>-514.555157535712 126.343274312903 -742.023973241062</t>
  </si>
  <si>
    <t>-492.776884690367 113.653419891574 -829.691993763987</t>
  </si>
  <si>
    <t>-520.542124362232 163.238590551436 -685.244629434374</t>
  </si>
  <si>
    <t>-556.313074777227 298.580335935606 -686.868739017866</t>
  </si>
  <si>
    <t>-518.358604906779 416.148326123933 -413.487668290497</t>
  </si>
  <si>
    <t>-286.267518102655 405.574568092444 -335.085343803232</t>
  </si>
  <si>
    <t>-513.63100518155 104.105469141595 -677.792984768711</t>
  </si>
  <si>
    <t>-294.371956609114 78.5548870429975 -338.656648332315</t>
  </si>
  <si>
    <t>-492.44544749472 251.089779822413 -207.242955104804</t>
  </si>
  <si>
    <t>-489.186944500263 271.665375439836 208.716206438564</t>
  </si>
  <si>
    <t>-492.823605932058 285.53463538911 614.83148586999</t>
  </si>
  <si>
    <t>-344.23615158851 299.282957270964 674.553759454517</t>
  </si>
  <si>
    <t>-522.045296036774 93.988222947311 -200.753039638315</t>
  </si>
  <si>
    <t>-530.912636475284 96.1608685771307 215.627442904363</t>
  </si>
  <si>
    <t>-534.276172090132 100.819888028819 621.963984911065</t>
  </si>
  <si>
    <t>-392.90805092209 52.8906869281698 681.561329708297</t>
  </si>
  <si>
    <t>9763-20170724T150335.477800600.bin</t>
  </si>
  <si>
    <t>-506.976381863388 172.707811568094 -204.064574742891</t>
  </si>
  <si>
    <t>-516.419894589789 170.379105309408 -302.092103866246</t>
  </si>
  <si>
    <t>-520.418613351204 162.492884429267 -410.193132510221</t>
  </si>
  <si>
    <t>-521.259679293202 153.496411782541 -507.775673421578</t>
  </si>
  <si>
    <t>-519.222338515606 142.805151289377 -605.169391732845</t>
  </si>
  <si>
    <t>-513.226363763457 126.130027861755 -742.026956069515</t>
  </si>
  <si>
    <t>-491.218044868232 113.3313041559 -829.621672565682</t>
  </si>
  <si>
    <t>-519.289820549535 163.068966904814 -685.284124964599</t>
  </si>
  <si>
    <t>-554.961782537566 298.436350677831 -687.072376656947</t>
  </si>
  <si>
    <t>-516.714339601401 414.742097218981 -413.192634106084</t>
  </si>
  <si>
    <t>-284.819499869499 404.043771136395 -334.228518983694</t>
  </si>
  <si>
    <t>-512.463708874415 103.932853215284 -677.779831327321</t>
  </si>
  <si>
    <t>-293.897975223201 78.7119086583289 -338.672034233396</t>
  </si>
  <si>
    <t>-492.176192118219 251.22538924383 -207.274917612843</t>
  </si>
  <si>
    <t>-489.204195743319 271.764412265401 208.688183673643</t>
  </si>
  <si>
    <t>-492.784657530156 285.504069818814 614.807167944499</t>
  </si>
  <si>
    <t>-344.220544978415 299.338418102951 674.567633023539</t>
  </si>
  <si>
    <t>-521.752344935539 94.1536374169048 -200.753080103169</t>
  </si>
  <si>
    <t>-530.841565955808 96.3039039070468 215.622658982439</t>
  </si>
  <si>
    <t>-534.257037915285 100.813701500452 621.96985130794</t>
  </si>
  <si>
    <t>-392.90560053189 52.8718449592409 681.596628780293</t>
  </si>
  <si>
    <t>9763-20170724T150335.510888800.bin</t>
  </si>
  <si>
    <t>-506.668064794756 172.855300799089 -204.073694853272</t>
  </si>
  <si>
    <t>-515.940679624708 170.464767145528 -302.116071628023</t>
  </si>
  <si>
    <t>-519.744655628594 162.509606395125 -410.218923200913</t>
  </si>
  <si>
    <t>-520.408082731843 153.449444081494 -507.796952861295</t>
  </si>
  <si>
    <t>-518.191854597162 142.693220116329 -605.179696850095</t>
  </si>
  <si>
    <t>-511.943087909954 125.924363942486 -742.014482662133</t>
  </si>
  <si>
    <t>-489.700293467443 113.020001450989 -829.534418236543</t>
  </si>
  <si>
    <t>-518.074927832156 162.906535665952 -685.307094014954</t>
  </si>
  <si>
    <t>-553.639626937523 298.302174932493 -687.259963016608</t>
  </si>
  <si>
    <t>-515.161872308926 413.485749088432 -412.938615336887</t>
  </si>
  <si>
    <t>-283.497880136977 402.648529306936 -333.318659694572</t>
  </si>
  <si>
    <t>-511.335514727304 103.766904298056 -677.752034388471</t>
  </si>
  <si>
    <t>-293.4419083203 78.6206373538428 -338.505280635566</t>
  </si>
  <si>
    <t>-491.825906595077 251.397514713224 -207.328319220416</t>
  </si>
  <si>
    <t>-489.290674119599 271.851103966581 208.641927179311</t>
  </si>
  <si>
    <t>-492.755352960766 285.522202640864 614.769405867475</t>
  </si>
  <si>
    <t>-344.216329429914 299.391452182495 674.584088673586</t>
  </si>
  <si>
    <t>-521.491523396767 94.2952226555922 -200.744024197238</t>
  </si>
  <si>
    <t>-530.854148911069 96.49210708278 215.625468533199</t>
  </si>
  <si>
    <t>-534.22780425027 100.79383043641 621.976019598861</t>
  </si>
  <si>
    <t>-392.900293434795 52.8410272158724 681.650655650586</t>
  </si>
  <si>
    <t>9763-20170724T150335.576069100.bin</t>
  </si>
  <si>
    <t>-506.089390753299 173.163348897707 -204.099663665747</t>
  </si>
  <si>
    <t>-515.026088519317 170.667071079776 -302.17062357108</t>
  </si>
  <si>
    <t>-518.435954371758 162.575995510242 -410.276536388594</t>
  </si>
  <si>
    <t>-518.734252342657 153.385354549491 -507.84422376513</t>
  </si>
  <si>
    <t>-516.144280496469 142.490858839854 -605.202441042526</t>
  </si>
  <si>
    <t>-509.360447024447 125.519027189999 -741.98657886401</t>
  </si>
  <si>
    <t>-486.638926862838 112.409190022733 -829.352915103121</t>
  </si>
  <si>
    <t>-515.647588741022 162.593054056244 -685.356401176597</t>
  </si>
  <si>
    <t>-551.040724964368 298.02633275426 -687.65987947227</t>
  </si>
  <si>
    <t>-512.347618358306 411.036336197871 -412.466195162984</t>
  </si>
  <si>
    <t>-281.175433998296 400.344393214771 -331.40992364939</t>
  </si>
  <si>
    <t>-509.070614815009 103.449141009231 -677.691707012266</t>
  </si>
  <si>
    <t>-292.571163590909 78.2774375421368 -337.681712548533</t>
  </si>
  <si>
    <t>-491.1392744065 251.68725666735 -207.395611805158</t>
  </si>
  <si>
    <t>-489.372481598218 272.031927493532 208.583954283803</t>
  </si>
  <si>
    <t>-492.703713463244 285.537478788851 614.716477532058</t>
  </si>
  <si>
    <t>-344.20505967979 299.416993865842 674.629005740237</t>
  </si>
  <si>
    <t>-521.033721316511 94.6307422605319 -200.732412631154</t>
  </si>
  <si>
    <t>-530.812699017641 96.7633522438218 215.627814421886</t>
  </si>
  <si>
    <t>-534.171072481209 100.756631944857 621.977572242447</t>
  </si>
  <si>
    <t>-392.888362652978 52.7891152141731 681.746310989064</t>
  </si>
  <si>
    <t>9763-20170724T150335.641745100.bin</t>
  </si>
  <si>
    <t>-505.509680599232 173.438029016692 -204.119539216114</t>
  </si>
  <si>
    <t>-514.189531995815 170.812221147218 -302.210179417249</t>
  </si>
  <si>
    <t>-517.252214141259 162.588900338438 -410.316625886385</t>
  </si>
  <si>
    <t>-517.212837518383 153.284367859828 -507.873905302526</t>
  </si>
  <si>
    <t>-514.262428877254 142.282042631363 -605.209584590022</t>
  </si>
  <si>
    <t>-506.94817954118 125.165909702331 -741.948620613472</t>
  </si>
  <si>
    <t>-483.735035479357 111.896954759342 -829.161473712047</t>
  </si>
  <si>
    <t>-513.409230541001 162.304816382172 -685.380416514598</t>
  </si>
  <si>
    <t>-548.667730768981 297.764492319069 -688.045523999984</t>
  </si>
  <si>
    <t>-509.693246872666 408.719494084358 -412.056425021342</t>
  </si>
  <si>
    <t>-279.027176442769 398.28165711468 -329.53844265526</t>
  </si>
  <si>
    <t>-506.953343207461 103.158665033224 -677.631530164778</t>
  </si>
  <si>
    <t>-292.031055245943 77.9001673248929 -336.54018439444</t>
  </si>
  <si>
    <t>-490.519877062469 251.98966600813 -207.487988493947</t>
  </si>
  <si>
    <t>-489.303569939073 272.199081502042 208.500125067718</t>
  </si>
  <si>
    <t>-492.67126929186 285.545930287644 614.656635666391</t>
  </si>
  <si>
    <t>-344.207145406461 299.489992201158 674.639738048526</t>
  </si>
  <si>
    <t>-520.510264902428 94.9225119157231 -200.725998045038</t>
  </si>
  <si>
    <t>-530.571292829673 97.0180211210161 215.627701619849</t>
  </si>
  <si>
    <t>-534.103692329887 100.785518442151 621.967815575025</t>
  </si>
  <si>
    <t>-392.853416960372 52.7766362650891 681.78011498767</t>
  </si>
  <si>
    <t>9763-20170724T150335.672328300.bin</t>
  </si>
  <si>
    <t>-505.226249260697 173.515662630036 -204.136653097835</t>
  </si>
  <si>
    <t>-513.785286961423 170.830820720525 -302.236304916819</t>
  </si>
  <si>
    <t>-516.695282702012 162.55589545605 -410.342978142191</t>
  </si>
  <si>
    <t>-516.5114352563 153.209985536066 -507.896109474623</t>
  </si>
  <si>
    <t>-513.410905149322 142.171332102174 -605.223196323676</t>
  </si>
  <si>
    <t>-505.879931603615 125.009251413265 -741.944491672445</t>
  </si>
  <si>
    <t>-482.422788947762 111.684940867014 -829.083635406955</t>
  </si>
  <si>
    <t>-512.411012420963 162.169466442162 -685.398430430326</t>
  </si>
  <si>
    <t>-547.607426897422 297.64812826894 -688.209611513825</t>
  </si>
  <si>
    <t>-508.336029263112 407.642730772795 -411.878285929016</t>
  </si>
  <si>
    <t>-277.838352820059 397.20367594256 -328.891200955462</t>
  </si>
  <si>
    <t>-506.006659486977 103.021331437546 -677.621059422796</t>
  </si>
  <si>
    <t>-291.81286271902 77.6634929862607 -336.022272188954</t>
  </si>
  <si>
    <t>-490.240493258996 252.057555738664 -207.528609491648</t>
  </si>
  <si>
    <t>-489.331536373166 272.245281115358 208.461304112896</t>
  </si>
  <si>
    <t>-492.63393693026 285.505661515322 614.613115554759</t>
  </si>
  <si>
    <t>-344.198037484923 299.585037003004 674.634396283626</t>
  </si>
  <si>
    <t>-520.206947014995 95.011221841416 -200.726483122412</t>
  </si>
  <si>
    <t>-530.495989079041 97.146332411658 215.621388143121</t>
  </si>
  <si>
    <t>-534.07370647412 100.788065600949 621.944659550271</t>
  </si>
  <si>
    <t>-392.830892920673 52.8066039536748 681.796511176902</t>
  </si>
  <si>
    <t>9763-20170724T150335.710429700.bin</t>
  </si>
  <si>
    <t>-504.956763141564 173.603095423839 -204.182292581584</t>
  </si>
  <si>
    <t>-513.413733249294 170.865457058272 -302.289292535303</t>
  </si>
  <si>
    <t>-516.180276890958 162.53565842717 -410.395545683727</t>
  </si>
  <si>
    <t>-515.85539976416 153.141567774522 -507.943753882434</t>
  </si>
  <si>
    <t>-512.603008509943 142.056693168321 -605.260357036441</t>
  </si>
  <si>
    <t>-504.84741343091 124.831179869488 -741.961317195628</t>
  </si>
  <si>
    <t>-481.140063627157 111.455953692213 -829.024999818155</t>
  </si>
  <si>
    <t>-511.452391005039 162.019621454708 -685.44244200605</t>
  </si>
  <si>
    <t>-546.657995728646 297.496570275909 -688.420403966721</t>
  </si>
  <si>
    <t>-506.981402069102 406.516128490573 -411.760785489451</t>
  </si>
  <si>
    <t>-276.615345583279 396.119264529455 -328.40395442727</t>
  </si>
  <si>
    <t>-505.098838636311 102.870882903413 -677.628703898975</t>
  </si>
  <si>
    <t>-291.520355362333 77.5161969123703 -335.606883575689</t>
  </si>
  <si>
    <t>-489.988843460346 252.14179941783 -207.587537619523</t>
  </si>
  <si>
    <t>-489.413799107954 272.302419717927 208.404350558059</t>
  </si>
  <si>
    <t>-492.598570510773 285.473652642553 614.556564747047</t>
  </si>
  <si>
    <t>-344.191478847505 299.663100219109 674.623204734757</t>
  </si>
  <si>
    <t>-519.925670020215 95.1063891405172 -200.736130167822</t>
  </si>
  <si>
    <t>-530.413037932064 97.2562684415341 215.60673389225</t>
  </si>
  <si>
    <t>-534.038118738989 100.781553682799 621.920650756952</t>
  </si>
  <si>
    <t>-392.805517013112 52.8231645208207 681.81508036537</t>
  </si>
  <si>
    <t>9763-20170724T150335.775612800.bin</t>
  </si>
  <si>
    <t>-504.571194837556 173.792453679859 -204.261539616797</t>
  </si>
  <si>
    <t>-512.738707472324 170.949272755344 -302.390067147903</t>
  </si>
  <si>
    <t>-515.143315876827 162.547580703215 -410.499392539287</t>
  </si>
  <si>
    <t>-514.476645854422 153.10763650826 -508.041441261615</t>
  </si>
  <si>
    <t>-510.869315873175 141.996666124857 -605.342685581641</t>
  </si>
  <si>
    <t>-502.601595693221 124.755543944002 -742.011554063346</t>
  </si>
  <si>
    <t>-478.406588325064 111.343804558567 -828.935237760681</t>
  </si>
  <si>
    <t>-509.414075568585 161.951127030141 -685.521890373081</t>
  </si>
  <si>
    <t>-544.646723636567 297.406134695143 -688.752142007343</t>
  </si>
  <si>
    <t>-503.86882122445 404.188967240945 -411.381313963494</t>
  </si>
  <si>
    <t>-273.691017351219 394.411457266966 -327.431465750334</t>
  </si>
  <si>
    <t>-503.098255378047 102.802137460299 -677.677992928755</t>
  </si>
  <si>
    <t>-290.658164113723 77.4490593652763 -335.181346512483</t>
  </si>
  <si>
    <t>-489.627704435872 252.251364965593 -207.700820738447</t>
  </si>
  <si>
    <t>-489.576497059073 272.387690535088 208.292614964805</t>
  </si>
  <si>
    <t>-492.537666006224 285.406851843591 614.464630022838</t>
  </si>
  <si>
    <t>-344.179768612859 299.829778636436 674.597138678536</t>
  </si>
  <si>
    <t>-519.463280800195 95.3278503654126 -200.777670170008</t>
  </si>
  <si>
    <t>-530.32544411485 97.3977987518331 215.555988500365</t>
  </si>
  <si>
    <t>-533.988625032597 100.763788382564 621.871734907676</t>
  </si>
  <si>
    <t>-392.769663620945 52.8435111804752 681.828746678026</t>
  </si>
  <si>
    <t>9763-20170724T150335.840284900.bin</t>
  </si>
  <si>
    <t>-504.166104933905 173.863750161434 -204.334127024271</t>
  </si>
  <si>
    <t>-512.053120030995 170.928294848832 -302.482848963006</t>
  </si>
  <si>
    <t>-514.127482991987 162.459672931347 -410.593832814712</t>
  </si>
  <si>
    <t>-513.156155486945 152.973390991741 -508.128779180323</t>
  </si>
  <si>
    <t>-509.239337158869 141.829765165529 -605.414382555426</t>
  </si>
  <si>
    <t>-500.531942452859 124.557505770937 -742.052036292071</t>
  </si>
  <si>
    <t>-475.865126936015 111.131000212682 -828.840707566999</t>
  </si>
  <si>
    <t>-507.511248926564 161.767539610605 -685.592206396711</t>
  </si>
  <si>
    <t>-542.715073366639 297.234191010833 -689.032190506403</t>
  </si>
  <si>
    <t>-501.409818119819 401.081044985828 -410.626390147989</t>
  </si>
  <si>
    <t>-271.373183649306 392.652498759955 -326.145133872476</t>
  </si>
  <si>
    <t>-501.25047485869 102.61719879618 -677.716173771307</t>
  </si>
  <si>
    <t>-289.80946792146 77.7284667856118 -335.293330969003</t>
  </si>
  <si>
    <t>-489.191925656428 252.305160367765 -207.806247986706</t>
  </si>
  <si>
    <t>-489.70937735104 272.42353266314 208.187733550497</t>
  </si>
  <si>
    <t>-492.511326476127 285.383937175196 614.372976817313</t>
  </si>
  <si>
    <t>-344.182041099709 299.881095844028 674.558108250083</t>
  </si>
  <si>
    <t>-519.099606113412 95.4248875112341 -200.830561824533</t>
  </si>
  <si>
    <t>-530.260884446371 97.5327265004396 215.494937949918</t>
  </si>
  <si>
    <t>-533.92135104835 100.755361743724 621.814333471653</t>
  </si>
  <si>
    <t>-392.737445579997 52.8285516109484 681.848758802037</t>
  </si>
  <si>
    <t>9763-20170724T150335.877401800.bin</t>
  </si>
  <si>
    <t>-503.970025050071 173.863277935565 -204.355262208911</t>
  </si>
  <si>
    <t>-511.75969304576 170.896623252655 -302.510839301127</t>
  </si>
  <si>
    <t>-513.688207533311 162.410132198888 -410.623123253046</t>
  </si>
  <si>
    <t>-512.570659931372 152.915364258924 -508.155640879707</t>
  </si>
  <si>
    <t>-508.493922087706 141.771801233962 -605.434615656264</t>
  </si>
  <si>
    <t>-499.547628003262 124.50902036257 -742.058122825406</t>
  </si>
  <si>
    <t>-474.622101076104 111.062313343319 -828.769691963547</t>
  </si>
  <si>
    <t>-506.622301202302 161.715582356912 -685.607827027739</t>
  </si>
  <si>
    <t>-541.768888362829 297.181053368145 -689.121258311919</t>
  </si>
  <si>
    <t>-500.058215116442 399.5417722756 -410.226245855227</t>
  </si>
  <si>
    <t>-270.066653850401 391.714376232999 -325.564371785635</t>
  </si>
  <si>
    <t>-500.381984745755 102.563787000853 -677.72530153965</t>
  </si>
  <si>
    <t>-289.203886041447 77.7083906587766 -335.517066484397</t>
  </si>
  <si>
    <t>-489.010534350004 252.292920423283 -207.84026692986</t>
  </si>
  <si>
    <t>-489.863619772717 272.390169218992 208.154198216364</t>
  </si>
  <si>
    <t>-492.489263864577 285.346400989012 614.325364675641</t>
  </si>
  <si>
    <t>-344.184095713864 299.949991028064 674.544280043984</t>
  </si>
  <si>
    <t>-518.906037587803 95.4237311736608 -200.843895142402</t>
  </si>
  <si>
    <t>-530.227233174269 97.5947861414345 215.477035523957</t>
  </si>
  <si>
    <t>-533.890639592254 100.75015630102 621.79212789195</t>
  </si>
  <si>
    <t>-392.719783519365 52.820533990387 681.854942792584</t>
  </si>
  <si>
    <t>9763-20170724T150335.910490700.bin</t>
  </si>
  <si>
    <t>-503.840802803728 173.831043128299 -204.389658102568</t>
  </si>
  <si>
    <t>-511.545830087418 170.852500822805 -302.551567982703</t>
  </si>
  <si>
    <t>-513.355767268027 162.361024285352 -410.665552170934</t>
  </si>
  <si>
    <t>-512.121164754975 152.866626197621 -508.196670863064</t>
  </si>
  <si>
    <t>-507.917814323735 141.728985695298 -605.471050792166</t>
  </si>
  <si>
    <t>-498.783461314686 124.480860887654 -742.083770725051</t>
  </si>
  <si>
    <t>-473.600235553266 111.002212588499 -828.715960851051</t>
  </si>
  <si>
    <t>-505.940578969143 161.680657255126 -685.639592536811</t>
  </si>
  <si>
    <t>-541.091009647881 297.159253756896 -689.267327143587</t>
  </si>
  <si>
    <t>-498.995632117852 398.480508511745 -410.050652355736</t>
  </si>
  <si>
    <t>-268.990259936859 391.071750254892 -325.38878989475</t>
  </si>
  <si>
    <t>-499.70164921571 102.529298271493 -677.754219080037</t>
  </si>
  <si>
    <t>-288.746407278346 77.9121604795314 -335.777257106544</t>
  </si>
  <si>
    <t>-488.854423973322 252.304325104098 -207.882960027348</t>
  </si>
  <si>
    <t>-490.029742945591 272.304705600735 208.115416124606</t>
  </si>
  <si>
    <t>-492.476101651225 285.338380887478 614.282001139849</t>
  </si>
  <si>
    <t>-344.184680289334 299.953378575641 674.531957657318</t>
  </si>
  <si>
    <t>-518.800434271792 95.3661900657394 -200.884301000132</t>
  </si>
  <si>
    <t>-530.258312400659 97.7025794460906 215.432024089362</t>
  </si>
  <si>
    <t>-533.8363019334 100.763770030436 621.753738871567</t>
  </si>
  <si>
    <t>-392.699919422016 52.7884427707497 681.86109725839</t>
  </si>
  <si>
    <t>9763-20170724T150335.973169100.bin</t>
  </si>
  <si>
    <t>-503.761566313661 173.686318736122 -204.498307007883</t>
  </si>
  <si>
    <t>-511.288592321413 170.656341234928 -302.672511916646</t>
  </si>
  <si>
    <t>-512.85697440682 162.139265375607 -410.788141554111</t>
  </si>
  <si>
    <t>-511.387033411544 152.636351927669 -508.315179742615</t>
  </si>
  <si>
    <t>-506.932173651893 141.506075756854 -605.579101006325</t>
  </si>
  <si>
    <t>-497.427512816881 124.28699978245 -742.170403565968</t>
  </si>
  <si>
    <t>-471.652869601581 110.741273135083 -828.617945761117</t>
  </si>
  <si>
    <t>-504.775103151357 161.470661712151 -685.740068891147</t>
  </si>
  <si>
    <t>-539.95181623432 296.924951476888 -689.596725410241</t>
  </si>
  <si>
    <t>-497.349921672968 396.551415006069 -409.847491461103</t>
  </si>
  <si>
    <t>-267.245055558937 390.190759371076 -325.370900674927</t>
  </si>
  <si>
    <t>-498.482591388447 102.326047357964 -677.846224794209</t>
  </si>
  <si>
    <t>-287.810010297712 78.0638975726754 -336.519644111618</t>
  </si>
  <si>
    <t>-488.799728636696 252.26114101023 -207.981195382595</t>
  </si>
  <si>
    <t>-490.325529075367 272.152024644709 208.021256942695</t>
  </si>
  <si>
    <t>-492.453264199806 285.333665602856 614.186727127212</t>
  </si>
  <si>
    <t>-344.189099869358 299.90705430566 674.513823798131</t>
  </si>
  <si>
    <t>-518.677356609418 95.0705657572148 -200.980656988433</t>
  </si>
  <si>
    <t>-530.405157608275 98.000590898306 215.324376676768</t>
  </si>
  <si>
    <t>-533.725265327207 100.768742454474 621.645257425959</t>
  </si>
  <si>
    <t>-392.659170979326 52.7336310989726 681.869646252296</t>
  </si>
  <si>
    <t>9763-20170724T150336.012274400.bin</t>
  </si>
  <si>
    <t>-503.649532068045 173.571493550556 -204.530758093132</t>
  </si>
  <si>
    <t>-511.085820806083 170.516146010994 -302.71111859254</t>
  </si>
  <si>
    <t>-512.549155305637 161.972222897517 -410.82609801751</t>
  </si>
  <si>
    <t>-510.982403338258 152.445670056856 -508.349466330142</t>
  </si>
  <si>
    <t>-506.428884083197 141.293048131392 -605.606148455759</t>
  </si>
  <si>
    <t>-496.783498139326 124.043698264897 -742.183790797753</t>
  </si>
  <si>
    <t>-470.721406221766 110.47026899849 -828.540756692898</t>
  </si>
  <si>
    <t>-504.214045264574 161.236999555274 -685.770586072877</t>
  </si>
  <si>
    <t>-539.456545755125 296.674929669536 -689.750879760064</t>
  </si>
  <si>
    <t>-496.257823513171 395.578322480835 -409.836483060016</t>
  </si>
  <si>
    <t>-266.081459308377 389.647941223747 -325.523605001207</t>
  </si>
  <si>
    <t>-497.880028097296 102.099762050089 -677.854424855651</t>
  </si>
  <si>
    <t>-287.228503419598 78.0651682279392 -337.129151971104</t>
  </si>
  <si>
    <t>-488.711049055795 252.202996513327 -208.040666319608</t>
  </si>
  <si>
    <t>-490.486013307098 272.050127306133 207.962916193287</t>
  </si>
  <si>
    <t>-492.428723254688 285.297181929037 614.13124418868</t>
  </si>
  <si>
    <t>-344.188175284753 299.946364469546 674.497889469061</t>
  </si>
  <si>
    <t>-518.496662381978 94.9256919158695 -201.028030325349</t>
  </si>
  <si>
    <t>-530.453627391686 98.1527568939596 215.268229369888</t>
  </si>
  <si>
    <t>-533.669835614548 100.786419724553 621.597414733142</t>
  </si>
  <si>
    <t>-392.650650743504 52.688162070923 681.881317383979</t>
  </si>
  <si>
    <t>9763-20170724T150336.075116800.bin</t>
  </si>
  <si>
    <t>-503.359659053132 173.59717802817 -204.609324532719</t>
  </si>
  <si>
    <t>-510.703452975115 170.500160654565 -302.79519866891</t>
  </si>
  <si>
    <t>-512.051397541135 161.88819709311 -410.90631784752</t>
  </si>
  <si>
    <t>-510.374607282407 152.291602429967 -508.420947172141</t>
  </si>
  <si>
    <t>-505.705145698694 141.060399035343 -605.663267806507</t>
  </si>
  <si>
    <t>-495.890126998156 123.691176396572 -742.213488069904</t>
  </si>
  <si>
    <t>-469.324670702679 110.083890563491 -828.411641925061</t>
  </si>
  <si>
    <t>-503.4487127065 160.927309560329 -685.845483081426</t>
  </si>
  <si>
    <t>-538.892860612904 296.2930629966 -690.099573736733</t>
  </si>
  <si>
    <t>-494.283226457993 393.693480530694 -409.879749295044</t>
  </si>
  <si>
    <t>-264.342725734162 388.298833267974 -324.889937164069</t>
  </si>
  <si>
    <t>-497.008579166475 101.810506857398 -677.86303016319</t>
  </si>
  <si>
    <t>-286.029663519171 78.0710259522293 -338.923018865401</t>
  </si>
  <si>
    <t>-488.704054350757 252.281610425548 -208.124691247553</t>
  </si>
  <si>
    <t>-490.729882604867 272.095644369811 207.879270910277</t>
  </si>
  <si>
    <t>-492.394984585146 285.254928338163 614.040094724922</t>
  </si>
  <si>
    <t>-344.191110114236 300.017986158241 674.469075449625</t>
  </si>
  <si>
    <t>-518.012200973061 95.0120953342616 -201.062951456524</t>
  </si>
  <si>
    <t>-530.242073358083 98.2162259789388 215.225596272585</t>
  </si>
  <si>
    <t>-533.614660820722 100.791500110127 621.558639691087</t>
  </si>
  <si>
    <t>-392.623427319136 52.6791205245866 681.896657494725</t>
  </si>
  <si>
    <t>9763-20170724T150336.109206500.bin</t>
  </si>
  <si>
    <t>-503.273365813765 173.735064111795 -204.62688551208</t>
  </si>
  <si>
    <t>-510.613200720062 170.629387599358 -302.812869869137</t>
  </si>
  <si>
    <t>-511.955118596899 161.990152952113 -410.921945532738</t>
  </si>
  <si>
    <t>-510.271551098733 152.362214366417 -508.43335851107</t>
  </si>
  <si>
    <t>-505.593606966004 141.09271556824 -605.67064214967</t>
  </si>
  <si>
    <t>-495.764474180421 123.66278109055 -742.212176071168</t>
  </si>
  <si>
    <t>-469.009417396462 110.041006475625 -828.349401696748</t>
  </si>
  <si>
    <t>-503.367541425037 160.919297855271 -685.86388519328</t>
  </si>
  <si>
    <t>-538.947502606539 296.251977986705 -690.251709324965</t>
  </si>
  <si>
    <t>-493.308594265612 392.821637235766 -409.910115827068</t>
  </si>
  <si>
    <t>-264.169333788 387.464257787813 -322.780948289873</t>
  </si>
  <si>
    <t>-496.850952239259 101.815099178418 -677.849956430075</t>
  </si>
  <si>
    <t>-285.533173594413 78.3460656016532 -339.952388354622</t>
  </si>
  <si>
    <t>-488.782523347895 252.415396993366 -208.149712694107</t>
  </si>
  <si>
    <t>-490.800800185566 272.171914152872 207.857039155835</t>
  </si>
  <si>
    <t>-492.381217316662 285.226728498149 614.031344676565</t>
  </si>
  <si>
    <t>-344.18904730615 300.064180089524 674.470857658081</t>
  </si>
  <si>
    <t>-517.783858297435 95.1201585060373 -201.077783626086</t>
  </si>
  <si>
    <t>-530.10013805551 98.2658842343981 215.208641946428</t>
  </si>
  <si>
    <t>-533.61541363783 100.784690775669 621.549302096869</t>
  </si>
  <si>
    <t>-392.616953227994 52.6937785109874 681.887507395441</t>
  </si>
  <si>
    <t>9763-20170724T150336.175351100.bin</t>
  </si>
  <si>
    <t>-503.227513708345 174.066124867427 -204.614943556954</t>
  </si>
  <si>
    <t>-510.603224342278 170.93456898522 -302.797393108985</t>
  </si>
  <si>
    <t>-511.909817740882 162.236562727748 -410.902175283848</t>
  </si>
  <si>
    <t>-510.162619189406 152.547493145451 -508.406255389838</t>
  </si>
  <si>
    <t>-505.388715786118 141.211283756569 -605.631334878293</t>
  </si>
  <si>
    <t>-495.389893934261 123.684798557069 -742.148217292383</t>
  </si>
  <si>
    <t>-468.273848924479 110.04078626824 -828.168857110199</t>
  </si>
  <si>
    <t>-503.182239886887 160.966936224108 -685.842566111353</t>
  </si>
  <si>
    <t>-539.155978935204 296.191114245545 -690.495120739129</t>
  </si>
  <si>
    <t>-491.570840373994 390.610608098229 -409.745074443855</t>
  </si>
  <si>
    <t>-264.902017859277 386.303913257111 -316.322894475307</t>
  </si>
  <si>
    <t>-496.437092962415 101.896961218771 -677.764883588964</t>
  </si>
  <si>
    <t>-284.258292205361 79.2908014645673 -341.797368276979</t>
  </si>
  <si>
    <t>-488.98408671978 252.677857535291 -208.152925517993</t>
  </si>
  <si>
    <t>-490.853513871659 272.411197552557 207.855605471054</t>
  </si>
  <si>
    <t>-492.358821233337 285.184169487344 614.020696392865</t>
  </si>
  <si>
    <t>-344.188281944213 300.226481904383 674.462577155679</t>
  </si>
  <si>
    <t>-517.475733619453 95.5011417902679 -201.061929648201</t>
  </si>
  <si>
    <t>-529.862539715146 98.3898266706976 215.224315999212</t>
  </si>
  <si>
    <t>-533.632309955423 100.767286346987 621.556716614804</t>
  </si>
  <si>
    <t>-392.588631821532 52.7923815470544 681.881680397933</t>
  </si>
  <si>
    <t>9763-20170724T150336.240533500.bin</t>
  </si>
  <si>
    <t>-503.263503602956 174.402430562498 -204.629654448778</t>
  </si>
  <si>
    <t>-510.687868080887 171.240559008659 -302.807464581591</t>
  </si>
  <si>
    <t>-511.95454392309 162.486706575588 -410.908185177568</t>
  </si>
  <si>
    <t>-510.132448356804 152.742670998192 -508.405598754287</t>
  </si>
  <si>
    <t>-505.24440673507 141.350519204523 -605.618272554849</t>
  </si>
  <si>
    <t>-495.043432815159 123.746638601527 -742.11027270549</t>
  </si>
  <si>
    <t>-467.657065906779 110.037267366666 -828.034908699186</t>
  </si>
  <si>
    <t>-503.036052369303 161.04631389649 -685.84423607874</t>
  </si>
  <si>
    <t>-539.374453303149 296.164801830309 -690.692230887277</t>
  </si>
  <si>
    <t>-489.822342160197 388.087852302583 -409.454282833911</t>
  </si>
  <si>
    <t>-266.217811090246 382.409002675272 -308.986585583982</t>
  </si>
  <si>
    <t>-496.069046125082 102.009948144867 -677.709515064571</t>
  </si>
  <si>
    <t>-282.830064401071 79.9252786437592 -343.258927187942</t>
  </si>
  <si>
    <t>-489.270624743136 253.06510981599 -208.189082290502</t>
  </si>
  <si>
    <t>-491.025413359235 272.550587452738 207.831665393277</t>
  </si>
  <si>
    <t>-492.328486601836 285.142346170496 614.002475341423</t>
  </si>
  <si>
    <t>-344.186074451901 300.381455178013 674.463962934254</t>
  </si>
  <si>
    <t>-517.181871406702 95.724444830769 -201.070623825721</t>
  </si>
  <si>
    <t>-529.76302907424 98.6660113635267 215.209362052897</t>
  </si>
  <si>
    <t>-533.579661120797 100.810449584168 621.545469087396</t>
  </si>
  <si>
    <t>-392.56941277844 52.7526004436272 681.882474433355</t>
  </si>
  <si>
    <t>9763-20170724T150336.277634900.bin</t>
  </si>
  <si>
    <t>-503.315358241753 174.582583823455 -204.658142863628</t>
  </si>
  <si>
    <t>-510.763087915369 171.398313490011 -302.833429033933</t>
  </si>
  <si>
    <t>-512.005459223442 162.614959321835 -410.932018336657</t>
  </si>
  <si>
    <t>-510.141116584549 152.844643277369 -508.425990226027</t>
  </si>
  <si>
    <t>-505.190592102435 141.428052826852 -605.632675499181</t>
  </si>
  <si>
    <t>-494.880491712264 123.792773021572 -742.112449630456</t>
  </si>
  <si>
    <t>-467.389097896235 110.038782354296 -827.996291954352</t>
  </si>
  <si>
    <t>-502.969639909294 161.098764174019 -685.864453759359</t>
  </si>
  <si>
    <t>-539.448369560486 296.170344177845 -690.818928855985</t>
  </si>
  <si>
    <t>-489.513071705472 386.964476365426 -409.282250989674</t>
  </si>
  <si>
    <t>-267.772367400904 378.694907075139 -304.938274777078</t>
  </si>
  <si>
    <t>-495.906068646327 102.07747537859 -677.70439591223</t>
  </si>
  <si>
    <t>-282.236666310847 80.2786098687686 -343.750132363848</t>
  </si>
  <si>
    <t>-489.477862338335 253.250967246192 -208.210264501984</t>
  </si>
  <si>
    <t>-491.122803771252 272.664201645656 207.814303706766</t>
  </si>
  <si>
    <t>-492.300700223975 285.119193974116 613.982826080197</t>
  </si>
  <si>
    <t>-344.174930938553 300.451053018009 674.461645425707</t>
  </si>
  <si>
    <t>-517.147297745984 95.9115357653452 -201.079209384454</t>
  </si>
  <si>
    <t>-529.774865946911 98.8152167597209 215.199657628078</t>
  </si>
  <si>
    <t>-533.562151559147 100.817220580754 621.522890264394</t>
  </si>
  <si>
    <t>-392.574224800955 52.7253696103453 681.884872788195</t>
  </si>
  <si>
    <t>9763-20170724T150336.339304100.bin</t>
  </si>
  <si>
    <t>-503.513595799467 174.865395440129 -204.691353283085</t>
  </si>
  <si>
    <t>-511.040486937257 171.658023117784 -302.85988831264</t>
  </si>
  <si>
    <t>-512.306460658159 162.843842903639 -410.955678545148</t>
  </si>
  <si>
    <t>-510.437874360084 153.045814592485 -508.446678577709</t>
  </si>
  <si>
    <t>-505.457755565774 141.602906609865 -605.648868234072</t>
  </si>
  <si>
    <t>-495.079440888699 123.933749082639 -742.119080426163</t>
  </si>
  <si>
    <t>-467.470005708458 110.127846891832 -827.956785488277</t>
  </si>
  <si>
    <t>-503.27607796666 161.243399964733 -685.889166215529</t>
  </si>
  <si>
    <t>-540.033850443263 296.244739421782 -690.991500368708</t>
  </si>
  <si>
    <t>-488.926628209192 384.931781375936 -408.993973969311</t>
  </si>
  <si>
    <t>-269.803237579448 370.769513067244 -299.863868003384</t>
  </si>
  <si>
    <t>-496.057848477552 102.244620249757 -677.701462187767</t>
  </si>
  <si>
    <t>-281.97387910692 80.9615805795747 -344.051506136058</t>
  </si>
  <si>
    <t>-490.045519975135 253.604914092104 -208.259243981792</t>
  </si>
  <si>
    <t>-491.262614338867 272.946091747803 207.770124429777</t>
  </si>
  <si>
    <t>-492.277710827552 285.139009910084 613.960844589175</t>
  </si>
  <si>
    <t>-344.170577270952 300.543710740409 674.466804641016</t>
  </si>
  <si>
    <t>-516.992648850396 96.1514194536592 -201.09144673976</t>
  </si>
  <si>
    <t>-529.76255801401 99.1076844920331 215.182771462114</t>
  </si>
  <si>
    <t>-533.53126633209 100.843780412412 621.515832520837</t>
  </si>
  <si>
    <t>-392.555524163186 52.7457308534304 681.901442364883</t>
  </si>
  <si>
    <t>9763-20170724T150336.376549700.bin</t>
  </si>
  <si>
    <t>-503.634179085756 175.07609526443 -204.700347408483</t>
  </si>
  <si>
    <t>-511.197513965241 171.858318482439 -302.865705561906</t>
  </si>
  <si>
    <t>-512.475312862446 163.046449865141 -410.961688839842</t>
  </si>
  <si>
    <t>-510.606665267826 153.257212407988 -508.453638705361</t>
  </si>
  <si>
    <t>-505.616210526233 141.830087060945 -605.657063538947</t>
  </si>
  <si>
    <t>-495.212954142383 124.19118149004 -742.129130135437</t>
  </si>
  <si>
    <t>-467.561799410192 110.386018248679 -827.95364928241</t>
  </si>
  <si>
    <t>-503.442197525669 161.485515421204 -685.893915043172</t>
  </si>
  <si>
    <t>-540.376419906739 296.425831954834 -691.054938264411</t>
  </si>
  <si>
    <t>-488.815416032712 383.945368897265 -408.775357290345</t>
  </si>
  <si>
    <t>-270.672999746402 366.981845059418 -298.090526835385</t>
  </si>
  <si>
    <t>-496.180801079526 102.490670126405 -677.715268474453</t>
  </si>
  <si>
    <t>-282.036984376349 81.1816161711777 -344.00372309274</t>
  </si>
  <si>
    <t>-490.318048707796 253.802030492245 -208.265957137206</t>
  </si>
  <si>
    <t>-491.298816379272 273.1120122505 207.765475670411</t>
  </si>
  <si>
    <t>-492.285673871325 285.165847834254 613.968546893827</t>
  </si>
  <si>
    <t>-344.177304489671 300.560630314069 674.473953713947</t>
  </si>
  <si>
    <t>-516.962459201013 96.3748617187844 -201.0831724396</t>
  </si>
  <si>
    <t>-529.776733496141 99.2037706588701 215.190573424725</t>
  </si>
  <si>
    <t>-533.523638765542 100.8626203861 621.524216202078</t>
  </si>
  <si>
    <t>-392.552757698002 52.7535209323084 681.912358009722</t>
  </si>
  <si>
    <t>9763-20170724T150336.409636800.bin</t>
  </si>
  <si>
    <t>-503.75572318751 175.258655136872 -204.697258154486</t>
  </si>
  <si>
    <t>-511.344590244954 172.034819953174 -302.860476620942</t>
  </si>
  <si>
    <t>-512.629449254425 163.222553384853 -410.956325667353</t>
  </si>
  <si>
    <t>-510.759345583767 153.435399271459 -508.448377270797</t>
  </si>
  <si>
    <t>-505.759999139235 142.013421190123 -605.651994096321</t>
  </si>
  <si>
    <t>-495.336736624922 124.384520208034 -742.12390436026</t>
  </si>
  <si>
    <t>-467.679984979263 110.572487032832 -827.945396838039</t>
  </si>
  <si>
    <t>-503.565131800325 161.675905174227 -685.886447654876</t>
  </si>
  <si>
    <t>-540.514856392943 296.638909115333 -691.016937750381</t>
  </si>
  <si>
    <t>-488.935408100444 383.318245526433 -408.481558302538</t>
  </si>
  <si>
    <t>-271.844855809228 363.127914843607 -296.280637009966</t>
  </si>
  <si>
    <t>-496.323108359836 102.678113756313 -677.71230601379</t>
  </si>
  <si>
    <t>-282.242760136231 81.3303260184516 -343.855134077638</t>
  </si>
  <si>
    <t>-490.488147446459 253.998716811263 -208.268174994759</t>
  </si>
  <si>
    <t>-491.29257600708 273.255853291645 207.766144660745</t>
  </si>
  <si>
    <t>-492.290757251221 285.200174843318 613.976469748074</t>
  </si>
  <si>
    <t>-344.177333384424 300.555031332057 674.479721285825</t>
  </si>
  <si>
    <t>-517.057392864965 96.4688810119617 -201.07035995873</t>
  </si>
  <si>
    <t>-529.803527465103 99.3308507970469 215.205207275085</t>
  </si>
  <si>
    <t>-533.51842435115 100.895348694633 621.535911322502</t>
  </si>
  <si>
    <t>-392.550111527778 52.769095213966 681.916316319476</t>
  </si>
  <si>
    <t>9763-20170724T150336.476704700.bin</t>
  </si>
  <si>
    <t>-503.984156614385 175.464988706906 -204.682767062753</t>
  </si>
  <si>
    <t>-511.586949856559 172.250646761021 -302.845241940053</t>
  </si>
  <si>
    <t>-512.8858098727 163.468504267528 -410.943353140872</t>
  </si>
  <si>
    <t>-511.028588152298 153.716730720022 -508.439239407207</t>
  </si>
  <si>
    <t>-506.042854392226 142.337493715713 -605.648555584506</t>
  </si>
  <si>
    <t>-495.639902929608 124.776995513998 -742.130833942052</t>
  </si>
  <si>
    <t>-468.02942746722 110.946373509459 -827.964306454216</t>
  </si>
  <si>
    <t>-503.836032126336 162.043158296281 -685.872140714458</t>
  </si>
  <si>
    <t>-541.009778691876 296.927922816694 -691.049340625472</t>
  </si>
  <si>
    <t>-491.257376574912 384.987010159495 -408.612947906767</t>
  </si>
  <si>
    <t>-275.29519498095 360.033366790182 -295.199326362594</t>
  </si>
  <si>
    <t>-496.640598519957 103.03516623858 -677.73131026274</t>
  </si>
  <si>
    <t>-282.94493517719 81.0369275204719 -343.510407707221</t>
  </si>
  <si>
    <t>-490.6580346656 254.262035274864 -208.248079373903</t>
  </si>
  <si>
    <t>-491.22532207433 273.44433689745 207.790013538132</t>
  </si>
  <si>
    <t>-492.334336557464 285.3250698545 614.004305213896</t>
  </si>
  <si>
    <t>-344.18737641461 300.417477842446 674.491509427632</t>
  </si>
  <si>
    <t>-517.269004985021 96.6700542959516 -201.050771428444</t>
  </si>
  <si>
    <t>-529.871055502933 99.4532077134309 215.229749188426</t>
  </si>
  <si>
    <t>-533.534503571589 100.940643959909 621.576015557225</t>
  </si>
  <si>
    <t>-392.547836990777 52.822304935861 681.919903393416</t>
  </si>
  <si>
    <t>9763-20170724T150336.510796400.bin</t>
  </si>
  <si>
    <t>-504.051331059549 175.476498414541 -204.646795526912</t>
  </si>
  <si>
    <t>-511.686917247874 172.287067209823 -302.807571942565</t>
  </si>
  <si>
    <t>-513.017255259009 163.535141545775 -410.907642325746</t>
  </si>
  <si>
    <t>-511.186311539664 153.81189627553 -508.406850065423</t>
  </si>
  <si>
    <t>-506.224478635542 142.463521947637 -605.621093941149</t>
  </si>
  <si>
    <t>-495.85260274045 124.949328999745 -742.11172517361</t>
  </si>
  <si>
    <t>-468.24601749475 111.098376350748 -827.943099262147</t>
  </si>
  <si>
    <t>-504.042218740609 162.19574090908 -685.838848718723</t>
  </si>
  <si>
    <t>-541.410959277742 297.016075865969 -691.048715058625</t>
  </si>
  <si>
    <t>-492.486578866222 387.25618468878 -409.156635770289</t>
  </si>
  <si>
    <t>-276.941689232182 360.109789929019 -295.453266486941</t>
  </si>
  <si>
    <t>-496.832331092559 103.186481614854 -677.719018825706</t>
  </si>
  <si>
    <t>-283.172746187054 80.7412215623633 -343.361318040561</t>
  </si>
  <si>
    <t>-490.67625821518 254.275026700417 -208.199376008347</t>
  </si>
  <si>
    <t>-491.178455163027 273.466199820603 207.838455714972</t>
  </si>
  <si>
    <t>-492.359091212709 285.344125593594 614.058067631419</t>
  </si>
  <si>
    <t>-344.186640754801 300.345993966181 674.505292281426</t>
  </si>
  <si>
    <t>-517.410100300266 96.7071129079202 -201.036910307653</t>
  </si>
  <si>
    <t>-529.932909158392 99.4336110402235 215.246317558618</t>
  </si>
  <si>
    <t>-533.551815898054 100.944268930892 621.594011541328</t>
  </si>
  <si>
    <t>-392.556995017804 52.8229619916922 681.916477013886</t>
  </si>
  <si>
    <t>9763-20170724T150336.573978000.bin</t>
  </si>
  <si>
    <t>-504.157117868464 175.379738804691 -204.608481132003</t>
  </si>
  <si>
    <t>-511.835364645876 172.247632889921 -302.767761234475</t>
  </si>
  <si>
    <t>-513.205939282962 163.523216295041 -410.869601921079</t>
  </si>
  <si>
    <t>-511.407426086064 153.810914074922 -508.370509406269</t>
  </si>
  <si>
    <t>-506.473431088659 142.459401978668 -605.58578103639</t>
  </si>
  <si>
    <t>-496.135290111917 124.925795090463 -742.076470086282</t>
  </si>
  <si>
    <t>-468.497497473711 111.001329552161 -827.88588050491</t>
  </si>
  <si>
    <t>-504.296309300075 162.182052126222 -685.80593284658</t>
  </si>
  <si>
    <t>-541.579204829364 297.004543782547 -691.078598060337</t>
  </si>
  <si>
    <t>-492.942314522118 393.980027797291 -411.382056972025</t>
  </si>
  <si>
    <t>-279.136522864593 359.711906011564 -296.326532248229</t>
  </si>
  <si>
    <t>-497.113812324065 103.170145198101 -677.68129360508</t>
  </si>
  <si>
    <t>-283.090542116763 79.8063461152512 -343.271969183011</t>
  </si>
  <si>
    <t>-490.870857093484 254.189085313439 -208.098659081332</t>
  </si>
  <si>
    <t>-491.147738847902 273.431327162481 207.936956105777</t>
  </si>
  <si>
    <t>-492.401986546543 285.362862820391 614.148965689712</t>
  </si>
  <si>
    <t>-344.190992980858 300.262887010048 674.526863714974</t>
  </si>
  <si>
    <t>-517.437583434658 96.5907780985754 -201.027306384288</t>
  </si>
  <si>
    <t>-529.931397884615 99.3689489722722 215.25648761177</t>
  </si>
  <si>
    <t>-533.567450920543 100.952590692738 621.605068475564</t>
  </si>
  <si>
    <t>-392.565238659085 52.8207889166915 681.901879560941</t>
  </si>
  <si>
    <t>9763-20170724T150336.642662600.bin</t>
  </si>
  <si>
    <t>-504.340762217871 175.423663407251 -204.583037639136</t>
  </si>
  <si>
    <t>-512.026360616776 172.300501036725 -302.741973736491</t>
  </si>
  <si>
    <t>-513.365421349181 163.57569749753 -410.844173063912</t>
  </si>
  <si>
    <t>-511.522881159091 153.859569392391 -508.344081939887</t>
  </si>
  <si>
    <t>-506.529526987726 142.501221082417 -605.555273962811</t>
  </si>
  <si>
    <t>-496.091910399052 124.954811345692 -742.036786094286</t>
  </si>
  <si>
    <t>-468.410634723005 110.945326514034 -827.818394010968</t>
  </si>
  <si>
    <t>-504.244902505082 162.222729367459 -685.772800887925</t>
  </si>
  <si>
    <t>-540.9310587146 297.239834256746 -690.993850098651</t>
  </si>
  <si>
    <t>-491.302798150488 400.197964985958 -413.619102185369</t>
  </si>
  <si>
    <t>-278.923656891905 364.163785251116 -296.479732493565</t>
  </si>
  <si>
    <t>-497.166375058493 103.199014861699 -677.643262995077</t>
  </si>
  <si>
    <t>-283.151579696426 79.3726971641534 -343.115198464209</t>
  </si>
  <si>
    <t>-491.125400097702 254.239478604469 -208.076027737385</t>
  </si>
  <si>
    <t>-491.075609552203 273.428309607788 207.962183427086</t>
  </si>
  <si>
    <t>-492.405764123022 285.414267047229 614.171492487532</t>
  </si>
  <si>
    <t>-344.179477075572 300.159771848357 674.549846749537</t>
  </si>
  <si>
    <t>-517.608228857298 96.6163380413309 -201.011704367552</t>
  </si>
  <si>
    <t>-530.099969688047 99.4408921982454 215.271862302057</t>
  </si>
  <si>
    <t>-533.542078484016 100.988658377728 621.588632032549</t>
  </si>
  <si>
    <t>-392.589308596938 52.7405959321786 681.908152838696</t>
  </si>
  <si>
    <t>9763-20170724T150336.679261800.bin</t>
  </si>
  <si>
    <t>-504.417426804271 175.504409780241 -204.588683405939</t>
  </si>
  <si>
    <t>-512.118389500683 172.381683210541 -302.746360188566</t>
  </si>
  <si>
    <t>-513.432251368925 163.640992508773 -410.8477081933</t>
  </si>
  <si>
    <t>-511.550116550516 153.904548531769 -508.344594851361</t>
  </si>
  <si>
    <t>-506.50049980854 142.520182054776 -605.550031159841</t>
  </si>
  <si>
    <t>-495.966125766914 124.932133100521 -742.018635086454</t>
  </si>
  <si>
    <t>-468.260855581875 110.850516796625 -827.780749006136</t>
  </si>
  <si>
    <t>-504.116614751055 162.222602523613 -685.769338708138</t>
  </si>
  <si>
    <t>-540.418442512243 297.348647139102 -690.904211136541</t>
  </si>
  <si>
    <t>-489.771537472547 403.027109510763 -414.739527416375</t>
  </si>
  <si>
    <t>-277.757305175811 370.11269237437 -296.031410180625</t>
  </si>
  <si>
    <t>-497.128623537222 103.190626016401 -677.621773822161</t>
  </si>
  <si>
    <t>-283.497870179075 79.5258739450571 -342.92405458603</t>
  </si>
  <si>
    <t>-491.178089365859 254.338217080869 -208.100178031598</t>
  </si>
  <si>
    <t>-491.023284649391 273.421410919316 207.942837754752</t>
  </si>
  <si>
    <t>-492.38792577306 285.424156861533 614.165419767276</t>
  </si>
  <si>
    <t>-344.159147085745 300.071796403748 674.561419353048</t>
  </si>
  <si>
    <t>-517.668831656465 96.6741546220856 -201.023643935853</t>
  </si>
  <si>
    <t>-530.176800335166 99.5674012000218 215.258965567809</t>
  </si>
  <si>
    <t>-533.497748111299 101.039671304779 621.570656672305</t>
  </si>
  <si>
    <t>-392.599724122566 52.6674850661504 681.918623262967</t>
  </si>
  <si>
    <t>9763-20170724T150336.745441800.bin</t>
  </si>
  <si>
    <t>-504.431780974064 175.683733608694 -204.63373457671</t>
  </si>
  <si>
    <t>-512.108639191817 172.554941063951 -302.793144085574</t>
  </si>
  <si>
    <t>-513.263304456886 163.791648670027 -410.894432538896</t>
  </si>
  <si>
    <t>-511.18546351542 154.031126575663 -508.385107375743</t>
  </si>
  <si>
    <t>-505.889340990763 142.620752072359 -605.574330424426</t>
  </si>
  <si>
    <t>-494.955373052227 124.994942790301 -742.006614151014</t>
  </si>
  <si>
    <t>-467.188440968176 110.6291572686 -827.701510920199</t>
  </si>
  <si>
    <t>-503.121544377737 162.319469089616 -685.782159609293</t>
  </si>
  <si>
    <t>-538.590765606941 297.642014687853 -690.941025722367</t>
  </si>
  <si>
    <t>-489.874398544148 409.37859700231 -416.821204973952</t>
  </si>
  <si>
    <t>-279.437397292556 379.936797440019 -294.451045919075</t>
  </si>
  <si>
    <t>-496.455463574162 103.252601101516 -677.61699644552</t>
  </si>
  <si>
    <t>-283.687448158996 78.7666955006321 -342.559844323911</t>
  </si>
  <si>
    <t>-491.072320810015 254.496772083994 -208.141466524558</t>
  </si>
  <si>
    <t>-490.950463904403 273.469715467199 207.906674899102</t>
  </si>
  <si>
    <t>-492.398908750389 285.545728042634 614.137887853457</t>
  </si>
  <si>
    <t>-344.151951347116 299.783975364479 674.587153342508</t>
  </si>
  <si>
    <t>-517.788616460358 96.8104772040508 -201.057363561035</t>
  </si>
  <si>
    <t>-530.314349039837 99.8315860922219 215.223814341263</t>
  </si>
  <si>
    <t>-533.406506897501 101.158490857032 621.538253063507</t>
  </si>
  <si>
    <t>-392.632466755623 52.4903290400844 681.937583614013</t>
  </si>
  <si>
    <t>9763-20170724T150336.778226000.bin</t>
  </si>
  <si>
    <t>-504.400037316392 175.828722365019 -204.676076161896</t>
  </si>
  <si>
    <t>-512.008917542337 172.698750027568 -302.840703446165</t>
  </si>
  <si>
    <t>-513.038139530718 163.900348639115 -410.940386501754</t>
  </si>
  <si>
    <t>-510.826318617894 154.09548000778 -508.423541848547</t>
  </si>
  <si>
    <t>-505.375475610537 142.628971870867 -605.59774060767</t>
  </si>
  <si>
    <t>-494.201662030291 124.912436444087 -741.998802875339</t>
  </si>
  <si>
    <t>-466.368868270278 110.336716791265 -827.636871986935</t>
  </si>
  <si>
    <t>-502.384415592698 162.284200703844 -685.808277548437</t>
  </si>
  <si>
    <t>-537.569565399086 297.687887942684 -691.145705768435</t>
  </si>
  <si>
    <t>-492.024761870771 412.212813422892 -417.63203647607</t>
  </si>
  <si>
    <t>-282.843703013954 383.511397257339 -292.954394021417</t>
  </si>
  <si>
    <t>-495.897218775064 103.203067053322 -677.603037840978</t>
  </si>
  <si>
    <t>-283.488350702593 77.8358102408774 -342.565946745999</t>
  </si>
  <si>
    <t>-490.886119199028 254.672319790815 -208.185064018529</t>
  </si>
  <si>
    <t>-490.900459819572 273.49573491917 207.869867898657</t>
  </si>
  <si>
    <t>-492.40132161362 285.610192601024 614.113275658385</t>
  </si>
  <si>
    <t>-344.144177023157 299.593571640092 674.597028015706</t>
  </si>
  <si>
    <t>-517.890969618815 96.949781080152 -201.09561377759</t>
  </si>
  <si>
    <t>-530.365059041583 99.9972021487533 215.186874317051</t>
  </si>
  <si>
    <t>-533.344105578426 101.231834659845 621.508341535331</t>
  </si>
  <si>
    <t>-392.660052094919 52.349671250787 681.944568085474</t>
  </si>
  <si>
    <t>9763-20170724T150336.812324100.bin</t>
  </si>
  <si>
    <t>-504.296143896153 175.942160146163 -204.697076370619</t>
  </si>
  <si>
    <t>-511.825902204261 172.821456985805 -302.868115724323</t>
  </si>
  <si>
    <t>-512.72862912329 163.978572091931 -410.965329285542</t>
  </si>
  <si>
    <t>-510.385010277502 154.113163611082 -508.43927177036</t>
  </si>
  <si>
    <t>-504.784062130249 142.566601287141 -605.595379572877</t>
  </si>
  <si>
    <t>-493.378819380882 124.71850954821 -741.960141918776</t>
  </si>
  <si>
    <t>-465.45161846617 109.918841040678 -827.529209670532</t>
  </si>
  <si>
    <t>-501.584527372414 162.153045374089 -685.81469866041</t>
  </si>
  <si>
    <t>-536.709928026019 297.561738906309 -691.391001783434</t>
  </si>
  <si>
    <t>-494.425115309137 413.83941779108 -418.093701178807</t>
  </si>
  <si>
    <t>-286.391886485253 386.125673735988 -291.290115520493</t>
  </si>
  <si>
    <t>-495.256001959238 103.062732276333 -677.551274773062</t>
  </si>
  <si>
    <t>-283.171999687284 76.8917310944546 -342.622619590023</t>
  </si>
  <si>
    <t>-490.601039529136 254.789670066232 -208.205526510442</t>
  </si>
  <si>
    <t>-490.814446057544 273.54102210288 207.852561239346</t>
  </si>
  <si>
    <t>-492.397523237643 285.645569520091 614.092043050582</t>
  </si>
  <si>
    <t>-344.133401224316 299.452823641773 674.599169184128</t>
  </si>
  <si>
    <t>-517.940527791879 97.085771183657 -201.128174834585</t>
  </si>
  <si>
    <t>-530.422185115336 100.134540585661 215.154056060832</t>
  </si>
  <si>
    <t>-533.307864799634 101.287008920128 621.488355633681</t>
  </si>
  <si>
    <t>-392.689552807397 52.2449748074166 681.948055512573</t>
  </si>
  <si>
    <t>9763-20170724T150336.875522000.bin</t>
  </si>
  <si>
    <t>-503.879402789142 176.250951267793 -204.670243056499</t>
  </si>
  <si>
    <t>-511.302859369591 173.133074077168 -302.849525456493</t>
  </si>
  <si>
    <t>-512.02197107384 164.261568758544 -410.945736336917</t>
  </si>
  <si>
    <t>-509.484663676922 154.360544717526 -508.411282129727</t>
  </si>
  <si>
    <t>-503.661851188113 142.771179614051 -605.54917255547</t>
  </si>
  <si>
    <t>-491.914400554488 124.856495851882 -741.876249639256</t>
  </si>
  <si>
    <t>-463.801475998269 109.717750559004 -827.324891517245</t>
  </si>
  <si>
    <t>-500.178044549952 162.327958811647 -685.763894150671</t>
  </si>
  <si>
    <t>-535.223229644415 297.759255024851 -691.375563449121</t>
  </si>
  <si>
    <t>-497.130711873851 414.09823918813 -417.488408666061</t>
  </si>
  <si>
    <t>-289.193042363146 388.811753492967 -290.022557810528</t>
  </si>
  <si>
    <t>-494.036194817957 103.222598002853 -677.467555417658</t>
  </si>
  <si>
    <t>-282.102007661623 75.117791420244 -342.611570371576</t>
  </si>
  <si>
    <t>-489.951127573377 255.126404681285 -208.1965643318</t>
  </si>
  <si>
    <t>-490.538853362681 273.686152916138 207.869780947326</t>
  </si>
  <si>
    <t>-492.413997635933 285.705675381624 614.1034611419</t>
  </si>
  <si>
    <t>-344.121888103822 299.247705619568 674.601893826446</t>
  </si>
  <si>
    <t>-517.770778944763 97.4606187233026 -201.115155469313</t>
  </si>
  <si>
    <t>-530.39074615294 100.41378674002 215.163612396282</t>
  </si>
  <si>
    <t>-533.251693033918 101.399057499351 621.484169133425</t>
  </si>
  <si>
    <t>-392.732771064722 52.0991330049728 681.965074921444</t>
  </si>
  <si>
    <t>9763-20170724T150336.941686800.bin</t>
  </si>
  <si>
    <t>-503.320137889697 176.673526518949 -204.679391446402</t>
  </si>
  <si>
    <t>-510.7116384179 173.583572641659 -302.861938313685</t>
  </si>
  <si>
    <t>-511.355431249184 164.691348043988 -410.956915236999</t>
  </si>
  <si>
    <t>-508.731083990742 154.754925779198 -508.416574313029</t>
  </si>
  <si>
    <t>-502.800921143077 143.115200813997 -605.54195814844</t>
  </si>
  <si>
    <t>-490.879749631381 125.117276784803 -741.842894645353</t>
  </si>
  <si>
    <t>-462.613697390914 109.863643978619 -827.220773830994</t>
  </si>
  <si>
    <t>-499.224443167807 162.622015256078 -685.76480721782</t>
  </si>
  <si>
    <t>-534.534833180407 297.971913199276 -691.375241342719</t>
  </si>
  <si>
    <t>-500.335263846641 414.433853281798 -417.026758144043</t>
  </si>
  <si>
    <t>-292.411071581293 389.143656165928 -289.53981932148</t>
  </si>
  <si>
    <t>-493.074055232953 103.523804557534 -677.423245627305</t>
  </si>
  <si>
    <t>-281.03653427862 76.1148817901387 -342.708085640598</t>
  </si>
  <si>
    <t>-489.26318517854 255.533197028239 -208.186609316586</t>
  </si>
  <si>
    <t>-490.19198429955 273.882333744236 207.888456538052</t>
  </si>
  <si>
    <t>-492.396960227286 285.698282753487 614.112713867188</t>
  </si>
  <si>
    <t>-344.094711110186 299.204713827431 674.594235215881</t>
  </si>
  <si>
    <t>-517.374375218019 97.901471511922 -201.132193755815</t>
  </si>
  <si>
    <t>-530.120226247909 100.647162534944 215.144125110896</t>
  </si>
  <si>
    <t>-533.234752802478 101.457425785051 621.473882163866</t>
  </si>
  <si>
    <t>-392.767399096269 52.0276986817112 681.968756139911</t>
  </si>
  <si>
    <t>9763-20170724T150336.972792900.bin</t>
  </si>
  <si>
    <t>-503.063579887764 176.859573546008 -204.656732414408</t>
  </si>
  <si>
    <t>-510.457989877761 173.784064133582 -302.839530239155</t>
  </si>
  <si>
    <t>-511.082140221718 164.918592362407 -410.936824064479</t>
  </si>
  <si>
    <t>-508.430204821981 155.013169023256 -508.398936977695</t>
  </si>
  <si>
    <t>-502.46242252158 143.413546452262 -605.526736499143</t>
  </si>
  <si>
    <t>-490.477807271928 125.482256997795 -741.830905668761</t>
  </si>
  <si>
    <t>-462.177454362849 110.248816619897 -827.200946216124</t>
  </si>
  <si>
    <t>-498.904047658392 162.953161134485 -685.742422857644</t>
  </si>
  <si>
    <t>-534.440581013441 298.247169239497 -691.179501282894</t>
  </si>
  <si>
    <t>-501.324094418277 414.488900150694 -416.605013683225</t>
  </si>
  <si>
    <t>-290.356441592611 392.856462256269 -293.520962009763</t>
  </si>
  <si>
    <t>-492.646648016632 103.863704086861 -677.418742869455</t>
  </si>
  <si>
    <t>-281.059008353803 78.1417425182287 -342.8005213399</t>
  </si>
  <si>
    <t>-488.953710325773 255.687813968368 -208.151042310016</t>
  </si>
  <si>
    <t>-490.040273727939 273.991968306878 207.925594365937</t>
  </si>
  <si>
    <t>-492.404112684875 285.687324865427 614.147671112195</t>
  </si>
  <si>
    <t>-344.086309466188 299.177207522909 674.594790675721</t>
  </si>
  <si>
    <t>-517.141318809471 98.1177876455167 -201.12154839034</t>
  </si>
  <si>
    <t>-529.951947416158 100.682405264811 215.153970770939</t>
  </si>
  <si>
    <t>-533.25224412597 101.467244053029 621.484814702393</t>
  </si>
  <si>
    <t>-392.780535021305 52.0401275296997 681.971691347441</t>
  </si>
  <si>
    <t>9763-20170724T150337.012901400.bin</t>
  </si>
  <si>
    <t>-502.776848189312 177.021741423357 -204.632773156598</t>
  </si>
  <si>
    <t>-510.178162312216 173.966030935493 -302.815690888121</t>
  </si>
  <si>
    <t>-510.801616824401 165.122261446234 -410.914821730306</t>
  </si>
  <si>
    <t>-508.144336078676 155.238769061442 -508.378878617752</t>
  </si>
  <si>
    <t>-502.165920531106 143.665159755303 -605.509273087492</t>
  </si>
  <si>
    <t>-490.160320011567 125.776889302012 -741.817302802928</t>
  </si>
  <si>
    <t>-461.870043838184 110.556010904086 -827.192796061983</t>
  </si>
  <si>
    <t>-498.666231656977 163.221761744042 -685.723201328574</t>
  </si>
  <si>
    <t>-534.572746749428 298.452048329892 -691.032411976496</t>
  </si>
  <si>
    <t>-501.546418715292 415.677111082654 -416.865482682075</t>
  </si>
  <si>
    <t>-287.622301654552 394.248343167177 -298.957539340833</t>
  </si>
  <si>
    <t>-492.268043332171 104.146416032331 -677.406984595628</t>
  </si>
  <si>
    <t>-281.416360317076 80.8086407931276 -342.700901726147</t>
  </si>
  <si>
    <t>-488.59903941486 255.788351391333 -208.111641296526</t>
  </si>
  <si>
    <t>-489.919918280982 274.068958608896 207.965418915582</t>
  </si>
  <si>
    <t>-492.400343543417 285.647120444879 614.185350870798</t>
  </si>
  <si>
    <t>-344.077587166535 299.274003786656 674.589614354576</t>
  </si>
  <si>
    <t>-516.923741504428 98.3120861394054 -201.106647937306</t>
  </si>
  <si>
    <t>-529.824993790637 100.68473858279 215.167255093797</t>
  </si>
  <si>
    <t>-533.279922475606 101.466197392862 621.493550634762</t>
  </si>
  <si>
    <t>-392.802694376063 52.0398914564375 681.968330617447</t>
  </si>
  <si>
    <t>9763-20170724T150337.079091200.bin</t>
  </si>
  <si>
    <t>-502.315538155747 177.331535711359 -204.637394974101</t>
  </si>
  <si>
    <t>-509.78720503052 174.301197311696 -302.815724718708</t>
  </si>
  <si>
    <t>-510.443406716629 165.370624005425 -410.907499151872</t>
  </si>
  <si>
    <t>-507.791499098962 155.367947947686 -508.359539527772</t>
  </si>
  <si>
    <t>-501.790954246457 143.638325660506 -605.469793266784</t>
  </si>
  <si>
    <t>-489.722564601197 125.495290081318 -741.738731618208</t>
  </si>
  <si>
    <t>-461.394301874395 110.252513844761 -827.097667922441</t>
  </si>
  <si>
    <t>-498.35701327832 163.032526499011 -685.726087643788</t>
  </si>
  <si>
    <t>-534.754632585354 298.093692420244 -691.398146848254</t>
  </si>
  <si>
    <t>-501.564037090646 421.084014911225 -419.788578810225</t>
  </si>
  <si>
    <t>-281.622567783485 400.731715437831 -313.315384310992</t>
  </si>
  <si>
    <t>-491.757279023759 103.997459026812 -677.281664713666</t>
  </si>
  <si>
    <t>-281.186550540732 84.2513180407607 -342.307793817832</t>
  </si>
  <si>
    <t>-488.159053415861 256.036199039231 -208.084132451829</t>
  </si>
  <si>
    <t>-489.646203171326 274.291238319248 207.993436060833</t>
  </si>
  <si>
    <t>-492.392085279592 285.614847921217 614.22635320432</t>
  </si>
  <si>
    <t>-344.054887040393 299.279654215974 674.586468682949</t>
  </si>
  <si>
    <t>-516.488701194319 98.6131520689332 -201.123884127447</t>
  </si>
  <si>
    <t>-529.551182329241 100.678767544188 215.146623087602</t>
  </si>
  <si>
    <t>-533.314461074665 101.425449110143 621.477050900901</t>
  </si>
  <si>
    <t>-392.802521936685 52.1083951269629 681.960316027642</t>
  </si>
  <si>
    <t>9763-20170724T150337.142761500.bin</t>
  </si>
  <si>
    <t>-502.065981293057 177.911977502713 -204.600294025705</t>
  </si>
  <si>
    <t>-509.580396604759 174.886329395968 -302.775533998153</t>
  </si>
  <si>
    <t>-510.237783173445 165.722483077693 -410.847888029652</t>
  </si>
  <si>
    <t>-507.559807188561 155.415918464169 -508.267518302793</t>
  </si>
  <si>
    <t>-501.501099472742 143.291483468407 -605.325692204857</t>
  </si>
  <si>
    <t>-489.312536162777 124.499025238814 -741.495616352953</t>
  </si>
  <si>
    <t>-460.936801810093 108.922631317652 -826.778668191093</t>
  </si>
  <si>
    <t>-497.969505211883 162.306154501861 -685.668502625817</t>
  </si>
  <si>
    <t>-534.106994955938 297.421148502855 -691.959061092233</t>
  </si>
  <si>
    <t>-499.995946115508 425.577084462474 -422.863290565557</t>
  </si>
  <si>
    <t>-275.608341998171 405.669023346487 -326.018741910492</t>
  </si>
  <si>
    <t>-491.430972015823 103.305516446395 -676.940787562247</t>
  </si>
  <si>
    <t>-280.238276930543 86.9094761014117 -342.199456376233</t>
  </si>
  <si>
    <t>-487.796299971715 256.517062272409 -208.083011026959</t>
  </si>
  <si>
    <t>-489.498908085034 274.67137548556 207.998161114805</t>
  </si>
  <si>
    <t>-492.417050346076 285.683625303343 614.229211972675</t>
  </si>
  <si>
    <t>-344.062714082933 299.244942025929 674.570554854125</t>
  </si>
  <si>
    <t>-516.383064588945 99.2541935631048 -201.103271331134</t>
  </si>
  <si>
    <t>-529.339453783001 100.971609180144 215.17212073155</t>
  </si>
  <si>
    <t>-533.305925258864 101.462568668465 621.484528966595</t>
  </si>
  <si>
    <t>-392.824094046955 52.0674086586819 681.974042225297</t>
  </si>
  <si>
    <t>9763-20170724T150337.176879400.bin</t>
  </si>
  <si>
    <t>-501.986857657183 178.384720132823 -204.6215638188</t>
  </si>
  <si>
    <t>-509.50631499957 175.349823398161 -302.796157468459</t>
  </si>
  <si>
    <t>-510.145610790528 166.043802519633 -410.856264892491</t>
  </si>
  <si>
    <t>-507.437010949342 155.557124503913 -508.255829454582</t>
  </si>
  <si>
    <t>-501.330657198154 143.20188603501 -605.281932138419</t>
  </si>
  <si>
    <t>-489.054579699055 124.032527153432 -741.391587018921</t>
  </si>
  <si>
    <t>-460.659616717891 108.189459084268 -826.619072916722</t>
  </si>
  <si>
    <t>-497.705572069995 161.999196623517 -685.671819939648</t>
  </si>
  <si>
    <t>-533.554231424032 297.179847601762 -692.294554867393</t>
  </si>
  <si>
    <t>-499.208258442508 427.47833664602 -424.259716951958</t>
  </si>
  <si>
    <t>-272.607643876678 407.637999099705 -332.698211751477</t>
  </si>
  <si>
    <t>-491.256347653873 103.012732754846 -676.782616903679</t>
  </si>
  <si>
    <t>-280.058877714046 88.7134692068591 -342.529681518311</t>
  </si>
  <si>
    <t>-487.593457120635 256.965263958842 -208.106721875293</t>
  </si>
  <si>
    <t>-489.474956373056 274.952342590469 207.980935025014</t>
  </si>
  <si>
    <t>-492.422271054924 285.735000892119 614.210416301289</t>
  </si>
  <si>
    <t>-344.06163549064 299.173969467096 674.563685626647</t>
  </si>
  <si>
    <t>-516.352849319284 99.7249123668698 -201.094131256855</t>
  </si>
  <si>
    <t>-529.33564710532 101.264621845338 215.181115270298</t>
  </si>
  <si>
    <t>-533.284000665538 101.5056886466 621.487192734388</t>
  </si>
  <si>
    <t>-392.821777380358 52.0537902721503 681.975845812634</t>
  </si>
  <si>
    <t>9763-20170724T150337.241553300.bin</t>
  </si>
  <si>
    <t>-501.884362844616 179.671330003492 -204.727724753559</t>
  </si>
  <si>
    <t>-509.295816516681 176.571420433409 -302.908476099993</t>
  </si>
  <si>
    <t>-509.800305933043 166.879963216034 -410.935416431022</t>
  </si>
  <si>
    <t>-506.951589631743 155.921285260603 -508.27911544207</t>
  </si>
  <si>
    <t>-500.679817613459 142.974119038185 -605.217374596116</t>
  </si>
  <si>
    <t>-488.138098316978 122.847046309708 -741.164481642311</t>
  </si>
  <si>
    <t>-459.699092245912 106.324765870191 -826.248268681272</t>
  </si>
  <si>
    <t>-496.781409731643 161.218684556265 -685.721712787543</t>
  </si>
  <si>
    <t>-532.037723101227 296.483275839605 -693.291006662986</t>
  </si>
  <si>
    <t>-499.03104785471 431.572758385411 -427.468775713927</t>
  </si>
  <si>
    <t>-269.536942268566 407.863360450238 -344.430744912589</t>
  </si>
  <si>
    <t>-490.582396460099 102.268821808224 -676.422073349473</t>
  </si>
  <si>
    <t>-279.533838773618 91.9954379018782 -343.750015181765</t>
  </si>
  <si>
    <t>-487.166531314984 258.223964872848 -208.247851964436</t>
  </si>
  <si>
    <t>-489.311253483915 275.670451138284 207.861527653505</t>
  </si>
  <si>
    <t>-492.416957020884 285.87913926732 614.115885460843</t>
  </si>
  <si>
    <t>-344.058088231173 299.029352028672 674.537006906189</t>
  </si>
  <si>
    <t>-516.608215753397 101.034115760656 -201.119245745096</t>
  </si>
  <si>
    <t>-529.432842145757 102.049989203278 215.162498243201</t>
  </si>
  <si>
    <t>-533.22545148481 101.595945285166 621.481805705087</t>
  </si>
  <si>
    <t>-392.835262920773 51.9645052829919 681.990537245903</t>
  </si>
  <si>
    <t>9763-20170724T150337.272142500.bin</t>
  </si>
  <si>
    <t>-501.815912582522 180.384201155225 -204.763830518431</t>
  </si>
  <si>
    <t>-509.180923067525 177.245749062317 -302.946852151937</t>
  </si>
  <si>
    <t>-509.611540987267 167.329585240064 -410.953843880252</t>
  </si>
  <si>
    <t>-506.680403205352 156.096869700597 -508.263676474698</t>
  </si>
  <si>
    <t>-500.306911111184 142.805382803096 -605.148822794821</t>
  </si>
  <si>
    <t>-487.598213865762 122.121846467607 -740.996910633735</t>
  </si>
  <si>
    <t>-459.101461453351 105.205156301529 -825.983650452628</t>
  </si>
  <si>
    <t>-496.240016255579 160.728330963087 -685.71705259375</t>
  </si>
  <si>
    <t>-531.202009762066 296.041311301878 -693.898210233366</t>
  </si>
  <si>
    <t>-499.257619396584 433.524399172645 -429.175786697124</t>
  </si>
  <si>
    <t>-268.956653401509 406.869824814897 -349.325865176024</t>
  </si>
  <si>
    <t>-490.191630114406 101.800862760683 -676.179208375973</t>
  </si>
  <si>
    <t>-278.97978561183 92.8376173471613 -344.126788086858</t>
  </si>
  <si>
    <t>-486.918055761599 258.947692836744 -208.324296388369</t>
  </si>
  <si>
    <t>-489.242653685783 276.132040932873 207.795049374824</t>
  </si>
  <si>
    <t>-492.424739752702 285.992921477325 614.054977139908</t>
  </si>
  <si>
    <t>-344.066764835233 298.92559644269 674.525253797104</t>
  </si>
  <si>
    <t>-516.688935638826 101.756835754978 -201.139138900665</t>
  </si>
  <si>
    <t>-529.439494216838 102.492017478578 215.145494741023</t>
  </si>
  <si>
    <t>-533.200194934296 101.619058572514 621.466239372071</t>
  </si>
  <si>
    <t>-392.831238018711 51.9505445071504 681.993904583933</t>
  </si>
  <si>
    <t>9763-20170724T150337.341829900.bin</t>
  </si>
  <si>
    <t>-501.703984544562 182.037432115686 -204.840661857289</t>
  </si>
  <si>
    <t>-508.964729999648 178.838569105908 -303.029578530879</t>
  </si>
  <si>
    <t>-509.221818642862 168.490364140696 -410.996532007</t>
  </si>
  <si>
    <t>-506.098442847105 156.723168890117 -508.237355110056</t>
  </si>
  <si>
    <t>-499.490419319083 142.755691790544 -605.01156195329</t>
  </si>
  <si>
    <t>-486.400803250271 120.973911147315 -740.651514886074</t>
  </si>
  <si>
    <t>-457.755152744926 103.2163106144 -825.416320755395</t>
  </si>
  <si>
    <t>-495.057379924845 160.042060824195 -685.699348788375</t>
  </si>
  <si>
    <t>-529.423541692304 295.438990801416 -695.036361548549</t>
  </si>
  <si>
    <t>-498.43299979573 436.072049535054 -431.859845454806</t>
  </si>
  <si>
    <t>-266.999265664283 403.802192814891 -357.549129809395</t>
  </si>
  <si>
    <t>-489.316208310206 101.162184506574 -675.690086775776</t>
  </si>
  <si>
    <t>-277.678262587617 93.8303211734831 -344.191491191199</t>
  </si>
  <si>
    <t>-486.612893391641 260.602090556525 -208.469548691569</t>
  </si>
  <si>
    <t>-489.125765119333 277.076170839329 207.677380464825</t>
  </si>
  <si>
    <t>-492.402057717714 286.107653490917 613.958709302631</t>
  </si>
  <si>
    <t>-344.062784283024 298.907147708911 674.503202110811</t>
  </si>
  <si>
    <t>-516.782048122293 103.520102209626 -201.1668957018</t>
  </si>
  <si>
    <t>-529.37661005837 103.379336444098 215.123102172037</t>
  </si>
  <si>
    <t>-533.148240380224 101.696372518697 621.451670060279</t>
  </si>
  <si>
    <t>-392.841336474841 51.8893033615989 682.009263044026</t>
  </si>
  <si>
    <t>9763-20170724T150337.378932000.bin</t>
  </si>
  <si>
    <t>-501.725082043066 182.951398279209 -204.875126702131</t>
  </si>
  <si>
    <t>-508.952438958275 179.711174447859 -303.065116703798</t>
  </si>
  <si>
    <t>-509.119242279727 169.165807938611 -411.013062099774</t>
  </si>
  <si>
    <t>-505.888043072756 157.16178484867 -508.221448221167</t>
  </si>
  <si>
    <t>-499.14328167126 142.900881758952 -604.94341993565</t>
  </si>
  <si>
    <t>-485.828362003858 120.648264974409 -740.484938805744</t>
  </si>
  <si>
    <t>-457.08880729433 102.521085995334 -825.139905347633</t>
  </si>
  <si>
    <t>-494.526624652747 159.912364097787 -685.679295973575</t>
  </si>
  <si>
    <t>-528.60089012975 295.336651019981 -695.535083234728</t>
  </si>
  <si>
    <t>-497.238729777972 436.750248779472 -432.821173495481</t>
  </si>
  <si>
    <t>-265.480102651465 402.333990006363 -360.513014069124</t>
  </si>
  <si>
    <t>-488.901274512788 101.05666606426 -675.46400075535</t>
  </si>
  <si>
    <t>-277.243982750268 94.3633343227677 -344.071472286769</t>
  </si>
  <si>
    <t>-486.562846167695 261.48271958066 -208.528716824646</t>
  </si>
  <si>
    <t>-489.1028676879 277.6343071517 207.630699206492</t>
  </si>
  <si>
    <t>-492.389355765536 286.170669253765 613.91291752927</t>
  </si>
  <si>
    <t>-344.063073572269 298.942602373951 674.494998641399</t>
  </si>
  <si>
    <t>-516.890751445117 104.439027143651 -201.165981338847</t>
  </si>
  <si>
    <t>-529.334448640562 103.872489698918 215.128161524269</t>
  </si>
  <si>
    <t>-533.13411391133 101.742048899361 621.45724716458</t>
  </si>
  <si>
    <t>-392.835139304314 51.9130960877567 682.015246720886</t>
  </si>
  <si>
    <t>9763-20170724T150337.444108000.bin</t>
  </si>
  <si>
    <t>-502.038955961283 184.821625182007 -204.964369423844</t>
  </si>
  <si>
    <t>-509.160796767105 181.454549179659 -303.157698754471</t>
  </si>
  <si>
    <t>-509.068848102699 170.505077124714 -411.065600325763</t>
  </si>
  <si>
    <t>-505.537446920727 158.037364238433 -508.205101651235</t>
  </si>
  <si>
    <t>-498.421358477505 143.22046741639 -604.816756737889</t>
  </si>
  <si>
    <t>-484.504696061201 120.093218139743 -740.151341941539</t>
  </si>
  <si>
    <t>-455.482383865568 101.390332134145 -824.584285445122</t>
  </si>
  <si>
    <t>-493.402556062877 159.715073160502 -685.636050191725</t>
  </si>
  <si>
    <t>-526.990306332337 295.188450444527 -696.520229726263</t>
  </si>
  <si>
    <t>-493.778374288779 438.451009423561 -435.038326764015</t>
  </si>
  <si>
    <t>-261.969953138992 400.698684209467 -364.578118663303</t>
  </si>
  <si>
    <t>-487.909989123171 100.917124876512 -675.023124217177</t>
  </si>
  <si>
    <t>-276.388742613407 95.7526580242338 -343.325089690118</t>
  </si>
  <si>
    <t>-486.843051765857 263.372797486894 -208.696411466114</t>
  </si>
  <si>
    <t>-489.158492705969 278.788660810721 207.492269712453</t>
  </si>
  <si>
    <t>-492.359199912147 286.326242301633 613.791169103698</t>
  </si>
  <si>
    <t>-344.055045299862 298.909200188022 674.466941234477</t>
  </si>
  <si>
    <t>-517.210791826054 106.281665113945 -201.153230173304</t>
  </si>
  <si>
    <t>-529.435812878673 105.002993840078 215.145860751582</t>
  </si>
  <si>
    <t>-533.105187559518 101.823430046359 621.468697634767</t>
  </si>
  <si>
    <t>-392.814614118492 51.9755468027984 682.030641046881</t>
  </si>
  <si>
    <t>9763-20170724T150337.477160600.bin</t>
  </si>
  <si>
    <t>-502.297921482693 185.733809468806 -205.001719737497</t>
  </si>
  <si>
    <t>-509.369660930005 182.289942112871 -303.196085808331</t>
  </si>
  <si>
    <t>-509.157020294891 171.114349041456 -411.08056975331</t>
  </si>
  <si>
    <t>-505.485938270171 158.388618301503 -508.181510015969</t>
  </si>
  <si>
    <t>-498.197262202617 143.262357928885 -604.732385632752</t>
  </si>
  <si>
    <t>-484.000988134543 119.647604409953 -739.953777432417</t>
  </si>
  <si>
    <t>-454.830386725182 100.657706236852 -824.271267450306</t>
  </si>
  <si>
    <t>-492.982670053673 159.468768365602 -685.597425097334</t>
  </si>
  <si>
    <t>-526.38004643946 294.945626467235 -697.026305384466</t>
  </si>
  <si>
    <t>-492.229583712472 439.66444539658 -436.46899309209</t>
  </si>
  <si>
    <t>-260.785591144288 400.010018863867 -365.855903512882</t>
  </si>
  <si>
    <t>-487.569619799692 100.7032543298 -674.766496115289</t>
  </si>
  <si>
    <t>-276.115425112826 96.3162578545514 -342.760463060068</t>
  </si>
  <si>
    <t>-487.089005663854 264.269894243303 -208.789623817275</t>
  </si>
  <si>
    <t>-489.230091180195 279.365378154802 207.41166024243</t>
  </si>
  <si>
    <t>-492.334353345386 286.393540472868 613.727743062111</t>
  </si>
  <si>
    <t>-344.043249485637 298.876568546996 674.455993367387</t>
  </si>
  <si>
    <t>-517.482764312663 107.193464515098 -201.131469639155</t>
  </si>
  <si>
    <t>-529.537544236349 105.516823438486 215.17117414305</t>
  </si>
  <si>
    <t>-533.10739776807 101.855004218738 621.48764469099</t>
  </si>
  <si>
    <t>-392.80679728141 52.0275661236371 682.043173652101</t>
  </si>
  <si>
    <t>9763-20170724T150337.511251600.bin</t>
  </si>
  <si>
    <t>-502.629190469336 186.63109032573 -205.030070705305</t>
  </si>
  <si>
    <t>-509.596835583706 183.112765202564 -303.229249850071</t>
  </si>
  <si>
    <t>-509.21997634902 171.711909537202 -411.089780973316</t>
  </si>
  <si>
    <t>-505.376221833887 158.727731498166 -508.149637064622</t>
  </si>
  <si>
    <t>-497.888282398604 143.29002406217 -604.635971580937</t>
  </si>
  <si>
    <t>-483.381365325097 119.183320322351 -739.737570521017</t>
  </si>
  <si>
    <t>-454.037881802147 99.9041824373112 -823.929415706506</t>
  </si>
  <si>
    <t>-492.46567333424 159.204579051504 -685.545384415957</t>
  </si>
  <si>
    <t>-525.731305550572 294.660473476876 -697.544666072978</t>
  </si>
  <si>
    <t>-490.832887406349 441.203226402694 -438.108040331459</t>
  </si>
  <si>
    <t>-259.928575235866 399.555598362483 -366.878230223713</t>
  </si>
  <si>
    <t>-487.121994981656 100.473972184688 -674.492102214579</t>
  </si>
  <si>
    <t>-275.723338631836 96.9012156519104 -342.116080726848</t>
  </si>
  <si>
    <t>-487.437737604381 265.203183261331 -208.879945110153</t>
  </si>
  <si>
    <t>-489.312114898059 279.915650161378 207.336398076462</t>
  </si>
  <si>
    <t>-492.299641563239 286.447716629042 613.662078109294</t>
  </si>
  <si>
    <t>-344.029644269691 298.939710389501 674.439998247457</t>
  </si>
  <si>
    <t>-517.761114472862 108.097949481416 -201.127512684466</t>
  </si>
  <si>
    <t>-529.670768354861 105.994975177879 215.177382695009</t>
  </si>
  <si>
    <t>-533.111523681466 101.892255638786 621.50234302417</t>
  </si>
  <si>
    <t>-392.808824525665 52.0599900462519 682.048903732895</t>
  </si>
  <si>
    <t>9763-20170724T150337.575431900.bin</t>
  </si>
  <si>
    <t>-503.31239504813 188.541856036975 -205.075141914198</t>
  </si>
  <si>
    <t>-510.136627689214 184.910043917394 -303.280227212908</t>
  </si>
  <si>
    <t>-509.455080412893 173.14837341082 -411.100505195527</t>
  </si>
  <si>
    <t>-505.269432835781 159.751281320156 -508.090140850583</t>
  </si>
  <si>
    <t>-497.369239870934 143.819856421636 -604.463244417569</t>
  </si>
  <si>
    <t>-482.204645910928 118.938245936202 -739.351913295691</t>
  </si>
  <si>
    <t>-452.478782986641 99.1349825700581 -823.287499909179</t>
  </si>
  <si>
    <t>-491.558073331597 159.268945352689 -685.435839758192</t>
  </si>
  <si>
    <t>-524.652850770804 294.682782163745 -698.486179868246</t>
  </si>
  <si>
    <t>-488.022327693084 443.733619809854 -440.722640225307</t>
  </si>
  <si>
    <t>-258.150892938182 399.086653280503 -367.984788440139</t>
  </si>
  <si>
    <t>-486.257600651544 100.604248264029 -674.018556993053</t>
  </si>
  <si>
    <t>-499.503762120849 0.647367721935098 -327.388901072806</t>
  </si>
  <si>
    <t>-275.096096610761 98.5495191373523 -340.85672542895</t>
  </si>
  <si>
    <t>-488.26259061717 267.190656130967 -209.00447273561</t>
  </si>
  <si>
    <t>-489.444526256038 281.031368371534 207.24429717909</t>
  </si>
  <si>
    <t>-492.264119313618 286.603001965348 613.586333670291</t>
  </si>
  <si>
    <t>-344.018713602895 299.03234176181 674.43699987761</t>
  </si>
  <si>
    <t>-518.31841802905 109.93924414347 -201.095258586369</t>
  </si>
  <si>
    <t>-529.903846153123 106.919283875719 215.213117961148</t>
  </si>
  <si>
    <t>-533.172126915592 101.92044639756 621.545230047219</t>
  </si>
  <si>
    <t>-392.804441605052 52.1988535475364 682.03220132557</t>
  </si>
  <si>
    <t>9763-20170724T150337.641608600.bin</t>
  </si>
  <si>
    <t>-503.771213415665 190.395717224739 -205.094836376518</t>
  </si>
  <si>
    <t>-510.446337758232 186.626203877743 -303.30500809854</t>
  </si>
  <si>
    <t>-509.46394224137 174.458525177231 -411.07793080324</t>
  </si>
  <si>
    <t>-504.944291307406 160.59895253429 -507.987551989696</t>
  </si>
  <si>
    <t>-496.644253921114 144.114545231564 -604.233937004219</t>
  </si>
  <si>
    <t>-480.844266677713 118.364183291648 -738.886446328348</t>
  </si>
  <si>
    <t>-450.689751248917 97.992980553382 -822.532721854246</t>
  </si>
  <si>
    <t>-490.4510524782 159.04155590566 -685.276046682234</t>
  </si>
  <si>
    <t>-523.442704313891 294.354985817747 -699.424725909734</t>
  </si>
  <si>
    <t>-484.93755549188 444.992564943992 -442.859558476792</t>
  </si>
  <si>
    <t>-255.916222293028 398.549700737606 -368.581008853326</t>
  </si>
  <si>
    <t>-485.20557119951 100.451650923746 -673.456081302939</t>
  </si>
  <si>
    <t>-499.160819649084 2.88733623908752 -326.072109645858</t>
  </si>
  <si>
    <t>-274.497418984216 100.184674568278 -339.657630351384</t>
  </si>
  <si>
    <t>-488.812606050006 269.121833120407 -209.095932328865</t>
  </si>
  <si>
    <t>-489.304061988859 282.133350306146 207.180964459008</t>
  </si>
  <si>
    <t>-492.229727668941 286.710766310206 613.552795881192</t>
  </si>
  <si>
    <t>-343.990419375501 299.091658999383 674.428236449341</t>
  </si>
  <si>
    <t>-518.640022437268 111.703639159581 -201.035946563605</t>
  </si>
  <si>
    <t>-529.908345437303 107.879103535405 215.27451540392</t>
  </si>
  <si>
    <t>-533.242935513904 101.952645633442 621.601097928388</t>
  </si>
  <si>
    <t>-392.807602460063 52.3363056261276 682.017452145294</t>
  </si>
  <si>
    <t>9763-20170724T150337.677710000.bin</t>
  </si>
  <si>
    <t>-503.771439422763 191.275914289353 -205.078317692057</t>
  </si>
  <si>
    <t>-510.42771592808 187.448398065546 -303.287548754234</t>
  </si>
  <si>
    <t>-509.354055916906 175.072972335234 -411.035802116858</t>
  </si>
  <si>
    <t>-504.719954105793 160.970606856151 -507.905130507667</t>
  </si>
  <si>
    <t>-496.271566964498 144.190552801606 -604.08741381177</t>
  </si>
  <si>
    <t>-480.225415800342 117.970191676656 -738.620001445591</t>
  </si>
  <si>
    <t>-449.878857501798 97.2575940576583 -822.11302640448</t>
  </si>
  <si>
    <t>-489.910530162336 158.836639296005 -685.167872427078</t>
  </si>
  <si>
    <t>-522.785814524547 294.110254138976 -699.914545911681</t>
  </si>
  <si>
    <t>-483.123932441016 445.678875544492 -444.074870465587</t>
  </si>
  <si>
    <t>-254.793719605636 398.784975804638 -367.974505523544</t>
  </si>
  <si>
    <t>-484.72602969411 100.284177425945 -673.137638333185</t>
  </si>
  <si>
    <t>-498.911058803734 3.90173228451749 -325.379600108944</t>
  </si>
  <si>
    <t>-274.159849880102 100.968709768496 -339.160010188802</t>
  </si>
  <si>
    <t>-488.844796541077 270.041715295983 -209.139989563261</t>
  </si>
  <si>
    <t>-489.2300077364 282.58386186526 207.151464742355</t>
  </si>
  <si>
    <t>-492.188830049022 286.705563906579 613.525369960098</t>
  </si>
  <si>
    <t>-343.967038864138 299.206134100667 674.418981644143</t>
  </si>
  <si>
    <t>-518.684095981119 112.543355772658 -200.991188386402</t>
  </si>
  <si>
    <t>-529.854170700074 108.377851314225 215.318635647103</t>
  </si>
  <si>
    <t>-533.264737709691 101.967393864836 621.618108715556</t>
  </si>
  <si>
    <t>-392.811835948295 52.3870432513927 682.023153965243</t>
  </si>
  <si>
    <t>9763-20170724T150337.741881400.bin</t>
  </si>
  <si>
    <t>-503.658811996432 192.942356501119 -205.113404575829</t>
  </si>
  <si>
    <t>-510.294183907963 189.007956230232 -303.319779371536</t>
  </si>
  <si>
    <t>-509.138125606201 176.178194875245 -411.014124845752</t>
  </si>
  <si>
    <t>-504.397881471661 161.530618270126 -507.797244718717</t>
  </si>
  <si>
    <t>-495.807160391139 144.072327703296 -603.846129657616</t>
  </si>
  <si>
    <t>-479.518408097998 116.758274600622 -738.131771811326</t>
  </si>
  <si>
    <t>-448.870993373186 95.2079242756156 -821.302196460943</t>
  </si>
  <si>
    <t>-489.175504020972 158.07153241836 -685.019097136831</t>
  </si>
  <si>
    <t>-521.421863299397 293.386914516543 -700.944722398276</t>
  </si>
  <si>
    <t>-479.521985009937 444.870000042552 -445.411471451401</t>
  </si>
  <si>
    <t>-252.659327100145 398.683061816154 -364.633223504933</t>
  </si>
  <si>
    <t>-484.261526787422 99.5921536336302 -672.528268853868</t>
  </si>
  <si>
    <t>-498.813725135262 5.48322935984356 -324.006506840161</t>
  </si>
  <si>
    <t>-273.86238040661 102.010053636016 -338.306469355914</t>
  </si>
  <si>
    <t>-488.754882969751 271.726225002958 -209.232271161944</t>
  </si>
  <si>
    <t>-489.214473643689 283.459459895675 207.08265964227</t>
  </si>
  <si>
    <t>-492.09857686391 286.740937836522 613.435864104762</t>
  </si>
  <si>
    <t>-343.919946518743 299.346320251595 674.412886782132</t>
  </si>
  <si>
    <t>-518.604652737941 114.109250171335 -200.953628783708</t>
  </si>
  <si>
    <t>-529.731920594187 109.506037203723 215.352708607548</t>
  </si>
  <si>
    <t>-533.229442116331 102.070226279675 621.631073307301</t>
  </si>
  <si>
    <t>-392.809576914923 52.4065550938512 682.044532128986</t>
  </si>
  <si>
    <t>9763-20170724T150337.773975200.bin</t>
  </si>
  <si>
    <t>-503.664231341538 193.720937029199 -205.172480771612</t>
  </si>
  <si>
    <t>-510.248336301161 189.731943500248 -303.380108397282</t>
  </si>
  <si>
    <t>-509.04770457613 176.682761470492 -411.047562595339</t>
  </si>
  <si>
    <t>-504.268839818275 161.771333032586 -507.788569871801</t>
  </si>
  <si>
    <t>-495.639181861432 143.982499254638 -603.773320927564</t>
  </si>
  <si>
    <t>-479.293337192395 116.132750912817 -737.941949462352</t>
  </si>
  <si>
    <t>-448.540616488689 94.1443458134447 -820.958742489172</t>
  </si>
  <si>
    <t>-488.871041508242 157.668327704159 -684.988369955547</t>
  </si>
  <si>
    <t>-520.644083725019 293.025715044751 -701.451195997893</t>
  </si>
  <si>
    <t>-478.359673592744 444.380596753145 -445.905159569442</t>
  </si>
  <si>
    <t>-252.073572070831 398.361511500618 -363.431971670379</t>
  </si>
  <si>
    <t>-484.166304313224 99.2180847560749 -672.282622701131</t>
  </si>
  <si>
    <t>-499.00064144166 6.2069023194872 -323.394151521387</t>
  </si>
  <si>
    <t>-273.815050955746 102.149873098147 -337.934485409433</t>
  </si>
  <si>
    <t>-488.740221377422 272.558089982276 -209.316869699617</t>
  </si>
  <si>
    <t>-489.215165324748 283.845580692032 207.010364998826</t>
  </si>
  <si>
    <t>-492.071168420048 286.805218178626 613.372811669154</t>
  </si>
  <si>
    <t>-343.911415363168 299.303725211795 674.417656681438</t>
  </si>
  <si>
    <t>-518.671157191618 114.833912466059 -200.95842688919</t>
  </si>
  <si>
    <t>-529.797503523822 110.101199846305 215.346518971206</t>
  </si>
  <si>
    <t>-533.155484789832 102.150870804547 621.593592521817</t>
  </si>
  <si>
    <t>-392.807428647951 52.3485947168472 682.059745292735</t>
  </si>
  <si>
    <t>9763-20170724T150337.841153100.bin</t>
  </si>
  <si>
    <t>-503.479715388023 194.910906774537 -205.305050935244</t>
  </si>
  <si>
    <t>-510.026817983647 190.831921237844 -303.511469158775</t>
  </si>
  <si>
    <t>-508.779422161072 177.403672411695 -411.131839038745</t>
  </si>
  <si>
    <t>-503.947448517244 162.038643854389 -507.799117039239</t>
  </si>
  <si>
    <t>-495.248983290295 143.687294636983 -603.671618510745</t>
  </si>
  <si>
    <t>-478.785430461536 114.932945094831 -737.634850850514</t>
  </si>
  <si>
    <t>-447.834421083859 92.2069530686501 -820.378854407632</t>
  </si>
  <si>
    <t>-488.242657925263 156.84156098581 -684.954467136425</t>
  </si>
  <si>
    <t>-519.248888579648 292.220404732293 -702.571732464748</t>
  </si>
  <si>
    <t>-477.997409272129 445.278415898734 -447.872886026556</t>
  </si>
  <si>
    <t>-252.08381410755 397.926811778616 -365.133126388752</t>
  </si>
  <si>
    <t>-483.882946530678 98.444850015796 -671.884256204017</t>
  </si>
  <si>
    <t>-499.638963594191 7.4172896394457 -322.326078809652</t>
  </si>
  <si>
    <t>-273.929403512378 102.052253701369 -337.306570987195</t>
  </si>
  <si>
    <t>-488.217045207405 273.845017259969 -209.526502644229</t>
  </si>
  <si>
    <t>-488.940657118127 284.42179059686 206.819043350716</t>
  </si>
  <si>
    <t>-492.028850339191 286.949502888675 613.219635461764</t>
  </si>
  <si>
    <t>-343.893815172201 299.029416375384 674.40853425336</t>
  </si>
  <si>
    <t>-518.72398987776 115.940121375841 -201.043271281573</t>
  </si>
  <si>
    <t>-530.039450822257 111.327809155803 215.257951512457</t>
  </si>
  <si>
    <t>-532.974094681306 102.345883998373 621.49003300731</t>
  </si>
  <si>
    <t>-392.841745521761 52.1158518644661 682.102373710516</t>
  </si>
  <si>
    <t>9763-20170724T150337.878013600.bin</t>
  </si>
  <si>
    <t>-503.412728970814 195.534424353927 -205.369225159233</t>
  </si>
  <si>
    <t>-509.995804109557 191.411942300099 -303.571430758993</t>
  </si>
  <si>
    <t>-508.757768171128 177.79116079368 -411.167713172913</t>
  </si>
  <si>
    <t>-503.917010912726 162.196937523758 -507.797813663346</t>
  </si>
  <si>
    <t>-495.18976120297 143.563343462249 -603.613358991938</t>
  </si>
  <si>
    <t>-478.662322098439 114.357587428195 -737.470914188619</t>
  </si>
  <si>
    <t>-447.573503017726 91.3019588073312 -820.07203293676</t>
  </si>
  <si>
    <t>-488.085853813797 156.449167963066 -684.930573733146</t>
  </si>
  <si>
    <t>-518.794083149322 291.820607783048 -703.127801964094</t>
  </si>
  <si>
    <t>-477.541395566092 445.351536152044 -448.713861951394</t>
  </si>
  <si>
    <t>-251.707153446803 397.666252224668 -365.949132827605</t>
  </si>
  <si>
    <t>-483.850018530342 98.0854732014031 -671.673446341342</t>
  </si>
  <si>
    <t>-500.043185101917 8.05058985298365 -321.785296762201</t>
  </si>
  <si>
    <t>-274.108759531778 102.116218997769 -336.960246857024</t>
  </si>
  <si>
    <t>-488.046123181154 274.516503924501 -209.635493996803</t>
  </si>
  <si>
    <t>-488.764331118137 284.688532730557 206.720140966068</t>
  </si>
  <si>
    <t>-491.997954708629 286.948066065158 613.142991375797</t>
  </si>
  <si>
    <t>-343.872713024287 298.924248484635 674.376077184635</t>
  </si>
  <si>
    <t>-518.837073727931 116.645364524611 -201.059957465978</t>
  </si>
  <si>
    <t>-530.10708509445 111.80237205738 215.239810469018</t>
  </si>
  <si>
    <t>-532.89308646427 102.441132685581 621.456638028372</t>
  </si>
  <si>
    <t>-392.85947456959 52.0083684231315 682.128892626219</t>
  </si>
  <si>
    <t>9763-20170724T150337.944690700.bin</t>
  </si>
  <si>
    <t>-503.423027300883 196.840452500675 -205.452736423061</t>
  </si>
  <si>
    <t>-510.022541903748 192.654972251179 -303.651180216542</t>
  </si>
  <si>
    <t>-508.789569969369 178.675272217256 -411.201380615789</t>
  </si>
  <si>
    <t>-503.940186410665 162.641591031436 -507.759230726362</t>
  </si>
  <si>
    <t>-495.186536285046 143.45506378598 -603.463233492656</t>
  </si>
  <si>
    <t>-478.599136357597 113.35337908941 -737.114686005467</t>
  </si>
  <si>
    <t>-447.202968595511 89.7201386675365 -819.435825355412</t>
  </si>
  <si>
    <t>-487.914904953453 155.808243737426 -684.84808076422</t>
  </si>
  <si>
    <t>-517.9522306928 291.190703403854 -704.039505993883</t>
  </si>
  <si>
    <t>-475.370803199387 445.652554976405 -450.409114573457</t>
  </si>
  <si>
    <t>-249.9064612721 397.904365979561 -366.677766796941</t>
  </si>
  <si>
    <t>-483.947598590021 97.5100938575874 -671.22554614943</t>
  </si>
  <si>
    <t>-500.439563446766 9.04963559873022 -320.762426989951</t>
  </si>
  <si>
    <t>-274.114604053394 102.122463803493 -336.23676044235</t>
  </si>
  <si>
    <t>-487.849040874437 275.745159903432 -209.762910984312</t>
  </si>
  <si>
    <t>-488.67498979048 285.406228445573 206.604747133308</t>
  </si>
  <si>
    <t>-491.999416082083 287.015473380987 613.022491701821</t>
  </si>
  <si>
    <t>-343.868543934937 298.739261873429 674.290724467386</t>
  </si>
  <si>
    <t>-518.93194361628 118.029362231644 -201.063549060925</t>
  </si>
  <si>
    <t>-530.180747401619 112.526467156656 215.228647995298</t>
  </si>
  <si>
    <t>-532.829815130185 102.558189503333 621.428301681384</t>
  </si>
  <si>
    <t>-392.893106878771 51.9307933948869 682.16198761994</t>
  </si>
  <si>
    <t>9763-20170724T150337.976290900.bin</t>
  </si>
  <si>
    <t>-503.496356224942 197.540368477365 -205.518332347074</t>
  </si>
  <si>
    <t>-510.041448807799 193.304929639746 -303.718313449519</t>
  </si>
  <si>
    <t>-508.764096242884 179.149106540216 -411.244994268183</t>
  </si>
  <si>
    <t>-503.878713296248 162.905926480744 -507.765876862584</t>
  </si>
  <si>
    <t>-495.091777875788 143.459413522594 -603.414357236976</t>
  </si>
  <si>
    <t>-478.459071248596 112.937975239504 -736.965021172751</t>
  </si>
  <si>
    <t>-446.93688736924 89.0363708909924 -819.160365149498</t>
  </si>
  <si>
    <t>-487.726594748563 155.562879439829 -684.828388833015</t>
  </si>
  <si>
    <t>-517.413316315044 290.955460066266 -704.513461520327</t>
  </si>
  <si>
    <t>-474.12635158804 445.767594942219 -451.216473615635</t>
  </si>
  <si>
    <t>-248.950434250002 398.233801451034 -366.591657867666</t>
  </si>
  <si>
    <t>-483.895833375346 97.2956486941591 -671.035060520203</t>
  </si>
  <si>
    <t>-500.429194588896 9.54024191823191 -320.326361233407</t>
  </si>
  <si>
    <t>-273.891204873606 102.066016340144 -335.964004608019</t>
  </si>
  <si>
    <t>-487.829637380646 276.35517712515 -209.84060997668</t>
  </si>
  <si>
    <t>-488.773615146753 285.806232018495 206.531564738316</t>
  </si>
  <si>
    <t>-491.982245988556 287.029230954533 612.945085750607</t>
  </si>
  <si>
    <t>-343.864417296156 298.793943477681 674.237045382663</t>
  </si>
  <si>
    <t>-519.078697234466 118.797410306714 -201.07093963551</t>
  </si>
  <si>
    <t>-530.240749333099 112.858836613441 215.217590766606</t>
  </si>
  <si>
    <t>-532.810845360625 102.604817428627 621.40695155461</t>
  </si>
  <si>
    <t>-392.901244374305 51.9448275292846 682.175905739139</t>
  </si>
  <si>
    <t>9763-20170724T150338.041466900.bin</t>
  </si>
  <si>
    <t>-503.943429207569 198.81270760241 -205.624734988331</t>
  </si>
  <si>
    <t>-510.330981684076 194.429232584599 -303.828500850592</t>
  </si>
  <si>
    <t>-508.868604831366 179.900425517412 -411.303058145134</t>
  </si>
  <si>
    <t>-503.807676658852 163.236319089839 -507.743191396392</t>
  </si>
  <si>
    <t>-494.834717698797 143.285564398119 -603.270401045375</t>
  </si>
  <si>
    <t>-477.927079055921 111.967575999192 -736.602052096516</t>
  </si>
  <si>
    <t>-446.137549985544 87.5541487939565 -818.543527313009</t>
  </si>
  <si>
    <t>-487.194325068257 154.912539348581 -684.728723606533</t>
  </si>
  <si>
    <t>-516.307596623151 290.295226628725 -705.353494485781</t>
  </si>
  <si>
    <t>-471.757127041561 444.907198418542 -452.153317475371</t>
  </si>
  <si>
    <t>-247.321602307119 398.403498778524 -365.026362572421</t>
  </si>
  <si>
    <t>-483.60716519243 96.7095141311027 -670.60259350141</t>
  </si>
  <si>
    <t>-500.425720766114 10.4923920637782 -319.430618935991</t>
  </si>
  <si>
    <t>-273.440189519437 101.861403087923 -335.376936730486</t>
  </si>
  <si>
    <t>-488.175402280949 277.561270928387 -210.049918106758</t>
  </si>
  <si>
    <t>-489.078340221476 286.610635265641 206.331270179232</t>
  </si>
  <si>
    <t>-491.954891305875 287.178247789675 612.749744382248</t>
  </si>
  <si>
    <t>-343.852118644428 298.649335341706 674.133684051872</t>
  </si>
  <si>
    <t>-519.619888667912 120.00496981263 -201.094948185985</t>
  </si>
  <si>
    <t>-530.541445445132 113.581683352669 215.192765826816</t>
  </si>
  <si>
    <t>-532.835196613494 102.624475276796 621.389667378807</t>
  </si>
  <si>
    <t>-392.913096003724 52.0072678787512 682.165515516851</t>
  </si>
  <si>
    <t>9763-20170724T150338.074559000.bin</t>
  </si>
  <si>
    <t>-504.231202727332 199.312730803475 -205.658347786786</t>
  </si>
  <si>
    <t>-510.506286112731 194.849486300586 -303.86580678486</t>
  </si>
  <si>
    <t>-508.914656242684 180.137199629594 -411.313582593663</t>
  </si>
  <si>
    <t>-503.733218960841 163.269301773243 -507.711776682709</t>
  </si>
  <si>
    <t>-494.635179316838 143.077081454113 -603.176493853529</t>
  </si>
  <si>
    <t>-477.545847509364 111.38019723355 -736.395280987767</t>
  </si>
  <si>
    <t>-445.602463886816 86.7037035210726 -818.198134244555</t>
  </si>
  <si>
    <t>-486.828740932723 154.477305184205 -684.650966517719</t>
  </si>
  <si>
    <t>-515.725729846857 289.843735203908 -705.702590253838</t>
  </si>
  <si>
    <t>-470.79037698402 443.559659694915 -452.025178419914</t>
  </si>
  <si>
    <t>-246.625545099873 398.112902699253 -363.652557950112</t>
  </si>
  <si>
    <t>-483.370913578136 96.3051256186116 -670.366511058144</t>
  </si>
  <si>
    <t>-500.377038198451 10.8695083105772 -318.97045680726</t>
  </si>
  <si>
    <t>-273.186699364122 101.719088840962 -334.968003789907</t>
  </si>
  <si>
    <t>-488.376093303319 278.010710243684 -210.149117484165</t>
  </si>
  <si>
    <t>-489.241876169096 286.92882486019 206.23495405609</t>
  </si>
  <si>
    <t>-491.918879907255 287.183841961301 612.658752517533</t>
  </si>
  <si>
    <t>-343.83603451349 298.692478306978 674.083706078407</t>
  </si>
  <si>
    <t>-520.013170427688 120.566662776755 -201.09821700294</t>
  </si>
  <si>
    <t>-530.807672582379 113.893042752393 215.1888471593</t>
  </si>
  <si>
    <t>-532.851525313944 102.643110186495 621.381444160695</t>
  </si>
  <si>
    <t>-392.930330668269 52.0126217490506 682.148305134358</t>
  </si>
  <si>
    <t>9763-20170724T150338.142740700.bin</t>
  </si>
  <si>
    <t>-504.767057054051 200.208217345618 -205.729295054839</t>
  </si>
  <si>
    <t>-510.783072930816 195.61808984865 -303.947046450941</t>
  </si>
  <si>
    <t>-508.876881296929 180.682147205699 -411.358873387989</t>
  </si>
  <si>
    <t>-503.398717971196 163.580023896598 -507.699527650222</t>
  </si>
  <si>
    <t>-493.991130752909 143.123419021417 -603.077826368806</t>
  </si>
  <si>
    <t>-476.452304186617 111.023167269186 -736.141560285841</t>
  </si>
  <si>
    <t>-444.187228761398 85.9699751692697 -817.703195524935</t>
  </si>
  <si>
    <t>-485.849099873707 154.281829092677 -684.552868471523</t>
  </si>
  <si>
    <t>-514.412926555392 289.60485351843 -706.275707621817</t>
  </si>
  <si>
    <t>-469.416689981637 441.291182716692 -451.390155304654</t>
  </si>
  <si>
    <t>-245.519645853993 398.027728503213 -361.260404443119</t>
  </si>
  <si>
    <t>-482.560841738956 96.1430039734457 -670.09408119366</t>
  </si>
  <si>
    <t>-500.286347431273 11.70099873048 -318.382163221127</t>
  </si>
  <si>
    <t>-272.735133784184 101.69085584863 -334.107298833503</t>
  </si>
  <si>
    <t>-488.729185516989 278.887596064512 -210.316960701585</t>
  </si>
  <si>
    <t>-489.607969813187 287.487659079653 206.073802218015</t>
  </si>
  <si>
    <t>-491.854410951311 287.233335458791 612.483863764589</t>
  </si>
  <si>
    <t>-343.809981687725 298.774553787275 673.995185091818</t>
  </si>
  <si>
    <t>-520.739879322014 121.508779720347 -201.093135161692</t>
  </si>
  <si>
    <t>-531.157524149324 114.346565080032 215.195467965925</t>
  </si>
  <si>
    <t>-532.881171319646 102.67166735824 621.382538917935</t>
  </si>
  <si>
    <t>-392.958793237787 52.0121669893356 682.122480569898</t>
  </si>
  <si>
    <t>9763-20170724T150338.176839900.bin</t>
  </si>
  <si>
    <t>-504.974968650012 200.59479633216 -205.787487416111</t>
  </si>
  <si>
    <t>-510.867310451665 195.937808778325 -304.009577534997</t>
  </si>
  <si>
    <t>-508.816218763077 180.903810089895 -411.40513579494</t>
  </si>
  <si>
    <t>-503.203466580718 163.704235024566 -507.720378789841</t>
  </si>
  <si>
    <t>-493.657688154204 143.141363759547 -603.062180627219</t>
  </si>
  <si>
    <t>-475.920434643662 110.883374667747 -736.06155335711</t>
  </si>
  <si>
    <t>-443.505212729488 85.6917702028823 -817.520957787896</t>
  </si>
  <si>
    <t>-485.376480845359 154.204710995242 -684.536221952073</t>
  </si>
  <si>
    <t>-513.882040646275 289.505108512097 -706.522745485893</t>
  </si>
  <si>
    <t>-468.809903621803 439.730519005775 -450.786789114988</t>
  </si>
  <si>
    <t>-245.002754584867 398.002164092269 -359.714778255116</t>
  </si>
  <si>
    <t>-482.145143612765 96.0800482316324 -670.007736545643</t>
  </si>
  <si>
    <t>-500.350213603208 12.1981338425853 -318.185825947915</t>
  </si>
  <si>
    <t>-272.662773495506 101.894149720575 -333.614947012248</t>
  </si>
  <si>
    <t>-488.872399281026 279.253638890068 -210.403609015665</t>
  </si>
  <si>
    <t>-489.813139345395 287.743787409982 205.989314061977</t>
  </si>
  <si>
    <t>-491.815078835794 287.247242555403 612.397669264978</t>
  </si>
  <si>
    <t>-343.793530918516 298.814738457911 673.959135996225</t>
  </si>
  <si>
    <t>-521.050923609898 121.946744685067 -201.122526035338</t>
  </si>
  <si>
    <t>-531.332095378806 114.57080216029 215.165701231974</t>
  </si>
  <si>
    <t>-532.893751412334 102.66121852171 621.361454785135</t>
  </si>
  <si>
    <t>-392.970973998272 52.0029135598818 682.101502209203</t>
  </si>
  <si>
    <t>9763-20170724T150338.242016300.bin</t>
  </si>
  <si>
    <t>-505.301401097575 201.250649299421 -205.834733100415</t>
  </si>
  <si>
    <t>-511.02575548617 196.517357209167 -304.063151795723</t>
  </si>
  <si>
    <t>-508.751726467119 181.345425013818 -411.434664567135</t>
  </si>
  <si>
    <t>-502.923496578648 163.999615101606 -507.711225747273</t>
  </si>
  <si>
    <t>-493.148924715101 143.269891259201 -602.993536933198</t>
  </si>
  <si>
    <t>-475.076276745767 110.755049804115 -735.885096909263</t>
  </si>
  <si>
    <t>-442.403030252585 85.3660636168299 -817.179966654318</t>
  </si>
  <si>
    <t>-484.607067718975 154.180333731192 -684.461346051247</t>
  </si>
  <si>
    <t>-512.931111562571 289.458352485821 -706.781355755796</t>
  </si>
  <si>
    <t>-467.201036025524 434.91372235521 -448.418271473608</t>
  </si>
  <si>
    <t>-243.37157159347 397.153204419911 -355.684739701401</t>
  </si>
  <si>
    <t>-481.522748839262 96.0747027964153 -669.825067169991</t>
  </si>
  <si>
    <t>-500.652987055233 12.8658240933376 -317.844795956831</t>
  </si>
  <si>
    <t>-272.833655195375 102.321547609399 -332.712214602853</t>
  </si>
  <si>
    <t>-489.092885749815 279.871153809974 -210.522897515812</t>
  </si>
  <si>
    <t>-490.168756746899 288.136264043888 205.87425417604</t>
  </si>
  <si>
    <t>-491.721016071661 287.203575105997 612.269724085144</t>
  </si>
  <si>
    <t>-343.741208310399 298.885807123017 673.909863654623</t>
  </si>
  <si>
    <t>-521.48278735629 122.670953790444 -201.141120920319</t>
  </si>
  <si>
    <t>-531.684277640596 114.988811143177 215.143549871075</t>
  </si>
  <si>
    <t>-532.900155647493 102.661166657952 621.326835291827</t>
  </si>
  <si>
    <t>-392.986027235518 51.9860888040887 682.072817641327</t>
  </si>
  <si>
    <t>9763-20170724T150338.273101600.bin</t>
  </si>
  <si>
    <t>-505.397366735315 201.571250338711 -205.859732836923</t>
  </si>
  <si>
    <t>-511.058300732389 196.816883754817 -304.09076948168</t>
  </si>
  <si>
    <t>-508.701271496678 181.626872661499 -411.45796008625</t>
  </si>
  <si>
    <t>-502.794202269808 164.266838582509 -507.727154372248</t>
  </si>
  <si>
    <t>-492.937822635957 143.523978975599 -602.998196980458</t>
  </si>
  <si>
    <t>-474.747578732817 110.992088719589 -735.869502343893</t>
  </si>
  <si>
    <t>-441.983544706371 85.5532215155783 -817.112200471243</t>
  </si>
  <si>
    <t>-484.289229913025 154.426811901163 -684.455743472559</t>
  </si>
  <si>
    <t>-512.541458264679 289.700519805333 -706.830328705881</t>
  </si>
  <si>
    <t>-466.873466277362 432.726963602308 -447.103817194079</t>
  </si>
  <si>
    <t>-242.79447728918 396.295135268934 -354.441497239418</t>
  </si>
  <si>
    <t>-481.28718080131 96.3173210836476 -669.817350921561</t>
  </si>
  <si>
    <t>-500.840997337957 13.2360452577955 -317.831991682527</t>
  </si>
  <si>
    <t>-272.919134451703 102.474720178033 -332.429384556375</t>
  </si>
  <si>
    <t>-489.14968283571 280.180346132291 -210.55650152791</t>
  </si>
  <si>
    <t>-490.304195201019 288.308858944862 205.843097843348</t>
  </si>
  <si>
    <t>-491.708030419369 287.240594979347 612.228520266986</t>
  </si>
  <si>
    <t>-343.738760818823 298.866835146435 673.904451039541</t>
  </si>
  <si>
    <t>-521.65729533534 122.962789919715 -201.153999115525</t>
  </si>
  <si>
    <t>-531.8073969281 115.232336824884 215.131032841554</t>
  </si>
  <si>
    <t>-532.893218155675 102.680955303705 621.314021495733</t>
  </si>
  <si>
    <t>-392.988211214673 51.9852884821858 682.063866359592</t>
  </si>
  <si>
    <t>9763-20170724T150338.311205400.bin</t>
  </si>
  <si>
    <t>-505.486189993724 201.826795421006 -205.89005285952</t>
  </si>
  <si>
    <t>-511.079404574715 197.051605392999 -304.124047072711</t>
  </si>
  <si>
    <t>-508.624819642591 181.868945504314 -411.490121999614</t>
  </si>
  <si>
    <t>-502.621681507919 164.528311095792 -507.756671158709</t>
  </si>
  <si>
    <t>-492.662213653836 143.8182647797 -603.02429737552</t>
  </si>
  <si>
    <t>-474.320135224615 111.347365895681 -735.889568125942</t>
  </si>
  <si>
    <t>-441.444861552324 85.9154928429923 -817.089650782177</t>
  </si>
  <si>
    <t>-483.907173706794 154.759631435554 -684.465244569214</t>
  </si>
  <si>
    <t>-512.188424128373 290.020423353818 -706.906433116129</t>
  </si>
  <si>
    <t>-466.755169917375 431.149175723385 -446.102858328905</t>
  </si>
  <si>
    <t>-242.374481766183 395.958825692321 -353.690928404027</t>
  </si>
  <si>
    <t>-480.948553498761 96.6412181346741 -669.853218353727</t>
  </si>
  <si>
    <t>-500.909341146316 13.6612597638969 -317.914086878048</t>
  </si>
  <si>
    <t>-272.820226840191 102.519157196949 -332.2190087806</t>
  </si>
  <si>
    <t>-489.183431986948 280.430622115827 -210.596559121311</t>
  </si>
  <si>
    <t>-490.407160582225 288.422499626349 205.805464969311</t>
  </si>
  <si>
    <t>-491.68331631127 287.256694222108 612.174282871697</t>
  </si>
  <si>
    <t>-343.733070906648 298.859515817128 673.900265287004</t>
  </si>
  <si>
    <t>-521.820689505656 123.194216379705 -201.183079555374</t>
  </si>
  <si>
    <t>-531.888100314216 115.524214468805 215.10504028462</t>
  </si>
  <si>
    <t>-532.856715475199 102.727891990864 621.284796681726</t>
  </si>
  <si>
    <t>-392.983818623043 51.9702790341585 682.056843869804</t>
  </si>
  <si>
    <t>9763-20170724T150338.375166000.bin</t>
  </si>
  <si>
    <t>-505.692617100738 202.278308544694 -205.930455473861</t>
  </si>
  <si>
    <t>-511.23950354728 197.492772453088 -304.166487933018</t>
  </si>
  <si>
    <t>-508.669227041709 182.362745424719 -411.537279388738</t>
  </si>
  <si>
    <t>-502.536679827314 165.099198031607 -507.809621380221</t>
  </si>
  <si>
    <t>-492.423946552886 144.497570146259 -603.084516716936</t>
  </si>
  <si>
    <t>-473.842076038551 112.214114411838 -735.962253573521</t>
  </si>
  <si>
    <t>-440.754640090376 86.9263674851225 -817.120974606352</t>
  </si>
  <si>
    <t>-483.543652545696 155.55198197715 -684.49667901945</t>
  </si>
  <si>
    <t>-511.990811185022 290.796109790979 -706.83892801483</t>
  </si>
  <si>
    <t>-466.524535955911 427.377974716285 -443.631434064605</t>
  </si>
  <si>
    <t>-241.678894057823 395.077538045491 -351.29432618651</t>
  </si>
  <si>
    <t>-480.567939858779 97.4167388815474 -669.956193001922</t>
  </si>
  <si>
    <t>-500.993027868252 14.5786459956912 -318.128009393902</t>
  </si>
  <si>
    <t>-272.627660569761 102.772337344852 -332.132951470873</t>
  </si>
  <si>
    <t>-489.330833282593 280.895689848655 -210.645464199671</t>
  </si>
  <si>
    <t>-490.571321525602 288.721657596455 205.759699018907</t>
  </si>
  <si>
    <t>-491.667751251998 287.326626108239 612.130116024407</t>
  </si>
  <si>
    <t>-343.725360831263 298.754812657829 673.907498340949</t>
  </si>
  <si>
    <t>-522.073165583145 123.737845106869 -201.200968520145</t>
  </si>
  <si>
    <t>-532.067413472231 115.954874580128 215.086833369454</t>
  </si>
  <si>
    <t>-532.804552405867 102.796317224145 621.245939754627</t>
  </si>
  <si>
    <t>-392.986658400681 51.9398968843677 682.061934407447</t>
  </si>
  <si>
    <t>9763-20170724T150338.440339900.bin</t>
  </si>
  <si>
    <t>-506.047509859902 202.84009523185 -205.927248391458</t>
  </si>
  <si>
    <t>-511.618832960179 198.081802015754 -304.16327530383</t>
  </si>
  <si>
    <t>-508.989247061512 183.051940977773 -411.546709496734</t>
  </si>
  <si>
    <t>-502.77004741716 165.910360594158 -507.835197858999</t>
  </si>
  <si>
    <t>-492.538881128725 145.464961323679 -603.131240989257</t>
  </si>
  <si>
    <t>-473.758102358952 113.439457582164 -736.043362711299</t>
  </si>
  <si>
    <t>-440.506998649828 88.4210007018228 -817.218653006345</t>
  </si>
  <si>
    <t>-483.585373470928 156.673327054278 -684.514287376603</t>
  </si>
  <si>
    <t>-512.290856946689 291.905136086179 -706.651352735505</t>
  </si>
  <si>
    <t>-466.133957937765 424.357123476739 -441.460778842309</t>
  </si>
  <si>
    <t>-241.395643835658 395.071263875082 -347.865770491164</t>
  </si>
  <si>
    <t>-480.534131029938 98.5178681019283 -670.070270896898</t>
  </si>
  <si>
    <t>-500.869973689095 15.2012892709431 -318.347764228132</t>
  </si>
  <si>
    <t>-272.387386392668 103.097898390701 -332.308985684614</t>
  </si>
  <si>
    <t>-489.754171247367 281.452512718679 -210.621111667672</t>
  </si>
  <si>
    <t>-490.698863168046 289.07657853807 205.788541239889</t>
  </si>
  <si>
    <t>-491.653036142043 287.311381207814 612.145475738205</t>
  </si>
  <si>
    <t>-343.714590251115 298.806464819841 673.919936698223</t>
  </si>
  <si>
    <t>-522.335810470874 124.301986382701 -201.22059127314</t>
  </si>
  <si>
    <t>-532.10352789843 116.228566355988 215.067118681046</t>
  </si>
  <si>
    <t>-532.804208396136 102.826018914664 621.226371479126</t>
  </si>
  <si>
    <t>-393.001325213574 51.9523845529493 682.062426503697</t>
  </si>
  <si>
    <t>9763-20170724T150338.476017400.bin</t>
  </si>
  <si>
    <t>-506.183395723477 203.120930250242 -205.948904990716</t>
  </si>
  <si>
    <t>-511.802412310263 198.378728606102 -304.18298620888</t>
  </si>
  <si>
    <t>-509.175300472878 183.405092492784 -411.57436539963</t>
  </si>
  <si>
    <t>-502.939420829631 166.331802166289 -507.874022938031</t>
  </si>
  <si>
    <t>-492.673598480422 145.972853736205 -603.184628159407</t>
  </si>
  <si>
    <t>-473.825991520814 114.088844574699 -736.121355117532</t>
  </si>
  <si>
    <t>-440.513660401161 89.2121388230569 -817.315196510841</t>
  </si>
  <si>
    <t>-483.706440272814 157.26561288015 -684.554572571954</t>
  </si>
  <si>
    <t>-512.562514025092 292.473770319122 -706.573758423023</t>
  </si>
  <si>
    <t>-466.205440715311 422.771583383989 -440.352933005882</t>
  </si>
  <si>
    <t>-241.648384327714 394.91106440149 -345.891654144706</t>
  </si>
  <si>
    <t>-480.607919800202 99.0992983001195 -670.164358811204</t>
  </si>
  <si>
    <t>-500.73083315159 15.4129304686908 -318.485227720939</t>
  </si>
  <si>
    <t>-272.216702371306 103.230978680615 -332.424374018103</t>
  </si>
  <si>
    <t>-489.953740701322 281.736800342459 -210.622177935163</t>
  </si>
  <si>
    <t>-490.746239608499 289.238313801594 205.790035991284</t>
  </si>
  <si>
    <t>-491.643550436698 287.320425336952 612.146191126519</t>
  </si>
  <si>
    <t>-343.70526883628 298.8001727133 673.923893930451</t>
  </si>
  <si>
    <t>-522.421732949313 124.54258353156 -201.228716226099</t>
  </si>
  <si>
    <t>-532.122531888588 116.386854924767 215.058939671979</t>
  </si>
  <si>
    <t>-532.797997049314 102.852530861422 621.215297461039</t>
  </si>
  <si>
    <t>-393.00267208876 51.9707362833417 682.061882379562</t>
  </si>
  <si>
    <t>9763-20170724T150338.540194100.bin</t>
  </si>
  <si>
    <t>-506.631981190865 203.625135358349 -205.935031482639</t>
  </si>
  <si>
    <t>-512.319509911946 198.929151937102 -304.167358281229</t>
  </si>
  <si>
    <t>-509.725759882141 184.085650997058 -411.577609614499</t>
  </si>
  <si>
    <t>-503.504002742695 167.16408206022 -507.904913763422</t>
  </si>
  <si>
    <t>-493.237000501755 146.992639348124 -603.255325815374</t>
  </si>
  <si>
    <t>-474.372451249489 115.411404621369 -736.26185983789</t>
  </si>
  <si>
    <t>-441.034089084917 90.8269399379408 -817.53399923636</t>
  </si>
  <si>
    <t>-484.320346489693 158.465653376685 -684.605546753682</t>
  </si>
  <si>
    <t>-513.583345594386 293.636541286531 -706.316369011453</t>
  </si>
  <si>
    <t>-466.636959381633 420.052910817309 -438.333203970405</t>
  </si>
  <si>
    <t>-242.205841958134 394.388568333016 -342.955051581905</t>
  </si>
  <si>
    <t>-481.101906120414 100.276878140947 -670.332603454971</t>
  </si>
  <si>
    <t>-500.671470084795 16.161136104093 -318.820916935936</t>
  </si>
  <si>
    <t>-271.997154638134 103.607353414922 -332.466280835666</t>
  </si>
  <si>
    <t>-490.515374082536 282.278582307904 -210.589998941956</t>
  </si>
  <si>
    <t>-490.821384855797 289.504271188252 205.82768019436</t>
  </si>
  <si>
    <t>-491.639094256479 287.328616608835 612.194860639535</t>
  </si>
  <si>
    <t>-343.692987002205 298.765280174128 673.961786101731</t>
  </si>
  <si>
    <t>-522.737652660195 125.008157044306 -201.235335215202</t>
  </si>
  <si>
    <t>-532.207509003913 116.673900471783 215.054076844777</t>
  </si>
  <si>
    <t>-532.815177028419 102.908030731874 621.221934857862</t>
  </si>
  <si>
    <t>-393.003112594546 52.0569848014466 682.05573927709</t>
  </si>
  <si>
    <t>9763-20170724T150338.576592700.bin</t>
  </si>
  <si>
    <t>-506.875913779467 203.873155759488 -205.903178030139</t>
  </si>
  <si>
    <t>-512.621648452245 199.199280807882 -304.133216507526</t>
  </si>
  <si>
    <t>-510.053769142696 184.431602546406 -411.554555888851</t>
  </si>
  <si>
    <t>-503.841321599062 167.600890826617 -507.898414501714</t>
  </si>
  <si>
    <t>-493.570541444552 147.542692731563 -603.272249549101</t>
  </si>
  <si>
    <t>-474.687749394199 116.145448555202 -736.319833896385</t>
  </si>
  <si>
    <t>-441.342153441926 91.7273301911985 -817.63917252895</t>
  </si>
  <si>
    <t>-484.666669558785 159.126189850357 -684.608226527882</t>
  </si>
  <si>
    <t>-514.049938148632 294.301261563484 -706.118236741735</t>
  </si>
  <si>
    <t>-466.824789646599 419.379084806558 -437.556699927953</t>
  </si>
  <si>
    <t>-242.17529163808 393.989274833978 -342.620147755753</t>
  </si>
  <si>
    <t>-481.402293771723 100.921821874941 -670.409572006372</t>
  </si>
  <si>
    <t>-500.778647542055 16.7934586163133 -319.063103034545</t>
  </si>
  <si>
    <t>-271.687078536756 103.21998662304 -332.197394461153</t>
  </si>
  <si>
    <t>-490.820585211389 282.583424697297 -210.550182727162</t>
  </si>
  <si>
    <t>-490.856585131856 289.630241627306 205.870705993397</t>
  </si>
  <si>
    <t>-491.640870466001 287.318501532109 612.240934116395</t>
  </si>
  <si>
    <t>-343.685945226892 298.755702261422 673.986666364693</t>
  </si>
  <si>
    <t>-522.914022924835 125.181007413754 -201.222884480412</t>
  </si>
  <si>
    <t>-532.282310761981 116.837749502699 215.068635328329</t>
  </si>
  <si>
    <t>-532.831310060681 102.926422080226 621.227830308668</t>
  </si>
  <si>
    <t>-393.010960261962 52.0841814855817 682.049988864599</t>
  </si>
  <si>
    <t>9763-20170724T150338.640764100.bin</t>
  </si>
  <si>
    <t>-507.343975869441 204.375594943275 -205.864327890437</t>
  </si>
  <si>
    <t>-513.18014688883 199.742429672282 -304.090917208723</t>
  </si>
  <si>
    <t>-510.640287447493 185.090300536799 -411.528760054698</t>
  </si>
  <si>
    <t>-504.426592452605 168.394364859906 -507.895867966207</t>
  </si>
  <si>
    <t>-494.12957879183 148.502712133987 -603.301931815845</t>
  </si>
  <si>
    <t>-475.185023950953 117.374483613077 -736.403815146343</t>
  </si>
  <si>
    <t>-441.816480526326 93.2227396411847 -817.793259523046</t>
  </si>
  <si>
    <t>-485.207976972027 160.248769813749 -684.612684581797</t>
  </si>
  <si>
    <t>-514.773085408244 295.450571457881 -705.832800021651</t>
  </si>
  <si>
    <t>-467.428849730689 418.734033944001 -436.463711518193</t>
  </si>
  <si>
    <t>-242.416563979921 393.478299786304 -342.354025487351</t>
  </si>
  <si>
    <t>-481.910164348229 102.019390712494 -670.525283979447</t>
  </si>
  <si>
    <t>-501.32648033083 17.8257443197915 -319.468754252039</t>
  </si>
  <si>
    <t>-271.114163251706 101.342215788789 -331.808572787056</t>
  </si>
  <si>
    <t>-491.413584027113 283.220000408504 -210.478963180636</t>
  </si>
  <si>
    <t>-490.876848163753 289.839376645676 205.948536506495</t>
  </si>
  <si>
    <t>-491.624325604455 287.287773194575 612.309542866125</t>
  </si>
  <si>
    <t>-343.652952077379 298.719635874582 674.01679798016</t>
  </si>
  <si>
    <t>-523.223756526635 125.519436687542 -201.191610853941</t>
  </si>
  <si>
    <t>-532.463517272924 117.275560103599 215.104751718682</t>
  </si>
  <si>
    <t>-532.851994244673 103.003106617541 621.245955104322</t>
  </si>
  <si>
    <t>-393.031976415924 52.1382202929244 682.049930920787</t>
  </si>
  <si>
    <t>9763-20170724T150338.677867200.bin</t>
  </si>
  <si>
    <t>-507.480330973159 204.56759636684 -205.856064346068</t>
  </si>
  <si>
    <t>-513.379158077 199.957525467753 -304.080050640796</t>
  </si>
  <si>
    <t>-510.85334321631 185.36232332364 -411.525878955048</t>
  </si>
  <si>
    <t>-504.631112070771 168.732774446891 -507.904069376066</t>
  </si>
  <si>
    <t>-494.305133484333 148.923282102376 -603.323902990246</t>
  </si>
  <si>
    <t>-475.29903399869 117.928947939291 -736.448433043401</t>
  </si>
  <si>
    <t>-441.904145825021 93.8847473431042 -817.858773066683</t>
  </si>
  <si>
    <t>-485.348365057246 160.750938535691 -684.618938490668</t>
  </si>
  <si>
    <t>-514.940706704262 295.928690071174 -705.746978979626</t>
  </si>
  <si>
    <t>-467.339143439551 418.746333046767 -436.210443711649</t>
  </si>
  <si>
    <t>-242.205124117128 393.364036928927 -342.426557036013</t>
  </si>
  <si>
    <t>-482.052172836448 102.507778292416 -670.587959078233</t>
  </si>
  <si>
    <t>-501.454156523574 17.9060211469182 -319.644881518342</t>
  </si>
  <si>
    <t>-270.773242588646 100.124313927151 -331.95239940053</t>
  </si>
  <si>
    <t>-491.56976090137 283.439046318511 -210.459609835203</t>
  </si>
  <si>
    <t>-490.843782894626 289.888477073734 205.970343798393</t>
  </si>
  <si>
    <t>-491.617052616555 287.291117748971 612.328236797452</t>
  </si>
  <si>
    <t>-343.641973778341 298.69793293548 674.031226019863</t>
  </si>
  <si>
    <t>-523.350361345299 125.657578291731 -201.188115686092</t>
  </si>
  <si>
    <t>-532.518197322807 117.476131851303 215.11111283472</t>
  </si>
  <si>
    <t>-532.864704141227 103.046562561575 621.255700853637</t>
  </si>
  <si>
    <t>-393.051142259935 52.1551728993479 682.052363124229</t>
  </si>
  <si>
    <t>9763-20170724T150338.709954000.bin</t>
  </si>
  <si>
    <t>-507.610318528709 204.789681734178 -205.835256697024</t>
  </si>
  <si>
    <t>-513.524987140021 200.186929673418 -304.058623756899</t>
  </si>
  <si>
    <t>-510.992236970041 185.643900229857 -411.511405120401</t>
  </si>
  <si>
    <t>-504.755518578325 169.079298866743 -507.899629049206</t>
  </si>
  <si>
    <t>-494.407779992636 149.353377634794 -603.334603464068</t>
  </si>
  <si>
    <t>-475.364336212122 118.495676690878 -736.485522184207</t>
  </si>
  <si>
    <t>-441.96343624989 94.5384452315968 -817.919088361061</t>
  </si>
  <si>
    <t>-485.417355502672 161.265339268756 -684.613568443666</t>
  </si>
  <si>
    <t>-514.90524826281 296.502735434447 -705.585924287515</t>
  </si>
  <si>
    <t>-467.085500711707 419.296470769884 -436.077200078019</t>
  </si>
  <si>
    <t>-241.934136094334 393.615456045957 -342.416505681394</t>
  </si>
  <si>
    <t>-482.146812100875 103.005936588536 -670.644219581043</t>
  </si>
  <si>
    <t>-501.265455029221 18.2211004638762 -319.848059069575</t>
  </si>
  <si>
    <t>-270.158097661111 99.2307667523041 -332.169563092956</t>
  </si>
  <si>
    <t>-491.669670114329 283.700178058197 -210.448687090886</t>
  </si>
  <si>
    <t>-490.832010642752 289.968256643838 205.983837856703</t>
  </si>
  <si>
    <t>-491.617518861557 287.326052341079 612.340863095154</t>
  </si>
  <si>
    <t>-343.638109743683 298.651161223077 674.048528713728</t>
  </si>
  <si>
    <t>-523.547047090126 125.850638131176 -201.169583740215</t>
  </si>
  <si>
    <t>-532.522313092136 117.666755178662 215.13375787629</t>
  </si>
  <si>
    <t>-532.864510531228 103.108750609984 621.272251116094</t>
  </si>
  <si>
    <t>-393.062642335976 52.1744526130667 682.059827537102</t>
  </si>
  <si>
    <t>9763-20170724T150338.778143200.bin</t>
  </si>
  <si>
    <t>-507.76908012168 205.245058441769 -205.842353188558</t>
  </si>
  <si>
    <t>-513.742594620088 200.679645837333 -304.063964660044</t>
  </si>
  <si>
    <t>-511.20575198073 186.174374725456 -411.521659495297</t>
  </si>
  <si>
    <t>-504.936476219688 169.646684345498 -507.914243579871</t>
  </si>
  <si>
    <t>-494.527033693952 149.963073159882 -603.351062972205</t>
  </si>
  <si>
    <t>-475.365979677334 119.173079816441 -736.500779851406</t>
  </si>
  <si>
    <t>-441.981033944005 95.3049698285934 -817.967120395326</t>
  </si>
  <si>
    <t>-485.436256008901 161.918872009888 -684.612489914599</t>
  </si>
  <si>
    <t>-514.76058020839 297.218277963333 -705.492741762931</t>
  </si>
  <si>
    <t>-466.599632900488 419.867545493897 -435.978973213104</t>
  </si>
  <si>
    <t>-241.43167531387 393.886789156071 -342.440808927691</t>
  </si>
  <si>
    <t>-482.235176776219 103.647450550507 -670.677074744496</t>
  </si>
  <si>
    <t>-501.12502830156 19.2880907290585 -320.039926101365</t>
  </si>
  <si>
    <t>-269.35946739007 98.4318438676016 -332.121640228645</t>
  </si>
  <si>
    <t>-491.664689397669 284.23485889149 -210.44334233266</t>
  </si>
  <si>
    <t>-490.749675796917 290.124267099411 205.994471492821</t>
  </si>
  <si>
    <t>-491.62879673137 287.435759352262 612.362618124598</t>
  </si>
  <si>
    <t>-343.626238526785 298.338292136997 674.090859721368</t>
  </si>
  <si>
    <t>-523.862596133166 126.269038614699 -201.175125174182</t>
  </si>
  <si>
    <t>-532.659104810207 118.063858642338 215.13156207666</t>
  </si>
  <si>
    <t>-532.842829311665 103.232177363313 621.26714404463</t>
  </si>
  <si>
    <t>-393.111122654442 52.1127764664946 682.060711495684</t>
  </si>
  <si>
    <t>9763-20170724T150338.843318800.bin</t>
  </si>
  <si>
    <t>-507.829646289765 205.667049355005 -205.817122039222</t>
  </si>
  <si>
    <t>-513.852386143515 201.128021357609 -304.036863383752</t>
  </si>
  <si>
    <t>-511.319452998113 186.587298181015 -411.489890713675</t>
  </si>
  <si>
    <t>-505.030729576092 170.004884405534 -507.871799573814</t>
  </si>
  <si>
    <t>-494.577583928382 150.246317773857 -603.288522885909</t>
  </si>
  <si>
    <t>-475.328478533427 119.331888233757 -736.396492779914</t>
  </si>
  <si>
    <t>-441.990517552318 95.3738468409542 -817.855697244749</t>
  </si>
  <si>
    <t>-485.390638276447 162.129549089524 -684.549705924339</t>
  </si>
  <si>
    <t>-514.53749424083 297.453439490858 -705.49943560661</t>
  </si>
  <si>
    <t>-466.059048774783 420.142276056697 -436.060650493685</t>
  </si>
  <si>
    <t>-240.867223671997 393.860166102995 -342.664291418452</t>
  </si>
  <si>
    <t>-482.283653635438 103.864156954078 -670.568142277151</t>
  </si>
  <si>
    <t>-500.954601824775 20.1779662054714 -319.991364006294</t>
  </si>
  <si>
    <t>-268.59580852023 97.5236399224141 -332.322131678211</t>
  </si>
  <si>
    <t>-491.610677715533 284.669712396088 -210.406361999234</t>
  </si>
  <si>
    <t>-490.664526042413 290.26139513477 206.03552429571</t>
  </si>
  <si>
    <t>-491.617124034268 287.44521655315 612.403016977242</t>
  </si>
  <si>
    <t>-343.597960439352 298.122523171464 674.130798728311</t>
  </si>
  <si>
    <t>-524.048382907976 126.67271269882 -201.182458786897</t>
  </si>
  <si>
    <t>-532.811261567855 118.506354678505 215.12577105302</t>
  </si>
  <si>
    <t>-532.811740402868 103.368665363554 621.261557390414</t>
  </si>
  <si>
    <t>-393.158960955924 52.042363180695 682.062135675208</t>
  </si>
  <si>
    <t>9763-20170724T150338.873405600.bin</t>
  </si>
  <si>
    <t>-507.807734348001 205.880620659296 -205.809294972771</t>
  </si>
  <si>
    <t>-513.84474264919 201.336055400351 -304.027852750392</t>
  </si>
  <si>
    <t>-511.308010151714 186.765845096506 -411.476933011358</t>
  </si>
  <si>
    <t>-505.007182618198 170.148443344316 -507.851935083988</t>
  </si>
  <si>
    <t>-494.532934435253 150.347161407097 -603.257478872926</t>
  </si>
  <si>
    <t>-475.244320816814 119.365990307239 -736.344306995207</t>
  </si>
  <si>
    <t>-441.904523286659 95.3317334230699 -817.780211161267</t>
  </si>
  <si>
    <t>-485.300761142204 162.191504428861 -684.519292928139</t>
  </si>
  <si>
    <t>-514.310758083621 297.52617571562 -705.529538235243</t>
  </si>
  <si>
    <t>-465.66892695281 420.28280215416 -436.151143745798</t>
  </si>
  <si>
    <t>-240.545563863452 393.832216142666 -342.637216892207</t>
  </si>
  <si>
    <t>-482.240130602317 103.929612583639 -670.512736221064</t>
  </si>
  <si>
    <t>-500.544755359059 20.4351022012388 -319.987892626522</t>
  </si>
  <si>
    <t>-268.006406396732 97.2001657479329 -332.559521281907</t>
  </si>
  <si>
    <t>-491.519383165069 284.861321268436 -210.402316989615</t>
  </si>
  <si>
    <t>-490.600265750883 290.330046820062 206.041316344818</t>
  </si>
  <si>
    <t>-491.601547227546 287.43805723102 612.407450706675</t>
  </si>
  <si>
    <t>-343.582277357516 298.075957976325 674.141770971188</t>
  </si>
  <si>
    <t>-524.072778283397 126.895624598613 -201.168965312004</t>
  </si>
  <si>
    <t>-532.838282007793 118.735241393996 215.139302031604</t>
  </si>
  <si>
    <t>-532.792227524988 103.442460877084 621.258600598733</t>
  </si>
  <si>
    <t>-393.195416488828 51.9741931750025 682.06770250619</t>
  </si>
  <si>
    <t>9763-20170724T150338.938578800.bin</t>
  </si>
  <si>
    <t>-507.804953731237 206.430589145819 -205.793616782134</t>
  </si>
  <si>
    <t>-513.880681934832 201.900635678863 -304.0105673907</t>
  </si>
  <si>
    <t>-511.300535126868 187.265390217607 -411.449558148497</t>
  </si>
  <si>
    <t>-504.922795752324 170.561727323736 -507.804737633058</t>
  </si>
  <si>
    <t>-494.332664896763 150.650351558715 -603.174499944122</t>
  </si>
  <si>
    <t>-474.838972190698 119.492457128173 -736.190260230261</t>
  </si>
  <si>
    <t>-441.463308335714 95.2694807060759 -817.555488775543</t>
  </si>
  <si>
    <t>-484.944222698153 162.389330573183 -684.433704102061</t>
  </si>
  <si>
    <t>-513.7536902803 297.754099649174 -705.579737010025</t>
  </si>
  <si>
    <t>-465.087387656604 421.06179597252 -436.457446961011</t>
  </si>
  <si>
    <t>-240.017291440214 394.2985696659 -342.904336569536</t>
  </si>
  <si>
    <t>-481.967272591297 104.140969373989 -670.353199909371</t>
  </si>
  <si>
    <t>-499.377716076704 21.6312857676232 -320.00869543625</t>
  </si>
  <si>
    <t>-266.979052492821 98.6422172739276 -333.616869549362</t>
  </si>
  <si>
    <t>-491.434853714288 285.404195435615 -210.392132284512</t>
  </si>
  <si>
    <t>-490.482625412336 290.566204500715 206.055296440847</t>
  </si>
  <si>
    <t>-491.584379215653 287.439956556054 612.41636512276</t>
  </si>
  <si>
    <t>-343.557631927092 297.900289653322 674.16309588099</t>
  </si>
  <si>
    <t>-524.167673710577 127.506014385219 -201.1361986319</t>
  </si>
  <si>
    <t>-532.868888112472 119.10980175246 215.168706710141</t>
  </si>
  <si>
    <t>-532.768616169581 103.559129521821 621.254095061167</t>
  </si>
  <si>
    <t>-393.235708027539 51.9427842664973 682.084338438809</t>
  </si>
  <si>
    <t>9763-20170724T150338.974704400.bin</t>
  </si>
  <si>
    <t>-507.824925696638 206.708376773786 -205.807825368396</t>
  </si>
  <si>
    <t>-513.902695352519 202.180306645356 -304.024750620009</t>
  </si>
  <si>
    <t>-511.288070478699 187.497466181431 -411.456514448851</t>
  </si>
  <si>
    <t>-504.86305228667 170.732717601053 -507.797926083913</t>
  </si>
  <si>
    <t>-494.208955724701 150.743593118513 -603.144200171491</t>
  </si>
  <si>
    <t>-474.607239364467 119.459727695416 -736.114475363774</t>
  </si>
  <si>
    <t>-441.195405839511 95.1439082957843 -817.437281852074</t>
  </si>
  <si>
    <t>-484.731088187384 162.407475496299 -684.403840529626</t>
  </si>
  <si>
    <t>-513.449807257263 297.759605155022 -705.695687815413</t>
  </si>
  <si>
    <t>-464.852217262468 421.296950695349 -436.666161810642</t>
  </si>
  <si>
    <t>-239.848672689767 394.43247615599 -342.982163290915</t>
  </si>
  <si>
    <t>-481.812450784269 104.168732666564 -670.271683639322</t>
  </si>
  <si>
    <t>-498.298701631018 21.9330615638949 -319.99664619678</t>
  </si>
  <si>
    <t>-266.172429457428 99.5847669186869 -334.577092497267</t>
  </si>
  <si>
    <t>-491.383084516246 285.645433434523 -210.39879184079</t>
  </si>
  <si>
    <t>-490.459004177939 290.685918629925 206.050174032194</t>
  </si>
  <si>
    <t>-491.569469767636 287.445495089964 612.412662049205</t>
  </si>
  <si>
    <t>-343.540271253625 297.799361372543 674.171514648197</t>
  </si>
  <si>
    <t>-524.250998123663 127.787618138894 -201.155923009108</t>
  </si>
  <si>
    <t>-532.940515325143 119.3166531241 215.147741034199</t>
  </si>
  <si>
    <t>-532.767043656695 103.587310328456 621.231871182969</t>
  </si>
  <si>
    <t>-393.263764250984 51.9116305433661 682.079710631031</t>
  </si>
  <si>
    <t>9763-20170724T150339.041882300.bin</t>
  </si>
  <si>
    <t>-507.821274802877 207.241399042454 -205.84033090349</t>
  </si>
  <si>
    <t>-513.890220135708 202.714184591771 -304.057768659543</t>
  </si>
  <si>
    <t>-511.230267848718 187.93660912268 -411.475485903632</t>
  </si>
  <si>
    <t>-504.746126888536 171.051300579781 -507.791828430478</t>
  </si>
  <si>
    <t>-494.012842028695 150.909163636735 -603.09705876141</t>
  </si>
  <si>
    <t>-474.276990423993 119.378250310188 -735.989138037974</t>
  </si>
  <si>
    <t>-440.810161852107 94.8550134993679 -817.226941296184</t>
  </si>
  <si>
    <t>-484.428070780711 162.424003345884 -684.365348820753</t>
  </si>
  <si>
    <t>-512.914044411196 297.809219811656 -705.856128233193</t>
  </si>
  <si>
    <t>-464.420340870393 421.499596777202 -436.878268462192</t>
  </si>
  <si>
    <t>-239.438598363704 394.457197692078 -343.193074390431</t>
  </si>
  <si>
    <t>-481.573545853454 104.207579780162 -670.128620008313</t>
  </si>
  <si>
    <t>-495.875653113791 23.8919525087179 -320.0263800146</t>
  </si>
  <si>
    <t>-264.326708147063 102.896332631511 -336.408773558843</t>
  </si>
  <si>
    <t>-491.205361161791 286.132354315813 -210.426052335696</t>
  </si>
  <si>
    <t>-490.380230023819 290.882454997459 206.02655675906</t>
  </si>
  <si>
    <t>-491.553571857721 287.481007725973 612.396822218242</t>
  </si>
  <si>
    <t>-343.519305753109 297.569811245592 674.187342100547</t>
  </si>
  <si>
    <t>-524.409577504965 128.348294482631 -201.183068369846</t>
  </si>
  <si>
    <t>-533.091711501793 119.729371961618 215.117748961491</t>
  </si>
  <si>
    <t>-532.722931396561 103.692681259661 621.184711504692</t>
  </si>
  <si>
    <t>-393.300187369071 51.8549335903781 682.07925945959</t>
  </si>
  <si>
    <t>9763-20170724T150339.076713100.bin</t>
  </si>
  <si>
    <t>-507.918920271885 207.545360989241 -205.847027296349</t>
  </si>
  <si>
    <t>-513.970732367136 203.009249696999 -304.065151991543</t>
  </si>
  <si>
    <t>-511.267756953038 188.167771803909 -411.472854806649</t>
  </si>
  <si>
    <t>-504.732744934851 171.205361378053 -507.772353848418</t>
  </si>
  <si>
    <t>-493.935445748166 150.968545326778 -603.050263274125</t>
  </si>
  <si>
    <t>-474.094735148453 119.287696864639 -735.891030249495</t>
  </si>
  <si>
    <t>-440.597006701761 94.6536513327833 -817.082612017431</t>
  </si>
  <si>
    <t>-484.284912469148 162.391841654267 -684.323748054486</t>
  </si>
  <si>
    <t>-512.754572900807 297.740588007709 -705.970599058027</t>
  </si>
  <si>
    <t>-464.430121349248 421.576044601398 -437.029220525539</t>
  </si>
  <si>
    <t>-239.462967942245 394.438250593063 -343.336544989795</t>
  </si>
  <si>
    <t>-481.444925260724 104.191194991766 -670.019452407415</t>
  </si>
  <si>
    <t>-494.651586218152 24.3936651360214 -319.956713985713</t>
  </si>
  <si>
    <t>-263.414528892435 104.025869518898 -337.653256912048</t>
  </si>
  <si>
    <t>-491.2398465187 286.443298832576 -210.449665717272</t>
  </si>
  <si>
    <t>-490.444604309223 290.987009292079 206.005330231557</t>
  </si>
  <si>
    <t>-491.528384543872 287.464128965685 612.370268481431</t>
  </si>
  <si>
    <t>-343.498231482923 297.465708365068 674.18486311753</t>
  </si>
  <si>
    <t>-524.57585039298 128.677768084616 -201.197336405068</t>
  </si>
  <si>
    <t>-533.253579146131 119.976224585126 215.101800702982</t>
  </si>
  <si>
    <t>-532.693389742916 103.752689235127 621.16009952919</t>
  </si>
  <si>
    <t>-393.31592752332 51.8349581783436 682.090222413574</t>
  </si>
  <si>
    <t>9763-20170724T150339.138877800.bin</t>
  </si>
  <si>
    <t>-508.199536965603 208.284282148216 -205.904988281781</t>
  </si>
  <si>
    <t>-514.218378019498 203.717641278007 -304.123641953651</t>
  </si>
  <si>
    <t>-511.416917276245 188.774811093891 -411.514839951381</t>
  </si>
  <si>
    <t>-504.765367035766 171.697518975247 -507.785916590149</t>
  </si>
  <si>
    <t>-493.822969535303 151.325925470613 -603.018688330395</t>
  </si>
  <si>
    <t>-473.747108917492 119.437355366372 -735.774386289663</t>
  </si>
  <si>
    <t>-440.111014477497 94.606361732511 -816.848578876701</t>
  </si>
  <si>
    <t>-484.035956674352 162.621596794156 -684.293704256396</t>
  </si>
  <si>
    <t>-512.400786261022 297.969919813395 -706.144218532146</t>
  </si>
  <si>
    <t>-464.255937018831 422.020439354836 -437.269624954309</t>
  </si>
  <si>
    <t>-239.259382038089 394.488476573601 -343.762866657657</t>
  </si>
  <si>
    <t>-481.206487095672 104.444579822097 -669.891384298386</t>
  </si>
  <si>
    <t>-492.08691607738 26.6473451907352 -320.091206185406</t>
  </si>
  <si>
    <t>-261.399140242501 107.219405791899 -340.49488014267</t>
  </si>
  <si>
    <t>-491.475065938884 287.119840385233 -210.52449008143</t>
  </si>
  <si>
    <t>-490.620281305136 291.324884151187 205.933913287687</t>
  </si>
  <si>
    <t>-491.457763414512 287.419139299798 612.298606753186</t>
  </si>
  <si>
    <t>-343.452605154501 297.418770779742 674.17332291226</t>
  </si>
  <si>
    <t>-524.906393373992 129.463069097907 -201.232203743655</t>
  </si>
  <si>
    <t>-533.493610106393 120.454776353649 215.062309306322</t>
  </si>
  <si>
    <t>-532.669692692983 103.838585884669 621.119244955188</t>
  </si>
  <si>
    <t>-393.352682902622 51.8116184530129 682.094382681212</t>
  </si>
  <si>
    <t>9763-20170724T150339.174978400.bin</t>
  </si>
  <si>
    <t>-508.329246699895 208.672760966351 -205.910122799367</t>
  </si>
  <si>
    <t>-514.338429892613 204.090628423213 -304.128674664332</t>
  </si>
  <si>
    <t>-511.497214314015 189.092702650004 -411.511241927313</t>
  </si>
  <si>
    <t>-504.796929015655 171.952145973544 -507.767693142059</t>
  </si>
  <si>
    <t>-493.792481434886 151.505288881596 -602.976970389609</t>
  </si>
  <si>
    <t>-473.614991733688 119.499063983543 -735.688995547021</t>
  </si>
  <si>
    <t>-439.922046967489 94.5752663946703 -816.711104264578</t>
  </si>
  <si>
    <t>-483.936627633881 162.729355664957 -684.253621213067</t>
  </si>
  <si>
    <t>-512.264376253399 298.057836615899 -706.230549032422</t>
  </si>
  <si>
    <t>-464.224594236182 422.162740669786 -437.362286653615</t>
  </si>
  <si>
    <t>-239.210041148801 394.395019191658 -343.968428864771</t>
  </si>
  <si>
    <t>-481.131427978561 104.564077666716 -669.799301510131</t>
  </si>
  <si>
    <t>-490.793519395696 27.5436805065958 -320.14673607514</t>
  </si>
  <si>
    <t>-260.23821995877 108.094847548532 -342.073818309765</t>
  </si>
  <si>
    <t>-491.570048917961 287.451037553187 -210.548866470665</t>
  </si>
  <si>
    <t>-490.679349334786 291.582581804006 205.910198407666</t>
  </si>
  <si>
    <t>-491.433036235835 287.428260847272 612.267096938593</t>
  </si>
  <si>
    <t>-343.439307645777 297.417367587537 674.170815439665</t>
  </si>
  <si>
    <t>-525.04751807352 129.901379147567 -201.223555235925</t>
  </si>
  <si>
    <t>-533.586414435323 120.683799972627 215.067383652927</t>
  </si>
  <si>
    <t>-532.665801746098 103.905281510058 621.127988388095</t>
  </si>
  <si>
    <t>-393.367687962129 51.823399797652 682.099407360719</t>
  </si>
  <si>
    <t>9763-20170724T150339.210071300.bin</t>
  </si>
  <si>
    <t>-508.46333428588 209.0592435413 -205.911756719971</t>
  </si>
  <si>
    <t>-514.446593925393 204.453408240701 -304.130819053245</t>
  </si>
  <si>
    <t>-511.541394900953 189.397946398051 -411.503465531962</t>
  </si>
  <si>
    <t>-504.768734601193 172.194437196875 -507.743681355141</t>
  </si>
  <si>
    <t>-493.677453956494 151.674145595213 -602.927198030556</t>
  </si>
  <si>
    <t>-473.362440716494 119.555291629243 -735.590940439623</t>
  </si>
  <si>
    <t>-439.59582137185 94.5414042230814 -816.554655100803</t>
  </si>
  <si>
    <t>-483.72712776125 162.830124121224 -684.201700153035</t>
  </si>
  <si>
    <t>-512.039799771994 298.151501712457 -706.294931297613</t>
  </si>
  <si>
    <t>-464.080061589394 422.329940745399 -437.446315755854</t>
  </si>
  <si>
    <t>-239.07831358964 394.319040569459 -344.094213373348</t>
  </si>
  <si>
    <t>-480.957402703021 104.675474375242 -669.697894418751</t>
  </si>
  <si>
    <t>-489.338376237074 28.5473512651729 -320.23723466597</t>
  </si>
  <si>
    <t>-258.873363470017 108.926685247218 -343.690829505653</t>
  </si>
  <si>
    <t>-491.699952164254 287.819684263366 -210.567438733051</t>
  </si>
  <si>
    <t>-490.766364274588 291.832570258911 205.892718778584</t>
  </si>
  <si>
    <t>-491.412960889183 287.442056483773 612.249228219643</t>
  </si>
  <si>
    <t>-343.423767026282 297.376202635563 674.172711058782</t>
  </si>
  <si>
    <t>-525.19269858816 130.287195453761 -201.206580284335</t>
  </si>
  <si>
    <t>-533.64520890876 120.932624441261 215.083034889626</t>
  </si>
  <si>
    <t>-532.664527025921 103.961076425437 621.129017756028</t>
  </si>
  <si>
    <t>-393.383026383077 51.8287089132182 682.095237649715</t>
  </si>
  <si>
    <t>9763-20170724T150339.276798100.bin</t>
  </si>
  <si>
    <t>-508.643016916606 209.746697410884 -205.904788524169</t>
  </si>
  <si>
    <t>-514.601883682049 205.136134104387 -304.125076508496</t>
  </si>
  <si>
    <t>-511.581495300796 190.036443168408 -411.488450143144</t>
  </si>
  <si>
    <t>-504.668775506623 172.781182639663 -507.709326570172</t>
  </si>
  <si>
    <t>-493.401608985756 152.200224096727 -602.859143236173</t>
  </si>
  <si>
    <t>-472.801696178092 119.988889956618 -735.456541314746</t>
  </si>
  <si>
    <t>-438.92494084183 94.8612295648438 -816.338976849603</t>
  </si>
  <si>
    <t>-483.265942367153 163.300384977257 -684.118354726928</t>
  </si>
  <si>
    <t>-511.464842146728 298.623055270879 -706.311993847367</t>
  </si>
  <si>
    <t>-463.794956207755 422.866270986439 -437.441758107624</t>
  </si>
  <si>
    <t>-238.686316097068 394.310148470123 -344.513701652684</t>
  </si>
  <si>
    <t>-480.54895745828 105.154185671357 -669.571004277489</t>
  </si>
  <si>
    <t>-486.733530448322 29.8828483517862 -320.560317607573</t>
  </si>
  <si>
    <t>-256.785220807266 110.643816235452 -347.512567524493</t>
  </si>
  <si>
    <t>-491.874376047233 288.55407643832 -210.571208107809</t>
  </si>
  <si>
    <t>-490.862570500717 292.256518873855 205.89162618201</t>
  </si>
  <si>
    <t>-491.36793121829 287.450159664404 612.232398126972</t>
  </si>
  <si>
    <t>-343.387085276967 297.324896268344 674.185253105026</t>
  </si>
  <si>
    <t>-525.393535129215 130.967951555862 -201.189790186586</t>
  </si>
  <si>
    <t>-533.735120339287 121.376675966218 215.096687497492</t>
  </si>
  <si>
    <t>-532.694795516184 104.037567716644 621.133721515636</t>
  </si>
  <si>
    <t>-393.424301225025 51.8710743597887 682.09597211371</t>
  </si>
  <si>
    <t>9763-20170724T150339.345480900.bin</t>
  </si>
  <si>
    <t>-508.65385265831 210.463946174484 -205.892840406182</t>
  </si>
  <si>
    <t>-514.569914392696 205.833655673657 -304.114814516402</t>
  </si>
  <si>
    <t>-511.464040438956 190.705328869034 -411.47161803004</t>
  </si>
  <si>
    <t>-504.458980955486 173.422839472056 -507.681127665777</t>
  </si>
  <si>
    <t>-493.084701747734 152.814865704547 -602.812279366979</t>
  </si>
  <si>
    <t>-472.318872886835 120.566260140072 -735.374734028116</t>
  </si>
  <si>
    <t>-438.448276224505 95.4157041260482 -816.252607815038</t>
  </si>
  <si>
    <t>-482.833355843334 163.893243946634 -684.059850752693</t>
  </si>
  <si>
    <t>-510.991276518738 299.220317740612 -706.301335943</t>
  </si>
  <si>
    <t>-463.375718842306 423.337749162589 -437.363452232324</t>
  </si>
  <si>
    <t>-238.245056722689 394.44384224671 -344.593230326216</t>
  </si>
  <si>
    <t>-480.162584343081 105.748936621066 -669.496636484038</t>
  </si>
  <si>
    <t>-484.576763031498 30.9860794136043 -320.961406736184</t>
  </si>
  <si>
    <t>-254.851040106014 111.184951017307 -351.280423719871</t>
  </si>
  <si>
    <t>-491.851102094817 289.305105765105 -210.574899724408</t>
  </si>
  <si>
    <t>-490.896160386254 292.653539819451 205.891018968272</t>
  </si>
  <si>
    <t>-491.323583156209 287.469359763621 612.220567104637</t>
  </si>
  <si>
    <t>-343.351800120887 297.266004951852 674.207500065952</t>
  </si>
  <si>
    <t>-525.437506461138 131.667262556326 -201.1668994699</t>
  </si>
  <si>
    <t>-533.667554675443 121.855534965667 215.116694578624</t>
  </si>
  <si>
    <t>-532.712431706205 104.127274754414 621.139822325068</t>
  </si>
  <si>
    <t>-393.453824448892 51.918751388112 682.093163295812</t>
  </si>
  <si>
    <t>9763-20170724T150339.377066600.bin</t>
  </si>
  <si>
    <t>-508.556237663669 210.818435442662 -205.872649355575</t>
  </si>
  <si>
    <t>-514.468292869253 206.178753867765 -304.094473116414</t>
  </si>
  <si>
    <t>-511.351560714701 191.046620469039 -411.450402394126</t>
  </si>
  <si>
    <t>-504.334279445647 173.763770686321 -507.658864117625</t>
  </si>
  <si>
    <t>-492.94554069295 153.158322208827 -602.788750001684</t>
  </si>
  <si>
    <t>-472.157121005976 120.916734192798 -735.349477370624</t>
  </si>
  <si>
    <t>-438.365145250095 95.7597699145558 -816.258291689369</t>
  </si>
  <si>
    <t>-482.672808951556 164.241776260923 -684.033038413868</t>
  </si>
  <si>
    <t>-510.864291032284 299.55215233351 -706.291270431098</t>
  </si>
  <si>
    <t>-463.194352098777 423.568605922693 -437.316411859173</t>
  </si>
  <si>
    <t>-238.045982740875 394.58023509865 -344.618666578825</t>
  </si>
  <si>
    <t>-480.019594755131 106.095348598296 -669.474534858388</t>
  </si>
  <si>
    <t>-483.504205225578 31.1372743477957 -321.161838706983</t>
  </si>
  <si>
    <t>-253.766376327604 110.876144445736 -352.582569593975</t>
  </si>
  <si>
    <t>-491.73602712063 289.641147398788 -210.572157055273</t>
  </si>
  <si>
    <t>-490.81835702745 292.816485240356 205.895227137121</t>
  </si>
  <si>
    <t>-491.288411895393 287.43541582361 612.222755493419</t>
  </si>
  <si>
    <t>-343.321128312474 297.223569895273 674.221768991345</t>
  </si>
  <si>
    <t>-525.334455879883 132.054712523737 -201.134812883315</t>
  </si>
  <si>
    <t>-533.598301965394 122.056682821171 215.143697159808</t>
  </si>
  <si>
    <t>-532.730559490991 104.179361044895 621.162207725615</t>
  </si>
  <si>
    <t>-393.467477364128 51.9596399474649 682.095790256444</t>
  </si>
  <si>
    <t>9763-20170724T150339.441237000.bin</t>
  </si>
  <si>
    <t>-508.348618925822 211.488099524337 -205.763013493418</t>
  </si>
  <si>
    <t>-514.280311790392 206.882361610171 -303.985285158361</t>
  </si>
  <si>
    <t>-511.173330233986 191.808867663248 -411.349880476316</t>
  </si>
  <si>
    <t>-504.159913006594 174.588755871614 -507.5697576085</t>
  </si>
  <si>
    <t>-492.770143168486 154.056185818941 -602.715387296573</t>
  </si>
  <si>
    <t>-471.975148314512 121.928751842768 -735.302712133908</t>
  </si>
  <si>
    <t>-438.421915223359 96.8290862818274 -816.328474675563</t>
  </si>
  <si>
    <t>-482.497566358093 165.209139541996 -683.950126268837</t>
  </si>
  <si>
    <t>-510.792162511387 300.506178406792 -706.180604308131</t>
  </si>
  <si>
    <t>-463.034172295309 423.393316411961 -436.703280686312</t>
  </si>
  <si>
    <t>-237.80201198788 394.741633677582 -344.104530822137</t>
  </si>
  <si>
    <t>-479.836697260059 107.050953397649 -669.440353426516</t>
  </si>
  <si>
    <t>-481.52547224659 31.1687462618806 -321.515148038552</t>
  </si>
  <si>
    <t>-252.314091594728 111.334747844722 -355.581868785358</t>
  </si>
  <si>
    <t>-491.44467653247 290.289844220214 -210.467562029306</t>
  </si>
  <si>
    <t>-490.650467861753 293.176403589998 206.002175070634</t>
  </si>
  <si>
    <t>-491.304054715153 287.484038192908 612.314277888407</t>
  </si>
  <si>
    <t>-343.313292665837 297.106244311265 674.283197235264</t>
  </si>
  <si>
    <t>-525.250605151074 132.736582663132 -201.052856247724</t>
  </si>
  <si>
    <t>-533.246574049455 122.33554105752 215.220908668138</t>
  </si>
  <si>
    <t>-532.803590326677 104.294617453644 621.25129091315</t>
  </si>
  <si>
    <t>-393.507048702601 52.0732107962672 682.106813304097</t>
  </si>
  <si>
    <t>9763-20170724T150339.476296700.bin</t>
  </si>
  <si>
    <t>-508.227456321247 211.768435342312 -205.726928903874</t>
  </si>
  <si>
    <t>-514.152102836269 207.184015999541 -303.950517034334</t>
  </si>
  <si>
    <t>-511.019225065757 192.162136705101 -411.321492507773</t>
  </si>
  <si>
    <t>-503.975151220945 175.001278134512 -507.549874236855</t>
  </si>
  <si>
    <t>-492.547647650061 154.542008213113 -602.706797990723</t>
  </si>
  <si>
    <t>-471.692263124589 122.533100579319 -735.313177315774</t>
  </si>
  <si>
    <t>-438.260163487672 97.5298884121435 -816.418923171049</t>
  </si>
  <si>
    <t>-482.254096654722 165.766365170468 -683.928984681002</t>
  </si>
  <si>
    <t>-510.638179061994 301.048948335093 -706.109309750528</t>
  </si>
  <si>
    <t>-463.079728640036 422.821822880005 -436.091371179341</t>
  </si>
  <si>
    <t>-237.626995116637 394.590592032356 -343.90096165146</t>
  </si>
  <si>
    <t>-479.56779798618 107.597599162699 -669.465660067685</t>
  </si>
  <si>
    <t>-480.550081152177 31.0751208760018 -321.689163887545</t>
  </si>
  <si>
    <t>-251.677142982541 111.898881114831 -356.470110670487</t>
  </si>
  <si>
    <t>-491.254306318969 290.545099783683 -210.397362200045</t>
  </si>
  <si>
    <t>-490.541355315287 293.35404043097 206.073077110275</t>
  </si>
  <si>
    <t>-491.297439571902 287.464557791363 612.374620156062</t>
  </si>
  <si>
    <t>-343.296884852816 297.081667496624 674.320876676745</t>
  </si>
  <si>
    <t>-525.152207374128 133.032148296549 -201.011949470371</t>
  </si>
  <si>
    <t>-533.036068009008 122.421998746775 215.258787641408</t>
  </si>
  <si>
    <t>-532.844644351895 104.346797948319 621.293596465001</t>
  </si>
  <si>
    <t>-393.517539508698 52.1539941866567 682.103695786148</t>
  </si>
  <si>
    <t>9763-20170724T150339.542472700.bin</t>
  </si>
  <si>
    <t>-507.96865523037 211.953856868176 -205.644097669743</t>
  </si>
  <si>
    <t>-513.880722436925 207.378543142182 -303.868897455839</t>
  </si>
  <si>
    <t>-510.669200562883 192.494703875054 -411.256803843503</t>
  </si>
  <si>
    <t>-503.530070900445 175.514797690962 -507.510152049029</t>
  </si>
  <si>
    <t>-491.985186483489 155.294361309871 -602.704009870609</t>
  </si>
  <si>
    <t>-470.942668433944 123.685867635389 -735.376919549707</t>
  </si>
  <si>
    <t>-437.670592464369 99.0192903908762 -816.651335977954</t>
  </si>
  <si>
    <t>-481.672516361578 166.756064715918 -683.890628462591</t>
  </si>
  <si>
    <t>-510.359760894527 302.029272906616 -705.825177063616</t>
  </si>
  <si>
    <t>-462.648666211155 421.205630099564 -434.678267683232</t>
  </si>
  <si>
    <t>-237.179658838765 393.431186551189 -342.389004041374</t>
  </si>
  <si>
    <t>-478.815626450389 108.55955327674 -669.572607011021</t>
  </si>
  <si>
    <t>-479.508136416021 31.6652199802468 -322.052700317033</t>
  </si>
  <si>
    <t>-250.97271734051 113.243955893974 -357.28703937666</t>
  </si>
  <si>
    <t>-490.983376665354 290.761919646126 -210.303869698241</t>
  </si>
  <si>
    <t>-490.415598697286 293.458542149037 206.167481016095</t>
  </si>
  <si>
    <t>-491.279201786818 287.489008883277 612.449901928312</t>
  </si>
  <si>
    <t>-343.269304377956 296.958825349327 674.396600396969</t>
  </si>
  <si>
    <t>-524.936534951092 133.167307257317 -200.93841903769</t>
  </si>
  <si>
    <t>-532.768098680222 122.658460069052 215.335776179928</t>
  </si>
  <si>
    <t>-532.875355484639 104.489019554753 621.357458014514</t>
  </si>
  <si>
    <t>-393.538677774871 52.262429824872 682.116594085478</t>
  </si>
  <si>
    <t>9763-20170724T150339.574586300.bin</t>
  </si>
  <si>
    <t>-507.830309442837 211.90304889129 -205.631258113703</t>
  </si>
  <si>
    <t>-513.732656502 207.344056927315 -303.857345811292</t>
  </si>
  <si>
    <t>-510.469255337929 192.524745149149 -411.252672226614</t>
  </si>
  <si>
    <t>-503.268144905267 175.62356010082 -507.515239559231</t>
  </si>
  <si>
    <t>-491.647237462835 155.503528398121 -602.721169239626</t>
  </si>
  <si>
    <t>-470.483949818589 124.059439190796 -735.413919593722</t>
  </si>
  <si>
    <t>-437.193670081292 99.5885720881586 -816.740056482526</t>
  </si>
  <si>
    <t>-481.30682481213 167.061937236782 -683.89059158269</t>
  </si>
  <si>
    <t>-510.209896586009 302.298496538109 -705.719447762193</t>
  </si>
  <si>
    <t>-462.453576020932 419.835843502231 -433.866020251617</t>
  </si>
  <si>
    <t>-237.026282054165 392.49653637275 -341.345346978493</t>
  </si>
  <si>
    <t>-478.370633179894 108.855547032359 -669.629104039588</t>
  </si>
  <si>
    <t>-479.283749774853 31.6578527517902 -322.196654174902</t>
  </si>
  <si>
    <t>-250.836196165447 113.604561893115 -357.14580942491</t>
  </si>
  <si>
    <t>-490.813500725861 290.675730260883 -210.276117681872</t>
  </si>
  <si>
    <t>-490.379945884393 293.392054960857 206.195349078232</t>
  </si>
  <si>
    <t>-491.237636937263 287.409101556084 612.484168081491</t>
  </si>
  <si>
    <t>-343.235733204278 296.998441734351 674.431584195064</t>
  </si>
  <si>
    <t>-524.775116165796 133.196166651413 -200.936150159926</t>
  </si>
  <si>
    <t>-532.666657157488 122.618520299571 215.335222568759</t>
  </si>
  <si>
    <t>-532.905604703501 104.473688514475 621.342371896302</t>
  </si>
  <si>
    <t>-393.550246174709 52.3026765175368 682.106443673264</t>
  </si>
  <si>
    <t>9763-20170724T150339.643781500.bin</t>
  </si>
  <si>
    <t>-507.803602008623 211.655472450168 -205.630179428486</t>
  </si>
  <si>
    <t>-513.638799513528 207.091118783808 -303.860070962006</t>
  </si>
  <si>
    <t>-510.250740065038 192.388074710644 -411.267478844423</t>
  </si>
  <si>
    <t>-502.922483909172 175.640547245346 -507.547403671428</t>
  </si>
  <si>
    <t>-491.16339839906 155.722185670914 -602.778601856143</t>
  </si>
  <si>
    <t>-469.797024527747 124.611721365132 -735.51738271867</t>
  </si>
  <si>
    <t>-436.383987378142 100.506196243291 -816.902423613331</t>
  </si>
  <si>
    <t>-480.743186081202 167.480715151352 -683.909024781238</t>
  </si>
  <si>
    <t>-510.027994500488 302.663191979105 -705.467130154528</t>
  </si>
  <si>
    <t>-462.284439525746 416.241826509106 -431.933758759858</t>
  </si>
  <si>
    <t>-236.68035997179 390.622451052597 -339.351714732881</t>
  </si>
  <si>
    <t>-477.739976116715 109.24606869596 -669.776868538405</t>
  </si>
  <si>
    <t>-479.829147696859 31.2959220518217 -322.509890888241</t>
  </si>
  <si>
    <t>-251.682571119648 114.358927301048 -356.783135516749</t>
  </si>
  <si>
    <t>-490.825349809426 290.309990642945 -210.230976054579</t>
  </si>
  <si>
    <t>-490.422708865127 293.218114649079 206.239210111306</t>
  </si>
  <si>
    <t>-491.163060783462 287.242303383437 612.544983615369</t>
  </si>
  <si>
    <t>-343.181718182439 297.114406143818 674.497100904707</t>
  </si>
  <si>
    <t>-524.733125163934 133.042456717325 -200.951581298874</t>
  </si>
  <si>
    <t>-532.625772362953 122.319117157604 215.316055906696</t>
  </si>
  <si>
    <t>-532.989938086656 104.427761360252 621.336772312735</t>
  </si>
  <si>
    <t>-393.558919202746 52.4556934103998 682.09774600593</t>
  </si>
  <si>
    <t>9763-20170724T150339.674864300.bin</t>
  </si>
  <si>
    <t>-507.928722783737 211.601255291073 -205.631020529972</t>
  </si>
  <si>
    <t>-513.690885432396 207.028481020708 -303.864846871919</t>
  </si>
  <si>
    <t>-510.200748551066 192.39507372394 -411.278437938948</t>
  </si>
  <si>
    <t>-502.775453278675 175.741660166101 -507.567227791546</t>
  </si>
  <si>
    <t>-490.916760561845 155.94770397737 -602.812030016223</t>
  </si>
  <si>
    <t>-469.4094361217 125.043332943871 -735.57628423984</t>
  </si>
  <si>
    <t>-435.86917044153 101.140619798676 -816.968644823008</t>
  </si>
  <si>
    <t>-480.423363481129 167.830984978323 -683.914944564225</t>
  </si>
  <si>
    <t>-509.888009890008 303.007814204916 -705.331006995601</t>
  </si>
  <si>
    <t>-462.53256329477 414.193419090291 -430.749060993022</t>
  </si>
  <si>
    <t>-236.616391004823 390.095633407324 -338.520215069208</t>
  </si>
  <si>
    <t>-477.409257210803 109.576866184142 -669.866509977587</t>
  </si>
  <si>
    <t>-480.257408700979 31.1560700585553 -322.688957044324</t>
  </si>
  <si>
    <t>-252.181941645852 114.583563115217 -356.547822970409</t>
  </si>
  <si>
    <t>-490.973247572495 290.232128858166 -210.214804865804</t>
  </si>
  <si>
    <t>-490.583956103103 293.201371874903 206.254936074368</t>
  </si>
  <si>
    <t>-491.187960806744 287.30752077517 612.56575783106</t>
  </si>
  <si>
    <t>-343.200845913132 297.029817139256 674.527752674159</t>
  </si>
  <si>
    <t>-524.83857034646 133.005740570639 -200.952437522242</t>
  </si>
  <si>
    <t>-532.755996097228 122.193072978944 215.312350960855</t>
  </si>
  <si>
    <t>-533.035261464594 104.391665123188 621.332647066455</t>
  </si>
  <si>
    <t>-393.560808214333 52.5254474842229 682.084459951893</t>
  </si>
  <si>
    <t>9763-20170724T150339.743041900.bin</t>
  </si>
  <si>
    <t>-508.270849971242 211.283108924256 -205.659866113706</t>
  </si>
  <si>
    <t>-513.804432093482 206.643909798233 -303.903784573776</t>
  </si>
  <si>
    <t>-510.088578143754 192.118379134835 -411.324475188896</t>
  </si>
  <si>
    <t>-502.478617121822 175.63066314583 -507.627306017482</t>
  </si>
  <si>
    <t>-490.459274225589 156.066742119425 -602.899465336645</t>
  </si>
  <si>
    <t>-468.754997276726 125.549483897691 -735.721226897836</t>
  </si>
  <si>
    <t>-434.945033293999 102.051861539182 -817.119949365551</t>
  </si>
  <si>
    <t>-479.834082301318 168.187413211097 -683.950101404703</t>
  </si>
  <si>
    <t>-509.5252446389 303.356463024362 -705.065190657482</t>
  </si>
  <si>
    <t>-463.822409219401 409.062033347256 -428.049816499229</t>
  </si>
  <si>
    <t>-237.48117052561 389.39816194689 -335.811070892247</t>
  </si>
  <si>
    <t>-476.863766434571 109.89050009127 -670.070389953718</t>
  </si>
  <si>
    <t>-481.01278067132 30.803439634321 -323.022574545021</t>
  </si>
  <si>
    <t>-252.827003433232 114.38632475586 -355.735820486349</t>
  </si>
  <si>
    <t>-491.270614548342 289.919890539911 -210.247435790479</t>
  </si>
  <si>
    <t>-490.933391237596 293.065880779002 206.221031561961</t>
  </si>
  <si>
    <t>-491.130560077477 287.289036689781 612.532214789963</t>
  </si>
  <si>
    <t>-343.173488487048 297.008901284163 674.56634422036</t>
  </si>
  <si>
    <t>-525.150159431789 132.597929711851 -200.996472459506</t>
  </si>
  <si>
    <t>-533.222669610602 122.123676453602 215.274056843428</t>
  </si>
  <si>
    <t>-533.079173936872 104.347095775267 621.300623518351</t>
  </si>
  <si>
    <t>-393.560413889426 52.5962480063063 682.04901868528</t>
  </si>
  <si>
    <t>9763-20170724T150339.777146700.bin</t>
  </si>
  <si>
    <t>-508.409870487296 211.041316658338 -205.657169665885</t>
  </si>
  <si>
    <t>-513.843234391328 206.385809085333 -303.905902409923</t>
  </si>
  <si>
    <t>-510.027149086643 191.923358743175 -411.331635286885</t>
  </si>
  <si>
    <t>-502.335064329835 175.522054032815 -507.642621922489</t>
  </si>
  <si>
    <t>-490.244317424487 156.072329178862 -602.929227642261</t>
  </si>
  <si>
    <t>-468.452702168035 125.743171428461 -735.779648127424</t>
  </si>
  <si>
    <t>-434.518298298018 102.438029440284 -817.182041732932</t>
  </si>
  <si>
    <t>-479.556373677287 168.308634971939 -683.95408966079</t>
  </si>
  <si>
    <t>-509.317813006136 303.493078986048 -704.886637495981</t>
  </si>
  <si>
    <t>-465.041702084646 405.926101665587 -426.413777281941</t>
  </si>
  <si>
    <t>-239.038247487324 389.133390276652 -332.78981071255</t>
  </si>
  <si>
    <t>-476.614083527058 109.990424029008 -670.157794900401</t>
  </si>
  <si>
    <t>-481.358456871153 30.4923018559525 -323.137543839057</t>
  </si>
  <si>
    <t>-253.153911110205 114.270509157447 -355.21427403556</t>
  </si>
  <si>
    <t>-491.545792552997 289.744714282673 -210.264394692501</t>
  </si>
  <si>
    <t>-491.205771185748 292.9078713037 206.203983443926</t>
  </si>
  <si>
    <t>-491.074495345816 287.24837435059 612.508087440796</t>
  </si>
  <si>
    <t>-343.144520470108 297.017711704178 674.59905846839</t>
  </si>
  <si>
    <t>-525.212395411304 132.341089402529 -201.022788280973</t>
  </si>
  <si>
    <t>-533.508080805423 122.18466979755 215.251170823242</t>
  </si>
  <si>
    <t>-533.033466568512 104.384707002249 621.267112383787</t>
  </si>
  <si>
    <t>-393.572500236379 52.5155894295069 682.047274997498</t>
  </si>
  <si>
    <t>9763-20170724T150339.842322300.bin</t>
  </si>
  <si>
    <t>-508.740261007864 210.652235982493 -205.668443600653</t>
  </si>
  <si>
    <t>-514.101620850101 205.994278808415 -303.92091544707</t>
  </si>
  <si>
    <t>-510.201121837764 191.693119500203 -411.365264809611</t>
  </si>
  <si>
    <t>-502.438367337706 175.500367415161 -507.705926840891</t>
  </si>
  <si>
    <t>-490.286823960167 156.318359656806 -603.038946483435</t>
  </si>
  <si>
    <t>-468.423511228195 126.42583175646 -735.976695317989</t>
  </si>
  <si>
    <t>-434.289871723176 103.406806143575 -817.377151891991</t>
  </si>
  <si>
    <t>-479.580397063244 168.818599702688 -684.021169835033</t>
  </si>
  <si>
    <t>-509.738504785831 304.00587597339 -704.478447997727</t>
  </si>
  <si>
    <t>-467.30306427389 401.643501180842 -424.003582510903</t>
  </si>
  <si>
    <t>-241.625253385644 387.666017801544 -329.139826799117</t>
  </si>
  <si>
    <t>-476.595062887914 110.459776876255 -670.407559821827</t>
  </si>
  <si>
    <t>-482.494004773836 29.8943813623198 -323.467772529061</t>
  </si>
  <si>
    <t>-254.107045455926 113.82558251905 -353.798501827589</t>
  </si>
  <si>
    <t>-492.275936928909 289.39375000662 -210.281446640718</t>
  </si>
  <si>
    <t>-491.764213612884 292.560839824206 206.186669946156</t>
  </si>
  <si>
    <t>-490.9884821562 287.174462731203 612.504908465035</t>
  </si>
  <si>
    <t>-343.095509538752 296.969951686263 674.679836757275</t>
  </si>
  <si>
    <t>-525.307178543215 132.012843442217 -201.060579940889</t>
  </si>
  <si>
    <t>-533.889522966193 122.179542943036 215.215354963224</t>
  </si>
  <si>
    <t>-532.967187614858 104.474172536122 621.220009338857</t>
  </si>
  <si>
    <t>-393.58195843905 52.4777635478533 682.065034814747</t>
  </si>
  <si>
    <t>9763-20170724T150339.878431400.bin</t>
  </si>
  <si>
    <t>-508.88343809294 210.487723509465 -205.688442551093</t>
  </si>
  <si>
    <t>-514.222021445637 205.835331705903 -303.942457033278</t>
  </si>
  <si>
    <t>-510.328838401485 191.595318880437 -411.395068895011</t>
  </si>
  <si>
    <t>-502.588641875851 175.476439993649 -507.749941667752</t>
  </si>
  <si>
    <t>-490.47693709669 156.384666977171 -603.106253413401</t>
  </si>
  <si>
    <t>-468.688984974441 126.633850376398 -736.088080577361</t>
  </si>
  <si>
    <t>-434.517682498296 103.725270248619 -817.503790073622</t>
  </si>
  <si>
    <t>-479.83049552213 168.970101192739 -684.083084535902</t>
  </si>
  <si>
    <t>-510.231663619586 304.127420301772 -704.293618073257</t>
  </si>
  <si>
    <t>-469.448588303986 400.087604360008 -422.995897080998</t>
  </si>
  <si>
    <t>-244.010181133616 386.865787289393 -327.456848281457</t>
  </si>
  <si>
    <t>-476.809259537432 110.599107205746 -670.529323214612</t>
  </si>
  <si>
    <t>-483.227726274413 29.5278906398369 -323.61560410413</t>
  </si>
  <si>
    <t>-254.725083269464 113.471240019632 -353.027593586535</t>
  </si>
  <si>
    <t>-492.560818415948 289.217316799154 -210.28380168907</t>
  </si>
  <si>
    <t>-492.043391303415 292.409298132662 206.184179932545</t>
  </si>
  <si>
    <t>-490.94157937368 287.130480890068 612.502250907044</t>
  </si>
  <si>
    <t>-343.071279660962 296.992356205614 674.720549843421</t>
  </si>
  <si>
    <t>-525.218717272672 131.869482109547 -201.096031400506</t>
  </si>
  <si>
    <t>-533.971038665746 122.13829917439 215.178798756911</t>
  </si>
  <si>
    <t>-532.935899708875 104.498827389245 621.175764593889</t>
  </si>
  <si>
    <t>-393.59018612918 52.4618467292205 682.076668998001</t>
  </si>
  <si>
    <t>9763-20170724T150339.942603600.bin</t>
  </si>
  <si>
    <t>-508.996775321845 210.195143525816 -205.763599642409</t>
  </si>
  <si>
    <t>-514.238542399557 205.544474400818 -304.022932987548</t>
  </si>
  <si>
    <t>-510.29008277146 191.450900435215 -411.492841727768</t>
  </si>
  <si>
    <t>-502.525951620084 175.518199993781 -507.876799007294</t>
  </si>
  <si>
    <t>-490.419070646473 156.663340012944 -603.280878267197</t>
  </si>
  <si>
    <t>-468.670386877145 127.29637886358 -736.354275969156</t>
  </si>
  <si>
    <t>-434.465256422801 104.669845600668 -817.834744943103</t>
  </si>
  <si>
    <t>-479.931973710687 169.470509022933 -684.24362587674</t>
  </si>
  <si>
    <t>-511.09220936676 304.519848209148 -704.081304083907</t>
  </si>
  <si>
    <t>-471.115484514857 400.483926829864 -422.669242384586</t>
  </si>
  <si>
    <t>-245.82466630255 387.005187807145 -326.818504230999</t>
  </si>
  <si>
    <t>-476.635892204536 111.084337997388 -670.820301543824</t>
  </si>
  <si>
    <t>-483.854510299169 28.8305899608347 -323.87761226258</t>
  </si>
  <si>
    <t>-255.397600277416 113.335425657495 -352.009156361128</t>
  </si>
  <si>
    <t>-493.080580920679 288.81249605157 -210.304629794502</t>
  </si>
  <si>
    <t>-492.595191297629 292.151894569156 206.162155419709</t>
  </si>
  <si>
    <t>-490.791560467217 286.939179864117 612.479861981746</t>
  </si>
  <si>
    <t>-342.992336336879 297.233875749946 674.796874247957</t>
  </si>
  <si>
    <t>-524.862772064874 131.620834112251 -201.196173001295</t>
  </si>
  <si>
    <t>-533.955826351378 121.885515885402 215.07123735524</t>
  </si>
  <si>
    <t>-532.933935896382 104.473524691176 621.085036706072</t>
  </si>
  <si>
    <t>-393.623671005194 52.4598468375707 682.086915906527</t>
  </si>
  <si>
    <t>9763-20170724T150339.977245000.bin</t>
  </si>
  <si>
    <t>-508.987376232513 209.956854506668 -205.797453242128</t>
  </si>
  <si>
    <t>-514.190343549347 205.331585936719 -304.060106423441</t>
  </si>
  <si>
    <t>-510.234554995696 191.27709892256 -411.534890888015</t>
  </si>
  <si>
    <t>-502.478102131088 175.383067069586 -507.925755093874</t>
  </si>
  <si>
    <t>-490.393039846425 156.569274182254 -603.340704253938</t>
  </si>
  <si>
    <t>-468.689837818825 127.261838899594 -736.434736665934</t>
  </si>
  <si>
    <t>-434.476444174003 104.738336565784 -817.940246559565</t>
  </si>
  <si>
    <t>-480.01004605267 169.405682816754 -684.312379617874</t>
  </si>
  <si>
    <t>-511.567481898279 304.362989400189 -704.06832066464</t>
  </si>
  <si>
    <t>-471.587451762392 401.669813460583 -423.118131889221</t>
  </si>
  <si>
    <t>-246.908675604426 385.879065824193 -326.18969672154</t>
  </si>
  <si>
    <t>-476.556529205551 111.027297057591 -670.894257796871</t>
  </si>
  <si>
    <t>-484.029418218717 28.7577928649682 -323.923116575028</t>
  </si>
  <si>
    <t>-255.612870880938 113.487742343851 -351.702954290842</t>
  </si>
  <si>
    <t>-493.256121287156 288.542248086804 -210.291470995628</t>
  </si>
  <si>
    <t>-492.871728724583 292.021120897293 206.17433880041</t>
  </si>
  <si>
    <t>-490.710223576478 286.821499292736 612.493065367897</t>
  </si>
  <si>
    <t>-342.9439560989 297.405676432541 674.839684607734</t>
  </si>
  <si>
    <t>-524.620063863287 131.405698618344 -201.256888130407</t>
  </si>
  <si>
    <t>-533.928054300578 121.662374811739 215.005582311871</t>
  </si>
  <si>
    <t>-532.957440300923 104.44924287962 621.054042228429</t>
  </si>
  <si>
    <t>-393.624536787902 52.522663998343 682.078427327623</t>
  </si>
  <si>
    <t>9763-20170724T150340.039411100.bin</t>
  </si>
  <si>
    <t>-508.962187102682 209.483143805557 -205.799231567125</t>
  </si>
  <si>
    <t>-514.04053054556 204.894610959494 -304.070068563392</t>
  </si>
  <si>
    <t>-510.019496006194 190.907383048635 -411.551218450769</t>
  </si>
  <si>
    <t>-502.233504625683 175.082118520795 -507.951024806888</t>
  </si>
  <si>
    <t>-490.148249797 156.34350748284 -603.380645071499</t>
  </si>
  <si>
    <t>-468.475545197624 127.146569179977 -736.504166607183</t>
  </si>
  <si>
    <t>-434.247875016593 104.75985626267 -818.041249813047</t>
  </si>
  <si>
    <t>-479.923223942613 169.234078968206 -684.364006429522</t>
  </si>
  <si>
    <t>-512.054634534375 304.064957654886 -704.073957115331</t>
  </si>
  <si>
    <t>-471.952963246087 405.952274282688 -424.769791189685</t>
  </si>
  <si>
    <t>-246.632484664152 386.099341226115 -330.104380976252</t>
  </si>
  <si>
    <t>-476.187797964433 110.87092351091 -670.955496111753</t>
  </si>
  <si>
    <t>-483.503572699513 28.6138076384038 -324.010429350812</t>
  </si>
  <si>
    <t>-255.020223292222 113.31991298777 -351.309281449689</t>
  </si>
  <si>
    <t>-493.633645353579 287.979789487241 -210.219952390114</t>
  </si>
  <si>
    <t>-493.271889157362 291.705508313552 206.243707394819</t>
  </si>
  <si>
    <t>-490.557294392143 286.538072408937 612.565238519912</t>
  </si>
  <si>
    <t>-342.849783714973 297.775411370165 674.936809809329</t>
  </si>
  <si>
    <t>-524.289527721674 130.984069689591 -201.30671200028</t>
  </si>
  <si>
    <t>-533.919570291345 121.287306990484 214.949502806992</t>
  </si>
  <si>
    <t>-533.062609883829 104.328399224639 620.992848995138</t>
  </si>
  <si>
    <t>-393.641575830886 52.6702667821396 682.043749666044</t>
  </si>
  <si>
    <t>9763-20170724T150340.076425400.bin</t>
  </si>
  <si>
    <t>-509.001956866266 209.384545721178 -205.77820737273</t>
  </si>
  <si>
    <t>-514.058654340816 204.791395000756 -304.04999345317</t>
  </si>
  <si>
    <t>-510.022269024708 190.789379020324 -411.528569649237</t>
  </si>
  <si>
    <t>-502.2252524304 174.947012688533 -507.924800507259</t>
  </si>
  <si>
    <t>-490.131547493756 156.187390086022 -603.349193673398</t>
  </si>
  <si>
    <t>-468.449304792018 126.957443890071 -736.463812198523</t>
  </si>
  <si>
    <t>-434.213373524508 104.565288692686 -817.995919600478</t>
  </si>
  <si>
    <t>-479.956928198394 169.052404979395 -684.342876649026</t>
  </si>
  <si>
    <t>-512.315772089828 303.809235273196 -704.117847436213</t>
  </si>
  <si>
    <t>-472.062300577131 408.474616004781 -425.864742459643</t>
  </si>
  <si>
    <t>-246.537834856571 386.866015761415 -332.073666713451</t>
  </si>
  <si>
    <t>-476.110028582856 110.703618497111 -670.903668463369</t>
  </si>
  <si>
    <t>-483.345478555949 28.7476799076699 -323.950433677126</t>
  </si>
  <si>
    <t>-254.759196580203 113.178348494095 -351.241026867026</t>
  </si>
  <si>
    <t>-493.834883675618 287.862805316948 -210.190210344233</t>
  </si>
  <si>
    <t>-493.411892675082 291.661413049231 206.272768166496</t>
  </si>
  <si>
    <t>-490.521125825026 286.515494989214 612.596338784445</t>
  </si>
  <si>
    <t>-342.824093768001 297.801424525507 674.98394147416</t>
  </si>
  <si>
    <t>-524.159092609452 130.898666769757 -201.292262762083</t>
  </si>
  <si>
    <t>-533.916992971479 121.175281847335 214.960364213006</t>
  </si>
  <si>
    <t>-533.108905459011 104.297229590888 620.991233800205</t>
  </si>
  <si>
    <t>-393.650678063875 52.7321816938315 682.035832459061</t>
  </si>
  <si>
    <t>9763-20170724T150340.142602100.bin</t>
  </si>
  <si>
    <t>-509.010074571173 209.338995597514 -205.711689183223</t>
  </si>
  <si>
    <t>-514.04946968973 204.727519214779 -303.983449209259</t>
  </si>
  <si>
    <t>-510.005877250757 190.675842131942 -411.455261297884</t>
  </si>
  <si>
    <t>-502.208105682535 174.774377179227 -507.841767489972</t>
  </si>
  <si>
    <t>-490.119788223945 155.939493368772 -603.252039177329</t>
  </si>
  <si>
    <t>-468.45177608906 126.585199084883 -736.341498774744</t>
  </si>
  <si>
    <t>-434.159042942394 104.080468085106 -817.818838679059</t>
  </si>
  <si>
    <t>-479.990200583163 168.725119541515 -684.263958827721</t>
  </si>
  <si>
    <t>-512.450390390807 303.433119535828 -704.184112564041</t>
  </si>
  <si>
    <t>-471.894934535628 412.517747966592 -427.677629383918</t>
  </si>
  <si>
    <t>-247.545451374048 387.619968624225 -331.90511474917</t>
  </si>
  <si>
    <t>-476.069125177136 110.396147332641 -670.760382238441</t>
  </si>
  <si>
    <t>-482.964068325296 28.5409569652661 -323.784606381079</t>
  </si>
  <si>
    <t>-254.309729762797 112.686745979137 -351.383162502186</t>
  </si>
  <si>
    <t>-494.182460664013 287.894102002844 -210.149994410474</t>
  </si>
  <si>
    <t>-493.509443532892 291.628362044199 206.313210396858</t>
  </si>
  <si>
    <t>-490.420682075501 286.456777042609 612.632046988978</t>
  </si>
  <si>
    <t>-342.756710412339 297.962466839274 675.057768193009</t>
  </si>
  <si>
    <t>-523.806861007446 130.807471198843 -201.259519825859</t>
  </si>
  <si>
    <t>-533.82077881253 121.138018791523 214.988335033849</t>
  </si>
  <si>
    <t>-533.179150668265 104.29328657599 621.012951768923</t>
  </si>
  <si>
    <t>-393.667985550121 52.8569940235686 682.045238035314</t>
  </si>
  <si>
    <t>9763-20170724T150340.174224500.bin</t>
  </si>
  <si>
    <t>-508.903683714118 209.431220656927 -205.685341244185</t>
  </si>
  <si>
    <t>-513.949147113221 204.816457946766 -303.956564640634</t>
  </si>
  <si>
    <t>-509.926864044075 190.74830395016 -411.427168798649</t>
  </si>
  <si>
    <t>-502.155253371499 174.824160419207 -507.811840686573</t>
  </si>
  <si>
    <t>-490.100342103741 155.957641063313 -603.220050604174</t>
  </si>
  <si>
    <t>-468.487298892533 126.547410616708 -736.306346107115</t>
  </si>
  <si>
    <t>-434.188640748948 103.962736953698 -817.758971410758</t>
  </si>
  <si>
    <t>-480.00103324554 168.709722647469 -684.241089645711</t>
  </si>
  <si>
    <t>-512.433937264331 303.426132863226 -704.229113039973</t>
  </si>
  <si>
    <t>-471.912013894307 414.497402854275 -428.509763374729</t>
  </si>
  <si>
    <t>-247.590285488251 388.830025014372 -332.875288288738</t>
  </si>
  <si>
    <t>-476.080751702317 110.385578747018 -670.715610577954</t>
  </si>
  <si>
    <t>-482.862609420417 28.3881464344356 -323.714166997929</t>
  </si>
  <si>
    <t>-254.156046595142 112.331850826113 -351.494230363682</t>
  </si>
  <si>
    <t>-494.197000598096 287.995146744084 -210.127700114262</t>
  </si>
  <si>
    <t>-493.508894235841 291.66790208109 206.336020724184</t>
  </si>
  <si>
    <t>-490.370133254351 286.431348089995 612.651221718743</t>
  </si>
  <si>
    <t>-342.72414854199 298.063274460182 675.096094783258</t>
  </si>
  <si>
    <t>-523.600593939337 130.897720151551 -201.221157651442</t>
  </si>
  <si>
    <t>-533.731059246152 121.192873767819 215.02298939493</t>
  </si>
  <si>
    <t>-533.202918667054 104.311861551737 621.034084349926</t>
  </si>
  <si>
    <t>-393.664497300529 52.9368818896801 682.055781112739</t>
  </si>
  <si>
    <t>9763-20170724T150340.244410900.bin</t>
  </si>
  <si>
    <t>-508.740363056298 209.663201395048 -205.669281564443</t>
  </si>
  <si>
    <t>-513.756878862313 205.036360718687 -303.941465974044</t>
  </si>
  <si>
    <t>-509.792059598941 190.892508131657 -411.404243346914</t>
  </si>
  <si>
    <t>-502.105503542379 174.872414004346 -507.779935415131</t>
  </si>
  <si>
    <t>-490.166845580125 155.880799386159 -603.177974773657</t>
  </si>
  <si>
    <t>-468.748439018175 126.262335887553 -736.249453413423</t>
  </si>
  <si>
    <t>-434.443676420047 103.527302941595 -817.657568550447</t>
  </si>
  <si>
    <t>-480.217414331956 168.502835626746 -684.237763953498</t>
  </si>
  <si>
    <t>-512.79696044932 303.162548368615 -704.413669422777</t>
  </si>
  <si>
    <t>-472.944800757918 418.630063531237 -430.408135263429</t>
  </si>
  <si>
    <t>-248.056645676586 393.575381037974 -335.948604350411</t>
  </si>
  <si>
    <t>-476.214587247622 110.206229985513 -670.618096574073</t>
  </si>
  <si>
    <t>-482.921486817783 28.6762942297844 -323.456454507731</t>
  </si>
  <si>
    <t>-254.41607924668 112.99943688698 -351.73835069486</t>
  </si>
  <si>
    <t>-494.159520713535 288.217946406116 -210.094129003409</t>
  </si>
  <si>
    <t>-493.486948603538 291.837709747649 206.370084299142</t>
  </si>
  <si>
    <t>-490.2721623903 286.401901269947 612.692525361998</t>
  </si>
  <si>
    <t>-342.654115495226 298.154314348339 675.180879915017</t>
  </si>
  <si>
    <t>-523.344736299601 131.101684382258 -201.195062839041</t>
  </si>
  <si>
    <t>-533.623691343664 121.323950725034 215.043711848956</t>
  </si>
  <si>
    <t>-533.255862630512 104.343306476767 621.066559624726</t>
  </si>
  <si>
    <t>-393.672091627101 53.0724798144397 682.072035128552</t>
  </si>
  <si>
    <t>9763-20170724T150340.278006200.bin</t>
  </si>
  <si>
    <t>-508.619508427685 209.809818941173 -205.635725460331</t>
  </si>
  <si>
    <t>-513.652212814909 205.167685511462 -303.906298874542</t>
  </si>
  <si>
    <t>-509.716326672228 190.980261286091 -411.36443576826</t>
  </si>
  <si>
    <t>-502.058746729626 174.910632666447 -507.734118477015</t>
  </si>
  <si>
    <t>-490.150916310288 155.859884779681 -603.124261100182</t>
  </si>
  <si>
    <t>-468.777073709424 126.148649629935 -736.182143311201</t>
  </si>
  <si>
    <t>-434.458621271514 103.355503652128 -817.568425159596</t>
  </si>
  <si>
    <t>-480.248042010001 168.423335708384 -684.1988317173</t>
  </si>
  <si>
    <t>-512.871457539875 303.031391624566 -704.486793512844</t>
  </si>
  <si>
    <t>-473.760584827866 420.917664006204 -431.405960068652</t>
  </si>
  <si>
    <t>-248.723397025976 396.095392455537 -337.240526318803</t>
  </si>
  <si>
    <t>-476.201821956623 110.140321484377 -670.534461370699</t>
  </si>
  <si>
    <t>-482.862727203281 29.0098921896717 -323.29474268622</t>
  </si>
  <si>
    <t>-254.4403623367 113.521122160279 -351.686459107587</t>
  </si>
  <si>
    <t>-494.074016233182 288.377575757708 -210.080548302574</t>
  </si>
  <si>
    <t>-493.380847864532 291.885528748662 206.38466685855</t>
  </si>
  <si>
    <t>-490.249755587988 286.413569735555 612.720467948715</t>
  </si>
  <si>
    <t>-342.632863572905 298.135066109998 675.217345559393</t>
  </si>
  <si>
    <t>-523.165285935028 131.23753428649 -201.169094958314</t>
  </si>
  <si>
    <t>-533.604524856177 121.465726052994 215.065880570144</t>
  </si>
  <si>
    <t>-533.268686997677 104.37084054325 621.076194064822</t>
  </si>
  <si>
    <t>-393.679843778634 53.109173730631 682.077859102746</t>
  </si>
  <si>
    <t>9763-20170724T150340.345185400.bin</t>
  </si>
  <si>
    <t>-508.358713871997 210.157485234575 -205.573052548683</t>
  </si>
  <si>
    <t>-513.406144085882 205.506174143561 -303.842520815566</t>
  </si>
  <si>
    <t>-509.417509846121 191.260900274812 -411.29106976601</t>
  </si>
  <si>
    <t>-501.681904795736 175.124700802035 -507.643404368946</t>
  </si>
  <si>
    <t>-489.664680864961 155.996680985295 -603.004326898626</t>
  </si>
  <si>
    <t>-468.103067592286 126.168801144181 -736.005687416556</t>
  </si>
  <si>
    <t>-433.675869976866 103.262999486964 -817.314334250816</t>
  </si>
  <si>
    <t>-479.675669810286 168.486273958836 -684.07973776824</t>
  </si>
  <si>
    <t>-512.306064616336 303.062964730507 -704.667133468005</t>
  </si>
  <si>
    <t>-475.027053537664 424.828072400387 -433.035870968117</t>
  </si>
  <si>
    <t>-249.285065883767 399.152001388664 -340.806394389982</t>
  </si>
  <si>
    <t>-475.592161755672 110.22095754586 -670.350758030146</t>
  </si>
  <si>
    <t>-482.377738869131 29.7237095330679 -322.987985441848</t>
  </si>
  <si>
    <t>-254.348227470666 115.119579727938 -351.885825376082</t>
  </si>
  <si>
    <t>-493.743796859705 288.741158494629 -210.016352390504</t>
  </si>
  <si>
    <t>-493.156762950488 292.119266464669 206.450059751362</t>
  </si>
  <si>
    <t>-490.211884316679 286.447340936129 612.783167853192</t>
  </si>
  <si>
    <t>-342.591854940827 298.113402124094 675.283000622739</t>
  </si>
  <si>
    <t>-522.95643859454 131.584710870899 -201.114247238897</t>
  </si>
  <si>
    <t>-533.481502642579 121.68587464913 215.115526508592</t>
  </si>
  <si>
    <t>-533.269929530168 104.443510916474 621.090912076293</t>
  </si>
  <si>
    <t>-393.723447669765 53.080254518693 682.103948402015</t>
  </si>
  <si>
    <t>9763-20170724T150340.376945000.bin</t>
  </si>
  <si>
    <t>-508.236620676163 210.322351200804 -205.571996671037</t>
  </si>
  <si>
    <t>-513.255587909554 205.674176931517 -303.843085896961</t>
  </si>
  <si>
    <t>-509.178619324975 191.39333842573 -411.283467858544</t>
  </si>
  <si>
    <t>-501.338553774067 175.213230596905 -507.620053496539</t>
  </si>
  <si>
    <t>-489.191587943697 156.032190988863 -602.953792091038</t>
  </si>
  <si>
    <t>-467.420310566762 126.122638083644 -735.902815465623</t>
  </si>
  <si>
    <t>-432.892778378368 103.135416875703 -817.145903151327</t>
  </si>
  <si>
    <t>-479.085839427335 168.470734744819 -684.02275006473</t>
  </si>
  <si>
    <t>-511.714027317884 303.029044790811 -704.783271411205</t>
  </si>
  <si>
    <t>-475.503615236788 425.871012897684 -433.492595329523</t>
  </si>
  <si>
    <t>-249.276369922392 399.163387150466 -342.757109677875</t>
  </si>
  <si>
    <t>-475.00184998841 110.216297025391 -670.248356966876</t>
  </si>
  <si>
    <t>-481.954534712938 29.9945849249671 -322.809008809522</t>
  </si>
  <si>
    <t>-254.222055228003 115.997709355767 -352.243637438322</t>
  </si>
  <si>
    <t>-493.533283118641 288.887038149304 -209.992020242386</t>
  </si>
  <si>
    <t>-493.055706178037 292.245698647862 206.474689919999</t>
  </si>
  <si>
    <t>-490.181603989968 286.443995839279 612.809903658838</t>
  </si>
  <si>
    <t>-342.565287699641 298.111451630225 675.318265491047</t>
  </si>
  <si>
    <t>-522.883832426726 131.751616134714 -201.115238470943</t>
  </si>
  <si>
    <t>-533.423429981645 121.7789280039 215.112416934399</t>
  </si>
  <si>
    <t>-533.277140300581 104.462539338938 621.075098505956</t>
  </si>
  <si>
    <t>-393.742350233856 53.0850859621303 682.10300187538</t>
  </si>
  <si>
    <t>9763-20170724T150340.443119600.bin</t>
  </si>
  <si>
    <t>-508.096192799491 210.650116602327 -205.544951807052</t>
  </si>
  <si>
    <t>-513.067881207818 205.994092144178 -303.81805124708</t>
  </si>
  <si>
    <t>-508.713224490166 191.685990734741 -411.243950899521</t>
  </si>
  <si>
    <t>-500.529581267842 175.487045269588 -507.548829994353</t>
  </si>
  <si>
    <t>-487.946723548702 156.301624272041 -602.82511716399</t>
  </si>
  <si>
    <t>-465.465438363544 126.409292516714 -735.659839493895</t>
  </si>
  <si>
    <t>-430.619644664599 103.309659719969 -816.734874217057</t>
  </si>
  <si>
    <t>-477.477463837693 168.743508514663 -683.847356444022</t>
  </si>
  <si>
    <t>-510.196714463238 303.221953502265 -704.957071511409</t>
  </si>
  <si>
    <t>-475.614159431076 427.778278281984 -434.236368689367</t>
  </si>
  <si>
    <t>-248.918951829652 397.314606705925 -345.883459804841</t>
  </si>
  <si>
    <t>-473.328173224622 110.501682692533 -670.038776486449</t>
  </si>
  <si>
    <t>-481.037949291098 30.9163873836012 -322.429613422628</t>
  </si>
  <si>
    <t>-253.628667361034 117.431091920465 -352.84734641127</t>
  </si>
  <si>
    <t>-493.240626681806 289.20031568712 -209.966886411881</t>
  </si>
  <si>
    <t>-492.87871430576 292.487363267393 206.500543068372</t>
  </si>
  <si>
    <t>-490.146518376075 286.445688889446 612.851613572096</t>
  </si>
  <si>
    <t>-342.527794672685 298.140099401371 675.349213449516</t>
  </si>
  <si>
    <t>-522.945995316467 132.138508980533 -201.087872895307</t>
  </si>
  <si>
    <t>-533.36401099164 121.858983820474 215.135449475135</t>
  </si>
  <si>
    <t>-533.3204707952 104.480554231865 621.093285796105</t>
  </si>
  <si>
    <t>-393.780481152864 53.1084794940355 682.113894667235</t>
  </si>
  <si>
    <t>9763-20170724T150340.476116100.bin</t>
  </si>
  <si>
    <t>-508.085867586857 210.857652826271 -205.541643060032</t>
  </si>
  <si>
    <t>-513.011732489145 206.19083933516 -303.816569027459</t>
  </si>
  <si>
    <t>-508.507241440302 191.841375816796 -411.230627700013</t>
  </si>
  <si>
    <t>-500.147272426192 175.598820833764 -507.512990508515</t>
  </si>
  <si>
    <t>-487.347205799288 156.367233431726 -602.751144348884</t>
  </si>
  <si>
    <t>-464.517336695825 126.411100275415 -735.512062350992</t>
  </si>
  <si>
    <t>-429.471602483037 103.248786810704 -816.483078999381</t>
  </si>
  <si>
    <t>-476.676753328777 168.768917927589 -683.753285670018</t>
  </si>
  <si>
    <t>-509.459646127509 303.181148334533 -705.109998397376</t>
  </si>
  <si>
    <t>-475.890816076572 428.566989682914 -434.644632928346</t>
  </si>
  <si>
    <t>-248.92241469665 395.843017709033 -347.81440854582</t>
  </si>
  <si>
    <t>-472.540846552419 110.53620008655 -669.902552256424</t>
  </si>
  <si>
    <t>-480.683411742749 31.2724266921116 -322.187087698272</t>
  </si>
  <si>
    <t>-253.366784255046 117.862666660575 -353.078650715377</t>
  </si>
  <si>
    <t>-493.114465098921 289.377163745164 -209.954535811813</t>
  </si>
  <si>
    <t>-492.793350639405 292.64673025807 206.513066009265</t>
  </si>
  <si>
    <t>-490.135533222062 286.443805943413 612.864998161871</t>
  </si>
  <si>
    <t>-342.50999784494 298.144539455524 675.345357073227</t>
  </si>
  <si>
    <t>-523.016109793522 132.377108880601 -201.063329277109</t>
  </si>
  <si>
    <t>-533.348655905963 121.873614871019 215.156487272176</t>
  </si>
  <si>
    <t>-533.370790809305 104.474477680197 621.119109406016</t>
  </si>
  <si>
    <t>-393.802418697619 53.1453597477271 682.110881997464</t>
  </si>
  <si>
    <t>9763-20170724T150340.542294000.bin</t>
  </si>
  <si>
    <t>-508.038174365858 211.244300203055 -205.458241368857</t>
  </si>
  <si>
    <t>-512.887780147524 206.537615913433 -303.734980865925</t>
  </si>
  <si>
    <t>-508.075029084395 192.148932612143 -411.130690708783</t>
  </si>
  <si>
    <t>-499.345754761023 175.88568078572 -507.376702422053</t>
  </si>
  <si>
    <t>-486.086702321479 156.657019337462 -602.552525489246</t>
  </si>
  <si>
    <t>-462.51782594865 126.737355450783 -735.192439511162</t>
  </si>
  <si>
    <t>-427.024325805296 103.506228592554 -815.948454832252</t>
  </si>
  <si>
    <t>-475.025354714085 169.074483652701 -683.499678520703</t>
  </si>
  <si>
    <t>-507.668477281792 303.483531422988 -705.101161267326</t>
  </si>
  <si>
    <t>-475.309297312202 430.804703942361 -435.393409271223</t>
  </si>
  <si>
    <t>-248.047065872785 393.603344264016 -351.173882865376</t>
  </si>
  <si>
    <t>-470.846568432414 110.850822951858 -669.623784673117</t>
  </si>
  <si>
    <t>-479.402362114489 31.4147540670151 -321.654964767732</t>
  </si>
  <si>
    <t>-252.52572155821 118.792503524635 -353.547987558631</t>
  </si>
  <si>
    <t>-492.926742895062 289.811565241811 -209.91421375499</t>
  </si>
  <si>
    <t>-492.578184349818 292.93861970337 206.554411416258</t>
  </si>
  <si>
    <t>-490.144020897012 286.49012895898 612.907194572126</t>
  </si>
  <si>
    <t>-342.4884873418 298.11164281804 675.33142164339</t>
  </si>
  <si>
    <t>-523.131471493349 132.70420169266 -200.980473597507</t>
  </si>
  <si>
    <t>-533.334059363043 122.064094040825 215.239053287927</t>
  </si>
  <si>
    <t>-533.473346190983 104.477750109405 621.209460953053</t>
  </si>
  <si>
    <t>-393.838027332 53.215480563307 682.104062936333</t>
  </si>
  <si>
    <t>9763-20170724T150340.573397600.bin</t>
  </si>
  <si>
    <t>-507.974450703428 211.412047739545 -205.437072358435</t>
  </si>
  <si>
    <t>-512.797455305085 206.69996770993 -303.714915097636</t>
  </si>
  <si>
    <t>-507.864803184281 192.292369712482 -411.102440168139</t>
  </si>
  <si>
    <t>-498.989185278987 176.013389853028 -507.332655098164</t>
  </si>
  <si>
    <t>-485.545548885534 156.774405552804 -602.480587439246</t>
  </si>
  <si>
    <t>-461.676624925476 126.85088161016 -735.065769077315</t>
  </si>
  <si>
    <t>-425.966079471874 103.585368160831 -815.716122380668</t>
  </si>
  <si>
    <t>-474.349035363497 169.184332013696 -683.410286878492</t>
  </si>
  <si>
    <t>-506.90628842737 303.624412432978 -705.049005331414</t>
  </si>
  <si>
    <t>-474.018691287963 431.879795656893 -435.84840044533</t>
  </si>
  <si>
    <t>-246.628793057738 392.087540735412 -353.171880555498</t>
  </si>
  <si>
    <t>-470.10569833774 110.971656259221 -669.508204188328</t>
  </si>
  <si>
    <t>-478.902449855921 31.8449078142601 -321.438815987951</t>
  </si>
  <si>
    <t>-252.274295524284 119.743636120682 -353.665030340149</t>
  </si>
  <si>
    <t>-492.784528457222 289.979271056436 -209.896824928126</t>
  </si>
  <si>
    <t>-492.547183916746 293.034100652581 206.572440076961</t>
  </si>
  <si>
    <t>-490.139403988362 286.506327859762 612.913021760525</t>
  </si>
  <si>
    <t>-342.473563711644 298.064045032682 675.324715045047</t>
  </si>
  <si>
    <t>-523.14093639047 132.85838940605 -200.953117280915</t>
  </si>
  <si>
    <t>-533.311405740744 122.164664379422 215.265863135362</t>
  </si>
  <si>
    <t>-533.497185323104 104.512278939114 621.253779878193</t>
  </si>
  <si>
    <t>-393.853641994382 53.2104193547339 682.096194698129</t>
  </si>
  <si>
    <t>9763-20170724T150340.642581500.bin</t>
  </si>
  <si>
    <t>-507.821385896079 211.729696481221 -205.433008876273</t>
  </si>
  <si>
    <t>-512.544733678099 206.966746368811 -303.713214201901</t>
  </si>
  <si>
    <t>-507.356897898778 192.488708261074 -411.079284941549</t>
  </si>
  <si>
    <t>-498.190331956313 176.150884120166 -507.27204532022</t>
  </si>
  <si>
    <t>-484.3954571803 156.864409327349 -602.360104199826</t>
  </si>
  <si>
    <t>-459.969053997209 126.892629723327 -734.832853676365</t>
  </si>
  <si>
    <t>-423.895743059245 103.569898458512 -815.30510529531</t>
  </si>
  <si>
    <t>-472.969383120441 169.232452073344 -683.264180209854</t>
  </si>
  <si>
    <t>-505.315061300369 303.667214218132 -705.086591376295</t>
  </si>
  <si>
    <t>-470.073483535587 437.721962807178 -439.02750179264</t>
  </si>
  <si>
    <t>-243.490680713927 389.980407651015 -358.36768976116</t>
  </si>
  <si>
    <t>-468.563099159399 111.049492814027 -669.287877169806</t>
  </si>
  <si>
    <t>-477.650744317205 32.668884892877 -320.993234438842</t>
  </si>
  <si>
    <t>-251.184117858386 120.97465595148 -353.241518777499</t>
  </si>
  <si>
    <t>-492.641837541749 290.321339422369 -209.913582618682</t>
  </si>
  <si>
    <t>-492.560296432543 293.257613234225 206.556506611556</t>
  </si>
  <si>
    <t>-490.07994139414 286.524986141419 612.872833794346</t>
  </si>
  <si>
    <t>-342.428674588015 298.102382215106 675.315360831343</t>
  </si>
  <si>
    <t>-522.974866029037 133.195010950413 -200.915149782741</t>
  </si>
  <si>
    <t>-533.27867517033 122.338268051363 215.29631102414</t>
  </si>
  <si>
    <t>-533.537462755113 104.526215954469 621.257412842523</t>
  </si>
  <si>
    <t>-393.864637178004 53.2759557254233 682.076107747813</t>
  </si>
  <si>
    <t>9763-20170724T150340.679228000.bin</t>
  </si>
  <si>
    <t>-507.733296764947 211.880978248649 -205.443689847797</t>
  </si>
  <si>
    <t>-512.438998976873 207.090373346796 -303.723470095447</t>
  </si>
  <si>
    <t>-507.172539255406 192.53717293772 -411.075424990269</t>
  </si>
  <si>
    <t>-497.909092364385 176.117542850277 -507.245137333884</t>
  </si>
  <si>
    <t>-483.990746932712 156.739126014226 -602.296412467452</t>
  </si>
  <si>
    <t>-459.362138384108 126.629996382893 -734.700665418346</t>
  </si>
  <si>
    <t>-423.153507380178 103.260105527938 -815.098298244369</t>
  </si>
  <si>
    <t>-472.498089811299 169.016805101926 -683.204885418878</t>
  </si>
  <si>
    <t>-504.823161754445 303.433687849543 -705.198633765273</t>
  </si>
  <si>
    <t>-467.466510099699 442.34219459145 -441.932811386151</t>
  </si>
  <si>
    <t>-241.976067376706 391.588191698524 -360.060436844706</t>
  </si>
  <si>
    <t>-467.999283548143 110.861548840747 -669.143299382686</t>
  </si>
  <si>
    <t>-477.204641567458 33.1356242060449 -320.693504092433</t>
  </si>
  <si>
    <t>-250.744292705689 121.502754876949 -352.817831311951</t>
  </si>
  <si>
    <t>-492.615298703667 290.498186358305 -209.944546309481</t>
  </si>
  <si>
    <t>-492.552320933684 293.365789019971 206.526065812099</t>
  </si>
  <si>
    <t>-490.045949062331 286.516384105643 612.848259776384</t>
  </si>
  <si>
    <t>-342.40691367833 298.117871339803 675.315231276603</t>
  </si>
  <si>
    <t>-522.838043288801 133.351711402504 -200.908666739188</t>
  </si>
  <si>
    <t>-533.222517724927 122.414228017726 215.298633996604</t>
  </si>
  <si>
    <t>-533.551005171124 104.522672497706 621.248526420854</t>
  </si>
  <si>
    <t>-393.860659081484 53.3263759334282 682.0723839783</t>
  </si>
  <si>
    <t>9763-20170724T150340.741393000.bin</t>
  </si>
  <si>
    <t>-507.367603113858 212.201686524773 -205.470223073458</t>
  </si>
  <si>
    <t>-512.008435931875 207.365186845953 -303.750844172801</t>
  </si>
  <si>
    <t>-506.594112581304 192.617370983505 -411.069004072002</t>
  </si>
  <si>
    <t>-497.160583298748 175.971392398561 -507.18305269752</t>
  </si>
  <si>
    <t>-483.0331416579 156.321147345086 -602.147638715434</t>
  </si>
  <si>
    <t>-458.067115181725 125.786742612426 -734.391287764301</t>
  </si>
  <si>
    <t>-421.626907190705 102.257786280356 -814.637714890631</t>
  </si>
  <si>
    <t>-471.445073471942 168.325608331163 -683.083443179885</t>
  </si>
  <si>
    <t>-503.802084603905 302.681368488992 -705.509426099203</t>
  </si>
  <si>
    <t>-461.601631830359 448.413727675425 -446.702202283108</t>
  </si>
  <si>
    <t>-238.569166375661 394.300945823792 -360.369598420841</t>
  </si>
  <si>
    <t>-466.76059761421 110.242012156914 -668.788053404538</t>
  </si>
  <si>
    <t>-475.988340542949 33.9591223403829 -319.922649296247</t>
  </si>
  <si>
    <t>-249.686038489573 122.691351832322 -352.154404093515</t>
  </si>
  <si>
    <t>-492.395722106422 290.799699245211 -209.986337128913</t>
  </si>
  <si>
    <t>-492.489281624519 293.553583874376 206.485067850974</t>
  </si>
  <si>
    <t>-489.96204967644 286.44472384217 612.799984308657</t>
  </si>
  <si>
    <t>-342.360093009966 298.308822452311 675.305283546138</t>
  </si>
  <si>
    <t>-522.302665685707 133.644215250837 -200.915882197403</t>
  </si>
  <si>
    <t>-532.935282084805 122.532445825974 215.280518614535</t>
  </si>
  <si>
    <t>-533.606857528495 104.486361108644 621.23183076902</t>
  </si>
  <si>
    <t>-393.865567602804 53.4421592754943 682.06652552999</t>
  </si>
  <si>
    <t>9763-20170724T150340.778000000.bin</t>
  </si>
  <si>
    <t>-507.10183892078 212.387282736387 -205.48135236075</t>
  </si>
  <si>
    <t>-511.70489474305 207.524764696234 -303.762352863425</t>
  </si>
  <si>
    <t>-506.202463632243 192.684675002138 -411.063317137289</t>
  </si>
  <si>
    <t>-496.668232947512 175.933681170224 -507.149241749577</t>
  </si>
  <si>
    <t>-482.418023296537 156.15964533278 -602.069888550951</t>
  </si>
  <si>
    <t>-457.255243332592 125.433929836176 -734.231803880104</t>
  </si>
  <si>
    <t>-420.721682451043 101.803599328056 -814.406076068511</t>
  </si>
  <si>
    <t>-470.763409895725 168.040423797571 -683.014406856026</t>
  </si>
  <si>
    <t>-503.169871450487 302.334297301127 -705.724154607531</t>
  </si>
  <si>
    <t>-458.282308306178 451.830527054887 -449.52886074941</t>
  </si>
  <si>
    <t>-236.521561235189 395.81136502089 -361.160156896315</t>
  </si>
  <si>
    <t>-465.992431231225 109.990685606804 -668.610337403869</t>
  </si>
  <si>
    <t>-475.046000692585 34.392601928309 -319.580433260965</t>
  </si>
  <si>
    <t>-248.871445714243 123.377100481312 -352.012182724394</t>
  </si>
  <si>
    <t>-492.227297977533 290.997217575219 -210.010056437258</t>
  </si>
  <si>
    <t>-492.384552263274 293.672161674792 206.461866418772</t>
  </si>
  <si>
    <t>-489.930977487515 286.441605225429 612.779005718518</t>
  </si>
  <si>
    <t>-342.338320458198 298.340941924791 675.299486174941</t>
  </si>
  <si>
    <t>-521.937735656929 133.793426822851 -200.911872087363</t>
  </si>
  <si>
    <t>-532.7792202001 122.650085628102 215.278333181488</t>
  </si>
  <si>
    <t>-533.623441189748 104.489529292303 621.226284933522</t>
  </si>
  <si>
    <t>-393.866320484131 53.4920152603008 682.063838023696</t>
  </si>
  <si>
    <t>9763-20170724T150340.811095300.bin</t>
  </si>
  <si>
    <t>-506.79352051771 212.595090538448 -205.489134860566</t>
  </si>
  <si>
    <t>-511.38650224696 207.718027552098 -303.770010121618</t>
  </si>
  <si>
    <t>-505.827610354458 192.786867477814 -411.055329220103</t>
  </si>
  <si>
    <t>-496.220717450455 175.927710663198 -507.115127746411</t>
  </si>
  <si>
    <t>-481.874645502846 156.023207326926 -601.994031076875</t>
  </si>
  <si>
    <t>-456.551354774006 125.093619355146 -734.077649044168</t>
  </si>
  <si>
    <t>-419.940912753016 101.35601444702 -814.185033570142</t>
  </si>
  <si>
    <t>-470.179958125052 167.771928859429 -682.951998509688</t>
  </si>
  <si>
    <t>-502.667917201071 301.976435281911 -705.989171821582</t>
  </si>
  <si>
    <t>-455.439536785176 455.19967572572 -452.430317367101</t>
  </si>
  <si>
    <t>-235.190925447566 396.528581942079 -362.024203685594</t>
  </si>
  <si>
    <t>-465.31003374183 109.758857581767 -668.433643681128</t>
  </si>
  <si>
    <t>-474.269928824212 35.0727881689734 -319.259261951854</t>
  </si>
  <si>
    <t>-248.184630774732 124.191755641501 -351.943540423903</t>
  </si>
  <si>
    <t>-491.99507623866 291.209360173844 -210.029153314516</t>
  </si>
  <si>
    <t>-492.230459630444 293.792577774727 206.443248654831</t>
  </si>
  <si>
    <t>-489.890197685448 286.405227122567 612.762707471448</t>
  </si>
  <si>
    <t>-342.310856185643 298.428026092433 675.291027481061</t>
  </si>
  <si>
    <t>-521.597864779279 134.021202380654 -200.905849739808</t>
  </si>
  <si>
    <t>-532.562540309661 122.761214749537 215.277976161095</t>
  </si>
  <si>
    <t>-533.63314209176 104.508529332738 621.22890151391</t>
  </si>
  <si>
    <t>-393.871562661891 53.5243986753042 682.06740771611</t>
  </si>
  <si>
    <t>9763-20170724T150340.877271000.bin</t>
  </si>
  <si>
    <t>-506.183799155275 213.144990918323 -205.476152575652</t>
  </si>
  <si>
    <t>-510.747311691323 208.220086623833 -303.75591220215</t>
  </si>
  <si>
    <t>-505.066806522303 193.07765130534 -411.005318172832</t>
  </si>
  <si>
    <t>-495.308225557979 175.971686780625 -507.00623370328</t>
  </si>
  <si>
    <t>-480.766097141686 155.769879475265 -601.792360930391</t>
  </si>
  <si>
    <t>-455.118122502331 124.374118224743 -733.703301861927</t>
  </si>
  <si>
    <t>-418.346104073575 100.414636808598 -813.670529621114</t>
  </si>
  <si>
    <t>-468.977263565219 167.219214904344 -682.779542664333</t>
  </si>
  <si>
    <t>-501.807228571335 301.213836723695 -706.592719597627</t>
  </si>
  <si>
    <t>-450.092946813383 460.758452440426 -457.853661505145</t>
  </si>
  <si>
    <t>-233.076889170476 397.110225457813 -363.101695579887</t>
  </si>
  <si>
    <t>-463.933279593567 109.284619349797 -668.010039436699</t>
  </si>
  <si>
    <t>-472.601632004571 36.2802684775695 -318.514307948404</t>
  </si>
  <si>
    <t>-246.634612843172 125.592036331779 -351.488546220795</t>
  </si>
  <si>
    <t>-491.570075254844 291.764798658637 -210.049193972294</t>
  </si>
  <si>
    <t>-491.893718002425 294.129716453368 206.424504125307</t>
  </si>
  <si>
    <t>-489.82358462016 286.337937344094 612.741870282968</t>
  </si>
  <si>
    <t>-342.261255780221 298.621473129007 675.25965262162</t>
  </si>
  <si>
    <t>-520.78170208666 134.598274315039 -200.88009572839</t>
  </si>
  <si>
    <t>-532.059235753515 122.992925918152 215.285950157504</t>
  </si>
  <si>
    <t>-533.655559332231 104.540699435886 621.226952222404</t>
  </si>
  <si>
    <t>-393.87445137281 53.6148665596622 682.069347384971</t>
  </si>
  <si>
    <t>9763-20170724T150340.945453100.bin</t>
  </si>
  <si>
    <t>-505.497404060073 213.761468697902 -205.487145928869</t>
  </si>
  <si>
    <t>-510.039101555821 208.760847939567 -303.764108884705</t>
  </si>
  <si>
    <t>-504.262307472912 193.379892395591 -410.974463366391</t>
  </si>
  <si>
    <t>-494.384093267985 175.99968148181 -506.91372853814</t>
  </si>
  <si>
    <t>-479.688125759976 155.468420247791 -601.605430536429</t>
  </si>
  <si>
    <t>-453.786361715214 123.553897228676 -733.342010481075</t>
  </si>
  <si>
    <t>-416.834985801143 99.3739005622242 -813.160083708144</t>
  </si>
  <si>
    <t>-467.812892621193 166.589984883494 -682.625628017088</t>
  </si>
  <si>
    <t>-500.925940389999 300.381667396588 -707.218869760703</t>
  </si>
  <si>
    <t>-444.702497311057 463.901573107438 -462.06556566145</t>
  </si>
  <si>
    <t>-229.874553337954 398.129815714154 -363.841081055377</t>
  </si>
  <si>
    <t>-462.658512631978 108.731989431185 -667.595497351004</t>
  </si>
  <si>
    <t>-470.998612248164 36.9699585679462 -317.754371509846</t>
  </si>
  <si>
    <t>-245.281367343965 126.768783374648 -351.114443575737</t>
  </si>
  <si>
    <t>-491.193034454014 292.395557825087 -210.093222852501</t>
  </si>
  <si>
    <t>-491.56317869592 294.477740293688 206.381915808742</t>
  </si>
  <si>
    <t>-489.724679286285 286.237870022201 612.689953424331</t>
  </si>
  <si>
    <t>-342.203671544653 298.928341691261 675.223977560687</t>
  </si>
  <si>
    <t>-519.76654101743 135.134388724145 -200.832682407943</t>
  </si>
  <si>
    <t>-531.537537407495 123.369266816761 215.315103288834</t>
  </si>
  <si>
    <t>-533.669142519577 104.59509265864 621.221792108153</t>
  </si>
  <si>
    <t>-393.867985952514 53.7348800123862 682.073066273144</t>
  </si>
  <si>
    <t>9763-20170724T150340.979554300.bin</t>
  </si>
  <si>
    <t>-505.165372914729 214.077415932636 -205.50187909595</t>
  </si>
  <si>
    <t>-509.679826548524 209.023876503576 -303.777402527855</t>
  </si>
  <si>
    <t>-503.836834956464 193.538758723262 -410.969139020051</t>
  </si>
  <si>
    <t>-493.882949768869 176.048464642013 -506.880748008456</t>
  </si>
  <si>
    <t>-479.094918995746 155.39341104499 -601.530981105375</t>
  </si>
  <si>
    <t>-453.046011321615 123.291930729988 -733.193241522424</t>
  </si>
  <si>
    <t>-416.035478638766 99.0195253751267 -812.955777868552</t>
  </si>
  <si>
    <t>-467.179185809126 166.393245280949 -682.56208452854</t>
  </si>
  <si>
    <t>-500.417652168592 300.077197534426 -707.434462176562</t>
  </si>
  <si>
    <t>-442.134952943413 465.4744118614 -464.027617686683</t>
  </si>
  <si>
    <t>-228.327429854114 398.757547650482 -364.226914908225</t>
  </si>
  <si>
    <t>-461.941579320257 108.570242235003 -667.427463737684</t>
  </si>
  <si>
    <t>-470.225303603134 37.4053766446978 -317.44466131201</t>
  </si>
  <si>
    <t>-244.665875981533 127.515138599044 -351.032966838213</t>
  </si>
  <si>
    <t>-490.994572752517 292.704943790293 -210.125426658602</t>
  </si>
  <si>
    <t>-491.432631211014 294.664178377095 206.350260367093</t>
  </si>
  <si>
    <t>-489.671003791397 286.188544182726 612.65995854398</t>
  </si>
  <si>
    <t>-342.171029273817 299.04912746841 675.208883416241</t>
  </si>
  <si>
    <t>-519.312415508362 135.474243462579 -200.812434431821</t>
  </si>
  <si>
    <t>-531.324697614281 123.538172342568 215.323641582876</t>
  </si>
  <si>
    <t>-533.674167929636 104.617000326076 621.21927945099</t>
  </si>
  <si>
    <t>-393.866288631044 53.7826220416 682.076602723248</t>
  </si>
  <si>
    <t>9763-20170724T150341.041719000.bin</t>
  </si>
  <si>
    <t>-504.555029845645 214.673321527772 -205.538791906278</t>
  </si>
  <si>
    <t>-508.984775861039 209.540676690517 -303.814183373681</t>
  </si>
  <si>
    <t>-502.978575700006 193.897983557567 -410.97405401574</t>
  </si>
  <si>
    <t>-492.847078522082 176.242176231274 -506.836512576885</t>
  </si>
  <si>
    <t>-477.850749158777 155.401985487994 -601.413507855549</t>
  </si>
  <si>
    <t>-451.475949746137 123.023063060693 -732.942806778323</t>
  </si>
  <si>
    <t>-414.317036114114 98.6018172105596 -812.59094447771</t>
  </si>
  <si>
    <t>-465.807333047303 166.22115016388 -682.449793902487</t>
  </si>
  <si>
    <t>-499.286444658256 299.785545473427 -707.837567136288</t>
  </si>
  <si>
    <t>-437.938434304498 467.428471533839 -466.731191819881</t>
  </si>
  <si>
    <t>-225.838118945762 399.527688425098 -364.125479191725</t>
  </si>
  <si>
    <t>-460.461413341469 108.449847585792 -667.156130669963</t>
  </si>
  <si>
    <t>-468.766001302218 38.6299985195406 -316.959727727267</t>
  </si>
  <si>
    <t>-243.342758798135 129.035078062959 -350.668510961679</t>
  </si>
  <si>
    <t>-490.518453075377 293.276834887185 -210.206241040511</t>
  </si>
  <si>
    <t>-491.123037728226 295.038624894607 206.270127116695</t>
  </si>
  <si>
    <t>-489.590975849842 286.182945352069 612.582837069117</t>
  </si>
  <si>
    <t>-342.125653362231 299.209269023014 675.179071546347</t>
  </si>
  <si>
    <t>-518.567229001244 136.06119560744 -200.790428411104</t>
  </si>
  <si>
    <t>-531.004425540003 123.859331655868 215.32541161739</t>
  </si>
  <si>
    <t>-533.686287200817 104.653117982896 621.213315428162</t>
  </si>
  <si>
    <t>-393.874593671516 53.8401194091027 682.079820988191</t>
  </si>
  <si>
    <t>9763-20170724T150341.075367500.bin</t>
  </si>
  <si>
    <t>-504.237578150063 214.910295423091 -205.545895018461</t>
  </si>
  <si>
    <t>-508.618594353748 209.739471667812 -303.821324107644</t>
  </si>
  <si>
    <t>-502.508274564933 193.986538284675 -410.959171681832</t>
  </si>
  <si>
    <t>-492.262275805372 176.205297059497 -506.786403470638</t>
  </si>
  <si>
    <t>-477.131222027063 155.214901610346 -601.308602736217</t>
  </si>
  <si>
    <t>-450.545760371742 122.599449628264 -732.737100700149</t>
  </si>
  <si>
    <t>-413.277210842873 98.0618125574861 -812.298135367295</t>
  </si>
  <si>
    <t>-464.937653519757 165.890996739817 -682.34151122791</t>
  </si>
  <si>
    <t>-498.351530759561 299.417491575937 -708.010922256719</t>
  </si>
  <si>
    <t>-436.545426349722 466.407169422443 -466.56836410177</t>
  </si>
  <si>
    <t>-224.496287826783 399.005535933962 -363.52855351591</t>
  </si>
  <si>
    <t>-459.656954926444 108.141767919081 -666.942131710947</t>
  </si>
  <si>
    <t>-468.131526692839 38.6458563930232 -316.583302393813</t>
  </si>
  <si>
    <t>-242.667170098723 128.970008247994 -350.233693854164</t>
  </si>
  <si>
    <t>-490.230067516373 293.528796337046 -210.236336443386</t>
  </si>
  <si>
    <t>-490.995319395346 295.189686365344 206.240167240787</t>
  </si>
  <si>
    <t>-489.554394744158 286.174208819206 612.556618066574</t>
  </si>
  <si>
    <t>-342.105161085958 299.314833445997 675.166863982945</t>
  </si>
  <si>
    <t>-518.203357605397 136.268007364251 -200.784610747325</t>
  </si>
  <si>
    <t>-530.83525335973 123.993542918655 215.323310436171</t>
  </si>
  <si>
    <t>-533.701092699627 104.66795261775 621.218579322512</t>
  </si>
  <si>
    <t>-393.876053009768 53.8835714379059 682.07830531479</t>
  </si>
  <si>
    <t>9763-20170724T150341.111462500.bin</t>
  </si>
  <si>
    <t>-503.915418698034 215.139586442019 -205.51955852838</t>
  </si>
  <si>
    <t>-508.230742247559 209.931862169533 -303.796015715164</t>
  </si>
  <si>
    <t>-502.022610627814 194.094458641365 -410.915853260763</t>
  </si>
  <si>
    <t>-491.677979607902 176.220012366467 -506.714932686061</t>
  </si>
  <si>
    <t>-476.438138148851 155.120267432084 -601.195378213739</t>
  </si>
  <si>
    <t>-449.688992957068 122.3341829405 -732.548211677472</t>
  </si>
  <si>
    <t>-412.327285556135 97.6785004944932 -812.028980198483</t>
  </si>
  <si>
    <t>-464.125904244389 165.693515084089 -682.223935557788</t>
  </si>
  <si>
    <t>-497.475536750237 299.182290305658 -708.081485629802</t>
  </si>
  <si>
    <t>-435.729334040039 464.838115958769 -465.706607109986</t>
  </si>
  <si>
    <t>-223.428876750731 398.40912129952 -362.552705094718</t>
  </si>
  <si>
    <t>-458.89991302332 107.959530407023 -666.748974790525</t>
  </si>
  <si>
    <t>-467.644546124242 38.802674937182 -316.25263179438</t>
  </si>
  <si>
    <t>-242.075101488088 128.891589467175 -349.829476651051</t>
  </si>
  <si>
    <t>-489.906027032134 293.734595224163 -210.243580729786</t>
  </si>
  <si>
    <t>-490.854153606986 295.347120818753 206.23270468321</t>
  </si>
  <si>
    <t>-489.527343874705 286.16627840737 612.540303615888</t>
  </si>
  <si>
    <t>-342.086411509328 299.380109150093 675.154716719291</t>
  </si>
  <si>
    <t>-517.902230418446 136.510712965767 -200.756400643439</t>
  </si>
  <si>
    <t>-530.671980442645 124.128002779605 215.344043380693</t>
  </si>
  <si>
    <t>-533.698290135289 104.698340764486 621.222580980653</t>
  </si>
  <si>
    <t>-393.879369935521 53.8944281920142 682.080057623351</t>
  </si>
  <si>
    <t>9763-20170724T150341.177555700.bin</t>
  </si>
  <si>
    <t>-503.36420503607 215.488021573477 -205.512931374317</t>
  </si>
  <si>
    <t>-507.588687986003 210.235196126552 -303.79091192236</t>
  </si>
  <si>
    <t>-501.244086368086 194.278998976817 -410.885005111494</t>
  </si>
  <si>
    <t>-490.760867644674 176.271144327518 -506.644250928862</t>
  </si>
  <si>
    <t>-475.367026520286 155.013033215792 -601.064143489836</t>
  </si>
  <si>
    <t>-448.384800791332 121.979515910498 -732.307163042485</t>
  </si>
  <si>
    <t>-410.810936797822 97.1286393479727 -811.627101330761</t>
  </si>
  <si>
    <t>-462.850322578891 165.441833731429 -682.079946975011</t>
  </si>
  <si>
    <t>-496.229281649579 298.897927921874 -708.123222567033</t>
  </si>
  <si>
    <t>-436.936418003614 459.504935264313 -461.77032110946</t>
  </si>
  <si>
    <t>-223.145671175535 397.392928579597 -359.00553618707</t>
  </si>
  <si>
    <t>-457.773106472855 107.720730307108 -666.507855321305</t>
  </si>
  <si>
    <t>-467.623695823006 39.803530483234 -315.926766979023</t>
  </si>
  <si>
    <t>-241.559700817881 128.762292233546 -349.18956076623</t>
  </si>
  <si>
    <t>-489.241267504451 294.109876563425 -210.259170611769</t>
  </si>
  <si>
    <t>-490.560515546139 295.580533669714 206.216654482815</t>
  </si>
  <si>
    <t>-489.497833900339 286.185585288041 612.523742312831</t>
  </si>
  <si>
    <t>-342.054119267563 299.37744931974 675.136255829074</t>
  </si>
  <si>
    <t>-517.482281808531 136.897227053786 -200.718381231422</t>
  </si>
  <si>
    <t>-530.523382698652 124.419558623172 215.370800911098</t>
  </si>
  <si>
    <t>-533.665978143744 104.78203405741 621.225655293317</t>
  </si>
  <si>
    <t>-393.901972891812 53.8581044662405 682.108904204208</t>
  </si>
  <si>
    <t>9763-20170724T150341.210654100.bin</t>
  </si>
  <si>
    <t>-503.112395333446 215.642911806236 -205.505840275312</t>
  </si>
  <si>
    <t>-507.281434625036 210.365665408671 -303.784856539986</t>
  </si>
  <si>
    <t>-500.851544218477 194.398493844381 -410.872315162439</t>
  </si>
  <si>
    <t>-490.282661675469 176.38830298348 -506.621546051049</t>
  </si>
  <si>
    <t>-474.795479121503 155.135424054233 -601.02735601631</t>
  </si>
  <si>
    <t>-447.674443963226 122.117908394111 -732.245926528311</t>
  </si>
  <si>
    <t>-410.00133862506 97.237164095764 -811.509223374531</t>
  </si>
  <si>
    <t>-462.159792910985 165.57854881164 -682.022986129115</t>
  </si>
  <si>
    <t>-495.598417425409 299.001576899074 -708.038322508509</t>
  </si>
  <si>
    <t>-437.88230354852 456.34441710938 -459.216979845555</t>
  </si>
  <si>
    <t>-222.99893457228 397.154688951439 -357.00779652957</t>
  </si>
  <si>
    <t>-457.165698017751 107.846621153213 -666.464098046073</t>
  </si>
  <si>
    <t>-467.731302585574 40.2235786066778 -315.876019360946</t>
  </si>
  <si>
    <t>-241.37560316135 128.581810513616 -348.753323820342</t>
  </si>
  <si>
    <t>-488.883470730627 294.226620221364 -210.24959793179</t>
  </si>
  <si>
    <t>-490.427719464625 295.649537685684 206.2256634537</t>
  </si>
  <si>
    <t>-489.507572565052 286.203243298133 612.539932174339</t>
  </si>
  <si>
    <t>-342.049870203018 299.292809856757 675.140960850033</t>
  </si>
  <si>
    <t>-517.317968381438 137.059577666621 -200.691676101264</t>
  </si>
  <si>
    <t>-530.502160606536 124.543615960509 215.391925256298</t>
  </si>
  <si>
    <t>-533.654328253425 104.816911078457 621.236637817069</t>
  </si>
  <si>
    <t>-393.918057509011 53.8170869969179 682.120012970605</t>
  </si>
  <si>
    <t>9763-20170724T150341.274532500.bin</t>
  </si>
  <si>
    <t>-502.621909434134 215.798057735389 -205.504468461367</t>
  </si>
  <si>
    <t>-506.628999342621 210.488044578351 -303.788465911107</t>
  </si>
  <si>
    <t>-500.000897830129 194.539438285913 -410.866503830771</t>
  </si>
  <si>
    <t>-489.247489848015 176.568513268887 -506.602736807942</t>
  </si>
  <si>
    <t>-473.571870148497 155.378456647535 -600.991617727725</t>
  </si>
  <si>
    <t>-446.182893637468 122.474138195828 -732.182849654056</t>
  </si>
  <si>
    <t>-408.32551783253 97.6823547882159 -811.386335649794</t>
  </si>
  <si>
    <t>-460.690837613073 165.9020622221 -681.938038976876</t>
  </si>
  <si>
    <t>-494.122090680839 299.377160474001 -707.836999262157</t>
  </si>
  <si>
    <t>-440.44981199589 447.903502126372 -452.769870742344</t>
  </si>
  <si>
    <t>-223.104383338115 395.520384756572 -352.06242899993</t>
  </si>
  <si>
    <t>-455.88836701396 108.135716351894 -666.446878435449</t>
  </si>
  <si>
    <t>-468.14800421998 40.4903578122362 -315.873164141586</t>
  </si>
  <si>
    <t>-241.335989458575 128.073921481956 -347.660395166533</t>
  </si>
  <si>
    <t>-488.137949381557 294.369584104276 -210.25201414214</t>
  </si>
  <si>
    <t>-490.162555038428 295.742003383226 206.221288257468</t>
  </si>
  <si>
    <t>-489.524823046982 286.301744650563 612.532708524568</t>
  </si>
  <si>
    <t>-342.040418484343 299.057733747251 675.139709482573</t>
  </si>
  <si>
    <t>-517.065037667877 137.225678207724 -200.692473073385</t>
  </si>
  <si>
    <t>-530.60438307295 124.768454019181 215.381455688203</t>
  </si>
  <si>
    <t>-533.608459550292 104.877048489162 621.220905941364</t>
  </si>
  <si>
    <t>-393.945872201223 53.7218509808954 682.14299624549</t>
  </si>
  <si>
    <t>9763-20170724T150341.340708900.bin</t>
  </si>
  <si>
    <t>-502.214900839631 215.652419117096 -205.50633794683</t>
  </si>
  <si>
    <t>-506.037378438793 210.344469592561 -303.797875125889</t>
  </si>
  <si>
    <t>-499.200059338386 194.432472085012 -410.868172686619</t>
  </si>
  <si>
    <t>-488.25816714847 176.507712413229 -506.591592332438</t>
  </si>
  <si>
    <t>-472.396319131551 155.375912455542 -600.962378118089</t>
  </si>
  <si>
    <t>-444.748904632716 122.565686915754 -732.123029386399</t>
  </si>
  <si>
    <t>-406.707561763975 97.8417642486472 -811.259581046178</t>
  </si>
  <si>
    <t>-459.259073387301 165.97006770567 -681.858628147925</t>
  </si>
  <si>
    <t>-492.661358388225 299.449376657649 -707.650939659554</t>
  </si>
  <si>
    <t>-445.282843194742 436.492230917429 -445.020994458068</t>
  </si>
  <si>
    <t>-225.853868043704 395.397356337486 -343.595408580916</t>
  </si>
  <si>
    <t>-454.6806395457 108.16758101654 -666.434020523667</t>
  </si>
  <si>
    <t>-468.536704556444 39.9597261329079 -315.827323474773</t>
  </si>
  <si>
    <t>-241.342729593446 126.905595678937 -346.622421864943</t>
  </si>
  <si>
    <t>-487.509562108395 294.241301022243 -210.246159283602</t>
  </si>
  <si>
    <t>-489.962373609049 295.652299778621 206.224730513403</t>
  </si>
  <si>
    <t>-489.521182444108 286.340154820696 612.536859244067</t>
  </si>
  <si>
    <t>-342.020507373307 298.893573691457 675.146477638761</t>
  </si>
  <si>
    <t>-516.863274651708 137.10158750661 -200.736630356025</t>
  </si>
  <si>
    <t>-530.684666584592 124.835114879075 215.333669554903</t>
  </si>
  <si>
    <t>-533.531399477673 104.937412500036 621.185911819023</t>
  </si>
  <si>
    <t>-393.96507907219 53.6053381099171 682.179922537255</t>
  </si>
  <si>
    <t>9763-20170724T150341.375351500.bin</t>
  </si>
  <si>
    <t>-501.992885376624 215.501531484433 -205.492818130309</t>
  </si>
  <si>
    <t>-505.763758354495 210.210838249179 -303.787251763221</t>
  </si>
  <si>
    <t>-498.867239531645 194.364276016932 -410.863597861084</t>
  </si>
  <si>
    <t>-487.872312292299 176.517645073327 -506.595420861725</t>
  </si>
  <si>
    <t>-471.958799644168 155.48234063818 -600.979164649785</t>
  </si>
  <si>
    <t>-444.240817183922 122.82729167607 -732.163664027239</t>
  </si>
  <si>
    <t>-406.129596997331 98.1634806289046 -811.285186751384</t>
  </si>
  <si>
    <t>-458.75900732581 166.174558279605 -681.852136827127</t>
  </si>
  <si>
    <t>-492.265386739937 299.668987427197 -707.488209328319</t>
  </si>
  <si>
    <t>-448.200057257152 430.402852067111 -441.092018618495</t>
  </si>
  <si>
    <t>-228.331815396241 395.67918253512 -338.246396116778</t>
  </si>
  <si>
    <t>-454.226902850821 108.349009117614 -666.500366565695</t>
  </si>
  <si>
    <t>-468.73054687069 39.8999763920949 -315.927527299383</t>
  </si>
  <si>
    <t>-241.3279916501 126.443026658633 -346.314499935843</t>
  </si>
  <si>
    <t>-487.220861591192 294.077979042455 -210.214139623589</t>
  </si>
  <si>
    <t>-489.858238661981 295.492677720349 206.25562543264</t>
  </si>
  <si>
    <t>-489.530800855225 286.320718535391 612.576996878351</t>
  </si>
  <si>
    <t>-342.013855398203 298.776231485087 675.167803501851</t>
  </si>
  <si>
    <t>-516.731559260357 136.976628787654 -200.749056423244</t>
  </si>
  <si>
    <t>-530.754220051034 124.863326290126 215.318977856713</t>
  </si>
  <si>
    <t>-533.479733625556 104.968986612287 621.151110411653</t>
  </si>
  <si>
    <t>-393.974232004086 53.5375447466433 682.20047270334</t>
  </si>
  <si>
    <t>9763-20170724T150341.407436100.bin</t>
  </si>
  <si>
    <t>-501.872942572878 215.354259386894 -205.47374282558</t>
  </si>
  <si>
    <t>-505.584475843124 210.067581595058 -303.770592323103</t>
  </si>
  <si>
    <t>-498.635821768098 194.28336496165 -410.852725772755</t>
  </si>
  <si>
    <t>-487.601145068061 176.515046398579 -506.59469164104</t>
  </si>
  <si>
    <t>-471.656253621433 155.579267578939 -600.995157087215</t>
  </si>
  <si>
    <t>-443.903763656012 123.085538099213 -732.212413348995</t>
  </si>
  <si>
    <t>-405.737354561125 98.4954733102411 -811.330333949786</t>
  </si>
  <si>
    <t>-458.420623283818 166.372729171454 -681.848883064216</t>
  </si>
  <si>
    <t>-492.08843458363 299.875741727298 -707.264485435422</t>
  </si>
  <si>
    <t>-450.94860932676 425.196837792924 -437.816679565718</t>
  </si>
  <si>
    <t>-230.67329224828 396.492069239259 -333.990799552671</t>
  </si>
  <si>
    <t>-453.921701844725 108.524692622266 -666.572256287483</t>
  </si>
  <si>
    <t>-469.119278057453 40.0025130714348 -316.116824315597</t>
  </si>
  <si>
    <t>-241.410742493883 125.960545066953 -345.866086861381</t>
  </si>
  <si>
    <t>-487.073022594073 293.933514079823 -210.183522949985</t>
  </si>
  <si>
    <t>-489.839596181278 295.367965796639 206.285356545809</t>
  </si>
  <si>
    <t>-489.548720598816 286.324453776678 612.61517892272</t>
  </si>
  <si>
    <t>-342.011747164182 298.63020460035 675.188444899159</t>
  </si>
  <si>
    <t>-516.647397544303 136.849137693082 -200.745647102452</t>
  </si>
  <si>
    <t>-530.843807522761 124.901730857468 215.321323451204</t>
  </si>
  <si>
    <t>-533.428098332864 105.042134536783 621.158035660244</t>
  </si>
  <si>
    <t>-393.989354376065 53.4695535414221 682.240754726356</t>
  </si>
  <si>
    <t>9763-20170724T150341.492560100.bin</t>
  </si>
  <si>
    <t>-501.737138115718 215.158855762405 -205.460155827467</t>
  </si>
  <si>
    <t>-505.420725978558 209.880993393123 -303.758624644766</t>
  </si>
  <si>
    <t>-498.478395052578 194.146222200021 -410.848280912261</t>
  </si>
  <si>
    <t>-487.467061383382 176.434345812123 -506.603515835805</t>
  </si>
  <si>
    <t>-471.564210466916 155.564154824403 -601.025617309384</t>
  </si>
  <si>
    <t>-443.891428816111 123.169321003578 -732.284044220464</t>
  </si>
  <si>
    <t>-405.71975444211 98.6352673210145 -811.416956085383</t>
  </si>
  <si>
    <t>-458.326067604717 166.424935998896 -681.86983383319</t>
  </si>
  <si>
    <t>-492.340373257032 299.82584657948 -707.249821139019</t>
  </si>
  <si>
    <t>-454.773977156259 419.265242020575 -434.627364456376</t>
  </si>
  <si>
    <t>-235.754944720691 395.609645069266 -326.942277419088</t>
  </si>
  <si>
    <t>-453.921131283276 108.55256756835 -666.658116981059</t>
  </si>
  <si>
    <t>-469.611671683465 39.7036919439245 -316.337847017502</t>
  </si>
  <si>
    <t>-241.700489239667 125.346339789808 -345.438014823206</t>
  </si>
  <si>
    <t>-486.947256600199 293.720276380535 -210.14868446983</t>
  </si>
  <si>
    <t>-489.825251469404 295.233791114693 206.319103729967</t>
  </si>
  <si>
    <t>-489.539732934632 286.307902421699 612.641797510702</t>
  </si>
  <si>
    <t>-341.99392010527 298.569101910653 675.202941600988</t>
  </si>
  <si>
    <t>-516.469936379886 136.656987140809 -200.725714422857</t>
  </si>
  <si>
    <t>-530.907052866295 124.950915122659 215.339835154799</t>
  </si>
  <si>
    <t>-533.389239819044 105.118272052397 621.177781584205</t>
  </si>
  <si>
    <t>-393.99572257116 53.4521594130986 682.284671187933</t>
  </si>
  <si>
    <t>9763-20170724T150341.541689200.bin</t>
  </si>
  <si>
    <t>-501.45103857229 214.558339542613 -205.423420373928</t>
  </si>
  <si>
    <t>-505.129604146549 209.32374168491 -303.724281585674</t>
  </si>
  <si>
    <t>-498.284387269335 193.860695461715 -410.859941259538</t>
  </si>
  <si>
    <t>-487.412104470696 176.472934484763 -506.690194476254</t>
  </si>
  <si>
    <t>-471.704285002986 155.996049956561 -601.231032466297</t>
  </si>
  <si>
    <t>-444.368446225376 124.219478915935 -732.71111664848</t>
  </si>
  <si>
    <t>-406.257770474595 100.08691523231 -811.996727363072</t>
  </si>
  <si>
    <t>-458.564211038962 167.250378619009 -682.037566546544</t>
  </si>
  <si>
    <t>-492.761869583978 300.769613386547 -706.667019996679</t>
  </si>
  <si>
    <t>-464.381332832695 403.567637585583 -426.261860812503</t>
  </si>
  <si>
    <t>-247.420489233863 389.732259911391 -312.852952210198</t>
  </si>
  <si>
    <t>-454.339156572155 109.280899870311 -667.148793164731</t>
  </si>
  <si>
    <t>-471.082162703706 38.2861862903655 -317.198886137766</t>
  </si>
  <si>
    <t>-242.834841610793 123.46309063882 -345.002598813155</t>
  </si>
  <si>
    <t>-486.706399305088 293.079036256245 -210.08334939275</t>
  </si>
  <si>
    <t>-489.94233680172 294.783036888407 206.381116452323</t>
  </si>
  <si>
    <t>-489.562194285133 286.371158448116 612.71029195488</t>
  </si>
  <si>
    <t>-341.976872572841 298.157468946087 675.269482979197</t>
  </si>
  <si>
    <t>-516.149277698023 136.099881698061 -200.727534108363</t>
  </si>
  <si>
    <t>-530.902568445808 124.851048895381 215.339520063449</t>
  </si>
  <si>
    <t>-533.292874193413 105.285825910447 621.182114452725</t>
  </si>
  <si>
    <t>-394.039305865023 53.3382149978652 682.369475932945</t>
  </si>
  <si>
    <t>9763-20170724T150341.572667400.bin</t>
  </si>
  <si>
    <t>-501.399359223749 214.303497408159 -205.42053218392</t>
  </si>
  <si>
    <t>-505.10305185384 209.089943362829 -303.721640025763</t>
  </si>
  <si>
    <t>-498.348491843469 193.694066381856 -410.87269376399</t>
  </si>
  <si>
    <t>-487.586110352366 176.378573369322 -506.728483919084</t>
  </si>
  <si>
    <t>-472.017040516616 155.982042744766 -601.30968739952</t>
  </si>
  <si>
    <t>-444.907485562061 124.322560354417 -732.864873896758</t>
  </si>
  <si>
    <t>-406.849766409074 100.284271387161 -812.204328796951</t>
  </si>
  <si>
    <t>-458.961745340961 167.314679779649 -682.118836213769</t>
  </si>
  <si>
    <t>-493.132734389795 300.853363971291 -706.521095417193</t>
  </si>
  <si>
    <t>-467.54892096735 399.326236896456 -424.300322725361</t>
  </si>
  <si>
    <t>-252.027140494614 387.399947906844 -307.968338147747</t>
  </si>
  <si>
    <t>-454.819636176224 109.319108385859 -667.308388914954</t>
  </si>
  <si>
    <t>-471.733532716225 37.6290892993004 -317.484780897047</t>
  </si>
  <si>
    <t>-243.397763175913 122.666927469196 -344.986829439493</t>
  </si>
  <si>
    <t>-486.677858078041 292.81159597865 -210.063828143762</t>
  </si>
  <si>
    <t>-489.92391978476 294.640036425982 206.400000150151</t>
  </si>
  <si>
    <t>-489.582587274193 286.443429740015 612.738189533048</t>
  </si>
  <si>
    <t>-341.972039268972 297.954097005589 675.28920117813</t>
  </si>
  <si>
    <t>-516.073379112762 135.847570182207 -200.734289929363</t>
  </si>
  <si>
    <t>-530.917628679071 124.736571198594 215.333249737615</t>
  </si>
  <si>
    <t>-533.251502993998 105.346727723179 621.176402471436</t>
  </si>
  <si>
    <t>-394.063892083889 53.2607031705923 682.396130869463</t>
  </si>
  <si>
    <t>9763-20170724T150341.612773400.bin</t>
  </si>
  <si>
    <t>-501.347277499065 214.050170196065 -205.401322761232</t>
  </si>
  <si>
    <t>-505.102947340259 208.865392761328 -303.701988887453</t>
  </si>
  <si>
    <t>-498.486939305698 193.553817909178 -410.87384024097</t>
  </si>
  <si>
    <t>-487.884265462267 176.330118928569 -506.763922506916</t>
  </si>
  <si>
    <t>-472.509878621006 156.036658874857 -601.398997692808</t>
  </si>
  <si>
    <t>-445.71126208387 124.531136860225 -733.054841525887</t>
  </si>
  <si>
    <t>-407.777395686807 100.578962374633 -812.479674839364</t>
  </si>
  <si>
    <t>-459.600110787252 167.469182188626 -682.21759580033</t>
  </si>
  <si>
    <t>-493.682472602397 301.116518851198 -706.174878010267</t>
  </si>
  <si>
    <t>-469.742632249777 395.55996172413 -422.436828888961</t>
  </si>
  <si>
    <t>-254.982814722411 385.362447281079 -304.541842066633</t>
  </si>
  <si>
    <t>-455.513942447428 109.445748296986 -667.500670177459</t>
  </si>
  <si>
    <t>-472.252781928505 36.9806158285689 -317.735855017634</t>
  </si>
  <si>
    <t>-243.819827776827 121.843055111192 -344.970784811937</t>
  </si>
  <si>
    <t>-486.618557844891 292.530555806923 -210.046210408258</t>
  </si>
  <si>
    <t>-489.883854030429 294.439709809808 206.417113767499</t>
  </si>
  <si>
    <t>-489.575498430749 286.437695029535 612.7558744595</t>
  </si>
  <si>
    <t>-341.95534518544 297.86247796607 675.300012328141</t>
  </si>
  <si>
    <t>-516.056381009512 135.601604519245 -200.739264718973</t>
  </si>
  <si>
    <t>-530.911721039341 124.669291897453 215.332547576007</t>
  </si>
  <si>
    <t>-533.214006422744 105.415849410848 621.186394219793</t>
  </si>
  <si>
    <t>-394.103895865689 53.1484434044849 682.427675970646</t>
  </si>
  <si>
    <t>9763-20170724T150341.674914400.bin</t>
  </si>
  <si>
    <t>-501.192663835536 213.442393573508 -205.374477361781</t>
  </si>
  <si>
    <t>-505.078401787967 208.29237941409 -303.671874868167</t>
  </si>
  <si>
    <t>-498.776267994734 193.075485808764 -410.876000744236</t>
  </si>
  <si>
    <t>-488.528001537113 175.948408832478 -506.822035719964</t>
  </si>
  <si>
    <t>-473.578682254903 155.755707810737 -601.54673900992</t>
  </si>
  <si>
    <t>-447.452384616644 124.387944441885 -733.370367969424</t>
  </si>
  <si>
    <t>-409.776638585692 100.580180867744 -812.961494016147</t>
  </si>
  <si>
    <t>-461.023448243933 167.279465120526 -682.40808049202</t>
  </si>
  <si>
    <t>-495.489125081491 300.88686210294 -706.110907731967</t>
  </si>
  <si>
    <t>-469.677591162363 392.345599225905 -421.560345311</t>
  </si>
  <si>
    <t>-254.063951526821 385.840197055584 -304.969505551994</t>
  </si>
  <si>
    <t>-456.978503498792 109.227348491291 -667.792990371902</t>
  </si>
  <si>
    <t>-473.074289773206 36.0954233882535 -318.212324062872</t>
  </si>
  <si>
    <t>-244.4745319076 120.583698203489 -345.210154564175</t>
  </si>
  <si>
    <t>-486.53850922811 291.888191359172 -209.997649072846</t>
  </si>
  <si>
    <t>-489.661110118364 294.065980557375 206.465402209461</t>
  </si>
  <si>
    <t>-489.553842063483 286.418969871349 612.812732728215</t>
  </si>
  <si>
    <t>-341.908887050116 297.654207761644 675.332592507676</t>
  </si>
  <si>
    <t>-515.791827004797 135.046398398769 -200.723225693414</t>
  </si>
  <si>
    <t>-530.816706049297 124.453357860849 215.351329397875</t>
  </si>
  <si>
    <t>-533.142679066027 105.601602297935 621.243672698394</t>
  </si>
  <si>
    <t>-394.150092929332 53.0171749308909 682.480405050689</t>
  </si>
  <si>
    <t>9763-20170724T150341.740087600.bin</t>
  </si>
  <si>
    <t>-500.941189101874 212.943798897621 -205.379584306201</t>
  </si>
  <si>
    <t>-504.979051383189 207.823162859939 -303.672383396298</t>
  </si>
  <si>
    <t>-498.986438772451 192.579914762868 -410.890525235436</t>
  </si>
  <si>
    <t>-489.072564356005 175.398071432641 -506.861903640786</t>
  </si>
  <si>
    <t>-474.510093317281 155.114659732871 -601.627444923037</t>
  </si>
  <si>
    <t>-448.981257275932 123.57726753815 -733.527710803732</t>
  </si>
  <si>
    <t>-411.622281015853 99.7184214856109 -813.252649759598</t>
  </si>
  <si>
    <t>-462.266223572038 166.540459910375 -682.550534447755</t>
  </si>
  <si>
    <t>-496.58521104433 300.165474406595 -706.352630408997</t>
  </si>
  <si>
    <t>-469.963400443626 394.908334773626 -422.953369952577</t>
  </si>
  <si>
    <t>-251.702923152213 390.890947183864 -311.278804398723</t>
  </si>
  <si>
    <t>-458.265258303131 108.494941823159 -667.897536494188</t>
  </si>
  <si>
    <t>-473.02682401742 34.5433765558619 -318.241338483865</t>
  </si>
  <si>
    <t>-244.573949585575 119.179142653567 -346.009455482747</t>
  </si>
  <si>
    <t>-486.330181576774 291.271903284016 -209.986706894929</t>
  </si>
  <si>
    <t>-489.397001847341 293.739025616959 206.475151607979</t>
  </si>
  <si>
    <t>-489.520767645522 286.425026286789 612.842165373404</t>
  </si>
  <si>
    <t>-341.863761990589 297.637295369314 675.3377571973</t>
  </si>
  <si>
    <t>-515.519674784294 134.632279576835 -200.709063703343</t>
  </si>
  <si>
    <t>-530.709461471324 124.193355648711 215.363428819531</t>
  </si>
  <si>
    <t>-533.106476710237 105.707700993444 621.253333885714</t>
  </si>
  <si>
    <t>-394.240355143593 52.7966026020799 682.495684657214</t>
  </si>
  <si>
    <t>9763-20170724T150341.773781600.bin</t>
  </si>
  <si>
    <t>-500.834637400916 212.709915145665 -205.350840194269</t>
  </si>
  <si>
    <t>-504.926555612502 207.581650708477 -303.641014394902</t>
  </si>
  <si>
    <t>-499.078995017726 192.28277566036 -410.859266472437</t>
  </si>
  <si>
    <t>-489.327168982173 175.029688127247 -506.834483944099</t>
  </si>
  <si>
    <t>-474.955351569668 154.653097657105 -601.609049247026</t>
  </si>
  <si>
    <t>-449.722924473836 122.960688851096 -733.529262110217</t>
  </si>
  <si>
    <t>-412.544718544935 98.9984325813002 -813.307672422077</t>
  </si>
  <si>
    <t>-462.893469394932 165.983774522205 -682.572940874329</t>
  </si>
  <si>
    <t>-497.219086770916 299.593653857641 -706.442246230834</t>
  </si>
  <si>
    <t>-469.720771765646 395.62018153609 -423.55934189333</t>
  </si>
  <si>
    <t>-250.659672871011 393.22950626494 -313.416132874514</t>
  </si>
  <si>
    <t>-458.859306290203 107.955534360807 -667.86055632942</t>
  </si>
  <si>
    <t>-472.922897299923 34.1493156484837 -318.154466117168</t>
  </si>
  <si>
    <t>-244.615996093229 118.975774047172 -346.534754000693</t>
  </si>
  <si>
    <t>-486.223588775802 291.011297062269 -209.976249944297</t>
  </si>
  <si>
    <t>-489.205418199412 293.640040558446 206.485321566301</t>
  </si>
  <si>
    <t>-489.525762964022 286.470070218166 612.865928530851</t>
  </si>
  <si>
    <t>-341.849411270968 297.532590690289 675.342426305813</t>
  </si>
  <si>
    <t>-515.411106401783 134.410883694631 -200.679106560662</t>
  </si>
  <si>
    <t>-530.612141436948 124.108352175203 215.396344608536</t>
  </si>
  <si>
    <t>-533.088935415721 105.787780035677 621.295140712891</t>
  </si>
  <si>
    <t>-394.294934707062 52.6589117619317 682.512371350889</t>
  </si>
  <si>
    <t>9763-20170724T150341.812886900.bin</t>
  </si>
  <si>
    <t>-500.740013640364 212.491907424381 -205.296958631326</t>
  </si>
  <si>
    <t>-504.951787791529 207.36820711286 -303.582262011219</t>
  </si>
  <si>
    <t>-499.265291790949 192.02292894466 -410.802550333496</t>
  </si>
  <si>
    <t>-489.667391588992 174.707478165763 -506.781985316011</t>
  </si>
  <si>
    <t>-475.455944534762 154.248527090842 -601.563109291426</t>
  </si>
  <si>
    <t>-450.454309460369 122.419494177959 -733.494281565443</t>
  </si>
  <si>
    <t>-413.455979279995 98.3421155855133 -813.321632233323</t>
  </si>
  <si>
    <t>-463.54340804115 165.494462623275 -682.560766556906</t>
  </si>
  <si>
    <t>-497.901779496549 299.092897103199 -706.494381474021</t>
  </si>
  <si>
    <t>-469.390894582055 395.946538194592 -423.994007284205</t>
  </si>
  <si>
    <t>-250.81999079842 394.723640454575 -312.862185965103</t>
  </si>
  <si>
    <t>-459.46812972666 107.483230970301 -667.793053112177</t>
  </si>
  <si>
    <t>-472.836928628987 33.927879615843 -318.045644543828</t>
  </si>
  <si>
    <t>-244.582881884139 118.766645297865 -346.811822464415</t>
  </si>
  <si>
    <t>-486.215812056705 290.872925539646 -209.954388919942</t>
  </si>
  <si>
    <t>-489.013466764109 293.551294286997 206.508118834096</t>
  </si>
  <si>
    <t>-489.537388252227 286.546390555642 612.879950424907</t>
  </si>
  <si>
    <t>-341.840072496446 297.371849493496 675.348439974815</t>
  </si>
  <si>
    <t>-515.282459071178 134.148383921912 -200.622395368584</t>
  </si>
  <si>
    <t>-530.566199394736 124.075941798782 215.455674164033</t>
  </si>
  <si>
    <t>-533.086325639305 105.863548990405 621.349685710447</t>
  </si>
  <si>
    <t>-394.331281840075 52.5889396292453 682.528558512741</t>
  </si>
  <si>
    <t>9763-20170724T150341.875687000.bin</t>
  </si>
  <si>
    <t>-500.568269175931 212.20880368202 -205.273200744604</t>
  </si>
  <si>
    <t>-504.924899483282 207.07192458636 -303.551532413103</t>
  </si>
  <si>
    <t>-499.444973498151 191.635327599093 -410.769459880338</t>
  </si>
  <si>
    <t>-490.050645607964 174.203277932824 -506.747976511284</t>
  </si>
  <si>
    <t>-476.058184961328 153.591851424499 -601.52872260128</t>
  </si>
  <si>
    <t>-451.379591919906 121.508734328458 -733.459020867878</t>
  </si>
  <si>
    <t>-414.680750387228 97.2456151964636 -813.368384163777</t>
  </si>
  <si>
    <t>-464.326274253445 164.683677366045 -682.57397570587</t>
  </si>
  <si>
    <t>-498.785400507497 298.179338081997 -706.840858144553</t>
  </si>
  <si>
    <t>-469.335626024178 397.173506095081 -425.179892545559</t>
  </si>
  <si>
    <t>-254.225140680229 394.224811116714 -307.52024199691</t>
  </si>
  <si>
    <t>-460.250249532305 106.697061313582 -667.710121785701</t>
  </si>
  <si>
    <t>-472.630314814092 33.3678869010607 -317.9120028979</t>
  </si>
  <si>
    <t>-244.285126200884 117.894156846642 -346.873625206587</t>
  </si>
  <si>
    <t>-486.129404354978 290.569563262254 -209.959471516211</t>
  </si>
  <si>
    <t>-488.777916137419 293.328962256664 206.503452464338</t>
  </si>
  <si>
    <t>-489.467379840539 286.525031319464 612.864226748952</t>
  </si>
  <si>
    <t>-341.776859850977 297.379895199552 675.343705676525</t>
  </si>
  <si>
    <t>-514.982236271029 133.903399476517 -200.566975427784</t>
  </si>
  <si>
    <t>-530.411407163728 123.945971016675 215.508511370905</t>
  </si>
  <si>
    <t>-533.113475981826 105.930393413736 621.387413292628</t>
  </si>
  <si>
    <t>-394.394908263451 52.5251036534119 682.535020503921</t>
  </si>
  <si>
    <t>9763-20170724T150341.938856300.bin</t>
  </si>
  <si>
    <t>-500.518355559656 211.925952030685 -205.368167276668</t>
  </si>
  <si>
    <t>-504.933622145489 206.800549506799 -303.644485854399</t>
  </si>
  <si>
    <t>-499.621369268842 191.313336609875 -410.863565989801</t>
  </si>
  <si>
    <t>-490.417895992675 173.805029435769 -506.846747638581</t>
  </si>
  <si>
    <t>-476.653773726962 153.084262774687 -601.637005676367</t>
  </si>
  <si>
    <t>-452.334327188554 120.809119760069 -733.58733195096</t>
  </si>
  <si>
    <t>-415.903206071195 96.4202099389602 -813.580792719194</t>
  </si>
  <si>
    <t>-465.130733241109 164.059506997669 -682.728073291434</t>
  </si>
  <si>
    <t>-499.482870667095 297.584200654853 -707.024083537224</t>
  </si>
  <si>
    <t>-471.76434793005 397.61875199184 -425.555156539225</t>
  </si>
  <si>
    <t>-259.323293630696 393.18159990591 -303.186359821408</t>
  </si>
  <si>
    <t>-461.037704295789 106.091892712683 -667.794778887379</t>
  </si>
  <si>
    <t>-473.125629990195 32.5114216737475 -317.860041770957</t>
  </si>
  <si>
    <t>-245.059931389166 117.676768825751 -347.149752097873</t>
  </si>
  <si>
    <t>-486.166049169152 290.227097638045 -210.015991811332</t>
  </si>
  <si>
    <t>-488.63621449216 293.168406149979 206.446767068713</t>
  </si>
  <si>
    <t>-489.36488033824 286.472706234099 612.830537247929</t>
  </si>
  <si>
    <t>-341.694868341474 297.422626056487 675.341878433295</t>
  </si>
  <si>
    <t>-514.852946179192 133.604785431929 -200.632991308555</t>
  </si>
  <si>
    <t>-530.396343372676 123.724406775014 215.440024090966</t>
  </si>
  <si>
    <t>-533.17332913796 105.892197801886 621.339029426818</t>
  </si>
  <si>
    <t>-394.439752523505 52.5354059284998 682.494991013499</t>
  </si>
  <si>
    <t>9763-20170724T150341.975964700.bin</t>
  </si>
  <si>
    <t>-500.630210083894 211.764614896828 -205.366307083592</t>
  </si>
  <si>
    <t>-505.050349420406 206.647325006683 -303.642836714373</t>
  </si>
  <si>
    <t>-499.794959539835 191.164555855255 -410.865353277809</t>
  </si>
  <si>
    <t>-490.661788119094 173.657898518426 -506.855526630927</t>
  </si>
  <si>
    <t>-476.985701076624 152.935553972794 -601.658186987362</t>
  </si>
  <si>
    <t>-452.807749953047 120.654672192227 -733.633118987147</t>
  </si>
  <si>
    <t>-416.484194357318 96.2601805766928 -813.673756609974</t>
  </si>
  <si>
    <t>-465.574443009962 163.904432608097 -682.765964046627</t>
  </si>
  <si>
    <t>-500.092485215476 297.457649527216 -706.986374955305</t>
  </si>
  <si>
    <t>-472.549956406568 398.380252867548 -425.817415340889</t>
  </si>
  <si>
    <t>-262.114329620654 391.307130020973 -300.151962485527</t>
  </si>
  <si>
    <t>-461.415760914435 105.943115136529 -667.826809126667</t>
  </si>
  <si>
    <t>-473.471581102276 32.5795670379866 -317.865500511094</t>
  </si>
  <si>
    <t>-245.462386860516 117.903255737368 -347.134864931406</t>
  </si>
  <si>
    <t>-486.264707592292 290.07744892944 -210.026607454253</t>
  </si>
  <si>
    <t>-488.612145107197 293.039958262007 206.436690878875</t>
  </si>
  <si>
    <t>-489.33743836793 286.477934039726 612.826144207583</t>
  </si>
  <si>
    <t>-341.67058772778 297.408194109023 675.348402013565</t>
  </si>
  <si>
    <t>-514.987933266367 133.434373542692 -200.656003677283</t>
  </si>
  <si>
    <t>-530.487564005473 123.639706547029 215.420690327251</t>
  </si>
  <si>
    <t>-533.20241919172 105.879339848227 621.332746382959</t>
  </si>
  <si>
    <t>-394.475008763503 52.5145432303489 682.495644082472</t>
  </si>
  <si>
    <t>9763-20170724T150342.042147800.bin</t>
  </si>
  <si>
    <t>-500.806777874556 211.33590135537 -205.348755164825</t>
  </si>
  <si>
    <t>-505.175877150001 206.250465293451 -303.629250967427</t>
  </si>
  <si>
    <t>-499.968116286659 190.826319462798 -410.862530683918</t>
  </si>
  <si>
    <t>-490.917218369443 173.380780167051 -506.871603295585</t>
  </si>
  <si>
    <t>-477.360828948835 152.726550085515 -601.706321212845</t>
  </si>
  <si>
    <t>-453.389113014571 120.548221756781 -733.743872218672</t>
  </si>
  <si>
    <t>-417.208868126321 96.2040889747832 -813.864670036665</t>
  </si>
  <si>
    <t>-466.14109521637 163.751159023779 -682.833202668684</t>
  </si>
  <si>
    <t>-500.889631428352 297.22694070902 -706.793808710485</t>
  </si>
  <si>
    <t>-474.485490981254 400.747587090196 -426.461244019852</t>
  </si>
  <si>
    <t>-263.410015398009 391.086424659365 -302.047340517156</t>
  </si>
  <si>
    <t>-461.829543250885 105.792748643419 -667.92560713739</t>
  </si>
  <si>
    <t>-474.006779572012 32.4575702857217 -318.016707479984</t>
  </si>
  <si>
    <t>-246.346396481844 118.831178505449 -346.918920117031</t>
  </si>
  <si>
    <t>-486.264954262196 289.631153385196 -209.989129373576</t>
  </si>
  <si>
    <t>-488.767523086089 292.811905089053 206.471696049626</t>
  </si>
  <si>
    <t>-489.271953269048 286.421150331954 612.845699919372</t>
  </si>
  <si>
    <t>-341.61142865957 297.506828560915 675.355522720026</t>
  </si>
  <si>
    <t>-515.248105212458 133.025966375099 -200.652764964298</t>
  </si>
  <si>
    <t>-530.707891400418 123.317450084989 215.427428515331</t>
  </si>
  <si>
    <t>-533.345825869677 105.74057894224 621.339793198649</t>
  </si>
  <si>
    <t>-394.515654574783 52.6274666701199 682.488687304124</t>
  </si>
  <si>
    <t>9763-20170724T150342.073309700.bin</t>
  </si>
  <si>
    <t>-500.875080675367 211.110008182661 -205.399684172746</t>
  </si>
  <si>
    <t>-505.199763299183 206.047554888887 -303.683392693772</t>
  </si>
  <si>
    <t>-500.009882753265 190.627899890874 -410.918051066758</t>
  </si>
  <si>
    <t>-490.998830593006 173.177824639532 -506.930141339113</t>
  </si>
  <si>
    <t>-477.503968973596 152.51083046898 -601.770828222884</t>
  </si>
  <si>
    <t>-453.639931986547 120.30617313816 -733.821445816088</t>
  </si>
  <si>
    <t>-417.463489471215 96.0130937228637 -813.959607189258</t>
  </si>
  <si>
    <t>-466.410199176099 163.512490365058 -682.918161630922</t>
  </si>
  <si>
    <t>-501.456272315485 296.904471046282 -706.981908603919</t>
  </si>
  <si>
    <t>-474.458509740578 403.075117450102 -427.699032598008</t>
  </si>
  <si>
    <t>-263.610704693989 390.350938557234 -303.174785787692</t>
  </si>
  <si>
    <t>-461.966839722127 105.570827473895 -667.984302246445</t>
  </si>
  <si>
    <t>-474.190130822268 32.6236037758783 -318.046059987598</t>
  </si>
  <si>
    <t>-246.563652770296 119.23135117336 -346.511302134889</t>
  </si>
  <si>
    <t>-486.329730593651 289.413676763899 -209.990414977668</t>
  </si>
  <si>
    <t>-488.826530337318 292.720375223101 206.469455663291</t>
  </si>
  <si>
    <t>-489.211948526031 286.347815730082 612.839437132937</t>
  </si>
  <si>
    <t>-341.567778987043 297.614503900911 675.355522104424</t>
  </si>
  <si>
    <t>-515.373263344282 132.846463614454 -200.714508099075</t>
  </si>
  <si>
    <t>-530.820042105447 123.056466961677 215.364287636514</t>
  </si>
  <si>
    <t>-533.428361557108 105.633297405304 621.304777852416</t>
  </si>
  <si>
    <t>-394.524329966122 52.7191236595049 682.458439319868</t>
  </si>
  <si>
    <t>9763-20170724T150342.144499200.bin</t>
  </si>
  <si>
    <t>-501.036683097581 210.89360814578 -205.373909570213</t>
  </si>
  <si>
    <t>-505.337346704441 205.885323053844 -303.661368095661</t>
  </si>
  <si>
    <t>-500.151852951095 190.404140932501 -410.887467934872</t>
  </si>
  <si>
    <t>-491.15541688599 172.847079079921 -506.881407422998</t>
  </si>
  <si>
    <t>-477.684632355227 152.019598827962 -601.690333138</t>
  </si>
  <si>
    <t>-453.863205705251 119.531569902125 -733.679273108996</t>
  </si>
  <si>
    <t>-417.648664269121 95.1661106450827 -813.77814519264</t>
  </si>
  <si>
    <t>-466.618904580897 162.846864258391 -682.865051703835</t>
  </si>
  <si>
    <t>-501.42733211904 296.229061273594 -707.126000196297</t>
  </si>
  <si>
    <t>-472.77226359765 409.865130463781 -430.963336295058</t>
  </si>
  <si>
    <t>-263.73223800945 391.83855197573 -304.068537663046</t>
  </si>
  <si>
    <t>-462.167018616251 104.937768084474 -667.807660500107</t>
  </si>
  <si>
    <t>-474.302254181928 32.3150561709735 -317.741680462857</t>
  </si>
  <si>
    <t>-246.715895290145 119.192521364152 -345.701571181362</t>
  </si>
  <si>
    <t>-486.608309906265 289.219540653022 -209.958041895264</t>
  </si>
  <si>
    <t>-488.992034181299 292.569789635969 206.502159869855</t>
  </si>
  <si>
    <t>-489.104335213259 286.175464465788 612.863304932772</t>
  </si>
  <si>
    <t>-341.483220973835 297.837344904274 675.361358638492</t>
  </si>
  <si>
    <t>-515.458591657302 132.584619252298 -200.773555766489</t>
  </si>
  <si>
    <t>-530.814770823868 122.757492658488 215.307745683733</t>
  </si>
  <si>
    <t>-533.564165690257 105.461090280519 621.267397573239</t>
  </si>
  <si>
    <t>-394.532794774379 52.8817347077365 682.420287410838</t>
  </si>
  <si>
    <t>9763-20170724T150342.177097600.bin</t>
  </si>
  <si>
    <t>-501.129538806073 211.009564747116 -205.408561710826</t>
  </si>
  <si>
    <t>-505.398450195953 206.021522582701 -303.698479180088</t>
  </si>
  <si>
    <t>-500.172853538565 190.514416696722 -410.918994037578</t>
  </si>
  <si>
    <t>-491.138675524214 172.91268539245 -506.900943727143</t>
  </si>
  <si>
    <t>-477.628897036376 152.018840213421 -601.689940706703</t>
  </si>
  <si>
    <t>-453.75137757706 119.413337543176 -733.639608022172</t>
  </si>
  <si>
    <t>-417.547533390986 94.9063226548014 -813.700195545146</t>
  </si>
  <si>
    <t>-466.487968371897 162.778475393875 -682.863192351162</t>
  </si>
  <si>
    <t>-500.81932087302 296.322559934989 -707.104565458384</t>
  </si>
  <si>
    <t>-471.947834406307 413.279994467218 -432.354867177605</t>
  </si>
  <si>
    <t>-264.192198200837 392.192542821653 -303.832750625818</t>
  </si>
  <si>
    <t>-462.123899861741 104.873401736026 -667.764954627144</t>
  </si>
  <si>
    <t>-474.395258271867 32.1869122845742 -317.620696467239</t>
  </si>
  <si>
    <t>-246.90947014835 119.342199240925 -345.534738410423</t>
  </si>
  <si>
    <t>-486.687119901026 289.289140825619 -209.961019150807</t>
  </si>
  <si>
    <t>-489.103460829787 292.60837022415 206.499246860175</t>
  </si>
  <si>
    <t>-489.042578100046 286.13495699094 612.848482118535</t>
  </si>
  <si>
    <t>-341.444183347522 297.960078289605 675.369502852214</t>
  </si>
  <si>
    <t>-515.591761384013 132.737192776403 -200.795230657087</t>
  </si>
  <si>
    <t>-530.829413472205 122.73212837212 215.286150836811</t>
  </si>
  <si>
    <t>-533.604806427321 105.417361799887 621.240095876239</t>
  </si>
  <si>
    <t>-394.544082695478 52.9301638907978 682.405509832823</t>
  </si>
  <si>
    <t>9763-20170724T150342.242270500.bin</t>
  </si>
  <si>
    <t>-501.241461886304 211.539598147791 -205.516068140372</t>
  </si>
  <si>
    <t>-505.362734435262 206.511160593001 -303.810219426589</t>
  </si>
  <si>
    <t>-500.02725287724 190.791428059099 -410.994256165849</t>
  </si>
  <si>
    <t>-490.909564657073 172.930011186251 -506.920490875019</t>
  </si>
  <si>
    <t>-477.328757769911 151.710237934837 -601.62679464677</t>
  </si>
  <si>
    <t>-453.361567173917 118.576889802467 -733.428644711545</t>
  </si>
  <si>
    <t>-417.153867602153 93.6575975200619 -813.360175720069</t>
  </si>
  <si>
    <t>-466.055395410861 162.15367199262 -682.823101453403</t>
  </si>
  <si>
    <t>-499.704026902222 295.806921231157 -707.40316833713</t>
  </si>
  <si>
    <t>-471.647578071631 419.76094159006 -435.652876945686</t>
  </si>
  <si>
    <t>-265.474551535716 394.994646834114 -305.252328397582</t>
  </si>
  <si>
    <t>-461.856122598698 104.291875418363 -667.513797870941</t>
  </si>
  <si>
    <t>-474.990498926024 33.1010027582956 -317.201481428828</t>
  </si>
  <si>
    <t>-247.576090801363 120.637121669381 -344.498041494956</t>
  </si>
  <si>
    <t>-486.627302155509 289.832014684228 -210.070013938602</t>
  </si>
  <si>
    <t>-489.125017621705 292.889380471234 206.391790756161</t>
  </si>
  <si>
    <t>-488.964715370089 286.198458166496 612.764709445049</t>
  </si>
  <si>
    <t>-341.397808923386 297.918696752166 675.379734298344</t>
  </si>
  <si>
    <t>-515.88129872706 133.224774963626 -200.859023400311</t>
  </si>
  <si>
    <t>-531.017994911068 123.082428668196 215.222731613281</t>
  </si>
  <si>
    <t>-533.58087855612 105.448895178607 621.17885793585</t>
  </si>
  <si>
    <t>-394.562299917687 52.8999109364015 682.387103035847</t>
  </si>
  <si>
    <t>9763-20170724T150342.274435900.bin</t>
  </si>
  <si>
    <t>-501.300361309103 211.905583542825 -205.490749824515</t>
  </si>
  <si>
    <t>-505.372048112391 206.854555572061 -303.785837915347</t>
  </si>
  <si>
    <t>-499.981740389798 191.003749123983 -410.947880906675</t>
  </si>
  <si>
    <t>-490.810013360689 172.983982764287 -506.839271473506</t>
  </si>
  <si>
    <t>-477.168374485257 151.567938491945 -601.492570819361</t>
  </si>
  <si>
    <t>-453.106395503928 118.120936182167 -733.197951440604</t>
  </si>
  <si>
    <t>-416.883614303595 92.9470633526246 -813.042788457136</t>
  </si>
  <si>
    <t>-465.801049447148 161.82203208669 -682.70000117446</t>
  </si>
  <si>
    <t>-499.129485883766 295.486211039727 -707.579382095916</t>
  </si>
  <si>
    <t>-472.615879060597 422.883554746448 -437.270431490041</t>
  </si>
  <si>
    <t>-265.334746801011 397.329644594035 -308.792713565984</t>
  </si>
  <si>
    <t>-461.683934058716 103.988888923842 -667.260846989913</t>
  </si>
  <si>
    <t>-475.069151687711 33.4956676379854 -316.785987480797</t>
  </si>
  <si>
    <t>-247.713884563276 121.408090704419 -343.356213931722</t>
  </si>
  <si>
    <t>-486.541308881402 290.22166484811 -210.098353437394</t>
  </si>
  <si>
    <t>-489.049340532992 293.094285541619 206.364717421788</t>
  </si>
  <si>
    <t>-488.949463172566 286.271031044242 612.735570794296</t>
  </si>
  <si>
    <t>-341.386701668732 297.866068574414 675.383769481843</t>
  </si>
  <si>
    <t>-516.071639362177 133.602238608267 -200.861709328672</t>
  </si>
  <si>
    <t>-531.133847229826 123.347557706848 215.220001942481</t>
  </si>
  <si>
    <t>-533.566551428729 105.480375714669 621.163201969672</t>
  </si>
  <si>
    <t>-394.576529333197 52.8687237042775 682.382361355716</t>
  </si>
  <si>
    <t>9763-20170724T150342.339614400.bin</t>
  </si>
  <si>
    <t>-501.401656983832 212.815510022388 -205.465071855745</t>
  </si>
  <si>
    <t>-505.48132885382 207.70066596728 -303.756490319691</t>
  </si>
  <si>
    <t>-500.015218161687 191.552866840325 -410.870190952901</t>
  </si>
  <si>
    <t>-490.732407156071 173.182051490233 -506.684439761206</t>
  </si>
  <si>
    <t>-476.932921087031 151.339038479557 -601.217248053509</t>
  </si>
  <si>
    <t>-452.596220501792 117.217544341795 -732.698890737023</t>
  </si>
  <si>
    <t>-416.252899418085 91.5089205312495 -812.318258069222</t>
  </si>
  <si>
    <t>-465.371248500024 161.179704119162 -682.448256559668</t>
  </si>
  <si>
    <t>-498.213853318176 294.855878964493 -707.997598239269</t>
  </si>
  <si>
    <t>-473.055234537817 428.378204622123 -440.530126905539</t>
  </si>
  <si>
    <t>-259.936616421281 402.626100819313 -322.029949373308</t>
  </si>
  <si>
    <t>-461.336258170514 103.420693654526 -666.712119697858</t>
  </si>
  <si>
    <t>-475.048760938092 34.6161005696677 -315.792434464642</t>
  </si>
  <si>
    <t>-248.121029201761 124.363380956994 -339.755295461599</t>
  </si>
  <si>
    <t>-486.487394356658 291.196889004923 -210.118729838393</t>
  </si>
  <si>
    <t>-488.909324997383 293.581396742655 206.347933472326</t>
  </si>
  <si>
    <t>-488.911823342001 286.332028282754 612.699685939311</t>
  </si>
  <si>
    <t>-341.351034640619 297.806900838433 675.374569198683</t>
  </si>
  <si>
    <t>-516.298327765524 134.517258442258 -200.80593285209</t>
  </si>
  <si>
    <t>-531.143369974987 123.884878914037 215.274081133326</t>
  </si>
  <si>
    <t>-533.555791011055 105.553971507765 621.185022663338</t>
  </si>
  <si>
    <t>-394.598367393992 52.8722203261043 682.417990519208</t>
  </si>
  <si>
    <t>9763-20170724T150342.375217100.bin</t>
  </si>
  <si>
    <t>-501.389752217734 213.331542330227 -205.466783568255</t>
  </si>
  <si>
    <t>-505.494940549091 208.177827108437 -303.75513968123</t>
  </si>
  <si>
    <t>-499.96481651989 191.850524085369 -410.838410074472</t>
  </si>
  <si>
    <t>-490.583012064809 173.268845545867 -506.602220040941</t>
  </si>
  <si>
    <t>-476.641713846711 151.170613739789 -601.054824118389</t>
  </si>
  <si>
    <t>-452.05910757998 116.647609708303 -732.385952236893</t>
  </si>
  <si>
    <t>-415.62399841867 90.6698510501683 -811.875865740294</t>
  </si>
  <si>
    <t>-464.940412848242 160.761623390754 -682.295735419021</t>
  </si>
  <si>
    <t>-497.623162074528 294.364994914205 -708.322459731471</t>
  </si>
  <si>
    <t>-472.260331821273 430.846256118713 -442.372063898003</t>
  </si>
  <si>
    <t>-256.479439654129 403.266491934668 -329.221858262987</t>
  </si>
  <si>
    <t>-460.910254261516 103.053833320525 -666.371788055305</t>
  </si>
  <si>
    <t>-474.815187922435 35.4270568557256 -315.168312472416</t>
  </si>
  <si>
    <t>-248.210841483082 126.319384431057 -337.841343582368</t>
  </si>
  <si>
    <t>-486.505485098274 291.74098306318 -210.134068225489</t>
  </si>
  <si>
    <t>-488.869929359856 293.890966260058 206.334173460095</t>
  </si>
  <si>
    <t>-488.90358391419 286.388313874407 612.676741547127</t>
  </si>
  <si>
    <t>-341.343613805687 297.808198494569 675.363583548099</t>
  </si>
  <si>
    <t>-516.207058246895 135.024307678255 -200.763769628747</t>
  </si>
  <si>
    <t>-531.067693424764 124.188185996873 215.310430706821</t>
  </si>
  <si>
    <t>-533.550641890759 105.587961088822 621.197842359541</t>
  </si>
  <si>
    <t>-394.612120936191 52.8728555055138 682.444875362469</t>
  </si>
  <si>
    <t>9763-20170724T150342.441393200.bin</t>
  </si>
  <si>
    <t>-501.437148776458 214.480112756572 -205.487057496438</t>
  </si>
  <si>
    <t>-505.533131948665 209.227513664229 -303.770450029705</t>
  </si>
  <si>
    <t>-499.832681908748 192.47952185476 -410.779942105182</t>
  </si>
  <si>
    <t>-490.223796898718 173.403430569027 -506.423911565075</t>
  </si>
  <si>
    <t>-475.97849541119 150.705493907346 -600.688859869068</t>
  </si>
  <si>
    <t>-450.884148392316 115.23592834181 -731.670455315482</t>
  </si>
  <si>
    <t>-414.257987333483 88.6556214774796 -810.872784622314</t>
  </si>
  <si>
    <t>-463.995355572091 159.706007421559 -681.956238017583</t>
  </si>
  <si>
    <t>-496.321909555903 293.21451126867 -709.002797842738</t>
  </si>
  <si>
    <t>-469.721162878471 434.360818936933 -445.620542768069</t>
  </si>
  <si>
    <t>-250.732145601523 402.413793985132 -340.035537347588</t>
  </si>
  <si>
    <t>-459.957811576976 102.122905558439 -665.589387040246</t>
  </si>
  <si>
    <t>-474.255868390826 37.5209635019557 -313.749890491643</t>
  </si>
  <si>
    <t>-247.937653523634 129.662669396956 -334.120454253464</t>
  </si>
  <si>
    <t>-486.670393720781 292.897470120033 -210.221660869001</t>
  </si>
  <si>
    <t>-488.940032824592 294.551375926716 206.249361011414</t>
  </si>
  <si>
    <t>-488.818657327563 286.459674757236 612.565444136504</t>
  </si>
  <si>
    <t>-341.300555131467 297.93843713763 675.340034023974</t>
  </si>
  <si>
    <t>-516.147884642141 136.162233680611 -200.701369811633</t>
  </si>
  <si>
    <t>-530.976894716631 124.733897931941 215.358142141049</t>
  </si>
  <si>
    <t>-533.583758845318 105.594972210287 621.216132297697</t>
  </si>
  <si>
    <t>-394.611014362841 53.0030539638012 682.49145663197</t>
  </si>
  <si>
    <t>9763-20170724T150342.477504000.bin</t>
  </si>
  <si>
    <t>-501.470635681526 215.047325670967 -205.50963097411</t>
  </si>
  <si>
    <t>-505.574539464372 209.720509133476 -303.788674578512</t>
  </si>
  <si>
    <t>-499.794187269109 192.73907132269 -410.757078088982</t>
  </si>
  <si>
    <t>-490.072625045989 173.397716020411 -506.336441061061</t>
  </si>
  <si>
    <t>-475.672069699592 150.385795925917 -600.501526545024</t>
  </si>
  <si>
    <t>-450.312864657713 114.427710329282 -731.298767551583</t>
  </si>
  <si>
    <t>-413.589248047119 87.5385278802287 -810.351688464143</t>
  </si>
  <si>
    <t>-463.55892037015 159.079004193331 -681.783050910215</t>
  </si>
  <si>
    <t>-495.735378822211 292.500849960468 -709.363617065846</t>
  </si>
  <si>
    <t>-468.178834955983 436.238056162626 -447.485292054697</t>
  </si>
  <si>
    <t>-248.296094941643 401.228392340158 -344.76759367732</t>
  </si>
  <si>
    <t>-459.485845776653 101.565294036121 -665.182104016411</t>
  </si>
  <si>
    <t>-473.944229683768 38.7285605930683 -313.02045763908</t>
  </si>
  <si>
    <t>-247.571056725167 130.941282101913 -332.437080587506</t>
  </si>
  <si>
    <t>-486.762123379905 293.453922780339 -210.283661384718</t>
  </si>
  <si>
    <t>-488.950896185007 294.888165075002 206.188614395821</t>
  </si>
  <si>
    <t>-488.770382296173 286.465263558466 612.52008617809</t>
  </si>
  <si>
    <t>-341.267556683271 297.970993748891 675.325595083244</t>
  </si>
  <si>
    <t>-516.105734740887 136.642823326691 -200.66283116691</t>
  </si>
  <si>
    <t>-530.944037554937 125.043453868642 215.391620131807</t>
  </si>
  <si>
    <t>-533.603989702731 105.601854632552 621.236976180229</t>
  </si>
  <si>
    <t>-394.610228048215 53.0632960512041 682.51031694947</t>
  </si>
  <si>
    <t>9763-20170724T150342.520618900.bin</t>
  </si>
  <si>
    <t>-501.557397520408 215.572201062717 -205.488073200031</t>
  </si>
  <si>
    <t>-505.672188350888 210.165050793452 -303.762331637113</t>
  </si>
  <si>
    <t>-499.79596014558 192.949270834985 -410.687983610878</t>
  </si>
  <si>
    <t>-489.938905599276 173.346367827445 -506.200084781387</t>
  </si>
  <si>
    <t>-475.351756401213 150.02939823238 -600.261366849517</t>
  </si>
  <si>
    <t>-449.674547576651 113.602899710024 -730.866826826891</t>
  </si>
  <si>
    <t>-412.842768469722 86.425643721878 -809.770610390416</t>
  </si>
  <si>
    <t>-463.089060295897 158.425603673729 -681.551862559446</t>
  </si>
  <si>
    <t>-495.089934724058 291.762989472637 -709.67996399677</t>
  </si>
  <si>
    <t>-466.288864648151 439.064918480117 -449.925045451547</t>
  </si>
  <si>
    <t>-246.494951932777 400.052107436082 -348.467615678923</t>
  </si>
  <si>
    <t>-458.960195062689 100.983236694965 -664.719163680049</t>
  </si>
  <si>
    <t>-473.583314409489 39.8902687680272 -312.226198371558</t>
  </si>
  <si>
    <t>-247.184169414591 132.158446775341 -331.067898867999</t>
  </si>
  <si>
    <t>-486.906244347459 294.01276348859 -210.334664838291</t>
  </si>
  <si>
    <t>-488.948881702966 295.208767511657 206.139114707057</t>
  </si>
  <si>
    <t>-488.73793872198 286.488817620839 612.483876607787</t>
  </si>
  <si>
    <t>-341.244245151889 298.018673650195 675.306445323393</t>
  </si>
  <si>
    <t>-516.160975572907 137.157077831702 -200.590066361937</t>
  </si>
  <si>
    <t>-530.967700859203 125.35282852774 215.459760973133</t>
  </si>
  <si>
    <t>-533.625000932911 105.631327364132 621.288597137262</t>
  </si>
  <si>
    <t>-394.619527974435 53.099199744308 682.540915891831</t>
  </si>
  <si>
    <t>9763-20170724T150342.575269700.bin</t>
  </si>
  <si>
    <t>-501.848295175456 216.584495892976 -205.468349051159</t>
  </si>
  <si>
    <t>-506.016749555676 210.961590238487 -303.728256597238</t>
  </si>
  <si>
    <t>-499.939952111925 193.207917075247 -410.554744844337</t>
  </si>
  <si>
    <t>-489.785143348778 173.019710072358 -505.913534165295</t>
  </si>
  <si>
    <t>-474.77912732254 149.033633104682 -599.740485164029</t>
  </si>
  <si>
    <t>-448.381658393483 111.592415761666 -729.914675253839</t>
  </si>
  <si>
    <t>-411.26159015863 83.8957287151843 -808.502090679165</t>
  </si>
  <si>
    <t>-462.161241061926 156.785763771538 -681.04049783308</t>
  </si>
  <si>
    <t>-493.940376030198 289.903984189068 -710.53612717484</t>
  </si>
  <si>
    <t>-461.760896643921 445.889906545789 -456.306152586044</t>
  </si>
  <si>
    <t>-243.798750043387 400.35191358624 -353.623292406074</t>
  </si>
  <si>
    <t>-457.938959416853 99.4993622141983 -663.707330080601</t>
  </si>
  <si>
    <t>-472.653807960073 41.7883514194264 -310.460261789551</t>
  </si>
  <si>
    <t>-246.318856490849 134.170453274119 -329.513690470914</t>
  </si>
  <si>
    <t>-487.208316224018 295.088833552723 -210.480990602647</t>
  </si>
  <si>
    <t>-488.904511963594 295.937212849811 205.995217668241</t>
  </si>
  <si>
    <t>-488.710369260547 286.695272105561 612.342114712563</t>
  </si>
  <si>
    <t>-341.22584069144 298.024681379465 675.222635375577</t>
  </si>
  <si>
    <t>-516.443338765878 138.112622892943 -200.397223969405</t>
  </si>
  <si>
    <t>-531.107775627267 125.939767223919 215.646977638886</t>
  </si>
  <si>
    <t>-533.722364906803 105.69197846435 621.436334225466</t>
  </si>
  <si>
    <t>-394.664575125259 53.1648173349879 682.574226355367</t>
  </si>
  <si>
    <t>9763-20170724T150342.640442900.bin</t>
  </si>
  <si>
    <t>-501.895780842875 217.156354039867 -205.524390958784</t>
  </si>
  <si>
    <t>-506.093236266821 211.326303957264 -303.770958504838</t>
  </si>
  <si>
    <t>-499.798863862808 193.074687855327 -410.500829970788</t>
  </si>
  <si>
    <t>-489.339267304164 172.345937319555 -505.710700443529</t>
  </si>
  <si>
    <t>-473.917834578838 147.741461349477 -599.309813691045</t>
  </si>
  <si>
    <t>-446.817917577624 109.360279574178 -729.065299264143</t>
  </si>
  <si>
    <t>-409.453782650382 81.1867667516938 -807.367119775443</t>
  </si>
  <si>
    <t>-460.889972869578 154.901931657038 -680.599444965681</t>
  </si>
  <si>
    <t>-492.336186766939 287.797409061904 -711.363034574584</t>
  </si>
  <si>
    <t>-455.859870095519 452.958307009051 -463.590094715399</t>
  </si>
  <si>
    <t>-239.942673831635 402.915396954756 -358.706882461918</t>
  </si>
  <si>
    <t>-456.703751366811 97.7498807373036 -662.819769943598</t>
  </si>
  <si>
    <t>-471.542602125339 42.4452897154601 -308.910888772471</t>
  </si>
  <si>
    <t>-245.076144490886 134.284864841893 -328.997201619619</t>
  </si>
  <si>
    <t>-487.1996356077 295.720048974789 -210.707649057552</t>
  </si>
  <si>
    <t>-488.891130014588 296.374217804649 205.768890248035</t>
  </si>
  <si>
    <t>-488.668014634748 286.829709778351 612.120015443834</t>
  </si>
  <si>
    <t>-341.196224613838 298.086104793919 675.04350535177</t>
  </si>
  <si>
    <t>-516.560166455871 138.591314249913 -200.299507474001</t>
  </si>
  <si>
    <t>-531.208460637654 126.328617227424 215.742657860034</t>
  </si>
  <si>
    <t>-533.809357389816 105.750389855235 621.53311949394</t>
  </si>
  <si>
    <t>-394.699026213188 53.2183593987745 682.547035137051</t>
  </si>
  <si>
    <t>9763-20170724T150342.678555900.bin</t>
  </si>
  <si>
    <t>-501.866507340706 217.251848596861 -205.546988612959</t>
  </si>
  <si>
    <t>-506.051194207178 211.367162121695 -303.790774721152</t>
  </si>
  <si>
    <t>-499.65934934631 192.940066830236 -410.484702289357</t>
  </si>
  <si>
    <t>-489.074330846248 172.012931631714 -505.637298069163</t>
  </si>
  <si>
    <t>-473.488689168935 147.175769058134 -599.147765269452</t>
  </si>
  <si>
    <t>-446.115926670699 108.435834416739 -728.73932658886</t>
  </si>
  <si>
    <t>-408.686852176176 80.0602488659435 -806.936950665174</t>
  </si>
  <si>
    <t>-460.297988630228 154.110250842389 -680.430727512798</t>
  </si>
  <si>
    <t>-491.599109734051 286.918297414014 -711.704304453497</t>
  </si>
  <si>
    <t>-452.432980290336 456.691979239209 -467.485236585887</t>
  </si>
  <si>
    <t>-237.732383119508 404.949921882148 -360.942263001708</t>
  </si>
  <si>
    <t>-456.133000786652 97.0096574415322 -662.481368371248</t>
  </si>
  <si>
    <t>-471.148374368078 42.844604948295 -308.310127602024</t>
  </si>
  <si>
    <t>-244.480577707979 134.092173384544 -328.818979042006</t>
  </si>
  <si>
    <t>-487.107975092331 295.813929517283 -210.777166661688</t>
  </si>
  <si>
    <t>-488.879946435737 296.496859762794 205.698977864121</t>
  </si>
  <si>
    <t>-488.655082981163 286.840840160916 612.054841301259</t>
  </si>
  <si>
    <t>-341.173950178134 298.08746576947 674.958183577528</t>
  </si>
  <si>
    <t>-516.56711285016 138.708375494032 -200.278113875396</t>
  </si>
  <si>
    <t>-531.164211378574 126.356917795139 215.763207588068</t>
  </si>
  <si>
    <t>-533.857693188817 105.751850505104 621.562729385299</t>
  </si>
  <si>
    <t>-394.710441458433 53.2555255567515 682.523230195393</t>
  </si>
  <si>
    <t>9763-20170724T150342.739729400.bin</t>
  </si>
  <si>
    <t>-501.526177046765 217.124403699156 -205.576295820366</t>
  </si>
  <si>
    <t>-505.701731245745 211.200546709393 -303.818222996284</t>
  </si>
  <si>
    <t>-499.112121159907 192.558753846373 -410.46274800554</t>
  </si>
  <si>
    <t>-488.267330021822 171.382162110438 -505.530971571805</t>
  </si>
  <si>
    <t>-472.339375470016 146.249773676783 -598.904707135385</t>
  </si>
  <si>
    <t>-444.397182194754 107.05608739635 -728.237878503771</t>
  </si>
  <si>
    <t>-406.814780947079 78.3867694840908 -806.254816324862</t>
  </si>
  <si>
    <t>-458.812947079134 152.89673474237 -680.156582447016</t>
  </si>
  <si>
    <t>-489.788099165359 285.627113021352 -712.188746184106</t>
  </si>
  <si>
    <t>-446.06929297904 459.098010482917 -471.364204713628</t>
  </si>
  <si>
    <t>-233.298862959727 405.282482357398 -362.013105730634</t>
  </si>
  <si>
    <t>-454.683944674179 95.8650428660792 -661.981368416993</t>
  </si>
  <si>
    <t>-470.34490301941 43.2818938678288 -307.51328112408</t>
  </si>
  <si>
    <t>-243.20432670911 133.359040717173 -327.965117415895</t>
  </si>
  <si>
    <t>-486.660310393452 295.726145032449 -210.853711640761</t>
  </si>
  <si>
    <t>-488.67628187298 296.445091633107 205.621313117668</t>
  </si>
  <si>
    <t>-488.635635974041 286.814207480717 611.963389884963</t>
  </si>
  <si>
    <t>-341.136953855118 298.083524426672 674.821523463909</t>
  </si>
  <si>
    <t>-516.383553831128 138.58586140872 -200.260766246196</t>
  </si>
  <si>
    <t>-531.012912559088 126.283125101277 215.780859615363</t>
  </si>
  <si>
    <t>-533.93739243567 105.750507781478 621.588486565955</t>
  </si>
  <si>
    <t>-394.742859479538 53.3079234352208 682.487151098313</t>
  </si>
  <si>
    <t>9763-20170724T150342.775534500.bin</t>
  </si>
  <si>
    <t>-501.302104481068 217.082813657486 -205.601315159131</t>
  </si>
  <si>
    <t>-505.452167973541 211.136537516486 -303.84291374617</t>
  </si>
  <si>
    <t>-498.776543948608 192.430558025981 -410.470977818599</t>
  </si>
  <si>
    <t>-487.829782540435 171.183990463762 -505.511854917466</t>
  </si>
  <si>
    <t>-471.775548990089 145.972467030103 -598.842497549922</t>
  </si>
  <si>
    <t>-443.630229871582 106.660043996088 -728.095807375116</t>
  </si>
  <si>
    <t>-406.004490858495 77.9146311129359 -806.063651596519</t>
  </si>
  <si>
    <t>-458.116067764966 152.545502020792 -680.078034916729</t>
  </si>
  <si>
    <t>-488.872283288169 285.288670842825 -712.286160178892</t>
  </si>
  <si>
    <t>-443.173917334232 460.023655950074 -472.746194938581</t>
  </si>
  <si>
    <t>-231.246288182288 405.425322053396 -362.153803914063</t>
  </si>
  <si>
    <t>-454.026492116764 95.5290062801969 -661.845977399685</t>
  </si>
  <si>
    <t>-470.240330673456 43.4901130322662 -307.314065897917</t>
  </si>
  <si>
    <t>-242.878089122393 133.082119192949 -327.430204702198</t>
  </si>
  <si>
    <t>-486.386259122344 295.657062700476 -210.887503624886</t>
  </si>
  <si>
    <t>-488.547129260097 296.375733979499 205.586787367946</t>
  </si>
  <si>
    <t>-488.611617252251 286.774456785353 611.921322695741</t>
  </si>
  <si>
    <t>-341.110159109548 298.040078694464 674.773613418121</t>
  </si>
  <si>
    <t>-516.227952185044 138.554463347152 -200.252607835687</t>
  </si>
  <si>
    <t>-530.953896969137 126.276969533991 215.786400786062</t>
  </si>
  <si>
    <t>-533.930436509082 105.773987971747 621.576307457585</t>
  </si>
  <si>
    <t>-394.74907736078 53.3046175514817 682.482029190566</t>
  </si>
  <si>
    <t>9763-20170724T150342.809627300.bin</t>
  </si>
  <si>
    <t>-501.081438716066 217.02285817045 -205.654052053072</t>
  </si>
  <si>
    <t>-505.199508310052 211.059862038694 -303.895932780283</t>
  </si>
  <si>
    <t>-498.42901174258 192.285704313935 -410.505976386708</t>
  </si>
  <si>
    <t>-487.371571694031 170.961420993257 -505.516567832415</t>
  </si>
  <si>
    <t>-471.181718544196 145.658612245798 -598.799260055159</t>
  </si>
  <si>
    <t>-442.81931650979 106.206740067648 -727.962427179347</t>
  </si>
  <si>
    <t>-405.123499619738 77.4099717630013 -805.877584505168</t>
  </si>
  <si>
    <t>-457.373002878966 152.145543023418 -680.01652834646</t>
  </si>
  <si>
    <t>-487.842512210174 284.911226015454 -712.366077475376</t>
  </si>
  <si>
    <t>-441.022956890285 460.841025703126 -473.919801717423</t>
  </si>
  <si>
    <t>-229.627460171982 405.476724543799 -362.691552217533</t>
  </si>
  <si>
    <t>-453.339634288768 95.1456843908582 -661.720722754132</t>
  </si>
  <si>
    <t>-470.390892895514 43.4084161157346 -307.060187809327</t>
  </si>
  <si>
    <t>-242.748592482785 132.399178331987 -326.672324838256</t>
  </si>
  <si>
    <t>-486.081558869827 295.580436038981 -210.930612886616</t>
  </si>
  <si>
    <t>-488.346375153102 296.32353606409 205.543017902497</t>
  </si>
  <si>
    <t>-488.618874010679 286.80240833087 611.877641775676</t>
  </si>
  <si>
    <t>-341.105958144918 297.913582974334 674.730492368828</t>
  </si>
  <si>
    <t>-516.069640140293 138.514010246858 -200.280794155686</t>
  </si>
  <si>
    <t>-530.91194116477 126.256735815146 215.754608498668</t>
  </si>
  <si>
    <t>-533.930126935835 105.790067125183 621.560310742292</t>
  </si>
  <si>
    <t>-394.769685510406 53.287275655036 682.485075997728</t>
  </si>
  <si>
    <t>9763-20170724T150342.874187300.bin</t>
  </si>
  <si>
    <t>-500.549522171773 216.894859213299 -205.689551508456</t>
  </si>
  <si>
    <t>-504.587558982019 210.895498691255 -303.932607957502</t>
  </si>
  <si>
    <t>-497.620417508097 192.043094916129 -410.516089926526</t>
  </si>
  <si>
    <t>-486.337794292567 170.643217804577 -505.48334323069</t>
  </si>
  <si>
    <t>-469.874159125461 145.267259747899 -598.69818620219</t>
  </si>
  <si>
    <t>-441.074853251171 105.722106068845 -727.736033550136</t>
  </si>
  <si>
    <t>-403.222982234316 76.9110800707654 -805.570280196259</t>
  </si>
  <si>
    <t>-455.860821352534 151.686529147539 -679.885642378564</t>
  </si>
  <si>
    <t>-486.175496407349 284.400140520683 -712.578505514916</t>
  </si>
  <si>
    <t>-437.704838978398 462.876444455467 -476.365090109205</t>
  </si>
  <si>
    <t>-227.410526252267 406.16612122493 -363.736416494557</t>
  </si>
  <si>
    <t>-451.749137812746 94.717978684941 -661.509399150018</t>
  </si>
  <si>
    <t>-470.295371979393 43.6345043384454 -306.610376788777</t>
  </si>
  <si>
    <t>-242.231285007892 131.700386569746 -325.483114034357</t>
  </si>
  <si>
    <t>-485.455391679453 295.402072710705 -210.997621847007</t>
  </si>
  <si>
    <t>-488.017260858778 296.179639758997 205.474306623791</t>
  </si>
  <si>
    <t>-488.605873478381 286.763447677922 611.813466605701</t>
  </si>
  <si>
    <t>-341.079190294838 297.85103905174 674.638155552229</t>
  </si>
  <si>
    <t>-515.590608542906 138.440454527019 -200.311926053042</t>
  </si>
  <si>
    <t>-530.801599080265 126.225442280523 215.711471942167</t>
  </si>
  <si>
    <t>-533.918998305165 105.823567085293 621.523732626869</t>
  </si>
  <si>
    <t>-394.816992510675 53.2124646165896 682.488578233114</t>
  </si>
  <si>
    <t>9763-20170724T150342.943371200.bin</t>
  </si>
  <si>
    <t>-500.137694264631 216.77354762389 -205.714908964683</t>
  </si>
  <si>
    <t>-504.11623093357 210.741977687492 -303.958341834542</t>
  </si>
  <si>
    <t>-497.009470833974 191.75040199645 -410.50805566637</t>
  </si>
  <si>
    <t>-485.565434855371 170.191778652503 -505.419893004212</t>
  </si>
  <si>
    <t>-468.902971516271 144.63106977501 -598.548836371577</t>
  </si>
  <si>
    <t>-439.78296943919 104.804573643257 -727.428153964532</t>
  </si>
  <si>
    <t>-401.755891202878 75.8613148026495 -805.127840885774</t>
  </si>
  <si>
    <t>-454.79394060572 150.85899772418 -679.734720873877</t>
  </si>
  <si>
    <t>-485.233671251567 283.413522250692 -712.894981848612</t>
  </si>
  <si>
    <t>-433.501804184759 464.068732762385 -479.041376187896</t>
  </si>
  <si>
    <t>-224.621082242203 406.074194610621 -364.453055824629</t>
  </si>
  <si>
    <t>-450.515777948464 93.9590967732727 -661.184898246867</t>
  </si>
  <si>
    <t>-470.244977597472 44.0008130826614 -306.024713861591</t>
  </si>
  <si>
    <t>-242.206039014557 132.298516405413 -324.101395218403</t>
  </si>
  <si>
    <t>-485.128871560282 295.251879878233 -211.039941998658</t>
  </si>
  <si>
    <t>-487.842267924327 296.100767836894 205.430836132061</t>
  </si>
  <si>
    <t>-488.543988516195 286.606769779459 611.757978807986</t>
  </si>
  <si>
    <t>-341.023259211034 297.956769300475 674.549838161203</t>
  </si>
  <si>
    <t>-515.080120340311 138.370817786938 -200.329468872861</t>
  </si>
  <si>
    <t>-530.581950895664 126.124060908807 215.682171599669</t>
  </si>
  <si>
    <t>-533.951259459967 105.815404530389 621.504876377366</t>
  </si>
  <si>
    <t>-394.829017916137 53.2808653283446 682.489552697138</t>
  </si>
  <si>
    <t>9763-20170724T150342.974976300.bin</t>
  </si>
  <si>
    <t>-500.023392688184 216.802432426299 -205.709528141229</t>
  </si>
  <si>
    <t>-503.968380475499 210.754258556386 -303.953300319438</t>
  </si>
  <si>
    <t>-496.759515022675 191.685288524906 -410.482211265444</t>
  </si>
  <si>
    <t>-485.195602768505 170.037535621758 -505.359284999345</t>
  </si>
  <si>
    <t>-468.385428979276 144.371889652693 -598.432791939401</t>
  </si>
  <si>
    <t>-439.028298339294 104.384450142304 -727.208580445589</t>
  </si>
  <si>
    <t>-400.891824423091 75.3561454747746 -804.822654238018</t>
  </si>
  <si>
    <t>-454.171330786235 150.492359317936 -679.608605973589</t>
  </si>
  <si>
    <t>-484.726757193294 282.921418470128 -713.197337196579</t>
  </si>
  <si>
    <t>-431.644712601929 464.822794763043 -480.615896933316</t>
  </si>
  <si>
    <t>-223.378172931015 406.07096602161 -365.29767137983</t>
  </si>
  <si>
    <t>-449.838644755149 93.6277223986272 -660.963193568297</t>
  </si>
  <si>
    <t>-469.952593242577 44.4354640519653 -305.755116670383</t>
  </si>
  <si>
    <t>-241.994417967094 132.978989717286 -323.646329313647</t>
  </si>
  <si>
    <t>-485.104218754259 295.269645014322 -211.05125597002</t>
  </si>
  <si>
    <t>-487.85693611051 296.121626617082 205.419293346454</t>
  </si>
  <si>
    <t>-488.508137023638 286.539364485644 611.730323367686</t>
  </si>
  <si>
    <t>-340.997553841169 298.081516447142 674.510897332949</t>
  </si>
  <si>
    <t>-514.893132846524 138.427994592783 -200.317238600149</t>
  </si>
  <si>
    <t>-530.501201184772 126.075311929987 215.687290583844</t>
  </si>
  <si>
    <t>-533.992545179355 105.79558833228 621.503320596834</t>
  </si>
  <si>
    <t>-394.836938532364 53.3419438856522 682.48147525591</t>
  </si>
  <si>
    <t>9763-20170724T150343.016086600.bin</t>
  </si>
  <si>
    <t>-499.942719049091 216.826937513578 -205.709707500685</t>
  </si>
  <si>
    <t>-503.846087803065 210.732012251736 -303.952265381912</t>
  </si>
  <si>
    <t>-496.501588746361 191.565662984774 -410.454459344288</t>
  </si>
  <si>
    <t>-484.779616711207 169.816309588313 -505.288880032933</t>
  </si>
  <si>
    <t>-467.776934453316 144.038055905099 -598.296354889073</t>
  </si>
  <si>
    <t>-438.113730346023 103.883799142613 -726.949864860777</t>
  </si>
  <si>
    <t>-399.845200731283 74.7529016660076 -804.460606149518</t>
  </si>
  <si>
    <t>-453.393900366602 150.049951219415 -679.450374284941</t>
  </si>
  <si>
    <t>-483.931929821337 282.384774395113 -713.454539368996</t>
  </si>
  <si>
    <t>-430.010606481294 465.595114218271 -482.096689639419</t>
  </si>
  <si>
    <t>-222.133104407896 406.675554367587 -366.163798318856</t>
  </si>
  <si>
    <t>-449.057574106049 93.2162188260954 -660.712130577076</t>
  </si>
  <si>
    <t>-469.408914755048 44.8706968711274 -305.463830324077</t>
  </si>
  <si>
    <t>-241.41224501825 133.410063209732 -322.879780001006</t>
  </si>
  <si>
    <t>-485.098041999758 295.272505486621 -211.089539972005</t>
  </si>
  <si>
    <t>-487.895237412421 296.144051389892 205.38068082691</t>
  </si>
  <si>
    <t>-488.45203839371 286.482645742431 611.670153911962</t>
  </si>
  <si>
    <t>-340.963981716341 298.185212677239 674.47398814681</t>
  </si>
  <si>
    <t>-514.732070744467 138.402381768754 -200.282715638695</t>
  </si>
  <si>
    <t>-530.474123134979 126.099424273729 215.718317052996</t>
  </si>
  <si>
    <t>-534.035302658565 105.768108279919 621.503858961187</t>
  </si>
  <si>
    <t>-394.838620741865 53.4157964388473 682.475324974595</t>
  </si>
  <si>
    <t>9763-20170724T150343.075772700.bin</t>
  </si>
  <si>
    <t>-499.942419137122 216.817191516547 -205.796595225378</t>
  </si>
  <si>
    <t>-503.723997919286 210.630832867121 -304.038183220866</t>
  </si>
  <si>
    <t>-496.116363873902 191.277952060672 -410.488264976976</t>
  </si>
  <si>
    <t>-484.102131080921 169.335812176267 -505.241687376617</t>
  </si>
  <si>
    <t>-466.752495271971 143.348553162901 -598.126793520976</t>
  </si>
  <si>
    <t>-436.543692704565 102.889898838207 -726.557715757038</t>
  </si>
  <si>
    <t>-398.007865914251 73.5458886146287 -803.855356418422</t>
  </si>
  <si>
    <t>-452.094139767494 149.158715747443 -679.246288436315</t>
  </si>
  <si>
    <t>-482.667870989338 281.300376115953 -713.970979652716</t>
  </si>
  <si>
    <t>-427.027109864925 466.127869044985 -484.312774075278</t>
  </si>
  <si>
    <t>-219.782497548417 408.813278347209 -366.458056046454</t>
  </si>
  <si>
    <t>-447.699565673808 92.388810289792 -660.328855194713</t>
  </si>
  <si>
    <t>-468.886152653751 45.5455586030782 -304.926519605887</t>
  </si>
  <si>
    <t>-241.101400979958 134.803009309153 -321.426155727233</t>
  </si>
  <si>
    <t>-485.141025619232 295.205998147191 -211.217820263291</t>
  </si>
  <si>
    <t>-487.93680182588 296.149468066131 205.252244566713</t>
  </si>
  <si>
    <t>-488.345987994988 286.404896773301 611.555046156189</t>
  </si>
  <si>
    <t>-340.902512573251 298.399420926034 674.40839928051</t>
  </si>
  <si>
    <t>-514.694472398991 138.403103466352 -200.296020789879</t>
  </si>
  <si>
    <t>-530.56132097748 126.057277539292 215.698964619321</t>
  </si>
  <si>
    <t>-534.110485229059 105.721559116089 621.502948965046</t>
  </si>
  <si>
    <t>-394.846690845217 53.5269460152442 682.456288374374</t>
  </si>
  <si>
    <t>9763-20170724T150343.110865900.bin</t>
  </si>
  <si>
    <t>-500.019695386425 216.746987823997 -205.808553449902</t>
  </si>
  <si>
    <t>-503.723709558544 210.520931737754 -304.050660831459</t>
  </si>
  <si>
    <t>-495.983607296311 191.065583076653 -410.472446780298</t>
  </si>
  <si>
    <t>-483.829425462265 169.011598599511 -505.181966675986</t>
  </si>
  <si>
    <t>-466.319401506103 142.895864121941 -598.000997179893</t>
  </si>
  <si>
    <t>-435.86329609614 102.242429425196 -726.312036257375</t>
  </si>
  <si>
    <t>-397.192206806473 72.7828015303694 -803.498074546513</t>
  </si>
  <si>
    <t>-451.506338421777 148.582746061181 -679.101140162546</t>
  </si>
  <si>
    <t>-481.965982811496 280.694604122104 -714.068076662402</t>
  </si>
  <si>
    <t>-426.034484373292 465.203751348088 -484.224588385856</t>
  </si>
  <si>
    <t>-218.978366286284 409.098922214591 -365.460085884221</t>
  </si>
  <si>
    <t>-447.145213511256 91.8420693175681 -660.088561262829</t>
  </si>
  <si>
    <t>-468.928537311674 45.6898811305382 -304.605087194052</t>
  </si>
  <si>
    <t>-241.218242384584 135.234460697317 -320.567318712074</t>
  </si>
  <si>
    <t>-485.208474891735 295.155849249156 -211.255597495546</t>
  </si>
  <si>
    <t>-488.032917959113 296.152998755503 205.214189133696</t>
  </si>
  <si>
    <t>-488.32804145135 286.399670114175 611.525154448713</t>
  </si>
  <si>
    <t>-340.888914316577 298.419815349283 674.383902559573</t>
  </si>
  <si>
    <t>-514.819088171346 138.308352487988 -200.303526339847</t>
  </si>
  <si>
    <t>-530.669259441431 126.053390371447 215.69482828521</t>
  </si>
  <si>
    <t>-534.141453817093 105.708363329693 621.510080464365</t>
  </si>
  <si>
    <t>-394.856300761553 53.5503668216979 682.446064105342</t>
  </si>
  <si>
    <t>9763-20170724T150343.174042900.bin</t>
  </si>
  <si>
    <t>-500.136701178463 216.560723910203 -205.851111769851</t>
  </si>
  <si>
    <t>-503.701923305897 210.24684933037 -304.092809426617</t>
  </si>
  <si>
    <t>-495.738552825087 190.66329004057 -410.474487621176</t>
  </si>
  <si>
    <t>-483.357131674552 168.482998010217 -505.125085810646</t>
  </si>
  <si>
    <t>-465.596407235121 142.23277564486 -597.858568301182</t>
  </si>
  <si>
    <t>-434.764708459688 101.382651492157 -726.017261693966</t>
  </si>
  <si>
    <t>-395.886844179885 71.7260844770831 -803.023789749448</t>
  </si>
  <si>
    <t>-450.483087474831 147.80408374982 -678.911277881185</t>
  </si>
  <si>
    <t>-480.606887600391 279.945639505542 -714.003936532631</t>
  </si>
  <si>
    <t>-425.010564646676 462.027121983949 -482.151800739169</t>
  </si>
  <si>
    <t>-217.540777763559 410.431215245362 -362.072165002986</t>
  </si>
  <si>
    <t>-446.303333930938 91.0750534278679 -659.823491195293</t>
  </si>
  <si>
    <t>-469.46928430557 45.6897874760259 -304.301629948372</t>
  </si>
  <si>
    <t>-241.554026305441 134.939056251184 -318.939248251804</t>
  </si>
  <si>
    <t>-485.2125023413 294.990673201531 -211.344526497672</t>
  </si>
  <si>
    <t>-488.234962846916 296.047625786649 205.123663464556</t>
  </si>
  <si>
    <t>-488.293185361927 286.434351318743 611.436967401393</t>
  </si>
  <si>
    <t>-340.860725774899 298.344176037903 674.332312114895</t>
  </si>
  <si>
    <t>-515.058275718378 138.174723410647 -200.288302009208</t>
  </si>
  <si>
    <t>-530.945957535399 125.987542369953 215.710563909766</t>
  </si>
  <si>
    <t>-534.183628343249 105.70496176552 621.523687303328</t>
  </si>
  <si>
    <t>-394.880817999622 53.5586549452664 682.429200743352</t>
  </si>
  <si>
    <t>9763-20170724T150343.242224700.bin</t>
  </si>
  <si>
    <t>-500.171591169273 216.243658163893 -205.874041634852</t>
  </si>
  <si>
    <t>-503.571628608327 209.874158390841 -304.118015150004</t>
  </si>
  <si>
    <t>-495.366450824827 190.259556098805 -410.47555667092</t>
  </si>
  <si>
    <t>-482.754658270484 168.056217621725 -505.090267682148</t>
  </si>
  <si>
    <t>-464.758474057771 141.782361295084 -597.771654176856</t>
  </si>
  <si>
    <t>-433.59552482267 100.893278242413 -725.837850310805</t>
  </si>
  <si>
    <t>-394.610409597014 71.094166226572 -802.735049642473</t>
  </si>
  <si>
    <t>-449.225297654741 147.357702148548 -678.744687000988</t>
  </si>
  <si>
    <t>-478.691308989236 279.775263781743 -713.412310062221</t>
  </si>
  <si>
    <t>-424.599820131151 457.018416170769 -477.490798717903</t>
  </si>
  <si>
    <t>-216.894800114445 411.847852700938 -355.248199619881</t>
  </si>
  <si>
    <t>-445.51560526436 90.5771971612126 -659.713138204319</t>
  </si>
  <si>
    <t>-470.552748211766 45.1516124170043 -304.36927089838</t>
  </si>
  <si>
    <t>-242.403173574332 133.959742860265 -318.003705044298</t>
  </si>
  <si>
    <t>-485.079658102005 294.657197400175 -211.411220600058</t>
  </si>
  <si>
    <t>-488.307080196751 295.864934801629 205.054982631025</t>
  </si>
  <si>
    <t>-488.261185751436 286.426635145222 611.371503063632</t>
  </si>
  <si>
    <t>-340.830675179647 298.291519184908 674.279910372093</t>
  </si>
  <si>
    <t>-515.249483648359 137.852713568933 -200.315301353259</t>
  </si>
  <si>
    <t>-531.177683618666 125.940910735007 215.689987171799</t>
  </si>
  <si>
    <t>-534.191533295975 105.714840466946 621.51173333484</t>
  </si>
  <si>
    <t>-394.91045506399 53.5046274838869 682.412246824149</t>
  </si>
  <si>
    <t>9763-20170724T150343.275890800.bin</t>
  </si>
  <si>
    <t>-500.084821741921 216.056243934717 -205.961934987028</t>
  </si>
  <si>
    <t>-503.353352026177 209.668037494166 -304.209130658368</t>
  </si>
  <si>
    <t>-494.959533664227 190.096844769677 -410.56008936698</t>
  </si>
  <si>
    <t>-482.167037232992 167.955419268016 -505.165031965039</t>
  </si>
  <si>
    <t>-463.984098948799 141.763777475241 -597.833325082981</t>
  </si>
  <si>
    <t>-432.555428119119 101.009254109294 -725.877269456697</t>
  </si>
  <si>
    <t>-393.522740513778 71.2024463304506 -802.747475004622</t>
  </si>
  <si>
    <t>-448.167900074109 147.439155359901 -678.744525575002</t>
  </si>
  <si>
    <t>-477.151521503706 280.047377172836 -713.094361892552</t>
  </si>
  <si>
    <t>-424.95754278757 455.604420381366 -475.490714417645</t>
  </si>
  <si>
    <t>-216.874395748244 410.752149876774 -353.775050428002</t>
  </si>
  <si>
    <t>-444.727709490936 90.6086948450854 -659.811692329797</t>
  </si>
  <si>
    <t>-470.97939761432 44.5915275189525 -304.546992689047</t>
  </si>
  <si>
    <t>-242.585921648081 132.876409231288 -317.478055103933</t>
  </si>
  <si>
    <t>-484.809109883504 294.396669455124 -211.466790970918</t>
  </si>
  <si>
    <t>-488.308250467876 295.693384524119 204.996990688947</t>
  </si>
  <si>
    <t>-488.262284952449 286.471065192355 611.321576737019</t>
  </si>
  <si>
    <t>-340.824533173343 298.104743999226 674.256197592021</t>
  </si>
  <si>
    <t>-515.362695052959 137.719315059487 -200.380297979058</t>
  </si>
  <si>
    <t>-531.464161378018 125.933983670277 215.621940032664</t>
  </si>
  <si>
    <t>-534.12651484725 105.746033619594 621.440194486832</t>
  </si>
  <si>
    <t>-394.924905522899 53.3980105176577 682.404018393828</t>
  </si>
  <si>
    <t>9763-20170724T150343.311986500.bin</t>
  </si>
  <si>
    <t>-499.977279950902 215.825966755396 -206.103450779522</t>
  </si>
  <si>
    <t>-503.063657745148 209.429425133755 -304.356013652621</t>
  </si>
  <si>
    <t>-494.47472100464 189.927597218914 -410.704120781306</t>
  </si>
  <si>
    <t>-481.510526873819 167.880572064587 -505.307715131829</t>
  </si>
  <si>
    <t>-463.161857780748 141.814587422644 -597.978635624302</t>
  </si>
  <si>
    <t>-431.507268222165 101.269389479357 -726.033629355409</t>
  </si>
  <si>
    <t>-392.411416725445 71.5307136706931 -802.897930765314</t>
  </si>
  <si>
    <t>-447.15200623098 147.628679759311 -678.841953096215</t>
  </si>
  <si>
    <t>-475.820679834224 280.343997845039 -712.950416849108</t>
  </si>
  <si>
    <t>-425.593312378533 455.306432119103 -474.485852309334</t>
  </si>
  <si>
    <t>-217.03337929841 410.255967327704 -353.66269183929</t>
  </si>
  <si>
    <t>-443.847022052961 90.754278711644 -660.017195558845</t>
  </si>
  <si>
    <t>-471.493037040696 44.1238741481291 -304.777691000219</t>
  </si>
  <si>
    <t>-242.893582063698 131.946642741185 -317.204826509752</t>
  </si>
  <si>
    <t>-484.474746879964 294.076995649941 -211.553998050164</t>
  </si>
  <si>
    <t>-488.273680924658 295.490336820249 204.906812820132</t>
  </si>
  <si>
    <t>-488.278917354286 286.537031969385 611.26888779846</t>
  </si>
  <si>
    <t>-340.827777292376 297.86531367719 674.227863157269</t>
  </si>
  <si>
    <t>-515.475040719611 137.54919437951 -200.522257784893</t>
  </si>
  <si>
    <t>-531.83046587536 125.985023982429 215.476246461436</t>
  </si>
  <si>
    <t>-533.947069544352 105.81409695604 621.276367124432</t>
  </si>
  <si>
    <t>-394.909111146366 53.2298833022587 682.410193932359</t>
  </si>
  <si>
    <t>9763-20170724T150343.376161800.bin</t>
  </si>
  <si>
    <t>-499.873544559977 215.087285358875 -206.41990928621</t>
  </si>
  <si>
    <t>-502.778770214309 208.72225052453 -304.680059938916</t>
  </si>
  <si>
    <t>-494.05337865124 189.337612905584 -411.038361815438</t>
  </si>
  <si>
    <t>-480.990115345571 167.430087461747 -505.660797137898</t>
  </si>
  <si>
    <t>-462.565683390542 141.537333044321 -598.365351578506</t>
  </si>
  <si>
    <t>-430.828098622525 101.271061397934 -726.487724081537</t>
  </si>
  <si>
    <t>-391.576865008664 71.7387139247107 -803.352473002791</t>
  </si>
  <si>
    <t>-446.421927129202 147.537837698542 -679.188293198531</t>
  </si>
  <si>
    <t>-474.93353539201 280.401078211613 -712.855007840167</t>
  </si>
  <si>
    <t>-427.9377899432 454.045079745717 -472.77342014285</t>
  </si>
  <si>
    <t>-218.815131590799 409.522950793041 -352.729836138314</t>
  </si>
  <si>
    <t>-443.292113106469 90.602108921893 -660.519396027212</t>
  </si>
  <si>
    <t>-472.939815369336 43.2419493260995 -305.395869705475</t>
  </si>
  <si>
    <t>-244.116611641987 130.614122698646 -316.843412795277</t>
  </si>
  <si>
    <t>-483.980836728786 293.434916350455 -211.819248863012</t>
  </si>
  <si>
    <t>-488.194751231956 294.977101439342 204.637125173773</t>
  </si>
  <si>
    <t>-488.338552915919 286.629806393342 611.072590751571</t>
  </si>
  <si>
    <t>-340.836434977881 297.285848390651 674.029481671491</t>
  </si>
  <si>
    <t>-515.740174478676 136.806558697341 -201.040830486726</t>
  </si>
  <si>
    <t>-532.277674577046 125.979325785969 214.970329144026</t>
  </si>
  <si>
    <t>-533.459366219899 105.788885604083 620.676396174839</t>
  </si>
  <si>
    <t>-394.780692905988 53.0817181984896 682.516327686094</t>
  </si>
  <si>
    <t>9763-20170724T150343.440332200.bin</t>
  </si>
  <si>
    <t>-499.372074274108 214.532936492608 -206.779140741053</t>
  </si>
  <si>
    <t>-502.245238780531 208.205249390943 -305.042606332491</t>
  </si>
  <si>
    <t>-493.540328266581 188.974514221684 -411.430585141552</t>
  </si>
  <si>
    <t>-480.524696498562 167.242735087018 -506.100120397223</t>
  </si>
  <si>
    <t>-462.17999279992 141.555712976607 -598.877532024547</t>
  </si>
  <si>
    <t>-430.590523552547 101.604567961685 -727.135232860614</t>
  </si>
  <si>
    <t>-391.077969859208 72.4006002945926 -803.991471385645</t>
  </si>
  <si>
    <t>-446.06261157827 147.763027792853 -679.690305532269</t>
  </si>
  <si>
    <t>-474.565774407673 280.748480344039 -712.889412557328</t>
  </si>
  <si>
    <t>-428.752653221573 452.906543837211 -471.51256857965</t>
  </si>
  <si>
    <t>-219.245792334175 408.77289422229 -351.996379207322</t>
  </si>
  <si>
    <t>-443.045353920209 90.7651927243544 -661.192877529077</t>
  </si>
  <si>
    <t>-473.232117815354 42.578276016452 -306.303956797293</t>
  </si>
  <si>
    <t>-244.264886367191 129.663190280692 -317.037997964625</t>
  </si>
  <si>
    <t>-483.371924749867 292.891236277262 -212.196729150706</t>
  </si>
  <si>
    <t>-487.890311781617 294.651114289313 204.255500506265</t>
  </si>
  <si>
    <t>-488.215242993403 286.661174294715 610.56718439168</t>
  </si>
  <si>
    <t>-340.788450623295 296.901601945305 673.769047275315</t>
  </si>
  <si>
    <t>-515.219716455228 136.361677499863 -201.453369861613</t>
  </si>
  <si>
    <t>-531.761781342255 125.670912969645 214.56115447176</t>
  </si>
  <si>
    <t>-533.171688139745 105.74453647898 620.319072892966</t>
  </si>
  <si>
    <t>-394.633501184079 53.1408302452276 682.560797838774</t>
  </si>
  <si>
    <t>9763-20170724T150343.475430600.bin</t>
  </si>
  <si>
    <t>-499.023843129884 214.4594909956 -206.965639974228</t>
  </si>
  <si>
    <t>-501.93931472462 208.177126319789 -305.230871841881</t>
  </si>
  <si>
    <t>-493.349879172112 189.024687451237 -411.642262917331</t>
  </si>
  <si>
    <t>-480.468411102247 167.36835598903 -506.347561251315</t>
  </si>
  <si>
    <t>-462.288111216157 141.75694738883 -599.178132695872</t>
  </si>
  <si>
    <t>-430.961963002509 101.908072252778 -727.532127792861</t>
  </si>
  <si>
    <t>-391.256307954336 72.9270044125376 -804.373186655006</t>
  </si>
  <si>
    <t>-446.335832530633 148.028861777165 -680.018725593569</t>
  </si>
  <si>
    <t>-475.053715077631 281.016081329121 -713.012072894947</t>
  </si>
  <si>
    <t>-429.36194864074 452.608312783738 -471.209701107456</t>
  </si>
  <si>
    <t>-219.617233887276 408.474642779746 -352.11161804807</t>
  </si>
  <si>
    <t>-443.2822039991 91.0162136352271 -661.573278583459</t>
  </si>
  <si>
    <t>-473.330407768999 42.5588847440017 -306.748698134576</t>
  </si>
  <si>
    <t>-244.368107925372 129.693334646772 -317.181805519375</t>
  </si>
  <si>
    <t>-483.191129887273 292.832560712278 -212.380731750252</t>
  </si>
  <si>
    <t>-487.649548021244 294.631646496403 204.071988550149</t>
  </si>
  <si>
    <t>-488.069276921226 286.594402781214 610.377021204512</t>
  </si>
  <si>
    <t>-340.71353333565 296.99113350033 673.718874516062</t>
  </si>
  <si>
    <t>-514.742723921852 136.316146532963 -201.590679176422</t>
  </si>
  <si>
    <t>-531.361745732757 125.539406577383 214.418583672191</t>
  </si>
  <si>
    <t>-533.189354473175 105.699235333211 620.267204388562</t>
  </si>
  <si>
    <t>-394.611908717436 53.2009074339765 682.510347624275</t>
  </si>
  <si>
    <t>9763-20170724T150343.540605600.bin</t>
  </si>
  <si>
    <t>-498.470902789485 214.598350153664 -207.099719065096</t>
  </si>
  <si>
    <t>-501.469662514049 208.389041054892 -305.367000797091</t>
  </si>
  <si>
    <t>-493.17553637416 189.345639765248 -411.821501149271</t>
  </si>
  <si>
    <t>-480.640625497882 167.789215749531 -506.595935724793</t>
  </si>
  <si>
    <t>-462.883868162129 142.272182116328 -599.534482066881</t>
  </si>
  <si>
    <t>-432.231976918495 102.543317372124 -728.088383664669</t>
  </si>
  <si>
    <t>-391.65884579169 74.0763629845724 -804.667951668278</t>
  </si>
  <si>
    <t>-447.412447040841 148.612714749108 -680.463068630449</t>
  </si>
  <si>
    <t>-476.737742504232 281.552321222391 -713.100963239451</t>
  </si>
  <si>
    <t>-430.949123357452 452.235440703887 -470.674374653174</t>
  </si>
  <si>
    <t>-221.00799847783 409.014349275738 -351.58759425857</t>
  </si>
  <si>
    <t>-444.149577252212 91.5964643777713 -662.064553966745</t>
  </si>
  <si>
    <t>-473.211377401896 42.3885755647632 -307.154707718788</t>
  </si>
  <si>
    <t>-244.567338488374 130.349757652352 -317.630048820031</t>
  </si>
  <si>
    <t>-482.970960773416 292.869979865058 -212.458615206007</t>
  </si>
  <si>
    <t>-487.385394794978 294.712518903416 203.994409193166</t>
  </si>
  <si>
    <t>-487.969036660111 286.424343531807 610.377418084358</t>
  </si>
  <si>
    <t>-340.642224212384 297.312638549533 673.704030629489</t>
  </si>
  <si>
    <t>-513.982244950502 136.376418946667 -201.664480423186</t>
  </si>
  <si>
    <t>-530.904464093926 125.509077625077 214.330189546127</t>
  </si>
  <si>
    <t>-533.310984851353 105.594698932644 620.22435505125</t>
  </si>
  <si>
    <t>-394.642267425149 53.2619948996742 682.403735998526</t>
  </si>
  <si>
    <t>9763-20170724T150343.573697700.bin</t>
  </si>
  <si>
    <t>-498.330223916984 214.72839375383 -207.057226385094</t>
  </si>
  <si>
    <t>-501.435627726077 208.549305984221 -305.323046742301</t>
  </si>
  <si>
    <t>-493.33174343286 189.566503177483 -411.802985295892</t>
  </si>
  <si>
    <t>-480.995994663924 168.072961143124 -506.617813676336</t>
  </si>
  <si>
    <t>-463.463976474872 142.62534590785 -599.618134456323</t>
  </si>
  <si>
    <t>-433.153703320281 102.999089302067 -728.284540759162</t>
  </si>
  <si>
    <t>-392.076302931772 74.8781565700856 -804.723154688707</t>
  </si>
  <si>
    <t>-448.25459195306 149.024599885024 -680.591658408793</t>
  </si>
  <si>
    <t>-477.895874902933 281.924325610245 -713.08509367847</t>
  </si>
  <si>
    <t>-431.871993351872 452.246515399483 -470.449229233742</t>
  </si>
  <si>
    <t>-221.782280577222 409.419087488235 -351.482326860538</t>
  </si>
  <si>
    <t>-444.84884966489 92.0053497204631 -662.228730303648</t>
  </si>
  <si>
    <t>-473.035414906376 42.1614161862508 -307.268328394679</t>
  </si>
  <si>
    <t>-244.531228791789 130.468343408597 -317.886081981551</t>
  </si>
  <si>
    <t>-482.957780505044 293.014435558954 -212.401084026071</t>
  </si>
  <si>
    <t>-487.29829598846 294.768612755394 204.053133484135</t>
  </si>
  <si>
    <t>-487.998308359847 286.391380903222 610.451057576787</t>
  </si>
  <si>
    <t>-340.632934606069 297.353604475333 673.675108289671</t>
  </si>
  <si>
    <t>-513.775684894842 136.470151393836 -201.6457625117</t>
  </si>
  <si>
    <t>-530.755775217218 125.575856938712 214.345814545761</t>
  </si>
  <si>
    <t>-533.334367286513 105.626183951874 620.239309574062</t>
  </si>
  <si>
    <t>-394.66989625408 53.2726562793687 682.410628480727</t>
  </si>
  <si>
    <t>9763-20170724T150343.610799400.bin</t>
  </si>
  <si>
    <t>-498.291392696097 214.895352706989 -206.987028943386</t>
  </si>
  <si>
    <t>-501.52297095783 208.753240300131 -305.251114729524</t>
  </si>
  <si>
    <t>-493.594054210138 189.840072396575 -411.756634899636</t>
  </si>
  <si>
    <t>-481.429680011731 168.419434420106 -506.610140363603</t>
  </si>
  <si>
    <t>-464.081319622802 143.053570816182 -599.667130002107</t>
  </si>
  <si>
    <t>-434.041638327984 103.550746168021 -728.434980364597</t>
  </si>
  <si>
    <t>-392.56938319858 75.773059492283 -804.78580784826</t>
  </si>
  <si>
    <t>-449.085615743038 149.52515073809 -680.674906298275</t>
  </si>
  <si>
    <t>-478.974834071892 282.403639033515 -713.038811197213</t>
  </si>
  <si>
    <t>-432.785754587108 452.103588044433 -469.998639401148</t>
  </si>
  <si>
    <t>-222.522897353483 409.519429923121 -351.250578579107</t>
  </si>
  <si>
    <t>-445.554452237448 92.4991757862476 -662.356882880345</t>
  </si>
  <si>
    <t>-472.914062363295 42.0896511766996 -307.374120980897</t>
  </si>
  <si>
    <t>-244.555033968222 130.733361871363 -318.303592542135</t>
  </si>
  <si>
    <t>-483.023412530971 293.188563924991 -212.314521288535</t>
  </si>
  <si>
    <t>-487.224168626428 294.810409735415 204.141678072974</t>
  </si>
  <si>
    <t>-488.024056359084 286.316985767833 610.530090831568</t>
  </si>
  <si>
    <t>-340.623206217378 297.451983301221 673.641134152611</t>
  </si>
  <si>
    <t>-513.630594870423 136.62930916549 -201.600713637019</t>
  </si>
  <si>
    <t>-530.630569405149 125.662811386519 214.388189257939</t>
  </si>
  <si>
    <t>-533.369810772186 105.641062305808 620.265025800713</t>
  </si>
  <si>
    <t>-394.704836196518 53.2882135766818 682.43579699514</t>
  </si>
  <si>
    <t>9763-20170724T150343.675514600.bin</t>
  </si>
  <si>
    <t>-498.316241234875 215.170435084558 -206.868006897446</t>
  </si>
  <si>
    <t>-501.706351839939 209.10247289926 -305.131417870145</t>
  </si>
  <si>
    <t>-494.017498691885 190.361070990081 -411.684914165028</t>
  </si>
  <si>
    <t>-482.096226612693 169.12806296579 -506.611357448694</t>
  </si>
  <si>
    <t>-465.016506833158 143.979131311195 -599.776906934753</t>
  </si>
  <si>
    <t>-435.381023890634 104.810288138687 -728.740263561138</t>
  </si>
  <si>
    <t>-393.547549838734 77.646584619122 -805.114913997392</t>
  </si>
  <si>
    <t>-450.342943082336 150.652264020425 -680.827219668407</t>
  </si>
  <si>
    <t>-480.762175920563 283.503375596393 -712.862940069648</t>
  </si>
  <si>
    <t>-434.202763542017 451.377242947005 -468.628209667878</t>
  </si>
  <si>
    <t>-223.417734426639 409.703102204537 -350.484476407</t>
  </si>
  <si>
    <t>-446.618596590712 93.5958038439135 -662.642148555323</t>
  </si>
  <si>
    <t>-473.063560557449 42.0551986381834 -307.792696698857</t>
  </si>
  <si>
    <t>-244.774685556897 130.829725662277 -319.118594125205</t>
  </si>
  <si>
    <t>-483.12076772655 293.401113771308 -212.140978304541</t>
  </si>
  <si>
    <t>-487.315126110624 294.928346488179 204.315596683305</t>
  </si>
  <si>
    <t>-488.037662911352 286.21690962126 610.615962728464</t>
  </si>
  <si>
    <t>-340.610455669058 297.713989269535 673.600345201455</t>
  </si>
  <si>
    <t>-513.494350448592 136.937501729397 -201.472795135672</t>
  </si>
  <si>
    <t>-530.496875470974 125.742902031012 214.509883233284</t>
  </si>
  <si>
    <t>-533.496107999359 105.662597715244 620.374134098791</t>
  </si>
  <si>
    <t>-394.794578148493 53.3190771346151 682.471158721301</t>
  </si>
  <si>
    <t>9763-20170724T150343.709604200.bin</t>
  </si>
  <si>
    <t>-498.391348452169 215.368039963332 -206.811681661257</t>
  </si>
  <si>
    <t>-501.771623848079 209.327030914446 -305.077071735365</t>
  </si>
  <si>
    <t>-494.119510698256 190.696227453224 -411.652632811752</t>
  </si>
  <si>
    <t>-482.252195283902 169.592867092932 -506.614810788291</t>
  </si>
  <si>
    <t>-465.247713760524 144.600754727113 -599.83617454624</t>
  </si>
  <si>
    <t>-435.740847243589 105.678411735887 -728.903686782984</t>
  </si>
  <si>
    <t>-393.874883932699 78.7676371275927 -805.350036498249</t>
  </si>
  <si>
    <t>-450.674054078769 151.426262702087 -680.891847809364</t>
  </si>
  <si>
    <t>-481.189881346491 284.313487485456 -712.648456421094</t>
  </si>
  <si>
    <t>-434.453851654588 451.101508955938 -467.704532197142</t>
  </si>
  <si>
    <t>-223.403063841981 409.75489312123 -349.920676779441</t>
  </si>
  <si>
    <t>-446.893414590004 94.3401323237247 -662.812362107739</t>
  </si>
  <si>
    <t>-473.04065330677 42.1971000211099 -308.087080422857</t>
  </si>
  <si>
    <t>-244.71324261363 130.866076562379 -319.460986668598</t>
  </si>
  <si>
    <t>-483.186848945123 293.586461862196 -212.071168225808</t>
  </si>
  <si>
    <t>-487.43131190013 295.039990164963 204.38513866615</t>
  </si>
  <si>
    <t>-488.000103068386 286.163840495521 610.65635724728</t>
  </si>
  <si>
    <t>-340.581232689632 297.836831521196 673.627912875359</t>
  </si>
  <si>
    <t>-513.523122194792 137.144063352886 -201.40706696297</t>
  </si>
  <si>
    <t>-530.519672926882 125.793383376072 214.571698772316</t>
  </si>
  <si>
    <t>-533.591470679619 105.658371255363 620.440263691589</t>
  </si>
  <si>
    <t>-394.840219605444 53.3438213252825 682.450607421029</t>
  </si>
  <si>
    <t>9763-20170724T150343.775889900.bin</t>
  </si>
  <si>
    <t>-498.617484857614 215.687233995618 -206.641495952421</t>
  </si>
  <si>
    <t>-502.009173322956 209.705760885715 -304.910139890142</t>
  </si>
  <si>
    <t>-494.382474121945 191.303437641843 -411.527167175445</t>
  </si>
  <si>
    <t>-482.546406749406 170.470459402645 -506.552889942847</t>
  </si>
  <si>
    <t>-465.583005170212 145.811130550444 -599.87050103536</t>
  </si>
  <si>
    <t>-436.145646562248 107.421099974365 -729.11303525446</t>
  </si>
  <si>
    <t>-394.27229917293 80.9380266780129 -805.704605576818</t>
  </si>
  <si>
    <t>-451.09804549769 152.965019953082 -680.913619510083</t>
  </si>
  <si>
    <t>-481.783694069684 285.949949914353 -712.109411077669</t>
  </si>
  <si>
    <t>-434.770495509323 450.926596204084 -465.994667376339</t>
  </si>
  <si>
    <t>-223.450925127582 410.100252904648 -348.511600112311</t>
  </si>
  <si>
    <t>-447.217563165619 95.8161787622178 -663.054429386533</t>
  </si>
  <si>
    <t>-473.012842500028 42.6556025706957 -308.618393005011</t>
  </si>
  <si>
    <t>-244.500713504528 130.867741500623 -319.83499708406</t>
  </si>
  <si>
    <t>-483.373433390952 293.889050784935 -211.95070947551</t>
  </si>
  <si>
    <t>-487.668116680911 295.2418101504 204.505474800466</t>
  </si>
  <si>
    <t>-487.942112859139 286.200132695977 610.737169592085</t>
  </si>
  <si>
    <t>-340.54333995643 297.90858666044 673.749120164702</t>
  </si>
  <si>
    <t>-513.809528719792 137.492098019291 -201.308421482206</t>
  </si>
  <si>
    <t>-530.658780601724 125.975738861333 214.671746574455</t>
  </si>
  <si>
    <t>-533.71057042302 105.7118095463 620.559223431456</t>
  </si>
  <si>
    <t>-394.882567030017 53.3885243666564 682.39007517379</t>
  </si>
  <si>
    <t>9763-20170724T150343.842066000.bin</t>
  </si>
  <si>
    <t>-498.946812036256 215.961665945333 -206.517805666571</t>
  </si>
  <si>
    <t>-502.354698909424 210.060189278905 -304.790646648194</t>
  </si>
  <si>
    <t>-494.641994422349 191.825533902279 -411.430289321274</t>
  </si>
  <si>
    <t>-482.687959539877 171.181514414176 -506.482463334104</t>
  </si>
  <si>
    <t>-465.567972850646 146.751577185974 -599.831794470195</t>
  </si>
  <si>
    <t>-435.87124259361 108.73003416304 -729.124032292264</t>
  </si>
  <si>
    <t>-393.817033555242 82.6133225160836 -805.742228913218</t>
  </si>
  <si>
    <t>-450.964159764687 154.130755940552 -680.833494063685</t>
  </si>
  <si>
    <t>-481.697065454528 287.21441829618 -711.552194113506</t>
  </si>
  <si>
    <t>-434.196919861357 450.920979311623 -464.683897408288</t>
  </si>
  <si>
    <t>-222.652718769521 410.240669034 -347.555206799563</t>
  </si>
  <si>
    <t>-447.031976961773 96.9425392607322 -663.112603043935</t>
  </si>
  <si>
    <t>-472.63088059879 42.9412794884097 -308.932559391916</t>
  </si>
  <si>
    <t>-243.83295385651 130.457908050798 -319.764325775269</t>
  </si>
  <si>
    <t>-483.552252824255 294.136501845264 -211.775538488292</t>
  </si>
  <si>
    <t>-487.795626516958 295.385097379898 204.681426317509</t>
  </si>
  <si>
    <t>-487.837525710782 286.078550317413 610.892798672358</t>
  </si>
  <si>
    <t>-340.475395207168 298.20566817739 673.911328027671</t>
  </si>
  <si>
    <t>-514.282330236775 137.814372680451 -201.263296985275</t>
  </si>
  <si>
    <t>-530.737365251112 126.079977789132 214.726532247316</t>
  </si>
  <si>
    <t>-533.718710936551 105.796330085573 620.596863244652</t>
  </si>
  <si>
    <t>-394.911538044185 53.3332409681966 682.356029006329</t>
  </si>
  <si>
    <t>9763-20170724T150343.876163400.bin</t>
  </si>
  <si>
    <t>-499.040633887111 216.035831366303 -206.497338669985</t>
  </si>
  <si>
    <t>-502.461876416579 210.169096468725 -304.771905087887</t>
  </si>
  <si>
    <t>-494.665486744922 192.031565504599 -411.422035649275</t>
  </si>
  <si>
    <t>-482.597237889112 171.504579894776 -506.485089614954</t>
  </si>
  <si>
    <t>-465.325768050891 147.224150650294 -599.845440847312</t>
  </si>
  <si>
    <t>-435.377967772046 109.450936931692 -729.152513944672</t>
  </si>
  <si>
    <t>-393.177998764673 83.5586127579884 -805.766864196964</t>
  </si>
  <si>
    <t>-450.616223497004 154.75226691483 -680.81439543358</t>
  </si>
  <si>
    <t>-481.364475272216 287.891243634236 -711.289669462134</t>
  </si>
  <si>
    <t>-433.656054349522 450.392254670574 -463.666377685784</t>
  </si>
  <si>
    <t>-222.041534497066 409.985642597785 -346.569795824036</t>
  </si>
  <si>
    <t>-446.615288022316 97.5433061979554 -663.175795597434</t>
  </si>
  <si>
    <t>-472.335903636496 43.2179304923275 -309.093305322646</t>
  </si>
  <si>
    <t>-243.34533692312 130.253337372251 -319.730552363046</t>
  </si>
  <si>
    <t>-483.598636608407 294.196208078718 -211.711413448156</t>
  </si>
  <si>
    <t>-487.8913361741 295.424574027078 204.745111334547</t>
  </si>
  <si>
    <t>-487.785544302235 286.062383764437 610.945907952853</t>
  </si>
  <si>
    <t>-340.446122148066 298.333564751598 673.989588381214</t>
  </si>
  <si>
    <t>-514.420950145595 137.903333748841 -201.252744313389</t>
  </si>
  <si>
    <t>-530.738234924617 126.073549368135 214.739792951817</t>
  </si>
  <si>
    <t>-533.731733471722 105.806446741971 620.609701791699</t>
  </si>
  <si>
    <t>-394.923238589191 53.3286132415901 682.353353115373</t>
  </si>
  <si>
    <t>9763-20170724T150343.942346900.bin</t>
  </si>
  <si>
    <t>-499.391614070875 216.006849871109 -206.46720059737</t>
  </si>
  <si>
    <t>-502.86899703959 210.208494165438 -304.743857148791</t>
  </si>
  <si>
    <t>-494.980984804768 192.245882936686 -411.41685423249</t>
  </si>
  <si>
    <t>-482.770370428613 171.924856719541 -506.50603863867</t>
  </si>
  <si>
    <t>-465.299291841841 147.903182646216 -599.896175936766</t>
  </si>
  <si>
    <t>-435.012804062328 110.55385971882 -729.247424333307</t>
  </si>
  <si>
    <t>-392.580458458761 85.0602769569641 -805.867166079608</t>
  </si>
  <si>
    <t>-450.444415549839 155.68800551216 -680.814163157876</t>
  </si>
  <si>
    <t>-481.266675199702 288.93251709007 -710.737657392926</t>
  </si>
  <si>
    <t>-433.505939585875 449.875000356897 -462.108639022326</t>
  </si>
  <si>
    <t>-221.835911235698 409.076829933568 -345.248433735844</t>
  </si>
  <si>
    <t>-446.356202590457 98.4387318120887 -663.326689898365</t>
  </si>
  <si>
    <t>-472.426341263735 43.4569472151577 -309.496367791446</t>
  </si>
  <si>
    <t>-243.108343642341 129.701637452826 -319.502567939519</t>
  </si>
  <si>
    <t>-483.881124977532 294.135586046347 -211.633779408052</t>
  </si>
  <si>
    <t>-488.097135698779 295.342252953144 204.82361938154</t>
  </si>
  <si>
    <t>-487.711588864965 286.093996136085 611.03787625175</t>
  </si>
  <si>
    <t>-340.406305440373 298.317107134825 674.170667871145</t>
  </si>
  <si>
    <t>-514.931608022733 137.945575001662 -201.256336117277</t>
  </si>
  <si>
    <t>-530.846682138336 126.028785665122 214.749318031085</t>
  </si>
  <si>
    <t>-533.741478954772 105.832192087709 620.63488095763</t>
  </si>
  <si>
    <t>-394.935500682988 53.3296398149403 682.363132017268</t>
  </si>
  <si>
    <t>9763-20170724T150343.971994200.bin</t>
  </si>
  <si>
    <t>-499.68611041282 215.903669266128 -206.436186306281</t>
  </si>
  <si>
    <t>-503.138541492317 210.141541080236 -304.715698762708</t>
  </si>
  <si>
    <t>-495.238348153308 192.2604092166 -411.40149597404</t>
  </si>
  <si>
    <t>-483.024004261795 172.028381980804 -506.509233454453</t>
  </si>
  <si>
    <t>-465.556977713147 148.110196103566 -599.926680496015</t>
  </si>
  <si>
    <t>-435.2847251236 110.920830340855 -729.327398684125</t>
  </si>
  <si>
    <t>-392.805995878145 85.6032791813375 -805.979816183611</t>
  </si>
  <si>
    <t>-450.726065449738 155.99317972723 -680.839628892757</t>
  </si>
  <si>
    <t>-481.586137574642 289.277775101735 -710.53466817642</t>
  </si>
  <si>
    <t>-434.020703522309 448.714853744451 -460.900142971088</t>
  </si>
  <si>
    <t>-222.008224068379 407.581093249704 -344.780708031267</t>
  </si>
  <si>
    <t>-446.605801131573 98.7262649564752 -663.417478762766</t>
  </si>
  <si>
    <t>-472.879078093972 43.390829607936 -309.6600675359</t>
  </si>
  <si>
    <t>-243.555976899969 129.652893121638 -319.395811234353</t>
  </si>
  <si>
    <t>-484.11662171438 293.970381010381 -211.574722164934</t>
  </si>
  <si>
    <t>-488.212105012288 295.240468207629 204.883697922807</t>
  </si>
  <si>
    <t>-487.667416929905 286.039348191385 611.116618789459</t>
  </si>
  <si>
    <t>-340.381212487532 298.423540088918 674.262522738024</t>
  </si>
  <si>
    <t>-515.196438017445 137.899970912506 -201.27132159489</t>
  </si>
  <si>
    <t>-530.948963398789 125.878052763573 214.737480908583</t>
  </si>
  <si>
    <t>-533.773687720487 105.79964066651 620.633914533895</t>
  </si>
  <si>
    <t>-394.946774406658 53.3502118501078 682.360259391607</t>
  </si>
  <si>
    <t>9763-20170724T150344.040175600.bin</t>
  </si>
  <si>
    <t>-500.23227280422 215.537854255022 -206.364064288412</t>
  </si>
  <si>
    <t>-503.687935971483 209.823211983086 -304.646272489303</t>
  </si>
  <si>
    <t>-495.814250702005 192.126653785455 -411.364911681152</t>
  </si>
  <si>
    <t>-483.634936951589 172.114205570996 -506.523458732921</t>
  </si>
  <si>
    <t>-466.214913443541 148.466940131384 -600.018574927208</t>
  </si>
  <si>
    <t>-436.022199385426 111.712222281044 -729.562012556313</t>
  </si>
  <si>
    <t>-393.83354873682 86.7383989677976 -806.486859666783</t>
  </si>
  <si>
    <t>-451.51634937234 156.610517991662 -680.92996153933</t>
  </si>
  <si>
    <t>-482.51112751704 289.964778325063 -710.200591719026</t>
  </si>
  <si>
    <t>-435.230221968201 446.77509745517 -458.854160949186</t>
  </si>
  <si>
    <t>-222.311425840265 403.759416696066 -345.098953753714</t>
  </si>
  <si>
    <t>-447.220177269729 99.3073562534603 -663.670320346385</t>
  </si>
  <si>
    <t>-473.721002199046 42.8617621644748 -309.952814745273</t>
  </si>
  <si>
    <t>-244.527028062924 129.505907428435 -319.329029667219</t>
  </si>
  <si>
    <t>-484.554362433174 293.479104205384 -211.450726880778</t>
  </si>
  <si>
    <t>-488.553590868771 295.044182900395 205.007636009578</t>
  </si>
  <si>
    <t>-487.565004843268 285.863761985812 611.253321970404</t>
  </si>
  <si>
    <t>-340.334285092855 298.775106314419 674.423048640586</t>
  </si>
  <si>
    <t>-515.864333693531 137.64037046202 -201.219592545405</t>
  </si>
  <si>
    <t>-531.142380988223 125.405039214237 214.800718824566</t>
  </si>
  <si>
    <t>-533.897000198536 105.704778690943 620.707112626696</t>
  </si>
  <si>
    <t>-394.972393969751 53.3994291194977 682.335807048919</t>
  </si>
  <si>
    <t>9763-20170724T150344.077854900.bin</t>
  </si>
  <si>
    <t>-500.633862150924 215.292452811442 -206.316794571952</t>
  </si>
  <si>
    <t>-504.115505049522 209.571886682768 -304.597767090483</t>
  </si>
  <si>
    <t>-496.266940201782 191.93514307026 -411.328168294632</t>
  </si>
  <si>
    <t>-484.110023736576 172.003629026643 -506.50660222882</t>
  </si>
  <si>
    <t>-466.712724263244 148.464329942128 -600.03325010768</t>
  </si>
  <si>
    <t>-436.55288365508 111.889716577052 -729.635283870001</t>
  </si>
  <si>
    <t>-394.707655577851 87.07111469339 -806.797504371857</t>
  </si>
  <si>
    <t>-452.08269564809 156.713952755266 -680.946174705227</t>
  </si>
  <si>
    <t>-483.242292933489 290.040607721545 -710.097965121475</t>
  </si>
  <si>
    <t>-436.11917398562 445.860080775267 -458.106650021624</t>
  </si>
  <si>
    <t>-222.693501708769 401.892724321132 -345.672931397978</t>
  </si>
  <si>
    <t>-447.686092566685 99.3997631521781 -663.748664923682</t>
  </si>
  <si>
    <t>-474.288045751236 42.852061293984 -310.107544166365</t>
  </si>
  <si>
    <t>-245.11700262893 129.575146182162 -319.313342565171</t>
  </si>
  <si>
    <t>-485.049287327533 293.305607366687 -211.392543189836</t>
  </si>
  <si>
    <t>-488.700584503783 294.954605252269 205.068657738976</t>
  </si>
  <si>
    <t>-487.562333785818 285.872735329126 611.329792799992</t>
  </si>
  <si>
    <t>-340.333836456698 298.831065885081 674.495013744464</t>
  </si>
  <si>
    <t>-516.179767125297 137.352665543748 -201.161715949582</t>
  </si>
  <si>
    <t>-531.340360790586 125.191324403001 214.865055879983</t>
  </si>
  <si>
    <t>-534.016621818908 105.620095882444 620.778276173878</t>
  </si>
  <si>
    <t>-394.98128721511 53.4857424650525 682.302151964474</t>
  </si>
  <si>
    <t>9763-20170724T150344.110942400.bin</t>
  </si>
  <si>
    <t>-501.008705802101 215.02021478271 -206.229728855969</t>
  </si>
  <si>
    <t>-504.494946569555 209.284494277145 -304.509620946561</t>
  </si>
  <si>
    <t>-496.656776554838 191.709327177944 -411.250753369067</t>
  </si>
  <si>
    <t>-484.514379190291 171.863005654848 -506.448964700047</t>
  </si>
  <si>
    <t>-467.138200566336 148.437152510294 -600.008067138464</t>
  </si>
  <si>
    <t>-437.016295579175 112.049965695058 -729.671509063611</t>
  </si>
  <si>
    <t>-395.59682831833 87.3594705599958 -807.10421827297</t>
  </si>
  <si>
    <t>-452.545314993869 156.801826464043 -680.915782554596</t>
  </si>
  <si>
    <t>-483.814345165652 290.134501616169 -709.978002725857</t>
  </si>
  <si>
    <t>-436.964080116498 444.669497687013 -457.146243012013</t>
  </si>
  <si>
    <t>-222.916658600842 399.658793073527 -346.318638366411</t>
  </si>
  <si>
    <t>-448.116773845339 99.4664486502159 -663.797189640162</t>
  </si>
  <si>
    <t>-474.484252885216 42.6261524659533 -310.237880863311</t>
  </si>
  <si>
    <t>-245.415808801301 129.617983031946 -319.46266060445</t>
  </si>
  <si>
    <t>-485.48777928064 293.05305443472 -211.32303862421</t>
  </si>
  <si>
    <t>-488.879309224494 294.839600240317 205.139778378618</t>
  </si>
  <si>
    <t>-487.556349357127 285.863282430361 611.401000253074</t>
  </si>
  <si>
    <t>-340.330304004741 298.903845516799 674.555036538996</t>
  </si>
  <si>
    <t>-516.500035508679 137.061366986932 -201.083911513328</t>
  </si>
  <si>
    <t>-531.5430805509 125.052361725141 214.951528477406</t>
  </si>
  <si>
    <t>-534.107602907059 105.571758989974 620.862007224209</t>
  </si>
  <si>
    <t>-394.978078795131 53.5616420289678 682.277934734866</t>
  </si>
  <si>
    <t>9763-20170724T150344.176670600.bin</t>
  </si>
  <si>
    <t>-501.504020111354 214.40333846725 -206.112934853054</t>
  </si>
  <si>
    <t>-505.082719643504 208.655331511523 -304.388868631827</t>
  </si>
  <si>
    <t>-497.422812446183 191.169980622053 -411.15779291351</t>
  </si>
  <si>
    <t>-485.473479976829 171.44216999824 -506.404933451853</t>
  </si>
  <si>
    <t>-468.322470787403 148.168728472198 -600.043460528896</t>
  </si>
  <si>
    <t>-438.551099465205 112.029163654276 -729.857213003142</t>
  </si>
  <si>
    <t>-398.082471881405 87.495913638953 -807.840652360677</t>
  </si>
  <si>
    <t>-453.975824850014 156.68415319111 -680.979607337205</t>
  </si>
  <si>
    <t>-485.579655673539 289.985447895503 -709.884822366877</t>
  </si>
  <si>
    <t>-439.170501059512 443.11257038693 -456.116733370177</t>
  </si>
  <si>
    <t>-223.461118578891 394.687198532121 -350.053343625732</t>
  </si>
  <si>
    <t>-449.445986137463 99.3237285823066 -663.971828526515</t>
  </si>
  <si>
    <t>-475.069852262298 41.853885240653 -310.42038571614</t>
  </si>
  <si>
    <t>-246.180515002395 129.285444348681 -319.92772608302</t>
  </si>
  <si>
    <t>-485.934338213774 292.439554055386 -211.241447215999</t>
  </si>
  <si>
    <t>-489.142214165209 294.497518770623 205.221613727497</t>
  </si>
  <si>
    <t>-487.51023894331 285.796723910046 611.498102084753</t>
  </si>
  <si>
    <t>-340.299369792695 299.04136282356 674.645119009962</t>
  </si>
  <si>
    <t>-517.058979686753 136.40884732059 -200.978197006659</t>
  </si>
  <si>
    <t>-531.864761546865 124.685695519592 215.07395502485</t>
  </si>
  <si>
    <t>-534.225215825813 105.506355862963 620.976729684852</t>
  </si>
  <si>
    <t>-394.983543842602 53.6120486366358 682.236355833892</t>
  </si>
  <si>
    <t>9763-20170724T150344.241844500.bin</t>
  </si>
  <si>
    <t>-501.859578624916 213.479789660849 -206.016202316579</t>
  </si>
  <si>
    <t>-505.66547456303 207.738373100546 -304.283930541871</t>
  </si>
  <si>
    <t>-498.39576329923 190.281066346701 -411.084745515134</t>
  </si>
  <si>
    <t>-486.851512535438 170.581989503619 -506.387709666834</t>
  </si>
  <si>
    <t>-470.155006654308 147.337107858889 -600.115639553612</t>
  </si>
  <si>
    <t>-441.072456421523 111.234511239905 -730.095606183469</t>
  </si>
  <si>
    <t>-401.35640824076 86.7445665012115 -808.478507437291</t>
  </si>
  <si>
    <t>-456.289142012237 155.868498013145 -681.133854437485</t>
  </si>
  <si>
    <t>-488.471386387236 289.026352445436 -709.933861737416</t>
  </si>
  <si>
    <t>-441.442469647922 442.224482091888 -456.322706213547</t>
  </si>
  <si>
    <t>-224.700580161784 392.385403208989 -353.055777124657</t>
  </si>
  <si>
    <t>-451.566419451907 98.5172907683695 -664.14745785945</t>
  </si>
  <si>
    <t>-475.645091353572 40.5540662225344 -310.516393187559</t>
  </si>
  <si>
    <t>-247.093779659962 128.805484765573 -320.565990527597</t>
  </si>
  <si>
    <t>-486.439492837976 291.578862770383 -211.167351951244</t>
  </si>
  <si>
    <t>-489.066213357385 293.98305520897 205.297892176624</t>
  </si>
  <si>
    <t>-487.475278989529 285.68359349413 611.597181006935</t>
  </si>
  <si>
    <t>-340.26384911654 299.157662572222 674.694315408466</t>
  </si>
  <si>
    <t>-517.291734862725 135.485839298447 -200.878987670579</t>
  </si>
  <si>
    <t>-531.976333074175 124.154435987108 215.188231757352</t>
  </si>
  <si>
    <t>-534.340538098666 105.424889461346 621.093383144995</t>
  </si>
  <si>
    <t>-394.992029866584 53.6683437993991 682.226398933508</t>
  </si>
  <si>
    <t>9763-20170724T150344.278444500.bin</t>
  </si>
  <si>
    <t>-502.06666592745 213.068014019256 -205.945520654182</t>
  </si>
  <si>
    <t>-506.025717235622 207.350794276443 -304.208549039558</t>
  </si>
  <si>
    <t>-498.94589720329 189.955841100671 -411.032291507006</t>
  </si>
  <si>
    <t>-487.581877905345 170.325690093085 -506.371204701146</t>
  </si>
  <si>
    <t>-471.074031311861 147.16098283409 -600.152291286732</t>
  </si>
  <si>
    <t>-442.265753947254 111.181551670322 -730.227579969983</t>
  </si>
  <si>
    <t>-402.880548993847 86.708878891681 -808.782614126539</t>
  </si>
  <si>
    <t>-457.40361357029 155.765893583895 -681.19601686125</t>
  </si>
  <si>
    <t>-489.741096457024 288.926499235165 -709.858466892179</t>
  </si>
  <si>
    <t>-442.354854880116 442.231691115407 -456.378482910195</t>
  </si>
  <si>
    <t>-225.164134611544 391.286737144112 -354.605267745183</t>
  </si>
  <si>
    <t>-452.596079067001 98.405363905573 -664.265138502187</t>
  </si>
  <si>
    <t>-475.806186550891 39.907691906124 -310.638608650617</t>
  </si>
  <si>
    <t>-247.374695847524 128.419099098554 -321.115923021687</t>
  </si>
  <si>
    <t>-486.708765358561 291.173811900237 -211.108834564157</t>
  </si>
  <si>
    <t>-489.069826810348 293.713577320824 205.357226523912</t>
  </si>
  <si>
    <t>-487.478925121574 285.639991104032 611.654209632048</t>
  </si>
  <si>
    <t>-340.255315691378 299.172959380434 674.71028143809</t>
  </si>
  <si>
    <t>-517.411298666614 135.068435796454 -200.810066186645</t>
  </si>
  <si>
    <t>-532.036215785638 123.890370290439 215.263451001732</t>
  </si>
  <si>
    <t>-534.386073160584 105.420203692268 621.162112644884</t>
  </si>
  <si>
    <t>-394.989471000573 53.7269239726038 682.239067736137</t>
  </si>
  <si>
    <t>9763-20170724T150344.341612000.bin</t>
  </si>
  <si>
    <t>-502.530890164142 212.184782971402 -205.936939186329</t>
  </si>
  <si>
    <t>-506.687891298394 206.506246242487 -304.194056142503</t>
  </si>
  <si>
    <t>-499.922850403068 189.190219134305 -411.050939796673</t>
  </si>
  <si>
    <t>-488.8798578051 169.642226627822 -506.444541938749</t>
  </si>
  <si>
    <t>-472.727652971742 146.567838604412 -600.309730266397</t>
  </si>
  <si>
    <t>-444.454551654643 110.721673831471 -730.539037166344</t>
  </si>
  <si>
    <t>-405.651547946165 86.2534965721152 -809.384788563492</t>
  </si>
  <si>
    <t>-459.448480142423 155.247735628661 -681.410403346954</t>
  </si>
  <si>
    <t>-492.245957624356 288.325706898884 -709.934047753969</t>
  </si>
  <si>
    <t>-444.188524225281 442.28295617006 -456.976172796967</t>
  </si>
  <si>
    <t>-226.051914379178 388.653344281633 -358.66399681014</t>
  </si>
  <si>
    <t>-454.455666947842 97.8858815036713 -664.53740501982</t>
  </si>
  <si>
    <t>-476.308301506216 38.5698703429107 -310.888481258614</t>
  </si>
  <si>
    <t>-248.080983449298 127.489692664896 -322.314680359882</t>
  </si>
  <si>
    <t>-487.213971135498 290.246763157107 -211.037516101696</t>
  </si>
  <si>
    <t>-489.142210098975 293.259389321157 205.427657745932</t>
  </si>
  <si>
    <t>-487.479180110739 285.56177400375 611.737095920836</t>
  </si>
  <si>
    <t>-340.248677765306 299.276333212661 674.737849745463</t>
  </si>
  <si>
    <t>-517.769894929061 134.135467054272 -200.762358730482</t>
  </si>
  <si>
    <t>-532.061776227438 123.244172808768 215.330335710132</t>
  </si>
  <si>
    <t>-534.482112297601 105.389236570621 621.279005312181</t>
  </si>
  <si>
    <t>-394.984254313827 53.8452995128634 682.25085783648</t>
  </si>
  <si>
    <t>9763-20170724T150344.378714800.bin</t>
  </si>
  <si>
    <t>-502.802048520395 211.716943608875 -205.899609883919</t>
  </si>
  <si>
    <t>-507.051071060589 206.03894573261 -304.152913632886</t>
  </si>
  <si>
    <t>-500.446196623628 188.7352272842 -411.021789789577</t>
  </si>
  <si>
    <t>-489.570380478726 169.20034255855 -506.437116760348</t>
  </si>
  <si>
    <t>-473.606711513522 146.13969429437 -600.33808291401</t>
  </si>
  <si>
    <t>-445.620398707623 110.3118956409 -730.634424656752</t>
  </si>
  <si>
    <t>-407.06324196359 85.8317697330883 -809.596773908988</t>
  </si>
  <si>
    <t>-460.5193738745 154.829098116882 -681.468939227173</t>
  </si>
  <si>
    <t>-493.567685317269 287.833697613158 -709.968343417155</t>
  </si>
  <si>
    <t>-445.228961422561 442.485356470925 -457.488220175682</t>
  </si>
  <si>
    <t>-226.480643853014 388.081995163274 -360.976914320047</t>
  </si>
  <si>
    <t>-455.462955453616 97.4685014587283 -664.610290056566</t>
  </si>
  <si>
    <t>-476.573928940219 37.7917916705367 -310.947075763873</t>
  </si>
  <si>
    <t>-248.505519720451 127.035726829835 -323.002179489352</t>
  </si>
  <si>
    <t>-487.541390991039 289.801593494793 -211.011908775066</t>
  </si>
  <si>
    <t>-489.181839759187 293.016194123426 205.452940066429</t>
  </si>
  <si>
    <t>-487.500963488466 285.553411682911 611.78282535086</t>
  </si>
  <si>
    <t>-340.262512562081 299.350371609857 674.746920670763</t>
  </si>
  <si>
    <t>-518.007672791323 133.667869623562 -200.70121568435</t>
  </si>
  <si>
    <t>-532.158612654103 122.906641769656 215.399659344897</t>
  </si>
  <si>
    <t>-534.572074374453 105.349084102449 621.364891124791</t>
  </si>
  <si>
    <t>-395.000744450691 53.8809499781848 682.232601196737</t>
  </si>
  <si>
    <t>9763-20170724T150344.410799100.bin</t>
  </si>
  <si>
    <t>-503.075751763134 211.266653895397 -205.805989115369</t>
  </si>
  <si>
    <t>-507.453901527939 205.588610752089 -304.053619012992</t>
  </si>
  <si>
    <t>-501.015639542615 188.297112802128 -410.934626824488</t>
  </si>
  <si>
    <t>-490.298293797227 168.778675176549 -506.371331268244</t>
  </si>
  <si>
    <t>-474.499850474743 145.739608364076 -600.305415763223</t>
  </si>
  <si>
    <t>-446.752239755607 109.947720164861 -730.6627147659</t>
  </si>
  <si>
    <t>-408.41854561313 85.4631283014774 -809.7324856712</t>
  </si>
  <si>
    <t>-461.569251716617 154.45018025817 -681.459047113847</t>
  </si>
  <si>
    <t>-494.786438266267 287.43216800174 -709.888830727075</t>
  </si>
  <si>
    <t>-445.955941772533 443.607514421291 -458.443347253886</t>
  </si>
  <si>
    <t>-226.760827169924 389.256590297833 -362.921129183071</t>
  </si>
  <si>
    <t>-456.465720090209 97.0873147888794 -664.622881786901</t>
  </si>
  <si>
    <t>-476.823075543043 37.1600312616697 -310.97774554778</t>
  </si>
  <si>
    <t>-248.833526077286 126.525452483568 -323.608838172462</t>
  </si>
  <si>
    <t>-487.813419821512 289.404705806069 -210.967850643133</t>
  </si>
  <si>
    <t>-489.217220357379 292.789079059647 205.496558351662</t>
  </si>
  <si>
    <t>-487.539307109852 285.58652936531 611.835146235043</t>
  </si>
  <si>
    <t>-340.274149775768 299.316651623473 674.7514436472</t>
  </si>
  <si>
    <t>-518.306936174933 133.178469036588 -200.595483781025</t>
  </si>
  <si>
    <t>-532.272678374059 122.646219181875 215.517521993932</t>
  </si>
  <si>
    <t>-534.666480275288 105.353455504194 621.493066874658</t>
  </si>
  <si>
    <t>-395.018330072524 53.925748934498 682.218538932011</t>
  </si>
  <si>
    <t>9763-20170724T150344.473508900.bin</t>
  </si>
  <si>
    <t>-503.696026351167 210.300519547979 -205.74350216854</t>
  </si>
  <si>
    <t>-508.225185146008 204.627556658777 -303.984574373271</t>
  </si>
  <si>
    <t>-501.913693789071 187.400480989449 -410.883557082484</t>
  </si>
  <si>
    <t>-491.296698952803 167.964364248459 -506.348332491724</t>
  </si>
  <si>
    <t>-475.585489592301 145.032295619432 -600.323155928264</t>
  </si>
  <si>
    <t>-447.947945682397 109.416563130537 -730.751896526895</t>
  </si>
  <si>
    <t>-409.870128841148 84.9599898316831 -809.954040954055</t>
  </si>
  <si>
    <t>-462.753125496177 153.848208702103 -681.481057935936</t>
  </si>
  <si>
    <t>-496.314889224088 286.794453803408 -709.79040919187</t>
  </si>
  <si>
    <t>-448.033750553664 443.191611304443 -458.376840446319</t>
  </si>
  <si>
    <t>-228.006487713126 388.275679442536 -365.1176733924</t>
  </si>
  <si>
    <t>-457.575989714415 96.4711155837213 -664.716271728246</t>
  </si>
  <si>
    <t>-476.889509430127 36.3512042892237 -311.169862503005</t>
  </si>
  <si>
    <t>-248.875177772363 125.511993281316 -324.764744695619</t>
  </si>
  <si>
    <t>-488.438240648863 288.495741020639 -210.911854264468</t>
  </si>
  <si>
    <t>-489.432359097518 292.302754720579 205.550067171678</t>
  </si>
  <si>
    <t>-487.549490747319 285.597859688981 611.86956602035</t>
  </si>
  <si>
    <t>-340.252566397622 299.204861171545 674.738172604423</t>
  </si>
  <si>
    <t>-518.918664566972 132.112591694154 -200.53006633526</t>
  </si>
  <si>
    <t>-532.576604973987 122.12820024959 215.606674118132</t>
  </si>
  <si>
    <t>-534.711123798129 105.382500253384 621.592754704816</t>
  </si>
  <si>
    <t>-395.002747080299 54.0193687995165 682.234314855698</t>
  </si>
  <si>
    <t>9763-20170724T150344.540690600.bin</t>
  </si>
  <si>
    <t>-504.348321815421 209.385433326617 -205.76538643946</t>
  </si>
  <si>
    <t>-508.920955605328 203.705070734447 -304.004086880654</t>
  </si>
  <si>
    <t>-502.649209899765 186.493375763253 -410.907798769562</t>
  </si>
  <si>
    <t>-492.064557359363 167.081728567815 -506.381205001364</t>
  </si>
  <si>
    <t>-476.382036214459 144.185335632162 -600.369581212773</t>
  </si>
  <si>
    <t>-448.781024804342 108.632444070405 -730.823259955164</t>
  </si>
  <si>
    <t>-410.905672797545 84.1368509441186 -810.110234879885</t>
  </si>
  <si>
    <t>-463.617280566434 153.034163304793 -681.534599193782</t>
  </si>
  <si>
    <t>-497.622881605498 285.885742877333 -709.706881868387</t>
  </si>
  <si>
    <t>-450.624390552163 443.056357408951 -458.532509144375</t>
  </si>
  <si>
    <t>-229.431596177726 386.812104833268 -368.892461200553</t>
  </si>
  <si>
    <t>-458.345647247636 95.6615796961255 -664.783243906364</t>
  </si>
  <si>
    <t>-477.519173993894 35.2748564923984 -311.218779548924</t>
  </si>
  <si>
    <t>-249.482723726933 124.295130203261 -325.352877772296</t>
  </si>
  <si>
    <t>-489.143966626096 287.612492118309 -210.933259665865</t>
  </si>
  <si>
    <t>-489.749944149853 291.827229528901 205.525488891583</t>
  </si>
  <si>
    <t>-487.533754463441 285.560859185763 611.867506341656</t>
  </si>
  <si>
    <t>-340.240670598698 299.255019948757 674.726192868682</t>
  </si>
  <si>
    <t>-519.524296263402 131.200378682395 -200.54448770835</t>
  </si>
  <si>
    <t>-532.952924314317 121.556369457171 215.607728168287</t>
  </si>
  <si>
    <t>-534.796292122996 105.273739793669 621.621386383235</t>
  </si>
  <si>
    <t>-394.994351343828 54.1071865814617 682.213428306958</t>
  </si>
  <si>
    <t>9763-20170724T150344.580297300.bin</t>
  </si>
  <si>
    <t>-504.664178360707 208.980582455895 -205.749659024795</t>
  </si>
  <si>
    <t>-509.257598175784 203.300113648573 -303.987325104909</t>
  </si>
  <si>
    <t>-503.001789129474 186.095423913931 -410.893216945069</t>
  </si>
  <si>
    <t>-492.428839609983 166.693349857019 -506.369746837048</t>
  </si>
  <si>
    <t>-476.755421191439 143.809951290965 -600.362765081922</t>
  </si>
  <si>
    <t>-449.164604126549 108.279112089424 -730.824689911903</t>
  </si>
  <si>
    <t>-411.355038681982 83.7789035417704 -810.141631425587</t>
  </si>
  <si>
    <t>-464.013831649688 152.67004646147 -681.53018099407</t>
  </si>
  <si>
    <t>-498.164501555017 285.503767482536 -709.589194854091</t>
  </si>
  <si>
    <t>-451.944840850195 442.589459870319 -458.217291274552</t>
  </si>
  <si>
    <t>-230.225793152297 385.093525509016 -370.696403747497</t>
  </si>
  <si>
    <t>-458.707247889171 95.2995008168641 -664.783273423043</t>
  </si>
  <si>
    <t>-477.927219771883 34.6644498450896 -311.204526145884</t>
  </si>
  <si>
    <t>-249.87055195322 123.611094323551 -325.475231534662</t>
  </si>
  <si>
    <t>-489.497543030752 287.240910874569 -210.93413177311</t>
  </si>
  <si>
    <t>-489.88312619824 291.614350807834 205.523182416597</t>
  </si>
  <si>
    <t>-487.51999976153 285.517245493213 611.873084579657</t>
  </si>
  <si>
    <t>-340.227968472996 299.275137833389 674.72030956602</t>
  </si>
  <si>
    <t>-519.82177137778 130.782361261308 -200.538489111121</t>
  </si>
  <si>
    <t>-533.155209559229 121.335128928795 215.621297116177</t>
  </si>
  <si>
    <t>-534.829635839019 105.235812211537 621.640017665704</t>
  </si>
  <si>
    <t>-394.985627438309 54.16134467037 682.21276543929</t>
  </si>
  <si>
    <t>9763-20170724T150344.611380200.bin</t>
  </si>
  <si>
    <t>-504.955374937373 208.655044446207 -205.761715539563</t>
  </si>
  <si>
    <t>-509.590241339478 202.964686457362 -303.99683668834</t>
  </si>
  <si>
    <t>-503.383335644915 185.770861078771 -410.907394005044</t>
  </si>
  <si>
    <t>-492.85582573427 166.387587309295 -506.392691754858</t>
  </si>
  <si>
    <t>-477.229108810231 143.531878737856 -600.40027111484</t>
  </si>
  <si>
    <t>-449.705348088244 108.049286488335 -730.889498854632</t>
  </si>
  <si>
    <t>-411.986803265624 83.5544529978629 -810.251408294667</t>
  </si>
  <si>
    <t>-464.551439359689 152.418828087363 -681.574783932647</t>
  </si>
  <si>
    <t>-498.900213995945 285.211025470443 -709.55475240421</t>
  </si>
  <si>
    <t>-452.869159844115 442.951308599621 -458.558537563647</t>
  </si>
  <si>
    <t>-230.22158710789 384.12081697126 -374.344226399681</t>
  </si>
  <si>
    <t>-459.191835291639 95.0485136065051 -664.844274223706</t>
  </si>
  <si>
    <t>-478.277070415112 34.1192096722657 -311.222670745503</t>
  </si>
  <si>
    <t>-250.173539741678 122.946953976951 -325.484719062768</t>
  </si>
  <si>
    <t>-489.787846759505 286.917666164143 -210.949268909088</t>
  </si>
  <si>
    <t>-490.021749663483 291.449310267 205.506488860436</t>
  </si>
  <si>
    <t>-487.511431324512 285.511269659737 611.859422406131</t>
  </si>
  <si>
    <t>-340.224832001003 299.331336393882 674.705794745692</t>
  </si>
  <si>
    <t>-520.129896088184 130.444443505358 -200.525215666219</t>
  </si>
  <si>
    <t>-533.330208153259 121.112810418938 215.641391967459</t>
  </si>
  <si>
    <t>-534.864607317067 105.207264032141 621.669709884588</t>
  </si>
  <si>
    <t>-394.976636313049 54.2228341366219 682.216660233592</t>
  </si>
  <si>
    <t>9763-20170724T150344.677560500.bin</t>
  </si>
  <si>
    <t>-505.445212121287 208.050902948418 -205.763511896109</t>
  </si>
  <si>
    <t>-510.19162519687 202.347308585459 -303.992518390577</t>
  </si>
  <si>
    <t>-504.221221703887 185.136549403723 -410.913825146953</t>
  </si>
  <si>
    <t>-493.949476868107 165.733881456483 -506.423190014009</t>
  </si>
  <si>
    <t>-478.617770189259 142.853042037659 -600.473118470692</t>
  </si>
  <si>
    <t>-451.548075333051 107.327100015435 -731.045488129282</t>
  </si>
  <si>
    <t>-414.049163096702 82.8420773156113 -810.514446311384</t>
  </si>
  <si>
    <t>-466.252586817643 151.708688714643 -681.699237923416</t>
  </si>
  <si>
    <t>-501.022505584209 284.431263452351 -709.512630288482</t>
  </si>
  <si>
    <t>-453.970395560401 442.355835453334 -458.821725683788</t>
  </si>
  <si>
    <t>-229.628417697685 382.406637507679 -380.070385840059</t>
  </si>
  <si>
    <t>-460.77474750428 94.3524972667076 -664.958176138846</t>
  </si>
  <si>
    <t>-479.112913242106 33.7616946946921 -311.393177652923</t>
  </si>
  <si>
    <t>-250.942538857326 122.425952830218 -325.604026136927</t>
  </si>
  <si>
    <t>-490.260784461625 286.334084726497 -210.982030985224</t>
  </si>
  <si>
    <t>-490.094450990637 291.125317823366 205.470876298775</t>
  </si>
  <si>
    <t>-487.520310289243 285.524076578845 611.839596120962</t>
  </si>
  <si>
    <t>-340.223691295713 299.34744030402 674.661758353531</t>
  </si>
  <si>
    <t>-520.583143002804 129.820008266691 -200.505252738628</t>
  </si>
  <si>
    <t>-533.569377552149 120.705537368373 215.672948228919</t>
  </si>
  <si>
    <t>-534.918438800958 105.18772203496 621.73484616007</t>
  </si>
  <si>
    <t>-394.966991344185 54.294695946975 682.211985922999</t>
  </si>
  <si>
    <t>9763-20170724T150344.742733300.bin</t>
  </si>
  <si>
    <t>-505.766160202994 207.48176321526 -205.713050627038</t>
  </si>
  <si>
    <t>-510.728283356184 201.799290415034 -303.932591677554</t>
  </si>
  <si>
    <t>-505.076328618147 184.590257084991 -410.871464658788</t>
  </si>
  <si>
    <t>-495.122846697005 165.17581683666 -506.412062467417</t>
  </si>
  <si>
    <t>-480.138174370258 142.266577010274 -600.510995033513</t>
  </si>
  <si>
    <t>-453.585501041549 106.680697926729 -731.173187619796</t>
  </si>
  <si>
    <t>-416.399713527345 82.1740103863729 -810.782546742023</t>
  </si>
  <si>
    <t>-468.055468923489 151.090577122442 -681.783041321518</t>
  </si>
  <si>
    <t>-502.873396109487 283.835875993331 -709.482537689968</t>
  </si>
  <si>
    <t>-454.412269213132 441.637918792981 -458.983027635563</t>
  </si>
  <si>
    <t>-229.532457704647 382.494220637026 -381.161945339396</t>
  </si>
  <si>
    <t>-462.589637596572 93.7307294535385 -665.050389916319</t>
  </si>
  <si>
    <t>-479.439986187919 33.2883571400212 -311.608630230718</t>
  </si>
  <si>
    <t>-251.065788968401 121.345846992072 -326.308576828866</t>
  </si>
  <si>
    <t>-490.586516722423 285.811092155969 -210.961058399792</t>
  </si>
  <si>
    <t>-490.096924569455 290.820316570306 205.489038246399</t>
  </si>
  <si>
    <t>-487.556740743262 285.569890634942 611.837574317188</t>
  </si>
  <si>
    <t>-340.236214984052 299.259097583458 674.633028408427</t>
  </si>
  <si>
    <t>-520.961760319705 129.176155633007 -200.442888500241</t>
  </si>
  <si>
    <t>-533.608271181773 120.367576142821 215.752353635282</t>
  </si>
  <si>
    <t>-534.934884703507 105.230067619015 621.809452121014</t>
  </si>
  <si>
    <t>-394.943962145933 54.4021624497532 682.250183324777</t>
  </si>
  <si>
    <t>9763-20170724T150344.774369400.bin</t>
  </si>
  <si>
    <t>-505.824447431871 207.207661638059 -205.713486089191</t>
  </si>
  <si>
    <t>-510.878375443353 201.529034034672 -303.928630217996</t>
  </si>
  <si>
    <t>-505.341870301537 184.346213900378 -410.877732225391</t>
  </si>
  <si>
    <t>-495.49945485369 164.96220083914 -506.436084869147</t>
  </si>
  <si>
    <t>-480.632941683213 142.088848680575 -600.562554410709</t>
  </si>
  <si>
    <t>-454.254301264893 106.557526805123 -731.274734876849</t>
  </si>
  <si>
    <t>-417.220771125467 82.0450147603638 -810.953162066982</t>
  </si>
  <si>
    <t>-468.628036467584 150.951128174321 -681.841858055774</t>
  </si>
  <si>
    <t>-503.363435063524 283.733821127104 -709.431766934287</t>
  </si>
  <si>
    <t>-454.768115897801 441.587236172491 -458.990493536305</t>
  </si>
  <si>
    <t>-230.111529220087 382.863086712116 -380.213097766811</t>
  </si>
  <si>
    <t>-463.200781901824 93.575798217453 -665.150366312894</t>
  </si>
  <si>
    <t>-479.433336939936 32.9058244540729 -311.773204622125</t>
  </si>
  <si>
    <t>-250.969215394804 120.667704476255 -326.839285822228</t>
  </si>
  <si>
    <t>-490.562057947922 285.5511562904 -210.970656814885</t>
  </si>
  <si>
    <t>-490.044549352448 290.634768114671 205.478511663416</t>
  </si>
  <si>
    <t>-487.577751106423 285.599597619149 611.830405115206</t>
  </si>
  <si>
    <t>-340.243713131492 299.174783195422 674.618848528904</t>
  </si>
  <si>
    <t>-521.06074243265 128.842763530501 -200.416934696592</t>
  </si>
  <si>
    <t>-533.496891254684 120.181508272199 215.787764611729</t>
  </si>
  <si>
    <t>-534.936394679977 105.276806393232 621.856411627443</t>
  </si>
  <si>
    <t>-394.932433715124 54.4746754667913 682.288519071458</t>
  </si>
  <si>
    <t>9763-20170724T150344.841548300.bin</t>
  </si>
  <si>
    <t>-505.910597491454 206.509741845019 -205.707977587827</t>
  </si>
  <si>
    <t>-511.071781342765 200.848728753946 -303.918521038716</t>
  </si>
  <si>
    <t>-505.677225361308 183.731700883301 -410.885467556088</t>
  </si>
  <si>
    <t>-495.972791996768 164.42459790967 -506.473376497151</t>
  </si>
  <si>
    <t>-481.253847078638 141.644669617032 -600.645720603433</t>
  </si>
  <si>
    <t>-455.09290059512 106.261227716144 -731.441752633819</t>
  </si>
  <si>
    <t>-418.38535085841 81.7156033901463 -811.260707365553</t>
  </si>
  <si>
    <t>-469.372001494132 150.600503501486 -681.932904783043</t>
  </si>
  <si>
    <t>-504.138554174217 283.408353833995 -709.385862853272</t>
  </si>
  <si>
    <t>-455.543301141978 441.349461009116 -458.999998888172</t>
  </si>
  <si>
    <t>-230.746904626288 384.283569571722 -379.406959532503</t>
  </si>
  <si>
    <t>-463.941610304323 93.2028206590073 -665.319295081185</t>
  </si>
  <si>
    <t>-479.80538939742 32.017157743941 -311.98794270716</t>
  </si>
  <si>
    <t>-251.055264513905 119.027061275632 -327.076694181147</t>
  </si>
  <si>
    <t>-490.535998742497 284.930568824331 -210.950736054341</t>
  </si>
  <si>
    <t>-489.922034264648 290.300111394875 205.494710143584</t>
  </si>
  <si>
    <t>-487.650364636917 285.686391701201 611.856512165474</t>
  </si>
  <si>
    <t>-340.281059873097 298.978725442933 674.622769094465</t>
  </si>
  <si>
    <t>-521.271930979008 128.153060514138 -200.387036648447</t>
  </si>
  <si>
    <t>-533.270389745587 119.704150625336 215.834877752887</t>
  </si>
  <si>
    <t>-534.98308574155 105.32253100139 621.959536154787</t>
  </si>
  <si>
    <t>-394.908170476321 54.648294802148 682.334529365036</t>
  </si>
  <si>
    <t>9763-20170724T150344.872751800.bin</t>
  </si>
  <si>
    <t>-505.914529515656 206.205791013661 -205.691623039004</t>
  </si>
  <si>
    <t>-511.104967084555 200.557488471727 -303.901393494477</t>
  </si>
  <si>
    <t>-505.775964062217 183.473533925719 -410.876936767457</t>
  </si>
  <si>
    <t>-496.144521140232 164.202156262028 -506.479417469364</t>
  </si>
  <si>
    <t>-481.512310116002 141.462154765705 -600.674874898398</t>
  </si>
  <si>
    <t>-455.48778344309 106.137846027201 -731.514134675065</t>
  </si>
  <si>
    <t>-418.939059829377 81.5686481924372 -811.398806668491</t>
  </si>
  <si>
    <t>-469.707075490518 150.455931275589 -681.969105407903</t>
  </si>
  <si>
    <t>-504.495570779285 283.262905523809 -709.326951507147</t>
  </si>
  <si>
    <t>-455.706709969437 441.254617260096 -459.010667350792</t>
  </si>
  <si>
    <t>-230.812710206297 385.041533058236 -379.087165497119</t>
  </si>
  <si>
    <t>-464.275695519986 93.0482889910259 -665.389742211352</t>
  </si>
  <si>
    <t>-480.087142034659 31.4881179537222 -312.070013977037</t>
  </si>
  <si>
    <t>-251.348109245238 118.564536682954 -326.941114102312</t>
  </si>
  <si>
    <t>-490.55031365813 284.656767801007 -210.920337348166</t>
  </si>
  <si>
    <t>-489.796877888883 290.163079797903 205.523066682099</t>
  </si>
  <si>
    <t>-487.703672259794 285.718048416343 611.900151644248</t>
  </si>
  <si>
    <t>-340.307582413585 298.890882634465 674.628703915529</t>
  </si>
  <si>
    <t>-521.233508606396 127.866178454609 -200.358833373238</t>
  </si>
  <si>
    <t>-533.174071086411 119.435613622221 215.86510030262</t>
  </si>
  <si>
    <t>-535.039176140886 105.307645827241 622.017917715302</t>
  </si>
  <si>
    <t>-394.915075023764 54.6817716048454 682.319285918074</t>
  </si>
  <si>
    <t>9763-20170724T150344.944943200.bin</t>
  </si>
  <si>
    <t>-505.723321437056 205.792400961743 -205.660355255286</t>
  </si>
  <si>
    <t>-510.961297515328 200.141208438084 -303.867355506735</t>
  </si>
  <si>
    <t>-505.739456622408 183.111358931244 -410.856786277467</t>
  </si>
  <si>
    <t>-496.228635267873 163.908093911901 -506.485183152878</t>
  </si>
  <si>
    <t>-481.741376244674 141.252444428292 -600.723330572003</t>
  </si>
  <si>
    <t>-455.946765675371 106.061279707435 -731.643944566586</t>
  </si>
  <si>
    <t>-419.64672268007 81.4750845090414 -811.636683831118</t>
  </si>
  <si>
    <t>-470.086857265187 150.327822447717 -682.030170326924</t>
  </si>
  <si>
    <t>-504.934077967846 283.144554686306 -709.377405585297</t>
  </si>
  <si>
    <t>-455.583306443613 441.207046353372 -459.216027883048</t>
  </si>
  <si>
    <t>-230.779409743971 386.996140060716 -377.672070722725</t>
  </si>
  <si>
    <t>-464.610611502875 92.9056504874616 -665.516287440484</t>
  </si>
  <si>
    <t>-480.095959597884 30.9354968566909 -312.223542265908</t>
  </si>
  <si>
    <t>-251.269637037368 117.837624815298 -326.76721399533</t>
  </si>
  <si>
    <t>-490.340745967396 284.233823807551 -210.896686550376</t>
  </si>
  <si>
    <t>-489.450706147512 289.96066823153 205.543433202652</t>
  </si>
  <si>
    <t>-487.768228698171 285.715841451437 611.935228742654</t>
  </si>
  <si>
    <t>-340.333732990442 298.856537373017 674.580172850994</t>
  </si>
  <si>
    <t>-521.054506197952 127.4222219187 -200.339405191237</t>
  </si>
  <si>
    <t>-532.886454784082 119.083236764523 215.889402252318</t>
  </si>
  <si>
    <t>-535.082411420054 105.329623521832 622.015470866626</t>
  </si>
  <si>
    <t>-394.869512217509 54.8011363795588 682.192088999607</t>
  </si>
  <si>
    <t>9763-20170724T150344.976035600.bin</t>
  </si>
  <si>
    <t>-505.587123803867 205.582390112934 -205.669028915534</t>
  </si>
  <si>
    <t>-510.829701889515 199.922159057433 -303.875342258029</t>
  </si>
  <si>
    <t>-505.644379689546 182.897804831155 -410.867357652394</t>
  </si>
  <si>
    <t>-496.179718573605 163.703664288922 -506.502061736303</t>
  </si>
  <si>
    <t>-481.751797314778 141.060023604931 -600.75223537914</t>
  </si>
  <si>
    <t>-456.054569468886 105.887693969002 -731.697152784449</t>
  </si>
  <si>
    <t>-419.830583382421 81.2773428325008 -811.71694565973</t>
  </si>
  <si>
    <t>-470.163015423233 150.146322978623 -682.067307948996</t>
  </si>
  <si>
    <t>-505.070361970051 282.90784848434 -709.539384760035</t>
  </si>
  <si>
    <t>-455.096841085112 441.590730803448 -459.89496234261</t>
  </si>
  <si>
    <t>-230.416344556589 388.143956331668 -377.51093457441</t>
  </si>
  <si>
    <t>-464.6639752072 92.7233429598725 -665.563976323488</t>
  </si>
  <si>
    <t>-479.80458290382 30.6926894413839 -312.294568228168</t>
  </si>
  <si>
    <t>-250.963002573549 117.552517484787 -326.85185239144</t>
  </si>
  <si>
    <t>-490.238279013831 284.01339119578 -210.908142408823</t>
  </si>
  <si>
    <t>-489.284334837827 289.912099878915 205.52942803349</t>
  </si>
  <si>
    <t>-487.768358183816 285.68859463485 611.915173443053</t>
  </si>
  <si>
    <t>-340.33107556006 298.919280518218 674.534635622966</t>
  </si>
  <si>
    <t>-520.896369996717 127.225831316376 -200.34881139623</t>
  </si>
  <si>
    <t>-532.811788310297 118.934695138441 215.878628967798</t>
  </si>
  <si>
    <t>-535.086770546561 105.32231893369 622.008585181731</t>
  </si>
  <si>
    <t>-394.841412396124 54.8516935138673 682.158050446297</t>
  </si>
  <si>
    <t>9763-20170724T150345.009119500.bin</t>
  </si>
  <si>
    <t>-505.456189374957 205.387890043955 -205.681868206418</t>
  </si>
  <si>
    <t>-510.694245529558 199.720798187275 -303.888049887931</t>
  </si>
  <si>
    <t>-505.554473526705 182.679119223603 -410.879455793762</t>
  </si>
  <si>
    <t>-496.15210799573 163.461129985902 -506.51555507564</t>
  </si>
  <si>
    <t>-481.80760756322 140.783155702898 -600.770283947921</t>
  </si>
  <si>
    <t>-456.249793305239 105.54869572663 -731.725674158121</t>
  </si>
  <si>
    <t>-420.096958913976 80.8602710156013 -811.75353734675</t>
  </si>
  <si>
    <t>-470.28676875266 149.833606031169 -682.098968263738</t>
  </si>
  <si>
    <t>-505.1226015594 282.598714214908 -709.669543612948</t>
  </si>
  <si>
    <t>-454.342278872032 441.993830837524 -460.642263523135</t>
  </si>
  <si>
    <t>-229.869751760658 388.833996131982 -377.5090031168</t>
  </si>
  <si>
    <t>-464.807427404196 92.4130283545439 -665.580223037216</t>
  </si>
  <si>
    <t>-479.421489799613 30.270500071887 -312.328315347194</t>
  </si>
  <si>
    <t>-250.564974259715 117.054503654947 -327.100592083168</t>
  </si>
  <si>
    <t>-490.20125865043 283.838450592254 -210.921781943409</t>
  </si>
  <si>
    <t>-489.197129516271 289.832743566785 205.514389474043</t>
  </si>
  <si>
    <t>-487.767822563851 285.667965221784 611.897155527415</t>
  </si>
  <si>
    <t>-340.334818450918 298.99989517932 674.505177848787</t>
  </si>
  <si>
    <t>-520.714030530546 127.028192577707 -200.35371797311</t>
  </si>
  <si>
    <t>-532.774226198916 118.783752605363 215.870493715271</t>
  </si>
  <si>
    <t>-535.08389907643 105.308712863663 622.008015185794</t>
  </si>
  <si>
    <t>-394.809383488682 54.9069733991453 682.147250545093</t>
  </si>
  <si>
    <t>9763-20170724T150345.074300500.bin</t>
  </si>
  <si>
    <t>-505.18501395686 205.098733709979 -205.693570571334</t>
  </si>
  <si>
    <t>-510.342557412146 199.401574778439 -303.902198105922</t>
  </si>
  <si>
    <t>-505.238564096827 182.244314008922 -410.876825368198</t>
  </si>
  <si>
    <t>-495.918229756006 162.880837230193 -506.491722684736</t>
  </si>
  <si>
    <t>-481.704342212177 140.011268568109 -600.719860652694</t>
  </si>
  <si>
    <t>-456.380118973129 104.453536588167 -731.633294424877</t>
  </si>
  <si>
    <t>-420.380355410786 79.4753470806484 -811.640182459952</t>
  </si>
  <si>
    <t>-470.25125464186 148.871624835281 -682.079046572424</t>
  </si>
  <si>
    <t>-504.892172225217 281.613998778648 -709.98283453097</t>
  </si>
  <si>
    <t>-452.809463733161 442.759785093839 -462.35529330065</t>
  </si>
  <si>
    <t>-228.877417079825 390.134834430154 -377.4431118891</t>
  </si>
  <si>
    <t>-464.897056935734 91.470493974105 -665.452427090305</t>
  </si>
  <si>
    <t>-478.506454152907 29.5197377444292 -312.123501282808</t>
  </si>
  <si>
    <t>-249.578855847944 115.950818962402 -327.834045480869</t>
  </si>
  <si>
    <t>-489.956392919296 283.451648866532 -210.953884387944</t>
  </si>
  <si>
    <t>-489.125852982243 289.661645332525 205.47951306904</t>
  </si>
  <si>
    <t>-487.735125678585 285.589338834423 611.857406497718</t>
  </si>
  <si>
    <t>-340.314280966428 299.052768127995 674.465940491847</t>
  </si>
  <si>
    <t>-520.416412955748 126.737855724896 -200.351714824954</t>
  </si>
  <si>
    <t>-532.770265653407 118.601234008346 215.86601396238</t>
  </si>
  <si>
    <t>-535.06605911835 105.273125203443 622.010169667391</t>
  </si>
  <si>
    <t>-394.752529087006 54.9961003793567 682.162736382691</t>
  </si>
  <si>
    <t>9763-20170724T150345.141478400.bin</t>
  </si>
  <si>
    <t>-504.842071365321 204.823581336248 -205.699447664459</t>
  </si>
  <si>
    <t>-509.846855435904 199.082268504702 -303.913434726827</t>
  </si>
  <si>
    <t>-504.638274182532 181.85488263337 -410.871799649671</t>
  </si>
  <si>
    <t>-495.250931049556 162.414354592308 -506.464431732533</t>
  </si>
  <si>
    <t>-480.998027865776 139.450847721909 -600.663782460396</t>
  </si>
  <si>
    <t>-455.648507523721 103.740379196348 -731.530752866097</t>
  </si>
  <si>
    <t>-419.761136603732 78.4934565861838 -811.503816654115</t>
  </si>
  <si>
    <t>-469.450861793347 148.227029150134 -682.018824851548</t>
  </si>
  <si>
    <t>-503.716058530986 281.035226165586 -710.113411364172</t>
  </si>
  <si>
    <t>-451.414479222394 443.117480771077 -463.144023894176</t>
  </si>
  <si>
    <t>-227.962554638626 391.831792413303 -376.172635373137</t>
  </si>
  <si>
    <t>-464.256587315776 90.8238952791764 -665.348692198296</t>
  </si>
  <si>
    <t>-477.38681215124 29.1083077867113 -311.988979864097</t>
  </si>
  <si>
    <t>-248.278056705401 114.87746795556 -328.657125604279</t>
  </si>
  <si>
    <t>-489.504142325434 283.157888578334 -210.999109064629</t>
  </si>
  <si>
    <t>-489.082568981454 289.502199579904 205.432867851517</t>
  </si>
  <si>
    <t>-487.696962397007 285.552657346709 611.804155648203</t>
  </si>
  <si>
    <t>-340.298565789598 299.154066198381 674.435694965648</t>
  </si>
  <si>
    <t>-520.14264806599 126.486226362847 -200.349884230733</t>
  </si>
  <si>
    <t>-532.791607610008 118.530596631516 215.862466695448</t>
  </si>
  <si>
    <t>-535.039410951455 105.240912266077 622.018768492484</t>
  </si>
  <si>
    <t>-394.753818218221 54.9399622751312 682.216462600922</t>
  </si>
  <si>
    <t>9763-20170724T150345.177105100.bin</t>
  </si>
  <si>
    <t>-504.57184123515 204.706554622331 -205.732607696633</t>
  </si>
  <si>
    <t>-509.491816179733 198.943260684034 -303.94963249852</t>
  </si>
  <si>
    <t>-504.223221047422 181.677757111138 -410.898839609873</t>
  </si>
  <si>
    <t>-494.795532517674 162.195421657869 -506.479031827989</t>
  </si>
  <si>
    <t>-480.516227814652 139.180941528533 -600.662054988784</t>
  </si>
  <si>
    <t>-455.144108518597 103.388365079276 -731.502152578916</t>
  </si>
  <si>
    <t>-419.302207567123 78.0093832083514 -811.453787037871</t>
  </si>
  <si>
    <t>-468.910757361206 147.912006097228 -682.013634755664</t>
  </si>
  <si>
    <t>-503.005927920211 280.75218249537 -710.167847533516</t>
  </si>
  <si>
    <t>-450.818488168732 442.97017739316 -463.263518928171</t>
  </si>
  <si>
    <t>-227.492230673223 392.736669956672 -375.360290125481</t>
  </si>
  <si>
    <t>-463.807897771055 90.5074348322521 -665.320479401968</t>
  </si>
  <si>
    <t>-477.011878598961 28.8061045332242 -311.915713403943</t>
  </si>
  <si>
    <t>-247.806249116328 114.268505883412 -328.825767266724</t>
  </si>
  <si>
    <t>-489.175390258395 283.04462170076 -211.019560773414</t>
  </si>
  <si>
    <t>-489.029325930625 289.459272350293 205.411559466376</t>
  </si>
  <si>
    <t>-487.668321258659 285.507917676397 611.781735171415</t>
  </si>
  <si>
    <t>-340.287664107697 299.22067211556 674.430769052154</t>
  </si>
  <si>
    <t>-519.941952462246 126.395325664445 -200.343864913284</t>
  </si>
  <si>
    <t>-532.773147107801 118.487340683554 215.863855062188</t>
  </si>
  <si>
    <t>-535.010365434822 105.215674438635 622.011787171283</t>
  </si>
  <si>
    <t>-394.741343716174 54.8927443499463 682.229800336584</t>
  </si>
  <si>
    <t>9763-20170724T150345.242278600.bin</t>
  </si>
  <si>
    <t>-504.025914848194 204.556445869188 -205.728042612166</t>
  </si>
  <si>
    <t>-508.802954594159 198.740408804787 -303.948957619763</t>
  </si>
  <si>
    <t>-503.416695278841 181.414594222226 -410.882598891743</t>
  </si>
  <si>
    <t>-493.900705062966 161.873517438726 -506.441961250849</t>
  </si>
  <si>
    <t>-479.551961015599 138.793910670881 -600.598452329834</t>
  </si>
  <si>
    <t>-454.102421749913 102.900583249202 -731.395910025174</t>
  </si>
  <si>
    <t>-418.291770014936 77.3057235321467 -811.292798765379</t>
  </si>
  <si>
    <t>-467.823944462566 147.472251101553 -681.938120947182</t>
  </si>
  <si>
    <t>-501.586714699597 280.390202886774 -710.105358560365</t>
  </si>
  <si>
    <t>-450.075827225349 442.108068202654 -462.731070616882</t>
  </si>
  <si>
    <t>-226.849998341218 394.581524643603 -373.084822386122</t>
  </si>
  <si>
    <t>-462.879796960652 90.0606256769986 -665.22128696179</t>
  </si>
  <si>
    <t>-476.468724405619 27.9327640191502 -311.675730033822</t>
  </si>
  <si>
    <t>-247.228107796524 113.309512082588 -328.543862578318</t>
  </si>
  <si>
    <t>-488.615080827336 282.864060455046 -211.064054953227</t>
  </si>
  <si>
    <t>-488.839781430911 289.338841903901 205.366059783152</t>
  </si>
  <si>
    <t>-487.637762758292 285.474652044406 611.745520026837</t>
  </si>
  <si>
    <t>-340.276828107494 299.261033263434 674.424748863137</t>
  </si>
  <si>
    <t>-519.45143107705 126.316190053301 -200.365365400965</t>
  </si>
  <si>
    <t>-532.750378160877 118.51468196178 215.829616901912</t>
  </si>
  <si>
    <t>-534.959024804169 105.224278902988 621.973900069317</t>
  </si>
  <si>
    <t>-394.723080385246 54.8606316188852 682.234848632187</t>
  </si>
  <si>
    <t>9763-20170724T150345.274879500.bin</t>
  </si>
  <si>
    <t>-503.740889105009 204.509324138952 -205.727810366851</t>
  </si>
  <si>
    <t>-508.433895792672 198.674926114518 -303.951641100271</t>
  </si>
  <si>
    <t>-503.004114148626 181.310364417705 -410.876876932518</t>
  </si>
  <si>
    <t>-493.468489334379 161.724486637198 -506.425079739941</t>
  </si>
  <si>
    <t>-479.119518129039 138.588876848404 -600.567749120819</t>
  </si>
  <si>
    <t>-453.689682912467 102.602917027883 -731.343685410364</t>
  </si>
  <si>
    <t>-417.890767031913 76.9052649144178 -811.212729725012</t>
  </si>
  <si>
    <t>-467.372857598743 147.213779229077 -681.910430098954</t>
  </si>
  <si>
    <t>-501.000681220264 280.185801068122 -710.057189739218</t>
  </si>
  <si>
    <t>-450.199068405032 440.669658836212 -461.734604498967</t>
  </si>
  <si>
    <t>-226.694173513537 395.418574148672 -371.607384538236</t>
  </si>
  <si>
    <t>-462.487948690104 89.805746130748 -665.163512200348</t>
  </si>
  <si>
    <t>-476.429278014713 27.7205188839773 -311.553900016708</t>
  </si>
  <si>
    <t>-247.198408303394 113.189470679553 -328.085073432737</t>
  </si>
  <si>
    <t>-488.294784184242 282.764777817761 -211.073373018673</t>
  </si>
  <si>
    <t>-488.715584846472 289.268967500337 205.356094965564</t>
  </si>
  <si>
    <t>-487.627292718571 285.451665570067 611.738315731838</t>
  </si>
  <si>
    <t>-340.272265571065 299.291276846814 674.419754237192</t>
  </si>
  <si>
    <t>-519.175584027044 126.322760997418 -200.373759508493</t>
  </si>
  <si>
    <t>-532.662098915416 118.517466039923 215.815101393004</t>
  </si>
  <si>
    <t>-534.919339780153 105.232173223773 621.94683061414</t>
  </si>
  <si>
    <t>-394.711439092679 54.8325783049804 682.243051293492</t>
  </si>
  <si>
    <t>9763-20170724T150345.342057000.bin</t>
  </si>
  <si>
    <t>-503.105245092841 204.268722935889 -205.761680733918</t>
  </si>
  <si>
    <t>-507.692642713814 198.405117258131 -303.988855230066</t>
  </si>
  <si>
    <t>-502.232558945839 180.939443050873 -410.896003785864</t>
  </si>
  <si>
    <t>-492.703376478347 161.229915479255 -506.419459033416</t>
  </si>
  <si>
    <t>-478.393590745223 137.935461970542 -600.529024146715</t>
  </si>
  <si>
    <t>-453.052262747957 101.686630427359 -731.249510379901</t>
  </si>
  <si>
    <t>-417.245697875763 75.8275226903061 -811.062953488571</t>
  </si>
  <si>
    <t>-466.652647001172 146.403163798108 -681.888927275333</t>
  </si>
  <si>
    <t>-500.150301249157 279.451552065663 -709.86347077484</t>
  </si>
  <si>
    <t>-451.885913601505 434.354100299067 -457.522862434008</t>
  </si>
  <si>
    <t>-227.331858170581 394.370995467975 -367.512644201432</t>
  </si>
  <si>
    <t>-461.855090348317 89.0160744953507 -665.045388864304</t>
  </si>
  <si>
    <t>-476.376392527649 27.2533955018089 -311.289352375143</t>
  </si>
  <si>
    <t>-247.081520025158 112.703967979041 -327.008342646723</t>
  </si>
  <si>
    <t>-487.802153130736 282.481444638994 -211.104624049113</t>
  </si>
  <si>
    <t>-488.494613882109 289.012899911427 205.324079577731</t>
  </si>
  <si>
    <t>-487.593443669435 285.42641927196 611.687059371715</t>
  </si>
  <si>
    <t>-340.25836306678 299.23433555593 674.422296502996</t>
  </si>
  <si>
    <t>-518.40753393715 126.126007103394 -200.410211262126</t>
  </si>
  <si>
    <t>-532.584691353583 118.592712280266 215.760770831854</t>
  </si>
  <si>
    <t>-534.831301465263 105.235733155307 621.86121042179</t>
  </si>
  <si>
    <t>-394.691454717062 54.7737834489747 682.263291469588</t>
  </si>
  <si>
    <t>9763-20170724T150345.375752800.bin</t>
  </si>
  <si>
    <t>-502.838752470256 204.226433940668 -205.801666289672</t>
  </si>
  <si>
    <t>-507.367114594287 198.363794507032 -304.031660307506</t>
  </si>
  <si>
    <t>-501.896929312738 180.832537451367 -410.927603048679</t>
  </si>
  <si>
    <t>-492.379368464438 161.034131685891 -506.433820756085</t>
  </si>
  <si>
    <t>-478.100884208585 137.620033718476 -600.518356173521</t>
  </si>
  <si>
    <t>-452.823228513191 101.168958953929 -731.194903806381</t>
  </si>
  <si>
    <t>-417.02154209417 75.192136415847 -810.972436039923</t>
  </si>
  <si>
    <t>-466.364997329232 145.96636363477 -681.89161410295</t>
  </si>
  <si>
    <t>-499.739865055103 279.042932740221 -709.703870017728</t>
  </si>
  <si>
    <t>-453.843840865424 429.654258184545 -454.341877166907</t>
  </si>
  <si>
    <t>-228.876093508464 391.947916407965 -364.382146181807</t>
  </si>
  <si>
    <t>-461.62835955195 88.596495752794 -664.972570028317</t>
  </si>
  <si>
    <t>-476.418335821189 27.0020727111721 -311.137760932631</t>
  </si>
  <si>
    <t>-247.078071234588 112.39166044095 -326.521522353118</t>
  </si>
  <si>
    <t>-487.571541307252 282.42342860876 -211.137229394707</t>
  </si>
  <si>
    <t>-488.421248412606 288.906032046864 205.291991242055</t>
  </si>
  <si>
    <t>-487.568186154168 285.387157604738 611.657659070896</t>
  </si>
  <si>
    <t>-340.254418715331 299.228373152625 674.435662070023</t>
  </si>
  <si>
    <t>-518.118632689332 126.104512687136 -200.447027860055</t>
  </si>
  <si>
    <t>-532.537419516993 118.617770402901 215.716446448671</t>
  </si>
  <si>
    <t>-534.79861033107 105.223044058002 621.81315486348</t>
  </si>
  <si>
    <t>-394.681926738523 54.7651644065672 682.272399352995</t>
  </si>
  <si>
    <t>9763-20170724T150345.440926000.bin</t>
  </si>
  <si>
    <t>-502.354411870476 204.198863987543 -205.873815187456</t>
  </si>
  <si>
    <t>-506.824763000856 198.303517972189 -304.104426907538</t>
  </si>
  <si>
    <t>-501.363045849817 180.720734955514 -410.992279196797</t>
  </si>
  <si>
    <t>-491.88303511486 160.864858201461 -506.490283664337</t>
  </si>
  <si>
    <t>-477.671909273496 137.379413942558 -600.567424800074</t>
  </si>
  <si>
    <t>-452.520130594329 100.810242544853 -731.235224804606</t>
  </si>
  <si>
    <t>-416.750700648553 74.7449303829644 -810.998351204522</t>
  </si>
  <si>
    <t>-465.984125171199 145.656035159559 -681.954649880604</t>
  </si>
  <si>
    <t>-499.340784509066 278.840820311968 -709.163187836536</t>
  </si>
  <si>
    <t>-458.779349596026 418.473002212487 -446.7558256485</t>
  </si>
  <si>
    <t>-231.903983264055 384.270074660619 -360.253033659781</t>
  </si>
  <si>
    <t>-461.291786559225 88.2937685213165 -664.997833461113</t>
  </si>
  <si>
    <t>-476.546774324983 26.997372804276 -311.15692247329</t>
  </si>
  <si>
    <t>-247.03956049312 112.048876868963 -325.910191898123</t>
  </si>
  <si>
    <t>-487.175793748256 282.412471120266 -211.225870620955</t>
  </si>
  <si>
    <t>-488.265157362545 288.847207260377 205.203484805374</t>
  </si>
  <si>
    <t>-487.545890364102 285.455050047393 611.576912109788</t>
  </si>
  <si>
    <t>-340.252115912346 299.064823494097 674.452332598256</t>
  </si>
  <si>
    <t>-517.478133014378 126.085514227013 -200.521849153631</t>
  </si>
  <si>
    <t>-532.476286116082 118.789140608327 215.624569414595</t>
  </si>
  <si>
    <t>-534.709444234278 105.216798560773 621.712828534404</t>
  </si>
  <si>
    <t>-394.653225579262 54.7428210504572 682.298628951822</t>
  </si>
  <si>
    <t>9763-20170724T150345.477651800.bin</t>
  </si>
  <si>
    <t>-502.220861245905 204.22382213463 -205.900656035293</t>
  </si>
  <si>
    <t>-506.655111305253 198.311533299821 -304.131871242334</t>
  </si>
  <si>
    <t>-501.193058078181 180.738598713777 -411.02150296134</t>
  </si>
  <si>
    <t>-491.729225661492 160.90154095436 -506.525021864851</t>
  </si>
  <si>
    <t>-477.550883209079 137.443219938433 -600.613653359533</t>
  </si>
  <si>
    <t>-452.462757941184 100.919991973492 -731.306619685891</t>
  </si>
  <si>
    <t>-416.708245847159 74.9023478113254 -811.091892384157</t>
  </si>
  <si>
    <t>-465.917885643799 145.746491675864 -682.005968080967</t>
  </si>
  <si>
    <t>-499.446198718155 278.967921101307 -709.060585945907</t>
  </si>
  <si>
    <t>-459.884554457519 413.525446943195 -443.864089049077</t>
  </si>
  <si>
    <t>-233.26011322171 380.93491150632 -356.090539642278</t>
  </si>
  <si>
    <t>-461.186983901768 88.3820531584693 -665.066818407752</t>
  </si>
  <si>
    <t>-476.562371167146 27.0608810530568 -311.292143860602</t>
  </si>
  <si>
    <t>-247.050032214743 112.14007634359 -325.80538821894</t>
  </si>
  <si>
    <t>-487.090686015616 282.432517899636 -211.268370762486</t>
  </si>
  <si>
    <t>-488.236092316188 288.853103372318 205.161089122368</t>
  </si>
  <si>
    <t>-487.50871147224 285.447828067464 611.531651347963</t>
  </si>
  <si>
    <t>-340.231861542923 299.051405867589 674.448010162812</t>
  </si>
  <si>
    <t>-517.300850557851 126.109018908001 -200.537964501855</t>
  </si>
  <si>
    <t>-532.470218833557 118.848087288843 215.602819589475</t>
  </si>
  <si>
    <t>-534.68703875101 105.217084545394 621.68282208014</t>
  </si>
  <si>
    <t>-394.651072207563 54.7365818336261 682.309940960114</t>
  </si>
  <si>
    <t>9763-20170724T150345.539828100.bin</t>
  </si>
  <si>
    <t>-501.986382190375 204.107003623799 -206.002154089025</t>
  </si>
  <si>
    <t>-506.39103642009 198.153479920615 -304.232236092541</t>
  </si>
  <si>
    <t>-500.920246323571 180.56996852928 -411.119532363656</t>
  </si>
  <si>
    <t>-491.458747446349 160.736383427006 -506.624031952013</t>
  </si>
  <si>
    <t>-477.293157281947 137.294257818091 -600.718722273725</t>
  </si>
  <si>
    <t>-452.234064828813 100.806316810996 -731.427052561294</t>
  </si>
  <si>
    <t>-416.411594388169 74.9210909544181 -811.224896841812</t>
  </si>
  <si>
    <t>-465.711544541497 145.615191453628 -682.116514792843</t>
  </si>
  <si>
    <t>-499.179252463416 278.933471571656 -708.587190229738</t>
  </si>
  <si>
    <t>-462.257432109004 404.201705548271 -438.504547502846</t>
  </si>
  <si>
    <t>-236.247929486385 373.558701076027 -348.472877380034</t>
  </si>
  <si>
    <t>-460.910282427001 88.2547382905259 -665.183708592651</t>
  </si>
  <si>
    <t>-476.346715547853 26.2461081900256 -311.330860722828</t>
  </si>
  <si>
    <t>-246.981144386047 111.734414765052 -325.75946626137</t>
  </si>
  <si>
    <t>-486.997686191101 282.317190666867 -211.371925912684</t>
  </si>
  <si>
    <t>-488.341162401474 288.81301641166 205.055745554417</t>
  </si>
  <si>
    <t>-487.483018774157 285.541149197119 611.43657990248</t>
  </si>
  <si>
    <t>-340.2321353617 298.990501818333 674.446849092788</t>
  </si>
  <si>
    <t>-516.912366648868 125.9386328867 -200.595396789069</t>
  </si>
  <si>
    <t>-532.509667853483 118.845726555121 215.532504781136</t>
  </si>
  <si>
    <t>-534.658747128176 105.204297230785 621.635915371279</t>
  </si>
  <si>
    <t>-394.637602201804 54.7479322208408 682.317339243678</t>
  </si>
  <si>
    <t>9763-20170724T150345.573933300.bin</t>
  </si>
  <si>
    <t>-502.039173897205 203.951754666099 -205.994931091139</t>
  </si>
  <si>
    <t>-506.439238279077 197.987084016389 -304.224595900847</t>
  </si>
  <si>
    <t>-500.915760899725 180.440575024427 -411.115308502827</t>
  </si>
  <si>
    <t>-491.388603221234 160.662738461388 -506.62468512892</t>
  </si>
  <si>
    <t>-477.140284368227 137.300014727616 -600.726648194269</t>
  </si>
  <si>
    <t>-451.947701335456 100.950506565289 -731.447909671206</t>
  </si>
  <si>
    <t>-416.067276235512 75.190743949817 -811.260371996208</t>
  </si>
  <si>
    <t>-465.528561306704 145.700294806983 -682.112157219601</t>
  </si>
  <si>
    <t>-499.314671398369 278.968145350116 -708.535898530318</t>
  </si>
  <si>
    <t>-462.070923973499 402.909193383419 -437.885711051973</t>
  </si>
  <si>
    <t>-235.393276698113 371.873138718773 -349.68694761201</t>
  </si>
  <si>
    <t>-460.638555760573 88.3357890364314 -665.218518624812</t>
  </si>
  <si>
    <t>-476.124883383611 26.0382321902084 -311.390290524776</t>
  </si>
  <si>
    <t>-246.771451440111 111.565750481289 -325.778864988716</t>
  </si>
  <si>
    <t>-487.148171506793 282.157718171651 -211.381834767961</t>
  </si>
  <si>
    <t>-488.446688006453 288.762295214841 205.044298821671</t>
  </si>
  <si>
    <t>-487.477026407937 285.580619139801 611.423761574217</t>
  </si>
  <si>
    <t>-340.227513941511 298.937224125521 674.456997186386</t>
  </si>
  <si>
    <t>-516.934562049642 125.802664032728 -200.597960800066</t>
  </si>
  <si>
    <t>-532.575097017356 118.774793615295 215.52940561541</t>
  </si>
  <si>
    <t>-534.651175359049 105.210512999644 621.63499505698</t>
  </si>
  <si>
    <t>-394.636285987581 54.7452960443097 682.323470482887</t>
  </si>
  <si>
    <t>9763-20170724T150345.641095200.bin</t>
  </si>
  <si>
    <t>-502.275547656491 203.473012845499 -206.019214041108</t>
  </si>
  <si>
    <t>-506.62726202372 197.535029723947 -304.252685995539</t>
  </si>
  <si>
    <t>-500.932113796047 180.011598830976 -411.138109017359</t>
  </si>
  <si>
    <t>-491.204437873072 160.256345206183 -506.632073489382</t>
  </si>
  <si>
    <t>-476.712107250546 136.920529632077 -600.70338876049</t>
  </si>
  <si>
    <t>-451.132170550397 100.615731328911 -731.36181394619</t>
  </si>
  <si>
    <t>-415.092234185575 74.9424839986541 -811.130279388977</t>
  </si>
  <si>
    <t>-464.895434045202 145.343845730034 -682.057034916374</t>
  </si>
  <si>
    <t>-498.725768502597 278.582079966618 -708.491092578099</t>
  </si>
  <si>
    <t>-462.36263132552 403.593145782624 -438.213429128726</t>
  </si>
  <si>
    <t>-236.428548655555 368.760184544716 -349.526028278857</t>
  </si>
  <si>
    <t>-459.983061191236 87.9830741690978 -665.156938181519</t>
  </si>
  <si>
    <t>-475.881712842066 25.3642320188692 -311.382578036594</t>
  </si>
  <si>
    <t>-246.659571990303 111.248713528754 -325.73709751232</t>
  </si>
  <si>
    <t>-487.41947822815 281.667021843763 -211.356404770542</t>
  </si>
  <si>
    <t>-488.657911721494 288.542239941263 205.065482036711</t>
  </si>
  <si>
    <t>-487.470804956351 285.542568202596 611.457920180907</t>
  </si>
  <si>
    <t>-340.213702958682 298.998572478133 674.452231599106</t>
  </si>
  <si>
    <t>-517.058874815948 125.286297236057 -200.64527864022</t>
  </si>
  <si>
    <t>-532.731508590038 118.396968173793 215.483217813984</t>
  </si>
  <si>
    <t>-534.697582306891 105.140894378519 621.615949386559</t>
  </si>
  <si>
    <t>-394.654427010907 54.7477122149421 682.299150980011</t>
  </si>
  <si>
    <t>9763-20170724T150345.671679900.bin</t>
  </si>
  <si>
    <t>-502.342666408782 203.214416073788 -206.016787066656</t>
  </si>
  <si>
    <t>-506.644405353713 197.296504649727 -304.253656001655</t>
  </si>
  <si>
    <t>-500.87368300062 179.775435922047 -411.135362925549</t>
  </si>
  <si>
    <t>-491.069786370231 160.014911848395 -506.620499226928</t>
  </si>
  <si>
    <t>-476.493631889139 136.666661352631 -600.675746230206</t>
  </si>
  <si>
    <t>-450.787947479887 100.337591781572 -731.302662482366</t>
  </si>
  <si>
    <t>-414.691815566749 74.6373869469708 -811.037123089771</t>
  </si>
  <si>
    <t>-464.591931126654 145.075711165425 -682.018453079521</t>
  </si>
  <si>
    <t>-498.436748452789 278.331080979331 -708.501173273601</t>
  </si>
  <si>
    <t>-461.745339372647 404.062120842521 -438.602116909565</t>
  </si>
  <si>
    <t>-236.498205091961 366.495822913304 -349.285411049813</t>
  </si>
  <si>
    <t>-459.709278270508 87.716384716553 -665.105257197922</t>
  </si>
  <si>
    <t>-475.980276995732 25.1449440529102 -311.358630193781</t>
  </si>
  <si>
    <t>-246.823797117762 111.212284404127 -325.665958112075</t>
  </si>
  <si>
    <t>-487.484123941865 281.382794081958 -211.320449588229</t>
  </si>
  <si>
    <t>-488.757344582 288.432315664763 205.098428180623</t>
  </si>
  <si>
    <t>-487.463066595294 285.475668681373 611.490118418362</t>
  </si>
  <si>
    <t>-340.205330038017 299.117342142339 674.443033631247</t>
  </si>
  <si>
    <t>-517.153910071363 125.035477637787 -200.657216515637</t>
  </si>
  <si>
    <t>-532.785894814201 118.208559451966 215.473803580275</t>
  </si>
  <si>
    <t>-534.724836393653 105.097961327896 621.608618216417</t>
  </si>
  <si>
    <t>-394.666563028863 54.7356314422505 682.282459145736</t>
  </si>
  <si>
    <t>9763-20170724T150345.742058100.bin</t>
  </si>
  <si>
    <t>-502.431724533365 202.961517629336 -206.010616965353</t>
  </si>
  <si>
    <t>-506.698124194061 197.038353613315 -304.248531424587</t>
  </si>
  <si>
    <t>-500.802368200526 179.504336985758 -411.121462225266</t>
  </si>
  <si>
    <t>-490.851339124517 159.733334537928 -506.589124746628</t>
  </si>
  <si>
    <t>-476.094700421524 136.37894321635 -600.614729325261</t>
  </si>
  <si>
    <t>-450.10081217824 100.048160102441 -731.184230302587</t>
  </si>
  <si>
    <t>-413.880348684952 74.2967517195141 -810.845666509896</t>
  </si>
  <si>
    <t>-463.992412767044 144.789767258512 -681.927589780585</t>
  </si>
  <si>
    <t>-497.787706704784 277.964763503216 -708.688162666116</t>
  </si>
  <si>
    <t>-460.326018629635 406.824918042797 -440.375567443862</t>
  </si>
  <si>
    <t>-236.653262630328 363.672521916773 -349.637604371749</t>
  </si>
  <si>
    <t>-459.189308856007 87.4249561272857 -665.009769832257</t>
  </si>
  <si>
    <t>-476.245817975853 25.5066836535141 -311.400090533442</t>
  </si>
  <si>
    <t>-246.976235000103 111.296177936596 -325.563773932797</t>
  </si>
  <si>
    <t>-487.504870471855 281.147576002041 -211.309828301117</t>
  </si>
  <si>
    <t>-488.881670732114 288.261295851666 205.107619411953</t>
  </si>
  <si>
    <t>-487.477761713887 285.499265437902 611.502510695204</t>
  </si>
  <si>
    <t>-340.203335618391 299.050938694069 674.435732589246</t>
  </si>
  <si>
    <t>-517.376665385399 124.774942961369 -200.64991481124</t>
  </si>
  <si>
    <t>-532.951005741463 118.081750515933 215.485478817987</t>
  </si>
  <si>
    <t>-534.71910823368 105.093065735323 621.603566326627</t>
  </si>
  <si>
    <t>-394.684444428526 54.6620286998425 682.274924916192</t>
  </si>
  <si>
    <t>9763-20170724T150345.772679400.bin</t>
  </si>
  <si>
    <t>-502.454979570326 202.96974561982 -206.016908475614</t>
  </si>
  <si>
    <t>-506.709255539513 197.032606504891 -304.254599950769</t>
  </si>
  <si>
    <t>-500.748611023766 179.490587544353 -411.122638436566</t>
  </si>
  <si>
    <t>-490.718010722377 159.718931459534 -506.581824750414</t>
  </si>
  <si>
    <t>-475.861170565916 136.372632383437 -600.593656260022</t>
  </si>
  <si>
    <t>-449.704908392265 100.06466202122 -731.137132068577</t>
  </si>
  <si>
    <t>-413.437995419655 74.2885554758245 -810.769409652896</t>
  </si>
  <si>
    <t>-463.644223580128 144.799442400804 -681.887821210463</t>
  </si>
  <si>
    <t>-497.434631096674 277.961896425351 -708.891399162677</t>
  </si>
  <si>
    <t>-459.543114559835 408.79217406283 -441.594564761959</t>
  </si>
  <si>
    <t>-236.68713054775 363.879455698264 -349.708305747089</t>
  </si>
  <si>
    <t>-458.889253081917 87.4281765479614 -664.978425004742</t>
  </si>
  <si>
    <t>-476.210040612011 25.8029419670877 -311.432092875673</t>
  </si>
  <si>
    <t>-246.836421143727 111.324121563221 -325.534214457874</t>
  </si>
  <si>
    <t>-487.393959234656 281.162293804422 -211.339904423794</t>
  </si>
  <si>
    <t>-488.858046912243 288.296627524939 205.076913387754</t>
  </si>
  <si>
    <t>-487.498060240807 285.58592579692 611.474262732039</t>
  </si>
  <si>
    <t>-340.21264376753 298.943298617633 674.42341292604</t>
  </si>
  <si>
    <t>-517.494424589323 124.806332502625 -200.643511771808</t>
  </si>
  <si>
    <t>-533.058992706549 118.173392101064 215.493185125342</t>
  </si>
  <si>
    <t>-534.682067035854 105.131746094005 621.601182652308</t>
  </si>
  <si>
    <t>-394.690772915171 54.5922987322144 682.282373190907</t>
  </si>
  <si>
    <t>9763-20170724T150345.842866100.bin</t>
  </si>
  <si>
    <t>-502.49489707254 203.061449557186 -206.040478050246</t>
  </si>
  <si>
    <t>-506.760798567991 197.105459448615 -304.276508928801</t>
  </si>
  <si>
    <t>-500.730590574865 179.485294710813 -411.127781790004</t>
  </si>
  <si>
    <t>-490.601637664666 159.625738457172 -506.558324566682</t>
  </si>
  <si>
    <t>-475.610230121875 136.178521599814 -600.523644286075</t>
  </si>
  <si>
    <t>-449.226117421502 99.7182863831149 -730.978751317081</t>
  </si>
  <si>
    <t>-412.850498716589 73.7985457429875 -810.514797808249</t>
  </si>
  <si>
    <t>-463.226557134682 144.513684326916 -681.801970939308</t>
  </si>
  <si>
    <t>-496.967582034634 277.556564844895 -709.388992234845</t>
  </si>
  <si>
    <t>-456.077286678721 413.871240159248 -445.293721955863</t>
  </si>
  <si>
    <t>-235.581679142118 366.294962068209 -349.152109419799</t>
  </si>
  <si>
    <t>-458.550791337913 87.1557558075053 -664.825743247999</t>
  </si>
  <si>
    <t>-476.442396477639 25.8902637555186 -311.237702156355</t>
  </si>
  <si>
    <t>-246.867864315226 110.854590241345 -325.436126648301</t>
  </si>
  <si>
    <t>-487.280949439661 281.267280328741 -211.400786834648</t>
  </si>
  <si>
    <t>-488.708429655646 288.308604501152 205.017724931496</t>
  </si>
  <si>
    <t>-487.511669018004 285.707800802252 611.405059742087</t>
  </si>
  <si>
    <t>-340.209483910328 298.697375321608 674.391889972438</t>
  </si>
  <si>
    <t>-517.692070464602 124.873627487391 -200.67478052071</t>
  </si>
  <si>
    <t>-533.138797489348 118.377256891646 215.4684239436</t>
  </si>
  <si>
    <t>-534.583153244197 105.239511008935 621.590826875588</t>
  </si>
  <si>
    <t>-394.704783126016 54.4311843196906 682.307868332593</t>
  </si>
  <si>
    <t>9763-20170724T150345.877466000.bin</t>
  </si>
  <si>
    <t>-502.481672712972 203.112868973096 -206.060644758587</t>
  </si>
  <si>
    <t>-506.765897461067 197.154242188465 -304.295665557302</t>
  </si>
  <si>
    <t>-500.715082391198 179.473395708613 -411.135608435324</t>
  </si>
  <si>
    <t>-490.550268581649 159.537309770754 -506.546475761393</t>
  </si>
  <si>
    <t>-475.505574815679 135.993010755079 -600.479031617756</t>
  </si>
  <si>
    <t>-449.027944290394 99.37648493182 -730.871400784756</t>
  </si>
  <si>
    <t>-412.59710154076 73.3355081706677 -810.34251655347</t>
  </si>
  <si>
    <t>-463.037483578861 144.23435134706 -681.75410785136</t>
  </si>
  <si>
    <t>-496.651907021162 277.243340132106 -709.668749977108</t>
  </si>
  <si>
    <t>-453.165363104852 416.452595060605 -447.50526712824</t>
  </si>
  <si>
    <t>-234.115460044838 368.102215046849 -348.488228061752</t>
  </si>
  <si>
    <t>-458.426168309256 86.8898080652814 -664.714375557983</t>
  </si>
  <si>
    <t>-476.331234079229 25.6718127522252 -311.029095419901</t>
  </si>
  <si>
    <t>-246.64806560217 110.310436111375 -325.414395043688</t>
  </si>
  <si>
    <t>-487.238953153001 281.340204882525 -211.417535556379</t>
  </si>
  <si>
    <t>-488.714780950465 288.330376038266 205.001745636566</t>
  </si>
  <si>
    <t>-487.532922383876 285.762490160363 611.392203365589</t>
  </si>
  <si>
    <t>-340.220479847272 298.592788841496 674.387626332508</t>
  </si>
  <si>
    <t>-517.69535444319 124.932181773273 -200.680615912605</t>
  </si>
  <si>
    <t>-533.123037312843 118.449592908272 215.46357210309</t>
  </si>
  <si>
    <t>-534.552750347677 105.290764566191 621.602716870293</t>
  </si>
  <si>
    <t>-394.704829575935 54.4021857673206 682.322664980151</t>
  </si>
  <si>
    <t>9763-20170724T150345.911555900.bin</t>
  </si>
  <si>
    <t>-502.459635617125 203.221509670435 -206.076712698511</t>
  </si>
  <si>
    <t>-506.74542696936 197.266924201399 -304.312021775946</t>
  </si>
  <si>
    <t>-500.653055157314 179.530669553276 -411.140395813167</t>
  </si>
  <si>
    <t>-490.433269801652 159.521309191455 -506.53001348806</t>
  </si>
  <si>
    <t>-475.316346371597 135.881635341582 -600.427088019269</t>
  </si>
  <si>
    <t>-448.719143351 99.1083127898232 -730.750897417726</t>
  </si>
  <si>
    <t>-412.237293012209 72.9474879503603 -810.159290457785</t>
  </si>
  <si>
    <t>-462.738847912633 144.029675550458 -681.694545957161</t>
  </si>
  <si>
    <t>-496.151864680325 277.010367843836 -710.005537210822</t>
  </si>
  <si>
    <t>-450.077848872299 419.392964036209 -449.997211857818</t>
  </si>
  <si>
    <t>-232.756784984506 370.598792341459 -347.451202133201</t>
  </si>
  <si>
    <t>-458.212897705543 86.6967419209657 -664.593467257871</t>
  </si>
  <si>
    <t>-476.134107520311 25.7117331916068 -310.819475593568</t>
  </si>
  <si>
    <t>-246.31095738915 109.926215001288 -325.456564722005</t>
  </si>
  <si>
    <t>-487.192297396263 281.454184070571 -211.42445302148</t>
  </si>
  <si>
    <t>-488.746561245349 288.416357955892 204.994984050678</t>
  </si>
  <si>
    <t>-487.553392467059 285.820682858682 611.388855861252</t>
  </si>
  <si>
    <t>-340.227887724857 298.512736825334 674.381748744906</t>
  </si>
  <si>
    <t>-517.719963771979 125.061951281132 -200.668628766197</t>
  </si>
  <si>
    <t>-533.102696273301 118.554762123905 215.476849471095</t>
  </si>
  <si>
    <t>-534.529196369328 105.346363287546 621.623063699579</t>
  </si>
  <si>
    <t>-394.702141163221 54.394793728645 682.338239867305</t>
  </si>
  <si>
    <t>9763-20170724T150345.974590900.bin</t>
  </si>
  <si>
    <t>-502.415235770074 203.598351517074 -206.088685492084</t>
  </si>
  <si>
    <t>-506.624032631742 197.625142781958 -304.326230312816</t>
  </si>
  <si>
    <t>-500.373637567981 179.772323605137 -411.126124281138</t>
  </si>
  <si>
    <t>-489.981733968313 159.62177159562 -506.467359851012</t>
  </si>
  <si>
    <t>-474.663949685696 135.806492636613 -600.287503934277</t>
  </si>
  <si>
    <t>-447.754301184486 98.7519824503406 -730.467405157906</t>
  </si>
  <si>
    <t>-411.194383745364 72.344995390227 -809.758399490323</t>
  </si>
  <si>
    <t>-461.81157341818 143.789254241199 -681.528398323722</t>
  </si>
  <si>
    <t>-494.874008355589 276.702721430453 -710.581375079687</t>
  </si>
  <si>
    <t>-446.208194629182 425.903972781839 -454.904447100217</t>
  </si>
  <si>
    <t>-232.836930820436 377.296212379769 -344.292604900518</t>
  </si>
  <si>
    <t>-457.486727207196 86.4730390727666 -664.31977904963</t>
  </si>
  <si>
    <t>-475.963919118348 26.7274920417085 -310.513732402041</t>
  </si>
  <si>
    <t>-245.565111389221 109.324831280919 -325.314607971269</t>
  </si>
  <si>
    <t>-487.026510995122 281.739429460655 -211.442646540403</t>
  </si>
  <si>
    <t>-488.793704550484 288.628885567349 204.977178436185</t>
  </si>
  <si>
    <t>-487.564749594033 285.877900802597 611.372659609465</t>
  </si>
  <si>
    <t>-340.229574165201 298.436703621989 674.369702705145</t>
  </si>
  <si>
    <t>-517.791953816728 125.446912355673 -200.665247787816</t>
  </si>
  <si>
    <t>-533.117781821556 118.79721340948 215.480010507619</t>
  </si>
  <si>
    <t>-534.450012853807 105.438651279956 621.605909761343</t>
  </si>
  <si>
    <t>-394.706765553767 54.3036206248048 682.359744724897</t>
  </si>
  <si>
    <t>9763-20170724T150346.010688000.bin</t>
  </si>
  <si>
    <t>-502.375532078418 203.806891376269 -206.09058196229</t>
  </si>
  <si>
    <t>-506.515994490803 197.827769632076 -304.330614570759</t>
  </si>
  <si>
    <t>-500.156456256806 179.916217495074 -411.114133662859</t>
  </si>
  <si>
    <t>-489.652969210968 159.691848784682 -506.427654003512</t>
  </si>
  <si>
    <t>-474.211140736584 135.782705212939 -600.203412215493</t>
  </si>
  <si>
    <t>-447.114348932196 98.5751780702499 -730.301079121679</t>
  </si>
  <si>
    <t>-410.517842456833 72.0014022074588 -809.519270478804</t>
  </si>
  <si>
    <t>-461.169203367757 143.679212534391 -681.422677914184</t>
  </si>
  <si>
    <t>-493.858936732716 276.656343831108 -710.646868213973</t>
  </si>
  <si>
    <t>-446.086689021196 428.063638887936 -456.100998693469</t>
  </si>
  <si>
    <t>-233.436347503912 381.403420680811 -343.284024777267</t>
  </si>
  <si>
    <t>-457.014634558819 86.3647949412969 -664.165633565107</t>
  </si>
  <si>
    <t>-476.001172582483 26.93918217285 -310.334876573843</t>
  </si>
  <si>
    <t>-245.285488969969 108.657048349943 -325.081736019342</t>
  </si>
  <si>
    <t>-486.877702134736 281.962495754044 -211.446632958239</t>
  </si>
  <si>
    <t>-488.770515513137 288.758370965638 204.974123488052</t>
  </si>
  <si>
    <t>-487.585915600923 285.935358841127 611.36723909578</t>
  </si>
  <si>
    <t>-340.237736714992 298.342136044932 674.363936664177</t>
  </si>
  <si>
    <t>-517.861680295824 125.619457853106 -200.68046351576</t>
  </si>
  <si>
    <t>-533.122245139958 118.958223023419 215.467041734741</t>
  </si>
  <si>
    <t>-534.411750746648 105.467222403372 621.586945577463</t>
  </si>
  <si>
    <t>-394.717307813045 54.2260519904587 682.363623710423</t>
  </si>
  <si>
    <t>9763-20170724T150346.074525800.bin</t>
  </si>
  <si>
    <t>-502.167887121198 204.288860991425 -206.110642073752</t>
  </si>
  <si>
    <t>-506.184060199777 198.301386067429 -304.355363555249</t>
  </si>
  <si>
    <t>-499.632883246739 180.310238478051 -411.113945856855</t>
  </si>
  <si>
    <t>-488.931734556091 159.990936164601 -506.385260062602</t>
  </si>
  <si>
    <t>-473.266971325212 135.967796044482 -600.094915825636</t>
  </si>
  <si>
    <t>-445.829204734126 98.5836074767806 -730.070305968677</t>
  </si>
  <si>
    <t>-409.108430057329 71.7465832908508 -809.142117143405</t>
  </si>
  <si>
    <t>-459.939807275787 143.762898894937 -681.277565146126</t>
  </si>
  <si>
    <t>-492.326863670583 276.738408815276 -710.747857422491</t>
  </si>
  <si>
    <t>-448.651387351286 433.233012527283 -458.553587835176</t>
  </si>
  <si>
    <t>-237.380274967515 388.377800974435 -342.460717357171</t>
  </si>
  <si>
    <t>-455.975172976091 86.4541337571072 -663.957207764551</t>
  </si>
  <si>
    <t>-476.166641504374 27.438726485728 -310.023068830466</t>
  </si>
  <si>
    <t>-245.081121613344 108.136794298645 -324.59398862778</t>
  </si>
  <si>
    <t>-486.317897443793 282.462322168309 -211.460923881916</t>
  </si>
  <si>
    <t>-488.639248843979 289.084551929855 204.96047427754</t>
  </si>
  <si>
    <t>-487.624019197002 286.025702270815 611.357636730789</t>
  </si>
  <si>
    <t>-340.251037278248 298.213652639997 674.339104135757</t>
  </si>
  <si>
    <t>-517.978719711003 126.154188838089 -200.70298994082</t>
  </si>
  <si>
    <t>-533.040792159814 119.256234409532 215.447879044235</t>
  </si>
  <si>
    <t>-534.354293762884 105.522660556186 621.577490735063</t>
  </si>
  <si>
    <t>-394.735555126211 54.0880215920256 682.364721504625</t>
  </si>
  <si>
    <t>9763-20170724T150346.143709700.bin</t>
  </si>
  <si>
    <t>-501.868614072318 204.945093901673 -206.042856745546</t>
  </si>
  <si>
    <t>-505.862716382768 198.982702968874 -304.289878148668</t>
  </si>
  <si>
    <t>-499.258185576463 180.95350467897 -411.038888284885</t>
  </si>
  <si>
    <t>-488.493276303557 160.577920744755 -506.290896593585</t>
  </si>
  <si>
    <t>-472.747385756276 136.480165353647 -599.967843622793</t>
  </si>
  <si>
    <t>-445.175834502532 98.9745065516145 -729.879942800428</t>
  </si>
  <si>
    <t>-408.351230469817 72.0106588915364 -808.860283576564</t>
  </si>
  <si>
    <t>-459.32803876369 144.200421114239 -681.142478911876</t>
  </si>
  <si>
    <t>-491.723938103601 277.162855418868 -710.642566097758</t>
  </si>
  <si>
    <t>-453.285967575302 435.973962181374 -459.044537584966</t>
  </si>
  <si>
    <t>-240.721945645226 393.806115999244 -344.312728890954</t>
  </si>
  <si>
    <t>-455.398469940086 86.9058219504336 -663.767482368418</t>
  </si>
  <si>
    <t>-476.094660817037 28.556459420184 -309.813517451833</t>
  </si>
  <si>
    <t>-245.296410637655 109.995816317802 -324.80681214622</t>
  </si>
  <si>
    <t>-485.885253933287 283.189275877301 -211.400319476527</t>
  </si>
  <si>
    <t>-488.417487267577 289.482270363258 205.024938660654</t>
  </si>
  <si>
    <t>-487.676067530825 286.073064821724 611.401398607978</t>
  </si>
  <si>
    <t>-340.269452332154 298.146683826722 674.32611936047</t>
  </si>
  <si>
    <t>-517.854824146147 126.847361734887 -200.670298057715</t>
  </si>
  <si>
    <t>-532.81065318109 119.564965119992 215.477843646814</t>
  </si>
  <si>
    <t>-534.353795110199 105.543317721217 621.599633628891</t>
  </si>
  <si>
    <t>-394.733345472225 54.0893614930069 682.366579846005</t>
  </si>
  <si>
    <t>9763-20170724T150346.173523900.bin</t>
  </si>
  <si>
    <t>-501.686972957974 205.311083848747 -206.017879666864</t>
  </si>
  <si>
    <t>-505.689948635819 199.35896698615 -304.265269459325</t>
  </si>
  <si>
    <t>-499.111159335305 181.32719190207 -411.015394297998</t>
  </si>
  <si>
    <t>-488.373756636809 160.944871912127 -506.269087183481</t>
  </si>
  <si>
    <t>-472.658440993513 136.836567403785 -599.948495938456</t>
  </si>
  <si>
    <t>-445.132079612323 99.3132933580921 -729.865061644385</t>
  </si>
  <si>
    <t>-408.290423703159 72.3445136415805 -808.83573681677</t>
  </si>
  <si>
    <t>-459.303269793581 144.541414859052 -681.135174354615</t>
  </si>
  <si>
    <t>-491.95810127446 277.429631021779 -710.639430263619</t>
  </si>
  <si>
    <t>-455.722903223468 437.89280459616 -459.763751377824</t>
  </si>
  <si>
    <t>-243.475434926077 393.702903263626 -345.206961779068</t>
  </si>
  <si>
    <t>-455.295783931588 87.2579794021178 -663.74118034771</t>
  </si>
  <si>
    <t>-475.91568068854 29.7064512936604 -309.85169400765</t>
  </si>
  <si>
    <t>-245.172614491341 111.284175921031 -324.942045055504</t>
  </si>
  <si>
    <t>-485.695964343358 283.5558847899 -211.36560590982</t>
  </si>
  <si>
    <t>-488.338566485837 289.690478467728 205.061327733064</t>
  </si>
  <si>
    <t>-487.680898710474 286.048247129647 611.424830244674</t>
  </si>
  <si>
    <t>-340.266456810392 298.204342048648 674.315283175357</t>
  </si>
  <si>
    <t>-517.65601299858 127.203069062437 -200.642798663874</t>
  </si>
  <si>
    <t>-532.605522943015 119.714221106438 215.501976031261</t>
  </si>
  <si>
    <t>-534.368619378198 105.546507855167 621.622639080137</t>
  </si>
  <si>
    <t>-394.721441929264 54.1437807368523 682.371568740155</t>
  </si>
  <si>
    <t>9763-20170724T150346.242707800.bin</t>
  </si>
  <si>
    <t>-501.262585879497 206.025053797224 -205.959479965679</t>
  </si>
  <si>
    <t>-505.338118564262 200.112840037209 -304.206224917992</t>
  </si>
  <si>
    <t>-498.907088709545 182.050673258732 -410.960280330363</t>
  </si>
  <si>
    <t>-488.328120571475 161.607326462117 -506.218676711832</t>
  </si>
  <si>
    <t>-472.794314061388 137.402379275764 -599.903312478856</t>
  </si>
  <si>
    <t>-445.546026216092 99.7039238747759 -729.827755470133</t>
  </si>
  <si>
    <t>-408.756201987688 72.7226730700088 -808.818429858106</t>
  </si>
  <si>
    <t>-459.644569595244 144.993838088639 -681.134170962159</t>
  </si>
  <si>
    <t>-492.544492227755 277.818287627075 -710.667037522207</t>
  </si>
  <si>
    <t>-456.96249641865 438.616195089863 -459.912326810644</t>
  </si>
  <si>
    <t>-242.57289588761 392.128518459388 -350.363195936324</t>
  </si>
  <si>
    <t>-455.536541076994 87.7418283436889 -663.660518879659</t>
  </si>
  <si>
    <t>-475.142310338688 30.6445901051554 -309.66752042307</t>
  </si>
  <si>
    <t>-244.42993804371 112.351054024216 -324.527919739354</t>
  </si>
  <si>
    <t>-485.39555141788 284.252126941263 -211.278493962652</t>
  </si>
  <si>
    <t>-488.208292377794 290.109867279627 205.151277224731</t>
  </si>
  <si>
    <t>-487.663030207768 285.920138289786 611.502887068621</t>
  </si>
  <si>
    <t>-340.247154987278 298.471987200952 674.312257708487</t>
  </si>
  <si>
    <t>-517.062833728684 127.924004928614 -200.585518696693</t>
  </si>
  <si>
    <t>-532.110379969499 119.920141978489 215.546114076016</t>
  </si>
  <si>
    <t>-534.431779664118 105.517326122861 621.665694958279</t>
  </si>
  <si>
    <t>-394.700172139704 54.288336109714 682.367218332956</t>
  </si>
  <si>
    <t>9763-20170724T150346.275803700.bin</t>
  </si>
  <si>
    <t>-501.110089174664 206.42989246737 -205.949888808782</t>
  </si>
  <si>
    <t>-505.227478975285 200.536928399273 -304.196129821832</t>
  </si>
  <si>
    <t>-498.900737822213 182.452247213549 -410.952467103538</t>
  </si>
  <si>
    <t>-488.438533001247 161.967391334054 -506.214811562738</t>
  </si>
  <si>
    <t>-473.043095468942 137.697527630154 -599.905612278622</t>
  </si>
  <si>
    <t>-446.011351850201 99.8808885970168 -729.840863076252</t>
  </si>
  <si>
    <t>-409.292407229266 72.8707548632271 -808.854624608188</t>
  </si>
  <si>
    <t>-460.021465469994 145.215913143475 -681.163810063085</t>
  </si>
  <si>
    <t>-492.874716579026 278.049209160052 -710.762179787704</t>
  </si>
  <si>
    <t>-456.78550734488 439.167376890161 -460.285559085897</t>
  </si>
  <si>
    <t>-240.489043115845 391.662436062683 -355.004349197461</t>
  </si>
  <si>
    <t>-455.898858026399 87.9779621311927 -663.647514116483</t>
  </si>
  <si>
    <t>-474.83091119559 30.5781525363275 -309.487643159177</t>
  </si>
  <si>
    <t>-244.379626261513 112.964477348786 -324.64392496673</t>
  </si>
  <si>
    <t>-485.356719045791 284.642602559459 -211.24307657448</t>
  </si>
  <si>
    <t>-488.183542876019 290.356113722522 205.18866112141</t>
  </si>
  <si>
    <t>-487.640661375115 285.841150997533 611.540161141756</t>
  </si>
  <si>
    <t>-340.235710130782 298.682765875966 674.31652108029</t>
  </si>
  <si>
    <t>-516.853023124269 128.278615342784 -200.569678630262</t>
  </si>
  <si>
    <t>-531.939082373145 120.063706754913 215.556417128107</t>
  </si>
  <si>
    <t>-534.444700350875 105.490718224134 621.662076749374</t>
  </si>
  <si>
    <t>-394.677924708202 54.3592273430934 682.36482488591</t>
  </si>
  <si>
    <t>9763-20170724T150346.338971600.bin</t>
  </si>
  <si>
    <t>-500.861405072662 207.225124635853 -205.924232110287</t>
  </si>
  <si>
    <t>-505.008134919302 201.326399328246 -304.168879630781</t>
  </si>
  <si>
    <t>-498.839338729294 183.15251536229 -410.919291914056</t>
  </si>
  <si>
    <t>-488.566328370365 162.54913219105 -506.176774821062</t>
  </si>
  <si>
    <t>-473.403472598697 138.120636100869 -599.864250849367</t>
  </si>
  <si>
    <t>-446.741954572926 100.035918651176 -729.797614748193</t>
  </si>
  <si>
    <t>-410.200583609745 72.8501845121073 -808.833629173515</t>
  </si>
  <si>
    <t>-460.570244982696 145.476800341063 -681.16737545443</t>
  </si>
  <si>
    <t>-493.200572052255 278.300769344771 -711.030864887577</t>
  </si>
  <si>
    <t>-456.845101797293 441.838202461614 -462.166000013678</t>
  </si>
  <si>
    <t>-237.060990668128 391.253157198179 -365.931329171582</t>
  </si>
  <si>
    <t>-456.483976203374 88.2643026693218 -663.559283972489</t>
  </si>
  <si>
    <t>-474.216908717607 30.362698918826 -309.199118418765</t>
  </si>
  <si>
    <t>-244.409731149232 114.236690653064 -325.896414148064</t>
  </si>
  <si>
    <t>-485.098755388967 285.40705988377 -211.221757909952</t>
  </si>
  <si>
    <t>-487.921806861537 290.812591957244 205.214098073794</t>
  </si>
  <si>
    <t>-487.664794662108 285.89174332817 611.575079703087</t>
  </si>
  <si>
    <t>-340.248141806413 298.716428755032 674.327429718626</t>
  </si>
  <si>
    <t>-516.630208854283 128.990508762765 -200.541694398707</t>
  </si>
  <si>
    <t>-531.848849865526 120.520929497452 215.574510916683</t>
  </si>
  <si>
    <t>-534.412531361173 105.505112987556 621.648604614651</t>
  </si>
  <si>
    <t>-394.647229658833 54.4000470933584 682.376888748347</t>
  </si>
  <si>
    <t>9763-20170724T150346.374907200.bin</t>
  </si>
  <si>
    <t>-500.774119011219 207.561322864551 -205.918384080215</t>
  </si>
  <si>
    <t>-504.94215734386 201.654337589741 -304.161535570149</t>
  </si>
  <si>
    <t>-498.837242620861 183.437144511469 -410.908352952713</t>
  </si>
  <si>
    <t>-488.634938934269 162.781462121744 -506.16196627282</t>
  </si>
  <si>
    <t>-473.553899036951 138.287608689101 -599.845598840498</t>
  </si>
  <si>
    <t>-447.017501863391 100.097865910486 -729.773859523921</t>
  </si>
  <si>
    <t>-410.523035558928 72.8010159383343 -808.793059923251</t>
  </si>
  <si>
    <t>-460.78576327233 145.579568226426 -681.164674944177</t>
  </si>
  <si>
    <t>-493.250713566663 278.389107416027 -711.208554207723</t>
  </si>
  <si>
    <t>-456.849194959752 443.674006901442 -463.50738166686</t>
  </si>
  <si>
    <t>-235.63476116561 391.538929065013 -371.468699552822</t>
  </si>
  <si>
    <t>-456.708934963677 88.3783065760936 -663.518896087923</t>
  </si>
  <si>
    <t>-474.030646361831 30.6723803386092 -309.108905274985</t>
  </si>
  <si>
    <t>-244.445697939127 114.977876320898 -326.668086557407</t>
  </si>
  <si>
    <t>-484.916532691064 285.74797113406 -211.229544383287</t>
  </si>
  <si>
    <t>-487.771747591034 290.973757495779 205.208432932747</t>
  </si>
  <si>
    <t>-487.671983822125 285.920284160152 611.571174911387</t>
  </si>
  <si>
    <t>-340.250712462462 298.699823711012 674.321844487759</t>
  </si>
  <si>
    <t>-516.636668983209 129.314601460815 -200.542599429604</t>
  </si>
  <si>
    <t>-531.832890613634 120.738754854398 215.572178916705</t>
  </si>
  <si>
    <t>-534.385287570977 105.540531227299 621.654409061477</t>
  </si>
  <si>
    <t>-394.650661658379 54.3536060854924 682.384394637422</t>
  </si>
  <si>
    <t>9763-20170724T150346.440080800.bin</t>
  </si>
  <si>
    <t>-500.58909947197 208.172894863404 -205.904163136073</t>
  </si>
  <si>
    <t>-504.792775465421 202.247337108431 -304.144699603883</t>
  </si>
  <si>
    <t>-498.783827879361 183.845378934902 -410.86532595918</t>
  </si>
  <si>
    <t>-488.683330762598 162.957995409169 -506.07918027951</t>
  </si>
  <si>
    <t>-473.714673215931 138.170129445993 -599.70344687669</t>
  </si>
  <si>
    <t>-447.343779395587 99.5026202147524 -729.524091433769</t>
  </si>
  <si>
    <t>-410.900185232942 71.833008552308 -808.437112994742</t>
  </si>
  <si>
    <t>-460.984931834885 145.170803522965 -681.054145884536</t>
  </si>
  <si>
    <t>-492.900567783943 278.000256660905 -711.655302795544</t>
  </si>
  <si>
    <t>-455.343629024778 446.812674663577 -466.518865219663</t>
  </si>
  <si>
    <t>-233.340915153869 390.854419849039 -378.720914685477</t>
  </si>
  <si>
    <t>-457.016024814438 88.0187947960035 -663.225092429493</t>
  </si>
  <si>
    <t>-473.737296199853 31.6797804516002 -308.748553558511</t>
  </si>
  <si>
    <t>-244.247728367928 115.979451870422 -327.540061148362</t>
  </si>
  <si>
    <t>-484.49939549928 286.402458102662 -211.257959491909</t>
  </si>
  <si>
    <t>-487.5512210604 291.315073838688 205.182345503553</t>
  </si>
  <si>
    <t>-487.718847021817 286.069180931918 611.539250781254</t>
  </si>
  <si>
    <t>-340.273836425272 298.454473082989 674.313203311846</t>
  </si>
  <si>
    <t>-516.669912762833 129.983596459809 -200.516350041276</t>
  </si>
  <si>
    <t>-531.787925024039 121.227086010148 215.59754007469</t>
  </si>
  <si>
    <t>-534.289176416606 105.647594116867 621.65032322972</t>
  </si>
  <si>
    <t>-394.642702611453 54.2562576706048 682.410463434402</t>
  </si>
  <si>
    <t>9763-20170724T150346.475836500.bin</t>
  </si>
  <si>
    <t>-500.522092755763 208.50251311581 -205.917483573737</t>
  </si>
  <si>
    <t>-504.723947994398 202.559554999801 -304.157109066797</t>
  </si>
  <si>
    <t>-498.731744593856 184.021137730735 -410.854942081966</t>
  </si>
  <si>
    <t>-488.650593376675 162.96366704096 -506.033422915771</t>
  </si>
  <si>
    <t>-473.703584796008 137.959726752356 -599.603763178891</t>
  </si>
  <si>
    <t>-447.363910254576 98.9403164193836 -729.325411747152</t>
  </si>
  <si>
    <t>-410.921991269333 71.0112353701418 -808.147735553143</t>
  </si>
  <si>
    <t>-460.943892123149 144.745854531419 -680.967987478449</t>
  </si>
  <si>
    <t>-492.542919917809 277.560842497028 -711.956783211625</t>
  </si>
  <si>
    <t>-454.305414028011 448.127359916362 -468.143336634061</t>
  </si>
  <si>
    <t>-232.411807303707 390.444194267937 -381.190043212408</t>
  </si>
  <si>
    <t>-457.069713826097 87.6302333846243 -663.00137990639</t>
  </si>
  <si>
    <t>-473.782960834725 31.9505098549603 -308.379998131846</t>
  </si>
  <si>
    <t>-244.325731209544 116.24524547941 -327.584388289202</t>
  </si>
  <si>
    <t>-484.373851532842 286.732123534298 -211.27784722081</t>
  </si>
  <si>
    <t>-487.474570741614 291.500773712442 205.163832050421</t>
  </si>
  <si>
    <t>-487.729727165013 286.128360548264 611.520042353257</t>
  </si>
  <si>
    <t>-340.278087759264 298.378509069085 674.304971732106</t>
  </si>
  <si>
    <t>-516.614989685218 130.340535149256 -200.516658543087</t>
  </si>
  <si>
    <t>-531.73719132247 121.410400835506 215.593399818887</t>
  </si>
  <si>
    <t>-534.256841316736 105.68826008968 621.64820061503</t>
  </si>
  <si>
    <t>-394.642803919313 54.2278534515067 682.424424676102</t>
  </si>
  <si>
    <t>9763-20170724T150346.543024600.bin</t>
  </si>
  <si>
    <t>-500.407352135489 209.127572737512 -205.925389132677</t>
  </si>
  <si>
    <t>-504.597761704929 203.09436936677 -304.160034769787</t>
  </si>
  <si>
    <t>-498.602482796153 184.257923094112 -410.805492676206</t>
  </si>
  <si>
    <t>-488.518547711516 162.851809911797 -505.905916391837</t>
  </si>
  <si>
    <t>-473.566601428715 137.420813688405 -599.360194928848</t>
  </si>
  <si>
    <t>-447.215861027834 97.7195765219622 -728.872539036527</t>
  </si>
  <si>
    <t>-410.765754100294 69.2412374811888 -807.49431445174</t>
  </si>
  <si>
    <t>-460.712086609002 143.789299883974 -680.743317220849</t>
  </si>
  <si>
    <t>-491.654487705453 276.602395234716 -712.42505239102</t>
  </si>
  <si>
    <t>-451.45567640966 450.30038205419 -471.151091118511</t>
  </si>
  <si>
    <t>-230.740694774627 391.278583664676 -382.121263258844</t>
  </si>
  <si>
    <t>-457.015219100073 86.7479289436753 -662.50536074954</t>
  </si>
  <si>
    <t>-473.951604922738 32.2377394826212 -307.524444002727</t>
  </si>
  <si>
    <t>-244.629849080748 116.843781950356 -326.975207107299</t>
  </si>
  <si>
    <t>-484.215531629051 287.385413615345 -211.350643650289</t>
  </si>
  <si>
    <t>-487.462854061047 291.862029181103 205.09314647422</t>
  </si>
  <si>
    <t>-487.739563401066 286.22279232286 611.444290983987</t>
  </si>
  <si>
    <t>-340.290809787401 298.298093822744 674.269810587671</t>
  </si>
  <si>
    <t>-516.549050231674 130.920552528116 -200.46732758143</t>
  </si>
  <si>
    <t>-531.699260903244 121.895591336199 215.639701544056</t>
  </si>
  <si>
    <t>-534.208177919995 105.765672432924 621.66777899143</t>
  </si>
  <si>
    <t>-394.626769226737 54.2335881890042 682.458248200325</t>
  </si>
  <si>
    <t>9763-20170724T150346.574102900.bin</t>
  </si>
  <si>
    <t>-500.35010917091 209.377232632371 -205.961707940561</t>
  </si>
  <si>
    <t>-504.504826533313 203.300090329511 -304.195184112778</t>
  </si>
  <si>
    <t>-498.494521179311 184.33075321317 -410.816174675318</t>
  </si>
  <si>
    <t>-488.404219739612 162.771070633657 -505.881182596729</t>
  </si>
  <si>
    <t>-473.451629356169 137.153461959759 -599.284376996828</t>
  </si>
  <si>
    <t>-447.104694798429 97.1554343203145 -728.706137439119</t>
  </si>
  <si>
    <t>-410.65331803086 68.4643319430004 -807.24994323228</t>
  </si>
  <si>
    <t>-460.569805358357 143.338841235663 -680.677301241437</t>
  </si>
  <si>
    <t>-491.322660802463 276.116801440704 -712.686871414994</t>
  </si>
  <si>
    <t>-450.155744654293 450.529851046441 -472.093060811498</t>
  </si>
  <si>
    <t>-230.171326023901 393.016262972823 -380.310541835091</t>
  </si>
  <si>
    <t>-456.931834532612 86.3324220205373 -662.318646849359</t>
  </si>
  <si>
    <t>-474.08191629722 32.560228863066 -307.179119340901</t>
  </si>
  <si>
    <t>-244.769556741787 117.217794130373 -326.516572517586</t>
  </si>
  <si>
    <t>-484.10165420184 287.619449954339 -211.403282830832</t>
  </si>
  <si>
    <t>-487.408610282517 292.006500798131 205.041050988375</t>
  </si>
  <si>
    <t>-487.715875155503 286.229584020063 611.391622463746</t>
  </si>
  <si>
    <t>-340.280783083306 298.319302227833 674.246457334391</t>
  </si>
  <si>
    <t>-516.5148785189 131.183930292706 -200.451859019319</t>
  </si>
  <si>
    <t>-531.744663672047 122.118213821489 215.651339784959</t>
  </si>
  <si>
    <t>-534.171642511785 105.802432533719 621.66085516596</t>
  </si>
  <si>
    <t>-394.617608954777 54.21933537417 682.470830174471</t>
  </si>
  <si>
    <t>9763-20170724T150346.617217700.bin</t>
  </si>
  <si>
    <t>-500.336595393425 209.605370308294 -205.984121764979</t>
  </si>
  <si>
    <t>-504.482263492938 203.485278650953 -304.215277297258</t>
  </si>
  <si>
    <t>-498.448307952746 184.390774813675 -410.812656957165</t>
  </si>
  <si>
    <t>-488.329711912633 162.687735509666 -505.842164995048</t>
  </si>
  <si>
    <t>-473.341201209671 136.898078628743 -599.192198007315</t>
  </si>
  <si>
    <t>-446.935189459094 96.628404867769 -728.517633221345</t>
  </si>
  <si>
    <t>-410.452527929611 67.7790310679138 -806.988780803933</t>
  </si>
  <si>
    <t>-460.382168598051 142.917355251114 -680.585231353744</t>
  </si>
  <si>
    <t>-490.978830390057 275.682445437017 -712.862390264459</t>
  </si>
  <si>
    <t>-449.200518924937 449.988876573278 -472.29662630456</t>
  </si>
  <si>
    <t>-229.944624452042 395.073497477142 -377.238037149526</t>
  </si>
  <si>
    <t>-456.832648855156 85.9402394048523 -662.118759281357</t>
  </si>
  <si>
    <t>-474.188251035524 32.8795662704911 -306.886299256362</t>
  </si>
  <si>
    <t>-244.84554794816 117.497773307625 -326.03477654652</t>
  </si>
  <si>
    <t>-484.099848570662 287.870452974668 -211.46708187827</t>
  </si>
  <si>
    <t>-487.360455156643 292.136246538305 204.978806349606</t>
  </si>
  <si>
    <t>-487.716085895718 286.27925974176 611.334542162266</t>
  </si>
  <si>
    <t>-340.285430424016 298.267967235596 674.219124079584</t>
  </si>
  <si>
    <t>-516.5375664368 131.386197079428 -200.453438221629</t>
  </si>
  <si>
    <t>-531.801572828899 122.301430161592 215.648091984426</t>
  </si>
  <si>
    <t>-534.121580678178 105.847577853983 621.647122025031</t>
  </si>
  <si>
    <t>-394.612230579346 54.1762691178401 682.484787966975</t>
  </si>
  <si>
    <t>9763-20170724T150346.676384100.bin</t>
  </si>
  <si>
    <t>-500.344208587334 209.85004842381 -206.029598841231</t>
  </si>
  <si>
    <t>-504.362489201632 203.68660965567 -304.263353231781</t>
  </si>
  <si>
    <t>-498.120487297412 184.497309035496 -410.831721986381</t>
  </si>
  <si>
    <t>-487.791284240192 162.689210253361 -505.814463972591</t>
  </si>
  <si>
    <t>-472.572438543466 136.775059899747 -599.092654350979</t>
  </si>
  <si>
    <t>-445.823992256246 96.3092559701859 -728.286469309538</t>
  </si>
  <si>
    <t>-409.235997107394 67.2691258318355 -806.638247183556</t>
  </si>
  <si>
    <t>-459.269211173937 142.685580080676 -680.438123310463</t>
  </si>
  <si>
    <t>-489.388832498101 275.522544778716 -712.829007116919</t>
  </si>
  <si>
    <t>-448.984191671212 448.004777301328 -470.718832273877</t>
  </si>
  <si>
    <t>-230.641109030607 397.955941889194 -370.987094513141</t>
  </si>
  <si>
    <t>-456.025945080473 85.7069133051662 -661.919981426673</t>
  </si>
  <si>
    <t>-474.147320547586 33.1565556928422 -306.643470201211</t>
  </si>
  <si>
    <t>-244.544119626233 117.190664093387 -325.234715227637</t>
  </si>
  <si>
    <t>-483.901327444227 288.041130523683 -211.544407502313</t>
  </si>
  <si>
    <t>-487.434391707937 292.258017786447 204.899732504645</t>
  </si>
  <si>
    <t>-487.715457073361 286.315454077053 611.252897768945</t>
  </si>
  <si>
    <t>-340.291198693758 298.215742704012 674.169286375642</t>
  </si>
  <si>
    <t>-516.732430835972 131.658167473515 -200.487662570442</t>
  </si>
  <si>
    <t>-531.904097668493 122.416717692054 215.613763495426</t>
  </si>
  <si>
    <t>-534.068165966784 105.881392350137 621.618856052307</t>
  </si>
  <si>
    <t>-394.622774987708 54.0810645131562 682.49343117354</t>
  </si>
  <si>
    <t>9763-20170724T150346.741556600.bin</t>
  </si>
  <si>
    <t>-500.106951411988 209.693777940561 -206.131697033533</t>
  </si>
  <si>
    <t>-503.898321741557 203.523883268906 -304.374077897078</t>
  </si>
  <si>
    <t>-497.379792831429 184.42465341242 -410.94208990089</t>
  </si>
  <si>
    <t>-486.794865103341 162.737010566596 -505.924123476824</t>
  </si>
  <si>
    <t>-471.317367857532 136.981245982729 -599.203733298702</t>
  </si>
  <si>
    <t>-444.204102520285 96.7784576709946 -728.403643346844</t>
  </si>
  <si>
    <t>-407.502076032934 67.7721237112933 -806.714535044328</t>
  </si>
  <si>
    <t>-457.726526230734 143.063793395016 -680.489043451818</t>
  </si>
  <si>
    <t>-487.548365126318 276.083406396314 -712.359393524134</t>
  </si>
  <si>
    <t>-450.228651808191 445.490117176156 -467.597062171443</t>
  </si>
  <si>
    <t>-231.322888372728 398.475076808196 -367.622682775263</t>
  </si>
  <si>
    <t>-454.651377178367 86.0346630668762 -662.098072308908</t>
  </si>
  <si>
    <t>-474.65366928931 33.2653300252566 -306.95746640379</t>
  </si>
  <si>
    <t>-244.657413145116 116.412961999976 -324.655602411057</t>
  </si>
  <si>
    <t>-483.440704260919 287.899012741776 -211.601996075713</t>
  </si>
  <si>
    <t>-487.407347882213 292.203253126838 204.837384427454</t>
  </si>
  <si>
    <t>-487.721322445964 286.339811043987 611.19840476783</t>
  </si>
  <si>
    <t>-340.295087829827 298.110478551783 674.134577840237</t>
  </si>
  <si>
    <t>-516.690129263457 131.531678532241 -200.591250795821</t>
  </si>
  <si>
    <t>-532.132471641551 122.444191551976 215.503626111465</t>
  </si>
  <si>
    <t>-534.006787987894 105.874554203852 621.534596913621</t>
  </si>
  <si>
    <t>-394.623700845388 53.9522297531717 682.447976746752</t>
  </si>
  <si>
    <t>9763-20170724T150346.773143400.bin</t>
  </si>
  <si>
    <t>-499.97377376637 209.569576720768 -206.134418195052</t>
  </si>
  <si>
    <t>-503.709072287823 203.395160647068 -304.378586878561</t>
  </si>
  <si>
    <t>-497.118987838134 184.353373120375 -410.952517493459</t>
  </si>
  <si>
    <t>-486.465680223816 162.744506821312 -505.944972599434</t>
  </si>
  <si>
    <t>-470.916282355835 137.095708967236 -599.242046398291</t>
  </si>
  <si>
    <t>-443.698380501668 97.073455047695 -728.475922354377</t>
  </si>
  <si>
    <t>-406.904423451685 68.2059035466827 -806.795002674785</t>
  </si>
  <si>
    <t>-457.285469852285 143.288972588678 -680.512273618004</t>
  </si>
  <si>
    <t>-487.192127859826 276.346779047426 -712.153579693613</t>
  </si>
  <si>
    <t>-450.828164576341 444.373316586049 -466.298325980146</t>
  </si>
  <si>
    <t>-231.839947043558 399.016622670954 -365.740277924201</t>
  </si>
  <si>
    <t>-454.173472022425 86.2400162532722 -662.189427884685</t>
  </si>
  <si>
    <t>-474.88212853658 33.3695941139692 -307.104999599006</t>
  </si>
  <si>
    <t>-244.762202307864 116.259306891157 -324.400284186129</t>
  </si>
  <si>
    <t>-483.268457859978 287.795318131812 -211.629430884706</t>
  </si>
  <si>
    <t>-487.291933908079 292.131270387893 204.809084247839</t>
  </si>
  <si>
    <t>-487.727896087664 286.369078055074 611.173560126258</t>
  </si>
  <si>
    <t>-340.29866051409 298.045319440472 674.120234170336</t>
  </si>
  <si>
    <t>-516.648806284394 131.449169461075 -200.621653418368</t>
  </si>
  <si>
    <t>-532.154166857357 122.437403335883 215.472568993061</t>
  </si>
  <si>
    <t>-533.97262444314 105.886757864229 621.514167156771</t>
  </si>
  <si>
    <t>-394.624198328884 53.8774766120835 682.432528476165</t>
  </si>
  <si>
    <t>9763-20170724T150346.843475800.bin</t>
  </si>
  <si>
    <t>-499.842870058157 209.304754978812 -206.061723430185</t>
  </si>
  <si>
    <t>-503.634591682866 203.165837582744 -304.305947872712</t>
  </si>
  <si>
    <t>-497.012332709881 184.282310922761 -410.906003582781</t>
  </si>
  <si>
    <t>-486.295992281108 162.866628299995 -505.935067273096</t>
  </si>
  <si>
    <t>-470.6523191974 137.462457480572 -599.28331530505</t>
  </si>
  <si>
    <t>-443.271365162932 97.8396567811064 -728.605948938621</t>
  </si>
  <si>
    <t>-406.313165829323 69.3291732647949 -806.978460898859</t>
  </si>
  <si>
    <t>-456.988522993713 143.898979064036 -680.529110781787</t>
  </si>
  <si>
    <t>-487.299160294648 276.941481550095 -711.856461195315</t>
  </si>
  <si>
    <t>-451.612278485683 443.120065608552 -464.649778146968</t>
  </si>
  <si>
    <t>-232.911019497417 401.260551730018 -361.972825498885</t>
  </si>
  <si>
    <t>-453.760563908548 86.8091674138418 -662.353982145909</t>
  </si>
  <si>
    <t>-474.733954589316 33.0065602785198 -307.364798375973</t>
  </si>
  <si>
    <t>-244.620562253436 116.030360884969 -324.094069284801</t>
  </si>
  <si>
    <t>-483.222523958322 287.510739531567 -211.570573389673</t>
  </si>
  <si>
    <t>-487.15743495373 291.924220681704 204.867933291218</t>
  </si>
  <si>
    <t>-487.722440213772 286.223830563138 611.219357976474</t>
  </si>
  <si>
    <t>-340.28649236445 298.115232451356 674.110089842799</t>
  </si>
  <si>
    <t>-516.439261046993 131.221618355734 -200.594830032364</t>
  </si>
  <si>
    <t>-531.887472739684 122.184260449674 215.500983100512</t>
  </si>
  <si>
    <t>-533.966907228814 105.899772000728 621.52333253618</t>
  </si>
  <si>
    <t>-394.607786780813 53.9215263070473 682.44372968729</t>
  </si>
  <si>
    <t>9763-20170724T150346.873557200.bin</t>
  </si>
  <si>
    <t>-499.836644472159 209.123738056897 -206.076215662282</t>
  </si>
  <si>
    <t>-503.647720646716 203.01553569404 -304.321613261057</t>
  </si>
  <si>
    <t>-496.99946963593 184.227116512327 -410.936872734401</t>
  </si>
  <si>
    <t>-486.24343199135 162.922669622306 -505.98653351005</t>
  </si>
  <si>
    <t>-470.54568147899 137.654457040459 -599.362593696476</t>
  </si>
  <si>
    <t>-443.075095483755 98.2494431483815 -728.732651739301</t>
  </si>
  <si>
    <t>-406.08594529054 69.8990529445362 -807.148640495484</t>
  </si>
  <si>
    <t>-456.871559846456 144.222549949926 -680.596078365113</t>
  </si>
  <si>
    <t>-487.446788956686 277.221507023354 -711.812809513909</t>
  </si>
  <si>
    <t>-451.945152661237 442.922988767215 -464.259461271186</t>
  </si>
  <si>
    <t>-233.450206908457 403.291426600664 -360.267735367666</t>
  </si>
  <si>
    <t>-453.564228743197 87.1125978782106 -662.498617287189</t>
  </si>
  <si>
    <t>-474.306856637778 32.8416596876918 -307.590246764641</t>
  </si>
  <si>
    <t>-244.245123829528 116.039149106415 -324.166660435815</t>
  </si>
  <si>
    <t>-483.310611386721 287.273293786071 -211.520523771275</t>
  </si>
  <si>
    <t>-487.210552632215 291.831151093905 204.9167796928</t>
  </si>
  <si>
    <t>-487.708431391059 286.109341498415 611.250597429973</t>
  </si>
  <si>
    <t>-340.279053585522 298.254006172963 674.108261494385</t>
  </si>
  <si>
    <t>-516.319705307867 131.067917350284 -200.592506349318</t>
  </si>
  <si>
    <t>-531.70964684729 121.932543324244 215.503327471635</t>
  </si>
  <si>
    <t>-534.013563537279 105.854520888692 621.538927069741</t>
  </si>
  <si>
    <t>-394.603295665917 53.9924024078291 682.441336608177</t>
  </si>
  <si>
    <t>9763-20170724T150346.940738900.bin</t>
  </si>
  <si>
    <t>-500.049792326262 208.852068993747 -206.079913065116</t>
  </si>
  <si>
    <t>-503.815423698951 202.768845752892 -304.328608043836</t>
  </si>
  <si>
    <t>-497.064688916862 184.108208651765 -410.959792674294</t>
  </si>
  <si>
    <t>-486.200361092142 162.9588316468 -506.031684714486</t>
  </si>
  <si>
    <t>-470.381886159189 137.884100601948 -599.439778861812</t>
  </si>
  <si>
    <t>-442.731003868646 98.7907809114427 -728.865898547356</t>
  </si>
  <si>
    <t>-405.73869692931 70.6767787419919 -807.365353397702</t>
  </si>
  <si>
    <t>-456.679209525688 144.638113529272 -680.653019806438</t>
  </si>
  <si>
    <t>-487.78081410985 277.597227214283 -711.542977630615</t>
  </si>
  <si>
    <t>-452.396555438778 440.86296283799 -462.359581344736</t>
  </si>
  <si>
    <t>-234.020398730185 407.803825030098 -355.851683554054</t>
  </si>
  <si>
    <t>-453.227779809599 87.5043587947564 -662.6583686486</t>
  </si>
  <si>
    <t>-473.581890218307 32.6812495100803 -307.937520072531</t>
  </si>
  <si>
    <t>-243.686839452022 116.334016522195 -324.534985160541</t>
  </si>
  <si>
    <t>-483.686227903601 286.972381009101 -211.46736939411</t>
  </si>
  <si>
    <t>-487.32386433572 291.806580736861 204.969233915515</t>
  </si>
  <si>
    <t>-487.70496165797 285.995050200044 611.306835093643</t>
  </si>
  <si>
    <t>-340.290000416942 298.571768370776 674.113339659966</t>
  </si>
  <si>
    <t>-516.384170272765 130.805608921556 -200.583422621872</t>
  </si>
  <si>
    <t>-531.530843267527 121.434140260672 215.515997259344</t>
  </si>
  <si>
    <t>-534.153101580133 105.716942299017 621.582975824067</t>
  </si>
  <si>
    <t>-394.586818783727 54.184334470147 682.407628169634</t>
  </si>
  <si>
    <t>9763-20170724T150346.974834500.bin</t>
  </si>
  <si>
    <t>-500.15035639129 208.811029952691 -206.053893369887</t>
  </si>
  <si>
    <t>-503.915640349337 202.73242411185 -304.30295757138</t>
  </si>
  <si>
    <t>-497.100149104714 184.149417749121 -410.94355388065</t>
  </si>
  <si>
    <t>-486.153988612599 163.101287660986 -506.028596611956</t>
  </si>
  <si>
    <t>-470.23206094357 138.160573847353 -599.454695796181</t>
  </si>
  <si>
    <t>-442.414633005498 99.2905621578432 -728.912490694186</t>
  </si>
  <si>
    <t>-405.406807940298 71.314555220933 -807.453977076126</t>
  </si>
  <si>
    <t>-456.482281986367 145.047861365399 -680.648888632525</t>
  </si>
  <si>
    <t>-487.855068353937 277.977741500443 -711.336588255734</t>
  </si>
  <si>
    <t>-452.382174877094 439.901639216683 -461.291966896711</t>
  </si>
  <si>
    <t>-234.346646832721 410.102094041787 -353.136805800468</t>
  </si>
  <si>
    <t>-452.939219063666 87.8965020133169 -662.727874670648</t>
  </si>
  <si>
    <t>-473.170997821472 32.7058587771182 -308.11864481395</t>
  </si>
  <si>
    <t>-243.343368428082 116.525738616645 -324.806781508786</t>
  </si>
  <si>
    <t>-483.831770851536 286.921339025315 -211.444604349418</t>
  </si>
  <si>
    <t>-487.344703107908 291.823373302889 204.992216735244</t>
  </si>
  <si>
    <t>-487.695749140913 285.932642518281 611.332954014831</t>
  </si>
  <si>
    <t>-340.282035903104 298.711208998162 674.101604804603</t>
  </si>
  <si>
    <t>-516.4245373278 130.768087905312 -200.5664954776</t>
  </si>
  <si>
    <t>-531.461073659447 121.262278339656 215.533943868721</t>
  </si>
  <si>
    <t>-534.224216902955 105.651955274363 621.610086031205</t>
  </si>
  <si>
    <t>-394.572821741264 54.2894912710804 682.383421264593</t>
  </si>
  <si>
    <t>9763-20170724T150347.040009900.bin</t>
  </si>
  <si>
    <t>-500.043533549399 208.691529293953 -205.976940442218</t>
  </si>
  <si>
    <t>-503.796696217815 202.616199731143 -304.22669144453</t>
  </si>
  <si>
    <t>-496.817145450229 184.167167808958 -410.879956446734</t>
  </si>
  <si>
    <t>-485.668335358974 163.296939002879 -505.980699560837</t>
  </si>
  <si>
    <t>-469.493754866488 138.592780478462 -599.426289144024</t>
  </si>
  <si>
    <t>-441.271963609119 100.119826458868 -728.915115241137</t>
  </si>
  <si>
    <t>-404.166099965251 72.3494732401371 -807.483374969046</t>
  </si>
  <si>
    <t>-455.535138479354 145.723883309733 -680.563843724824</t>
  </si>
  <si>
    <t>-486.969405955735 278.786753114523 -710.702215496067</t>
  </si>
  <si>
    <t>-451.857781154656 436.567166650667 -457.972027704747</t>
  </si>
  <si>
    <t>-234.184378738917 412.769083206967 -347.622926529325</t>
  </si>
  <si>
    <t>-451.958460801077 88.528364056551 -662.790765507479</t>
  </si>
  <si>
    <t>-472.280014202418 32.743267188144 -308.422971924461</t>
  </si>
  <si>
    <t>-242.530783635373 116.775043926484 -325.124660526483</t>
  </si>
  <si>
    <t>-483.761726944483 286.812590399074 -211.380435226417</t>
  </si>
  <si>
    <t>-487.271998912368 291.775404328836 205.055664403814</t>
  </si>
  <si>
    <t>-487.690950945819 285.844171028522 611.387484036696</t>
  </si>
  <si>
    <t>-340.269267534392 298.841383885897 674.092518910187</t>
  </si>
  <si>
    <t>-516.31047621453 130.547168990308 -200.533992832291</t>
  </si>
  <si>
    <t>-531.35971856776 121.203116726617 215.569600514288</t>
  </si>
  <si>
    <t>-534.252087562891 105.617536252549 621.639031999043</t>
  </si>
  <si>
    <t>-394.538701858336 54.3725591109082 682.368996767901</t>
  </si>
  <si>
    <t>9763-20170724T150347.076723000.bin</t>
  </si>
  <si>
    <t>-499.970589621743 208.583079300807 -205.982950838071</t>
  </si>
  <si>
    <t>-503.688024230695 202.510537865404 -304.234262693993</t>
  </si>
  <si>
    <t>-496.667177566919 184.087600092807 -410.889363330633</t>
  </si>
  <si>
    <t>-485.482302469157 163.248779890389 -505.992499942269</t>
  </si>
  <si>
    <t>-469.274019580469 138.582665247397 -599.442395166691</t>
  </si>
  <si>
    <t>-441.008128311147 100.169098418093 -728.9393436086</t>
  </si>
  <si>
    <t>-403.848666310563 72.4312456339596 -807.493652965665</t>
  </si>
  <si>
    <t>-455.268640948497 145.753131992061 -680.568493862961</t>
  </si>
  <si>
    <t>-486.730303558338 278.8621661446 -710.493707050458</t>
  </si>
  <si>
    <t>-451.641822320543 433.527529285164 -455.842340715398</t>
  </si>
  <si>
    <t>-234.26211425333 412.774527155565 -344.30581267681</t>
  </si>
  <si>
    <t>-451.736306090808 88.5449328173709 -662.827523014876</t>
  </si>
  <si>
    <t>-472.214644894091 32.4279676397978 -308.502169384737</t>
  </si>
  <si>
    <t>-242.407930907844 116.3313391999 -325.058069453878</t>
  </si>
  <si>
    <t>-483.685907330382 286.704006074921 -211.369254192575</t>
  </si>
  <si>
    <t>-487.19330227528 291.7014946258 205.066509329098</t>
  </si>
  <si>
    <t>-487.67646431648 285.815193113814 611.38381363735</t>
  </si>
  <si>
    <t>-340.260423297851 298.891687557901 674.085666966558</t>
  </si>
  <si>
    <t>-516.288109586344 130.420532252767 -200.545672638123</t>
  </si>
  <si>
    <t>-531.301129963069 121.161449847034 215.561147958327</t>
  </si>
  <si>
    <t>-534.240655626648 105.612190794208 621.634624146535</t>
  </si>
  <si>
    <t>-394.522027136254 54.3857494622473 682.368132196885</t>
  </si>
  <si>
    <t>9763-20170724T150347.141897300.bin</t>
  </si>
  <si>
    <t>-499.821177152745 208.521762148944 -205.962788376455</t>
  </si>
  <si>
    <t>-503.519518133958 202.464274450983 -304.215745811808</t>
  </si>
  <si>
    <t>-496.464724662385 184.088995028632 -410.876800423763</t>
  </si>
  <si>
    <t>-485.246339677872 163.30479368968 -505.988061654225</t>
  </si>
  <si>
    <t>-469.00300889136 138.703994668849 -599.44908435638</t>
  </si>
  <si>
    <t>-440.687361954085 100.392176729592 -728.965283582192</t>
  </si>
  <si>
    <t>-403.445425261864 72.7094877993593 -807.499873973678</t>
  </si>
  <si>
    <t>-454.907425068216 145.945104796608 -680.553179751546</t>
  </si>
  <si>
    <t>-486.144396141813 279.199740622571 -709.98592357697</t>
  </si>
  <si>
    <t>-451.100821777162 425.70490756879 -450.547832063521</t>
  </si>
  <si>
    <t>-233.984596551749 410.713751706772 -337.584030531796</t>
  </si>
  <si>
    <t>-451.499986694811 88.7092174850445 -662.877422948602</t>
  </si>
  <si>
    <t>-472.373452429079 32.20520889357 -308.620266617594</t>
  </si>
  <si>
    <t>-242.337441077541 115.548021052293 -324.819956667662</t>
  </si>
  <si>
    <t>-483.439309690517 286.612341650054 -211.347653708955</t>
  </si>
  <si>
    <t>-487.158728193823 291.669039507003 205.085550875651</t>
  </si>
  <si>
    <t>-487.700856185988 285.806862433309 611.427357818047</t>
  </si>
  <si>
    <t>-340.269075545327 298.898976570158 674.088824885738</t>
  </si>
  <si>
    <t>-516.244622037492 130.465931307666 -200.520443187764</t>
  </si>
  <si>
    <t>-531.268667028435 121.15919232662 215.584902054544</t>
  </si>
  <si>
    <t>-534.200822352509 105.645948219329 621.65330115813</t>
  </si>
  <si>
    <t>-394.500194742825 54.3579613053489 682.376247190408</t>
  </si>
  <si>
    <t>9763-20170724T150347.172479400.bin</t>
  </si>
  <si>
    <t>-499.742780419523 208.523120626096 -205.942468677003</t>
  </si>
  <si>
    <t>-503.409780114372 202.448973666582 -304.195442568859</t>
  </si>
  <si>
    <t>-496.329978165103 184.085721600912 -410.856992656958</t>
  </si>
  <si>
    <t>-485.09370293084 163.323990320604 -505.971138097043</t>
  </si>
  <si>
    <t>-468.837589802044 138.75664052775 -599.438677805239</t>
  </si>
  <si>
    <t>-440.509583948121 100.503449498882 -728.969446935051</t>
  </si>
  <si>
    <t>-403.263004436106 72.8613362286062 -807.516308585054</t>
  </si>
  <si>
    <t>-454.714689696697 146.036659989461 -680.534536525543</t>
  </si>
  <si>
    <t>-485.858448487655 279.375689958011 -709.706120558799</t>
  </si>
  <si>
    <t>-451.007074953643 421.640795735053 -447.893053857532</t>
  </si>
  <si>
    <t>-233.905313464463 409.393749653922 -334.571279357712</t>
  </si>
  <si>
    <t>-451.348060467043 88.7882764452627 -662.891503776172</t>
  </si>
  <si>
    <t>-472.626375149409 32.3703733742987 -308.701842979801</t>
  </si>
  <si>
    <t>-242.379776383676 115.177393418442 -324.654809271864</t>
  </si>
  <si>
    <t>-483.274424263889 286.629832225914 -211.338508462542</t>
  </si>
  <si>
    <t>-487.082520563184 291.682013354447 205.093903574397</t>
  </si>
  <si>
    <t>-487.722818122685 285.833479352078 611.434309953386</t>
  </si>
  <si>
    <t>-340.280640455314 298.89204313534 674.078388584935</t>
  </si>
  <si>
    <t>-516.20688339554 130.437114811345 -200.511222811871</t>
  </si>
  <si>
    <t>-531.248412738932 121.220430801466 215.595467284235</t>
  </si>
  <si>
    <t>-534.162719687222 105.677975897696 621.657266402902</t>
  </si>
  <si>
    <t>-394.490606214464 54.3214736255638 682.387993918792</t>
  </si>
  <si>
    <t>9763-20170724T150347.241164300.bin</t>
  </si>
  <si>
    <t>-499.680974253306 208.46518681062 -205.926719588865</t>
  </si>
  <si>
    <t>-503.345129005961 202.395815997282 -304.18021493922</t>
  </si>
  <si>
    <t>-496.204838420239 184.10274352643 -410.849684957838</t>
  </si>
  <si>
    <t>-484.892227719735 163.433452209442 -505.974985650963</t>
  </si>
  <si>
    <t>-468.539272287993 138.989340041256 -599.45783699629</t>
  </si>
  <si>
    <t>-440.054543692156 100.943609340511 -729.015397065814</t>
  </si>
  <si>
    <t>-402.746064890896 73.4388960290944 -807.581093613005</t>
  </si>
  <si>
    <t>-454.323235600862 146.398735938974 -680.525775598311</t>
  </si>
  <si>
    <t>-485.333060831543 279.869672807116 -709.229486307772</t>
  </si>
  <si>
    <t>-450.956700105544 415.550469382234 -443.882523161982</t>
  </si>
  <si>
    <t>-234.235725154699 407.929590227095 -329.431907520228</t>
  </si>
  <si>
    <t>-450.968001112965 89.1230930204417 -662.968550030932</t>
  </si>
  <si>
    <t>-472.809573563019 32.4891800744351 -308.858521406345</t>
  </si>
  <si>
    <t>-242.332112438991 114.717233033272 -324.469605821526</t>
  </si>
  <si>
    <t>-483.128330641906 286.575270320254 -211.314240783252</t>
  </si>
  <si>
    <t>-487.004109385072 291.65208843775 205.117307907824</t>
  </si>
  <si>
    <t>-487.764745165484 285.856269924329 611.447627643957</t>
  </si>
  <si>
    <t>-340.302396058319 298.802982111117 674.067459212433</t>
  </si>
  <si>
    <t>-516.226834271162 130.427247965886 -200.501671035647</t>
  </si>
  <si>
    <t>-531.254183278425 121.238962892457 215.606212816244</t>
  </si>
  <si>
    <t>-534.106781669732 105.715079115502 621.662821245807</t>
  </si>
  <si>
    <t>-394.472988631132 54.2662981163401 682.40354737458</t>
  </si>
  <si>
    <t>9763-20170724T150347.274957400.bin</t>
  </si>
  <si>
    <t>-499.739692585571 208.420928524614 -205.924442650463</t>
  </si>
  <si>
    <t>-503.396902889419 202.360891946499 -304.178713979254</t>
  </si>
  <si>
    <t>-496.218499879584 184.096975251598 -410.850655131334</t>
  </si>
  <si>
    <t>-484.860174414042 163.462601889091 -505.97791691136</t>
  </si>
  <si>
    <t>-468.45097232515 139.06259544482 -599.462588560779</t>
  </si>
  <si>
    <t>-439.876667391717 101.089247218062 -729.021624593063</t>
  </si>
  <si>
    <t>-402.525256856458 73.6456803685339 -807.588359103005</t>
  </si>
  <si>
    <t>-454.182814582197 146.516722731586 -680.517312480634</t>
  </si>
  <si>
    <t>-485.209182875178 280.006285207201 -709.122421812581</t>
  </si>
  <si>
    <t>-450.904799485089 412.925557882758 -442.37228789997</t>
  </si>
  <si>
    <t>-234.267858521812 406.883233402682 -327.668557827817</t>
  </si>
  <si>
    <t>-450.831853984381 89.2323284536683 -662.988314324136</t>
  </si>
  <si>
    <t>-472.916085167276 32.3826424879885 -308.884393544641</t>
  </si>
  <si>
    <t>-242.379409804096 114.458231305923 -324.422471269061</t>
  </si>
  <si>
    <t>-483.147265319013 286.502604137844 -211.299587100902</t>
  </si>
  <si>
    <t>-487.044043987545 291.629150683373 205.131145400734</t>
  </si>
  <si>
    <t>-487.772080867969 285.827211704642 611.460796190116</t>
  </si>
  <si>
    <t>-340.307032855044 298.799114836732 674.068966090105</t>
  </si>
  <si>
    <t>-516.279370211246 130.428561982845 -200.503532812514</t>
  </si>
  <si>
    <t>-531.252334264231 121.153606731696 215.604383232891</t>
  </si>
  <si>
    <t>-534.101239497183 105.705342362708 621.663896187719</t>
  </si>
  <si>
    <t>-394.466869602932 54.2543397223608 682.401269685891</t>
  </si>
  <si>
    <t>9763-20170724T150347.343139200.bin</t>
  </si>
  <si>
    <t>-499.966692523743 208.341016281395 -205.933620136558</t>
  </si>
  <si>
    <t>-503.598466942539 202.300279945799 -304.18998450669</t>
  </si>
  <si>
    <t>-496.38712365177 184.048979543162 -410.861918491463</t>
  </si>
  <si>
    <t>-484.998769155089 163.420415244889 -505.986950299892</t>
  </si>
  <si>
    <t>-468.560123578189 139.019856812891 -599.466283882253</t>
  </si>
  <si>
    <t>-439.945724068137 101.037774973216 -729.013923052276</t>
  </si>
  <si>
    <t>-402.544963094178 73.5949686010704 -807.55723123505</t>
  </si>
  <si>
    <t>-454.244344303519 146.471165551524 -680.512706335599</t>
  </si>
  <si>
    <t>-485.103016841694 280.038972290826 -708.94817844525</t>
  </si>
  <si>
    <t>-450.871848917025 408.162642601557 -439.852396428928</t>
  </si>
  <si>
    <t>-234.635046583911 404.566266582831 -324.29404256198</t>
  </si>
  <si>
    <t>-450.943886818084 89.1827242997927 -662.987342831773</t>
  </si>
  <si>
    <t>-473.175541999647 31.9394390813707 -308.82956409496</t>
  </si>
  <si>
    <t>-242.492890907576 113.642543588515 -324.162966855366</t>
  </si>
  <si>
    <t>-483.404125591368 286.349983768235 -211.288046687272</t>
  </si>
  <si>
    <t>-487.245708533456 291.562291317805 205.14208459592</t>
  </si>
  <si>
    <t>-487.764341140269 285.733989059729 611.475752718229</t>
  </si>
  <si>
    <t>-340.310974755683 298.923353997916 674.066070877724</t>
  </si>
  <si>
    <t>-516.482440858693 130.389428324063 -200.522483717923</t>
  </si>
  <si>
    <t>-531.288203866251 120.897164846672 215.586544327668</t>
  </si>
  <si>
    <t>-534.121814477075 105.632344473667 621.652476152314</t>
  </si>
  <si>
    <t>-394.445196544567 54.2890938798021 682.383957943653</t>
  </si>
  <si>
    <t>9763-20170724T150347.377236200.bin</t>
  </si>
  <si>
    <t>-500.157506511603 208.296224990288 -205.938993643198</t>
  </si>
  <si>
    <t>-503.778859883552 202.261475439902 -304.196112663494</t>
  </si>
  <si>
    <t>-496.580548543022 184.00279781457 -410.867716638234</t>
  </si>
  <si>
    <t>-485.21443604144 163.360138644387 -505.992360256247</t>
  </si>
  <si>
    <t>-468.808679310806 138.936432868952 -599.471323535808</t>
  </si>
  <si>
    <t>-440.251812937759 100.910308594513 -729.018687349037</t>
  </si>
  <si>
    <t>-402.855738060496 73.4315263753924 -807.551912132382</t>
  </si>
  <si>
    <t>-454.503621933474 146.363018505698 -680.522021583833</t>
  </si>
  <si>
    <t>-485.325324859723 279.931459520431 -708.935464386057</t>
  </si>
  <si>
    <t>-451.271143384638 405.922719254415 -438.812300222727</t>
  </si>
  <si>
    <t>-235.533257574227 403.371672489784 -322.297716973439</t>
  </si>
  <si>
    <t>-451.245940265517 89.0747668381898 -662.987959326717</t>
  </si>
  <si>
    <t>-473.492525807662 31.8849243778616 -308.829314096145</t>
  </si>
  <si>
    <t>-242.730645350382 113.365066700262 -324.157048889467</t>
  </si>
  <si>
    <t>-483.57285650329 286.27198236225 -211.285683686095</t>
  </si>
  <si>
    <t>-487.378443302938 291.568190696872 205.143737948935</t>
  </si>
  <si>
    <t>-487.761259707482 285.712541506647 611.47581735661</t>
  </si>
  <si>
    <t>-340.313341963721 298.958371618722 674.067045545178</t>
  </si>
  <si>
    <t>-516.696757358553 130.339505907714 -200.53503577352</t>
  </si>
  <si>
    <t>-531.383456553476 120.788184142009 215.576802327982</t>
  </si>
  <si>
    <t>-534.130342623467 105.601177270116 621.65212228747</t>
  </si>
  <si>
    <t>-394.432486296039 54.3016849161522 682.371669866961</t>
  </si>
  <si>
    <t>9763-20170724T150347.411326600.bin</t>
  </si>
  <si>
    <t>-500.394370295763 208.223828381162 -205.935852909969</t>
  </si>
  <si>
    <t>-504.008407831861 202.190430145787 -304.193321642864</t>
  </si>
  <si>
    <t>-496.826163032044 183.922424398015 -410.86438085511</t>
  </si>
  <si>
    <t>-485.484158107972 163.265454257989 -505.988688000365</t>
  </si>
  <si>
    <t>-469.11189582071 138.82046797907 -599.468038476698</t>
  </si>
  <si>
    <t>-440.611765348114 100.756558973991 -729.016895909993</t>
  </si>
  <si>
    <t>-403.23035421333 73.2372758992053 -807.542754894917</t>
  </si>
  <si>
    <t>-454.812531519275 146.226854904702 -680.521709934186</t>
  </si>
  <si>
    <t>-485.518716707586 279.823952316296 -708.912031474144</t>
  </si>
  <si>
    <t>-451.599530786153 403.96526508752 -437.916709743134</t>
  </si>
  <si>
    <t>-236.110807224834 402.564775996239 -320.92258103723</t>
  </si>
  <si>
    <t>-451.606765007359 88.9369679293122 -662.983472269353</t>
  </si>
  <si>
    <t>-473.919915111401 31.927144785046 -308.85750215719</t>
  </si>
  <si>
    <t>-243.048718044083 113.087424978092 -324.236779539931</t>
  </si>
  <si>
    <t>-483.761530839676 286.193011210754 -211.288953558874</t>
  </si>
  <si>
    <t>-487.512116901666 291.532373128717 205.140425087656</t>
  </si>
  <si>
    <t>-487.747907363583 285.685280134987 611.473274863124</t>
  </si>
  <si>
    <t>-340.311763311627 299.027718349005 674.071704350927</t>
  </si>
  <si>
    <t>-517.006553752363 130.246363388494 -200.536843006602</t>
  </si>
  <si>
    <t>-531.554412537377 120.727680704086 215.580618086759</t>
  </si>
  <si>
    <t>-534.14259228765 105.57633236932 621.661251341746</t>
  </si>
  <si>
    <t>-394.420835780791 54.3160671846213 682.358979912361</t>
  </si>
  <si>
    <t>9763-20170724T150347.476507500.bin</t>
  </si>
  <si>
    <t>-500.855648184836 208.044243773339 -205.950355562623</t>
  </si>
  <si>
    <t>-504.483705948608 201.974945096103 -304.205052901657</t>
  </si>
  <si>
    <t>-497.339858676337 183.675489097018 -410.873269552114</t>
  </si>
  <si>
    <t>-486.043881788658 162.990208919445 -505.996865608259</t>
  </si>
  <si>
    <t>-469.729860405455 138.514525212267 -599.478441038591</t>
  </si>
  <si>
    <t>-441.325133124243 100.402743775084 -729.034159023969</t>
  </si>
  <si>
    <t>-403.989315597605 72.7817168839579 -807.546044390211</t>
  </si>
  <si>
    <t>-455.379023633997 145.903299594745 -680.524561886097</t>
  </si>
  <si>
    <t>-485.680532462662 279.575318931931 -708.94563675085</t>
  </si>
  <si>
    <t>-452.026344754738 399.953325216613 -436.224908380363</t>
  </si>
  <si>
    <t>-237.691208776312 398.28283565068 -317.133984763472</t>
  </si>
  <si>
    <t>-452.382667340312 88.5951556330288 -663.009106505623</t>
  </si>
  <si>
    <t>-475.161926968264 31.8833535812182 -308.970403477396</t>
  </si>
  <si>
    <t>-244.010031840562 112.224202375502 -324.435641588969</t>
  </si>
  <si>
    <t>-484.100865570926 286.084830266188 -211.324427520695</t>
  </si>
  <si>
    <t>-487.720087528034 291.432201602705 205.105999561182</t>
  </si>
  <si>
    <t>-487.821508255487 285.813290086062 611.462221711894</t>
  </si>
  <si>
    <t>-340.362128676631 298.855340863545 674.069163584249</t>
  </si>
  <si>
    <t>-517.593595620827 129.950729027207 -200.516627362711</t>
  </si>
  <si>
    <t>-531.972955678033 120.847979259286 215.616039958295</t>
  </si>
  <si>
    <t>-534.126952228922 105.587083133329 621.693614574104</t>
  </si>
  <si>
    <t>-394.403209375789 54.2682073594472 682.337310667775</t>
  </si>
  <si>
    <t>9763-20170724T150347.541679700.bin</t>
  </si>
  <si>
    <t>-501.294583245865 207.632035371857 -205.990199905626</t>
  </si>
  <si>
    <t>-504.982800762249 201.542519224668 -304.241507383199</t>
  </si>
  <si>
    <t>-497.987114422133 183.206834178394 -410.913253713441</t>
  </si>
  <si>
    <t>-486.8575189983 162.478303552728 -506.047085512214</t>
  </si>
  <si>
    <t>-470.741473770339 137.94626607263 -599.548224749255</t>
  </si>
  <si>
    <t>-442.647740843892 99.7380891904995 -729.143260493847</t>
  </si>
  <si>
    <t>-405.441398475011 71.9074679600633 -807.642694850058</t>
  </si>
  <si>
    <t>-456.422628298665 145.292189634271 -680.603911049594</t>
  </si>
  <si>
    <t>-486.181788639445 279.113171049072 -709.058569712132</t>
  </si>
  <si>
    <t>-453.801591541913 399.169302651128 -436.041960230921</t>
  </si>
  <si>
    <t>-242.514914345645 390.897097238713 -311.886826605641</t>
  </si>
  <si>
    <t>-453.709336479426 87.9623362054056 -663.113222892579</t>
  </si>
  <si>
    <t>-477.475689110129 31.1134447458817 -309.039003175336</t>
  </si>
  <si>
    <t>-245.783428830048 110.016405631552 -323.803745386238</t>
  </si>
  <si>
    <t>-484.272293601837 285.806697002981 -211.403833237956</t>
  </si>
  <si>
    <t>-487.928361318347 291.107963789675 205.026899214913</t>
  </si>
  <si>
    <t>-487.924572203511 286.083679418656 611.385310256399</t>
  </si>
  <si>
    <t>-340.424078861954 298.288947812271 674.064145749758</t>
  </si>
  <si>
    <t>-518.299959699964 129.489602239576 -200.534570019442</t>
  </si>
  <si>
    <t>-532.547627863754 121.090660203505 215.617367029561</t>
  </si>
  <si>
    <t>-534.008362050917 105.693530668232 621.680602699354</t>
  </si>
  <si>
    <t>-394.410330112831 54.0395721842242 682.329248593685</t>
  </si>
  <si>
    <t>9763-20170724T150347.572267800.bin</t>
  </si>
  <si>
    <t>-501.516965950938 207.412638809047 -206.032299232209</t>
  </si>
  <si>
    <t>-505.247897192784 201.30904795228 -304.281098595247</t>
  </si>
  <si>
    <t>-498.386454727452 182.932612375679 -410.954551261506</t>
  </si>
  <si>
    <t>-487.413257118817 162.151652159455 -506.095200319598</t>
  </si>
  <si>
    <t>-471.488064392887 137.547521836811 -599.610025541547</t>
  </si>
  <si>
    <t>-443.698423658784 99.2142472551529 -729.233778502433</t>
  </si>
  <si>
    <t>-406.573883385965 71.2462750156401 -807.722969471111</t>
  </si>
  <si>
    <t>-457.261355860883 144.825281820549 -680.687952542746</t>
  </si>
  <si>
    <t>-486.712727666646 278.705387694455 -709.118277291571</t>
  </si>
  <si>
    <t>-455.02188130478 398.893616757436 -436.078972260339</t>
  </si>
  <si>
    <t>-245.394654644132 386.104863064915 -309.517235575678</t>
  </si>
  <si>
    <t>-454.703129504566 87.4921869964344 -663.184558196141</t>
  </si>
  <si>
    <t>-478.943968662785 30.4058376110233 -309.053751147008</t>
  </si>
  <si>
    <t>-247.012232955068 108.687170936538 -323.36169271363</t>
  </si>
  <si>
    <t>-484.440667284197 285.631383298107 -211.446330129181</t>
  </si>
  <si>
    <t>-488.04340529296 290.921923820069 204.984969418892</t>
  </si>
  <si>
    <t>-487.970369543964 286.233418047978 611.338040413389</t>
  </si>
  <si>
    <t>-340.452016763193 297.954988092599 674.067125514541</t>
  </si>
  <si>
    <t>-518.605484145751 129.250072823442 -200.549386263578</t>
  </si>
  <si>
    <t>-532.796371383634 121.152639423042 215.610525407103</t>
  </si>
  <si>
    <t>-533.939145713484 105.757849818069 621.668221618199</t>
  </si>
  <si>
    <t>-394.41837875134 53.9162601356115 682.334600050334</t>
  </si>
  <si>
    <t>9763-20170724T150347.640953500.bin</t>
  </si>
  <si>
    <t>-502.045739068263 206.957306653623 -206.121772465356</t>
  </si>
  <si>
    <t>-505.827522537768 200.83053155218 -304.367129316507</t>
  </si>
  <si>
    <t>-499.15361299451 182.371629270869 -411.038308253068</t>
  </si>
  <si>
    <t>-488.405543002121 161.482129808394 -506.180903589908</t>
  </si>
  <si>
    <t>-472.761579517551 136.727829768505 -599.703495512532</t>
  </si>
  <si>
    <t>-445.426720172052 98.1319856255204 -729.346000251379</t>
  </si>
  <si>
    <t>-408.454263816899 69.964615967044 -807.835761241895</t>
  </si>
  <si>
    <t>-458.651465012287 143.857767110948 -680.81491480306</t>
  </si>
  <si>
    <t>-487.700142686384 277.832796713999 -709.2853311255</t>
  </si>
  <si>
    <t>-455.769801873143 400.311210592724 -437.293617057651</t>
  </si>
  <si>
    <t>-247.627430716522 380.614294814533 -309.177195191456</t>
  </si>
  <si>
    <t>-456.36758010022 86.5270886089834 -663.26558328884</t>
  </si>
  <si>
    <t>-481.08770815493 29.4087140230217 -309.071673319641</t>
  </si>
  <si>
    <t>-248.650504231197 106.296456067238 -322.71868985525</t>
  </si>
  <si>
    <t>-484.871669638737 285.175437114771 -211.583495395442</t>
  </si>
  <si>
    <t>-488.362541663323 290.542945420587 204.847819929442</t>
  </si>
  <si>
    <t>-487.99182069536 286.349456263464 611.210965895214</t>
  </si>
  <si>
    <t>-340.48593776524 297.623579481938 674.051325440342</t>
  </si>
  <si>
    <t>-519.153861845014 128.867980670113 -200.622490508429</t>
  </si>
  <si>
    <t>-533.221255314495 121.061122087419 215.547119206426</t>
  </si>
  <si>
    <t>-533.854106711569 105.790141986607 621.611778833121</t>
  </si>
  <si>
    <t>-394.410610434439 53.8147212094639 682.341223098851</t>
  </si>
  <si>
    <t>9763-20170724T150347.674547300.bin</t>
  </si>
  <si>
    <t>-502.265932843963 206.731002218701 -206.194935837681</t>
  </si>
  <si>
    <t>-506.029910444187 200.613880928341 -304.441639265509</t>
  </si>
  <si>
    <t>-499.397625520006 182.097332142806 -411.105313572262</t>
  </si>
  <si>
    <t>-488.712307491611 161.123113221186 -506.236317141415</t>
  </si>
  <si>
    <t>-473.15600166517 136.248796076468 -599.741675539141</t>
  </si>
  <si>
    <t>-445.970430540775 97.4436520083173 -729.353083507351</t>
  </si>
  <si>
    <t>-409.05049183512 69.1740693624301 -807.830938924538</t>
  </si>
  <si>
    <t>-459.079094146692 143.253448339149 -680.869891169245</t>
  </si>
  <si>
    <t>-487.993353049308 277.212047503527 -709.51186932003</t>
  </si>
  <si>
    <t>-455.320471576845 401.038795672893 -438.219857458059</t>
  </si>
  <si>
    <t>-247.052634171484 379.584459970564 -310.590662720961</t>
  </si>
  <si>
    <t>-456.895400425925 85.9398249611295 -663.252352521985</t>
  </si>
  <si>
    <t>-481.784798251168 29.0808040776712 -309.002167186078</t>
  </si>
  <si>
    <t>-249.0787201315 105.190050572981 -322.428811558582</t>
  </si>
  <si>
    <t>-485.091204569632 284.924038630304 -211.635848206492</t>
  </si>
  <si>
    <t>-488.562100699978 290.408476967854 204.794113851822</t>
  </si>
  <si>
    <t>-487.970567306275 286.292488565093 611.171737080637</t>
  </si>
  <si>
    <t>-340.479998956209 297.598462883426 674.042252490024</t>
  </si>
  <si>
    <t>-519.341584597943 128.668201577507 -200.690227352546</t>
  </si>
  <si>
    <t>-533.372930779714 120.869577102191 215.480793025233</t>
  </si>
  <si>
    <t>-533.835388469746 105.754287880463 621.561882865098</t>
  </si>
  <si>
    <t>-394.397011098612 53.8112389514806 682.330779695471</t>
  </si>
  <si>
    <t>9763-20170724T150347.710146200.bin</t>
  </si>
  <si>
    <t>-502.452169827244 206.533790919967 -206.231447816519</t>
  </si>
  <si>
    <t>-506.192097629757 200.413578461561 -304.478793960492</t>
  </si>
  <si>
    <t>-499.581821985316 181.833176813661 -411.132870640191</t>
  </si>
  <si>
    <t>-488.935689221157 160.774100064861 -506.249437107918</t>
  </si>
  <si>
    <t>-473.43747521847 135.785643228411 -599.734217862022</t>
  </si>
  <si>
    <t>-446.353010795321 96.7876237108537 -729.308794004853</t>
  </si>
  <si>
    <t>-409.49323277634 68.3965863060428 -807.770952518959</t>
  </si>
  <si>
    <t>-459.378154077079 142.673760712628 -680.875346384651</t>
  </si>
  <si>
    <t>-488.142417640681 276.605830874274 -709.720340314947</t>
  </si>
  <si>
    <t>-454.867208879256 402.44931477946 -439.431461380702</t>
  </si>
  <si>
    <t>-246.408778755497 379.887296514061 -312.305370624683</t>
  </si>
  <si>
    <t>-457.272098020303 85.3778852317423 -663.190772136094</t>
  </si>
  <si>
    <t>-482.125813453451 28.7132474856012 -308.87614151472</t>
  </si>
  <si>
    <t>-249.18304716361 104.119084096998 -322.166449621826</t>
  </si>
  <si>
    <t>-485.310605232909 284.652290691338 -211.665716325474</t>
  </si>
  <si>
    <t>-488.726023299543 290.31297552199 204.762280966429</t>
  </si>
  <si>
    <t>-487.955547516651 286.240957786302 611.146903824507</t>
  </si>
  <si>
    <t>-340.481716381524 297.709204685213 674.027352751791</t>
  </si>
  <si>
    <t>-519.505595887306 128.476442204994 -200.729603944311</t>
  </si>
  <si>
    <t>-533.485256913923 120.690177057633 215.443401776395</t>
  </si>
  <si>
    <t>-533.835342559199 105.722876366824 621.542396558158</t>
  </si>
  <si>
    <t>-394.389854411023 53.8107629003882 682.321352839558</t>
  </si>
  <si>
    <t>9763-20170724T150347.773825400.bin</t>
  </si>
  <si>
    <t>-502.86993251104 206.287420386205 -206.245840606427</t>
  </si>
  <si>
    <t>-506.629321113727 200.161357863603 -304.49211956651</t>
  </si>
  <si>
    <t>-500.112707618759 181.442717746964 -411.127758270573</t>
  </si>
  <si>
    <t>-489.577144252389 160.202812745497 -506.216497767275</t>
  </si>
  <si>
    <t>-474.213275441597 134.976435530086 -599.659375447941</t>
  </si>
  <si>
    <t>-447.341011221958 95.5823868108298 -729.158344067623</t>
  </si>
  <si>
    <t>-410.593413393323 66.9072497911661 -807.569938352491</t>
  </si>
  <si>
    <t>-460.219577299012 141.622796514705 -680.832018007216</t>
  </si>
  <si>
    <t>-488.846597995322 275.459486608885 -710.236991733719</t>
  </si>
  <si>
    <t>-454.59446610169 407.41266930283 -443.000824666192</t>
  </si>
  <si>
    <t>-247.030544449719 381.416595650374 -315.06944332826</t>
  </si>
  <si>
    <t>-458.219074001231 84.3687506607675 -663.000114144988</t>
  </si>
  <si>
    <t>-482.977737216759 28.4616444471872 -308.598984303099</t>
  </si>
  <si>
    <t>-249.56931385822 102.372157984625 -322.117453781548</t>
  </si>
  <si>
    <t>-485.76489975864 284.336488122753 -211.698580406447</t>
  </si>
  <si>
    <t>-489.01931256449 290.123523115437 204.729014795056</t>
  </si>
  <si>
    <t>-487.977472038671 286.222151974084 611.123769144469</t>
  </si>
  <si>
    <t>-340.495177070079 297.610165264218 673.998941495913</t>
  </si>
  <si>
    <t>-519.989257037948 128.247853226985 -200.752757926313</t>
  </si>
  <si>
    <t>-533.798055312167 120.527292542412 215.427151902714</t>
  </si>
  <si>
    <t>-533.835373668533 105.700009270608 621.530478130632</t>
  </si>
  <si>
    <t>-394.386277015162 53.799280936556 682.310937557233</t>
  </si>
  <si>
    <t>9763-20170724T150347.845518500.bin</t>
  </si>
  <si>
    <t>-503.275675507036 206.199517979261 -206.294395244142</t>
  </si>
  <si>
    <t>-507.060654823869 200.049765079878 -304.538285308166</t>
  </si>
  <si>
    <t>-500.63941085419 181.234488808356 -411.162673220066</t>
  </si>
  <si>
    <t>-490.216376550248 159.874935607221 -506.236984563918</t>
  </si>
  <si>
    <t>-474.990567956762 134.494494825293 -599.660769467019</t>
  </si>
  <si>
    <t>-448.338620759425 94.8448100931605 -729.127227488391</t>
  </si>
  <si>
    <t>-411.688241229724 65.9268042546494 -807.494918493006</t>
  </si>
  <si>
    <t>-461.040585444519 140.988900841533 -680.853344256374</t>
  </si>
  <si>
    <t>-489.361052163351 274.810110180862 -710.695430607421</t>
  </si>
  <si>
    <t>-454.928475913244 411.028477840824 -445.631253987383</t>
  </si>
  <si>
    <t>-247.678844969257 381.73846239003 -317.902446031511</t>
  </si>
  <si>
    <t>-459.19852252221 83.7533450194114 -662.945368223882</t>
  </si>
  <si>
    <t>-483.790350385643 28.0604449851894 -308.473008257803</t>
  </si>
  <si>
    <t>-250.248921550841 101.443392648051 -322.556703499234</t>
  </si>
  <si>
    <t>-486.163631223058 284.279406333858 -211.768536697315</t>
  </si>
  <si>
    <t>-489.210664212885 290.002341700094 204.661532545161</t>
  </si>
  <si>
    <t>-487.968886035271 286.211390813745 611.042527179145</t>
  </si>
  <si>
    <t>-340.499372547131 297.563462591693 673.954131551231</t>
  </si>
  <si>
    <t>-520.379811895858 128.156870518209 -200.774277317488</t>
  </si>
  <si>
    <t>-534.091933683264 120.613575064089 215.412069429073</t>
  </si>
  <si>
    <t>-533.754041104765 105.747305920645 621.487429400721</t>
  </si>
  <si>
    <t>-394.380563807333 53.6981942638081 682.314490483653</t>
  </si>
  <si>
    <t>9763-20170724T150347.878291400.bin</t>
  </si>
  <si>
    <t>-503.476667624504 206.306818221277 -206.306485973615</t>
  </si>
  <si>
    <t>-507.268047201332 200.149281093733 -304.549534732444</t>
  </si>
  <si>
    <t>-500.878868025007 181.289986289381 -411.168123287255</t>
  </si>
  <si>
    <t>-490.494767489119 159.87479427049 -506.23409558909</t>
  </si>
  <si>
    <t>-475.317698221541 134.421475390028 -599.646212166446</t>
  </si>
  <si>
    <t>-448.744369298427 94.650525662666 -729.091567898233</t>
  </si>
  <si>
    <t>-412.119780512808 65.625964161957 -807.431931125419</t>
  </si>
  <si>
    <t>-461.375838283026 140.843454169762 -680.845776429993</t>
  </si>
  <si>
    <t>-489.469135809427 274.697338495732 -710.810837687813</t>
  </si>
  <si>
    <t>-454.730751324519 412.260744816504 -446.482338393473</t>
  </si>
  <si>
    <t>-247.803782652904 381.38688190851 -318.603340964706</t>
  </si>
  <si>
    <t>-459.605257895513 83.6174801852387 -662.90010399828</t>
  </si>
  <si>
    <t>-484.356691469424 28.0182964675528 -308.386761947713</t>
  </si>
  <si>
    <t>-250.782528862008 101.260903132355 -322.656944845316</t>
  </si>
  <si>
    <t>-486.338356429524 284.366297315139 -211.794120406663</t>
  </si>
  <si>
    <t>-489.303924967176 290.04815761379 204.637067892117</t>
  </si>
  <si>
    <t>-487.98289429022 286.241729258132 611.012166014541</t>
  </si>
  <si>
    <t>-340.512458080002 297.498930558565 673.938688437663</t>
  </si>
  <si>
    <t>-520.629591362783 128.302011208473 -200.780944180881</t>
  </si>
  <si>
    <t>-534.192927389173 120.657774122151 215.408410344951</t>
  </si>
  <si>
    <t>-533.727756792776 105.762913674424 621.478287438855</t>
  </si>
  <si>
    <t>-394.373193047236 53.6790867596842 682.318901273798</t>
  </si>
  <si>
    <t>9763-20170724T150347.941463200.bin</t>
  </si>
  <si>
    <t>-503.745042870247 206.550126804453 -206.345628110834</t>
  </si>
  <si>
    <t>-507.53502120604 200.386230644069 -304.588509503891</t>
  </si>
  <si>
    <t>-501.219668886821 181.433950683424 -411.194917522888</t>
  </si>
  <si>
    <t>-490.929353733991 159.898011483407 -506.243913083789</t>
  </si>
  <si>
    <t>-475.870823627052 134.287205835297 -599.631915096476</t>
  </si>
  <si>
    <t>-449.488457578407 94.2546621432173 -729.035743816001</t>
  </si>
  <si>
    <t>-412.916430681963 65.0627953735441 -807.33854118943</t>
  </si>
  <si>
    <t>-462.013128958879 140.547974315571 -680.85856927981</t>
  </si>
  <si>
    <t>-490.022033363775 274.314697419145 -711.200647433013</t>
  </si>
  <si>
    <t>-455.41605652224 415.086442220325 -448.549227460357</t>
  </si>
  <si>
    <t>-248.413436360772 386.073984441895 -320.357269165388</t>
  </si>
  <si>
    <t>-460.287357730384 83.3521809827762 -662.812490236813</t>
  </si>
  <si>
    <t>-485.282522953226 28.1105052019725 -308.192145189251</t>
  </si>
  <si>
    <t>-251.691191568689 101.250480862006 -322.70557905253</t>
  </si>
  <si>
    <t>-486.499462940584 284.565803331793 -211.841134161254</t>
  </si>
  <si>
    <t>-489.360109576431 290.219123407211 204.591147159612</t>
  </si>
  <si>
    <t>-487.979302293038 286.248131699766 610.956719410262</t>
  </si>
  <si>
    <t>-340.516008828466 297.504905677068 673.900019215945</t>
  </si>
  <si>
    <t>-520.910019310313 128.594809886467 -200.80725013006</t>
  </si>
  <si>
    <t>-534.258973786547 120.673178391351 215.383920441935</t>
  </si>
  <si>
    <t>-533.712174208792 105.777785022231 621.47288210841</t>
  </si>
  <si>
    <t>-394.367331464272 53.6600171281432 682.306689963745</t>
  </si>
  <si>
    <t>9763-20170724T150347.975057800.bin</t>
  </si>
  <si>
    <t>-503.878821995011 206.70644612517 -206.326137009574</t>
  </si>
  <si>
    <t>-507.681402538749 200.556685486522 -304.569289673014</t>
  </si>
  <si>
    <t>-501.398566200394 181.581642910944 -411.173578183319</t>
  </si>
  <si>
    <t>-491.144480254732 160.008848720107 -506.218208833392</t>
  </si>
  <si>
    <t>-476.128573390109 134.344165922249 -599.598274615527</t>
  </si>
  <si>
    <t>-449.812497977407 94.2174970676172 -728.986615049806</t>
  </si>
  <si>
    <t>-413.274296379913 64.9476550146292 -807.276063717321</t>
  </si>
  <si>
    <t>-462.282150828253 140.548715699528 -680.831104276227</t>
  </si>
  <si>
    <t>-490.155669282296 274.299132739165 -711.31032600286</t>
  </si>
  <si>
    <t>-456.288637415578 415.989161942299 -449.05674573649</t>
  </si>
  <si>
    <t>-249.278191991561 387.307832947192 -320.802890293704</t>
  </si>
  <si>
    <t>-460.607762759918 83.3606424932088 -662.755194395875</t>
  </si>
  <si>
    <t>-485.627262317746 28.1581536121141 -308.109908547473</t>
  </si>
  <si>
    <t>-252.103135150532 101.484904690755 -322.760625000286</t>
  </si>
  <si>
    <t>-486.606658735305 284.71100863142 -211.830303495555</t>
  </si>
  <si>
    <t>-489.386601078112 290.327234802177 204.603026254485</t>
  </si>
  <si>
    <t>-487.989526429206 286.233693649296 610.967157806382</t>
  </si>
  <si>
    <t>-340.519308814097 297.530308463187 673.887084363699</t>
  </si>
  <si>
    <t>-521.11087986154 128.758961762399 -200.796480370607</t>
  </si>
  <si>
    <t>-534.271099848836 120.658485155924 215.397256964996</t>
  </si>
  <si>
    <t>-533.73991472295 105.764410098662 621.496621093769</t>
  </si>
  <si>
    <t>-394.366343186284 53.6864267571705 682.298632116972</t>
  </si>
  <si>
    <t>9763-20170724T150348.042367100.bin</t>
  </si>
  <si>
    <t>-504.157017732361 207.170504988361 -206.319864177433</t>
  </si>
  <si>
    <t>-507.999361581116 201.02758623613 -304.561916619153</t>
  </si>
  <si>
    <t>-501.766617095559 182.040697848594 -411.167036870788</t>
  </si>
  <si>
    <t>-491.558149815144 160.450542963272 -506.212582026575</t>
  </si>
  <si>
    <t>-476.587032473189 134.762795056785 -599.593574210538</t>
  </si>
  <si>
    <t>-450.332145247332 94.5988494354688 -728.982654185686</t>
  </si>
  <si>
    <t>-413.854655599832 65.2352922234331 -807.265250010127</t>
  </si>
  <si>
    <t>-462.758767266192 140.945544194373 -680.83122408331</t>
  </si>
  <si>
    <t>-490.49935157859 274.731253715497 -711.454383678781</t>
  </si>
  <si>
    <t>-459.194021312585 416.442200084038 -448.893952837171</t>
  </si>
  <si>
    <t>-249.019794209647 390.572806976935 -325.271208217796</t>
  </si>
  <si>
    <t>-461.116370933947 83.7594741917642 -662.746547822019</t>
  </si>
  <si>
    <t>-486.04438760679 28.8756747860937 -308.109306178084</t>
  </si>
  <si>
    <t>-252.870835306938 103.158180721779 -323.510117501714</t>
  </si>
  <si>
    <t>-486.805454203162 285.158684461612 -211.813270685037</t>
  </si>
  <si>
    <t>-489.496865630064 290.629394917487 204.62262556017</t>
  </si>
  <si>
    <t>-488.007617867036 286.224587458398 610.98323145889</t>
  </si>
  <si>
    <t>-340.526986239319 297.585898139332 673.867168212305</t>
  </si>
  <si>
    <t>-521.483202772299 129.199336560234 -200.755428488211</t>
  </si>
  <si>
    <t>-534.362221752729 120.811490783855 215.441393543935</t>
  </si>
  <si>
    <t>-533.781571972851 105.753111356636 621.532204345908</t>
  </si>
  <si>
    <t>-394.353201968364 53.7538352109311 682.275953179382</t>
  </si>
  <si>
    <t>9763-20170724T150348.073452100.bin</t>
  </si>
  <si>
    <t>-504.282138916157 207.363367169715 -206.295703002349</t>
  </si>
  <si>
    <t>-508.134617050908 201.216516079359 -304.537183148786</t>
  </si>
  <si>
    <t>-501.912006615289 182.226901449687 -411.142432553226</t>
  </si>
  <si>
    <t>-491.710027563139 160.637135023364 -506.188737926649</t>
  </si>
  <si>
    <t>-476.741583360322 134.954095690349 -599.571340006244</t>
  </si>
  <si>
    <t>-450.485470687207 94.8026927204453 -728.964067886655</t>
  </si>
  <si>
    <t>-414.000739578452 65.4284468165047 -807.239447122759</t>
  </si>
  <si>
    <t>-462.941966482964 141.142132867382 -680.813493899083</t>
  </si>
  <si>
    <t>-490.811383209325 274.868397865666 -711.514516873722</t>
  </si>
  <si>
    <t>-460.428678083743 416.138989063158 -448.6086988129</t>
  </si>
  <si>
    <t>-248.604782918497 391.698192803917 -327.537246529238</t>
  </si>
  <si>
    <t>-461.240939287758 83.9592282076335 -662.724101473564</t>
  </si>
  <si>
    <t>-486.087716297323 29.4950226822566 -308.136718286449</t>
  </si>
  <si>
    <t>-253.138955338758 104.362717949779 -324.095730720544</t>
  </si>
  <si>
    <t>-486.899087343798 285.369119579205 -211.809393582283</t>
  </si>
  <si>
    <t>-489.521756804169 290.738796472487 204.62821654616</t>
  </si>
  <si>
    <t>-488.009810253063 286.22773047456 610.979573539883</t>
  </si>
  <si>
    <t>-340.526072308942 297.566397966313 673.86024326843</t>
  </si>
  <si>
    <t>-521.640534715334 129.400926370874 -200.741656607263</t>
  </si>
  <si>
    <t>-534.431266600079 120.933952656342 215.456241948724</t>
  </si>
  <si>
    <t>-533.769712920486 105.780493267771 621.543041807655</t>
  </si>
  <si>
    <t>-394.350146229197 53.7407440802647 682.272355462783</t>
  </si>
  <si>
    <t>9763-20170724T150348.119156600.bin</t>
  </si>
  <si>
    <t>-504.351197018766 207.56308923433 -206.273851546903</t>
  </si>
  <si>
    <t>-508.217724744978 201.434282660701 -304.51589217807</t>
  </si>
  <si>
    <t>-501.980591229097 182.440824338124 -411.119600323359</t>
  </si>
  <si>
    <t>-491.750789588038 160.841566091844 -506.16078147509</t>
  </si>
  <si>
    <t>-476.738622796497 135.145673514018 -599.532868162965</t>
  </si>
  <si>
    <t>-450.40333908447 94.9752725933934 -728.903584643157</t>
  </si>
  <si>
    <t>-413.862033240687 65.5963016801063 -807.150768827714</t>
  </si>
  <si>
    <t>-462.919098713352 141.319278118852 -680.772677346472</t>
  </si>
  <si>
    <t>-490.929953248453 274.983676336334 -711.561449502389</t>
  </si>
  <si>
    <t>-461.410385567881 416.278084323776 -448.56997154844</t>
  </si>
  <si>
    <t>-247.97281014964 392.538497181665 -330.223782097707</t>
  </si>
  <si>
    <t>-461.169489151223 84.1442093596877 -662.663303373442</t>
  </si>
  <si>
    <t>-485.913292650704 30.0849676488242 -308.093741827722</t>
  </si>
  <si>
    <t>-253.108793009015 105.304918100323 -324.495309644516</t>
  </si>
  <si>
    <t>-486.914994868603 285.552871872661 -211.791086562095</t>
  </si>
  <si>
    <t>-489.509677633781 290.84297671753 204.647793624094</t>
  </si>
  <si>
    <t>-488.018674141811 286.218703724933 610.999331888897</t>
  </si>
  <si>
    <t>-340.531531249337 297.617960955401 673.861078604325</t>
  </si>
  <si>
    <t>-521.732310492604 129.667628971518 -200.740134377541</t>
  </si>
  <si>
    <t>-534.488379650159 120.999976884697 215.454732015132</t>
  </si>
  <si>
    <t>-533.770415354979 105.774470566547 621.540235214138</t>
  </si>
  <si>
    <t>-394.340462398244 53.7553914358678 682.263475282879</t>
  </si>
  <si>
    <t>9763-20170724T150348.175307400.bin</t>
  </si>
  <si>
    <t>-504.346486045135 207.935772457152 -206.261060480906</t>
  </si>
  <si>
    <t>-508.217775257251 201.812746207516 -304.503136935002</t>
  </si>
  <si>
    <t>-501.846992272004 182.797141731144 -411.094968755677</t>
  </si>
  <si>
    <t>-491.438655941466 161.175343582809 -506.111659356931</t>
  </si>
  <si>
    <t>-476.190141535737 135.460044091701 -599.440214763879</t>
  </si>
  <si>
    <t>-449.461700735581 95.2716616263413 -728.724652513422</t>
  </si>
  <si>
    <t>-412.739689983613 65.8798340130488 -806.882291448624</t>
  </si>
  <si>
    <t>-462.187531783734 141.616768883165 -680.649965899037</t>
  </si>
  <si>
    <t>-490.309225135504 275.189680906053 -711.725377748866</t>
  </si>
  <si>
    <t>-462.254940834122 417.268207914287 -448.996175649974</t>
  </si>
  <si>
    <t>-245.580323683843 393.856802337366 -336.617232189724</t>
  </si>
  <si>
    <t>-460.365373599271 84.455366614628 -662.504362613022</t>
  </si>
  <si>
    <t>-484.973932709833 30.3865948091834 -307.774532897972</t>
  </si>
  <si>
    <t>-252.503538372484 106.429254488494 -325.096226203616</t>
  </si>
  <si>
    <t>-486.895384898086 285.9069135904 -211.761133480278</t>
  </si>
  <si>
    <t>-489.524125692197 291.051228192204 204.679258038779</t>
  </si>
  <si>
    <t>-487.991389374316 286.117389986903 611.014452073727</t>
  </si>
  <si>
    <t>-340.515990738691 297.751090165921 673.860825037928</t>
  </si>
  <si>
    <t>-521.744457934933 129.988149682094 -200.736354957791</t>
  </si>
  <si>
    <t>-534.452354430912 121.176463126729 215.457014925418</t>
  </si>
  <si>
    <t>-533.771736413008 105.757501132309 621.534029127042</t>
  </si>
  <si>
    <t>-394.312513632076 53.8202722709918 682.259998440629</t>
  </si>
  <si>
    <t>9763-20170724T150348.240483100.bin</t>
  </si>
  <si>
    <t>-504.319493653789 208.326341570167 -206.266773250918</t>
  </si>
  <si>
    <t>-508.214877660593 202.182803645464 -304.506712860372</t>
  </si>
  <si>
    <t>-501.724099357262 183.115542579618 -411.082110849802</t>
  </si>
  <si>
    <t>-491.148204184903 161.44272826905 -506.06871150601</t>
  </si>
  <si>
    <t>-475.673922445906 135.677239696066 -599.346138868688</t>
  </si>
  <si>
    <t>-448.567593060987 95.4238304306709 -728.531619585402</t>
  </si>
  <si>
    <t>-411.695508995167 65.9469059575006 -806.586616168313</t>
  </si>
  <si>
    <t>-461.467316870912 141.790066474553 -680.523703773356</t>
  </si>
  <si>
    <t>-489.569730658713 275.349960934729 -711.695017177787</t>
  </si>
  <si>
    <t>-462.286571767579 417.166205766307 -448.743086362621</t>
  </si>
  <si>
    <t>-242.137583028882 393.543981212003 -343.379725183343</t>
  </si>
  <si>
    <t>-459.631474025987 84.6437440507166 -662.332151411715</t>
  </si>
  <si>
    <t>-484.278898651023 30.6805583255893 -307.477633544255</t>
  </si>
  <si>
    <t>-252.181107308905 107.540488117126 -326.1378499059</t>
  </si>
  <si>
    <t>-486.931206471839 286.334140821011 -211.788516338115</t>
  </si>
  <si>
    <t>-489.53129065276 291.258582050985 204.654775268281</t>
  </si>
  <si>
    <t>-487.974802815902 286.134537101741 610.987688947453</t>
  </si>
  <si>
    <t>-340.512140076221 297.790809150013 673.859686494712</t>
  </si>
  <si>
    <t>-521.698543928606 130.380368448373 -200.710085707587</t>
  </si>
  <si>
    <t>-534.42869321732 121.46652378952 215.480324409048</t>
  </si>
  <si>
    <t>-533.768518209459 105.757316100445 621.536914630464</t>
  </si>
  <si>
    <t>-394.284749790928 53.8900934245416 682.266391947622</t>
  </si>
  <si>
    <t>9763-20170724T150348.276114700.bin</t>
  </si>
  <si>
    <t>-504.281950173349 208.48372082249 -206.264168584516</t>
  </si>
  <si>
    <t>-508.185258456461 202.335210359079 -304.503587728312</t>
  </si>
  <si>
    <t>-501.669901373302 183.233190530729 -411.071115338358</t>
  </si>
  <si>
    <t>-491.057062095599 161.519853461253 -506.044333373379</t>
  </si>
  <si>
    <t>-475.530606496857 135.706820421755 -599.29994182141</t>
  </si>
  <si>
    <t>-448.334509132889 95.3808977682795 -728.444025636306</t>
  </si>
  <si>
    <t>-411.418029204888 65.8490383918449 -806.457079938593</t>
  </si>
  <si>
    <t>-461.274500312435 141.773459712292 -680.472366347055</t>
  </si>
  <si>
    <t>-489.331908110453 275.336046781769 -711.656803133792</t>
  </si>
  <si>
    <t>-462.000448630422 416.720193285385 -448.477185131287</t>
  </si>
  <si>
    <t>-240.845455966398 392.52846997335 -345.374043238381</t>
  </si>
  <si>
    <t>-459.437446080345 84.6387977222137 -662.244975348164</t>
  </si>
  <si>
    <t>-484.074805099366 31.0490576035695 -307.369563811493</t>
  </si>
  <si>
    <t>-252.059456460952 107.960996019933 -326.823385139045</t>
  </si>
  <si>
    <t>-486.84534234663 286.503958430725 -211.800121878456</t>
  </si>
  <si>
    <t>-489.444982066229 291.357811375395 204.643991599812</t>
  </si>
  <si>
    <t>-487.969244378642 286.145924080234 610.981642225222</t>
  </si>
  <si>
    <t>-340.509914159766 297.799147055681 673.862110336215</t>
  </si>
  <si>
    <t>-521.681709860966 130.500515733503 -200.710735734831</t>
  </si>
  <si>
    <t>-534.401671144308 121.604846507536 215.480371404407</t>
  </si>
  <si>
    <t>-533.757196995683 105.777004344676 621.542575097699</t>
  </si>
  <si>
    <t>-394.274472723701 53.9002757637754 682.266293992568</t>
  </si>
  <si>
    <t>9763-20170724T150348.339282600.bin</t>
  </si>
  <si>
    <t>-504.148035495965 208.711974033188 -206.248517654251</t>
  </si>
  <si>
    <t>-508.131113337404 202.564086024288 -304.484675922825</t>
  </si>
  <si>
    <t>-501.645325301151 183.403947303012 -411.043764629836</t>
  </si>
  <si>
    <t>-491.032498521163 161.619504050527 -506.000584630201</t>
  </si>
  <si>
    <t>-475.478042766236 135.720169816016 -599.227573909661</t>
  </si>
  <si>
    <t>-448.212160597248 95.2604392212845 -728.315115022924</t>
  </si>
  <si>
    <t>-411.2564436668 65.6629566559961 -806.284808407327</t>
  </si>
  <si>
    <t>-461.189965210726 141.701586919282 -680.400745668774</t>
  </si>
  <si>
    <t>-489.113268455056 275.326756094154 -711.524685255539</t>
  </si>
  <si>
    <t>-461.089072208867 415.511764060884 -447.777110974764</t>
  </si>
  <si>
    <t>-238.644757404088 391.436416332828 -347.458231413547</t>
  </si>
  <si>
    <t>-459.338972650498 84.5880065813653 -662.108745076924</t>
  </si>
  <si>
    <t>-483.692957960689 31.7483723821954 -307.194652876666</t>
  </si>
  <si>
    <t>-251.590071649295 108.109270708074 -327.743759280389</t>
  </si>
  <si>
    <t>-486.734754422758 286.762814390592 -211.792711253074</t>
  </si>
  <si>
    <t>-489.315749374411 291.479550466601 204.653090061655</t>
  </si>
  <si>
    <t>-487.988065042686 286.18283620888 610.99365505684</t>
  </si>
  <si>
    <t>-340.523680221634 297.775100262563 673.873483608959</t>
  </si>
  <si>
    <t>-521.555079735129 130.727434030486 -200.680563571073</t>
  </si>
  <si>
    <t>-534.315792997562 121.830291689964 215.509284974509</t>
  </si>
  <si>
    <t>-533.72618169035 105.843537340758 621.57294767755</t>
  </si>
  <si>
    <t>-394.24629145117 53.933735036991 682.274967579644</t>
  </si>
  <si>
    <t>9763-20170724T150348.376646300.bin</t>
  </si>
  <si>
    <t>-504.128925485875 208.767729872018 -206.235762608232</t>
  </si>
  <si>
    <t>-508.135668222877 202.610673468306 -304.470381421311</t>
  </si>
  <si>
    <t>-501.644863003135 183.431726725579 -411.02564304222</t>
  </si>
  <si>
    <t>-491.013517947066 161.629511699008 -505.976445029709</t>
  </si>
  <si>
    <t>-475.425968695738 135.713770232365 -599.193438199215</t>
  </si>
  <si>
    <t>-448.097776825928 95.2345120682273 -728.261664697447</t>
  </si>
  <si>
    <t>-411.128554556018 65.6424141895302 -806.226952016452</t>
  </si>
  <si>
    <t>-461.121997219093 141.680948166177 -680.364740642067</t>
  </si>
  <si>
    <t>-489.007171071326 275.301121489835 -711.471929974174</t>
  </si>
  <si>
    <t>-460.419976354973 415.721752314604 -447.910204191069</t>
  </si>
  <si>
    <t>-237.426672768208 391.444839895223 -348.866618760954</t>
  </si>
  <si>
    <t>-459.233261323844 84.5742018092235 -662.054676743018</t>
  </si>
  <si>
    <t>-483.364561206825 31.8379493689617 -307.083506591279</t>
  </si>
  <si>
    <t>-251.198211693335 107.921128904975 -327.943400399131</t>
  </si>
  <si>
    <t>-486.701864420578 286.810931737039 -211.793996622053</t>
  </si>
  <si>
    <t>-489.258402707442 291.479123148241 204.652501742091</t>
  </si>
  <si>
    <t>-487.983541199796 286.163227204513 610.993586229193</t>
  </si>
  <si>
    <t>-340.522823555218 297.798326394836 673.874093212699</t>
  </si>
  <si>
    <t>-521.555080919395 130.759634831764 -200.663450082543</t>
  </si>
  <si>
    <t>-534.265997888644 121.891552304053 215.528561381711</t>
  </si>
  <si>
    <t>-533.712519724829 105.879418913275 621.59086842405</t>
  </si>
  <si>
    <t>-394.243845638014 53.9276206258839 682.282749796042</t>
  </si>
  <si>
    <t>9763-20170724T150348.442822400.bin</t>
  </si>
  <si>
    <t>-504.07474754352 208.626376138533 -206.215266883533</t>
  </si>
  <si>
    <t>-508.178401930171 202.481147869288 -304.446665933094</t>
  </si>
  <si>
    <t>-501.765398443161 183.287079500499 -411.003971425037</t>
  </si>
  <si>
    <t>-491.188876319093 161.464202406453 -505.956140972658</t>
  </si>
  <si>
    <t>-475.638902644033 135.523623683687 -599.172436637743</t>
  </si>
  <si>
    <t>-448.344056595541 95.0080096321287 -728.236288980851</t>
  </si>
  <si>
    <t>-411.450171581127 65.4692047531564 -806.25742561157</t>
  </si>
  <si>
    <t>-461.407434626838 141.463136791479 -680.35849090092</t>
  </si>
  <si>
    <t>-489.348546691866 275.102215309214 -711.38085958035</t>
  </si>
  <si>
    <t>-459.78266994344 416.314975569974 -448.350763876028</t>
  </si>
  <si>
    <t>-236.407080748842 391.605383993965 -350.280458744738</t>
  </si>
  <si>
    <t>-459.410901136653 84.3711605478466 -662.014067223013</t>
  </si>
  <si>
    <t>-482.807091977944 31.6920198886205 -306.976387060024</t>
  </si>
  <si>
    <t>-250.451599498914 107.217225370083 -327.757487182704</t>
  </si>
  <si>
    <t>-486.683035863042 286.756622748471 -211.778972450055</t>
  </si>
  <si>
    <t>-489.121721841018 291.423140538881 204.668274874879</t>
  </si>
  <si>
    <t>-488.002808708767 286.167853310931 611.015459526154</t>
  </si>
  <si>
    <t>-340.528172467174 297.712546598206 673.880026262323</t>
  </si>
  <si>
    <t>-521.443782668895 130.578030079959 -200.635353895073</t>
  </si>
  <si>
    <t>-534.152253817362 121.948564118273 215.561743253368</t>
  </si>
  <si>
    <t>-533.710707922399 105.905374301902 621.618044063738</t>
  </si>
  <si>
    <t>-394.240862244915 53.9325766416789 682.289238798108</t>
  </si>
  <si>
    <t>9763-20170724T150348.474427500.bin</t>
  </si>
  <si>
    <t>-504.070623607133 208.587228962432 -206.200648844153</t>
  </si>
  <si>
    <t>-508.228559112506 202.4608153816 -304.430915937862</t>
  </si>
  <si>
    <t>-501.878716133022 183.277526502135 -410.993913918693</t>
  </si>
  <si>
    <t>-491.359368465263 161.460718265691 -505.953763933713</t>
  </si>
  <si>
    <t>-475.865878197001 135.523258354094 -599.18050236269</t>
  </si>
  <si>
    <t>-448.649250347576 95.0088164798588 -728.261199168928</t>
  </si>
  <si>
    <t>-411.821772574798 65.5231844126206 -806.333729148926</t>
  </si>
  <si>
    <t>-461.713948349239 141.460575411495 -680.380584754591</t>
  </si>
  <si>
    <t>-489.804286494195 275.057022542765 -711.383869357003</t>
  </si>
  <si>
    <t>-459.533310806962 416.917918770333 -448.78301443451</t>
  </si>
  <si>
    <t>-236.171782227921 391.74534250001 -350.798538258118</t>
  </si>
  <si>
    <t>-459.64562995277 84.3741205508684 -662.026830454796</t>
  </si>
  <si>
    <t>-482.517795349766 31.3335286058618 -306.910666781451</t>
  </si>
  <si>
    <t>-250.422203709534 107.569282545813 -327.999986126145</t>
  </si>
  <si>
    <t>-486.750995695917 286.730161955444 -211.753898099504</t>
  </si>
  <si>
    <t>-489.077948798193 291.372966071887 204.694208609645</t>
  </si>
  <si>
    <t>-488.015900108686 286.151235480331 611.036192361013</t>
  </si>
  <si>
    <t>-340.533671016387 297.692266359911 673.883632464892</t>
  </si>
  <si>
    <t>-521.377093684962 130.589015477603 -200.625184420154</t>
  </si>
  <si>
    <t>-534.074348695217 121.883735000227 215.570714168087</t>
  </si>
  <si>
    <t>-533.72797121289 105.903546303219 621.633918738311</t>
  </si>
  <si>
    <t>-394.245128387222 53.947389372915 682.289429072236</t>
  </si>
  <si>
    <t>9763-20170724T150348.539767800.bin</t>
  </si>
  <si>
    <t>-504.040462388452 208.597811572764 -206.202694183718</t>
  </si>
  <si>
    <t>-508.298558873891 202.486192413229 -304.4295782067</t>
  </si>
  <si>
    <t>-502.112818722869 183.309196247417 -411.003367922309</t>
  </si>
  <si>
    <t>-491.760317925964 161.492936759426 -505.981715340928</t>
  </si>
  <si>
    <t>-476.45017761183 135.550726082546 -599.237241446347</t>
  </si>
  <si>
    <t>-449.507197825896 95.0236811763366 -728.371358483521</t>
  </si>
  <si>
    <t>-412.85188249281 65.6378727529293 -806.562612936767</t>
  </si>
  <si>
    <t>-462.523227240904 141.475123552782 -680.477408659865</t>
  </si>
  <si>
    <t>-490.932078829577 275.012491566725 -711.481683470111</t>
  </si>
  <si>
    <t>-459.223816677058 417.217487585608 -449.236840075291</t>
  </si>
  <si>
    <t>-235.972584639254 391.962447486366 -351.022416494794</t>
  </si>
  <si>
    <t>-460.310327118919 84.400405576243 -662.10345706493</t>
  </si>
  <si>
    <t>-482.110457357995 31.6485591269964 -306.988794103963</t>
  </si>
  <si>
    <t>-250.113798910579 108.13827264696 -328.2463505714</t>
  </si>
  <si>
    <t>-486.791784716731 286.699181158574 -211.732045353797</t>
  </si>
  <si>
    <t>-488.940268479746 291.346499351729 204.717015319978</t>
  </si>
  <si>
    <t>-488.005995753549 286.037036460201 611.07022559436</t>
  </si>
  <si>
    <t>-340.521871000085 297.778940469261 673.875964991753</t>
  </si>
  <si>
    <t>-521.214765403519 130.538161342794 -200.613853741448</t>
  </si>
  <si>
    <t>-534.032190877025 121.840058281137 215.578462906913</t>
  </si>
  <si>
    <t>-533.730717236849 105.885897718578 621.616500174381</t>
  </si>
  <si>
    <t>-394.226325275614 53.9957993255414 682.279007024698</t>
  </si>
  <si>
    <t>9763-20170724T150348.576562000.bin</t>
  </si>
  <si>
    <t>-504.023890405855 208.660497182257 -206.199549754123</t>
  </si>
  <si>
    <t>-508.367006015132 202.556302449535 -304.423155520212</t>
  </si>
  <si>
    <t>-502.269342396862 183.392200888787 -411.004445626595</t>
  </si>
  <si>
    <t>-491.992631373228 161.59090500032 -505.994316528147</t>
  </si>
  <si>
    <t>-476.753728579737 135.667303967216 -599.266745800153</t>
  </si>
  <si>
    <t>-449.905615431851 95.1713608004322 -728.430563049942</t>
  </si>
  <si>
    <t>-413.318611417191 65.8410502847796 -806.674545072777</t>
  </si>
  <si>
    <t>-462.907850909753 141.609157616306 -680.519290196653</t>
  </si>
  <si>
    <t>-491.414241079349 275.125607355557 -711.500952388559</t>
  </si>
  <si>
    <t>-459.157922459473 417.402383957908 -449.362049854156</t>
  </si>
  <si>
    <t>-235.687527081725 392.124291888141 -351.653220762947</t>
  </si>
  <si>
    <t>-460.638657026784 84.5342620659399 -662.153410368227</t>
  </si>
  <si>
    <t>-481.787388254132 31.7623249451522 -307.031022971042</t>
  </si>
  <si>
    <t>-249.635933886653 107.854520630867 -328.022877514247</t>
  </si>
  <si>
    <t>-486.838601933503 286.753189285093 -211.738875499588</t>
  </si>
  <si>
    <t>-488.81144550525 291.35062044432 204.711619143466</t>
  </si>
  <si>
    <t>-488.025741639896 286.053472624514 611.069949233658</t>
  </si>
  <si>
    <t>-340.531199232486 297.759487065237 673.857949945367</t>
  </si>
  <si>
    <t>-521.197500527065 130.601650760133 -200.606110261965</t>
  </si>
  <si>
    <t>-534.070307585239 121.897007894142 215.584330319618</t>
  </si>
  <si>
    <t>-533.708772747913 105.912658659462 621.616905166974</t>
  </si>
  <si>
    <t>-394.230389756591 53.9674494773728 682.292038246116</t>
  </si>
  <si>
    <t>9763-20170724T150348.641734900.bin</t>
  </si>
  <si>
    <t>-504.181176791561 208.880960555851 -206.207927366105</t>
  </si>
  <si>
    <t>-508.623949515156 202.783695452445 -304.427486946216</t>
  </si>
  <si>
    <t>-502.652965096027 183.636316453835 -411.018870725923</t>
  </si>
  <si>
    <t>-492.493749856177 161.856178294975 -506.026289880958</t>
  </si>
  <si>
    <t>-477.373267487729 135.961262423387 -599.326071169975</t>
  </si>
  <si>
    <t>-450.691043501556 95.5150520114537 -728.539554362194</t>
  </si>
  <si>
    <t>-414.236169747899 66.2517684517723 -806.870358853997</t>
  </si>
  <si>
    <t>-463.659598757733 141.931654123809 -680.598884404732</t>
  </si>
  <si>
    <t>-492.2568935658 275.432832599529 -711.587016213047</t>
  </si>
  <si>
    <t>-459.15469813635 418.105228018054 -449.768589667292</t>
  </si>
  <si>
    <t>-235.655120843004 392.506732432312 -352.210205659042</t>
  </si>
  <si>
    <t>-461.311127025229 84.8551224815642 -662.247952916136</t>
  </si>
  <si>
    <t>-481.74198755014 31.9496570225401 -307.070110396009</t>
  </si>
  <si>
    <t>-249.706289691581 108.340428871453 -328.257644348421</t>
  </si>
  <si>
    <t>-486.889455759072 286.933361101361 -211.754692497779</t>
  </si>
  <si>
    <t>-488.690095839782 291.437700950777 204.697616735583</t>
  </si>
  <si>
    <t>-488.047921641551 286.052391670617 611.06250341813</t>
  </si>
  <si>
    <t>-340.533135239975 297.64855135918 673.82331925428</t>
  </si>
  <si>
    <t>-521.468765206275 130.820500524821 -200.602829475692</t>
  </si>
  <si>
    <t>-534.197003403773 122.068573171282 215.59110579042</t>
  </si>
  <si>
    <t>-533.658465802395 105.977358201705 621.61556093913</t>
  </si>
  <si>
    <t>-394.245467105107 53.8786119732624 682.309368817554</t>
  </si>
  <si>
    <t>9763-20170724T150348.678491700.bin</t>
  </si>
  <si>
    <t>-504.282119715622 208.967793968723 -206.211590483527</t>
  </si>
  <si>
    <t>-508.758942310716 202.876902393278 -304.430054778043</t>
  </si>
  <si>
    <t>-502.839503684612 183.725844326814 -411.023701765224</t>
  </si>
  <si>
    <t>-492.732030902709 161.937228142134 -506.034726276523</t>
  </si>
  <si>
    <t>-477.668066577444 136.028061110555 -599.339515652298</t>
  </si>
  <si>
    <t>-451.070054218573 95.5560237605655 -728.562499172984</t>
  </si>
  <si>
    <t>-414.671375353319 66.2793761954445 -806.914228251436</t>
  </si>
  <si>
    <t>-463.980064611755 141.984971594084 -680.617700703017</t>
  </si>
  <si>
    <t>-492.552180560689 275.502964927641 -711.578532419678</t>
  </si>
  <si>
    <t>-459.205094113831 417.887084837007 -449.634312763916</t>
  </si>
  <si>
    <t>-235.688751967172 392.486312806466 -352.062647712294</t>
  </si>
  <si>
    <t>-461.674214769005 84.9067952253477 -662.266461560142</t>
  </si>
  <si>
    <t>-481.940373082116 31.6994866431937 -307.054322026589</t>
  </si>
  <si>
    <t>-249.948323077114 108.187149601456 -328.369459093068</t>
  </si>
  <si>
    <t>-486.940221976817 287.057335079656 -211.773233712759</t>
  </si>
  <si>
    <t>-488.72030035126 291.490295363794 204.679885759342</t>
  </si>
  <si>
    <t>-488.050716182682 286.084459693374 611.025927499664</t>
  </si>
  <si>
    <t>-340.535775530522 297.588186243291 673.803362183519</t>
  </si>
  <si>
    <t>-521.571533008707 130.899793734477 -200.609910189105</t>
  </si>
  <si>
    <t>-534.254485133172 122.20095139345 215.586492172747</t>
  </si>
  <si>
    <t>-533.630343103959 106.00732522796 621.608325639969</t>
  </si>
  <si>
    <t>-394.240817947241 53.8633747853787 682.317228023843</t>
  </si>
  <si>
    <t>9763-20170724T150348.741661000.bin</t>
  </si>
  <si>
    <t>-504.499367066752 209.330570757626 -206.236131015596</t>
  </si>
  <si>
    <t>-508.996688309407 203.243339903445 -304.453846221688</t>
  </si>
  <si>
    <t>-503.099443289856 184.126492311608 -411.054822641405</t>
  </si>
  <si>
    <t>-493.01327763358 162.379976184127 -506.077737594351</t>
  </si>
  <si>
    <t>-477.972593809441 136.523307200246 -599.400955715304</t>
  </si>
  <si>
    <t>-451.410042386695 96.134382653159 -728.657107117088</t>
  </si>
  <si>
    <t>-415.11495801316 66.8276020744897 -807.045777965593</t>
  </si>
  <si>
    <t>-464.2696075587 142.536023043924 -680.672474004977</t>
  </si>
  <si>
    <t>-492.639516193936 276.088246244976 -711.60357517601</t>
  </si>
  <si>
    <t>-458.84559994607 418.579981558177 -449.77534091765</t>
  </si>
  <si>
    <t>-235.394649605413 392.774318637145 -352.160106076049</t>
  </si>
  <si>
    <t>-462.03329285846 85.4388880227 -662.371735475784</t>
  </si>
  <si>
    <t>-482.325665411557 31.8848026596693 -307.122723604287</t>
  </si>
  <si>
    <t>-250.263802080455 108.050973330664 -328.825080939303</t>
  </si>
  <si>
    <t>-487.06566642864 287.375039309588 -211.804341357307</t>
  </si>
  <si>
    <t>-488.757843927285 291.65039004947 204.650776048792</t>
  </si>
  <si>
    <t>-488.0659299503 286.132614819445 610.993798976096</t>
  </si>
  <si>
    <t>-340.544464719959 297.482507889199 673.783966676522</t>
  </si>
  <si>
    <t>-521.866672230365 131.285599391253 -200.626121023135</t>
  </si>
  <si>
    <t>-534.336701740308 122.405443174151 215.572979535956</t>
  </si>
  <si>
    <t>-533.598222735165 106.059501745229 621.609801146191</t>
  </si>
  <si>
    <t>-394.243582533957 53.8221004043396 682.318509768598</t>
  </si>
  <si>
    <t>9763-20170724T150348.774753800.bin</t>
  </si>
  <si>
    <t>-504.624174520627 209.501929733805 -206.24022952524</t>
  </si>
  <si>
    <t>-509.158171472759 203.422148724438 -304.456722877141</t>
  </si>
  <si>
    <t>-503.284872874685 184.307460025783 -411.059481057228</t>
  </si>
  <si>
    <t>-493.213723519907 162.560542940203 -506.083816413652</t>
  </si>
  <si>
    <t>-478.181541540254 136.701728829607 -599.407906903399</t>
  </si>
  <si>
    <t>-451.624144050067 96.3088233249653 -728.663781030044</t>
  </si>
  <si>
    <t>-415.372548165186 66.9586959031626 -807.056349692273</t>
  </si>
  <si>
    <t>-464.45394670682 142.714623949819 -680.675280026961</t>
  </si>
  <si>
    <t>-492.698535220844 276.310654895388 -711.58678249979</t>
  </si>
  <si>
    <t>-458.853046931737 418.912501881466 -449.825106394099</t>
  </si>
  <si>
    <t>-235.377654509505 392.768809775671 -352.355933116502</t>
  </si>
  <si>
    <t>-462.272587750378 85.6128305257023 -662.38252634101</t>
  </si>
  <si>
    <t>-482.506068042415 31.960840378538 -307.172463481789</t>
  </si>
  <si>
    <t>-250.47901835161 108.153536778399 -329.152397301854</t>
  </si>
  <si>
    <t>-487.135089539471 287.584372579561 -211.817533408605</t>
  </si>
  <si>
    <t>-488.761127841951 291.744681994383 204.638997701426</t>
  </si>
  <si>
    <t>-488.068546901171 286.169083423156 610.970854804673</t>
  </si>
  <si>
    <t>-340.549314965194 297.460287387201 673.776782650216</t>
  </si>
  <si>
    <t>-522.088769422026 131.455015926492 -200.629888188494</t>
  </si>
  <si>
    <t>-534.391183862799 122.532318592408 215.573282686532</t>
  </si>
  <si>
    <t>-533.589476174812 106.090720582963 621.612704286621</t>
  </si>
  <si>
    <t>-394.252376199369 53.8015852302949 682.31707851019</t>
  </si>
  <si>
    <t>9763-20170724T150348.841478200.bin</t>
  </si>
  <si>
    <t>-504.806232747925 209.909653796833 -206.254084621258</t>
  </si>
  <si>
    <t>-509.394465155942 203.842818072639 -304.468876693736</t>
  </si>
  <si>
    <t>-503.570313521637 184.715972048404 -411.072064393125</t>
  </si>
  <si>
    <t>-493.539129410892 162.947595883368 -506.095823394122</t>
  </si>
  <si>
    <t>-478.542364676084 137.056856372436 -599.416552955314</t>
  </si>
  <si>
    <t>-452.030087578824 96.6074677406734 -728.664217795957</t>
  </si>
  <si>
    <t>-415.797785422005 67.2085762081481 -807.047346616074</t>
  </si>
  <si>
    <t>-464.799689203476 143.038255256949 -680.683806322309</t>
  </si>
  <si>
    <t>-492.881827891834 276.649379003609 -711.663421672005</t>
  </si>
  <si>
    <t>-458.343788165123 419.702336448404 -450.238622913478</t>
  </si>
  <si>
    <t>-234.756173314919 392.571496315451 -353.297988088174</t>
  </si>
  <si>
    <t>-462.698867388114 85.9361990887528 -662.38212299693</t>
  </si>
  <si>
    <t>-482.68085280459 32.4555621599559 -307.195721953681</t>
  </si>
  <si>
    <t>-250.585799018254 108.292796702043 -329.681721086849</t>
  </si>
  <si>
    <t>-487.258289774233 288.024275750229 -211.844860472634</t>
  </si>
  <si>
    <t>-488.783704290685 291.946066884641 204.614404984686</t>
  </si>
  <si>
    <t>-488.089871935535 286.255976820936 610.948066446482</t>
  </si>
  <si>
    <t>-340.559384120242 297.263999047793 673.777840890582</t>
  </si>
  <si>
    <t>-522.318439415942 131.833177444413 -200.626329641852</t>
  </si>
  <si>
    <t>-534.419655551813 122.84007742496 215.581212407534</t>
  </si>
  <si>
    <t>-533.578138645569 106.13584143261 621.62547127602</t>
  </si>
  <si>
    <t>-394.239120306007 53.8331210572037 682.313707286996</t>
  </si>
  <si>
    <t>9763-20170724T150348.876073100.bin</t>
  </si>
  <si>
    <t>-504.864949089399 210.151901381668 -206.227767978763</t>
  </si>
  <si>
    <t>-509.495461693009 204.093350490227 -304.441040565154</t>
  </si>
  <si>
    <t>-503.713975475231 184.944802633516 -411.042696364147</t>
  </si>
  <si>
    <t>-493.719253021592 163.143982041427 -506.06280090933</t>
  </si>
  <si>
    <t>-478.756587098788 137.208073947007 -599.376593424654</t>
  </si>
  <si>
    <t>-452.289564720322 96.6820542545597 -728.609443372138</t>
  </si>
  <si>
    <t>-416.075119912906 67.2469104657223 -806.987275598685</t>
  </si>
  <si>
    <t>-465.022988790122 143.143155921068 -680.648752335289</t>
  </si>
  <si>
    <t>-493.064899196404 276.74268064145 -711.703654166509</t>
  </si>
  <si>
    <t>-458.227241453692 420.180586063364 -450.529522443118</t>
  </si>
  <si>
    <t>-234.555889766948 392.500997814879 -353.937752226111</t>
  </si>
  <si>
    <t>-462.954514241896 86.0485097157407 -662.320828109873</t>
  </si>
  <si>
    <t>-482.881967654436 32.7983964161804 -307.112331209582</t>
  </si>
  <si>
    <t>-250.640379506348 108.147721045201 -329.724656031249</t>
  </si>
  <si>
    <t>-487.318742695787 288.287443588037 -211.833899960671</t>
  </si>
  <si>
    <t>-488.791624840813 292.080849928915 204.626755677456</t>
  </si>
  <si>
    <t>-488.094697780195 286.272866618107 610.955344533822</t>
  </si>
  <si>
    <t>-340.558226882329 297.21746184326 673.782132330645</t>
  </si>
  <si>
    <t>-522.396377106638 132.109387693526 -200.616481646096</t>
  </si>
  <si>
    <t>-534.372785403792 122.988212800204 215.591872432858</t>
  </si>
  <si>
    <t>-533.564751096993 106.176684944345 621.640309950013</t>
  </si>
  <si>
    <t>-394.229675452799 53.8519634070237 682.318654064294</t>
  </si>
  <si>
    <t>9763-20170724T150348.942250900.bin</t>
  </si>
  <si>
    <t>-504.958218095587 210.717972825494 -206.202284540076</t>
  </si>
  <si>
    <t>-509.710740810349 204.684850781262 -304.411364749859</t>
  </si>
  <si>
    <t>-504.088906606114 185.521781312754 -411.018877889047</t>
  </si>
  <si>
    <t>-494.247964140924 163.688361635637 -506.047597084905</t>
  </si>
  <si>
    <t>-479.44802042567 137.698836266497 -599.372355397334</t>
  </si>
  <si>
    <t>-453.218895072907 97.0737248917346 -728.622575252985</t>
  </si>
  <si>
    <t>-417.076208990127 67.54272262995 -806.997514833469</t>
  </si>
  <si>
    <t>-465.824856522295 143.575199433476 -680.667445848163</t>
  </si>
  <si>
    <t>-493.783440489541 277.161492441332 -711.844796013297</t>
  </si>
  <si>
    <t>-458.18596165768 421.585213126691 -451.317279941856</t>
  </si>
  <si>
    <t>-234.052947697698 392.32350935147 -356.274512482971</t>
  </si>
  <si>
    <t>-463.801009972444 86.4872564443733 -662.313200893755</t>
  </si>
  <si>
    <t>-483.146711973226 32.7606658776247 -306.995617330596</t>
  </si>
  <si>
    <t>-251.140030981734 108.91188146744 -329.331206669594</t>
  </si>
  <si>
    <t>-487.454491372595 288.879180801521 -211.803648938011</t>
  </si>
  <si>
    <t>-488.757503491888 292.390909181909 204.660024480868</t>
  </si>
  <si>
    <t>-488.098019087852 286.279249273946 610.981718813125</t>
  </si>
  <si>
    <t>-340.555977871236 297.209498363524 673.797896884489</t>
  </si>
  <si>
    <t>-522.451819360815 132.625951641181 -200.585429956725</t>
  </si>
  <si>
    <t>-534.259132353733 123.388059020463 215.625149185684</t>
  </si>
  <si>
    <t>-533.504283348152 106.278506845743 621.646936753613</t>
  </si>
  <si>
    <t>-394.206212491213 53.8797119802973 682.346354285167</t>
  </si>
  <si>
    <t>9763-20170724T150348.974843700.bin</t>
  </si>
  <si>
    <t>-504.991887003778 211.04066909077 -206.214850488733</t>
  </si>
  <si>
    <t>-509.788035476134 205.020349650287 -304.422535574499</t>
  </si>
  <si>
    <t>-504.253668262523 185.848434293379 -411.033190963433</t>
  </si>
  <si>
    <t>-494.504722810446 163.998020518931 -506.067444279135</t>
  </si>
  <si>
    <t>-479.80790657433 137.982636953866 -599.401285552529</t>
  </si>
  <si>
    <t>-453.734124463995 97.311714793281 -728.668539951552</t>
  </si>
  <si>
    <t>-417.655399149385 67.7409593871316 -807.057990390317</t>
  </si>
  <si>
    <t>-466.293278887076 143.829117239813 -680.716534565984</t>
  </si>
  <si>
    <t>-494.292718735208 277.394753998659 -711.983344367635</t>
  </si>
  <si>
    <t>-458.284341910299 422.421779263889 -451.847669947844</t>
  </si>
  <si>
    <t>-234.006455092958 392.398432173308 -357.385904830556</t>
  </si>
  <si>
    <t>-464.225697510671 86.7498157305065 -662.340814352208</t>
  </si>
  <si>
    <t>-483.439024768522 33.1326817059905 -306.987826051404</t>
  </si>
  <si>
    <t>-251.642599877302 109.993291536703 -329.075584155054</t>
  </si>
  <si>
    <t>-487.475258949886 289.196307564638 -211.797469466509</t>
  </si>
  <si>
    <t>-488.712060413221 292.55316883024 204.667640490773</t>
  </si>
  <si>
    <t>-488.099322950749 286.285997698181 610.987135963159</t>
  </si>
  <si>
    <t>-340.554986369237 297.196402732217 673.801408278446</t>
  </si>
  <si>
    <t>-522.48992743469 132.959335577953 -200.569877851867</t>
  </si>
  <si>
    <t>-534.25639462647 123.586574885794 215.638809393697</t>
  </si>
  <si>
    <t>-533.492840405158 106.307697123686 621.646458124469</t>
  </si>
  <si>
    <t>-394.209606750242 53.8774668958067 682.352671117856</t>
  </si>
  <si>
    <t>9763-20170724T150349.007988000.bin</t>
  </si>
  <si>
    <t>-505.046979979096 211.351059246168 -206.217387092898</t>
  </si>
  <si>
    <t>-509.897223195416 205.336828266801 -304.422780791797</t>
  </si>
  <si>
    <t>-504.456739048957 186.139276588528 -411.033561812733</t>
  </si>
  <si>
    <t>-494.803664462585 164.252447105273 -506.069318689411</t>
  </si>
  <si>
    <t>-480.212050923007 138.187779809894 -599.40585602706</t>
  </si>
  <si>
    <t>-454.294684832576 97.4343218469251 -728.678703365562</t>
  </si>
  <si>
    <t>-418.305234148863 67.8135555239169 -807.090082399762</t>
  </si>
  <si>
    <t>-466.801665846046 143.981825959074 -680.742084918027</t>
  </si>
  <si>
    <t>-494.8509226234 277.513704575741 -712.107007156904</t>
  </si>
  <si>
    <t>-458.470673972367 423.073884598813 -452.321122416066</t>
  </si>
  <si>
    <t>-234.123625842187 392.486153081022 -358.205375986726</t>
  </si>
  <si>
    <t>-464.700118271245 86.9153002148007 -662.330476017395</t>
  </si>
  <si>
    <t>-483.660487010819 33.3398286153586 -306.891126123261</t>
  </si>
  <si>
    <t>-251.95647377137 110.550071572525 -328.72840419488</t>
  </si>
  <si>
    <t>-487.531406786622 289.509858632772 -211.795098039121</t>
  </si>
  <si>
    <t>-488.675963991607 292.729689970241 204.671416780332</t>
  </si>
  <si>
    <t>-488.110376165662 286.310144937063 610.99022395745</t>
  </si>
  <si>
    <t>-340.559887135156 297.13099787355 673.805509096827</t>
  </si>
  <si>
    <t>-522.570314539344 133.245655111245 -200.569599006697</t>
  </si>
  <si>
    <t>-534.242007425338 123.77018137935 215.639475308048</t>
  </si>
  <si>
    <t>-533.467201168058 106.343316728581 621.641347963574</t>
  </si>
  <si>
    <t>-394.201297546891 53.8836552885255 682.361946921668</t>
  </si>
  <si>
    <t>9763-20170724T150349.078184200.bin</t>
  </si>
  <si>
    <t>-505.088635879937 211.990532209001 -206.220668355874</t>
  </si>
  <si>
    <t>-509.999189812048 205.991712268389 -304.42408650404</t>
  </si>
  <si>
    <t>-504.719261124969 186.753146086748 -411.035464753112</t>
  </si>
  <si>
    <t>-495.24606075663 164.802548978533 -506.074620336942</t>
  </si>
  <si>
    <t>-480.866815774076 138.645310850887 -599.418215951286</t>
  </si>
  <si>
    <t>-455.280394215321 97.7297637507029 -728.705721060254</t>
  </si>
  <si>
    <t>-419.470509744065 67.9737485750068 -807.148332389997</t>
  </si>
  <si>
    <t>-467.64266814263 144.339278212385 -680.792045121768</t>
  </si>
  <si>
    <t>-495.637868119592 277.821297609702 -712.371578274937</t>
  </si>
  <si>
    <t>-458.782548569904 424.287284088998 -453.162492247721</t>
  </si>
  <si>
    <t>-234.305852679571 392.509113186529 -359.752858109869</t>
  </si>
  <si>
    <t>-465.538003692786 87.2918637392329 -662.321753818701</t>
  </si>
  <si>
    <t>-484.01239566812 33.7603088561705 -306.776932109482</t>
  </si>
  <si>
    <t>-252.526784135472 111.440671644223 -329.252725377061</t>
  </si>
  <si>
    <t>-487.570758505602 290.155545263982 -211.801727124836</t>
  </si>
  <si>
    <t>-488.677671174336 293.065063513903 204.667137931559</t>
  </si>
  <si>
    <t>-488.107322165354 286.322494100345 610.980484186762</t>
  </si>
  <si>
    <t>-340.556163014323 297.072028864748 673.806446259764</t>
  </si>
  <si>
    <t>-522.592505409799 133.869522794187 -200.578921981221</t>
  </si>
  <si>
    <t>-534.23441894252 124.120189425814 215.62467880187</t>
  </si>
  <si>
    <t>-533.440182539935 106.385985321021 621.624799764336</t>
  </si>
  <si>
    <t>-394.200410874919 53.879371039508 682.364761966881</t>
  </si>
  <si>
    <t>9763-20170724T150349.139346800.bin</t>
  </si>
  <si>
    <t>-505.052816150519 212.618452963315 -206.230528953886</t>
  </si>
  <si>
    <t>-510.003552085904 206.617592887529 -304.431821242692</t>
  </si>
  <si>
    <t>-504.87359021703 187.306318319527 -411.037467209415</t>
  </si>
  <si>
    <t>-495.576319800318 165.256834499906 -506.070993669614</t>
  </si>
  <si>
    <t>-481.411600647768 138.964526418215 -599.409538378512</t>
  </si>
  <si>
    <t>-456.165896013061 97.8183009236411 -728.690747291535</t>
  </si>
  <si>
    <t>-420.49466020077 67.8688293218574 -807.122813745846</t>
  </si>
  <si>
    <t>-468.334683262322 144.519433951931 -680.816736339466</t>
  </si>
  <si>
    <t>-496.089265110209 278.003651293933 -712.612438913312</t>
  </si>
  <si>
    <t>-459.019528343821 424.979165077474 -453.722383318346</t>
  </si>
  <si>
    <t>-234.503686608349 392.383756106881 -360.689178135062</t>
  </si>
  <si>
    <t>-466.315762378817 87.4928194325862 -662.2727251008</t>
  </si>
  <si>
    <t>-484.052804929857 34.0518821271321 -306.693018176778</t>
  </si>
  <si>
    <t>-252.580784988165 111.425992887577 -330.334960079347</t>
  </si>
  <si>
    <t>-487.485409443081 290.762963476642 -211.812512435309</t>
  </si>
  <si>
    <t>-488.567088715119 293.374203465105 204.658354012699</t>
  </si>
  <si>
    <t>-488.085985016925 286.282059448656 610.981649708027</t>
  </si>
  <si>
    <t>-340.539869804573 297.068548377057 673.81314577135</t>
  </si>
  <si>
    <t>-522.607818902951 134.504022193912 -200.591066254046</t>
  </si>
  <si>
    <t>-534.210854968314 124.523241218358 215.608120793373</t>
  </si>
  <si>
    <t>-533.411184393137 106.41403073182 621.59466418209</t>
  </si>
  <si>
    <t>-394.195517971049 53.8812424442731 682.367216115343</t>
  </si>
  <si>
    <t>9763-20170724T150349.170932800.bin</t>
  </si>
  <si>
    <t>-505.000692225108 212.980512860693 -206.222189804087</t>
  </si>
  <si>
    <t>-509.970172850151 206.979622333037 -304.422520910683</t>
  </si>
  <si>
    <t>-504.909206978526 187.63450487209 -411.025296350016</t>
  </si>
  <si>
    <t>-495.691827631617 165.5395682838 -506.056143427406</t>
  </si>
  <si>
    <t>-481.623140241904 139.186591526215 -599.391928571908</t>
  </si>
  <si>
    <t>-456.528462518684 97.93753617691 -728.669870629477</t>
  </si>
  <si>
    <t>-420.912465973358 67.8827352502331 -807.086683623589</t>
  </si>
  <si>
    <t>-468.611887748642 144.679334228934 -680.813885994197</t>
  </si>
  <si>
    <t>-496.235861293364 278.165153839519 -712.728919569024</t>
  </si>
  <si>
    <t>-459.082822182007 425.442978139629 -454.022774258314</t>
  </si>
  <si>
    <t>-234.582689189003 392.393646474469 -361.111971649069</t>
  </si>
  <si>
    <t>-466.630199370235 87.6621902308807 -662.236671311051</t>
  </si>
  <si>
    <t>-484.097599223167 34.2880472743093 -306.627758276823</t>
  </si>
  <si>
    <t>-252.600090846729 111.401355696501 -330.864988806243</t>
  </si>
  <si>
    <t>-487.374976709147 291.10355955254 -211.818454691646</t>
  </si>
  <si>
    <t>-488.510473208454 293.550885511473 204.653314884711</t>
  </si>
  <si>
    <t>-488.099164462341 286.313762847766 610.976869031939</t>
  </si>
  <si>
    <t>-340.549852854383 297.061615487883 673.80748224797</t>
  </si>
  <si>
    <t>-522.61994300264 134.88090139918 -200.578339177271</t>
  </si>
  <si>
    <t>-534.211770769059 124.720206527378 215.616845453826</t>
  </si>
  <si>
    <t>-533.388016354823 106.443331861133 621.588557534706</t>
  </si>
  <si>
    <t>-394.194968171471 53.8655771302808 682.374014839607</t>
  </si>
  <si>
    <t>9763-20170724T150349.240620300.bin</t>
  </si>
  <si>
    <t>-504.885681970674 213.622349743263 -206.220617680809</t>
  </si>
  <si>
    <t>-509.865766714415 207.610477415293 -304.419699257435</t>
  </si>
  <si>
    <t>-504.936732394569 188.194630729879 -411.015771481393</t>
  </si>
  <si>
    <t>-495.883554096174 166.008175161728 -506.04109041005</t>
  </si>
  <si>
    <t>-482.021458217967 139.533644541938 -599.373531481927</t>
  </si>
  <si>
    <t>-457.259707459531 98.0803345762729 -728.650248766185</t>
  </si>
  <si>
    <t>-421.768600754596 67.7970836007898 -807.03586130813</t>
  </si>
  <si>
    <t>-469.147089665344 144.904218624799 -680.825355231347</t>
  </si>
  <si>
    <t>-496.506610005381 278.393755698751 -712.959505257974</t>
  </si>
  <si>
    <t>-459.079109023268 426.457413329844 -454.741901952561</t>
  </si>
  <si>
    <t>-234.607382065615 392.394275578067 -362.128893230554</t>
  </si>
  <si>
    <t>-467.263155217843 87.903615550988 -662.18697035239</t>
  </si>
  <si>
    <t>-484.033606592835 34.4953169088849 -306.481961255065</t>
  </si>
  <si>
    <t>-252.498982133773 111.308916342084 -331.308927485431</t>
  </si>
  <si>
    <t>-487.096492559656 291.749483889123 -211.836195553264</t>
  </si>
  <si>
    <t>-488.384169566564 293.882542012212 204.636834167505</t>
  </si>
  <si>
    <t>-488.09421810496 286.337891757453 610.950991289522</t>
  </si>
  <si>
    <t>-340.542527439135 296.958315895367 673.797636843494</t>
  </si>
  <si>
    <t>-522.658182573125 135.536921570756 -200.55764644682</t>
  </si>
  <si>
    <t>-534.224354485437 125.214997433207 215.634254792433</t>
  </si>
  <si>
    <t>-533.321503013276 106.539774048808 621.582321217246</t>
  </si>
  <si>
    <t>-394.208083972834 53.7701247232858 682.383815395236</t>
  </si>
  <si>
    <t>9763-20170724T150349.273211600.bin</t>
  </si>
  <si>
    <t>-504.810092463662 213.935847279579 -206.224192168637</t>
  </si>
  <si>
    <t>-509.805612245965 207.920731659236 -304.422349777938</t>
  </si>
  <si>
    <t>-504.929585295305 188.475980357322 -411.015558714651</t>
  </si>
  <si>
    <t>-495.93774564482 166.252115512674 -506.03794325707</t>
  </si>
  <si>
    <t>-482.149722956889 139.727867697396 -599.367315408561</t>
  </si>
  <si>
    <t>-457.504796017566 98.1911363331194 -728.639502433624</t>
  </si>
  <si>
    <t>-422.066804265869 67.8238826426632 -807.016687612885</t>
  </si>
  <si>
    <t>-469.318203037353 145.048505027213 -680.829129694704</t>
  </si>
  <si>
    <t>-496.569050336545 278.524578831918 -713.094427669695</t>
  </si>
  <si>
    <t>-458.997329393974 427.177150944509 -455.236392816052</t>
  </si>
  <si>
    <t>-234.569816921449 392.388094877572 -362.786167788771</t>
  </si>
  <si>
    <t>-467.478914038685 88.0546957549404 -662.16564749997</t>
  </si>
  <si>
    <t>-484.270372175682 34.6289842179917 -306.416471519169</t>
  </si>
  <si>
    <t>-252.721981855452 111.367426186076 -331.347648524549</t>
  </si>
  <si>
    <t>-486.971080895022 292.081459176077 -211.852652884848</t>
  </si>
  <si>
    <t>-488.304024350861 294.056388499224 204.620992675106</t>
  </si>
  <si>
    <t>-488.101706010854 286.391543638365 610.927981111353</t>
  </si>
  <si>
    <t>-340.545624022137 296.851553551076 673.791239308516</t>
  </si>
  <si>
    <t>-522.633647176952 135.853789252079 -200.555120728436</t>
  </si>
  <si>
    <t>-534.167327670122 125.418387936662 215.634872154886</t>
  </si>
  <si>
    <t>-533.295556859515 106.574937150614 621.579364919096</t>
  </si>
  <si>
    <t>-394.201235253256 53.7666982899621 682.391072690803</t>
  </si>
  <si>
    <t>9763-20170724T150349.342453300.bin</t>
  </si>
  <si>
    <t>-504.545897252558 214.437215339827 -206.225625595073</t>
  </si>
  <si>
    <t>-509.555935541415 208.42502343406 -304.423102903779</t>
  </si>
  <si>
    <t>-504.726359041532 188.983878183249 -411.019175300006</t>
  </si>
  <si>
    <t>-495.789239712242 166.761163532397 -506.047006727086</t>
  </si>
  <si>
    <t>-482.068723332568 140.23472314409 -599.385573725406</t>
  </si>
  <si>
    <t>-457.532275271303 98.6894825434611 -728.675755108976</t>
  </si>
  <si>
    <t>-422.17161196058 68.2728773616768 -807.068704628606</t>
  </si>
  <si>
    <t>-469.260394225602 145.553849294628 -680.851183659898</t>
  </si>
  <si>
    <t>-496.329074162943 279.055836092115 -713.218292186699</t>
  </si>
  <si>
    <t>-458.492596760087 428.7666340878 -456.011990518792</t>
  </si>
  <si>
    <t>-234.232890514428 392.761664156701 -363.620420458259</t>
  </si>
  <si>
    <t>-467.495789294271 88.5535635931421 -662.200328540843</t>
  </si>
  <si>
    <t>-484.283679197349 34.7148033283756 -306.423111000282</t>
  </si>
  <si>
    <t>-252.776483468004 111.62707994574 -331.200578187449</t>
  </si>
  <si>
    <t>-486.598599402459 292.569460376603 -211.861575766037</t>
  </si>
  <si>
    <t>-488.125292902132 294.297343822138 204.612591629358</t>
  </si>
  <si>
    <t>-488.091760482294 286.42354392286 610.900247444997</t>
  </si>
  <si>
    <t>-340.539449741076 296.745905407244 673.795149023516</t>
  </si>
  <si>
    <t>-522.448439533376 136.371036153844 -200.548622528333</t>
  </si>
  <si>
    <t>-533.989772306237 125.791455188253 215.637521165683</t>
  </si>
  <si>
    <t>-533.24459464964 106.661549183312 621.570292355666</t>
  </si>
  <si>
    <t>-394.20290328293 53.7426180616128 682.406124749692</t>
  </si>
  <si>
    <t>9763-20170724T150349.375044700.bin</t>
  </si>
  <si>
    <t>-504.368886810213 214.582988334458 -206.238485038762</t>
  </si>
  <si>
    <t>-509.385903761233 208.587154799679 -304.436667654875</t>
  </si>
  <si>
    <t>-504.594291700106 189.168201958274 -411.038430846641</t>
  </si>
  <si>
    <t>-495.703776583391 166.96511208028 -506.075253927242</t>
  </si>
  <si>
    <t>-482.041927551415 140.457071145911 -599.427614940339</t>
  </si>
  <si>
    <t>-457.600604925554 98.9349823730581 -728.743261440365</t>
  </si>
  <si>
    <t>-422.266873485668 68.5496927854756 -807.160592789404</t>
  </si>
  <si>
    <t>-469.279632283296 145.79180745486 -680.899450467527</t>
  </si>
  <si>
    <t>-496.333409698831 279.290294674375 -713.25575362633</t>
  </si>
  <si>
    <t>-458.321305436467 429.258321392045 -456.225224526573</t>
  </si>
  <si>
    <t>-234.143878405487 392.870351779975 -363.783919942945</t>
  </si>
  <si>
    <t>-467.529150319696 88.7858718516786 -662.264580568021</t>
  </si>
  <si>
    <t>-484.520293726551 34.804163744501 -306.508171731764</t>
  </si>
  <si>
    <t>-253.01721962795 111.789052806783 -331.09752018916</t>
  </si>
  <si>
    <t>-486.440242536611 292.725588737138 -211.860779549125</t>
  </si>
  <si>
    <t>-487.987842373659 294.3443090176 204.613698205067</t>
  </si>
  <si>
    <t>-488.082662498307 286.411987418598 610.903686185373</t>
  </si>
  <si>
    <t>-340.534081806346 296.750136833753 673.804697557567</t>
  </si>
  <si>
    <t>-522.237733344933 136.508124435725 -200.567517889993</t>
  </si>
  <si>
    <t>-533.844444720819 125.915586112203 215.616461546961</t>
  </si>
  <si>
    <t>-533.217270810097 106.697871804649 621.560081468242</t>
  </si>
  <si>
    <t>-394.205028030588 53.7186577347759 682.410724260484</t>
  </si>
  <si>
    <t>9763-20170724T150349.440721800.bin</t>
  </si>
  <si>
    <t>-504.053404866863 214.774768961667 -206.174467341995</t>
  </si>
  <si>
    <t>-509.097975092551 208.836396811321 -304.374678292697</t>
  </si>
  <si>
    <t>-504.406274116277 189.538856087371 -411.002977408019</t>
  </si>
  <si>
    <t>-495.633488026782 167.466324485343 -506.081026460155</t>
  </si>
  <si>
    <t>-482.116158732315 141.106856027221 -599.496598410608</t>
  </si>
  <si>
    <t>-457.905598856232 99.811502620116 -728.928232323147</t>
  </si>
  <si>
    <t>-422.64308180751 69.6463426436076 -807.462444135849</t>
  </si>
  <si>
    <t>-469.517408459202 146.582959574625 -680.984619711662</t>
  </si>
  <si>
    <t>-496.670551518899 280.093372132452 -713.166321746419</t>
  </si>
  <si>
    <t>-458.354267841086 430.073400201182 -456.18788945937</t>
  </si>
  <si>
    <t>-234.208566981169 393.259757925132 -363.838205573519</t>
  </si>
  <si>
    <t>-467.697313968368 89.5475953621024 -662.446887314211</t>
  </si>
  <si>
    <t>-484.63321109839 34.9993519946245 -306.802286966998</t>
  </si>
  <si>
    <t>-253.189468001706 112.166077782686 -331.380866813397</t>
  </si>
  <si>
    <t>-486.156925472946 292.927233168231 -211.778834457295</t>
  </si>
  <si>
    <t>-487.83178136624 294.42589213473 204.695598395184</t>
  </si>
  <si>
    <t>-488.116182094222 286.393645865903 610.984020412566</t>
  </si>
  <si>
    <t>-340.544303023108 296.681325876552 673.838635276534</t>
  </si>
  <si>
    <t>-521.932234270137 136.719305838487 -200.558911957232</t>
  </si>
  <si>
    <t>-533.639713432916 126.0659232308 215.620635404696</t>
  </si>
  <si>
    <t>-533.205877691478 106.76354352949 621.571795007769</t>
  </si>
  <si>
    <t>-394.209584022844 53.7374873892184 682.418060107151</t>
  </si>
  <si>
    <t>9763-20170724T150349.475817100.bin</t>
  </si>
  <si>
    <t>-503.863419660807 214.870518478462 -206.154058784295</t>
  </si>
  <si>
    <t>-508.902706398065 208.955558387172 -304.356003342489</t>
  </si>
  <si>
    <t>-504.253151296765 189.740775376535 -411.001161259655</t>
  </si>
  <si>
    <t>-495.538282633247 167.763281522268 -506.106508650708</t>
  </si>
  <si>
    <t>-482.098597298747 141.517799805173 -599.565280145821</t>
  </si>
  <si>
    <t>-458.017966225701 100.400705899639 -729.077854021402</t>
  </si>
  <si>
    <t>-422.79335219325 70.3880377980306 -807.687406223927</t>
  </si>
  <si>
    <t>-469.604576478253 147.104193137288 -681.061864487719</t>
  </si>
  <si>
    <t>-496.863755247438 280.642110080354 -713.074855163209</t>
  </si>
  <si>
    <t>-458.400056623981 430.420541573749 -456.000984654882</t>
  </si>
  <si>
    <t>-234.233898107789 393.47289777028 -363.754553220821</t>
  </si>
  <si>
    <t>-467.720042286404 90.047096899398 -662.597207043247</t>
  </si>
  <si>
    <t>-484.5557209403 35.0499592789809 -307.054441125086</t>
  </si>
  <si>
    <t>-253.129678209803 112.234899199961 -331.741649446048</t>
  </si>
  <si>
    <t>-485.973981781567 293.001407637798 -211.726069327508</t>
  </si>
  <si>
    <t>-487.756057580093 294.475149583923 204.748014359048</t>
  </si>
  <si>
    <t>-488.105544862455 286.337122780795 611.028021069899</t>
  </si>
  <si>
    <t>-340.526449774841 296.668887164516 673.858495987319</t>
  </si>
  <si>
    <t>-521.698541560181 136.843533554304 -200.544513479672</t>
  </si>
  <si>
    <t>-533.518233925499 126.10546974829 215.629689842147</t>
  </si>
  <si>
    <t>-533.194085666111 106.790897430214 621.567927938393</t>
  </si>
  <si>
    <t>-394.201131414591 53.7680965087211 682.42467865638</t>
  </si>
  <si>
    <t>9763-20170724T150349.539628500.bin</t>
  </si>
  <si>
    <t>-503.553362787077 215.00869088639 -206.14016436684</t>
  </si>
  <si>
    <t>-508.555029205965 209.126196675573 -304.345987662808</t>
  </si>
  <si>
    <t>-503.927590926069 190.07999074645 -411.02228431574</t>
  </si>
  <si>
    <t>-495.25994378128 168.305669044699 -506.178714383746</t>
  </si>
  <si>
    <t>-481.895287620121 142.311018483837 -599.718328189381</t>
  </si>
  <si>
    <t>-457.949771574463 101.594899839257 -729.382586892956</t>
  </si>
  <si>
    <t>-422.781828008885 71.9334613578342 -808.150726540939</t>
  </si>
  <si>
    <t>-469.554679193397 148.143593796838 -681.221059919719</t>
  </si>
  <si>
    <t>-497.048802535287 281.72295218344 -712.865318677338</t>
  </si>
  <si>
    <t>-458.346688167207 430.93613971357 -455.498732248548</t>
  </si>
  <si>
    <t>-234.0953611221 393.672446891287 -363.586980619347</t>
  </si>
  <si>
    <t>-467.51408254062 91.0414911966709 -662.9133612473</t>
  </si>
  <si>
    <t>-483.914883158072 34.812048138436 -307.531098803404</t>
  </si>
  <si>
    <t>-252.552785176482 112.231462199107 -332.083915329796</t>
  </si>
  <si>
    <t>-485.740786053758 293.096127997486 -211.662977039581</t>
  </si>
  <si>
    <t>-487.674843590549 294.564297513113 204.810505333554</t>
  </si>
  <si>
    <t>-488.087567503639 286.262254887076 611.08184248486</t>
  </si>
  <si>
    <t>-340.501899589206 296.674176480865 673.883606151017</t>
  </si>
  <si>
    <t>-521.329500104223 136.989990029299 -200.561778206164</t>
  </si>
  <si>
    <t>-533.356626834695 126.164066733487 215.604254688975</t>
  </si>
  <si>
    <t>-533.160398695799 106.823753972974 621.526125309932</t>
  </si>
  <si>
    <t>-394.207639432581 53.7516671288165 682.431672014835</t>
  </si>
  <si>
    <t>9763-20170724T150349.575235500.bin</t>
  </si>
  <si>
    <t>-503.417915367083 215.059047140199 -206.133053158698</t>
  </si>
  <si>
    <t>-508.415245916283 209.188790374523 -304.339876518961</t>
  </si>
  <si>
    <t>-503.777907546247 190.21787408522 -411.029170124442</t>
  </si>
  <si>
    <t>-495.100410265456 168.536170712346 -506.205799485346</t>
  </si>
  <si>
    <t>-481.725609425336 142.658935194534 -599.776491435819</t>
  </si>
  <si>
    <t>-457.766062592455 102.133695719379 -729.497949365439</t>
  </si>
  <si>
    <t>-422.589347708078 72.6437522142539 -808.326541046751</t>
  </si>
  <si>
    <t>-469.422708546137 148.607518025272 -681.276583411159</t>
  </si>
  <si>
    <t>-497.066606674084 282.187886266301 -712.772314819878</t>
  </si>
  <si>
    <t>-458.314693290367 431.206884040143 -455.300584442655</t>
  </si>
  <si>
    <t>-234.021429644717 393.810141186327 -363.545396919251</t>
  </si>
  <si>
    <t>-467.291041874474 91.4865047111116 -663.038194030266</t>
  </si>
  <si>
    <t>-483.435563087812 34.4160017378529 -307.664880929624</t>
  </si>
  <si>
    <t>-252.340132920858 112.587463818584 -332.345437569732</t>
  </si>
  <si>
    <t>-485.671856323996 293.13420340461 -211.650126116351</t>
  </si>
  <si>
    <t>-487.680578751363 294.589491062288 204.8230113617</t>
  </si>
  <si>
    <t>-488.067857357182 286.222060666333 611.095918555134</t>
  </si>
  <si>
    <t>-340.486788190074 296.704540058148 673.896737074365</t>
  </si>
  <si>
    <t>-521.135922855965 137.037386326327 -200.578374185507</t>
  </si>
  <si>
    <t>-533.266843057584 126.167659967849 215.583496706186</t>
  </si>
  <si>
    <t>-533.151407684138 106.82372921566 621.502818779233</t>
  </si>
  <si>
    <t>-394.208350436067 53.756212516151 682.434466698759</t>
  </si>
  <si>
    <t>9763-20170724T150349.643646400.bin</t>
  </si>
  <si>
    <t>-503.114095233266 215.054444446044 -206.125657485473</t>
  </si>
  <si>
    <t>-508.076617065721 209.223005332638 -304.33653858111</t>
  </si>
  <si>
    <t>-503.360898384964 190.366262834024 -411.042598889781</t>
  </si>
  <si>
    <t>-494.597036101901 168.818869647296 -506.241897141324</t>
  </si>
  <si>
    <t>-481.120907149631 143.108785592083 -599.844035609326</t>
  </si>
  <si>
    <t>-457.003643530872 102.854719004875 -729.620754432205</t>
  </si>
  <si>
    <t>-421.740521198683 73.625047506456 -808.507591681663</t>
  </si>
  <si>
    <t>-468.830207813559 149.217799445546 -681.33417778041</t>
  </si>
  <si>
    <t>-496.817931019625 282.776061441952 -712.643002912703</t>
  </si>
  <si>
    <t>-457.904195182701 431.573149418795 -455.067533538838</t>
  </si>
  <si>
    <t>-233.568048655373 393.994630955227 -363.491579013717</t>
  </si>
  <si>
    <t>-466.498122294123 92.0786298246164 -663.177245345697</t>
  </si>
  <si>
    <t>-482.247107913515 34.7478344814483 -307.915558365732</t>
  </si>
  <si>
    <t>-251.138650644812 113.161024159663 -331.690511138942</t>
  </si>
  <si>
    <t>-485.509956885222 293.119196199141 -211.610576439662</t>
  </si>
  <si>
    <t>-487.642843246965 294.570552400347 204.861955636717</t>
  </si>
  <si>
    <t>-488.015152610623 286.109942381136 611.132689418279</t>
  </si>
  <si>
    <t>-340.450254354016 296.893823999305 673.920537310717</t>
  </si>
  <si>
    <t>-520.666157475758 137.045780060233 -200.629082405107</t>
  </si>
  <si>
    <t>-533.069688750895 126.157483627615 215.524257084072</t>
  </si>
  <si>
    <t>-533.122421995228 106.825138968869 621.443941662443</t>
  </si>
  <si>
    <t>-394.201742049863 53.7746063581553 682.441400164549</t>
  </si>
  <si>
    <t>9763-20170724T150349.674734600.bin</t>
  </si>
  <si>
    <t>-502.97253765664 215.049634933129 -206.128226095779</t>
  </si>
  <si>
    <t>-507.911679907659 209.229464392449 -304.340871219045</t>
  </si>
  <si>
    <t>-503.148587773776 190.398299200557 -411.049455634414</t>
  </si>
  <si>
    <t>-494.333457780071 168.880714397163 -506.250662089472</t>
  </si>
  <si>
    <t>-480.797917145241 143.207375467087 -599.854429585776</t>
  </si>
  <si>
    <t>-456.588759615605 103.013129245063 -729.632520865522</t>
  </si>
  <si>
    <t>-421.274106501571 73.8546201649194 -808.522651597606</t>
  </si>
  <si>
    <t>-468.496114118473 149.349780923204 -681.340276757907</t>
  </si>
  <si>
    <t>-496.660554465375 282.869569872644 -712.623049663677</t>
  </si>
  <si>
    <t>-457.727384178269 431.565374950285 -454.992027128602</t>
  </si>
  <si>
    <t>-233.377447651815 393.967806942536 -363.457631012847</t>
  </si>
  <si>
    <t>-466.08370599222 92.2106136301502 -663.193481920519</t>
  </si>
  <si>
    <t>-481.793812562268 34.8281621598344 -307.93445823515</t>
  </si>
  <si>
    <t>-250.704986205185 113.400939406875 -331.370880238908</t>
  </si>
  <si>
    <t>-485.468519907028 293.134002015521 -211.594608434413</t>
  </si>
  <si>
    <t>-487.638382670301 294.582624390634 204.877724618033</t>
  </si>
  <si>
    <t>-488.009428420165 286.098545499551 611.149811895585</t>
  </si>
  <si>
    <t>-340.445336368192 296.912177581143 673.934392061832</t>
  </si>
  <si>
    <t>-520.427882218549 137.018712611134 -200.644994785201</t>
  </si>
  <si>
    <t>-532.965424569624 126.165328783512 215.505241308593</t>
  </si>
  <si>
    <t>-533.114729858132 106.818301306615 621.418510121024</t>
  </si>
  <si>
    <t>-394.193939202772 53.8071583600911 682.449916432167</t>
  </si>
  <si>
    <t>9763-20170724T150349.742619100.bin</t>
  </si>
  <si>
    <t>-502.678016478745 215.177019622506 -206.147736195089</t>
  </si>
  <si>
    <t>-507.618391539585 209.353893468178 -304.360143906712</t>
  </si>
  <si>
    <t>-502.761734237493 190.531186382598 -411.065972962895</t>
  </si>
  <si>
    <t>-493.8243427228 169.030742850689 -506.259651878896</t>
  </si>
  <si>
    <t>-480.129735915552 143.387166919789 -599.848566781515</t>
  </si>
  <si>
    <t>-455.658886241711 103.25110635616 -729.595558898532</t>
  </si>
  <si>
    <t>-420.211008442809 74.1717108277462 -808.455133095405</t>
  </si>
  <si>
    <t>-467.741784285871 149.558707992995 -681.319075203278</t>
  </si>
  <si>
    <t>-496.196636365421 283.019106106671 -712.597214867998</t>
  </si>
  <si>
    <t>-457.316273303294 431.771254101522 -454.990769710159</t>
  </si>
  <si>
    <t>-232.892374430458 394.152389247113 -363.646597103835</t>
  </si>
  <si>
    <t>-465.209629441968 92.4261378465571 -663.168072982777</t>
  </si>
  <si>
    <t>-480.906529559182 35.5656110813879 -307.955851916416</t>
  </si>
  <si>
    <t>-249.536908905451 113.540107113466 -330.606742598148</t>
  </si>
  <si>
    <t>-485.350919600611 293.26060653067 -211.5993036625</t>
  </si>
  <si>
    <t>-487.568601887464 294.624440224873 204.873043676127</t>
  </si>
  <si>
    <t>-487.958278612426 286.030911670451 611.155250200964</t>
  </si>
  <si>
    <t>-340.409297224816 297.005272149673 673.947450031422</t>
  </si>
  <si>
    <t>-520.00568692285 137.148553420427 -200.658029789627</t>
  </si>
  <si>
    <t>-532.742760944359 126.233018970023 215.484537210883</t>
  </si>
  <si>
    <t>-533.10128990567 106.826115715058 621.386021536911</t>
  </si>
  <si>
    <t>-394.186648281431 53.8521484242563 682.463698553596</t>
  </si>
  <si>
    <t>9763-20170724T150349.776211500.bin</t>
  </si>
  <si>
    <t>-502.547785793983 215.257313574109 -206.141295727732</t>
  </si>
  <si>
    <t>-507.473637709761 209.428819451297 -304.354140960659</t>
  </si>
  <si>
    <t>-502.564877673391 190.598757036641 -411.05629617528</t>
  </si>
  <si>
    <t>-493.565608260474 169.093307637472 -506.243095829535</t>
  </si>
  <si>
    <t>-479.794426505514 143.44806935327 -599.820106310988</t>
  </si>
  <si>
    <t>-455.20053703768 103.314421375037 -729.544698966084</t>
  </si>
  <si>
    <t>-419.691000787509 74.2504260292726 -808.382123020408</t>
  </si>
  <si>
    <t>-467.35914872265 149.618252365646 -681.283560410292</t>
  </si>
  <si>
    <t>-495.910217699739 283.048354276308 -712.59144260198</t>
  </si>
  <si>
    <t>-457.108156922814 431.750930113989 -454.944396854766</t>
  </si>
  <si>
    <t>-232.68390689396 394.185541111919 -363.579182830211</t>
  </si>
  <si>
    <t>-464.784319733709 92.4910607520578 -663.121595972674</t>
  </si>
  <si>
    <t>-480.395100507308 35.6359343749252 -307.865903852878</t>
  </si>
  <si>
    <t>-249.07705134394 113.779645949217 -330.460293195785</t>
  </si>
  <si>
    <t>-485.268497018334 293.337563149637 -211.598319878272</t>
  </si>
  <si>
    <t>-487.473665965659 294.66337476497 204.874243508522</t>
  </si>
  <si>
    <t>-487.954689252314 286.030279383637 611.160821639233</t>
  </si>
  <si>
    <t>-340.406381805407 297.034125739567 673.949434855473</t>
  </si>
  <si>
    <t>-519.805109491946 137.195895175235 -200.660085120973</t>
  </si>
  <si>
    <t>-532.649792437031 126.327717456781 215.480381945054</t>
  </si>
  <si>
    <t>-533.090809193003 106.844984957197 621.381590330795</t>
  </si>
  <si>
    <t>-394.186786178798 53.857900423727 682.472023998325</t>
  </si>
  <si>
    <t>9763-20170724T150349.842491200.bin</t>
  </si>
  <si>
    <t>-502.287378666653 215.357206951261 -206.157171047146</t>
  </si>
  <si>
    <t>-507.197399690712 209.506966547367 -304.369549851308</t>
  </si>
  <si>
    <t>-502.200525138498 190.639470219178 -411.060857867617</t>
  </si>
  <si>
    <t>-493.092954627549 169.098928342381 -506.229569986481</t>
  </si>
  <si>
    <t>-479.185131866734 143.419772861293 -599.777049412147</t>
  </si>
  <si>
    <t>-454.36956529488 103.242649164465 -729.445769923043</t>
  </si>
  <si>
    <t>-418.762799804103 74.1667288084709 -808.235106386595</t>
  </si>
  <si>
    <t>-466.639562410961 149.559751175141 -681.225903744448</t>
  </si>
  <si>
    <t>-495.336960214545 282.959385484258 -712.549677309153</t>
  </si>
  <si>
    <t>-456.596306157524 431.681393889181 -454.904747866739</t>
  </si>
  <si>
    <t>-232.148400148439 394.19930490593 -363.56340913743</t>
  </si>
  <si>
    <t>-464.037987970321 92.4442518780947 -663.03107075111</t>
  </si>
  <si>
    <t>-479.504312725196 35.9430210478649 -307.703599933417</t>
  </si>
  <si>
    <t>-248.080272119391 113.770174902082 -330.305755489168</t>
  </si>
  <si>
    <t>-485.000959942486 293.429584162211 -211.611869621364</t>
  </si>
  <si>
    <t>-487.33921242835 294.731365470184 204.860065971326</t>
  </si>
  <si>
    <t>-487.927563553937 286.006834680391 611.150923642982</t>
  </si>
  <si>
    <t>-340.384013721893 297.037346123035 673.94604129256</t>
  </si>
  <si>
    <t>-519.533391196958 137.317189076023 -200.64798227055</t>
  </si>
  <si>
    <t>-532.475460507952 126.426509004728 215.488922907299</t>
  </si>
  <si>
    <t>-533.073697171019 106.896957598064 621.388894850695</t>
  </si>
  <si>
    <t>-394.200484695897 53.8433865879422 682.491705326079</t>
  </si>
  <si>
    <t>9763-20170724T150349.877587600.bin</t>
  </si>
  <si>
    <t>-502.128788901885 215.363316468368 -206.161945354693</t>
  </si>
  <si>
    <t>-507.029030680465 209.508961557965 -304.374504335164</t>
  </si>
  <si>
    <t>-501.968371406922 190.656950218945 -411.065609003835</t>
  </si>
  <si>
    <t>-492.782679630998 169.140696730672 -506.232145654342</t>
  </si>
  <si>
    <t>-478.777048044572 143.497879659014 -599.775132820131</t>
  </si>
  <si>
    <t>-453.803863211924 103.385673563132 -729.433718142233</t>
  </si>
  <si>
    <t>-418.159199474383 74.3286121966453 -808.212865500442</t>
  </si>
  <si>
    <t>-466.150077286692 149.677069909055 -681.208361961322</t>
  </si>
  <si>
    <t>-494.862430600491 283.074496230674 -712.505290092412</t>
  </si>
  <si>
    <t>-456.175491346233 431.809380142057 -454.859653309305</t>
  </si>
  <si>
    <t>-231.712358402677 394.332552831416 -363.553674545008</t>
  </si>
  <si>
    <t>-463.535388949896 92.5557882047572 -663.033395024125</t>
  </si>
  <si>
    <t>-478.978441811553 36.043316757311 -307.688746707735</t>
  </si>
  <si>
    <t>-247.397281576459 113.439930378974 -330.159791019307</t>
  </si>
  <si>
    <t>-484.843147303025 293.41377655859 -211.61394355865</t>
  </si>
  <si>
    <t>-487.239910291905 294.730633206048 204.857560888727</t>
  </si>
  <si>
    <t>-487.923606828196 286.018398434832 611.151037630978</t>
  </si>
  <si>
    <t>-340.378268385233 296.9970700305 673.9510943779</t>
  </si>
  <si>
    <t>-519.361575282172 137.344300103296 -200.656113958378</t>
  </si>
  <si>
    <t>-532.392604842588 126.439382084285 215.477618962929</t>
  </si>
  <si>
    <t>-533.063948122313 106.91978337047 621.383575536593</t>
  </si>
  <si>
    <t>-394.19851500328 53.8538034240075 682.493213010479</t>
  </si>
  <si>
    <t>9763-20170724T150349.941758700.bin</t>
  </si>
  <si>
    <t>-501.762572220231 215.285347583632 -206.159276371985</t>
  </si>
  <si>
    <t>-506.631725259567 209.421677617938 -304.372877540736</t>
  </si>
  <si>
    <t>-501.498425488659 190.559689810986 -411.058762759544</t>
  </si>
  <si>
    <t>-492.232214666708 169.036360422597 -506.215844272007</t>
  </si>
  <si>
    <t>-478.131775046305 143.389623198473 -599.743477029748</t>
  </si>
  <si>
    <t>-453.010718141842 103.276254637192 -729.373234628003</t>
  </si>
  <si>
    <t>-417.33538244376 74.2493485807981 -808.149547014174</t>
  </si>
  <si>
    <t>-465.414184866418 149.567771663633 -681.162741843621</t>
  </si>
  <si>
    <t>-494.200326365441 282.974552361424 -712.392319617051</t>
  </si>
  <si>
    <t>-455.485521915018 431.735786252386 -454.766016042171</t>
  </si>
  <si>
    <t>-230.97783420968 394.307261193618 -363.549766281432</t>
  </si>
  <si>
    <t>-462.815721287487 92.4471994208525 -662.983559857925</t>
  </si>
  <si>
    <t>-478.168914352495 35.9673705959035 -307.659037347572</t>
  </si>
  <si>
    <t>-246.387660516721 112.75820573989 -330.144888550099</t>
  </si>
  <si>
    <t>-484.437105665714 293.344298610276 -211.616050151231</t>
  </si>
  <si>
    <t>-487.046474455097 294.704271106873 204.854072213112</t>
  </si>
  <si>
    <t>-487.908790186035 286.000291148928 611.156093548271</t>
  </si>
  <si>
    <t>-340.36249535155 296.983456267039 673.953069104645</t>
  </si>
  <si>
    <t>-519.035947492209 137.280386508059 -200.650903645931</t>
  </si>
  <si>
    <t>-532.220182981526 126.419167218419 215.479143567187</t>
  </si>
  <si>
    <t>-533.07573751125 106.942982393458 621.394608360069</t>
  </si>
  <si>
    <t>-394.205295402252 53.8777711434532 682.493573098394</t>
  </si>
  <si>
    <t>9763-20170724T150349.973345100.bin</t>
  </si>
  <si>
    <t>-501.494037490423 215.162759159451 -206.136404599408</t>
  </si>
  <si>
    <t>-506.384026248301 209.295806901319 -304.348769954452</t>
  </si>
  <si>
    <t>-501.262652313382 190.442944232526 -411.036904842936</t>
  </si>
  <si>
    <t>-492.003261265822 168.933422931405 -506.197872757395</t>
  </si>
  <si>
    <t>-477.906008667116 143.305781918573 -599.731236304362</t>
  </si>
  <si>
    <t>-452.785909265725 103.224928597222 -729.371162163103</t>
  </si>
  <si>
    <t>-417.125916817138 74.2290443084328 -808.165778539455</t>
  </si>
  <si>
    <t>-465.184648924099 149.504758247359 -681.148208942424</t>
  </si>
  <si>
    <t>-494.038552805138 282.905906599213 -712.307226526752</t>
  </si>
  <si>
    <t>-455.182719344844 431.640954743921 -454.687166501689</t>
  </si>
  <si>
    <t>-230.663215062729 394.233943824007 -363.49115947216</t>
  </si>
  <si>
    <t>-462.594804627357 92.3787023337479 -662.984842003275</t>
  </si>
  <si>
    <t>-477.711576162581 35.5695779732482 -307.657853830758</t>
  </si>
  <si>
    <t>-245.921829534796 112.277989631074 -330.336990782927</t>
  </si>
  <si>
    <t>-484.185081248038 293.232597093958 -211.603008277071</t>
  </si>
  <si>
    <t>-486.868298467321 294.637077616084 204.866500370305</t>
  </si>
  <si>
    <t>-487.906620848471 285.98421487189 611.17065958131</t>
  </si>
  <si>
    <t>-340.355662387183 296.978773142665 673.954634205676</t>
  </si>
  <si>
    <t>-518.777582308422 137.146721998038 -200.628933396993</t>
  </si>
  <si>
    <t>-532.06062304732 126.376282903202 215.500334182372</t>
  </si>
  <si>
    <t>-533.077006840083 106.968036735687 621.419920578496</t>
  </si>
  <si>
    <t>-394.201640919176 53.8950730377039 682.501010617534</t>
  </si>
  <si>
    <t>9763-20170724T150350.042613300.bin</t>
  </si>
  <si>
    <t>-500.995010413676 214.819270056039 -206.067443845105</t>
  </si>
  <si>
    <t>-505.951893618613 208.992011634507 -304.278807300018</t>
  </si>
  <si>
    <t>-500.912779053732 190.23062343799 -410.986888461298</t>
  </si>
  <si>
    <t>-491.732500994062 168.820982866242 -506.17807557069</t>
  </si>
  <si>
    <t>-477.719682256794 143.309691147874 -599.755803074223</t>
  </si>
  <si>
    <t>-452.72457429137 103.408078441306 -729.475277015923</t>
  </si>
  <si>
    <t>-417.15733684877 74.5477831329608 -808.361598197981</t>
  </si>
  <si>
    <t>-465.07901822594 149.621030803173 -681.176853200325</t>
  </si>
  <si>
    <t>-494.111751287646 283.066165501438 -712.028664028761</t>
  </si>
  <si>
    <t>-454.727296575471 431.344459400678 -454.225688896607</t>
  </si>
  <si>
    <t>-230.1160783296 394.006631701096 -363.227377364209</t>
  </si>
  <si>
    <t>-462.467272096914 92.4703951564818 -663.094168903683</t>
  </si>
  <si>
    <t>-477.067204555834 35.3869091731631 -307.922349820721</t>
  </si>
  <si>
    <t>-244.855453593082 110.812468880392 -330.587481206845</t>
  </si>
  <si>
    <t>-483.686984604414 292.884242281655 -211.526565358898</t>
  </si>
  <si>
    <t>-486.515957833173 294.443734050314 204.941380940779</t>
  </si>
  <si>
    <t>-487.923160543991 285.935820339899 611.242352377461</t>
  </si>
  <si>
    <t>-340.34649355139 296.944689170398 673.963404571538</t>
  </si>
  <si>
    <t>-518.284557598787 136.827034683012 -200.585818730939</t>
  </si>
  <si>
    <t>-531.755775529267 126.214336785177 215.541469440469</t>
  </si>
  <si>
    <t>-533.095596160014 107.016097791464 621.473026751403</t>
  </si>
  <si>
    <t>-394.209903825665 53.9152547641581 682.506350633563</t>
  </si>
  <si>
    <t>9763-20170724T150350.074701800.bin</t>
  </si>
  <si>
    <t>-500.680453667244 214.560890674252 -206.037794720748</t>
  </si>
  <si>
    <t>-505.678668249919 208.77389030211 -304.249490920265</t>
  </si>
  <si>
    <t>-500.696007230338 190.102758962997 -410.976068907131</t>
  </si>
  <si>
    <t>-491.57197262643 168.792058079263 -506.194708103082</t>
  </si>
  <si>
    <t>-477.621024625362 143.395733539159 -599.81315571247</t>
  </si>
  <si>
    <t>-452.719116149173 103.672300847618 -729.604954416153</t>
  </si>
  <si>
    <t>-417.22493823805 74.9354483058796 -808.569321263444</t>
  </si>
  <si>
    <t>-465.039542872443 149.818876030493 -681.234622854794</t>
  </si>
  <si>
    <t>-494.185362717006 283.282686196668 -711.849327684252</t>
  </si>
  <si>
    <t>-454.551235652019 431.181520759899 -453.866695703923</t>
  </si>
  <si>
    <t>-229.859531930485 393.874163141259 -363.054723389235</t>
  </si>
  <si>
    <t>-462.41343479307 92.643560656282 -663.231988753933</t>
  </si>
  <si>
    <t>-476.548909207502 34.8696429431279 -308.160710023269</t>
  </si>
  <si>
    <t>-244.346416330747 110.259277501302 -331.038763377782</t>
  </si>
  <si>
    <t>-483.353604521492 292.615028257013 -211.473728507348</t>
  </si>
  <si>
    <t>-486.314533241844 294.309658253288 204.992811091039</t>
  </si>
  <si>
    <t>-487.926901211697 285.899297257818 611.284626108501</t>
  </si>
  <si>
    <t>-340.338257818457 296.924228122177 673.974694688739</t>
  </si>
  <si>
    <t>-517.966714586021 136.580666546169 -200.559632186848</t>
  </si>
  <si>
    <t>-531.563848923187 126.083871890827 215.56647728583</t>
  </si>
  <si>
    <t>-533.105967010444 107.037063877679 621.496297907083</t>
  </si>
  <si>
    <t>-394.21803984039 53.9159369451236 682.506916089115</t>
  </si>
  <si>
    <t>9763-20170724T150350.111809500.bin</t>
  </si>
  <si>
    <t>-500.363278906562 214.277922094491 -205.985399828771</t>
  </si>
  <si>
    <t>-505.393572135345 208.544480842556 -304.198565519403</t>
  </si>
  <si>
    <t>-500.469615517526 189.997811305903 -410.949650489394</t>
  </si>
  <si>
    <t>-491.409068747188 168.824129699517 -506.204970923344</t>
  </si>
  <si>
    <t>-477.532445096028 143.587901324849 -599.877634198339</t>
  </si>
  <si>
    <t>-452.746871611321 104.112824897957 -729.767465184635</t>
  </si>
  <si>
    <t>-417.33587587938 75.5583637974937 -808.835277104656</t>
  </si>
  <si>
    <t>-465.032973419954 150.165766402213 -681.29940191937</t>
  </si>
  <si>
    <t>-494.280199081433 283.673355634365 -711.615464992613</t>
  </si>
  <si>
    <t>-454.358774188123 431.089741806753 -453.401027158041</t>
  </si>
  <si>
    <t>-229.608846440333 393.813480217093 -362.72050521821</t>
  </si>
  <si>
    <t>-462.372678829263 92.9579720304198 -663.405544183904</t>
  </si>
  <si>
    <t>-476.078590685982 34.5633580994941 -308.471576672726</t>
  </si>
  <si>
    <t>-243.904413897768 110.013040417005 -331.438810012667</t>
  </si>
  <si>
    <t>-483.018832082886 292.323628023493 -211.39907808159</t>
  </si>
  <si>
    <t>-486.101091861092 294.137331391183 205.066014659479</t>
  </si>
  <si>
    <t>-487.943266814871 285.871660621799 611.34973519904</t>
  </si>
  <si>
    <t>-340.33908013607 296.913228794846 674.000199440768</t>
  </si>
  <si>
    <t>-517.682860646803 136.27849601121 -200.556675945111</t>
  </si>
  <si>
    <t>-531.372566907099 125.929719157829 215.570093318581</t>
  </si>
  <si>
    <t>-533.120538362423 107.052161570662 621.511909687475</t>
  </si>
  <si>
    <t>-394.228953618235 53.9153057900764 682.500398161486</t>
  </si>
  <si>
    <t>9763-20170724T150350.173974900.bin</t>
  </si>
  <si>
    <t>-499.682940962495 213.562530158042 -205.907708679697</t>
  </si>
  <si>
    <t>-504.835484876497 207.946550072766 -304.121302832129</t>
  </si>
  <si>
    <t>-500.075229195272 189.673640590722 -410.92704939223</t>
  </si>
  <si>
    <t>-491.175979789184 168.803161477169 -506.264408560041</t>
  </si>
  <si>
    <t>-477.474778203435 143.923648671779 -600.058166091895</t>
  </si>
  <si>
    <t>-452.951477833797 105.004951106689 -730.165743345147</t>
  </si>
  <si>
    <t>-417.726140540351 76.8892298925409 -809.47322160152</t>
  </si>
  <si>
    <t>-465.169277310756 150.84722132796 -681.480862391134</t>
  </si>
  <si>
    <t>-494.701009375978 284.458665607103 -711.094675185525</t>
  </si>
  <si>
    <t>-454.197847552223 430.641433475805 -452.270295482621</t>
  </si>
  <si>
    <t>-229.24886550305 393.486694804978 -362.034660561951</t>
  </si>
  <si>
    <t>-462.413722381516 93.5690506081896 -663.828090317526</t>
  </si>
  <si>
    <t>-475.053705198619 33.4773984940075 -309.20235778433</t>
  </si>
  <si>
    <t>-242.921907207615 109.095859611222 -332.043085082108</t>
  </si>
  <si>
    <t>-482.289219861641 291.610261754334 -211.251804352073</t>
  </si>
  <si>
    <t>-485.623937991467 293.730535467416 205.209921876064</t>
  </si>
  <si>
    <t>-487.957876004189 285.783197450467 611.485513997947</t>
  </si>
  <si>
    <t>-340.324496287374 296.86661021425 674.059816589124</t>
  </si>
  <si>
    <t>-517.051796065358 135.591839012951 -200.543820190563</t>
  </si>
  <si>
    <t>-530.986149552949 125.554583560158 215.58242655468</t>
  </si>
  <si>
    <t>-533.140644151855 107.060658177047 621.524928381465</t>
  </si>
  <si>
    <t>-394.245308517063 53.9122073966025 682.494886586767</t>
  </si>
  <si>
    <t>9763-20170724T150350.240690400.bin</t>
  </si>
  <si>
    <t>-498.959203109724 212.799198440353 -205.858037747621</t>
  </si>
  <si>
    <t>-504.29250122346 207.34409778898 -304.071014949218</t>
  </si>
  <si>
    <t>-499.772987437413 189.411547580819 -410.944774308096</t>
  </si>
  <si>
    <t>-491.108648489293 168.91212054876 -506.384271503387</t>
  </si>
  <si>
    <t>-477.659772059278 144.465280282898 -600.328346949927</t>
  </si>
  <si>
    <t>-453.509983606298 106.218753853429 -730.704659429409</t>
  </si>
  <si>
    <t>-418.498188198107 78.6196538700442 -810.28779695354</t>
  </si>
  <si>
    <t>-465.647131440131 151.803262165029 -681.758379679996</t>
  </si>
  <si>
    <t>-495.625775838906 285.48508836487 -710.583788061301</t>
  </si>
  <si>
    <t>-454.348689732698 430.504212176338 -451.227411297724</t>
  </si>
  <si>
    <t>-229.130483516911 393.420099432125 -361.636417180575</t>
  </si>
  <si>
    <t>-462.722641633405 94.4463735671291 -664.390727779273</t>
  </si>
  <si>
    <t>-474.111315125397 32.4757774580294 -310.130065398092</t>
  </si>
  <si>
    <t>-242.040504682157 108.23364423692 -333.128090179678</t>
  </si>
  <si>
    <t>-481.561591978334 290.820963456544 -211.100286174426</t>
  </si>
  <si>
    <t>-485.166185203773 293.271760890109 205.357394828559</t>
  </si>
  <si>
    <t>-487.945408003841 285.638287408672 611.632132952917</t>
  </si>
  <si>
    <t>-340.294309715972 296.921157322814 674.128917612645</t>
  </si>
  <si>
    <t>-516.324612160892 134.897482007467 -200.551423743207</t>
  </si>
  <si>
    <t>-530.65089314379 125.132676428051 215.56802980106</t>
  </si>
  <si>
    <t>-533.156912123247 107.08212084958 621.539703339468</t>
  </si>
  <si>
    <t>-394.257706986596 53.9141463432545 682.483800820678</t>
  </si>
  <si>
    <t>9763-20170724T150350.274278300.bin</t>
  </si>
  <si>
    <t>-498.606336009334 212.449341731288 -205.819307980855</t>
  </si>
  <si>
    <t>-504.021740720924 207.061148207891 -304.031599340318</t>
  </si>
  <si>
    <t>-499.624502014511 189.301388420824 -410.939209572047</t>
  </si>
  <si>
    <t>-491.084278638335 168.996317085513 -506.431530230386</t>
  </si>
  <si>
    <t>-477.773316951637 144.780873603194 -600.454997985429</t>
  </si>
  <si>
    <t>-453.832391585041 106.897330305164 -730.975825446429</t>
  </si>
  <si>
    <t>-418.926752721657 79.581982039575 -810.703299842117</t>
  </si>
  <si>
    <t>-465.926860322566 152.341881792305 -681.889066921166</t>
  </si>
  <si>
    <t>-496.161762530587 286.046466781237 -710.308621301729</t>
  </si>
  <si>
    <t>-454.510870656574 430.405861374727 -450.644236618985</t>
  </si>
  <si>
    <t>-229.126391044536 393.353284139401 -361.459354747525</t>
  </si>
  <si>
    <t>-462.903100770147 94.9440073652763 -664.674654746971</t>
  </si>
  <si>
    <t>-473.551747257705 31.8426995916248 -310.640665252535</t>
  </si>
  <si>
    <t>-241.630874327944 108.021321560331 -333.76107741187</t>
  </si>
  <si>
    <t>-481.209586104725 290.427264732136 -211.0274060304</t>
  </si>
  <si>
    <t>-484.939126677929 293.036746090901 205.428231858666</t>
  </si>
  <si>
    <t>-487.936977007528 285.574759902023 611.704689542237</t>
  </si>
  <si>
    <t>-340.278307580065 296.95638177924 674.165714527243</t>
  </si>
  <si>
    <t>-515.954327213618 134.538183987103 -200.55943986575</t>
  </si>
  <si>
    <t>-530.444322609213 124.919550632166 215.557767357488</t>
  </si>
  <si>
    <t>-533.173943163853 107.085352584822 621.548619507125</t>
  </si>
  <si>
    <t>-394.270337016263 53.9150976608048 682.480731031184</t>
  </si>
  <si>
    <t>9763-20170724T150350.341458300.bin</t>
  </si>
  <si>
    <t>-497.834957881595 211.558928218118 -205.748650385493</t>
  </si>
  <si>
    <t>-503.398446119558 206.302486285111 -303.959777864196</t>
  </si>
  <si>
    <t>-499.210114307286 188.883510126029 -410.932002945079</t>
  </si>
  <si>
    <t>-490.880088018472 168.961885810752 -506.523351424566</t>
  </si>
  <si>
    <t>-477.802100299356 145.202434224269 -600.695938926551</t>
  </si>
  <si>
    <t>-454.21413648156 108.034319466512 -731.486420435186</t>
  </si>
  <si>
    <t>-419.512081104725 81.3243502142125 -811.50721930686</t>
  </si>
  <si>
    <t>-466.268182935528 153.200165730163 -682.133047237182</t>
  </si>
  <si>
    <t>-497.051133344005 286.961509667619 -709.714024040747</t>
  </si>
  <si>
    <t>-454.652666274889 429.916502770784 -449.394527711231</t>
  </si>
  <si>
    <t>-228.888830909977 392.990286788719 -361.121329759835</t>
  </si>
  <si>
    <t>-463.013209513348 95.727274632505 -665.213352642399</t>
  </si>
  <si>
    <t>-472.466831662833 30.8899581453695 -311.64803828705</t>
  </si>
  <si>
    <t>-240.864893940854 107.899884835007 -335.206578091988</t>
  </si>
  <si>
    <t>-480.524912775247 289.496212569446 -210.874408552473</t>
  </si>
  <si>
    <t>-484.477514543784 292.50955000518 205.576385007967</t>
  </si>
  <si>
    <t>-487.908905193765 285.440424047887 611.854628736147</t>
  </si>
  <si>
    <t>-340.242598364766 297.063293299291 674.253107047489</t>
  </si>
  <si>
    <t>-515.066462919347 133.695195824601 -200.574222274092</t>
  </si>
  <si>
    <t>-529.955359735363 124.406073104078 215.536386448019</t>
  </si>
  <si>
    <t>-533.209198924432 107.065598497242 621.540505724688</t>
  </si>
  <si>
    <t>-394.27034451386 53.9897903348633 682.474476904033</t>
  </si>
  <si>
    <t>9763-20170724T150350.377055300.bin</t>
  </si>
  <si>
    <t>-497.370033639863 211.044662919991 -205.71391566524</t>
  </si>
  <si>
    <t>-502.996914609456 205.853701792542 -303.924915300419</t>
  </si>
  <si>
    <t>-498.909110761633 188.61031132908 -410.929375767899</t>
  </si>
  <si>
    <t>-490.68493111397 168.886513462243 -506.571094090731</t>
  </si>
  <si>
    <t>-477.72909703038 145.360707827739 -600.819036656515</t>
  </si>
  <si>
    <t>-454.3311891835 108.557540486968 -731.746796491111</t>
  </si>
  <si>
    <t>-419.734771885135 82.1554438341516 -811.915471542621</t>
  </si>
  <si>
    <t>-466.354892371319 153.581280957471 -682.256492989954</t>
  </si>
  <si>
    <t>-497.45809686128 287.355880659569 -709.406299737886</t>
  </si>
  <si>
    <t>-454.693283887224 429.759015287706 -448.844335845219</t>
  </si>
  <si>
    <t>-228.801139488338 392.839857860884 -360.897130092411</t>
  </si>
  <si>
    <t>-462.992608996614 96.0699447424226 -665.489525822723</t>
  </si>
  <si>
    <t>-471.773100149513 30.2492123182112 -312.148965945505</t>
  </si>
  <si>
    <t>-240.230700463076 107.477425450655 -335.5783709121</t>
  </si>
  <si>
    <t>-480.131635383617 288.948609213906 -210.794814864094</t>
  </si>
  <si>
    <t>-484.233597680503 292.192318408396 205.652855309472</t>
  </si>
  <si>
    <t>-487.873384349949 285.33219349622 611.928399124197</t>
  </si>
  <si>
    <t>-340.211672291642 297.162718835172 674.298737042832</t>
  </si>
  <si>
    <t>-514.518555804003 133.22904876444 -200.583392911329</t>
  </si>
  <si>
    <t>-529.642103607092 124.098821365392 215.522250344237</t>
  </si>
  <si>
    <t>-533.210829314233 107.058013040042 621.536013352394</t>
  </si>
  <si>
    <t>-394.263625190366 54.0256513279905 682.488751948841</t>
  </si>
  <si>
    <t>9763-20170724T150350.412328700.bin</t>
  </si>
  <si>
    <t>-496.91279780097 210.547158707262 -205.671746236373</t>
  </si>
  <si>
    <t>-502.55980164384 205.424923687064 -303.885186658371</t>
  </si>
  <si>
    <t>-498.534370051036 188.359785846395 -410.920592887586</t>
  </si>
  <si>
    <t>-490.38478675978 168.835746553432 -506.609666024208</t>
  </si>
  <si>
    <t>-477.522655036752 145.546502203763 -600.929263916365</t>
  </si>
  <si>
    <t>-454.277448909073 109.112638123504 -731.987405344005</t>
  </si>
  <si>
    <t>-419.771323311394 83.0274752727237 -812.298482780675</t>
  </si>
  <si>
    <t>-466.299914946296 153.990898635466 -682.364692462365</t>
  </si>
  <si>
    <t>-497.733881304023 287.780810694052 -709.075436960661</t>
  </si>
  <si>
    <t>-454.628966786679 429.509307489346 -448.201968588948</t>
  </si>
  <si>
    <t>-228.575013659442 392.607007486317 -360.664392729056</t>
  </si>
  <si>
    <t>-462.805077183748 96.4441658859603 -665.747010726739</t>
  </si>
  <si>
    <t>-471.041770855325 29.6599283979992 -312.622223825512</t>
  </si>
  <si>
    <t>-239.663250373068 107.3701636115 -336.076485567993</t>
  </si>
  <si>
    <t>-479.791992381277 288.408832881627 -210.715187577782</t>
  </si>
  <si>
    <t>-484.010057890756 291.891463233493 205.729454580085</t>
  </si>
  <si>
    <t>-487.832994237845 285.218567403303 612.007652146137</t>
  </si>
  <si>
    <t>-340.181101523145 297.316481061313 674.349925665042</t>
  </si>
  <si>
    <t>-513.961149188949 132.788230268817 -200.610191538995</t>
  </si>
  <si>
    <t>-529.38624014752 123.742747188653 215.48629495373</t>
  </si>
  <si>
    <t>-533.209867894465 107.051048309064 621.512652818332</t>
  </si>
  <si>
    <t>-394.254972593137 54.0804283732884 682.501583208075</t>
  </si>
  <si>
    <t>9763-20170724T150350.475501200.bin</t>
  </si>
  <si>
    <t>-495.887700883248 209.385544102584 -205.60889282983</t>
  </si>
  <si>
    <t>-501.618335334899 204.36890210888 -303.822905108627</t>
  </si>
  <si>
    <t>-497.732390104375 187.698332184891 -410.925626365791</t>
  </si>
  <si>
    <t>-489.733713615281 168.639305216526 -506.72108915349</t>
  </si>
  <si>
    <t>-477.050295205316 145.92056060014 -601.203906132648</t>
  </si>
  <si>
    <t>-454.088420170759 110.397400822719 -732.561627476582</t>
  </si>
  <si>
    <t>-419.733335328456 85.0211804421799 -813.164284517124</t>
  </si>
  <si>
    <t>-466.145409524457 154.915103100252 -682.623697707294</t>
  </si>
  <si>
    <t>-498.267198502302 288.734879243606 -708.383537668038</t>
  </si>
  <si>
    <t>-454.536664131353 429.269743453546 -446.968859133883</t>
  </si>
  <si>
    <t>-228.168881522793 392.456037003042 -360.208532986079</t>
  </si>
  <si>
    <t>-462.331076725331 97.2841812999236 -666.371771482494</t>
  </si>
  <si>
    <t>-469.331083469254 28.4323765071913 -313.729975506185</t>
  </si>
  <si>
    <t>-238.132832969676 106.867051407072 -336.54177086841</t>
  </si>
  <si>
    <t>-478.975995831914 287.17066646818 -210.574370895009</t>
  </si>
  <si>
    <t>-483.540005930098 291.150203693958 205.862073238219</t>
  </si>
  <si>
    <t>-487.751129822636 284.985693486966 612.156467779185</t>
  </si>
  <si>
    <t>-340.120709590511 297.546056431566 674.458179990346</t>
  </si>
  <si>
    <t>-512.766834689779 131.61482168036 -200.619551828593</t>
  </si>
  <si>
    <t>-528.655069874018 122.985660635131 215.468323537655</t>
  </si>
  <si>
    <t>-533.141697001328 107.10077149824 621.483085772966</t>
  </si>
  <si>
    <t>-394.217170267292 54.190476715479 682.59347462438</t>
  </si>
  <si>
    <t>9763-20170724T150350.508591500.bin</t>
  </si>
  <si>
    <t>-495.433293247522 208.648924381727 -205.568790105089</t>
  </si>
  <si>
    <t>-501.204631127275 203.644978643536 -303.781018052474</t>
  </si>
  <si>
    <t>-497.375683610391 187.139201226293 -410.911367569893</t>
  </si>
  <si>
    <t>-489.437784491192 168.287898695007 -506.753029787941</t>
  </si>
  <si>
    <t>-476.826733920168 145.833953072144 -601.308692557014</t>
  </si>
  <si>
    <t>-453.980969905887 110.741026266755 -732.802371659107</t>
  </si>
  <si>
    <t>-419.67784160298 85.731202487169 -813.541425425332</t>
  </si>
  <si>
    <t>-466.071177463896 155.086764992118 -682.719430088874</t>
  </si>
  <si>
    <t>-498.598189071895 288.875059847723 -708.061388576675</t>
  </si>
  <si>
    <t>-454.617913580224 428.88759708933 -446.408586361484</t>
  </si>
  <si>
    <t>-228.079594793395 392.201650528077 -360.040009461127</t>
  </si>
  <si>
    <t>-462.087741665995 97.4194670705026 -666.637224922807</t>
  </si>
  <si>
    <t>-468.569884271453 27.5934387727414 -314.241862278308</t>
  </si>
  <si>
    <t>-237.67441600948 106.90337866285 -337.093829397836</t>
  </si>
  <si>
    <t>-478.673430847284 286.455619125785 -210.514033124471</t>
  </si>
  <si>
    <t>-483.37524811552 290.725319430571 205.918035186598</t>
  </si>
  <si>
    <t>-487.726755016948 284.913929630802 612.217534561653</t>
  </si>
  <si>
    <t>-340.097338839721 297.57691623982 674.500843400051</t>
  </si>
  <si>
    <t>-512.190927240514 130.867207495482 -200.621974364983</t>
  </si>
  <si>
    <t>-528.273126482051 122.585482664103 215.46547980345</t>
  </si>
  <si>
    <t>-533.09642757397 107.137716767293 621.473255889226</t>
  </si>
  <si>
    <t>-394.170895147553 54.3565208255793 682.69292576839</t>
  </si>
  <si>
    <t>9763-20170724T150350.577279600.bin</t>
  </si>
  <si>
    <t>-494.471856002053 207.154494633296 -205.554845381619</t>
  </si>
  <si>
    <t>-500.322991367245 202.188773734781 -303.764362891685</t>
  </si>
  <si>
    <t>-496.607798818376 185.971588658044 -410.942806461699</t>
  </si>
  <si>
    <t>-488.791002811639 167.475900989976 -506.863571068726</t>
  </si>
  <si>
    <t>-476.32353183269 145.468001018014 -601.543132769433</t>
  </si>
  <si>
    <t>-453.70698911733 111.094816189546 -733.266176706513</t>
  </si>
  <si>
    <t>-419.486432145619 86.7567670496546 -814.245390777386</t>
  </si>
  <si>
    <t>-465.876987380964 155.147172714107 -682.944439633461</t>
  </si>
  <si>
    <t>-499.306779609737 288.841567755539 -707.586550929736</t>
  </si>
  <si>
    <t>-454.944819167426 428.116262828378 -445.604438037417</t>
  </si>
  <si>
    <t>-228.076305888101 391.799023563384 -359.949655805795</t>
  </si>
  <si>
    <t>-461.531337032674 97.4303185202464 -667.137103942209</t>
  </si>
  <si>
    <t>-466.652358224115 25.8001669136313 -315.178208557888</t>
  </si>
  <si>
    <t>-236.570575884909 107.12593135591 -339.125598584929</t>
  </si>
  <si>
    <t>-478.078364320182 284.946973746371 -210.428536871158</t>
  </si>
  <si>
    <t>-483.028957095553 289.808875089593 205.994193539292</t>
  </si>
  <si>
    <t>-487.680423518557 284.700487490727 612.338626311331</t>
  </si>
  <si>
    <t>-340.052102972845 297.703931737643 674.554333613302</t>
  </si>
  <si>
    <t>-510.815809153629 129.477200577042 -200.648675921436</t>
  </si>
  <si>
    <t>-527.646394095705 121.633485994621 215.417703734697</t>
  </si>
  <si>
    <t>-533.128233963746 107.070142742975 621.460736633217</t>
  </si>
  <si>
    <t>-394.137401641729 54.6361432006554 682.830257984214</t>
  </si>
  <si>
    <t>9763-20170724T150350.641767000.bin</t>
  </si>
  <si>
    <t>-493.615572542921 205.689344825046 -205.542522905665</t>
  </si>
  <si>
    <t>-499.486712924606 200.740590065963 -303.751633390627</t>
  </si>
  <si>
    <t>-495.842207664288 184.735453696472 -410.964306287591</t>
  </si>
  <si>
    <t>-488.112858917516 166.507054436913 -506.943399711026</t>
  </si>
  <si>
    <t>-475.758404069059 144.840482471714 -601.716414982958</t>
  </si>
  <si>
    <t>-453.329567496546 111.023360451258 -733.615451265549</t>
  </si>
  <si>
    <t>-419.148154337292 87.1970605284916 -814.763037634136</t>
  </si>
  <si>
    <t>-465.629195414255 154.839434267982 -683.119204951033</t>
  </si>
  <si>
    <t>-500.009141715547 288.388859070436 -707.279348322376</t>
  </si>
  <si>
    <t>-455.327990157691 427.093771656292 -445.049505886865</t>
  </si>
  <si>
    <t>-228.19582878261 391.329569752757 -359.861809910944</t>
  </si>
  <si>
    <t>-460.858351267275 97.1035343101621 -667.505257033649</t>
  </si>
  <si>
    <t>-464.448611410735 23.9509762605715 -315.862761858947</t>
  </si>
  <si>
    <t>-235.4264740823 107.952211756888 -340.715700138251</t>
  </si>
  <si>
    <t>-477.609083793667 283.439229933957 -210.34202733434</t>
  </si>
  <si>
    <t>-482.718497544326 288.972312876868 206.070356374899</t>
  </si>
  <si>
    <t>-487.622217736376 284.443616486782 612.439470360353</t>
  </si>
  <si>
    <t>-340.003804459022 297.955504808069 674.570266815907</t>
  </si>
  <si>
    <t>-509.588116063606 128.01648022364 -200.660741308483</t>
  </si>
  <si>
    <t>-527.303056237585 120.757905482862 215.379491950547</t>
  </si>
  <si>
    <t>-533.187168963631 106.940056779345 621.428706400217</t>
  </si>
  <si>
    <t>-394.131947815991 54.7487182680222 682.859196081603</t>
  </si>
  <si>
    <t>9763-20170724T150350.672852700.bin</t>
  </si>
  <si>
    <t>-493.226429337279 204.993184814128 -205.54480715513</t>
  </si>
  <si>
    <t>-499.09069969608 200.060005071469 -303.755209912623</t>
  </si>
  <si>
    <t>-495.449793905998 184.143264554052 -410.981155639665</t>
  </si>
  <si>
    <t>-487.728685835598 166.024496094389 -506.981575522894</t>
  </si>
  <si>
    <t>-475.387794509401 144.497307476152 -601.788186977798</t>
  </si>
  <si>
    <t>-452.984016287969 110.907944275438 -733.749577262041</t>
  </si>
  <si>
    <t>-418.806607887165 87.2829753142073 -814.957775417251</t>
  </si>
  <si>
    <t>-465.375804823676 154.624383404796 -683.189642273975</t>
  </si>
  <si>
    <t>-500.16061693718 288.100494203978 -707.14385717159</t>
  </si>
  <si>
    <t>-455.489367709512 426.653342132599 -444.831882729618</t>
  </si>
  <si>
    <t>-228.227334738833 391.218804983377 -359.853239937035</t>
  </si>
  <si>
    <t>-460.398482959037 96.8863765500155 -667.647980323505</t>
  </si>
  <si>
    <t>-463.306761007645 23.253368919751 -316.149664291517</t>
  </si>
  <si>
    <t>-234.747531117037 108.375448526525 -341.446066656769</t>
  </si>
  <si>
    <t>-477.36450383651 282.690230120586 -210.326118676978</t>
  </si>
  <si>
    <t>-482.642138103407 288.566506651399 206.079519165737</t>
  </si>
  <si>
    <t>-487.570421276826 284.332327418612 612.445516520482</t>
  </si>
  <si>
    <t>-339.970189501256 298.080472798317 674.567679472646</t>
  </si>
  <si>
    <t>-509.048803152588 127.340594419153 -200.667912529663</t>
  </si>
  <si>
    <t>-527.166710642876 120.324813447436 215.359123116791</t>
  </si>
  <si>
    <t>-533.211160576077 106.871364318584 621.412138491449</t>
  </si>
  <si>
    <t>-394.136383135942 54.7455092746084 682.853998066956</t>
  </si>
  <si>
    <t>9763-20170724T150350.741559100.bin</t>
  </si>
  <si>
    <t>-492.508255553535 203.701563499534 -205.573375501839</t>
  </si>
  <si>
    <t>-498.328696688623 198.744905071882 -303.785164228569</t>
  </si>
  <si>
    <t>-494.685084973167 182.916421990504 -411.023988827004</t>
  </si>
  <si>
    <t>-486.982822729695 164.920922921506 -507.049240801496</t>
  </si>
  <si>
    <t>-474.683478656877 143.559056079846 -601.89851178201</t>
  </si>
  <si>
    <t>-452.363246634208 110.244784615369 -733.943849191763</t>
  </si>
  <si>
    <t>-418.188668522408 86.9088572079336 -815.236711809081</t>
  </si>
  <si>
    <t>-464.85899762672 153.838742693043 -683.303860588439</t>
  </si>
  <si>
    <t>-500.269649154114 287.192454031688 -707.040539377153</t>
  </si>
  <si>
    <t>-455.8473780373 425.672580402009 -444.647957743913</t>
  </si>
  <si>
    <t>-228.469842461864 390.705604828477 -359.784709296741</t>
  </si>
  <si>
    <t>-459.599906435531 96.1026181401442 -667.848331350918</t>
  </si>
  <si>
    <t>-461.266136931326 21.9268161486536 -316.558121588325</t>
  </si>
  <si>
    <t>-233.486249559245 108.928243997488 -342.482305001208</t>
  </si>
  <si>
    <t>-476.961294647728 281.322359053419 -210.332167643786</t>
  </si>
  <si>
    <t>-482.610042761151 287.795105921004 206.059719653688</t>
  </si>
  <si>
    <t>-487.478004085574 284.191831543582 612.437164368069</t>
  </si>
  <si>
    <t>-339.915837618124 298.204072489237 674.590708063808</t>
  </si>
  <si>
    <t>-508.021416820096 126.097821894524 -200.680742912907</t>
  </si>
  <si>
    <t>-527.022741881901 119.552514611462 215.314604507358</t>
  </si>
  <si>
    <t>-533.274887890121 106.750670264721 621.391103831419</t>
  </si>
  <si>
    <t>-394.152189016368 54.7450705697152 682.826361089139</t>
  </si>
  <si>
    <t>9763-20170724T150350.774651900.bin</t>
  </si>
  <si>
    <t>-492.202669680994 203.107880292 -205.582450424338</t>
  </si>
  <si>
    <t>-498.014736431453 198.125685392416 -303.79341964654</t>
  </si>
  <si>
    <t>-494.40417902394 182.29901546217 -411.033638222311</t>
  </si>
  <si>
    <t>-486.750451891245 164.313949607234 -507.064779827061</t>
  </si>
  <si>
    <t>-474.518891858122 142.969056865076 -601.926636198378</t>
  </si>
  <si>
    <t>-452.314660475589 109.6841405089 -733.998937808668</t>
  </si>
  <si>
    <t>-418.165747057628 86.4233167831953 -815.32413764247</t>
  </si>
  <si>
    <t>-464.807335781912 153.261475346887 -683.343744766077</t>
  </si>
  <si>
    <t>-500.493522813705 286.545710607283 -707.059447285379</t>
  </si>
  <si>
    <t>-456.213423663181 425.162863364639 -444.715092840685</t>
  </si>
  <si>
    <t>-228.845957907486 390.349011246203 -359.762006386312</t>
  </si>
  <si>
    <t>-459.451802097494 95.5325894089599 -667.894572345524</t>
  </si>
  <si>
    <t>-460.527520640885 21.1798176642405 -316.642058014625</t>
  </si>
  <si>
    <t>-233.130011575336 109.158436868624 -342.625974586775</t>
  </si>
  <si>
    <t>-476.789879197722 280.690008415263 -210.356197887134</t>
  </si>
  <si>
    <t>-482.6688375991 287.449861438218 206.027927589941</t>
  </si>
  <si>
    <t>-487.416629975742 284.112806052292 612.415040382171</t>
  </si>
  <si>
    <t>-339.886435754784 298.333796083518 674.597084429883</t>
  </si>
  <si>
    <t>-507.608867970277 125.552163037941 -200.696560484732</t>
  </si>
  <si>
    <t>-526.963173281587 119.189797280103 215.285334321625</t>
  </si>
  <si>
    <t>-533.301817198437 106.666010962303 621.359801531941</t>
  </si>
  <si>
    <t>-394.143517277444 54.7713123015628 682.808280596409</t>
  </si>
  <si>
    <t>9763-20170724T150350.810790600.bin</t>
  </si>
  <si>
    <t>-491.947462060316 202.589022208711 -205.58255024654</t>
  </si>
  <si>
    <t>-497.805591150065 197.599048066582 -303.790376035212</t>
  </si>
  <si>
    <t>-494.258918877469 181.775944333185 -411.033397701706</t>
  </si>
  <si>
    <t>-486.667837897611 163.79914817144 -507.070860494883</t>
  </si>
  <si>
    <t>-474.50364901254 142.467055562804 -601.944359520624</t>
  </si>
  <si>
    <t>-452.399004082509 109.204761009404 -734.039025081482</t>
  </si>
  <si>
    <t>-418.273071353392 85.9983088571817 -815.389429837289</t>
  </si>
  <si>
    <t>-464.906274639339 152.766647670803 -683.374147877131</t>
  </si>
  <si>
    <t>-500.852097698931 285.971660417872 -707.090940008439</t>
  </si>
  <si>
    <t>-456.68064741469 424.784813980476 -444.831878915035</t>
  </si>
  <si>
    <t>-229.357887071729 390.089851160445 -359.710667425487</t>
  </si>
  <si>
    <t>-459.43350801088 95.0486269731998 -667.924572045502</t>
  </si>
  <si>
    <t>-460.123926322035 20.6667950977414 -316.660680858843</t>
  </si>
  <si>
    <t>-233.137053811435 109.653792084769 -342.800322169215</t>
  </si>
  <si>
    <t>-476.683274744693 280.157758440859 -210.381873325678</t>
  </si>
  <si>
    <t>-482.713509193155 287.145858014432 205.996315230702</t>
  </si>
  <si>
    <t>-487.360321952798 284.043990487609 612.397143420591</t>
  </si>
  <si>
    <t>-339.856030258574 298.44944765858 674.598164194923</t>
  </si>
  <si>
    <t>-507.221911667231 125.037486041925 -200.704542712132</t>
  </si>
  <si>
    <t>-526.950085767075 118.870033516604 215.262718221486</t>
  </si>
  <si>
    <t>-533.339691919921 106.57439801777 621.341643741774</t>
  </si>
  <si>
    <t>-394.136999377174 54.804220512995 682.794551233072</t>
  </si>
  <si>
    <t>9763-20170724T150350.873959500.bin</t>
  </si>
  <si>
    <t>-491.660643727814 201.789721342345 -205.567928082816</t>
  </si>
  <si>
    <t>-497.580474820588 196.770391781453 -303.770620868568</t>
  </si>
  <si>
    <t>-494.131128974696 180.92427508485 -411.013284255452</t>
  </si>
  <si>
    <t>-486.63944852969 162.928914205999 -507.055251041824</t>
  </si>
  <si>
    <t>-474.585688489605 141.580106038926 -601.939022904263</t>
  </si>
  <si>
    <t>-452.647783170549 108.2953378953 -734.055903931104</t>
  </si>
  <si>
    <t>-418.545587103304 85.1388195211757 -815.430279226534</t>
  </si>
  <si>
    <t>-465.173979578823 151.855029332642 -683.393610711623</t>
  </si>
  <si>
    <t>-501.556530088382 284.927529633392 -707.176090400614</t>
  </si>
  <si>
    <t>-457.654833925783 424.169022765189 -445.09888825922</t>
  </si>
  <si>
    <t>-230.372363992448 389.64749622053 -359.799919132295</t>
  </si>
  <si>
    <t>-459.515977781213 94.161468212304 -667.919215285691</t>
  </si>
  <si>
    <t>-459.897617524962 19.5797192940827 -316.597454606214</t>
  </si>
  <si>
    <t>-233.18674916707 109.220751495806 -342.897121988623</t>
  </si>
  <si>
    <t>-476.637801890708 279.362464955713 -210.401923549737</t>
  </si>
  <si>
    <t>-482.758718993709 286.712376693353 205.968707241825</t>
  </si>
  <si>
    <t>-487.276777079185 283.94090286524 612.372518337292</t>
  </si>
  <si>
    <t>-339.809367624953 298.684710981754 674.581718438782</t>
  </si>
  <si>
    <t>-506.686731970783 124.253033894141 -200.702015928991</t>
  </si>
  <si>
    <t>-526.87530527667 118.425725463425 215.248103869394</t>
  </si>
  <si>
    <t>-533.386778131908 106.456998190009 621.329668219521</t>
  </si>
  <si>
    <t>-394.119589199064 54.852018234872 682.775466396525</t>
  </si>
  <si>
    <t>9763-20170724T150350.912065500.bin</t>
  </si>
  <si>
    <t>-491.570302206426 201.563031330282 -205.548750926557</t>
  </si>
  <si>
    <t>-497.495857485585 196.536349636846 -303.750697669789</t>
  </si>
  <si>
    <t>-494.092809656725 180.687381829624 -410.994422763382</t>
  </si>
  <si>
    <t>-486.659018801439 162.689671278966 -507.040418441284</t>
  </si>
  <si>
    <t>-474.678932754107 141.337718868895 -601.932902041688</t>
  </si>
  <si>
    <t>-452.861042930894 108.045999514896 -734.067778887346</t>
  </si>
  <si>
    <t>-418.755047015594 84.9063542269 -815.445509034817</t>
  </si>
  <si>
    <t>-465.365291061444 151.605028608314 -683.399760824386</t>
  </si>
  <si>
    <t>-501.818976817567 284.656528818772 -707.231535749025</t>
  </si>
  <si>
    <t>-457.961965559266 424.035407854386 -445.219904664459</t>
  </si>
  <si>
    <t>-230.730759945644 389.514835977336 -359.783912997741</t>
  </si>
  <si>
    <t>-459.645087007636 93.9188640135687 -667.920999501226</t>
  </si>
  <si>
    <t>-459.765638972002 19.101581557228 -316.597908007678</t>
  </si>
  <si>
    <t>-233.296433247992 109.323693041015 -342.992325500894</t>
  </si>
  <si>
    <t>-476.630383591352 279.126215459323 -210.402890993243</t>
  </si>
  <si>
    <t>-482.76868991673 286.600868243152 205.965302216567</t>
  </si>
  <si>
    <t>-487.238323379964 283.903427166692 612.362895402046</t>
  </si>
  <si>
    <t>-339.78596737722 298.785527159068 674.574863922729</t>
  </si>
  <si>
    <t>-506.506675037673 124.036210490636 -200.684931615099</t>
  </si>
  <si>
    <t>-526.833302211693 118.266123619139 215.259268364375</t>
  </si>
  <si>
    <t>-533.40250554106 106.413096528197 621.330441878856</t>
  </si>
  <si>
    <t>-394.111711094321 54.8736067873474 682.777563030705</t>
  </si>
  <si>
    <t>9763-20170724T150350.974229500.bin</t>
  </si>
  <si>
    <t>-491.381675821813 201.28330364775 -205.548146686286</t>
  </si>
  <si>
    <t>-497.325483145467 196.249827964221 -303.748556714598</t>
  </si>
  <si>
    <t>-494.020168786409 180.383610772397 -410.992966365855</t>
  </si>
  <si>
    <t>-486.704309790714 162.363701552246 -507.043707243009</t>
  </si>
  <si>
    <t>-474.870472281616 140.981149895617 -601.947683286433</t>
  </si>
  <si>
    <t>-453.287023884522 107.636037164039 -734.107641985386</t>
  </si>
  <si>
    <t>-419.228746833954 84.4799141872597 -815.500652185268</t>
  </si>
  <si>
    <t>-465.732629668837 151.211232166471 -683.438890966736</t>
  </si>
  <si>
    <t>-502.304130007962 284.224360545957 -707.337943662846</t>
  </si>
  <si>
    <t>-458.41330828842 423.961458275249 -445.522809538312</t>
  </si>
  <si>
    <t>-231.247828145994 389.352778498576 -359.947848896425</t>
  </si>
  <si>
    <t>-459.922413486638 93.5399519903563 -667.939079839</t>
  </si>
  <si>
    <t>-459.520715545042 18.5051345522672 -316.61206554254</t>
  </si>
  <si>
    <t>-233.135546367416 109.09554120526 -342.459912106672</t>
  </si>
  <si>
    <t>-476.513660213435 278.847750417678 -210.401332372046</t>
  </si>
  <si>
    <t>-482.771904274713 286.513914205658 205.961550397404</t>
  </si>
  <si>
    <t>-487.193610201902 283.915254323917 612.337898592473</t>
  </si>
  <si>
    <t>-339.756121506738 298.939504566937 674.550906390814</t>
  </si>
  <si>
    <t>-506.232595219834 123.72202462266 -200.662219169162</t>
  </si>
  <si>
    <t>-526.723698191496 118.039724378963 215.275107902593</t>
  </si>
  <si>
    <t>-533.443936528646 106.332529599095 621.338224373256</t>
  </si>
  <si>
    <t>-394.115997146494 54.8769784737083 682.771506155093</t>
  </si>
  <si>
    <t>9763-20170724T150351.043939100.bin</t>
  </si>
  <si>
    <t>-491.263044782347 201.18514584046 -205.529185993647</t>
  </si>
  <si>
    <t>-497.236415972349 196.164045732644 -303.728559649417</t>
  </si>
  <si>
    <t>-494.007867643741 180.322097011839 -410.978698946427</t>
  </si>
  <si>
    <t>-486.778429370458 162.327092959106 -507.040834530419</t>
  </si>
  <si>
    <t>-475.047497898175 140.971211339375 -601.96349192147</t>
  </si>
  <si>
    <t>-453.625609761218 107.664819163632 -734.159559065835</t>
  </si>
  <si>
    <t>-419.669694925036 84.52036175641 -815.59863844676</t>
  </si>
  <si>
    <t>-466.04108700619 151.2209162817 -683.467080540881</t>
  </si>
  <si>
    <t>-502.641014790393 284.212650391222 -707.395896006938</t>
  </si>
  <si>
    <t>-458.632254399989 424.103928768744 -445.682970696523</t>
  </si>
  <si>
    <t>-231.570329525522 389.321229977866 -359.903798266245</t>
  </si>
  <si>
    <t>-460.148319893259 93.5535927961153 -667.982957379344</t>
  </si>
  <si>
    <t>-459.418282733484 18.5630550876765 -316.714314969488</t>
  </si>
  <si>
    <t>-233.281614121604 109.803835774154 -342.450350924879</t>
  </si>
  <si>
    <t>-476.49016791024 278.807299308163 -210.389802902692</t>
  </si>
  <si>
    <t>-482.737194870919 286.479285630777 205.973187223624</t>
  </si>
  <si>
    <t>-487.177149705753 283.954103384085 612.356229468959</t>
  </si>
  <si>
    <t>-339.73605877997 299.025300434259 674.549342239909</t>
  </si>
  <si>
    <t>-506.033811544509 123.613134081006 -200.656671321684</t>
  </si>
  <si>
    <t>-526.558638340873 117.919334494874 215.278815977129</t>
  </si>
  <si>
    <t>-533.474583128804 106.288205559566 621.359544458373</t>
  </si>
  <si>
    <t>-394.116536239158 54.8901645042304 682.772668311583</t>
  </si>
  <si>
    <t>9763-20170724T150351.076527300.bin</t>
  </si>
  <si>
    <t>-491.185572766441 201.215092100557 -205.528164499903</t>
  </si>
  <si>
    <t>-497.174971560679 196.203776779409 -303.726911526801</t>
  </si>
  <si>
    <t>-493.992128814268 180.360633744858 -410.978479130627</t>
  </si>
  <si>
    <t>-486.814427999441 162.358776318163 -507.043038095327</t>
  </si>
  <si>
    <t>-475.145050082483 140.98955716091 -601.970305561085</t>
  </si>
  <si>
    <t>-453.819584559846 107.657006173461 -734.175316068838</t>
  </si>
  <si>
    <t>-419.910798281197 84.5112309974663 -815.633609469691</t>
  </si>
  <si>
    <t>-466.197041362319 151.223233812382 -683.48233630105</t>
  </si>
  <si>
    <t>-502.732009482464 284.242679822604 -707.408355612965</t>
  </si>
  <si>
    <t>-458.720783622272 424.298465256159 -445.78395961336</t>
  </si>
  <si>
    <t>-231.746755486568 389.353158025872 -359.838299809827</t>
  </si>
  <si>
    <t>-460.295084858355 93.5587705648236 -667.991517557116</t>
  </si>
  <si>
    <t>-459.259994668014 18.5471410203868 -316.75030819193</t>
  </si>
  <si>
    <t>-233.348160688509 110.282341908288 -342.702480976663</t>
  </si>
  <si>
    <t>-476.39747677819 278.831479928386 -210.374755073835</t>
  </si>
  <si>
    <t>-482.721996856221 286.519578721317 205.986761897173</t>
  </si>
  <si>
    <t>-487.164627733934 283.97592672277 612.362918395761</t>
  </si>
  <si>
    <t>-339.727254622123 299.09610941308 674.552954966863</t>
  </si>
  <si>
    <t>-505.955895933381 123.652757247543 -200.640934370933</t>
  </si>
  <si>
    <t>-526.474617292526 117.908700735425 215.294130842651</t>
  </si>
  <si>
    <t>-533.481944506649 106.279045898176 621.369960146199</t>
  </si>
  <si>
    <t>-394.116938052372 54.8954041562843 682.779385130877</t>
  </si>
  <si>
    <t>9763-20170724T150351.142287600.bin</t>
  </si>
  <si>
    <t>-490.982784759089 201.312621515 -205.529811729596</t>
  </si>
  <si>
    <t>-496.996466182938 196.301006557664 -303.727153131235</t>
  </si>
  <si>
    <t>-493.933187069531 180.426774993131 -410.97738828994</t>
  </si>
  <si>
    <t>-486.899516368128 162.380048450354 -507.044371812465</t>
  </si>
  <si>
    <t>-475.408771680014 140.946733168309 -601.978860945133</t>
  </si>
  <si>
    <t>-454.369876058228 107.50082235077 -734.201269372881</t>
  </si>
  <si>
    <t>-420.546774146654 84.3288327055327 -815.68769589785</t>
  </si>
  <si>
    <t>-466.627100287481 151.111836812118 -683.517493971475</t>
  </si>
  <si>
    <t>-503.161275146003 284.11598891818 -707.494239368396</t>
  </si>
  <si>
    <t>-458.923523449279 424.258242272147 -445.954155760392</t>
  </si>
  <si>
    <t>-232.098097076949 389.153046874209 -359.682095750074</t>
  </si>
  <si>
    <t>-460.712270217561 93.4577829439163 -667.99267972863</t>
  </si>
  <si>
    <t>-458.917516128235 18.1059191013755 -316.754864021845</t>
  </si>
  <si>
    <t>-233.307007548535 110.60422390956 -342.61891913872</t>
  </si>
  <si>
    <t>-476.215160243529 278.942348375566 -210.380105683591</t>
  </si>
  <si>
    <t>-482.612408616681 286.581144176041 205.98124639209</t>
  </si>
  <si>
    <t>-487.127978171296 284.046120871331 612.351287494428</t>
  </si>
  <si>
    <t>-339.698725550659 299.159576716911 674.562287012965</t>
  </si>
  <si>
    <t>-505.709641927502 123.7290419443 -200.635029098765</t>
  </si>
  <si>
    <t>-526.302022276142 117.948517010719 215.295955530574</t>
  </si>
  <si>
    <t>-533.470709876341 106.289260783262 621.387408660325</t>
  </si>
  <si>
    <t>-394.095392738406 54.9367013196083 682.799429648005</t>
  </si>
  <si>
    <t>9763-20170724T150351.173371900.bin</t>
  </si>
  <si>
    <t>-490.925003770961 201.39091477817 -205.508939276636</t>
  </si>
  <si>
    <t>-496.948338289778 196.373623401859 -303.70531607666</t>
  </si>
  <si>
    <t>-493.943798773551 180.477658211898 -410.954067792915</t>
  </si>
  <si>
    <t>-486.98138635312 162.403566655733 -507.021070044245</t>
  </si>
  <si>
    <t>-475.579228112824 140.933579503454 -601.958044106992</t>
  </si>
  <si>
    <t>-454.682386728471 107.42573458941 -734.18717242477</t>
  </si>
  <si>
    <t>-420.922470577094 84.2337326450097 -815.694239139636</t>
  </si>
  <si>
    <t>-466.887037567649 151.06028968202 -683.51106253652</t>
  </si>
  <si>
    <t>-503.439863330097 284.051978932752 -707.524605956937</t>
  </si>
  <si>
    <t>-459.01729839543 424.194519534964 -446.016156512626</t>
  </si>
  <si>
    <t>-232.202483492903 389.017742743534 -359.745521505044</t>
  </si>
  <si>
    <t>-460.951775498642 93.4140808613531 -667.96516114468</t>
  </si>
  <si>
    <t>-458.77485039743 18.057828403563 -316.737232322593</t>
  </si>
  <si>
    <t>-233.278116588187 110.840365026366 -342.575721292371</t>
  </si>
  <si>
    <t>-476.175674967517 279.025840818981 -210.367334628276</t>
  </si>
  <si>
    <t>-482.570239323205 286.621922276858 205.994813686121</t>
  </si>
  <si>
    <t>-487.116543596211 284.065336645285 612.371411092947</t>
  </si>
  <si>
    <t>-339.686226249367 299.192388367046 674.576465077506</t>
  </si>
  <si>
    <t>-505.664075225907 123.792586941216 -200.612086908458</t>
  </si>
  <si>
    <t>-526.259563302046 118.001402881085 215.318563983725</t>
  </si>
  <si>
    <t>-533.47108920516 106.305973789817 621.410549059374</t>
  </si>
  <si>
    <t>-394.089849633832 54.9629482887674 682.817061748466</t>
  </si>
  <si>
    <t>9763-20170724T150351.210995500.bin</t>
  </si>
  <si>
    <t>-490.869088213097 201.455268190457 -205.479169747843</t>
  </si>
  <si>
    <t>-496.927348124533 196.44639862241 -303.673859766642</t>
  </si>
  <si>
    <t>-494.005621960896 180.540045833367 -410.923373991972</t>
  </si>
  <si>
    <t>-487.134438242601 162.44712981474 -506.993326722244</t>
  </si>
  <si>
    <t>-475.83886094861 140.947973884668 -601.936372087989</t>
  </si>
  <si>
    <t>-455.10721754726 107.387520629069 -734.17835922197</t>
  </si>
  <si>
    <t>-421.434926415296 84.1712716726711 -815.714638910153</t>
  </si>
  <si>
    <t>-467.256229410581 151.041203411312 -683.505271352355</t>
  </si>
  <si>
    <t>-503.8368033486 284.024445193492 -707.543541367086</t>
  </si>
  <si>
    <t>-459.272089846452 424.109694857772 -446.028397130429</t>
  </si>
  <si>
    <t>-232.486768563756 388.92994073131 -359.681517446602</t>
  </si>
  <si>
    <t>-461.286195316227 93.4031600800301 -667.941846239246</t>
  </si>
  <si>
    <t>-458.774511214787 18.0388531316914 -316.726639910012</t>
  </si>
  <si>
    <t>-233.349398158133 111.025151354165 -342.456782232439</t>
  </si>
  <si>
    <t>-476.143988150977 279.116785237235 -210.342865784514</t>
  </si>
  <si>
    <t>-482.547976750532 286.678731176343 206.019712072729</t>
  </si>
  <si>
    <t>-487.09688965568 284.062942967841 612.396608812975</t>
  </si>
  <si>
    <t>-339.668111376071 299.242679655163 674.592521099095</t>
  </si>
  <si>
    <t>-505.571175796576 123.850209628343 -200.583201013622</t>
  </si>
  <si>
    <t>-526.184076178458 118.055894470317 215.346546389624</t>
  </si>
  <si>
    <t>-533.467453649028 106.328230349442 621.437865814005</t>
  </si>
  <si>
    <t>-394.081183525379 54.9916112772696 682.838320995316</t>
  </si>
  <si>
    <t>9763-20170724T150351.274670400.bin</t>
  </si>
  <si>
    <t>-490.7881805791 201.577479846234 -205.445210350143</t>
  </si>
  <si>
    <t>-496.871161866114 196.566268786778 -303.638307385461</t>
  </si>
  <si>
    <t>-494.059746292327 180.651756570171 -410.889510410213</t>
  </si>
  <si>
    <t>-487.320621662868 162.545462961454 -506.966251483372</t>
  </si>
  <si>
    <t>-476.188470163278 141.024629140255 -601.923827938663</t>
  </si>
  <si>
    <t>-455.718819284432 107.42307135938 -734.195976734826</t>
  </si>
  <si>
    <t>-422.187936219279 84.2038538284471 -815.789799558601</t>
  </si>
  <si>
    <t>-467.788055513543 151.089664780069 -683.515117477628</t>
  </si>
  <si>
    <t>-504.429589485608 284.06077717099 -707.520904727369</t>
  </si>
  <si>
    <t>-459.625020757821 423.826538993321 -445.875974926746</t>
  </si>
  <si>
    <t>-232.879928712846 388.69590015868 -359.403530677258</t>
  </si>
  <si>
    <t>-461.745946335777 93.4621889199657 -667.940662350906</t>
  </si>
  <si>
    <t>-458.776137429869 18.2862381652494 -316.794140514279</t>
  </si>
  <si>
    <t>-233.306314613314 111.307110056404 -342.002837407132</t>
  </si>
  <si>
    <t>-476.122460247359 279.259739066303 -210.301839721946</t>
  </si>
  <si>
    <t>-482.53798670423 286.785029181183 206.061241968674</t>
  </si>
  <si>
    <t>-487.069810119841 284.116371684841 612.41986359089</t>
  </si>
  <si>
    <t>-339.642719205333 299.303290972141 674.617990482032</t>
  </si>
  <si>
    <t>-505.428593050527 123.954824777058 -200.546385334158</t>
  </si>
  <si>
    <t>-526.117457064175 118.103141089224 215.378742056813</t>
  </si>
  <si>
    <t>-533.466337502617 106.325886440608 621.454111218243</t>
  </si>
  <si>
    <t>-394.068071265428 55.0371557819929 682.867460449232</t>
  </si>
  <si>
    <t>9763-20170724T150351.311768900.bin</t>
  </si>
  <si>
    <t>-490.780321038326 201.627538306115 -205.428074392739</t>
  </si>
  <si>
    <t>-496.862835409566 196.615676346718 -303.621171853347</t>
  </si>
  <si>
    <t>-494.09161654447 180.705269908337 -410.874063974974</t>
  </si>
  <si>
    <t>-487.405014436411 162.6027905755 -506.95529413506</t>
  </si>
  <si>
    <t>-476.341218840811 141.085116281651 -601.921555500989</t>
  </si>
  <si>
    <t>-455.984169131226 107.485563574949 -734.211444746638</t>
  </si>
  <si>
    <t>-422.51473430752 84.296799811809 -815.839174215187</t>
  </si>
  <si>
    <t>-468.024341637882 151.149416621166 -683.521270931996</t>
  </si>
  <si>
    <t>-504.730903778726 284.102259139477 -707.520796674822</t>
  </si>
  <si>
    <t>-459.874778199976 423.687300292946 -445.788218521296</t>
  </si>
  <si>
    <t>-233.139057939584 388.596156980018 -359.27499155841</t>
  </si>
  <si>
    <t>-461.940828207652 93.5255788526879 -667.94957319791</t>
  </si>
  <si>
    <t>-458.7732819113 18.2045713576115 -316.823891546303</t>
  </si>
  <si>
    <t>-233.568931029905 111.818757974758 -342.208483392912</t>
  </si>
  <si>
    <t>-476.150154176631 279.321634058798 -210.289981633174</t>
  </si>
  <si>
    <t>-482.537529716582 286.819401882182 206.074010086113</t>
  </si>
  <si>
    <t>-487.051866376381 284.124995394777 612.43506998166</t>
  </si>
  <si>
    <t>-339.629669497082 299.370806865699 674.630420111564</t>
  </si>
  <si>
    <t>-505.381635947839 123.999144429834 -200.536828865786</t>
  </si>
  <si>
    <t>-526.057401824424 118.107427790555 215.388421047757</t>
  </si>
  <si>
    <t>-533.469697695208 106.317230999489 621.459098086808</t>
  </si>
  <si>
    <t>-394.060232067444 55.0739918732293 682.884913222886</t>
  </si>
  <si>
    <t>9763-20170724T150351.375443900.bin</t>
  </si>
  <si>
    <t>-490.746178050584 201.650275922577 -205.417237849389</t>
  </si>
  <si>
    <t>-496.869612669038 196.629965480534 -303.607294125702</t>
  </si>
  <si>
    <t>-494.199613273976 180.743859402692 -410.866345109957</t>
  </si>
  <si>
    <t>-487.62748879467 162.674271315316 -506.961605629279</t>
  </si>
  <si>
    <t>-476.701148728481 141.198415519672 -601.953163956008</t>
  </si>
  <si>
    <t>-456.561610938562 107.665549960155 -734.293406290822</t>
  </si>
  <si>
    <t>-423.167539830397 84.5671883569557 -815.9776457007</t>
  </si>
  <si>
    <t>-468.554356558132 151.298969724757 -683.565781861672</t>
  </si>
  <si>
    <t>-505.369877123951 284.23861813182 -707.500454193707</t>
  </si>
  <si>
    <t>-460.143546564839 423.681661065979 -445.755841545794</t>
  </si>
  <si>
    <t>-233.457380294168 388.57540409535 -359.119066013956</t>
  </si>
  <si>
    <t>-462.373373307883 93.6772147569457 -668.024665027721</t>
  </si>
  <si>
    <t>-458.781511690022 18.4299355323501 -317.02679472956</t>
  </si>
  <si>
    <t>-233.79123319341 112.542137599706 -342.467868824281</t>
  </si>
  <si>
    <t>-476.235603356613 279.388000874726 -210.278719313637</t>
  </si>
  <si>
    <t>-482.551195201021 286.854936294292 206.086937864898</t>
  </si>
  <si>
    <t>-487.011564877373 284.137662061132 612.459041114781</t>
  </si>
  <si>
    <t>-339.596387032533 299.454964375227 674.653429618593</t>
  </si>
  <si>
    <t>-505.235292075743 123.954220706609 -200.51781464768</t>
  </si>
  <si>
    <t>-525.998130616396 118.089381438462 215.40349878962</t>
  </si>
  <si>
    <t>-533.491003357234 106.277671428774 621.472033689864</t>
  </si>
  <si>
    <t>-394.047946948856 55.1366807191755 682.906740721672</t>
  </si>
  <si>
    <t>9763-20170724T150351.441124900.bin</t>
  </si>
  <si>
    <t>-490.738691538865 201.581208119364 -205.40689412453</t>
  </si>
  <si>
    <t>-496.846104669583 196.570815105699 -303.598485424604</t>
  </si>
  <si>
    <t>-494.2057205558 180.722984441737 -410.863911566294</t>
  </si>
  <si>
    <t>-487.679575075303 162.69716313829 -506.970607662819</t>
  </si>
  <si>
    <t>-476.818332306531 141.272805309373 -601.981186217741</t>
  </si>
  <si>
    <t>-456.79042101992 107.819384186242 -734.358565430779</t>
  </si>
  <si>
    <t>-423.441380415526 84.8111279684763 -816.086438802545</t>
  </si>
  <si>
    <t>-468.78130827877 151.416633819501 -683.599333292561</t>
  </si>
  <si>
    <t>-505.725340548813 284.329131154194 -707.469105702807</t>
  </si>
  <si>
    <t>-460.187169577991 423.68768134462 -445.733571239708</t>
  </si>
  <si>
    <t>-233.507479496215 388.603240758035 -359.071077413014</t>
  </si>
  <si>
    <t>-462.505348237798 93.7969266419614 -668.08858721028</t>
  </si>
  <si>
    <t>-458.4985957313 18.4086549546628 -317.163595957258</t>
  </si>
  <si>
    <t>-233.635821793403 112.714379805199 -343.012657572374</t>
  </si>
  <si>
    <t>-476.308689559596 279.355805116182 -210.250210212289</t>
  </si>
  <si>
    <t>-482.583964819386 286.84088618631 206.115733399755</t>
  </si>
  <si>
    <t>-486.973172235273 284.138048658906 612.48524963067</t>
  </si>
  <si>
    <t>-339.562949517504 299.557453464203 674.666192609935</t>
  </si>
  <si>
    <t>-505.141945997224 123.866739072922 -200.52480546687</t>
  </si>
  <si>
    <t>-525.971307915535 118.021480591128 215.393436660258</t>
  </si>
  <si>
    <t>-533.499783256144 106.230476377978 621.462778856282</t>
  </si>
  <si>
    <t>-394.035546556515 55.1834047944278 682.92757461706</t>
  </si>
  <si>
    <t>9763-20170724T150351.477223000.bin</t>
  </si>
  <si>
    <t>-490.725299594688 201.571678329381 -205.406090889191</t>
  </si>
  <si>
    <t>-496.829366828743 196.559659569467 -303.597820505713</t>
  </si>
  <si>
    <t>-494.177403565974 180.734318739964 -410.866399538929</t>
  </si>
  <si>
    <t>-487.638523230952 162.73881369929 -506.977823963335</t>
  </si>
  <si>
    <t>-476.762871259866 141.35460715437 -601.995873069755</t>
  </si>
  <si>
    <t>-456.713355378548 107.968273482789 -734.386763439118</t>
  </si>
  <si>
    <t>-423.364318198815 85.0073116088488 -816.128131547597</t>
  </si>
  <si>
    <t>-468.732184944744 151.537051364501 -683.609854137304</t>
  </si>
  <si>
    <t>-505.723136509799 284.443452562665 -707.435319207635</t>
  </si>
  <si>
    <t>-460.076288906975 423.721456824701 -445.675957828129</t>
  </si>
  <si>
    <t>-233.405768283318 388.64550119005 -358.985982154645</t>
  </si>
  <si>
    <t>-462.419461202569 93.9150357578412 -668.122695468098</t>
  </si>
  <si>
    <t>-458.295531255138 18.7573218335601 -317.251167964091</t>
  </si>
  <si>
    <t>-233.308702521928 112.785970016151 -343.030234127267</t>
  </si>
  <si>
    <t>-476.347072024122 279.363881141947 -210.249127278043</t>
  </si>
  <si>
    <t>-482.596344529425 286.836678415127 206.117429419498</t>
  </si>
  <si>
    <t>-486.958072087553 284.147017340855 612.495575716289</t>
  </si>
  <si>
    <t>-339.550541942903 299.617439558334 674.670155543028</t>
  </si>
  <si>
    <t>-505.106030648248 123.836911023027 -200.53119696527</t>
  </si>
  <si>
    <t>-525.940571453164 118.000159533083 215.386896269385</t>
  </si>
  <si>
    <t>-533.499857081714 106.211730566961 621.462574702504</t>
  </si>
  <si>
    <t>-394.031876714432 55.188804274839 682.938908416982</t>
  </si>
  <si>
    <t>9763-20170724T150351.545407200.bin</t>
  </si>
  <si>
    <t>-490.663572685942 201.586633907639 -205.386559179859</t>
  </si>
  <si>
    <t>-496.746111348632 196.571836987756 -303.57952305222</t>
  </si>
  <si>
    <t>-494.039625532513 180.768079398699 -410.849801046169</t>
  </si>
  <si>
    <t>-487.440023228282 162.803088763903 -506.962748177931</t>
  </si>
  <si>
    <t>-476.492815529808 141.461987796135 -601.982272841398</t>
  </si>
  <si>
    <t>-456.331917964495 108.149668443033 -734.375074399815</t>
  </si>
  <si>
    <t>-422.955717758436 85.2486898296634 -816.122154866841</t>
  </si>
  <si>
    <t>-468.41695379547 151.686822730449 -683.586404822995</t>
  </si>
  <si>
    <t>-505.453881995557 284.592390362943 -707.351473869117</t>
  </si>
  <si>
    <t>-459.66376185615 423.722519482018 -445.538527306965</t>
  </si>
  <si>
    <t>-232.958137251227 388.720536396928 -358.910475405416</t>
  </si>
  <si>
    <t>-462.070245993834 94.062663159099 -668.120663374529</t>
  </si>
  <si>
    <t>-457.840977187844 18.9777701824032 -317.268034318872</t>
  </si>
  <si>
    <t>-232.437001838134 111.978608598542 -343.130542824842</t>
  </si>
  <si>
    <t>-476.32567079786 279.399842807988 -210.2274774828</t>
  </si>
  <si>
    <t>-482.592889786311 286.905452426788 206.138172200606</t>
  </si>
  <si>
    <t>-486.932308189877 284.179884887203 612.515720610978</t>
  </si>
  <si>
    <t>-339.524520728047 299.686412896087 674.680658798842</t>
  </si>
  <si>
    <t>-505.005948740391 123.82821669468 -200.508823784057</t>
  </si>
  <si>
    <t>-525.886264655382 117.994664626406 215.407003225524</t>
  </si>
  <si>
    <t>-533.510925262111 106.188996234661 621.480759263448</t>
  </si>
  <si>
    <t>-394.040077450456 55.1751761034654 682.958166018749</t>
  </si>
  <si>
    <t>9763-20170724T150351.575491500.bin</t>
  </si>
  <si>
    <t>-490.639384184309 201.609514196614 -205.386924404563</t>
  </si>
  <si>
    <t>-496.717363679824 196.584669865848 -303.579680124889</t>
  </si>
  <si>
    <t>-493.982126938949 180.777241688216 -410.848734969956</t>
  </si>
  <si>
    <t>-487.347436136241 162.813232986987 -506.959511079536</t>
  </si>
  <si>
    <t>-476.356451660532 141.477470924794 -601.975197594417</t>
  </si>
  <si>
    <t>-456.125118327183 108.1783295867 -734.360518840225</t>
  </si>
  <si>
    <t>-422.723081732152 85.2836872350633 -816.098637921818</t>
  </si>
  <si>
    <t>-468.233695504839 151.710871497554 -683.573602057609</t>
  </si>
  <si>
    <t>-505.276401901936 284.617863102992 -707.326285845635</t>
  </si>
  <si>
    <t>-459.442074085011 423.745907307021 -445.519842539442</t>
  </si>
  <si>
    <t>-232.724563521392 388.739975394957 -358.924487570285</t>
  </si>
  <si>
    <t>-461.902216458902 94.0843161917301 -668.111179790594</t>
  </si>
  <si>
    <t>-457.620605525427 19.107207992276 -317.255374640494</t>
  </si>
  <si>
    <t>-231.921393368684 111.39941962798 -343.082248826592</t>
  </si>
  <si>
    <t>-476.28304266315 279.442709650265 -210.234778554918</t>
  </si>
  <si>
    <t>-482.583520854294 286.920170779513 206.130948827419</t>
  </si>
  <si>
    <t>-486.917394559081 284.193067582218 612.518268200231</t>
  </si>
  <si>
    <t>-339.509923893447 299.723253334383 674.678145944255</t>
  </si>
  <si>
    <t>-504.986777914759 123.824812414538 -200.495176449209</t>
  </si>
  <si>
    <t>-525.893849988146 118.017808314988 215.419654490175</t>
  </si>
  <si>
    <t>-533.512205878617 106.184565375401 621.489655767604</t>
  </si>
  <si>
    <t>-394.046156345021 55.1542775854416 682.964313261895</t>
  </si>
  <si>
    <t>9763-20170724T150351.640668600.bin</t>
  </si>
  <si>
    <t>-490.582255424892 201.642848326451 -205.37672209127</t>
  </si>
  <si>
    <t>-496.631653886132 196.612803229986 -303.570960447394</t>
  </si>
  <si>
    <t>-493.783934422087 180.814577287574 -410.838488940578</t>
  </si>
  <si>
    <t>-487.01558705036 162.869307121083 -506.943274305474</t>
  </si>
  <si>
    <t>-475.859767979383 141.565453962132 -601.946927980252</t>
  </si>
  <si>
    <t>-455.364497915891 108.326975317949 -734.306909297942</t>
  </si>
  <si>
    <t>-421.891963488313 85.4227586080751 -816.013536017445</t>
  </si>
  <si>
    <t>-467.580488092458 151.835345089658 -683.525057092891</t>
  </si>
  <si>
    <t>-504.57145253313 284.75709345279 -707.268546270362</t>
  </si>
  <si>
    <t>-458.762964698196 424.015366516056 -445.526813797284</t>
  </si>
  <si>
    <t>-232.026821031095 388.977798860955 -358.993161283051</t>
  </si>
  <si>
    <t>-461.267511923153 94.2033544487813 -668.074928984989</t>
  </si>
  <si>
    <t>-457.104003330196 19.1930833361394 -317.213087836055</t>
  </si>
  <si>
    <t>-231.260749230764 111.116776300319 -343.095501074832</t>
  </si>
  <si>
    <t>-476.196852108229 279.499777275896 -210.228431471249</t>
  </si>
  <si>
    <t>-482.512912633555 286.951321177022 206.137526189229</t>
  </si>
  <si>
    <t>-486.906553572312 284.251464578117 612.522152849928</t>
  </si>
  <si>
    <t>-339.494210959598 299.763050989977 674.675103809538</t>
  </si>
  <si>
    <t>-504.951489972819 123.828139995593 -200.487266053459</t>
  </si>
  <si>
    <t>-525.903387054058 118.043381063296 215.425655781348</t>
  </si>
  <si>
    <t>-533.515519587747 106.160787280903 621.49287201899</t>
  </si>
  <si>
    <t>-394.060405161897 55.1031492424274 682.969613060134</t>
  </si>
  <si>
    <t>9763-20170724T150351.676766400.bin</t>
  </si>
  <si>
    <t>-490.566968344412 201.625485119276 -205.378909465239</t>
  </si>
  <si>
    <t>-496.587772066547 196.587301148663 -303.574498119751</t>
  </si>
  <si>
    <t>-493.673651838409 180.769916035528 -410.837342410553</t>
  </si>
  <si>
    <t>-486.831095704633 162.804961369606 -506.933243967134</t>
  </si>
  <si>
    <t>-475.586946307108 141.480433589377 -601.921885322417</t>
  </si>
  <si>
    <t>-454.952620375629 108.213334303797 -734.253037990835</t>
  </si>
  <si>
    <t>-421.441984423047 85.2843090062911 -815.937176019471</t>
  </si>
  <si>
    <t>-467.21455994019 151.733829859475 -683.492601912999</t>
  </si>
  <si>
    <t>-504.161848695693 284.669345104123 -707.246994712885</t>
  </si>
  <si>
    <t>-458.404646575793 424.108935249859 -445.592690264326</t>
  </si>
  <si>
    <t>-231.681676369446 389.066474741415 -359.026446527732</t>
  </si>
  <si>
    <t>-460.932607942263 94.1030191704674 -668.025046273587</t>
  </si>
  <si>
    <t>-456.880137241343 19.3177875113738 -317.170317047448</t>
  </si>
  <si>
    <t>-230.990959658379 111.078399135826 -343.229227007775</t>
  </si>
  <si>
    <t>-476.135742671602 279.490909553996 -210.235176461535</t>
  </si>
  <si>
    <t>-482.460908926617 286.946624613461 206.130569914468</t>
  </si>
  <si>
    <t>-486.895637536909 284.280901246731 612.511156128664</t>
  </si>
  <si>
    <t>-339.481049873288 299.718411183856 674.677215131317</t>
  </si>
  <si>
    <t>-504.96476557924 123.796303518642 -200.490484584493</t>
  </si>
  <si>
    <t>-525.95377022823 118.050204118233 215.421110125258</t>
  </si>
  <si>
    <t>-533.515937225849 106.156888919145 621.492439601023</t>
  </si>
  <si>
    <t>-394.072631130072 55.0731583306765 682.97432234551</t>
  </si>
  <si>
    <t>9763-20170724T150351.709856300.bin</t>
  </si>
  <si>
    <t>-490.503421532527 201.58900315932 -205.384515683739</t>
  </si>
  <si>
    <t>-496.516560236253 196.546510849487 -303.580266996921</t>
  </si>
  <si>
    <t>-493.554435036016 180.707544151849 -410.83876369416</t>
  </si>
  <si>
    <t>-486.652577543133 162.717878796482 -506.92574874622</t>
  </si>
  <si>
    <t>-475.333409711385 141.364708483811 -601.899084660675</t>
  </si>
  <si>
    <t>-454.577141448707 108.054250552148 -734.200206540886</t>
  </si>
  <si>
    <t>-421.015780575526 85.0919958194772 -815.854149624578</t>
  </si>
  <si>
    <t>-466.881403618901 151.591746555499 -683.464731211621</t>
  </si>
  <si>
    <t>-503.815926146529 284.522105739493 -707.266483970521</t>
  </si>
  <si>
    <t>-458.090179220432 423.988170140012 -445.621012462606</t>
  </si>
  <si>
    <t>-231.408522729887 388.948644750074 -358.945510811763</t>
  </si>
  <si>
    <t>-460.622644207984 93.9649461242479 -667.973737369418</t>
  </si>
  <si>
    <t>-456.552617128965 19.3359505595258 -317.083604616753</t>
  </si>
  <si>
    <t>-230.65070970014 110.996293002613 -343.384385190651</t>
  </si>
  <si>
    <t>-476.062114371146 279.494140165682 -210.236911724508</t>
  </si>
  <si>
    <t>-482.401091475259 286.931140323991 206.128918840726</t>
  </si>
  <si>
    <t>-486.88067929723 284.297917668717 612.510645676332</t>
  </si>
  <si>
    <t>-339.466164655046 299.710856436688 674.683041945157</t>
  </si>
  <si>
    <t>-504.937576198832 123.733104127974 -200.488792181775</t>
  </si>
  <si>
    <t>-525.944164470104 118.060125793519 215.422914798867</t>
  </si>
  <si>
    <t>-533.524102598312 106.133568409299 621.493362951397</t>
  </si>
  <si>
    <t>-394.078505904549 55.0556442535321 682.974895045934</t>
  </si>
  <si>
    <t>9763-20170724T150351.772525300.bin</t>
  </si>
  <si>
    <t>-490.39432349531 201.58068548763 -205.361672565918</t>
  </si>
  <si>
    <t>-496.388226592074 196.53352678332 -303.55840973595</t>
  </si>
  <si>
    <t>-493.342549784145 180.639483399548 -410.806263274067</t>
  </si>
  <si>
    <t>-486.338930412923 162.583326297801 -506.87355486294</t>
  </si>
  <si>
    <t>-474.891385573469 141.149121408904 -601.813232732301</t>
  </si>
  <si>
    <t>-453.926263423201 107.711825032101 -734.049279361444</t>
  </si>
  <si>
    <t>-420.271982471739 84.6699687043777 -815.642702385905</t>
  </si>
  <si>
    <t>-466.313843437286 151.297592095519 -683.375605305989</t>
  </si>
  <si>
    <t>-503.267715375067 284.195953866667 -707.299059429279</t>
  </si>
  <si>
    <t>-457.494625232758 423.912549556485 -445.795513144968</t>
  </si>
  <si>
    <t>-230.814772608031 388.954578763406 -359.082230513652</t>
  </si>
  <si>
    <t>-460.073067810979 93.6865625599526 -667.818634604644</t>
  </si>
  <si>
    <t>-455.872550009539 19.7157208966332 -316.875147818983</t>
  </si>
  <si>
    <t>-230.044721761438 111.396421508918 -343.734709480673</t>
  </si>
  <si>
    <t>-475.96160797535 279.498825360853 -210.221355601081</t>
  </si>
  <si>
    <t>-482.351997145839 286.94858939395 206.14351621164</t>
  </si>
  <si>
    <t>-486.875442638073 284.349627782737 612.526550061028</t>
  </si>
  <si>
    <t>-339.45332215524 299.711192345826 674.693514482584</t>
  </si>
  <si>
    <t>-504.808815504221 123.727963668179 -200.479053985746</t>
  </si>
  <si>
    <t>-525.922029645096 118.061495393378 215.42733116281</t>
  </si>
  <si>
    <t>-533.534576478671 106.114547381257 621.5012339693</t>
  </si>
  <si>
    <t>-394.093153074684 55.0178039039708 682.976533937904</t>
  </si>
  <si>
    <t>9763-20170724T150351.840867400.bin</t>
  </si>
  <si>
    <t>-490.357399842902 201.663414828832 -205.353130803259</t>
  </si>
  <si>
    <t>-496.307359527976 196.606223416071 -303.552074903141</t>
  </si>
  <si>
    <t>-493.171113611398 180.659339811195 -410.78952399748</t>
  </si>
  <si>
    <t>-486.067224417629 162.54169565734 -506.837803068468</t>
  </si>
  <si>
    <t>-474.500532471428 141.034126880701 -601.746375621054</t>
  </si>
  <si>
    <t>-453.347416824869 107.483285049431 -733.923906922659</t>
  </si>
  <si>
    <t>-419.624075260199 84.3596259136693 -815.465452572974</t>
  </si>
  <si>
    <t>-465.824031686355 151.110077017127 -683.307381139521</t>
  </si>
  <si>
    <t>-502.829842985789 283.973255515127 -707.32468458699</t>
  </si>
  <si>
    <t>-457.0552351806 423.817971799132 -445.88993032244</t>
  </si>
  <si>
    <t>-230.391706161269 388.981704874756 -359.085091052741</t>
  </si>
  <si>
    <t>-459.571386702201 93.517424404871 -667.687861782727</t>
  </si>
  <si>
    <t>-455.2337239672 20.1316838462633 -316.681039598715</t>
  </si>
  <si>
    <t>-229.253031653429 111.377598547735 -343.735155911387</t>
  </si>
  <si>
    <t>-475.903881776847 279.572400486011 -210.211912172993</t>
  </si>
  <si>
    <t>-482.323547243573 287.018058917665 206.152555588386</t>
  </si>
  <si>
    <t>-486.854865417915 284.378446470506 612.530908210258</t>
  </si>
  <si>
    <t>-339.431177546493 299.742096759557 674.693700604501</t>
  </si>
  <si>
    <t>-504.773380846628 123.819326359649 -200.450449971249</t>
  </si>
  <si>
    <t>-525.901085834269 118.143118729259 215.455121472799</t>
  </si>
  <si>
    <t>-533.54698491217 106.102406906439 621.521963454963</t>
  </si>
  <si>
    <t>-394.108246228217 54.9818628849027 682.983578153822</t>
  </si>
  <si>
    <t>9763-20170724T150351.874459500.bin</t>
  </si>
  <si>
    <t>-490.331371769914 201.742801415948 -205.351640859319</t>
  </si>
  <si>
    <t>-496.26321651301 196.680919007326 -303.551347784925</t>
  </si>
  <si>
    <t>-493.076198375936 180.722733026143 -410.785591095913</t>
  </si>
  <si>
    <t>-485.913847168413 162.594220533181 -506.82758369792</t>
  </si>
  <si>
    <t>-474.276153190836 141.07647945394 -601.725071162775</t>
  </si>
  <si>
    <t>-453.010063727845 107.513039031458 -733.881317533683</t>
  </si>
  <si>
    <t>-419.252884676664 84.3674326120913 -815.402616789825</t>
  </si>
  <si>
    <t>-465.538555865274 151.143523648601 -683.280785443717</t>
  </si>
  <si>
    <t>-502.541995045789 284.003430852004 -707.339022607625</t>
  </si>
  <si>
    <t>-456.771438791693 423.875662866235 -445.918360600191</t>
  </si>
  <si>
    <t>-230.11329016664 389.04494081724 -359.09709641353</t>
  </si>
  <si>
    <t>-459.282021706656 93.5547075723059 -667.648177896305</t>
  </si>
  <si>
    <t>-454.935169612376 20.2516700413084 -316.618282093678</t>
  </si>
  <si>
    <t>-228.908920727174 111.353786531968 -343.776410898934</t>
  </si>
  <si>
    <t>-475.867095041609 279.652580738134 -210.207396466041</t>
  </si>
  <si>
    <t>-482.310770194666 287.085866692973 206.156898845295</t>
  </si>
  <si>
    <t>-486.837843663592 284.397080290238 612.528514542555</t>
  </si>
  <si>
    <t>-339.416155679895 299.782199157962 674.690770631973</t>
  </si>
  <si>
    <t>-504.76314386204 123.891902349342 -200.436146051091</t>
  </si>
  <si>
    <t>-525.912583536982 118.171726674055 215.467684414928</t>
  </si>
  <si>
    <t>-533.550248708046 106.095292987203 621.525359149782</t>
  </si>
  <si>
    <t>-394.112439587725 54.9683646648459 682.983703885251</t>
  </si>
  <si>
    <t>9763-20170724T150351.943144100.bin</t>
  </si>
  <si>
    <t>-490.376636639435 201.895456683125 -205.348776417103</t>
  </si>
  <si>
    <t>-496.271174304617 196.816144226216 -303.54985016316</t>
  </si>
  <si>
    <t>-492.961402523959 180.846942639824 -410.77870592622</t>
  </si>
  <si>
    <t>-485.655023494786 162.716491054941 -506.80943378563</t>
  </si>
  <si>
    <t>-473.840556016359 141.208809330663 -601.687441320094</t>
  </si>
  <si>
    <t>-452.291776343406 107.67470986697 -733.80528722041</t>
  </si>
  <si>
    <t>-418.408456598539 84.5260986592668 -815.273373465648</t>
  </si>
  <si>
    <t>-464.948810590372 151.291053382583 -683.224476747995</t>
  </si>
  <si>
    <t>-501.963119963509 284.144959132504 -707.333259296143</t>
  </si>
  <si>
    <t>-456.229816255399 424.03994345335 -445.918082265554</t>
  </si>
  <si>
    <t>-229.56333036897 388.921995130054 -359.234515705985</t>
  </si>
  <si>
    <t>-458.685104469247 93.7044967236166 -667.586310268463</t>
  </si>
  <si>
    <t>-454.54791218085 20.3339094726662 -316.540902702813</t>
  </si>
  <si>
    <t>-228.441233833877 111.220456548114 -343.751133275019</t>
  </si>
  <si>
    <t>-475.894474682147 279.853517238254 -210.226923154804</t>
  </si>
  <si>
    <t>-482.306000379219 287.206908742828 206.139329350462</t>
  </si>
  <si>
    <t>-486.82320630696 284.489877999714 612.506814873123</t>
  </si>
  <si>
    <t>-339.400284438685 299.761022826429 674.694285811477</t>
  </si>
  <si>
    <t>-504.837899579088 123.979296555998 -200.439393911896</t>
  </si>
  <si>
    <t>-525.936011444845 118.278640664257 215.467328666218</t>
  </si>
  <si>
    <t>-533.554104609422 106.0792100449 621.526069776393</t>
  </si>
  <si>
    <t>-394.125769666114 54.9269751536344 682.984956718126</t>
  </si>
  <si>
    <t>9763-20170724T150351.973225900.bin</t>
  </si>
  <si>
    <t>-490.401985351029 201.918350512845 -205.349243736745</t>
  </si>
  <si>
    <t>-496.270912291011 196.841426643419 -303.552003782661</t>
  </si>
  <si>
    <t>-492.898555007525 180.883277334874 -410.780567172728</t>
  </si>
  <si>
    <t>-485.5220400007 162.768463365668 -506.808873715909</t>
  </si>
  <si>
    <t>-473.624222749158 141.282893453128 -601.681414271555</t>
  </si>
  <si>
    <t>-451.944585345982 107.788491400836 -733.787940766795</t>
  </si>
  <si>
    <t>-417.987972887239 84.6748669703572 -815.235494638415</t>
  </si>
  <si>
    <t>-464.662821848383 151.38801400022 -683.208124353802</t>
  </si>
  <si>
    <t>-501.666739942122 284.239066444001 -707.318422155094</t>
  </si>
  <si>
    <t>-455.979506148748 424.122891924759 -445.889266980849</t>
  </si>
  <si>
    <t>-229.308358785582 388.760385252682 -359.317431370622</t>
  </si>
  <si>
    <t>-458.392400420173 93.799949849091 -667.578097497863</t>
  </si>
  <si>
    <t>-454.470658222844 20.3746796635182 -316.543497807498</t>
  </si>
  <si>
    <t>-228.283692664117 111.051462032873 -343.786601168155</t>
  </si>
  <si>
    <t>-475.884941652459 279.870694953802 -210.228836329452</t>
  </si>
  <si>
    <t>-482.317520773778 287.222494778693 206.137091060622</t>
  </si>
  <si>
    <t>-486.800503016893 284.49713580067 612.499720054365</t>
  </si>
  <si>
    <t>-339.381747792095 299.771562179259 674.696156609441</t>
  </si>
  <si>
    <t>-504.883123720374 124.010480730077 -200.447188714541</t>
  </si>
  <si>
    <t>-525.974730747767 118.274979324645 215.45933250148</t>
  </si>
  <si>
    <t>-533.555341291834 106.070521826656 621.522758925149</t>
  </si>
  <si>
    <t>-394.137180778196 54.8929540297815 682.983610631652</t>
  </si>
  <si>
    <t>9763-20170724T150352.013891900.bin</t>
  </si>
  <si>
    <t>-490.435858565349 201.918136185384 -205.382509977298</t>
  </si>
  <si>
    <t>-496.288026746384 196.852539646212 -303.586804137297</t>
  </si>
  <si>
    <t>-492.870217630325 180.914267889958 -410.817013347916</t>
  </si>
  <si>
    <t>-485.442014777927 162.821801752252 -506.845472291562</t>
  </si>
  <si>
    <t>-473.482290210385 141.363789331116 -601.716572440895</t>
  </si>
  <si>
    <t>-451.705059238104 107.914572758187 -733.818326406532</t>
  </si>
  <si>
    <t>-417.685787992294 84.844340212577 -815.252145842066</t>
  </si>
  <si>
    <t>-464.465932760854 151.496035277353 -683.233646916137</t>
  </si>
  <si>
    <t>-501.47445374757 284.352570522398 -707.31398334428</t>
  </si>
  <si>
    <t>-455.878820875408 424.319338833146 -445.913220064843</t>
  </si>
  <si>
    <t>-229.145875640843 388.619235724775 -359.642343603637</t>
  </si>
  <si>
    <t>-458.196529362784 93.904124952609 -667.617419246233</t>
  </si>
  <si>
    <t>-454.456696363446 20.3432093558947 -316.604185808107</t>
  </si>
  <si>
    <t>-228.17660779098 110.795503377487 -343.81989354284</t>
  </si>
  <si>
    <t>-475.886611543644 279.864670395327 -210.234617783333</t>
  </si>
  <si>
    <t>-482.354475381519 287.255104503775 206.130041584273</t>
  </si>
  <si>
    <t>-486.786169796592 284.515985858843 612.501668483443</t>
  </si>
  <si>
    <t>-339.369045770293 299.789920906546 674.702143009693</t>
  </si>
  <si>
    <t>-504.966284222102 124.025853501948 -200.465856594871</t>
  </si>
  <si>
    <t>-526.0087195686 118.246186805831 215.44259041732</t>
  </si>
  <si>
    <t>-533.559378358472 106.046273664501 621.511060008503</t>
  </si>
  <si>
    <t>-394.142256939418 54.8703623829547 682.975616927972</t>
  </si>
  <si>
    <t>9763-20170724T150352.075054400.bin</t>
  </si>
  <si>
    <t>-490.54097115503 201.849343208 -205.385954737914</t>
  </si>
  <si>
    <t>-496.343372944526 196.785096870289 -303.593364813125</t>
  </si>
  <si>
    <t>-492.843652047561 180.889270960655 -410.827105877715</t>
  </si>
  <si>
    <t>-485.332105737031 162.852475040891 -506.859591718936</t>
  </si>
  <si>
    <t>-473.280717150722 141.468534642197 -601.735825278998</t>
  </si>
  <si>
    <t>-451.366668594319 108.1433784279 -733.846366026587</t>
  </si>
  <si>
    <t>-417.240619175428 85.2193607357001 -815.276734041463</t>
  </si>
  <si>
    <t>-464.191041605362 151.675747591966 -683.235421352805</t>
  </si>
  <si>
    <t>-501.254650135444 284.54702769713 -707.151814079999</t>
  </si>
  <si>
    <t>-455.858743982015 424.314451771472 -445.609815573848</t>
  </si>
  <si>
    <t>-229.158829076404 388.312143729726 -359.377447207791</t>
  </si>
  <si>
    <t>-457.915594764311 94.0723188655832 -667.663964151501</t>
  </si>
  <si>
    <t>-454.503899707203 20.465480603543 -316.705893139401</t>
  </si>
  <si>
    <t>-227.913468375768 110.198874393428 -343.718611045972</t>
  </si>
  <si>
    <t>-475.971889313733 279.811406926813 -210.233514397985</t>
  </si>
  <si>
    <t>-482.423599329456 287.233469079513 206.130877489806</t>
  </si>
  <si>
    <t>-486.759189019326 284.529594094669 612.511153079449</t>
  </si>
  <si>
    <t>-339.344845399887 299.823529061748 674.713298324886</t>
  </si>
  <si>
    <t>-505.074847207453 123.942834234091 -200.493636270224</t>
  </si>
  <si>
    <t>-526.075829511803 118.164484271867 215.416934469743</t>
  </si>
  <si>
    <t>-533.574254014262 106.006448791336 621.502143706367</t>
  </si>
  <si>
    <t>-394.155871221263 54.8377498360353 682.969880554065</t>
  </si>
  <si>
    <t>9763-20170724T150352.141753000.bin</t>
  </si>
  <si>
    <t>-490.583261825383 201.713171517655 -205.366491006468</t>
  </si>
  <si>
    <t>-496.351465428692 196.674824419974 -303.577255573167</t>
  </si>
  <si>
    <t>-492.809722089557 180.855049366465 -410.820858267307</t>
  </si>
  <si>
    <t>-485.260130682426 162.906171017143 -506.866838615486</t>
  </si>
  <si>
    <t>-473.171604717819 141.628814005329 -601.762244428194</t>
  </si>
  <si>
    <t>-451.20712773616 108.473063054508 -733.907151036393</t>
  </si>
  <si>
    <t>-417.034038949069 85.7494280305859 -815.3738667094</t>
  </si>
  <si>
    <t>-464.068768555311 151.937891196525 -683.247559554151</t>
  </si>
  <si>
    <t>-501.297632029143 284.806180712918 -706.907633481328</t>
  </si>
  <si>
    <t>-456.009631939286 423.654696609313 -444.857793764382</t>
  </si>
  <si>
    <t>-229.382499840492 388.247716108345 -358.189010592693</t>
  </si>
  <si>
    <t>-457.763356837888 94.3197704935806 -667.742890743305</t>
  </si>
  <si>
    <t>-454.463212308906 20.4375223192171 -316.885444460618</t>
  </si>
  <si>
    <t>-227.791943220793 110.002784681054 -343.777572677778</t>
  </si>
  <si>
    <t>-476.030122508705 279.701040291556 -210.191825492063</t>
  </si>
  <si>
    <t>-482.461721811362 287.180858732562 206.171828257124</t>
  </si>
  <si>
    <t>-486.763425652532 284.567289769098 612.555282459206</t>
  </si>
  <si>
    <t>-339.335277315442 299.84838074749 674.72780558808</t>
  </si>
  <si>
    <t>-505.104327403667 123.820119759989 -200.499323830056</t>
  </si>
  <si>
    <t>-526.090071164872 118.02337939292 215.411682657746</t>
  </si>
  <si>
    <t>-533.61403656989 105.940640125641 621.503429806026</t>
  </si>
  <si>
    <t>-394.169703048516 54.8281752957466 682.959121169975</t>
  </si>
  <si>
    <t>9763-20170724T150352.174347200.bin</t>
  </si>
  <si>
    <t>-490.5874303474 201.676040705241 -205.34778372542</t>
  </si>
  <si>
    <t>-496.34615947316 196.64375548501 -303.559393881132</t>
  </si>
  <si>
    <t>-492.789543330154 180.853409884879 -410.806861600735</t>
  </si>
  <si>
    <t>-485.225942521784 162.939864837647 -506.858470376574</t>
  </si>
  <si>
    <t>-473.123508596115 141.706119057442 -601.761780234604</t>
  </si>
  <si>
    <t>-451.140135740112 108.619986413465 -733.920898220442</t>
  </si>
  <si>
    <t>-416.957748610112 85.9771717417393 -815.406284079088</t>
  </si>
  <si>
    <t>-464.019683391916 152.056550864538 -683.241786057322</t>
  </si>
  <si>
    <t>-501.382089388362 284.914787739055 -706.782220162353</t>
  </si>
  <si>
    <t>-456.130534451395 423.507583935107 -444.59070936658</t>
  </si>
  <si>
    <t>-229.450197443605 388.170539735883 -358.032523301008</t>
  </si>
  <si>
    <t>-457.695169437608 94.4334444339302 -667.763687600214</t>
  </si>
  <si>
    <t>-454.444887337456 20.5596295471207 -316.980457194389</t>
  </si>
  <si>
    <t>-227.617146128799 109.746402026872 -343.811632379399</t>
  </si>
  <si>
    <t>-476.071341365391 279.657676612159 -210.162568926111</t>
  </si>
  <si>
    <t>-482.477777068833 287.161284925752 206.201060409868</t>
  </si>
  <si>
    <t>-486.752900335758 284.553024916945 612.580508597046</t>
  </si>
  <si>
    <t>-339.320863598324 299.885034348831 674.731368842267</t>
  </si>
  <si>
    <t>-505.092599509336 123.78801078607 -200.491313458389</t>
  </si>
  <si>
    <t>-526.04371021937 117.953179898504 215.420970548227</t>
  </si>
  <si>
    <t>-533.636684237164 105.907286478644 621.510762649622</t>
  </si>
  <si>
    <t>-394.170959147203 54.8394375185342 682.954978419292</t>
  </si>
  <si>
    <t>9763-20170724T150352.243048700.bin</t>
  </si>
  <si>
    <t>-490.631063157641 201.651749153419 -205.322818199766</t>
  </si>
  <si>
    <t>-496.396517489253 196.642295793746 -303.535117279708</t>
  </si>
  <si>
    <t>-492.76624005855 180.948880572967 -410.794367336687</t>
  </si>
  <si>
    <t>-485.105991546171 163.155299956665 -506.860590138208</t>
  </si>
  <si>
    <t>-472.878785613927 142.075864889601 -601.782412303021</t>
  </si>
  <si>
    <t>-450.691996145077 109.24523663003 -733.971247870774</t>
  </si>
  <si>
    <t>-416.454889302551 86.7780851884381 -815.482260903259</t>
  </si>
  <si>
    <t>-463.707069445071 152.575475692252 -683.235687642279</t>
  </si>
  <si>
    <t>-501.213207220067 285.440228660505 -706.528851055624</t>
  </si>
  <si>
    <t>-455.712914933533 423.491657369518 -444.095051248705</t>
  </si>
  <si>
    <t>-228.972470820262 388.2046335731 -357.674097133016</t>
  </si>
  <si>
    <t>-457.291334874017 94.9392210946851 -667.844271958864</t>
  </si>
  <si>
    <t>-453.692172454515 20.3749997513078 -317.184484895689</t>
  </si>
  <si>
    <t>-227.135854931294 110.1748261288 -344.262877286228</t>
  </si>
  <si>
    <t>-476.144214248759 279.651558372328 -210.116193442892</t>
  </si>
  <si>
    <t>-482.490761415019 287.180657479769 206.247897662755</t>
  </si>
  <si>
    <t>-486.744410047214 284.57353332595 612.616716888303</t>
  </si>
  <si>
    <t>-339.301256754707 299.919257345621 674.737788137914</t>
  </si>
  <si>
    <t>-505.110308388601 123.695299002271 -200.480184138742</t>
  </si>
  <si>
    <t>-525.995423674154 117.873411003479 215.435586917639</t>
  </si>
  <si>
    <t>-533.680179529517 105.836711534803 621.510324665686</t>
  </si>
  <si>
    <t>-394.178997657311 54.8638085548187 682.952868863656</t>
  </si>
  <si>
    <t>9763-20170724T150352.276145800.bin</t>
  </si>
  <si>
    <t>-490.69719315153 201.649407584809 -205.333340403289</t>
  </si>
  <si>
    <t>-496.454143554567 196.616607668857 -303.545000147123</t>
  </si>
  <si>
    <t>-492.768428484986 180.901145823682 -410.799112433836</t>
  </si>
  <si>
    <t>-485.040794939405 163.090514263071 -506.856766004572</t>
  </si>
  <si>
    <t>-472.72982090622 141.997490288209 -601.764566861599</t>
  </si>
  <si>
    <t>-450.408711392566 109.152155010813 -733.92731376528</t>
  </si>
  <si>
    <t>-416.12687306852 86.717264952521 -815.42833710112</t>
  </si>
  <si>
    <t>-463.489780356548 152.485908764874 -683.211770257031</t>
  </si>
  <si>
    <t>-501.06791914333 285.335642127556 -706.467840390343</t>
  </si>
  <si>
    <t>-455.057615840305 423.104912965334 -443.974475007229</t>
  </si>
  <si>
    <t>-228.367397362911 387.901137584923 -357.387998328245</t>
  </si>
  <si>
    <t>-457.060800162543 94.8556449555197 -667.803491751146</t>
  </si>
  <si>
    <t>-453.429941673965 20.2216131086004 -317.159724636313</t>
  </si>
  <si>
    <t>-226.995032995532 110.27017719452 -344.42725065407</t>
  </si>
  <si>
    <t>-476.246576569526 279.65952026242 -210.127350574928</t>
  </si>
  <si>
    <t>-482.524341231896 287.179339907053 206.237954158888</t>
  </si>
  <si>
    <t>-486.728945785052 284.568132815011 612.613421837168</t>
  </si>
  <si>
    <t>-339.291604508848 299.990523092827 674.729250781547</t>
  </si>
  <si>
    <t>-505.133149594123 123.654980875169 -200.472720332041</t>
  </si>
  <si>
    <t>-525.971233067892 117.876735893934 215.445992772477</t>
  </si>
  <si>
    <t>-533.70167066264 105.798741868452 621.518103964133</t>
  </si>
  <si>
    <t>-394.176571553856 54.8871293303348 682.957171705782</t>
  </si>
  <si>
    <t>9763-20170724T150352.340350700.bin</t>
  </si>
  <si>
    <t>-490.838672106042 201.655597215625 -205.311381427686</t>
  </si>
  <si>
    <t>-496.471846824033 196.588736956989 -303.528428520547</t>
  </si>
  <si>
    <t>-492.661561898139 180.840526497909 -410.7733872803</t>
  </si>
  <si>
    <t>-484.829482261892 162.99881101352 -506.816826266868</t>
  </si>
  <si>
    <t>-472.423802291482 141.871000441955 -601.704728014369</t>
  </si>
  <si>
    <t>-449.980946795661 108.970072579727 -733.83286227091</t>
  </si>
  <si>
    <t>-415.670253581647 86.5739036556897 -815.332418064027</t>
  </si>
  <si>
    <t>-463.097461088793 152.326901463075 -683.145967007996</t>
  </si>
  <si>
    <t>-500.805663712965 285.122332844556 -706.438807981718</t>
  </si>
  <si>
    <t>-454.269044842048 421.718749525409 -443.425950339706</t>
  </si>
  <si>
    <t>-227.891469487065 386.995781398986 -355.833025227194</t>
  </si>
  <si>
    <t>-456.7052022583 94.6997704851115 -667.71070162145</t>
  </si>
  <si>
    <t>-452.781048531488 19.9194972427674 -317.122607538637</t>
  </si>
  <si>
    <t>-226.676790076456 110.484577233379 -345.403337832102</t>
  </si>
  <si>
    <t>-476.387168630275 279.638819988835 -210.131768183797</t>
  </si>
  <si>
    <t>-482.674235316131 287.230181670406 206.232084541447</t>
  </si>
  <si>
    <t>-486.703067990534 284.581531190129 612.598422229631</t>
  </si>
  <si>
    <t>-339.272513367269 300.078052517746 674.711958890538</t>
  </si>
  <si>
    <t>-505.215211942016 123.719515296488 -200.460065450108</t>
  </si>
  <si>
    <t>-526.000657609138 117.75414986722 215.458657851369</t>
  </si>
  <si>
    <t>-533.777315068884 105.691088486216 621.535081706146</t>
  </si>
  <si>
    <t>-394.170828159481 54.9642955034551 682.942087336328</t>
  </si>
  <si>
    <t>9763-20170724T150352.375976300.bin</t>
  </si>
  <si>
    <t>-490.85086286968 201.671955133617 -205.31428713289</t>
  </si>
  <si>
    <t>-496.493834235399 196.605911516019 -303.53082857087</t>
  </si>
  <si>
    <t>-492.651100962417 180.884738137476 -410.778619730959</t>
  </si>
  <si>
    <t>-484.773583449801 163.079528666997 -506.825026346559</t>
  </si>
  <si>
    <t>-472.307329292244 142.00131591992 -601.716011136347</t>
  </si>
  <si>
    <t>-449.764180229463 109.184689203218 -733.848119520666</t>
  </si>
  <si>
    <t>-415.41328208877 86.8352069053499 -815.343499933423</t>
  </si>
  <si>
    <t>-462.938363218283 152.506222659861 -683.146129415427</t>
  </si>
  <si>
    <t>-500.672064767226 285.290526085856 -706.438418641358</t>
  </si>
  <si>
    <t>-453.923800955659 421.136061518964 -443.074473382945</t>
  </si>
  <si>
    <t>-227.670422424806 386.979737950169 -354.939515818529</t>
  </si>
  <si>
    <t>-456.519440984601 94.8748297230529 -667.737594076145</t>
  </si>
  <si>
    <t>-452.554141336982 20.0272340625797 -317.167193784741</t>
  </si>
  <si>
    <t>-226.522088022586 110.634402088747 -345.887197044367</t>
  </si>
  <si>
    <t>-476.403576834671 279.678282563149 -210.131302940901</t>
  </si>
  <si>
    <t>-482.693680498813 287.272218947806 206.232470868547</t>
  </si>
  <si>
    <t>-486.703443242834 284.616821202668 612.592908041767</t>
  </si>
  <si>
    <t>-339.271223592182 300.099955474054 674.705787425988</t>
  </si>
  <si>
    <t>-505.273626934521 123.702405071678 -200.454307695843</t>
  </si>
  <si>
    <t>-526.051843514618 117.753248747649 215.464989114968</t>
  </si>
  <si>
    <t>-533.798598844819 105.656249155554 621.541456256835</t>
  </si>
  <si>
    <t>-394.165793742232 54.9823617437244 682.932281025</t>
  </si>
  <si>
    <t>9763-20170724T150352.441316700.bin</t>
  </si>
  <si>
    <t>-491.082209209373 201.745097171095 -205.322284072575</t>
  </si>
  <si>
    <t>-496.675653711792 196.682753351988 -303.541868233747</t>
  </si>
  <si>
    <t>-492.749378873168 180.988158890235 -410.790539407725</t>
  </si>
  <si>
    <t>-484.784752701425 163.218710891769 -506.836342129358</t>
  </si>
  <si>
    <t>-472.220062360266 142.18933961726 -601.725238887784</t>
  </si>
  <si>
    <t>-449.526741949583 109.457208745832 -733.852561426551</t>
  </si>
  <si>
    <t>-415.078627748311 87.1753567720673 -815.325499054142</t>
  </si>
  <si>
    <t>-462.793315819207 152.741195958886 -683.142638752338</t>
  </si>
  <si>
    <t>-500.639198728888 285.509168962472 -706.377949342326</t>
  </si>
  <si>
    <t>-453.493370672921 419.574432623432 -442.173885791966</t>
  </si>
  <si>
    <t>-227.497402265485 386.606646321907 -352.932926937215</t>
  </si>
  <si>
    <t>-456.322351768366 95.1102568981137 -667.75426013709</t>
  </si>
  <si>
    <t>-452.484235050256 20.374096808639 -317.208893820979</t>
  </si>
  <si>
    <t>-226.437822190969 110.839564995229 -346.260838189493</t>
  </si>
  <si>
    <t>-476.565254325965 279.784228767584 -210.133310427446</t>
  </si>
  <si>
    <t>-482.805763903862 287.329790971078 206.232080077822</t>
  </si>
  <si>
    <t>-486.717160124887 284.696089549008 612.591933316632</t>
  </si>
  <si>
    <t>-339.272994992442 300.118825072389 674.691509658533</t>
  </si>
  <si>
    <t>-505.579193230679 123.731266419183 -200.475979941484</t>
  </si>
  <si>
    <t>-526.193695644028 117.784599721643 215.451494710712</t>
  </si>
  <si>
    <t>-533.805380260128 105.59758534845 621.539986800794</t>
  </si>
  <si>
    <t>-394.154464934769 54.9529942346599 682.913823422704</t>
  </si>
  <si>
    <t>9763-20170724T150352.474411600.bin</t>
  </si>
  <si>
    <t>-491.235336008911 201.765231116089 -205.327199449434</t>
  </si>
  <si>
    <t>-496.816457569827 196.705896986223 -303.547654221358</t>
  </si>
  <si>
    <t>-492.856093842112 181.041627102915 -410.799478647094</t>
  </si>
  <si>
    <t>-484.853212986155 163.311570028692 -506.849412419</t>
  </si>
  <si>
    <t>-472.243498648943 142.333862075161 -601.743831628637</t>
  </si>
  <si>
    <t>-449.480234458153 109.688128742317 -733.880472396257</t>
  </si>
  <si>
    <t>-414.984302592378 87.4632601079877 -815.348652386484</t>
  </si>
  <si>
    <t>-462.78734274739 152.937006830037 -683.151048714303</t>
  </si>
  <si>
    <t>-500.607464725448 285.726033905334 -706.309699670889</t>
  </si>
  <si>
    <t>-453.412649155804 419.028358140481 -441.728532773679</t>
  </si>
  <si>
    <t>-227.530587903772 386.474085707302 -352.048460363699</t>
  </si>
  <si>
    <t>-456.297147259488 95.2999818891703 -667.793250088463</t>
  </si>
  <si>
    <t>-452.582869029869 20.3778976595415 -317.240117360411</t>
  </si>
  <si>
    <t>-226.514643982171 110.849692737304 -346.102375746279</t>
  </si>
  <si>
    <t>-476.69212165777 279.806589210857 -210.134921388365</t>
  </si>
  <si>
    <t>-482.896658340724 287.351423353926 206.231001535162</t>
  </si>
  <si>
    <t>-486.709106086974 284.708568978631 612.584024004949</t>
  </si>
  <si>
    <t>-339.269614198878 300.150241128042 674.690013684169</t>
  </si>
  <si>
    <t>-505.747455858477 123.777377904146 -200.481367147558</t>
  </si>
  <si>
    <t>-526.264233781171 117.750513153332 215.449782188906</t>
  </si>
  <si>
    <t>-533.799718246955 105.570508861149 621.534592893535</t>
  </si>
  <si>
    <t>-394.149336831614 54.9278777266045 682.911302126689</t>
  </si>
  <si>
    <t>9763-20170724T150352.543597200.bin</t>
  </si>
  <si>
    <t>-491.638634673092 201.813283568772 -205.347696807952</t>
  </si>
  <si>
    <t>-497.206166344421 196.760891459531 -303.569284638983</t>
  </si>
  <si>
    <t>-493.206181208547 181.12491434397 -410.823734039048</t>
  </si>
  <si>
    <t>-485.159564545804 163.428327434968 -506.87625749137</t>
  </si>
  <si>
    <t>-472.49930889262 142.491871938721 -601.772961078756</t>
  </si>
  <si>
    <t>-449.658743351509 109.911893286123 -733.912441990124</t>
  </si>
  <si>
    <t>-415.100977884891 87.7629707697879 -815.375228662755</t>
  </si>
  <si>
    <t>-463.004296061805 153.134118507439 -683.170638911004</t>
  </si>
  <si>
    <t>-500.81938693007 285.959805436964 -706.160528804068</t>
  </si>
  <si>
    <t>-452.805364258678 417.945488382358 -441.067204748574</t>
  </si>
  <si>
    <t>-227.039299047193 386.215677371914 -350.801586045988</t>
  </si>
  <si>
    <t>-456.50556924851 95.4923488831682 -667.835381714709</t>
  </si>
  <si>
    <t>-453.199177413181 20.4646306370325 -317.259614060548</t>
  </si>
  <si>
    <t>-227.025515993351 110.851173428904 -345.557104695826</t>
  </si>
  <si>
    <t>-477.13328393166 279.857075616362 -210.152994395667</t>
  </si>
  <si>
    <t>-483.139707511953 287.419317103982 206.215538777786</t>
  </si>
  <si>
    <t>-486.700192654123 284.751184735311 612.56953772824</t>
  </si>
  <si>
    <t>-339.274240926912 300.20712199546 674.70414150132</t>
  </si>
  <si>
    <t>-506.148909728702 123.847443285655 -200.520304801136</t>
  </si>
  <si>
    <t>-526.378086109901 117.652502588175 215.422492216398</t>
  </si>
  <si>
    <t>-533.829221852668 105.468095576877 621.518460426702</t>
  </si>
  <si>
    <t>-394.138269112374 54.9327946516887 682.891234920239</t>
  </si>
  <si>
    <t>9763-20170724T150352.575686500.bin</t>
  </si>
  <si>
    <t>-491.809899098809 201.841027016543 -205.393155954783</t>
  </si>
  <si>
    <t>-497.389379018179 196.799051277088 -303.614641661573</t>
  </si>
  <si>
    <t>-493.41976311356 181.175897997165 -410.87200837833</t>
  </si>
  <si>
    <t>-485.40876062099 163.488717106054 -506.929259519407</t>
  </si>
  <si>
    <t>-472.792720487858 142.558385460799 -601.833120284782</t>
  </si>
  <si>
    <t>-450.023833583975 109.981347737852 -733.98580754984</t>
  </si>
  <si>
    <t>-415.483310491132 87.8496832133192 -815.460631152765</t>
  </si>
  <si>
    <t>-463.316882499078 153.206204663136 -683.232341220514</t>
  </si>
  <si>
    <t>-501.043740978968 286.066981569791 -706.121583723651</t>
  </si>
  <si>
    <t>-452.621309247221 417.500365203209 -440.82830400351</t>
  </si>
  <si>
    <t>-226.787021672281 385.834560578478 -350.710805464099</t>
  </si>
  <si>
    <t>-456.859788996693 95.5565047566097 -667.908631222621</t>
  </si>
  <si>
    <t>-453.69273429963 20.4761788673766 -317.353346007465</t>
  </si>
  <si>
    <t>-227.451469913106 110.750682999514 -345.467558552027</t>
  </si>
  <si>
    <t>-477.329944636823 279.907077662665 -210.17294019633</t>
  </si>
  <si>
    <t>-483.279044774065 287.435990655811 206.197061016272</t>
  </si>
  <si>
    <t>-486.693640420824 284.768236093854 612.563020183718</t>
  </si>
  <si>
    <t>-339.278757408599 300.257547739427 674.715526974719</t>
  </si>
  <si>
    <t>-506.260728024997 123.844458449905 -200.552429258764</t>
  </si>
  <si>
    <t>-526.471481364382 117.638838977714 215.391114880211</t>
  </si>
  <si>
    <t>-533.83101728192 105.410892956719 621.48671687573</t>
  </si>
  <si>
    <t>-394.129144754384 54.9138418577184 682.866157908174</t>
  </si>
  <si>
    <t>9763-20170724T150352.641867500.bin</t>
  </si>
  <si>
    <t>-492.207117842539 201.978701744247 -205.438229518697</t>
  </si>
  <si>
    <t>-497.854988300321 196.962130455929 -303.657029310606</t>
  </si>
  <si>
    <t>-494.002974608161 181.373963055197 -410.923908728232</t>
  </si>
  <si>
    <t>-486.116471774372 163.717015369898 -506.996974406223</t>
  </si>
  <si>
    <t>-473.64348352688 142.812680923729 -601.925550349005</t>
  </si>
  <si>
    <t>-451.09558627566 110.265508957792 -734.123416131803</t>
  </si>
  <si>
    <t>-416.66091447973 88.1401500291529 -815.644667055587</t>
  </si>
  <si>
    <t>-464.221997060989 153.490864502143 -683.327156622873</t>
  </si>
  <si>
    <t>-501.768174903574 286.431417671809 -706.104311628401</t>
  </si>
  <si>
    <t>-453.371447894802 417.861928182434 -440.804931973586</t>
  </si>
  <si>
    <t>-227.269368537566 385.102089856457 -351.756395649392</t>
  </si>
  <si>
    <t>-457.902832341526 95.8137288375908 -668.049151189635</t>
  </si>
  <si>
    <t>-454.950763552907 20.4487735529424 -317.609894879945</t>
  </si>
  <si>
    <t>-228.632668698095 110.521888064025 -345.752298814887</t>
  </si>
  <si>
    <t>-477.74801290098 280.042804795769 -210.217298771821</t>
  </si>
  <si>
    <t>-483.394284217452 287.347653183926 206.160877963855</t>
  </si>
  <si>
    <t>-486.651740895414 284.861982562022 612.509776546544</t>
  </si>
  <si>
    <t>-339.262181602808 300.190804835052 674.762051416694</t>
  </si>
  <si>
    <t>-506.697155848185 123.948720456757 -200.610650817441</t>
  </si>
  <si>
    <t>-526.776197502216 117.778810346849 215.339820632081</t>
  </si>
  <si>
    <t>-533.768959519205 105.395426681388 621.43406044588</t>
  </si>
  <si>
    <t>-394.123921835067 54.7731334787286 682.839591523983</t>
  </si>
  <si>
    <t>9763-20170724T150352.675461300.bin</t>
  </si>
  <si>
    <t>-492.48785275942 202.056359486877 -205.509916766871</t>
  </si>
  <si>
    <t>-498.224251401472 197.038485842297 -303.723514291515</t>
  </si>
  <si>
    <t>-494.466895666009 181.46429970682 -410.995796848461</t>
  </si>
  <si>
    <t>-486.666508286089 163.824667058597 -507.079105159023</t>
  </si>
  <si>
    <t>-474.281096975928 142.940554173564 -602.023563954501</t>
  </si>
  <si>
    <t>-451.858648399177 110.423344349849 -734.250033517681</t>
  </si>
  <si>
    <t>-417.489006497733 88.2941352203638 -815.797875078545</t>
  </si>
  <si>
    <t>-464.88043027018 153.645348609471 -683.423992733687</t>
  </si>
  <si>
    <t>-502.298675984898 286.61026187937 -706.167969985907</t>
  </si>
  <si>
    <t>-454.357623722067 418.282334992423 -440.905604748616</t>
  </si>
  <si>
    <t>-228.012794466531 384.151826892578 -352.995865171761</t>
  </si>
  <si>
    <t>-458.659626553262 95.9483854935186 -668.180186812972</t>
  </si>
  <si>
    <t>-455.81527013026 20.3448331598963 -317.819007067182</t>
  </si>
  <si>
    <t>-229.410187932244 110.193230190847 -345.978819144108</t>
  </si>
  <si>
    <t>-478.074862272526 280.132541479516 -210.335075829941</t>
  </si>
  <si>
    <t>-483.419353065747 287.21144136498 206.050931414968</t>
  </si>
  <si>
    <t>-486.620913087607 285.011265427715 612.397512693431</t>
  </si>
  <si>
    <t>-339.260768023343 299.981647729077 674.806459887938</t>
  </si>
  <si>
    <t>-506.962625392805 124.017064533473 -200.667982369342</t>
  </si>
  <si>
    <t>-526.869566348871 117.868203629234 215.291050970805</t>
  </si>
  <si>
    <t>-533.690865602349 105.435689338985 621.39741329187</t>
  </si>
  <si>
    <t>-394.126874757507 54.629537531496 682.835325242935</t>
  </si>
  <si>
    <t>9763-20170724T150352.744727400.bin</t>
  </si>
  <si>
    <t>-493.322934420163 202.049378438373 -205.714421259333</t>
  </si>
  <si>
    <t>-499.144145552891 197.014968173667 -303.92214681619</t>
  </si>
  <si>
    <t>-495.586058308445 181.443805208318 -411.201652164293</t>
  </si>
  <si>
    <t>-488.00996264054 163.807954638478 -507.303606625751</t>
  </si>
  <si>
    <t>-475.893231316332 142.923597644029 -602.282656334575</t>
  </si>
  <si>
    <t>-453.895546397747 110.39764720164 -734.578497405809</t>
  </si>
  <si>
    <t>-419.670869689896 88.2374772605065 -816.178675933421</t>
  </si>
  <si>
    <t>-466.679860941878 153.633493761345 -683.703911457486</t>
  </si>
  <si>
    <t>-504.018974022961 286.650550597832 -706.396212131133</t>
  </si>
  <si>
    <t>-457.040667519516 420.605681541396 -442.10638788735</t>
  </si>
  <si>
    <t>-230.056348630065 382.242992526819 -357.658686032381</t>
  </si>
  <si>
    <t>-460.558456299386 95.9166234594566 -668.495855185059</t>
  </si>
  <si>
    <t>-457.794017112384 19.7273235945377 -318.135116539112</t>
  </si>
  <si>
    <t>-231.167845396483 109.007662007351 -346.323669187881</t>
  </si>
  <si>
    <t>-478.850332742544 280.110790370828 -210.538126005248</t>
  </si>
  <si>
    <t>-483.822154982652 287.054333150005 205.854749734835</t>
  </si>
  <si>
    <t>-486.467240450914 285.137108411163 612.199262455215</t>
  </si>
  <si>
    <t>-339.219783629701 299.805144410965 674.945088485687</t>
  </si>
  <si>
    <t>-507.720425233326 124.052054098684 -200.79954319823</t>
  </si>
  <si>
    <t>-527.279137121269 117.887841076059 215.175737510276</t>
  </si>
  <si>
    <t>-533.585320118207 105.459314014694 621.295938155999</t>
  </si>
  <si>
    <t>-394.150419630132 54.4070316849654 682.822950054876</t>
  </si>
  <si>
    <t>9763-20170724T150352.776320100.bin</t>
  </si>
  <si>
    <t>-493.860960658217 201.898852203754 -205.756641535109</t>
  </si>
  <si>
    <t>-499.716556388811 196.863518250762 -303.962287791513</t>
  </si>
  <si>
    <t>-496.2595528898 181.279773109093 -411.243146563576</t>
  </si>
  <si>
    <t>-488.799379184277 163.62484000655 -507.350847794965</t>
  </si>
  <si>
    <t>-476.82224250106 142.712277793704 -602.341436531665</t>
  </si>
  <si>
    <t>-455.045155453264 110.134659855996 -734.660808237221</t>
  </si>
  <si>
    <t>-420.874847488767 87.956888142304 -816.279061541611</t>
  </si>
  <si>
    <t>-467.748492240922 153.389945266509 -683.782562071606</t>
  </si>
  <si>
    <t>-505.265769828796 286.332616049301 -706.552470300465</t>
  </si>
  <si>
    <t>-458.75680778629 421.858018622215 -442.981256762803</t>
  </si>
  <si>
    <t>-231.212547878462 381.289366662911 -361.110646120146</t>
  </si>
  <si>
    <t>-461.594008253883 95.6800396958952 -668.561169958854</t>
  </si>
  <si>
    <t>-458.678104061923 19.194216523018 -318.172582681419</t>
  </si>
  <si>
    <t>-232.107436752051 108.592954014398 -346.432096055601</t>
  </si>
  <si>
    <t>-479.458134003105 279.978964976283 -210.594003885931</t>
  </si>
  <si>
    <t>-484.091440224846 287.037686205039 205.800939778765</t>
  </si>
  <si>
    <t>-486.436200119092 285.217203322035 612.151939501726</t>
  </si>
  <si>
    <t>-339.21994673191 299.764358220919 674.999037261945</t>
  </si>
  <si>
    <t>-508.182122932379 123.901306278141 -200.845158259888</t>
  </si>
  <si>
    <t>-527.537197724925 117.795184604189 215.140557350675</t>
  </si>
  <si>
    <t>-533.586002708098 105.428785875474 621.27071322508</t>
  </si>
  <si>
    <t>-394.154650329311 54.3908145768114 682.817615722203</t>
  </si>
  <si>
    <t>9763-20170724T150352.841924600.bin</t>
  </si>
  <si>
    <t>-495.31012759005 201.666735918488 -205.674557355384</t>
  </si>
  <si>
    <t>-501.285173820054 196.635132014212 -303.873249516771</t>
  </si>
  <si>
    <t>-498.01030628078 181.038638900568 -411.158001471096</t>
  </si>
  <si>
    <t>-490.732523214503 163.364311258568 -507.275961420235</t>
  </si>
  <si>
    <t>-478.953905047552 142.424131893934 -602.285330362652</t>
  </si>
  <si>
    <t>-457.4718036774 109.798382503533 -734.64123673798</t>
  </si>
  <si>
    <t>-423.399280041982 87.6443663148989 -816.306747415526</t>
  </si>
  <si>
    <t>-470.147145147323 153.059877035064 -683.761188028687</t>
  </si>
  <si>
    <t>-508.122455943757 285.859806616619 -706.640507936906</t>
  </si>
  <si>
    <t>-461.545677840142 422.817516809877 -443.822611442463</t>
  </si>
  <si>
    <t>-233.163615815255 380.420803170643 -365.27866990207</t>
  </si>
  <si>
    <t>-463.787886865985 95.3799247192605 -668.51090593353</t>
  </si>
  <si>
    <t>-460.018778343792 19.0592335763142 -318.115965366089</t>
  </si>
  <si>
    <t>-233.606683602996 108.779364573933 -346.626911129677</t>
  </si>
  <si>
    <t>-481.186673911632 279.76139464067 -210.526032693818</t>
  </si>
  <si>
    <t>-484.657589358001 287.001863127789 205.877097744498</t>
  </si>
  <si>
    <t>-486.448395860026 285.198321719731 612.276542652482</t>
  </si>
  <si>
    <t>-339.215648728232 299.879935551999 675.053715997491</t>
  </si>
  <si>
    <t>-509.35582465188 123.631698638102 -200.824810893669</t>
  </si>
  <si>
    <t>-528.161428909827 117.53968388863 215.186292594606</t>
  </si>
  <si>
    <t>-533.674967053341 105.319590631349 621.303443774927</t>
  </si>
  <si>
    <t>-394.146159650495 54.4859027636089 682.798533813145</t>
  </si>
  <si>
    <t>9763-20170724T150352.874514200.bin</t>
  </si>
  <si>
    <t>-496.018241252407 201.543985811629 -205.64070844998</t>
  </si>
  <si>
    <t>-502.073084238452 196.51231525044 -303.834533607994</t>
  </si>
  <si>
    <t>-498.903333295202 180.879160361018 -411.117161156234</t>
  </si>
  <si>
    <t>-491.726015783893 163.156133515943 -507.233598444972</t>
  </si>
  <si>
    <t>-480.052431168459 142.151206024746 -602.241626407174</t>
  </si>
  <si>
    <t>-458.722121401326 109.417146883449 -734.59532724206</t>
  </si>
  <si>
    <t>-424.714001296725 87.27360363651 -816.290488088407</t>
  </si>
  <si>
    <t>-471.36369002332 152.716755486201 -683.739259515837</t>
  </si>
  <si>
    <t>-509.4739679477 285.45792531135 -706.689769556348</t>
  </si>
  <si>
    <t>-462.380519899403 422.75640900255 -444.14211941685</t>
  </si>
  <si>
    <t>-233.921058098826 380.265933195248 -365.874356350699</t>
  </si>
  <si>
    <t>-464.937790506508 95.0562456871537 -668.442908201788</t>
  </si>
  <si>
    <t>-460.448102613229 19.0247493796651 -318.096212079605</t>
  </si>
  <si>
    <t>-234.161402873142 108.985825972785 -346.842390801965</t>
  </si>
  <si>
    <t>-482.021017446132 279.635738426687 -210.456912407282</t>
  </si>
  <si>
    <t>-485.057333972198 287.025378819527 205.946969982851</t>
  </si>
  <si>
    <t>-486.463761924726 285.131036708192 612.355459560656</t>
  </si>
  <si>
    <t>-339.21497724676 300.066100843634 675.035111313396</t>
  </si>
  <si>
    <t>-509.923944016178 123.551051746374 -200.785274358328</t>
  </si>
  <si>
    <t>-528.434638709767 117.345005243266 215.23736828645</t>
  </si>
  <si>
    <t>-533.71193727371 105.30667997218 621.338933146384</t>
  </si>
  <si>
    <t>-394.126218021709 54.5929736699868 682.803966755234</t>
  </si>
  <si>
    <t>9763-20170724T150352.944053200.bin</t>
  </si>
  <si>
    <t>-497.211224358766 201.41712209889 -205.570389777999</t>
  </si>
  <si>
    <t>-503.41385556619 196.353749331347 -303.753389682077</t>
  </si>
  <si>
    <t>-500.439076149891 180.622375703563 -411.027173249209</t>
  </si>
  <si>
    <t>-493.450271905731 162.781702161915 -507.135861937848</t>
  </si>
  <si>
    <t>-481.976833553378 141.627763409231 -602.135091317138</t>
  </si>
  <si>
    <t>-460.939730954 108.648921832826 -734.475014710504</t>
  </si>
  <si>
    <t>-427.114337631892 86.4024027691889 -816.218091002111</t>
  </si>
  <si>
    <t>-473.457229625875 152.044183583094 -683.669846979847</t>
  </si>
  <si>
    <t>-511.61105498563 284.734261623146 -706.832016035728</t>
  </si>
  <si>
    <t>-463.524762610864 421.997581008266 -444.445757029335</t>
  </si>
  <si>
    <t>-234.966960773404 379.95382570826 -366.224102742765</t>
  </si>
  <si>
    <t>-467.020270461208 94.4087344098803 -668.283957663722</t>
  </si>
  <si>
    <t>-461.464789544557 18.6868899254955 -317.963674011389</t>
  </si>
  <si>
    <t>-235.290562974498 108.709990880627 -347.392689823937</t>
  </si>
  <si>
    <t>-483.57800603682 279.502533662407 -210.396567559159</t>
  </si>
  <si>
    <t>-485.866756815914 287.145802137859 206.007440507322</t>
  </si>
  <si>
    <t>-486.501304808674 285.098305317791 612.435186028776</t>
  </si>
  <si>
    <t>-339.216285845542 300.380742029793 674.945739621504</t>
  </si>
  <si>
    <t>-510.866860892348 123.356358912644 -200.667056240123</t>
  </si>
  <si>
    <t>-528.829995982255 117.087689167375 215.378637867201</t>
  </si>
  <si>
    <t>-533.839740800275 105.25876524228 621.493713636134</t>
  </si>
  <si>
    <t>-394.079037760621 54.8080648373671 682.777229098664</t>
  </si>
  <si>
    <t>9763-20170724T150352.976153700.bin</t>
  </si>
  <si>
    <t>-497.69473049453 201.383359399499 -205.547722316306</t>
  </si>
  <si>
    <t>-503.983938130701 196.318660004024 -303.725037744554</t>
  </si>
  <si>
    <t>-501.117986559627 180.560207789192 -410.997900802576</t>
  </si>
  <si>
    <t>-494.231690739054 162.684413106472 -507.107526179248</t>
  </si>
  <si>
    <t>-482.864137332234 141.484437332789 -602.109262680344</t>
  </si>
  <si>
    <t>-461.978957714389 108.429084731648 -734.453983458778</t>
  </si>
  <si>
    <t>-428.273126864575 86.0864799668029 -816.220348479995</t>
  </si>
  <si>
    <t>-474.427280937583 151.855420028643 -683.658344883876</t>
  </si>
  <si>
    <t>-512.500807029402 284.557804106701 -706.900716524042</t>
  </si>
  <si>
    <t>-464.252493576585 422.167569849252 -444.725899027672</t>
  </si>
  <si>
    <t>-235.623671724744 380.060300930866 -366.746239275399</t>
  </si>
  <si>
    <t>-467.99431700188 94.2257132451871 -668.249119547601</t>
  </si>
  <si>
    <t>-462.243618543224 18.5204962814407 -317.909610973595</t>
  </si>
  <si>
    <t>-236.085493589422 108.464292038524 -347.702610527075</t>
  </si>
  <si>
    <t>-484.061357436196 279.510737604841 -210.425024277867</t>
  </si>
  <si>
    <t>-486.247850592347 287.104499744064 205.980529009857</t>
  </si>
  <si>
    <t>-486.514731004295 285.183658787444 612.402132767271</t>
  </si>
  <si>
    <t>-339.212538012863 300.315837502925 674.908819650936</t>
  </si>
  <si>
    <t>-511.404135587687 123.302276513822 -200.639020484586</t>
  </si>
  <si>
    <t>-529.155707178472 117.053652098964 215.416141443533</t>
  </si>
  <si>
    <t>-533.879179648846 105.240835884917 621.530946685889</t>
  </si>
  <si>
    <t>-394.079597063384 54.8316547818206 682.759970213231</t>
  </si>
  <si>
    <t>9763-20170724T150353.042042000.bin</t>
  </si>
  <si>
    <t>-498.59542098793 201.1803264569 -205.594926479144</t>
  </si>
  <si>
    <t>-505.002225270459 196.103800646925 -303.764056464299</t>
  </si>
  <si>
    <t>-502.342204748051 180.252913765445 -411.028627967851</t>
  </si>
  <si>
    <t>-495.668084601548 162.259801073383 -507.131152119167</t>
  </si>
  <si>
    <t>-484.535822776171 140.907983511405 -602.12682485166</t>
  </si>
  <si>
    <t>-464.003510551198 107.601908924482 -734.463969014867</t>
  </si>
  <si>
    <t>-430.507520874501 85.0171899939644 -816.250080037119</t>
  </si>
  <si>
    <t>-476.271953673716 151.130784763824 -683.712307311263</t>
  </si>
  <si>
    <t>-514.165024911142 283.844680289683 -707.185345756643</t>
  </si>
  <si>
    <t>-466.26284006557 422.519147231704 -445.508384945844</t>
  </si>
  <si>
    <t>-237.579182446904 380.015691999773 -367.905351434783</t>
  </si>
  <si>
    <t>-469.88682762744 93.5175046122765 -668.221904932962</t>
  </si>
  <si>
    <t>-463.99745162069 17.9726264748676 -317.772884959008</t>
  </si>
  <si>
    <t>-237.809944851872 107.685304459059 -348.03594289343</t>
  </si>
  <si>
    <t>-484.789489003388 279.336816569444 -210.485627636344</t>
  </si>
  <si>
    <t>-486.738886481076 287.035245272084 205.919165744508</t>
  </si>
  <si>
    <t>-486.525870577102 285.369302154495 612.342382347227</t>
  </si>
  <si>
    <t>-339.194913375424 300.04408777655 674.890276536512</t>
  </si>
  <si>
    <t>-512.41177092258 123.021416183134 -200.649065052263</t>
  </si>
  <si>
    <t>-529.793536387912 116.990252351723 215.424856586305</t>
  </si>
  <si>
    <t>-533.927482200945 105.179669283438 621.560030114227</t>
  </si>
  <si>
    <t>-394.117289898487 54.7251802502235 682.727559632291</t>
  </si>
  <si>
    <t>9763-20170724T150353.076138400.bin</t>
  </si>
  <si>
    <t>-499.025163972563 201.118936103308 -205.574623904191</t>
  </si>
  <si>
    <t>-505.543466114898 196.052712284346 -303.736993752567</t>
  </si>
  <si>
    <t>-503.004151007351 180.169865244135 -410.999682911292</t>
  </si>
  <si>
    <t>-496.435816485697 162.131296986566 -507.101066414769</t>
  </si>
  <si>
    <t>-485.404640262682 140.718590596548 -602.094775064058</t>
  </si>
  <si>
    <t>-465.008582344214 107.311083518776 -734.427369958596</t>
  </si>
  <si>
    <t>-431.595179198158 84.6308718931798 -816.220726493522</t>
  </si>
  <si>
    <t>-477.211067383887 150.880831822789 -683.695016512784</t>
  </si>
  <si>
    <t>-515.031217618257 283.599158308203 -707.294114138778</t>
  </si>
  <si>
    <t>-467.385599800234 422.887764247394 -445.896744343532</t>
  </si>
  <si>
    <t>-238.661759289288 380.212245592717 -368.506808582223</t>
  </si>
  <si>
    <t>-470.837386507835 93.2756770055341 -668.17020184471</t>
  </si>
  <si>
    <t>-464.84751558355 17.8785901165952 -317.687798268656</t>
  </si>
  <si>
    <t>-238.659738604843 107.555598440899 -348.05390994543</t>
  </si>
  <si>
    <t>-485.198643823355 279.340850681506 -210.50692286111</t>
  </si>
  <si>
    <t>-486.921978593777 286.961270952146 205.900245095862</t>
  </si>
  <si>
    <t>-486.520243518763 285.409216682238 612.317813630199</t>
  </si>
  <si>
    <t>-339.183241600421 299.920223392175 674.88970815234</t>
  </si>
  <si>
    <t>-512.912169386771 122.989262347243 -200.649610842072</t>
  </si>
  <si>
    <t>-530.101796034656 116.996252201624 215.432885123166</t>
  </si>
  <si>
    <t>-533.940345909074 105.155820717678 621.563413787512</t>
  </si>
  <si>
    <t>-394.149429152253 54.6389938596308 682.723442424407</t>
  </si>
  <si>
    <t>9763-20170724T150353.140935000.bin</t>
  </si>
  <si>
    <t>-499.743838433308 201.043276597193 -205.647364447468</t>
  </si>
  <si>
    <t>-506.431860534908 196.003857164608 -303.799632058282</t>
  </si>
  <si>
    <t>-504.129421064195 180.053433079145 -411.057709370743</t>
  </si>
  <si>
    <t>-497.789908915842 161.914253919183 -507.155483264061</t>
  </si>
  <si>
    <t>-486.999161840212 140.361223765608 -602.145062523251</t>
  </si>
  <si>
    <t>-466.950970307637 106.714583141775 -734.470416268375</t>
  </si>
  <si>
    <t>-433.69849580756 83.8426146438967 -816.275827501121</t>
  </si>
  <si>
    <t>-478.993146084964 150.37978662572 -683.781671595564</t>
  </si>
  <si>
    <t>-516.767368368362 283.067384550524 -707.587743521138</t>
  </si>
  <si>
    <t>-469.533629410195 423.566988817587 -446.764401420937</t>
  </si>
  <si>
    <t>-240.738572487194 380.34919458137 -369.88750662204</t>
  </si>
  <si>
    <t>-472.632520893107 92.7950668849173 -668.175771305311</t>
  </si>
  <si>
    <t>-466.242933282808 17.8721201437927 -317.630022835405</t>
  </si>
  <si>
    <t>-240.043910213974 107.499971475471 -348.057578748227</t>
  </si>
  <si>
    <t>-485.768856947336 279.276617512225 -210.563687160161</t>
  </si>
  <si>
    <t>-487.255364472073 286.8635814496 205.845033069295</t>
  </si>
  <si>
    <t>-486.465784451959 285.439182790608 612.241435190836</t>
  </si>
  <si>
    <t>-339.153026403856 299.889667048377 674.884409878654</t>
  </si>
  <si>
    <t>-513.667063844004 122.850479650949 -200.679286100626</t>
  </si>
  <si>
    <t>-530.482322551211 116.933217708676 215.419496626172</t>
  </si>
  <si>
    <t>-533.95903775003 105.099018476945 621.544995887039</t>
  </si>
  <si>
    <t>-394.200126413792 54.5107007043885 682.719002790982</t>
  </si>
  <si>
    <t>9763-20170724T150353.176028500.bin</t>
  </si>
  <si>
    <t>-500.117999421888 201.085478380762 -205.678022888921</t>
  </si>
  <si>
    <t>-506.866603896798 196.054554857472 -303.826609378554</t>
  </si>
  <si>
    <t>-504.675447542899 180.070683631004 -411.082058744264</t>
  </si>
  <si>
    <t>-498.451957456885 161.882737246882 -507.17813127719</t>
  </si>
  <si>
    <t>-487.791123881187 140.261589455067 -602.167006286952</t>
  </si>
  <si>
    <t>-467.938883577579 106.498929653532 -734.492210856656</t>
  </si>
  <si>
    <t>-434.779066003459 83.5444697327307 -816.312163976792</t>
  </si>
  <si>
    <t>-479.898402765866 150.209628522869 -683.82322642221</t>
  </si>
  <si>
    <t>-517.664751929263 282.880800218613 -707.736203148835</t>
  </si>
  <si>
    <t>-470.614264783698 423.89864477433 -447.159439505122</t>
  </si>
  <si>
    <t>-241.787459484264 380.317680862921 -370.582684820317</t>
  </si>
  <si>
    <t>-473.529873079529 92.6364819374 -668.178053803039</t>
  </si>
  <si>
    <t>-466.882362399451 17.9104930281742 -317.5963371576</t>
  </si>
  <si>
    <t>-240.695021849088 107.579438251074 -347.989849688303</t>
  </si>
  <si>
    <t>-486.14904424036 279.332305101812 -210.598679495876</t>
  </si>
  <si>
    <t>-487.388606528333 286.879714372811 205.811571603887</t>
  </si>
  <si>
    <t>-486.432650756012 285.430305689705 612.208688844069</t>
  </si>
  <si>
    <t>-339.135005700697 299.918536539333 674.878457356632</t>
  </si>
  <si>
    <t>-514.045958660836 122.920498473153 -200.715039999161</t>
  </si>
  <si>
    <t>-530.680393907318 116.921933544229 215.389947218078</t>
  </si>
  <si>
    <t>-533.976722312674 105.063065949669 621.530355960735</t>
  </si>
  <si>
    <t>-394.222105958845 54.4772621991533 682.716247778261</t>
  </si>
  <si>
    <t>9763-20170724T150353.243209200.bin</t>
  </si>
  <si>
    <t>-500.91465549647 201.23134782331 -205.715387140947</t>
  </si>
  <si>
    <t>-507.777014963874 196.225121706437 -303.857302776118</t>
  </si>
  <si>
    <t>-505.780272659899 180.196858143065 -411.10982345508</t>
  </si>
  <si>
    <t>-499.756053714257 161.938385830005 -507.205397404525</t>
  </si>
  <si>
    <t>-489.315317133181 140.215539464365 -602.195339659747</t>
  </si>
  <si>
    <t>-469.79247940859 106.275888666974 -734.524384512632</t>
  </si>
  <si>
    <t>-436.822694939762 83.1944879032217 -816.385425861024</t>
  </si>
  <si>
    <t>-481.628673889475 150.053978641395 -683.884568934947</t>
  </si>
  <si>
    <t>-519.413484191036 282.692927904023 -707.933812129059</t>
  </si>
  <si>
    <t>-472.553965280475 424.689011129732 -447.854428501762</t>
  </si>
  <si>
    <t>-243.613491459313 380.30984156389 -372.080040392873</t>
  </si>
  <si>
    <t>-475.215590842416 92.5025108429943 -668.1777037827</t>
  </si>
  <si>
    <t>-468.161225327334 18.1263279623211 -317.523625158625</t>
  </si>
  <si>
    <t>-242.083720645395 107.935071286177 -348.319116179059</t>
  </si>
  <si>
    <t>-486.924311264881 279.491535589148 -210.647930339484</t>
  </si>
  <si>
    <t>-487.815760895057 286.946161787154 205.764914904344</t>
  </si>
  <si>
    <t>-486.396492867138 285.455073848259 612.1697540433</t>
  </si>
  <si>
    <t>-339.112567082901 299.954548622156 674.86913588442</t>
  </si>
  <si>
    <t>-514.843951472563 123.014380227687 -200.74430735374</t>
  </si>
  <si>
    <t>-531.125214178894 117.009057801963 215.374467601308</t>
  </si>
  <si>
    <t>-534.00257537412 105.01495028659 621.516909296812</t>
  </si>
  <si>
    <t>-394.245758721383 54.4389789876827 682.706036997606</t>
  </si>
  <si>
    <t>9763-20170724T150353.276302300.bin</t>
  </si>
  <si>
    <t>-501.314325264261 201.361459757749 -205.735143297945</t>
  </si>
  <si>
    <t>-508.226032491 196.366460411634 -303.874264677605</t>
  </si>
  <si>
    <t>-506.310872740043 180.331757896925 -411.127320724559</t>
  </si>
  <si>
    <t>-500.369580267058 162.059309877025 -507.225276172977</t>
  </si>
  <si>
    <t>-490.019848750602 140.314621935844 -602.220302328061</t>
  </si>
  <si>
    <t>-470.632685876099 106.335467900027 -734.5590368302</t>
  </si>
  <si>
    <t>-437.740340381977 83.2206083420285 -816.441969146923</t>
  </si>
  <si>
    <t>-482.424474694283 150.127514055604 -683.920991416456</t>
  </si>
  <si>
    <t>-520.210731933073 282.754930169122 -708.033558885177</t>
  </si>
  <si>
    <t>-473.424853097913 425.281734409595 -448.231401813698</t>
  </si>
  <si>
    <t>-244.465852224719 380.370211992172 -372.827458748714</t>
  </si>
  <si>
    <t>-475.980259467281 92.5828941194968 -668.201941343686</t>
  </si>
  <si>
    <t>-468.630477302615 18.2478788732576 -317.540740947355</t>
  </si>
  <si>
    <t>-242.615676659437 108.134051426404 -348.569785889877</t>
  </si>
  <si>
    <t>-487.317447891978 279.621551746581 -210.656060870064</t>
  </si>
  <si>
    <t>-488.026675046602 287.029297260048 205.75794549538</t>
  </si>
  <si>
    <t>-486.380461771088 285.464154505047 612.160030064626</t>
  </si>
  <si>
    <t>-339.099514868552 299.969296181689 674.865065759324</t>
  </si>
  <si>
    <t>-515.251685560432 123.1537477568 -200.745436136743</t>
  </si>
  <si>
    <t>-531.310678697145 117.035077637578 215.380374080201</t>
  </si>
  <si>
    <t>-534.02636410293 104.991085794792 621.522820912791</t>
  </si>
  <si>
    <t>-394.252896723152 54.4439907605649 682.697636205562</t>
  </si>
  <si>
    <t>9763-20170724T150353.345058100.bin</t>
  </si>
  <si>
    <t>-502.154725621029 201.660829862657 -205.711619737731</t>
  </si>
  <si>
    <t>-509.173231663093 196.681628797299 -303.843973900541</t>
  </si>
  <si>
    <t>-507.402627502789 180.631811899339 -411.097230174735</t>
  </si>
  <si>
    <t>-501.600346897733 162.332557946092 -507.198593036552</t>
  </si>
  <si>
    <t>-491.396565082766 140.547335537194 -602.200114470876</t>
  </si>
  <si>
    <t>-472.220830180378 106.497313540362 -734.551479358587</t>
  </si>
  <si>
    <t>-439.445774584621 83.3352781856879 -816.468015218777</t>
  </si>
  <si>
    <t>-483.943058398507 150.314984636883 -683.919422473798</t>
  </si>
  <si>
    <t>-521.721373779212 282.939876204697 -708.109668675761</t>
  </si>
  <si>
    <t>-474.920982646461 426.688098207307 -448.983807990879</t>
  </si>
  <si>
    <t>-245.839579379149 380.405968864561 -374.790454648295</t>
  </si>
  <si>
    <t>-477.451051684453 92.7820260125879 -668.177279894814</t>
  </si>
  <si>
    <t>-469.593592564474 18.5094148397634 -317.521108305723</t>
  </si>
  <si>
    <t>-243.691190323829 108.484594903063 -349.105972358107</t>
  </si>
  <si>
    <t>-488.206932202829 279.943222790387 -210.658674099009</t>
  </si>
  <si>
    <t>-488.489002129447 287.214836805878 205.758269162458</t>
  </si>
  <si>
    <t>-486.366092933539 285.51005714964 612.147678363934</t>
  </si>
  <si>
    <t>-339.0837299331 300.040197774698 674.843635251666</t>
  </si>
  <si>
    <t>-516.086757957913 123.434600895073 -200.742417505624</t>
  </si>
  <si>
    <t>-531.647336255782 117.108392497444 215.39920608616</t>
  </si>
  <si>
    <t>-534.088168211968 104.945543437483 621.545114370191</t>
  </si>
  <si>
    <t>-394.268479024292 54.476862269531 682.679049140771</t>
  </si>
  <si>
    <t>9763-20170724T150353.376645600.bin</t>
  </si>
  <si>
    <t>-502.52106630728 201.793810917564 -205.705730682039</t>
  </si>
  <si>
    <t>-509.57652801686 196.827985145526 -303.836081502815</t>
  </si>
  <si>
    <t>-507.876621664729 180.779148648665 -411.090617879472</t>
  </si>
  <si>
    <t>-502.149276423703 162.473814637364 -507.195322944254</t>
  </si>
  <si>
    <t>-492.030699068003 140.675555782199 -602.203079005564</t>
  </si>
  <si>
    <t>-472.985045625237 106.598625272241 -734.566224809565</t>
  </si>
  <si>
    <t>-440.274237481763 83.4199648860927 -816.503690814498</t>
  </si>
  <si>
    <t>-484.658537804199 150.426340376806 -683.931595376301</t>
  </si>
  <si>
    <t>-522.427929998336 283.042589117004 -708.146867342442</t>
  </si>
  <si>
    <t>-475.569345201885 427.453742901533 -449.400513403488</t>
  </si>
  <si>
    <t>-246.401638928879 380.209032447683 -376.085319396199</t>
  </si>
  <si>
    <t>-478.149020965067 92.89687285636 -668.184040812089</t>
  </si>
  <si>
    <t>-470.005262568952 18.5702942867683 -317.53221833487</t>
  </si>
  <si>
    <t>-244.14004145313 108.553713534924 -349.357964108573</t>
  </si>
  <si>
    <t>-488.549898022515 280.099825371514 -210.650879581393</t>
  </si>
  <si>
    <t>-488.709502003547 287.300421332196 205.767366830391</t>
  </si>
  <si>
    <t>-486.349535360237 285.506467389428 612.151165959243</t>
  </si>
  <si>
    <t>-339.071535318446 300.113822453481 674.839379584377</t>
  </si>
  <si>
    <t>-516.467607766411 123.527601560581 -200.745553035355</t>
  </si>
  <si>
    <t>-531.752169932208 117.162371024702 215.405644568468</t>
  </si>
  <si>
    <t>-534.115882647721 104.91260811171 621.552560592834</t>
  </si>
  <si>
    <t>-394.267841689786 54.5014137971457 682.669195199919</t>
  </si>
  <si>
    <t>9763-20170724T150353.438848700.bin</t>
  </si>
  <si>
    <t>-503.063306566442 202.093748705482 -205.699909211968</t>
  </si>
  <si>
    <t>-510.218933092147 197.162504305297 -303.824671885617</t>
  </si>
  <si>
    <t>-508.650030587907 181.13321163182 -411.084210267349</t>
  </si>
  <si>
    <t>-503.047384883991 162.838332323148 -507.198253171094</t>
  </si>
  <si>
    <t>-493.058689659316 141.042610640697 -602.22022648414</t>
  </si>
  <si>
    <t>-474.200313392725 106.961453774859 -734.609225373048</t>
  </si>
  <si>
    <t>-441.614693995968 83.7732641806956 -816.593889155284</t>
  </si>
  <si>
    <t>-485.81579238392 150.788829441901 -683.960975589585</t>
  </si>
  <si>
    <t>-523.599276599327 283.388072577631 -708.18621412438</t>
  </si>
  <si>
    <t>-476.402773111306 428.94582260642 -450.144690895371</t>
  </si>
  <si>
    <t>-246.877796104674 379.383249785492 -379.527141883028</t>
  </si>
  <si>
    <t>-479.256740019973 93.2637556974512 -668.217947166649</t>
  </si>
  <si>
    <t>-470.689546931647 18.853287621828 -317.577162082807</t>
  </si>
  <si>
    <t>-244.890736312246 108.912609286375 -349.658654144995</t>
  </si>
  <si>
    <t>-489.095068054437 280.422505266682 -210.628649922903</t>
  </si>
  <si>
    <t>-489.051312093703 287.551944754402 205.790794912357</t>
  </si>
  <si>
    <t>-486.357908341603 285.588261400231 612.169003108724</t>
  </si>
  <si>
    <t>-339.066661790892 300.145967490799 674.837650427743</t>
  </si>
  <si>
    <t>-517.010241825657 123.812273228011 -200.739100762917</t>
  </si>
  <si>
    <t>-531.898096700603 117.222589326455 215.423049475435</t>
  </si>
  <si>
    <t>-534.200974115003 104.844472411796 621.583954916238</t>
  </si>
  <si>
    <t>-394.275824721016 54.5654014036277 682.632821257437</t>
  </si>
  <si>
    <t>9763-20170724T150353.476457800.bin</t>
  </si>
  <si>
    <t>-503.220536239081 202.253326125182 -205.680838948841</t>
  </si>
  <si>
    <t>-510.410570734873 197.343072320771 -303.804239753138</t>
  </si>
  <si>
    <t>-508.888601995696 181.325035539705 -411.066139459322</t>
  </si>
  <si>
    <t>-503.331027039779 163.035345528481 -507.183743589146</t>
  </si>
  <si>
    <t>-493.38949283999 141.239922853066 -602.210674061101</t>
  </si>
  <si>
    <t>-474.599138139885 107.154428776188 -734.608186531295</t>
  </si>
  <si>
    <t>-442.081156222412 83.9634721116927 -816.619009733266</t>
  </si>
  <si>
    <t>-486.189318079615 150.983402494744 -683.955605981524</t>
  </si>
  <si>
    <t>-523.915358251105 283.62520572802 -708.145892399081</t>
  </si>
  <si>
    <t>-476.375955819281 429.768125916796 -450.498401492706</t>
  </si>
  <si>
    <t>-246.775450190805 379.104443605577 -380.915433047846</t>
  </si>
  <si>
    <t>-479.620709167231 93.4591021162673 -668.213907816919</t>
  </si>
  <si>
    <t>-470.766137528906 19.1062516715897 -317.611450880391</t>
  </si>
  <si>
    <t>-244.994065234808 109.189314199013 -349.814769365031</t>
  </si>
  <si>
    <t>-489.204436958259 280.6005012585 -210.612556939774</t>
  </si>
  <si>
    <t>-489.177098955016 287.659520072503 205.808111618558</t>
  </si>
  <si>
    <t>-486.350133710044 285.60835478345 612.183353202088</t>
  </si>
  <si>
    <t>-339.058807739767 300.185530031518 674.847296710955</t>
  </si>
  <si>
    <t>-517.21856064719 123.963077615685 -200.710028283317</t>
  </si>
  <si>
    <t>-531.897216635965 117.280323368526 215.458049839046</t>
  </si>
  <si>
    <t>-534.255638292032 104.824710441341 621.625048333481</t>
  </si>
  <si>
    <t>-394.283157940321 54.6018132799907 682.611595351496</t>
  </si>
  <si>
    <t>9763-20170724T150353.509049200.bin</t>
  </si>
  <si>
    <t>-503.292559099138 202.395917104847 -205.660177187028</t>
  </si>
  <si>
    <t>-510.484643756943 197.490241112241 -303.783618108074</t>
  </si>
  <si>
    <t>-508.975444591274 181.464211471494 -411.044509946886</t>
  </si>
  <si>
    <t>-503.432818517543 163.161821415581 -507.160548602639</t>
  </si>
  <si>
    <t>-493.50911398415 141.348318298053 -602.185192866769</t>
  </si>
  <si>
    <t>-474.746484373803 107.231757493177 -734.578656704187</t>
  </si>
  <si>
    <t>-442.256691701449 84.0488721280876 -816.602864956739</t>
  </si>
  <si>
    <t>-486.321672548925 151.073271176238 -683.933381733465</t>
  </si>
  <si>
    <t>-524.034343415027 283.707730024021 -708.155112210556</t>
  </si>
  <si>
    <t>-475.961366476411 430.304681848269 -450.864672959114</t>
  </si>
  <si>
    <t>-246.493435121878 379.131051580343 -381.217338976792</t>
  </si>
  <si>
    <t>-479.758549678432 93.5513201385911 -668.18043074009</t>
  </si>
  <si>
    <t>-470.699433894004 19.2995879512323 -317.599990990477</t>
  </si>
  <si>
    <t>-244.987011428927 109.470326085576 -349.975457679713</t>
  </si>
  <si>
    <t>-489.17964596647 280.766113479398 -210.588997948307</t>
  </si>
  <si>
    <t>-489.212917738857 287.7454713791 205.833014633773</t>
  </si>
  <si>
    <t>-486.348253509438 285.657770836719 612.199400327562</t>
  </si>
  <si>
    <t>-339.051595620637 300.198256139115 674.85937787013</t>
  </si>
  <si>
    <t>-517.357636543192 124.098513991429 -200.690453206754</t>
  </si>
  <si>
    <t>-531.875915538538 117.335958352247 215.481941394716</t>
  </si>
  <si>
    <t>-534.296473212714 104.809271720161 621.659558469064</t>
  </si>
  <si>
    <t>-394.285455573916 54.6300581826576 682.593569573698</t>
  </si>
  <si>
    <t>9763-20170724T150353.573222400.bin</t>
  </si>
  <si>
    <t>-503.273745061305 202.702428526006 -205.632273774609</t>
  </si>
  <si>
    <t>-510.526106671697 197.812331508524 -303.751972797585</t>
  </si>
  <si>
    <t>-509.054055801391 181.785290660438 -411.013313523888</t>
  </si>
  <si>
    <t>-503.533626974392 163.475046631421 -507.129117906958</t>
  </si>
  <si>
    <t>-493.621099700695 141.646959212755 -602.151549401042</t>
  </si>
  <si>
    <t>-474.862929276631 107.502391766215 -734.538553386186</t>
  </si>
  <si>
    <t>-442.453031418484 84.2829584249891 -816.584002655567</t>
  </si>
  <si>
    <t>-486.399798516257 151.359741980299 -683.898302870012</t>
  </si>
  <si>
    <t>-523.938654112507 284.040609796992 -708.137869589626</t>
  </si>
  <si>
    <t>-475.217636126442 431.684408023398 -451.568848515696</t>
  </si>
  <si>
    <t>-245.97303355765 379.613153634348 -381.851600284661</t>
  </si>
  <si>
    <t>-479.909362866371 93.830754894735 -668.14105188447</t>
  </si>
  <si>
    <t>-470.55677646306 19.6446167227175 -317.602646766598</t>
  </si>
  <si>
    <t>-244.77354245115 109.552031112453 -350.215222899533</t>
  </si>
  <si>
    <t>-489.148714847646 281.071606698262 -210.548541877316</t>
  </si>
  <si>
    <t>-489.401983010821 287.873398652711 205.876298568368</t>
  </si>
  <si>
    <t>-486.332654908818 285.696109425073 612.24134710991</t>
  </si>
  <si>
    <t>-339.031680934594 300.227689167327 674.893252831503</t>
  </si>
  <si>
    <t>-517.444823560146 124.36725655628 -200.654258398843</t>
  </si>
  <si>
    <t>-531.850411380978 117.508171557726 215.520556421377</t>
  </si>
  <si>
    <t>-534.3227009241 104.797289123549 621.680492072784</t>
  </si>
  <si>
    <t>-394.272674546301 54.6745987560325 682.571430932198</t>
  </si>
  <si>
    <t>9763-20170724T150353.641409100.bin</t>
  </si>
  <si>
    <t>-503.422199785133 202.950946024534 -205.641217215804</t>
  </si>
  <si>
    <t>-510.667689730915 198.055989184798 -303.761220984522</t>
  </si>
  <si>
    <t>-509.189836548124 181.99577771479 -411.017372896444</t>
  </si>
  <si>
    <t>-503.663916078364 163.644624037049 -507.125161787921</t>
  </si>
  <si>
    <t>-493.745044433552 141.764897877932 -602.135069325478</t>
  </si>
  <si>
    <t>-474.976536810667 107.536795400756 -734.499013540669</t>
  </si>
  <si>
    <t>-442.620082821486 84.215360793057 -816.536562019136</t>
  </si>
  <si>
    <t>-486.49076235628 151.429815814118 -683.884494727896</t>
  </si>
  <si>
    <t>-523.883207865542 284.138221787136 -708.188374421137</t>
  </si>
  <si>
    <t>-475.068815603681 433.354585336478 -452.548651986218</t>
  </si>
  <si>
    <t>-245.879315016845 379.560127159368 -383.967803323786</t>
  </si>
  <si>
    <t>-480.054764556098 93.9033219606508 -668.096078936116</t>
  </si>
  <si>
    <t>-470.816179694457 20.064867907641 -317.497422044382</t>
  </si>
  <si>
    <t>-244.872528183796 109.468717258839 -350.382250014061</t>
  </si>
  <si>
    <t>-489.254159674751 281.326812578019 -210.542412650275</t>
  </si>
  <si>
    <t>-489.615036012593 288.01996849124 205.884135962677</t>
  </si>
  <si>
    <t>-486.314597966093 285.750107535005 612.253876409858</t>
  </si>
  <si>
    <t>-339.01130250639 300.15995702614 674.928410701532</t>
  </si>
  <si>
    <t>-517.626071518848 124.617059255631 -200.674183272458</t>
  </si>
  <si>
    <t>-532.004821784154 117.71461151456 215.500813447895</t>
  </si>
  <si>
    <t>-534.270158781631 104.826093085252 621.650080374934</t>
  </si>
  <si>
    <t>-394.276392687258 54.5939067091142 682.580126597738</t>
  </si>
  <si>
    <t>9763-20170724T150353.673511700.bin</t>
  </si>
  <si>
    <t>-503.574871067315 203.11435969582 -205.625026780423</t>
  </si>
  <si>
    <t>-510.796268184572 198.208939880056 -303.746288984318</t>
  </si>
  <si>
    <t>-509.273200406451 182.119184299129 -410.997434873674</t>
  </si>
  <si>
    <t>-503.698898574928 163.734664080903 -507.096080923905</t>
  </si>
  <si>
    <t>-493.724196701224 141.815726602223 -602.091098522508</t>
  </si>
  <si>
    <t>-474.86940416233 107.526307736473 -734.426870856507</t>
  </si>
  <si>
    <t>-442.507171238577 84.1465909303977 -816.445604381273</t>
  </si>
  <si>
    <t>-486.400352494937 151.445105120246 -683.83842156771</t>
  </si>
  <si>
    <t>-523.682844944555 284.17082094369 -708.214987314034</t>
  </si>
  <si>
    <t>-474.904810274679 433.955671620006 -452.901144971867</t>
  </si>
  <si>
    <t>-245.757109971637 379.357358378691 -384.817626484832</t>
  </si>
  <si>
    <t>-480.007185339664 93.921274032208 -668.022671765328</t>
  </si>
  <si>
    <t>-470.761874156977 20.3765042123171 -317.390610881219</t>
  </si>
  <si>
    <t>-244.731313698564 109.505515675101 -350.423637445989</t>
  </si>
  <si>
    <t>-489.398811122526 281.498297225444 -210.552113159188</t>
  </si>
  <si>
    <t>-489.71810871165 288.09888882567 205.875944830094</t>
  </si>
  <si>
    <t>-486.301438352324 285.761318940986 612.246262558657</t>
  </si>
  <si>
    <t>-339.005077325227 300.171808667503 674.936910895858</t>
  </si>
  <si>
    <t>-517.792577664785 124.798061709906 -200.674616521861</t>
  </si>
  <si>
    <t>-532.090167258925 117.838899658153 215.502197110999</t>
  </si>
  <si>
    <t>-534.234478414211 104.843658908694 621.633147421717</t>
  </si>
  <si>
    <t>-394.276963341921 54.5559190936622 682.600691611703</t>
  </si>
  <si>
    <t>9763-20170724T150353.742420200.bin</t>
  </si>
  <si>
    <t>-503.619366761232 203.444574412313 -205.668493061293</t>
  </si>
  <si>
    <t>-510.798448541257 198.516517678517 -303.791780881243</t>
  </si>
  <si>
    <t>-509.160088222961 182.366757583411 -411.032233879317</t>
  </si>
  <si>
    <t>-503.453598458187 163.917189650668 -507.110574343909</t>
  </si>
  <si>
    <t>-493.318872286088 141.924556838376 -602.071630544238</t>
  </si>
  <si>
    <t>-474.209729590187 107.52478994698 -734.34224286742</t>
  </si>
  <si>
    <t>-441.789100676455 83.9957862675076 -816.295227362262</t>
  </si>
  <si>
    <t>-485.802622237278 151.490654760699 -683.808981443719</t>
  </si>
  <si>
    <t>-522.861804933827 284.240904822593 -708.358038417656</t>
  </si>
  <si>
    <t>-474.236087272168 436.252838074611 -454.33472449926</t>
  </si>
  <si>
    <t>-245.186706286959 378.986504246166 -388.138392031073</t>
  </si>
  <si>
    <t>-479.510433166242 93.970287170099 -667.940548761367</t>
  </si>
  <si>
    <t>-470.403249140891 21.0196764108225 -317.205576168237</t>
  </si>
  <si>
    <t>-244.143032111216 109.457262668982 -350.524021608678</t>
  </si>
  <si>
    <t>-489.268447612787 281.808155923183 -210.591906750588</t>
  </si>
  <si>
    <t>-489.866716798603 288.289034775857 205.837764255233</t>
  </si>
  <si>
    <t>-486.280610397898 285.784715407201 612.21429614803</t>
  </si>
  <si>
    <t>-338.996075610972 300.17670846298 674.936960690763</t>
  </si>
  <si>
    <t>-517.917425234197 125.120818932353 -200.689373921204</t>
  </si>
  <si>
    <t>-532.248745493499 118.098442922465 215.485243745301</t>
  </si>
  <si>
    <t>-534.16422007352 104.870317416979 621.590783294497</t>
  </si>
  <si>
    <t>-394.285824576342 54.4568958085356 682.636103991259</t>
  </si>
  <si>
    <t>9763-20170724T150353.775513700.bin</t>
  </si>
  <si>
    <t>-503.64100420185 203.579128283194 -205.692281274137</t>
  </si>
  <si>
    <t>-510.77900758357 198.643711749008 -303.81822988949</t>
  </si>
  <si>
    <t>-509.074110620629 182.465002416754 -411.053153530259</t>
  </si>
  <si>
    <t>-503.298063557243 163.982570796392 -507.121148470529</t>
  </si>
  <si>
    <t>-493.084033091779 141.951565526227 -602.064856561071</t>
  </si>
  <si>
    <t>-473.852727549778 107.493434466612 -734.302391497969</t>
  </si>
  <si>
    <t>-441.393138428075 83.8807148085798 -816.215840058672</t>
  </si>
  <si>
    <t>-485.486506454227 151.482427883645 -683.798689135937</t>
  </si>
  <si>
    <t>-522.409175116222 284.249427811803 -708.464476547908</t>
  </si>
  <si>
    <t>-473.582767173626 437.825199143956 -455.421893118768</t>
  </si>
  <si>
    <t>-244.824615699708 378.753114696332 -389.80786584927</t>
  </si>
  <si>
    <t>-479.220537108859 93.9674740724681 -667.900393317862</t>
  </si>
  <si>
    <t>-470.22849716941 21.3147341040085 -317.079660014199</t>
  </si>
  <si>
    <t>-243.87975871744 109.468603789272 -350.548037453265</t>
  </si>
  <si>
    <t>-489.259131078857 281.976365170578 -210.618453442162</t>
  </si>
  <si>
    <t>-489.853223576274 288.38304971606 205.812333051407</t>
  </si>
  <si>
    <t>-486.270574633701 285.810612487633 612.187678134249</t>
  </si>
  <si>
    <t>-338.990020890638 300.161174126836 674.929164621504</t>
  </si>
  <si>
    <t>-518.000305379744 125.264621550322 -200.719800625606</t>
  </si>
  <si>
    <t>-532.326950407726 118.198227603749 215.454231532528</t>
  </si>
  <si>
    <t>-534.135048220838 104.875899794309 621.568650701784</t>
  </si>
  <si>
    <t>-394.290107488671 54.4096319775065 682.646823046833</t>
  </si>
  <si>
    <t>9763-20170724T150353.841271500.bin</t>
  </si>
  <si>
    <t>-503.60196803744 203.855664000728 -205.72782581192</t>
  </si>
  <si>
    <t>-510.687613414037 198.901176486616 -303.856604554931</t>
  </si>
  <si>
    <t>-508.862275061491 182.632643799271 -411.076010933689</t>
  </si>
  <si>
    <t>-502.950215593261 164.045379146454 -507.115409626712</t>
  </si>
  <si>
    <t>-492.572313772006 141.88852536487 -602.012043816935</t>
  </si>
  <si>
    <t>-473.080538390125 107.233948672012 -734.160171595171</t>
  </si>
  <si>
    <t>-440.498341034879 83.4442113368093 -815.973638811187</t>
  </si>
  <si>
    <t>-484.801994285215 151.299672401942 -683.743615716002</t>
  </si>
  <si>
    <t>-521.497140129486 284.077986774308 -708.721494091979</t>
  </si>
  <si>
    <t>-471.523288565807 441.269430646453 -458.135189355807</t>
  </si>
  <si>
    <t>-243.676250450454 378.826856469273 -392.471922628768</t>
  </si>
  <si>
    <t>-478.590952211459 93.804928430236 -667.750058839645</t>
  </si>
  <si>
    <t>-469.89409654728 21.9872263414247 -316.741462706146</t>
  </si>
  <si>
    <t>-243.350911147213 109.560929277694 -350.416655024182</t>
  </si>
  <si>
    <t>-489.126446483293 282.203065983401 -210.667905280626</t>
  </si>
  <si>
    <t>-489.851159161342 288.544512629148 205.763723126512</t>
  </si>
  <si>
    <t>-486.260664628914 285.862243479254 612.142849842673</t>
  </si>
  <si>
    <t>-338.980241195893 300.113949175342 674.907195655677</t>
  </si>
  <si>
    <t>-518.049450442672 125.536028655959 -200.74114238771</t>
  </si>
  <si>
    <t>-532.375601747877 118.387710123038 215.431512496642</t>
  </si>
  <si>
    <t>-534.105360593206 104.878242385696 621.546082815984</t>
  </si>
  <si>
    <t>-394.293790977745 54.354229788441 682.652954767158</t>
  </si>
  <si>
    <t>9763-20170724T150353.874364300.bin</t>
  </si>
  <si>
    <t>-503.541692309399 203.945069735455 -205.727777155438</t>
  </si>
  <si>
    <t>-510.576029505858 198.982978780977 -303.859873652891</t>
  </si>
  <si>
    <t>-508.687710900653 182.664552981553 -411.070671495799</t>
  </si>
  <si>
    <t>-502.715217657136 164.015914030036 -507.094311337312</t>
  </si>
  <si>
    <t>-492.272873028755 141.782294844351 -601.965909624916</t>
  </si>
  <si>
    <t>-472.685785769834 107.003554962645 -734.067419173823</t>
  </si>
  <si>
    <t>-440.05790932234 83.1121329692096 -815.833082618545</t>
  </si>
  <si>
    <t>-484.429493407579 151.118426702452 -683.699180589327</t>
  </si>
  <si>
    <t>-521.002839362702 283.895661408971 -708.871769025072</t>
  </si>
  <si>
    <t>-470.164662229601 443.115279464348 -459.744114734946</t>
  </si>
  <si>
    <t>-242.879670097301 379.1411444088 -393.608892730804</t>
  </si>
  <si>
    <t>-478.258204463176 93.6350668703631 -667.65026411751</t>
  </si>
  <si>
    <t>-469.616047231035 22.1660098839568 -316.534211769873</t>
  </si>
  <si>
    <t>-243.008743322222 109.529123824025 -350.325569144676</t>
  </si>
  <si>
    <t>-489.020310416618 282.296444531874 -210.676398228093</t>
  </si>
  <si>
    <t>-489.871743425894 288.61335949331 205.755339182406</t>
  </si>
  <si>
    <t>-486.258296220084 285.866561319377 612.133078091936</t>
  </si>
  <si>
    <t>-338.976521096676 300.112226235785 674.895634152491</t>
  </si>
  <si>
    <t>-518.020054823588 125.642053102682 -200.754654508145</t>
  </si>
  <si>
    <t>-532.344155390177 118.446743052428 215.417304258175</t>
  </si>
  <si>
    <t>-534.091959560934 104.883609799846 621.540558092306</t>
  </si>
  <si>
    <t>-394.298713001228 54.3191803903144 682.655866650591</t>
  </si>
  <si>
    <t>9763-20170724T150353.944554200.bin</t>
  </si>
  <si>
    <t>-503.312268345962 204.10988462716 -205.75649502084</t>
  </si>
  <si>
    <t>-510.303946578122 199.128927356763 -303.890599009091</t>
  </si>
  <si>
    <t>-508.307845650946 182.70499889603 -411.083343948091</t>
  </si>
  <si>
    <t>-502.212107119103 163.929886811289 -507.074602978381</t>
  </si>
  <si>
    <t>-491.620210584736 141.540393211365 -601.893006763677</t>
  </si>
  <si>
    <t>-471.79455332985 106.513777478682 -733.893436082404</t>
  </si>
  <si>
    <t>-439.072027739795 82.4259476585369 -815.563410380624</t>
  </si>
  <si>
    <t>-483.592415161302 150.728379541194 -683.625195316852</t>
  </si>
  <si>
    <t>-519.950404835853 283.494323970774 -709.153127336039</t>
  </si>
  <si>
    <t>-467.545093644993 446.619588376933 -462.893375741896</t>
  </si>
  <si>
    <t>-241.415770256373 379.586744571839 -395.832674348194</t>
  </si>
  <si>
    <t>-477.523696791381 93.2649002512678 -667.465538501834</t>
  </si>
  <si>
    <t>-469.157049143443 22.6741690012038 -316.195501203763</t>
  </si>
  <si>
    <t>-242.411407482138 109.586593074923 -350.219676454943</t>
  </si>
  <si>
    <t>-488.783094992082 282.495441962457 -210.708727531441</t>
  </si>
  <si>
    <t>-489.748560456271 288.737551035366 205.72387229558</t>
  </si>
  <si>
    <t>-486.265919544395 285.914637302173 612.102885532389</t>
  </si>
  <si>
    <t>-338.979370997924 300.092392972492 674.869680733841</t>
  </si>
  <si>
    <t>-517.842392039269 125.791695907198 -200.753946927079</t>
  </si>
  <si>
    <t>-532.279655893583 118.563019605616 215.413464275461</t>
  </si>
  <si>
    <t>-534.071643540675 104.88252568289 621.525915468484</t>
  </si>
  <si>
    <t>-394.292752534329 54.3017896081417 682.660582627479</t>
  </si>
  <si>
    <t>9763-20170724T150353.976146300.bin</t>
  </si>
  <si>
    <t>-503.176594102869 204.175952222639 -205.743177504407</t>
  </si>
  <si>
    <t>-510.118542429506 199.191683676433 -303.880709970063</t>
  </si>
  <si>
    <t>-508.070402513807 182.734986925734 -411.067325736213</t>
  </si>
  <si>
    <t>-501.928425281642 163.918161415625 -507.047452753246</t>
  </si>
  <si>
    <t>-491.290834772694 141.475050817164 -601.848061478459</t>
  </si>
  <si>
    <t>-471.401248727885 106.359925970731 -733.815330649485</t>
  </si>
  <si>
    <t>-438.666938419289 82.1869101586924 -815.455535490328</t>
  </si>
  <si>
    <t>-483.202453950784 150.610903677168 -683.580116893271</t>
  </si>
  <si>
    <t>-519.412019412212 283.392675071842 -709.20037021633</t>
  </si>
  <si>
    <t>-466.398290403649 448.340616871723 -464.28854290902</t>
  </si>
  <si>
    <t>-240.898872604824 379.657658841603 -396.778233848412</t>
  </si>
  <si>
    <t>-477.183598969984 93.1525080204224 -667.383898019102</t>
  </si>
  <si>
    <t>-468.901085494862 22.8965162249799 -316.05213731837</t>
  </si>
  <si>
    <t>-242.086955774146 109.563071938008 -350.246445130714</t>
  </si>
  <si>
    <t>-488.601565252729 282.545908607684 -210.711843020354</t>
  </si>
  <si>
    <t>-489.693384323088 288.758556217846 205.720912251939</t>
  </si>
  <si>
    <t>-486.252430219766 285.900037068771 612.097768814684</t>
  </si>
  <si>
    <t>-338.970211636142 300.102408429943 674.869090411027</t>
  </si>
  <si>
    <t>-517.731327735766 125.850811764393 -200.754994597111</t>
  </si>
  <si>
    <t>-532.198008119718 118.617288503021 215.411363556009</t>
  </si>
  <si>
    <t>-534.064342476741 104.893486400783 621.531937104223</t>
  </si>
  <si>
    <t>-394.296399855798 54.2839080515196 682.667851293295</t>
  </si>
  <si>
    <t>9763-20170724T150354.041824800.bin</t>
  </si>
  <si>
    <t>-502.932572449323 204.223193106984 -205.753162932941</t>
  </si>
  <si>
    <t>-509.848850653965 199.24106001039 -303.892499775434</t>
  </si>
  <si>
    <t>-507.718003335801 182.730555970182 -411.069390231305</t>
  </si>
  <si>
    <t>-501.478876763548 163.844311560948 -507.029713334532</t>
  </si>
  <si>
    <t>-490.721683102355 141.312944473431 -601.795814588085</t>
  </si>
  <si>
    <t>-470.640186704506 106.055031302985 -733.695805275613</t>
  </si>
  <si>
    <t>-437.867973959787 81.737264440947 -815.277841858077</t>
  </si>
  <si>
    <t>-482.471615144527 150.366269411255 -683.52075312143</t>
  </si>
  <si>
    <t>-518.52978447597 283.151029930327 -709.30874833186</t>
  </si>
  <si>
    <t>-464.418832469123 450.744517857348 -466.441669495119</t>
  </si>
  <si>
    <t>-239.846530415416 379.367460842165 -398.636239781389</t>
  </si>
  <si>
    <t>-476.561960171627 92.9138299994299 -667.263560969878</t>
  </si>
  <si>
    <t>-468.578810506889 23.1795345418909 -315.821057942783</t>
  </si>
  <si>
    <t>-241.640443225194 109.330373772539 -350.491443259789</t>
  </si>
  <si>
    <t>-488.327390089312 282.60044743142 -210.709559228004</t>
  </si>
  <si>
    <t>-489.580705807526 288.777934162985 205.723252435953</t>
  </si>
  <si>
    <t>-486.232718554303 285.863372137862 612.093003866228</t>
  </si>
  <si>
    <t>-338.955887610217 300.111946277157 674.866507155047</t>
  </si>
  <si>
    <t>-517.555288467678 125.925550664818 -200.765169647838</t>
  </si>
  <si>
    <t>-532.123371676409 118.693256130081 215.397615268155</t>
  </si>
  <si>
    <t>-534.022638430804 104.907756277766 621.502106198968</t>
  </si>
  <si>
    <t>-394.292499833381 54.2404508259415 682.676509589191</t>
  </si>
  <si>
    <t>9763-20170724T150354.075918300.bin</t>
  </si>
  <si>
    <t>-502.840860778691 204.332312476649 -205.762452483142</t>
  </si>
  <si>
    <t>-509.739646137169 199.348711792823 -303.903036738366</t>
  </si>
  <si>
    <t>-507.567869787872 182.83562307323 -411.078667363379</t>
  </si>
  <si>
    <t>-501.283213881497 163.947824670755 -507.035534010462</t>
  </si>
  <si>
    <t>-490.472262256435 141.416015988223 -601.795561144869</t>
  </si>
  <si>
    <t>-470.306584381957 106.159993321825 -733.683266848341</t>
  </si>
  <si>
    <t>-437.521244325182 81.8182110193868 -815.252835564662</t>
  </si>
  <si>
    <t>-482.153805391554 150.472631523035 -683.513317375306</t>
  </si>
  <si>
    <t>-518.074885830019 283.300238699306 -709.33549482178</t>
  </si>
  <si>
    <t>-463.508009761633 452.052247601637 -467.374250688828</t>
  </si>
  <si>
    <t>-239.351759724452 379.706387356757 -399.219681411672</t>
  </si>
  <si>
    <t>-476.286986702416 93.0157189788397 -667.256840660816</t>
  </si>
  <si>
    <t>-468.358128148931 23.3579543550704 -315.777043600838</t>
  </si>
  <si>
    <t>-241.368729111321 109.248267242665 -350.758201642008</t>
  </si>
  <si>
    <t>-488.183450483766 282.687898550589 -210.713974633346</t>
  </si>
  <si>
    <t>-489.487140250174 288.788673751115 205.719812482297</t>
  </si>
  <si>
    <t>-486.23254849674 285.850532884805 612.098954600781</t>
  </si>
  <si>
    <t>-338.951542806496 300.08352354646 674.866195839399</t>
  </si>
  <si>
    <t>-517.499030468672 126.030266527134 -200.768408884928</t>
  </si>
  <si>
    <t>-532.091546398881 118.764402757095 215.392933650488</t>
  </si>
  <si>
    <t>-533.999687155485 104.922974252813 621.491120045835</t>
  </si>
  <si>
    <t>-394.298624512272 54.1980346299626 682.684230856883</t>
  </si>
  <si>
    <t>9763-20170724T150354.109017100.bin</t>
  </si>
  <si>
    <t>-502.711637069147 204.399617932596 -205.786021769723</t>
  </si>
  <si>
    <t>-509.588267505779 199.403026070841 -303.927551754134</t>
  </si>
  <si>
    <t>-507.376950741392 182.86367454162 -411.098241462206</t>
  </si>
  <si>
    <t>-501.049691509987 163.94895472096 -507.047142520371</t>
  </si>
  <si>
    <t>-490.188939532972 141.388047360739 -601.79451514975</t>
  </si>
  <si>
    <t>-469.945391151196 106.089767811642 -733.658863120383</t>
  </si>
  <si>
    <t>-437.127406264028 81.7454423262641 -815.214604341886</t>
  </si>
  <si>
    <t>-481.811808131299 150.419973384125 -683.508953823255</t>
  </si>
  <si>
    <t>-517.669276734011 283.243644180745 -709.428070508553</t>
  </si>
  <si>
    <t>-462.61545415808 453.098933858744 -468.350648299043</t>
  </si>
  <si>
    <t>-238.817393183757 380.128058797041 -399.687155613076</t>
  </si>
  <si>
    <t>-475.975425908004 92.9653507064227 -667.233020128908</t>
  </si>
  <si>
    <t>-468.111020740804 23.4500611484993 -315.714068165681</t>
  </si>
  <si>
    <t>-241.05435311977 109.0451476484 -350.980610953166</t>
  </si>
  <si>
    <t>-487.9570365397 282.716576797629 -210.734193407123</t>
  </si>
  <si>
    <t>-489.38787352525 288.817100278957 205.699155446151</t>
  </si>
  <si>
    <t>-486.24647986785 285.88753736218 612.079630502097</t>
  </si>
  <si>
    <t>-338.95910497414 300.02133441201 674.8544190093</t>
  </si>
  <si>
    <t>-517.445751387119 126.096401356322 -200.771090907716</t>
  </si>
  <si>
    <t>-532.081176823383 118.841616651175 215.389006359294</t>
  </si>
  <si>
    <t>-533.980478533877 104.936962786955 621.482211400597</t>
  </si>
  <si>
    <t>-394.309767030315 54.1464241580384 682.690171742828</t>
  </si>
  <si>
    <t>9763-20170724T150354.176196400.bin</t>
  </si>
  <si>
    <t>-502.525737864958 204.487738157954 -205.779090660108</t>
  </si>
  <si>
    <t>-509.384715193267 199.477434427004 -303.92108602262</t>
  </si>
  <si>
    <t>-507.117541109349 182.90585702973 -411.085732130929</t>
  </si>
  <si>
    <t>-500.725011932794 163.956686285435 -507.023488200285</t>
  </si>
  <si>
    <t>-489.784238607046 141.357499476392 -601.752440415695</t>
  </si>
  <si>
    <t>-469.412754637137 106.002267426196 -733.581992277325</t>
  </si>
  <si>
    <t>-436.533965926826 81.6560959239062 -815.112566671318</t>
  </si>
  <si>
    <t>-481.310929506483 150.356473719446 -683.460638307236</t>
  </si>
  <si>
    <t>-517.090314488194 283.15304899211 -709.590507385704</t>
  </si>
  <si>
    <t>-460.875901161262 455.20805915255 -470.347931916258</t>
  </si>
  <si>
    <t>-237.67316518 381.007469163216 -401.067429553252</t>
  </si>
  <si>
    <t>-475.524129693035 92.9043052229704 -667.158351398475</t>
  </si>
  <si>
    <t>-467.507861498976 23.4049165184576 -315.570441392611</t>
  </si>
  <si>
    <t>-240.305700718431 108.511396108958 -351.081833285942</t>
  </si>
  <si>
    <t>-487.687213086173 282.843451354614 -210.752278238058</t>
  </si>
  <si>
    <t>-489.204772322833 288.88468806395 205.681607884201</t>
  </si>
  <si>
    <t>-486.27147666442 285.92981457436 612.072133366195</t>
  </si>
  <si>
    <t>-338.960798408545 299.91798968279 674.824805365128</t>
  </si>
  <si>
    <t>-517.315659139126 126.200099215657 -200.760512969463</t>
  </si>
  <si>
    <t>-531.964906239236 118.89482692218 215.398214699948</t>
  </si>
  <si>
    <t>-533.979577813096 104.946049915379 621.503629973384</t>
  </si>
  <si>
    <t>-394.316754624402 54.1174346154421 682.697919932374</t>
  </si>
  <si>
    <t>9763-20170724T150354.240131200.bin</t>
  </si>
  <si>
    <t>-502.383763715657 204.522091011968 -205.714697141944</t>
  </si>
  <si>
    <t>-509.211235863437 199.501194974236 -303.858390060073</t>
  </si>
  <si>
    <t>-506.892619963281 182.889823696285 -411.015737169403</t>
  </si>
  <si>
    <t>-500.446115545197 163.894675217343 -506.940694740842</t>
  </si>
  <si>
    <t>-489.443625029287 141.240256496555 -601.649440015622</t>
  </si>
  <si>
    <t>-468.976855803319 105.798491946911 -733.440866597765</t>
  </si>
  <si>
    <t>-436.057097759512 81.4053185142409 -814.940935488889</t>
  </si>
  <si>
    <t>-480.93768636241 150.181953563036 -683.360556512905</t>
  </si>
  <si>
    <t>-516.769281166612 282.938214844187 -709.683351313882</t>
  </si>
  <si>
    <t>-458.753354848871 456.394912021651 -471.887312166729</t>
  </si>
  <si>
    <t>-236.112496248914 381.807233456293 -401.228113647186</t>
  </si>
  <si>
    <t>-475.109832386851 92.7475850173273 -667.010044399242</t>
  </si>
  <si>
    <t>-466.981986258325 23.8466250911124 -315.400688931374</t>
  </si>
  <si>
    <t>-239.676488510829 108.715464227563 -350.81959846996</t>
  </si>
  <si>
    <t>-487.621276349199 282.890365217931 -210.693903835603</t>
  </si>
  <si>
    <t>-489.223643750678 288.98116437818 205.739017234517</t>
  </si>
  <si>
    <t>-486.302947390293 285.899303731483 612.125736861835</t>
  </si>
  <si>
    <t>-338.964364970301 299.996074002503 674.788457965538</t>
  </si>
  <si>
    <t>-517.092115408091 126.253048166693 -200.699118213532</t>
  </si>
  <si>
    <t>-531.7276339921 118.852762014825 215.458333625957</t>
  </si>
  <si>
    <t>-534.041052599587 104.940850382202 621.573012988418</t>
  </si>
  <si>
    <t>-394.323902221427 54.173544737457 682.694184474765</t>
  </si>
  <si>
    <t>9763-20170724T150354.277788200.bin</t>
  </si>
  <si>
    <t>-502.320646064723 204.56218022904 -205.672429904255</t>
  </si>
  <si>
    <t>-509.129440002333 199.537638527281 -303.817297392429</t>
  </si>
  <si>
    <t>-506.769144552431 182.905931059758 -410.970595009736</t>
  </si>
  <si>
    <t>-500.276773104078 163.886529405111 -506.887766171895</t>
  </si>
  <si>
    <t>-489.220484172929 141.202343413416 -601.582880691621</t>
  </si>
  <si>
    <t>-468.66987852445 105.713119029459 -733.348587366076</t>
  </si>
  <si>
    <t>-435.732207927513 81.300577188661 -814.835613775442</t>
  </si>
  <si>
    <t>-480.676586604045 150.112641191796 -683.293457410659</t>
  </si>
  <si>
    <t>-516.544142449195 282.839284752718 -709.714094616666</t>
  </si>
  <si>
    <t>-457.651330257845 456.962974920041 -472.622191260365</t>
  </si>
  <si>
    <t>-235.292771713871 382.041500913422 -401.42900875947</t>
  </si>
  <si>
    <t>-474.831094628407 92.6881207768615 -666.915211635852</t>
  </si>
  <si>
    <t>-466.677104531122 24.0301185943574 -315.299505272692</t>
  </si>
  <si>
    <t>-239.394629586643 108.947020799395 -350.750428583239</t>
  </si>
  <si>
    <t>-487.665702313038 282.936923133656 -210.661232237848</t>
  </si>
  <si>
    <t>-489.2117221965 288.996166379762 205.772322977239</t>
  </si>
  <si>
    <t>-486.296474326128 285.867482174975 612.141972517643</t>
  </si>
  <si>
    <t>-338.958788627862 300.100283456021 674.77609163802</t>
  </si>
  <si>
    <t>-516.964177477385 126.278044980234 -200.665039847874</t>
  </si>
  <si>
    <t>-531.614633428774 118.829935816317 215.491046876563</t>
  </si>
  <si>
    <t>-534.080148004415 104.922373084693 621.604665262126</t>
  </si>
  <si>
    <t>-394.321671073237 54.2196698750674 682.684966176101</t>
  </si>
  <si>
    <t>9763-20170724T150354.341485100.bin</t>
  </si>
  <si>
    <t>-502.148849160031 204.642476500221 -205.680270941958</t>
  </si>
  <si>
    <t>-508.905462186499 199.609655162569 -303.828164719636</t>
  </si>
  <si>
    <t>-506.486084189012 182.932778801695 -410.973077296542</t>
  </si>
  <si>
    <t>-499.938968178504 163.858318168415 -506.875666794476</t>
  </si>
  <si>
    <t>-488.826186894551 141.104951442057 -601.54760766007</t>
  </si>
  <si>
    <t>-468.193843818389 105.504455596823 -733.270568474062</t>
  </si>
  <si>
    <t>-435.229472796552 81.0485945850505 -814.733767201033</t>
  </si>
  <si>
    <t>-480.247678711986 149.944176749341 -683.262301607872</t>
  </si>
  <si>
    <t>-516.09978571094 282.630172774331 -709.895936823452</t>
  </si>
  <si>
    <t>-455.809133547304 458.04457198039 -474.110230084584</t>
  </si>
  <si>
    <t>-233.923483481623 382.29370246742 -402.321907717958</t>
  </si>
  <si>
    <t>-474.380174588797 92.5377544149048 -666.828208204924</t>
  </si>
  <si>
    <t>-466.14469195736 24.3444636350328 -315.139273404762</t>
  </si>
  <si>
    <t>-238.940993763807 109.436282051157 -350.675958060284</t>
  </si>
  <si>
    <t>-487.53306378783 282.985709537726 -210.648242041992</t>
  </si>
  <si>
    <t>-489.219216693797 289.046374991671 205.7847685327</t>
  </si>
  <si>
    <t>-486.258701168318 285.824492653074 612.139281384799</t>
  </si>
  <si>
    <t>-338.930204221206 300.149954058809 674.773895531598</t>
  </si>
  <si>
    <t>-516.756666564053 126.315019181484 -200.653522248771</t>
  </si>
  <si>
    <t>-531.565355136979 118.85227247531 215.496721459095</t>
  </si>
  <si>
    <t>-534.093640576465 104.88511077598 621.590537010377</t>
  </si>
  <si>
    <t>-394.307674297961 54.2546914806219 682.667872224367</t>
  </si>
  <si>
    <t>9763-20170724T150354.379088500.bin</t>
  </si>
  <si>
    <t>-502.127457409034 204.674929258872 -205.688469539391</t>
  </si>
  <si>
    <t>-508.885357193988 199.644051177145 -303.836365793704</t>
  </si>
  <si>
    <t>-506.464910887938 182.938291274971 -410.976884063614</t>
  </si>
  <si>
    <t>-499.914307707853 163.826144813272 -506.871588910421</t>
  </si>
  <si>
    <t>-488.794697804575 141.024527638067 -601.531105455998</t>
  </si>
  <si>
    <t>-468.148674680069 105.344770192208 -733.23049454439</t>
  </si>
  <si>
    <t>-435.188177679606 80.8434845478744 -814.681697045918</t>
  </si>
  <si>
    <t>-480.212538862321 149.813939330809 -683.250819968054</t>
  </si>
  <si>
    <t>-516.030256661796 282.482300264202 -710.000931873502</t>
  </si>
  <si>
    <t>-455.106311359779 458.302468426315 -474.681002796607</t>
  </si>
  <si>
    <t>-233.405502631277 382.544816681589 -402.331109222374</t>
  </si>
  <si>
    <t>-474.337081934454 92.4187580034672 -666.780502344766</t>
  </si>
  <si>
    <t>-466.03145864443 24.4231684163017 -315.022053897164</t>
  </si>
  <si>
    <t>-238.882246808302 109.635840247236 -350.617515560532</t>
  </si>
  <si>
    <t>-487.551783526663 283.02510307174 -210.661745176206</t>
  </si>
  <si>
    <t>-489.197132728056 289.06062803591 205.771736252935</t>
  </si>
  <si>
    <t>-486.247136448413 285.835625444687 612.132977539173</t>
  </si>
  <si>
    <t>-338.924577197318 300.170593116134 674.779338485889</t>
  </si>
  <si>
    <t>-516.728429906904 126.361224149183 -200.671520423469</t>
  </si>
  <si>
    <t>-531.578435865294 118.876694785168 215.476850072502</t>
  </si>
  <si>
    <t>-534.080065123029 104.879752790652 621.57414190088</t>
  </si>
  <si>
    <t>-394.304810479832 54.2417632030704 682.669668482</t>
  </si>
  <si>
    <t>9763-20170724T150354.439757100.bin</t>
  </si>
  <si>
    <t>-502.124323760062 204.77918456011 -205.693017946843</t>
  </si>
  <si>
    <t>-508.878372982395 199.733789039524 -303.840511074893</t>
  </si>
  <si>
    <t>-506.466474027865 182.959181078541 -410.970375083786</t>
  </si>
  <si>
    <t>-499.926945058497 163.76383260001 -506.849221897856</t>
  </si>
  <si>
    <t>-488.820727091415 140.857971021193 -601.485199225296</t>
  </si>
  <si>
    <t>-468.195000630343 105.010112548515 -733.142143583893</t>
  </si>
  <si>
    <t>-435.291994453461 80.3581726416066 -814.57104277285</t>
  </si>
  <si>
    <t>-480.2354754144 149.545145559322 -683.215477173405</t>
  </si>
  <si>
    <t>-515.925627526428 282.204503616901 -710.177412549112</t>
  </si>
  <si>
    <t>-453.813501029898 458.741365720868 -475.706032198193</t>
  </si>
  <si>
    <t>-232.35485317053 383.105413930028 -402.492325245942</t>
  </si>
  <si>
    <t>-474.388871829042 92.1666989400476 -666.676504968449</t>
  </si>
  <si>
    <t>-465.888611387217 24.6380853639496 -314.830631928621</t>
  </si>
  <si>
    <t>-238.752741258148 109.823497447668 -350.576161113268</t>
  </si>
  <si>
    <t>-487.492003146915 283.11767363238 -210.681916362639</t>
  </si>
  <si>
    <t>-489.196932424532 289.117166280781 205.751869130189</t>
  </si>
  <si>
    <t>-486.235360081747 285.849558665939 612.117678708812</t>
  </si>
  <si>
    <t>-338.916813353638 300.1525979653 674.780791310551</t>
  </si>
  <si>
    <t>-516.734871570188 126.460547118161 -200.679034909112</t>
  </si>
  <si>
    <t>-531.633305308696 118.968296276368 215.467489746491</t>
  </si>
  <si>
    <t>-534.041789692317 104.894485317141 621.550971470291</t>
  </si>
  <si>
    <t>-394.3004486943 54.2044681993943 682.681033375625</t>
  </si>
  <si>
    <t>9763-20170724T150354.476381700.bin</t>
  </si>
  <si>
    <t>-502.079121078127 204.812409504493 -205.73163524844</t>
  </si>
  <si>
    <t>-508.839027669325 199.767259371901 -303.878746424229</t>
  </si>
  <si>
    <t>-506.456397166062 182.956225915319 -411.003521784011</t>
  </si>
  <si>
    <t>-499.951480706568 163.7117207764 -506.874949701099</t>
  </si>
  <si>
    <t>-488.887244877058 140.740614977871 -601.500047719011</t>
  </si>
  <si>
    <t>-468.32770640611 104.783053342917 -733.137339469775</t>
  </si>
  <si>
    <t>-435.477188741203 80.0304231895268 -814.556814900185</t>
  </si>
  <si>
    <t>-480.319189023863 149.362920858895 -683.239015338457</t>
  </si>
  <si>
    <t>-515.903635701604 282.03055469995 -710.316642114599</t>
  </si>
  <si>
    <t>-453.336633152203 458.879060117376 -476.201219095021</t>
  </si>
  <si>
    <t>-232.027324142676 383.110762790824 -402.673243585738</t>
  </si>
  <si>
    <t>-474.512035043167 91.9918427690536 -666.660724027018</t>
  </si>
  <si>
    <t>-465.884053335687 24.6432877715872 -314.76994980218</t>
  </si>
  <si>
    <t>-238.70632078177 109.676998903817 -350.610372429987</t>
  </si>
  <si>
    <t>-487.411111425193 283.161429516119 -210.707864796777</t>
  </si>
  <si>
    <t>-489.173007232319 289.146109214351 205.725920877282</t>
  </si>
  <si>
    <t>-486.228324080208 285.869183039121 612.099138238975</t>
  </si>
  <si>
    <t>-338.912242547695 300.14469554762 674.77432600033</t>
  </si>
  <si>
    <t>-516.719113940009 126.495450834032 -200.695160426165</t>
  </si>
  <si>
    <t>-531.645651680982 118.996527587086 215.450218244346</t>
  </si>
  <si>
    <t>-534.022568435364 104.8983223469 621.538270589604</t>
  </si>
  <si>
    <t>-394.294030738668 54.1961546423802 682.687504851775</t>
  </si>
  <si>
    <t>9763-20170724T150354.543094000.bin</t>
  </si>
  <si>
    <t>-502.164069991038 204.955993447884 -205.740358261522</t>
  </si>
  <si>
    <t>-508.958938849111 199.898724354123 -303.884302472815</t>
  </si>
  <si>
    <t>-506.670191549882 183.013553631433 -410.99952785415</t>
  </si>
  <si>
    <t>-500.270648927556 163.675082832375 -506.859237324556</t>
  </si>
  <si>
    <t>-489.331020031687 140.581179728145 -601.468919557598</t>
  </si>
  <si>
    <t>-468.965831798512 104.419460116904 -733.080385449243</t>
  </si>
  <si>
    <t>-436.236912142423 79.4926263901191 -814.495879952981</t>
  </si>
  <si>
    <t>-480.825055396187 149.084435153693 -683.2266365976</t>
  </si>
  <si>
    <t>-516.186472402323 281.774172889929 -710.503809701856</t>
  </si>
  <si>
    <t>-452.856186666867 459.057090150555 -476.922817776282</t>
  </si>
  <si>
    <t>-231.761493280124 383.397132084967 -402.6416282672</t>
  </si>
  <si>
    <t>-475.110641462689 91.723384521418 -666.581815308782</t>
  </si>
  <si>
    <t>-466.468805649273 24.5884316338927 -314.576024694699</t>
  </si>
  <si>
    <t>-239.138554159793 109.150152185958 -350.56554663325</t>
  </si>
  <si>
    <t>-487.445948223175 283.313035417391 -210.734601507456</t>
  </si>
  <si>
    <t>-489.114510344786 289.227371465001 205.700572447903</t>
  </si>
  <si>
    <t>-486.242196812889 285.931919419336 612.08454461712</t>
  </si>
  <si>
    <t>-338.911903369831 300.067402421033 674.758110596599</t>
  </si>
  <si>
    <t>-516.881595746972 126.654279910325 -200.687862125309</t>
  </si>
  <si>
    <t>-531.678571482607 119.065055185665 215.46044757585</t>
  </si>
  <si>
    <t>-534.025135848699 104.918731375306 621.569056449099</t>
  </si>
  <si>
    <t>-394.296516819895 54.1852117192004 682.692110385039</t>
  </si>
  <si>
    <t>9763-20170724T150354.576213300.bin</t>
  </si>
  <si>
    <t>-502.216079587842 204.960015786532 -205.731186060775</t>
  </si>
  <si>
    <t>-509.019258147212 199.905885676123 -303.874855449442</t>
  </si>
  <si>
    <t>-506.782675336243 182.993590475189 -410.986801728351</t>
  </si>
  <si>
    <t>-500.446821875257 163.616088471391 -506.842721997951</t>
  </si>
  <si>
    <t>-489.586798170291 140.467314086433 -601.448283099243</t>
  </si>
  <si>
    <t>-469.349714208075 104.210161972527 -733.053309535596</t>
  </si>
  <si>
    <t>-436.693355203637 79.2030224482235 -814.473105191992</t>
  </si>
  <si>
    <t>-481.127219236888 148.915763203585 -683.216481292369</t>
  </si>
  <si>
    <t>-516.351565232117 281.616697055682 -710.596706608845</t>
  </si>
  <si>
    <t>-452.609897408093 458.929254285562 -477.150183962404</t>
  </si>
  <si>
    <t>-231.567525250864 383.600507911775 -402.378341054954</t>
  </si>
  <si>
    <t>-475.462940323116 91.5579971509874 -666.543475034054</t>
  </si>
  <si>
    <t>-466.83845633573 24.4271173707909 -314.471932798828</t>
  </si>
  <si>
    <t>-239.430567298377 108.769862839205 -350.485090869758</t>
  </si>
  <si>
    <t>-487.409134287566 283.301050276522 -210.726492797523</t>
  </si>
  <si>
    <t>-489.1316391551 289.272709301267 205.707639406185</t>
  </si>
  <si>
    <t>-486.260955770216 285.97215691338 612.083897089994</t>
  </si>
  <si>
    <t>-338.918027422772 300.023360899434 674.746673805607</t>
  </si>
  <si>
    <t>-516.979245908549 126.652594575871 -200.674695441771</t>
  </si>
  <si>
    <t>-531.655309090903 119.044379731416 215.477580824143</t>
  </si>
  <si>
    <t>-534.032851628249 104.927336510681 621.587343888861</t>
  </si>
  <si>
    <t>-394.304626925175 54.1651653832248 682.6874613586</t>
  </si>
  <si>
    <t>9763-20170724T150354.642902800.bin</t>
  </si>
  <si>
    <t>-502.280546452746 204.880163632962 -205.712505594074</t>
  </si>
  <si>
    <t>-509.11054422593 199.831093318202 -303.854567196187</t>
  </si>
  <si>
    <t>-506.978576585044 182.860300679155 -410.959352830479</t>
  </si>
  <si>
    <t>-500.766897213757 163.399235710618 -506.806572751185</t>
  </si>
  <si>
    <t>-490.059800653151 140.133305526234 -601.400753457233</t>
  </si>
  <si>
    <t>-470.067357692087 103.672983566111 -732.98701791643</t>
  </si>
  <si>
    <t>-437.571239734448 78.5016790662035 -814.420421144279</t>
  </si>
  <si>
    <t>-481.682584183392 148.464803481862 -683.189609796077</t>
  </si>
  <si>
    <t>-516.648956325087 281.194738412803 -710.712490439653</t>
  </si>
  <si>
    <t>-451.800610633198 458.316903689511 -477.426325291295</t>
  </si>
  <si>
    <t>-230.864290717817 383.775202619672 -401.560096520965</t>
  </si>
  <si>
    <t>-476.126597363831 91.1142953033395 -666.454594130343</t>
  </si>
  <si>
    <t>-467.460090998726 23.9691220948844 -314.291191465058</t>
  </si>
  <si>
    <t>-239.914575355285 107.987244196708 -350.193836539074</t>
  </si>
  <si>
    <t>-487.417387378494 283.242002283387 -210.701548502022</t>
  </si>
  <si>
    <t>-489.079059600834 289.298459696175 205.731595197885</t>
  </si>
  <si>
    <t>-486.302243845479 286.014672125684 612.108050870267</t>
  </si>
  <si>
    <t>-338.927818005183 299.977638661507 674.716506264213</t>
  </si>
  <si>
    <t>-517.128085463057 126.588126274945 -200.655458327103</t>
  </si>
  <si>
    <t>-531.636232971072 118.943626648827 215.502069012649</t>
  </si>
  <si>
    <t>-534.081615242516 104.89299523746 621.619255452764</t>
  </si>
  <si>
    <t>-394.310079907357 54.1804658895128 682.661540155417</t>
  </si>
  <si>
    <t>9763-20170724T150354.674493700.bin</t>
  </si>
  <si>
    <t>-502.284966927363 204.841062079254 -205.690442507741</t>
  </si>
  <si>
    <t>-509.105768534287 199.793792850984 -303.83317486809</t>
  </si>
  <si>
    <t>-506.998947850778 182.830768515314 -410.939837251135</t>
  </si>
  <si>
    <t>-500.824865037645 163.376844921196 -506.790927219147</t>
  </si>
  <si>
    <t>-490.170369671232 140.116621354665 -601.39232844484</t>
  </si>
  <si>
    <t>-470.267818638589 103.6610533355 -732.993528541821</t>
  </si>
  <si>
    <t>-437.839428005432 78.4581899610857 -814.444321222008</t>
  </si>
  <si>
    <t>-481.823019584157 148.454421983692 -683.183593931711</t>
  </si>
  <si>
    <t>-516.613799553459 281.239277066552 -710.71688327094</t>
  </si>
  <si>
    <t>-451.233501954058 457.986332212163 -477.29463081407</t>
  </si>
  <si>
    <t>-230.309930157531 383.741058224843 -401.101394106033</t>
  </si>
  <si>
    <t>-476.3076311566 91.0966224490385 -666.460543768084</t>
  </si>
  <si>
    <t>-467.643876632871 23.9288784810515 -314.283909285209</t>
  </si>
  <si>
    <t>-240.046778744328 107.829644668923 -350.134053585898</t>
  </si>
  <si>
    <t>-487.371698837308 283.207791040343 -210.69552874661</t>
  </si>
  <si>
    <t>-489.013479325605 289.297036965663 205.737219077274</t>
  </si>
  <si>
    <t>-486.324332293829 286.036702413592 612.121656088024</t>
  </si>
  <si>
    <t>-338.933310152118 299.974727819925 674.69660361504</t>
  </si>
  <si>
    <t>-517.170287874805 126.523716662718 -200.650578572049</t>
  </si>
  <si>
    <t>-531.620320197849 118.921947632509 215.509739626568</t>
  </si>
  <si>
    <t>-534.094596226347 104.876187638523 621.628870576611</t>
  </si>
  <si>
    <t>-394.305341933278 54.1893696207958 682.651827562193</t>
  </si>
  <si>
    <t>9763-20170724T150354.741181100.bin</t>
  </si>
  <si>
    <t>-502.090650840882 204.743016062907 -205.69153998244</t>
  </si>
  <si>
    <t>-508.914012242745 199.68800842601 -303.833688532676</t>
  </si>
  <si>
    <t>-506.92243606548 182.691995916891 -410.937290299719</t>
  </si>
  <si>
    <t>-500.897797961908 163.19211665617 -506.788512021349</t>
  </si>
  <si>
    <t>-490.437451516195 139.865442435129 -601.395313466367</t>
  </si>
  <si>
    <t>-470.854369105626 103.291311383694 -733.011535268404</t>
  </si>
  <si>
    <t>-438.592866498106 77.9963400222989 -814.49994366152</t>
  </si>
  <si>
    <t>-482.203611890964 148.140504363743 -683.204417627566</t>
  </si>
  <si>
    <t>-516.582004037499 281.034347782696 -710.745125153711</t>
  </si>
  <si>
    <t>-450.224623479271 457.252831363944 -477.199203943978</t>
  </si>
  <si>
    <t>-229.35208935177 383.529050905005 -400.354204055316</t>
  </si>
  <si>
    <t>-476.817696722921 90.7758254237351 -666.462258029132</t>
  </si>
  <si>
    <t>-468.180568407454 23.5588706694318 -314.305606606398</t>
  </si>
  <si>
    <t>-240.541339242879 107.363891064111 -350.112000125352</t>
  </si>
  <si>
    <t>-487.016897439552 283.152173150634 -210.707301718311</t>
  </si>
  <si>
    <t>-488.865893085904 289.255920536529 205.724360383488</t>
  </si>
  <si>
    <t>-486.338769717002 286.059087056399 612.103859659173</t>
  </si>
  <si>
    <t>-338.932107455572 299.943565942149 674.653808645754</t>
  </si>
  <si>
    <t>-517.169056512857 126.388846923569 -200.632300848305</t>
  </si>
  <si>
    <t>-531.612112487546 118.921111621683 215.530702214063</t>
  </si>
  <si>
    <t>-534.083699705597 104.872252408008 621.638620020511</t>
  </si>
  <si>
    <t>-394.294602403798 54.1646485391705 682.644726832129</t>
  </si>
  <si>
    <t>9763-20170724T150354.775767900.bin</t>
  </si>
  <si>
    <t>-502.004144256617 204.71438583704 -205.708647730121</t>
  </si>
  <si>
    <t>-508.84927376436 199.656428032978 -303.84916945116</t>
  </si>
  <si>
    <t>-506.942987871954 182.64439749013 -410.9517824613</t>
  </si>
  <si>
    <t>-501.020106543422 163.121565819129 -506.80475292564</t>
  </si>
  <si>
    <t>-490.685803785249 139.761209801646 -601.416957605651</t>
  </si>
  <si>
    <t>-471.30522040145 103.12624936936 -733.046244675482</t>
  </si>
  <si>
    <t>-439.126985519692 77.7900126142147 -814.554805796848</t>
  </si>
  <si>
    <t>-482.532267317188 148.004071302945 -683.237375793394</t>
  </si>
  <si>
    <t>-516.722925607864 280.923729127673 -710.830846964665</t>
  </si>
  <si>
    <t>-449.858826860174 457.054804073749 -477.363421203489</t>
  </si>
  <si>
    <t>-229.10737467493 383.550559109517 -399.962403672901</t>
  </si>
  <si>
    <t>-477.21175567098 90.6357809521055 -666.487222337984</t>
  </si>
  <si>
    <t>-468.522570344083 23.2865774334659 -314.315049508142</t>
  </si>
  <si>
    <t>-240.89375009535 107.110079800677 -350.144439466825</t>
  </si>
  <si>
    <t>-486.890197333718 283.110659014807 -210.725621583732</t>
  </si>
  <si>
    <t>-488.774891278613 289.248557037571 205.705354582238</t>
  </si>
  <si>
    <t>-486.351864667569 286.087762910899 612.087160913452</t>
  </si>
  <si>
    <t>-338.940294330541 299.942056944873 674.632284034927</t>
  </si>
  <si>
    <t>-517.146953615471 126.404264341839 -200.629539754446</t>
  </si>
  <si>
    <t>-531.621110429019 118.909995918105 215.531868343804</t>
  </si>
  <si>
    <t>-534.078141391 104.868002617075 621.638766271996</t>
  </si>
  <si>
    <t>-394.292504002923 54.1446145790751 682.639758974673</t>
  </si>
  <si>
    <t>9763-20170724T150354.840447100.bin</t>
  </si>
  <si>
    <t>-501.91391486418 204.609632737575 -205.688900151378</t>
  </si>
  <si>
    <t>-508.783740511824 199.547627136839 -303.827421572579</t>
  </si>
  <si>
    <t>-507.026736244712 182.505863194218 -410.927880070749</t>
  </si>
  <si>
    <t>-501.287173447042 162.940037245779 -506.783169838773</t>
  </si>
  <si>
    <t>-491.183542995512 139.516480634881 -601.404831651481</t>
  </si>
  <si>
    <t>-472.176316426914 102.767532661083 -733.056777086409</t>
  </si>
  <si>
    <t>-440.167048667162 77.3319410874474 -814.600871643386</t>
  </si>
  <si>
    <t>-483.185557791603 147.698109962706 -683.246787890046</t>
  </si>
  <si>
    <t>-516.987895601277 280.705695579676 -710.9733905466</t>
  </si>
  <si>
    <t>-448.919956828033 456.729359413979 -477.773031296376</t>
  </si>
  <si>
    <t>-228.392540383882 383.538646489485 -399.441796429017</t>
  </si>
  <si>
    <t>-477.970576727799 90.325228764849 -666.478906209705</t>
  </si>
  <si>
    <t>-469.225718959856 22.842668342191 -314.30750025625</t>
  </si>
  <si>
    <t>-241.525053016805 106.424813714634 -350.243838211091</t>
  </si>
  <si>
    <t>-486.711220599688 282.972041666841 -210.732951131273</t>
  </si>
  <si>
    <t>-488.717020244702 289.156219800016 205.696758991934</t>
  </si>
  <si>
    <t>-486.376013566982 286.082077232927 612.084661372769</t>
  </si>
  <si>
    <t>-338.950722705653 299.906972775069 674.603900797231</t>
  </si>
  <si>
    <t>-517.148612556993 126.302489600454 -200.605982081493</t>
  </si>
  <si>
    <t>-531.647146075418 118.895517061356 215.556193248421</t>
  </si>
  <si>
    <t>-534.042650263538 104.919435177465 621.668014734069</t>
  </si>
  <si>
    <t>-394.289127100775 54.0925961534886 682.656399232908</t>
  </si>
  <si>
    <t>9763-20170724T150354.873533600.bin</t>
  </si>
  <si>
    <t>-501.90374737046 204.561900375811 -205.683386201879</t>
  </si>
  <si>
    <t>-508.793382643615 199.500819646323 -303.820566007441</t>
  </si>
  <si>
    <t>-507.091806608799 182.444768320001 -410.919594187337</t>
  </si>
  <si>
    <t>-501.415596041105 162.857802482381 -506.774475642092</t>
  </si>
  <si>
    <t>-491.388169286137 139.403964632156 -601.396645273968</t>
  </si>
  <si>
    <t>-472.501351648761 102.601959258989 -733.051152030666</t>
  </si>
  <si>
    <t>-440.551228329391 77.1173378808144 -814.60297931286</t>
  </si>
  <si>
    <t>-483.429812805078 147.556805468776 -683.245188858407</t>
  </si>
  <si>
    <t>-517.038525496928 280.588765490482 -711.03718833999</t>
  </si>
  <si>
    <t>-448.461233188168 456.571264600978 -477.954910423705</t>
  </si>
  <si>
    <t>-228.096469438209 383.399707591871 -399.149528418239</t>
  </si>
  <si>
    <t>-478.269905497499 90.1822307267278 -666.466788740247</t>
  </si>
  <si>
    <t>-469.516521916221 22.6122222900915 -314.277479078394</t>
  </si>
  <si>
    <t>-241.751939888898 105.98418821216 -350.297607007587</t>
  </si>
  <si>
    <t>-486.652779216358 282.923301770865 -210.727144496444</t>
  </si>
  <si>
    <t>-488.681208020874 289.116680494926 205.702368106706</t>
  </si>
  <si>
    <t>-486.382554285716 286.075545153815 612.081574857454</t>
  </si>
  <si>
    <t>-338.949947555442 299.875019397209 674.589199756521</t>
  </si>
  <si>
    <t>-517.153636858972 126.246713511184 -200.599618746697</t>
  </si>
  <si>
    <t>-531.663099578211 118.903877958261 215.563236013852</t>
  </si>
  <si>
    <t>-534.021363636455 104.936661332042 621.667255123193</t>
  </si>
  <si>
    <t>-394.287756947833 54.0616121054954 682.66105572407</t>
  </si>
  <si>
    <t>9763-20170724T150354.910633500.bin</t>
  </si>
  <si>
    <t>-501.898595241679 204.48156392255 -205.684415206532</t>
  </si>
  <si>
    <t>-508.777782862304 199.422667037444 -303.822441025485</t>
  </si>
  <si>
    <t>-507.10444349211 182.361831742849 -410.921159936644</t>
  </si>
  <si>
    <t>-501.46989390733 162.765404330404 -506.776431755176</t>
  </si>
  <si>
    <t>-491.50018319774 139.295528749853 -601.400836013021</t>
  </si>
  <si>
    <t>-472.711278168892 102.462561086745 -733.060695733061</t>
  </si>
  <si>
    <t>-440.809092197344 76.9402590337088 -814.61970258978</t>
  </si>
  <si>
    <t>-483.569068916653 147.433334661051 -683.253558803911</t>
  </si>
  <si>
    <t>-516.974977982673 280.51278233131 -711.089480923555</t>
  </si>
  <si>
    <t>-448.005031513956 456.488621960147 -478.118261308989</t>
  </si>
  <si>
    <t>-227.788518032233 383.32840045384 -398.889016602349</t>
  </si>
  <si>
    <t>-478.463927534878 90.0544913145552 -666.472774279034</t>
  </si>
  <si>
    <t>-469.748644127889 22.3626789505827 -314.272684198511</t>
  </si>
  <si>
    <t>-241.923781763134 105.544724579599 -350.350028685253</t>
  </si>
  <si>
    <t>-486.59252158058 282.837924193386 -210.724966531602</t>
  </si>
  <si>
    <t>-488.648444955192 289.078376739064 205.703685627705</t>
  </si>
  <si>
    <t>-486.383750928517 286.05023630407 612.079951255599</t>
  </si>
  <si>
    <t>-338.950477873688 299.88481071238 674.578231135713</t>
  </si>
  <si>
    <t>-517.170014722912 126.170601342157 -200.600304017042</t>
  </si>
  <si>
    <t>-531.702289645897 118.86467453641 215.562446834457</t>
  </si>
  <si>
    <t>-534.012788520733 104.940568556421 621.665569564933</t>
  </si>
  <si>
    <t>-394.286395434069 54.0456468319192 682.659295999223</t>
  </si>
  <si>
    <t>9763-20170724T150354.973809500.bin</t>
  </si>
  <si>
    <t>-501.903167299057 204.37048734748 -205.723146507757</t>
  </si>
  <si>
    <t>-508.762145386999 199.294112610329 -303.861757277821</t>
  </si>
  <si>
    <t>-507.126987800049 182.206121347159 -410.956768549481</t>
  </si>
  <si>
    <t>-501.550994581889 162.579529847638 -506.809135710327</t>
  </si>
  <si>
    <t>-491.66345448092 139.071806109466 -601.432921476512</t>
  </si>
  <si>
    <t>-473.014563716484 102.1755183481 -733.094773467734</t>
  </si>
  <si>
    <t>-441.121628467591 76.6221615657871 -814.647689539269</t>
  </si>
  <si>
    <t>-483.767251918707 147.176392101418 -683.292288256146</t>
  </si>
  <si>
    <t>-516.888433475598 280.29880010631 -711.195289369197</t>
  </si>
  <si>
    <t>-447.271134714355 456.207669632035 -478.366014307485</t>
  </si>
  <si>
    <t>-227.193725500833 383.465743665163 -398.368958096591</t>
  </si>
  <si>
    <t>-478.748587336619 89.7929270022969 -666.500549596203</t>
  </si>
  <si>
    <t>-470.190367778407 22.0349778756859 -314.272769245883</t>
  </si>
  <si>
    <t>-242.254335283675 104.935556205073 -350.295627695934</t>
  </si>
  <si>
    <t>-486.505227144353 282.743766043767 -210.770314330306</t>
  </si>
  <si>
    <t>-488.578491373995 289.025195281209 205.657607431773</t>
  </si>
  <si>
    <t>-486.415689254961 286.107122447024 612.043658010647</t>
  </si>
  <si>
    <t>-338.964116792065 299.721264600937 674.547134063167</t>
  </si>
  <si>
    <t>-517.271327268065 126.060202056102 -200.621865029016</t>
  </si>
  <si>
    <t>-531.837033975433 118.794740922267 215.540455249723</t>
  </si>
  <si>
    <t>-534.002115874192 104.927637022102 621.645787702661</t>
  </si>
  <si>
    <t>-394.289013963231 54.0102309659981 682.651201125418</t>
  </si>
  <si>
    <t>9763-20170724T150355.038990100.bin</t>
  </si>
  <si>
    <t>-501.858035062832 204.250253013525 -205.723682162426</t>
  </si>
  <si>
    <t>-508.666966862593 199.14815531961 -303.864391168955</t>
  </si>
  <si>
    <t>-507.01925611268 182.04877797047 -410.957302768311</t>
  </si>
  <si>
    <t>-501.449722858433 162.416361285794 -506.809057634061</t>
  </si>
  <si>
    <t>-491.586509808592 138.906294244779 -601.434624133088</t>
  </si>
  <si>
    <t>-472.990687634393 102.009129897643 -733.103886144924</t>
  </si>
  <si>
    <t>-441.059041683962 76.4678603876457 -814.645376557305</t>
  </si>
  <si>
    <t>-483.694203437427 147.013893454776 -683.294050510613</t>
  </si>
  <si>
    <t>-516.62147597262 280.19614459948 -711.223493181297</t>
  </si>
  <si>
    <t>-446.653157215614 455.370838137938 -477.946264976453</t>
  </si>
  <si>
    <t>-226.690471199085 383.439749101933 -396.907027716694</t>
  </si>
  <si>
    <t>-478.726950861656 89.6236397076893 -666.510368516898</t>
  </si>
  <si>
    <t>-470.493568249451 21.7510017613556 -314.243573885498</t>
  </si>
  <si>
    <t>-242.50329963352 104.592385433993 -350.059113347033</t>
  </si>
  <si>
    <t>-486.368590888172 282.595937775777 -210.802330668053</t>
  </si>
  <si>
    <t>-488.543489399137 288.969941715185 205.623705784764</t>
  </si>
  <si>
    <t>-486.429382194051 286.125704048097 612.005463064197</t>
  </si>
  <si>
    <t>-338.971751484703 299.66612924829 674.510748473478</t>
  </si>
  <si>
    <t>-517.306949801909 125.947646851382 -200.614940220587</t>
  </si>
  <si>
    <t>-531.849304571187 118.707138534773 215.548612370417</t>
  </si>
  <si>
    <t>-534.008216925801 104.907436673709 621.663988838315</t>
  </si>
  <si>
    <t>-394.280988117936 53.9963445002613 682.642361457056</t>
  </si>
  <si>
    <t>9763-20170724T150355.074587200.bin</t>
  </si>
  <si>
    <t>-501.806632809564 204.189753837142 -205.729927152326</t>
  </si>
  <si>
    <t>-508.591006212179 199.079115352479 -303.87189669636</t>
  </si>
  <si>
    <t>-506.928850126524 181.979661523635 -410.964639188135</t>
  </si>
  <si>
    <t>-501.352318641049 162.349732782545 -506.816454963307</t>
  </si>
  <si>
    <t>-491.488642200958 138.843889551418 -601.442996034973</t>
  </si>
  <si>
    <t>-472.899405813708 101.953802839236 -733.115133051596</t>
  </si>
  <si>
    <t>-440.940694739468 76.4191217994339 -814.648199895187</t>
  </si>
  <si>
    <t>-483.589020649509 146.957167274412 -683.301350474156</t>
  </si>
  <si>
    <t>-516.445260200513 280.159373595716 -711.206638145984</t>
  </si>
  <si>
    <t>-446.532133250865 454.782888302424 -477.500076144197</t>
  </si>
  <si>
    <t>-226.578831475505 383.48776375094 -395.87588241991</t>
  </si>
  <si>
    <t>-478.643733683896 89.563536679703 -666.523294112701</t>
  </si>
  <si>
    <t>-470.666477018961 21.6548175915261 -314.242087192129</t>
  </si>
  <si>
    <t>-242.632342280112 104.440351099184 -349.907085559358</t>
  </si>
  <si>
    <t>-486.33417787169 282.560880097724 -210.816300508058</t>
  </si>
  <si>
    <t>-488.537134495278 288.937057048342 205.609594231614</t>
  </si>
  <si>
    <t>-486.443895188616 286.149804370151 611.987451757064</t>
  </si>
  <si>
    <t>-338.98067910346 299.630340788307 674.492497752234</t>
  </si>
  <si>
    <t>-517.252068378355 125.897075504517 -200.61959424301</t>
  </si>
  <si>
    <t>-531.864403594066 118.675108328988 215.541796848653</t>
  </si>
  <si>
    <t>-534.018866735754 104.895541349112 621.667545526402</t>
  </si>
  <si>
    <t>-394.280919725777 54.0002905303613 682.634508050528</t>
  </si>
  <si>
    <t>9763-20170724T150355.141267100.bin</t>
  </si>
  <si>
    <t>-501.664294066791 204.04490385687 -205.74792026007</t>
  </si>
  <si>
    <t>-508.384339227099 198.931692070138 -303.894274033202</t>
  </si>
  <si>
    <t>-506.65104375487 181.865018144961 -410.99097453764</t>
  </si>
  <si>
    <t>-501.011635399722 162.278800785786 -506.848131557495</t>
  </si>
  <si>
    <t>-491.087329168267 138.830138143581 -601.482585610453</t>
  </si>
  <si>
    <t>-472.415796450391 102.034478929658 -733.169433578899</t>
  </si>
  <si>
    <t>-440.374370122498 76.5625983418975 -814.689574071544</t>
  </si>
  <si>
    <t>-483.149791725109 147.000482351555 -683.331439927834</t>
  </si>
  <si>
    <t>-516.035408163226 280.217944514457 -711.129531556587</t>
  </si>
  <si>
    <t>-446.650800701083 453.808394641597 -476.497500963219</t>
  </si>
  <si>
    <t>-226.784788660487 384.206349116603 -393.193844001882</t>
  </si>
  <si>
    <t>-478.188505648234 89.5979651500638 -666.588547303591</t>
  </si>
  <si>
    <t>-470.648081029145 21.5264571128757 -314.29744920975</t>
  </si>
  <si>
    <t>-242.567520565708 104.331923398739 -349.617745190318</t>
  </si>
  <si>
    <t>-486.189834342991 282.391866704576 -210.824732379984</t>
  </si>
  <si>
    <t>-488.542206376203 288.853988588867 205.598970318469</t>
  </si>
  <si>
    <t>-486.429278559167 286.110724133846 611.964176633155</t>
  </si>
  <si>
    <t>-338.973877428122 299.66182561372 674.472356755816</t>
  </si>
  <si>
    <t>-517.126129655976 125.744630025314 -200.632919073413</t>
  </si>
  <si>
    <t>-531.862754313721 118.591819601953 215.525323125382</t>
  </si>
  <si>
    <t>-534.014380958674 104.875927537141 621.653709856885</t>
  </si>
  <si>
    <t>-394.261472396233 54.0277392861335 682.625674831932</t>
  </si>
  <si>
    <t>9763-20170724T150355.173354300.bin</t>
  </si>
  <si>
    <t>-501.618140716927 203.968246431587 -205.755908823774</t>
  </si>
  <si>
    <t>-508.302558816223 198.852663545287 -303.904610331955</t>
  </si>
  <si>
    <t>-506.519514024989 181.809523448003 -411.00423461938</t>
  </si>
  <si>
    <t>-500.831321450681 162.256083136728 -506.8652404336</t>
  </si>
  <si>
    <t>-490.854723593287 138.852117978332 -601.505178654151</t>
  </si>
  <si>
    <t>-472.106240828733 102.132208848511 -733.202307189173</t>
  </si>
  <si>
    <t>-440.006146255748 76.7192388231485 -814.717749694922</t>
  </si>
  <si>
    <t>-482.894998987444 147.066644239037 -683.347578508609</t>
  </si>
  <si>
    <t>-515.877720111479 280.271418528897 -711.067070269546</t>
  </si>
  <si>
    <t>-447.009054308809 453.230922813348 -475.81794921887</t>
  </si>
  <si>
    <t>-227.067332308235 384.816143073131 -391.734272090802</t>
  </si>
  <si>
    <t>-477.892225647415 89.6604244059292 -666.629259582953</t>
  </si>
  <si>
    <t>-470.521237097529 21.5052692874044 -314.32928260433</t>
  </si>
  <si>
    <t>-242.441389231716 104.387390384494 -349.473712502432</t>
  </si>
  <si>
    <t>-486.174716467776 282.314312951651 -210.828560076974</t>
  </si>
  <si>
    <t>-488.549604255518 288.795421491972 205.594702239321</t>
  </si>
  <si>
    <t>-486.422904490425 286.077994718607 611.9647987226</t>
  </si>
  <si>
    <t>-338.973734163732 299.72025810241 674.467861209399</t>
  </si>
  <si>
    <t>-517.051766756553 125.679702331164 -200.64718912484</t>
  </si>
  <si>
    <t>-531.849229016705 118.53451860829 215.509052363597</t>
  </si>
  <si>
    <t>-534.013028410085 104.855688732619 621.638990933023</t>
  </si>
  <si>
    <t>-394.246876599589 54.0515544601521 682.617286931571</t>
  </si>
  <si>
    <t>9763-20170724T150355.241538100.bin</t>
  </si>
  <si>
    <t>-501.523193790847 203.836797273702 -205.743921605866</t>
  </si>
  <si>
    <t>-508.15249146109 198.716481959939 -303.896021984517</t>
  </si>
  <si>
    <t>-506.221851198045 181.715773328761 -411.000006751902</t>
  </si>
  <si>
    <t>-500.36614711049 162.224506169926 -506.863374189937</t>
  </si>
  <si>
    <t>-490.188929927116 138.909940610008 -601.50407448853</t>
  </si>
  <si>
    <t>-471.124228654492 102.346848824243 -733.199464101859</t>
  </si>
  <si>
    <t>-438.82419919337 77.0812336947099 -814.681749231496</t>
  </si>
  <si>
    <t>-482.11112388959 147.212388317545 -683.325989083651</t>
  </si>
  <si>
    <t>-515.463272192231 280.354409554086 -710.907392869958</t>
  </si>
  <si>
    <t>-448.025578647737 452.103971224393 -474.360953120854</t>
  </si>
  <si>
    <t>-227.377080616462 385.774436675006 -390.458320277085</t>
  </si>
  <si>
    <t>-476.99162425931 89.8052183235911 -666.646669479813</t>
  </si>
  <si>
    <t>-469.843810048937 21.6943252950823 -314.342296213974</t>
  </si>
  <si>
    <t>-241.740122648694 104.670857190415 -349.107192510669</t>
  </si>
  <si>
    <t>-486.134552114951 282.171003525645 -210.82304394714</t>
  </si>
  <si>
    <t>-488.565614550282 288.746966813589 205.598399462898</t>
  </si>
  <si>
    <t>-486.419367197862 286.051702264117 611.963797349517</t>
  </si>
  <si>
    <t>-338.975342208618 299.799946818743 674.455790894124</t>
  </si>
  <si>
    <t>-516.872388609051 125.567564308094 -200.64381626975</t>
  </si>
  <si>
    <t>-531.761562623081 118.429197607959 215.509262742284</t>
  </si>
  <si>
    <t>-534.023593636104 104.8339330223 621.645152639273</t>
  </si>
  <si>
    <t>-394.230027919807 54.0858020359872 682.607336184022</t>
  </si>
  <si>
    <t>9763-20170724T150355.275633100.bin</t>
  </si>
  <si>
    <t>-501.44192754231 203.795689295591 -205.726636362147</t>
  </si>
  <si>
    <t>-508.05193927198 198.674987266103 -303.879889923413</t>
  </si>
  <si>
    <t>-506.038159181642 181.719261539325 -410.989527380056</t>
  </si>
  <si>
    <t>-500.083881068499 162.289457840261 -506.859305871487</t>
  </si>
  <si>
    <t>-489.785743813196 139.058873924423 -601.507625587145</t>
  </si>
  <si>
    <t>-470.528455395991 102.639207584965 -733.214712178263</t>
  </si>
  <si>
    <t>-438.123922923928 77.4546726120459 -814.680635639092</t>
  </si>
  <si>
    <t>-481.635669179238 147.444658432543 -683.313817789009</t>
  </si>
  <si>
    <t>-515.185703528358 280.550398445342 -710.785033430448</t>
  </si>
  <si>
    <t>-448.146663294058 451.519785122696 -473.560867977231</t>
  </si>
  <si>
    <t>-227.056089887705 386.097739741792 -390.11076337222</t>
  </si>
  <si>
    <t>-476.445812120742 90.0308777263829 -666.678947765849</t>
  </si>
  <si>
    <t>-469.42187421752 21.8205971990712 -314.392622461855</t>
  </si>
  <si>
    <t>-241.327520875973 104.900635113735 -348.970949523241</t>
  </si>
  <si>
    <t>-486.103580156875 282.126777411033 -210.801664824225</t>
  </si>
  <si>
    <t>-488.539010023145 288.744494187076 205.619125716895</t>
  </si>
  <si>
    <t>-486.415558063906 286.016343085891 611.986077146433</t>
  </si>
  <si>
    <t>-338.971163949359 299.845279793661 674.459316646171</t>
  </si>
  <si>
    <t>-516.729567281827 125.516794495247 -200.629606767341</t>
  </si>
  <si>
    <t>-531.648283906824 118.378982947402 215.522444449836</t>
  </si>
  <si>
    <t>-534.042106360385 104.813918492109 621.659827318278</t>
  </si>
  <si>
    <t>-394.22307473563 54.1131742547279 682.603078387949</t>
  </si>
  <si>
    <t>9763-20170724T150355.339427900.bin</t>
  </si>
  <si>
    <t>-501.31693849256 203.733526439136 -205.734495684304</t>
  </si>
  <si>
    <t>-507.879570927194 198.606287794983 -303.890711396282</t>
  </si>
  <si>
    <t>-505.686384603464 181.708979401114 -411.005844586553</t>
  </si>
  <si>
    <t>-499.522001315016 162.363668848064 -506.879529185593</t>
  </si>
  <si>
    <t>-488.968293462802 139.251551246509 -601.528674891249</t>
  </si>
  <si>
    <t>-469.305714865633 103.037799820622 -733.232713192386</t>
  </si>
  <si>
    <t>-436.701385138559 78.0247217144597 -814.671683183483</t>
  </si>
  <si>
    <t>-480.623949271954 147.758169216471 -683.302819208085</t>
  </si>
  <si>
    <t>-514.290039953687 280.902773465271 -710.492966178814</t>
  </si>
  <si>
    <t>-448.295181387032 448.874289842969 -470.846973547087</t>
  </si>
  <si>
    <t>-226.42116401111 385.140777330619 -388.173260684307</t>
  </si>
  <si>
    <t>-475.370345946925 90.3324850945444 -666.728655186269</t>
  </si>
  <si>
    <t>-468.772791795399 21.9187965155586 -314.48422791353</t>
  </si>
  <si>
    <t>-240.705723291395 105.1920389438 -348.776809867594</t>
  </si>
  <si>
    <t>-486.111087711116 282.06529205368 -210.773999092686</t>
  </si>
  <si>
    <t>-488.564477032094 288.745223618697 205.645716924228</t>
  </si>
  <si>
    <t>-486.408604063797 285.967974011849 612.012497360259</t>
  </si>
  <si>
    <t>-338.969361370542 299.956832995159 674.462280550511</t>
  </si>
  <si>
    <t>-516.547340408242 125.440731049512 -200.620249787801</t>
  </si>
  <si>
    <t>-531.588457105487 118.277284455787 215.526899161314</t>
  </si>
  <si>
    <t>-534.064621366016 104.766268530148 621.655515504732</t>
  </si>
  <si>
    <t>-394.198007754693 54.1892427586097 682.592333074107</t>
  </si>
  <si>
    <t>9763-20170724T150355.376033100.bin</t>
  </si>
  <si>
    <t>-501.25036816464 203.661049657901 -205.73450268313</t>
  </si>
  <si>
    <t>-507.791130441471 198.529412791222 -303.891925037521</t>
  </si>
  <si>
    <t>-505.525722844842 181.660166801447 -411.010022520974</t>
  </si>
  <si>
    <t>-499.277181259441 162.356275521761 -506.886681506109</t>
  </si>
  <si>
    <t>-488.620948518705 139.303676428839 -601.538785583945</t>
  </si>
  <si>
    <t>-468.795357183349 103.194078271036 -733.246908405945</t>
  </si>
  <si>
    <t>-436.105392612502 78.2657335016931 -814.677621472186</t>
  </si>
  <si>
    <t>-480.208253825215 147.870853218915 -683.299569067808</t>
  </si>
  <si>
    <t>-513.998996470484 280.993941691057 -710.453678946855</t>
  </si>
  <si>
    <t>-448.308309623114 448.399891972088 -470.328737173311</t>
  </si>
  <si>
    <t>-226.057017451386 385.40831651382 -388.100880220427</t>
  </si>
  <si>
    <t>-474.909430788309 90.4403651782898 -666.756680063323</t>
  </si>
  <si>
    <t>-468.552051373613 21.8802853088664 -314.50071438954</t>
  </si>
  <si>
    <t>-240.483997993015 105.217017292242 -348.632318645843</t>
  </si>
  <si>
    <t>-486.023336528596 281.978442917397 -210.770119001594</t>
  </si>
  <si>
    <t>-488.538522751898 288.710823237678 205.648398882661</t>
  </si>
  <si>
    <t>-486.399536668532 285.946015070808 612.016290388115</t>
  </si>
  <si>
    <t>-338.963473360719 299.967488450685 674.466341115788</t>
  </si>
  <si>
    <t>-516.473284940457 125.332936062325 -200.621366676825</t>
  </si>
  <si>
    <t>-531.57277339449 118.234161149723 215.524807519041</t>
  </si>
  <si>
    <t>-534.077118568668 104.751641480777 621.665671397832</t>
  </si>
  <si>
    <t>-394.188789251108 54.2144033669254 682.585671398012</t>
  </si>
  <si>
    <t>9763-20170724T150355.441338500.bin</t>
  </si>
  <si>
    <t>-501.27230281705 203.424680081249 -205.67982655228</t>
  </si>
  <si>
    <t>-507.768342264255 198.295542600825 -303.840338822625</t>
  </si>
  <si>
    <t>-505.371963696219 181.464483006735 -410.961745709773</t>
  </si>
  <si>
    <t>-498.972551956416 162.213636796924 -506.839106723643</t>
  </si>
  <si>
    <t>-488.133613023611 139.236311933192 -601.488680676763</t>
  </si>
  <si>
    <t>-468.018102605631 103.258895715504 -733.189023502492</t>
  </si>
  <si>
    <t>-435.165892703951 78.4417399812032 -814.588289134673</t>
  </si>
  <si>
    <t>-479.593710981409 147.878916193242 -683.2283818721</t>
  </si>
  <si>
    <t>-513.514202121469 280.987376323872 -710.333860052155</t>
  </si>
  <si>
    <t>-448.267086985144 447.224322163597 -469.277479047482</t>
  </si>
  <si>
    <t>-225.28980600279 385.657467252812 -387.940846759473</t>
  </si>
  <si>
    <t>-474.225761992063 90.4451578388539 -666.718984659673</t>
  </si>
  <si>
    <t>-468.208335290284 21.7272355312384 -314.434396800946</t>
  </si>
  <si>
    <t>-240.13273981644 105.149483850763 -348.305479475743</t>
  </si>
  <si>
    <t>-486.051939247013 281.773424089762 -210.722572995558</t>
  </si>
  <si>
    <t>-488.516754019006 288.619623956844 205.694338546786</t>
  </si>
  <si>
    <t>-486.433428636145 285.95100392187 612.065919879277</t>
  </si>
  <si>
    <t>-338.977949287525 299.965388880149 674.471649897334</t>
  </si>
  <si>
    <t>-516.473053025269 125.128423961539 -200.603369895286</t>
  </si>
  <si>
    <t>-531.585181849805 118.107532327494 215.54369667102</t>
  </si>
  <si>
    <t>-534.097854856069 104.734024776415 621.69419461735</t>
  </si>
  <si>
    <t>-394.171420808757 54.2590922603415 682.578261577878</t>
  </si>
  <si>
    <t>9763-20170724T150355.478487100.bin</t>
  </si>
  <si>
    <t>-501.274308316954 203.336397138705 -205.67027042411</t>
  </si>
  <si>
    <t>-507.759421615534 198.213930929782 -303.831877156847</t>
  </si>
  <si>
    <t>-505.308937612963 181.381786291052 -410.951788151771</t>
  </si>
  <si>
    <t>-498.843914848076 162.128761826538 -506.824179913089</t>
  </si>
  <si>
    <t>-487.92307365752 139.148671073709 -601.463841372099</t>
  </si>
  <si>
    <t>-467.67552505719 103.168239114021 -733.143066274875</t>
  </si>
  <si>
    <t>-434.74526419638 78.362965551047 -814.514559618991</t>
  </si>
  <si>
    <t>-479.312968433445 147.787674579384 -683.196499789006</t>
  </si>
  <si>
    <t>-513.246635196129 280.885391039097 -710.308708354125</t>
  </si>
  <si>
    <t>-448.140076172611 446.365888257497 -468.694651181887</t>
  </si>
  <si>
    <t>-224.791935678917 385.816030714783 -387.6123098086</t>
  </si>
  <si>
    <t>-473.938112995005 90.3575286443618 -666.677657599443</t>
  </si>
  <si>
    <t>-467.980130047859 21.6846947321374 -314.360570596848</t>
  </si>
  <si>
    <t>-239.885921569454 105.063667599647 -348.212553489532</t>
  </si>
  <si>
    <t>-486.074335638955 281.672591142611 -210.699840960453</t>
  </si>
  <si>
    <t>-488.538384955394 288.592210199089 205.715862416298</t>
  </si>
  <si>
    <t>-486.436866811828 285.920991740862 612.087268570654</t>
  </si>
  <si>
    <t>-338.97630760232 300.001249676658 674.466169661576</t>
  </si>
  <si>
    <t>-516.45884937091 125.048400296676 -200.592687974376</t>
  </si>
  <si>
    <t>-531.569382363271 118.040493696941 215.554586196754</t>
  </si>
  <si>
    <t>-534.101512600882 104.720922544807 621.696971360756</t>
  </si>
  <si>
    <t>-394.165010526198 54.2665651008842 682.575018264401</t>
  </si>
  <si>
    <t>9763-20170724T150355.542413800.bin</t>
  </si>
  <si>
    <t>-501.255262824268 203.395880587022 -205.642331478001</t>
  </si>
  <si>
    <t>-507.717606011596 198.266249508554 -303.805047669214</t>
  </si>
  <si>
    <t>-505.173972225875 181.390814663774 -410.916038253482</t>
  </si>
  <si>
    <t>-498.597115172665 162.087569382779 -506.770829708644</t>
  </si>
  <si>
    <t>-487.536981801516 139.048624898739 -601.379833088842</t>
  </si>
  <si>
    <t>-467.064770876109 102.978008066192 -732.999706261706</t>
  </si>
  <si>
    <t>-434.026927706083 78.1120721149978 -814.308966243626</t>
  </si>
  <si>
    <t>-478.79241480771 147.631133389687 -683.104203555132</t>
  </si>
  <si>
    <t>-512.738659841342 280.713752752931 -710.214748782728</t>
  </si>
  <si>
    <t>-447.627043866615 444.198075696504 -467.246875971692</t>
  </si>
  <si>
    <t>-223.813124442748 385.269516544352 -386.254600265574</t>
  </si>
  <si>
    <t>-473.435723637576 90.2135141691042 -666.535549096393</t>
  </si>
  <si>
    <t>-467.652419058396 21.9164450342571 -314.168993747989</t>
  </si>
  <si>
    <t>-239.477392177935 105.026331821467 -348.13831317928</t>
  </si>
  <si>
    <t>-486.074759864064 281.730658304928 -210.679006713654</t>
  </si>
  <si>
    <t>-488.543069115416 288.713085514338 205.735648228318</t>
  </si>
  <si>
    <t>-486.450116725693 285.92410212496 612.103096268104</t>
  </si>
  <si>
    <t>-338.982769833821 300.057928554612 674.453900962301</t>
  </si>
  <si>
    <t>-516.430042235021 125.114812237478 -200.564403995957</t>
  </si>
  <si>
    <t>-531.517583604586 117.988099176658 215.581637682267</t>
  </si>
  <si>
    <t>-534.106372758805 104.696008071194 621.707783531693</t>
  </si>
  <si>
    <t>-394.143346167468 54.297142233519 682.57074663583</t>
  </si>
  <si>
    <t>9763-20170724T150355.575004200.bin</t>
  </si>
  <si>
    <t>-501.280177161864 203.48318687786 -205.642798071034</t>
  </si>
  <si>
    <t>-507.733694407895 198.334585526327 -303.805176284534</t>
  </si>
  <si>
    <t>-505.148524544456 181.418335840019 -410.908680086599</t>
  </si>
  <si>
    <t>-498.521625397013 162.071262010302 -506.751076800937</t>
  </si>
  <si>
    <t>-487.399316250205 138.981806256251 -601.340615411699</t>
  </si>
  <si>
    <t>-466.8271023694 102.834398883241 -732.923865606336</t>
  </si>
  <si>
    <t>-433.739489939772 77.9207360446928 -814.198266994777</t>
  </si>
  <si>
    <t>-478.584963253819 147.517498662239 -683.062371692824</t>
  </si>
  <si>
    <t>-512.482791248275 280.617260198107 -710.17160613759</t>
  </si>
  <si>
    <t>-447.439224284763 442.646008688456 -466.212564338067</t>
  </si>
  <si>
    <t>-223.376437510686 384.629769528755 -385.249668063701</t>
  </si>
  <si>
    <t>-473.256253210593 90.1076805451187 -666.457986134858</t>
  </si>
  <si>
    <t>-467.642958622967 22.0588125001034 -314.037484189612</t>
  </si>
  <si>
    <t>-239.457231789002 105.089532172489 -348.127975833937</t>
  </si>
  <si>
    <t>-486.092175589856 281.810938096575 -210.689949192924</t>
  </si>
  <si>
    <t>-488.5117222123 288.815588159887 205.724658613882</t>
  </si>
  <si>
    <t>-486.440870870952 285.924268773329 612.087572845125</t>
  </si>
  <si>
    <t>-338.980105514225 300.124564334749 674.438796573746</t>
  </si>
  <si>
    <t>-516.454810950109 125.200104857088 -200.561894171427</t>
  </si>
  <si>
    <t>-531.508149124163 117.997808472703 215.584125521763</t>
  </si>
  <si>
    <t>-534.099650571108 104.691519584699 621.711659648612</t>
  </si>
  <si>
    <t>-394.136232536267 54.2919709047244 682.573224479264</t>
  </si>
  <si>
    <t>9763-20170724T150355.639456300.bin</t>
  </si>
  <si>
    <t>-501.254435380377 203.626837797484 -205.675855870482</t>
  </si>
  <si>
    <t>-507.682235963137 198.446845229827 -303.8382441779</t>
  </si>
  <si>
    <t>-504.998383643171 181.460514113283 -410.928151611726</t>
  </si>
  <si>
    <t>-498.253658756929 162.039231406254 -506.747440165848</t>
  </si>
  <si>
    <t>-486.985007500352 138.867498346666 -601.299397436062</t>
  </si>
  <si>
    <t>-466.177131594999 102.597459269469 -732.81189185447</t>
  </si>
  <si>
    <t>-432.993083015062 77.5913659247155 -814.018374173534</t>
  </si>
  <si>
    <t>-478.015436383855 147.328231335606 -683.012040657648</t>
  </si>
  <si>
    <t>-511.836516982164 280.428820205463 -710.192765036184</t>
  </si>
  <si>
    <t>-447.084722895165 440.37133455868 -464.783642974094</t>
  </si>
  <si>
    <t>-222.657796884224 384.406544625507 -383.386395895247</t>
  </si>
  <si>
    <t>-472.734169571909 89.9315538993437 -666.346938065373</t>
  </si>
  <si>
    <t>-467.561070109311 22.2135875688875 -313.772515261976</t>
  </si>
  <si>
    <t>-239.33360097619 105.003444199584 -348.168070362782</t>
  </si>
  <si>
    <t>-486.035061579595 281.964254365416 -210.74156671172</t>
  </si>
  <si>
    <t>-488.458503580695 288.952688159759 205.673237086004</t>
  </si>
  <si>
    <t>-486.442738422172 285.952957046011 612.042173635826</t>
  </si>
  <si>
    <t>-338.988196403627 300.180825772856 674.401838017112</t>
  </si>
  <si>
    <t>-516.453919420375 125.302038769706 -200.568445733738</t>
  </si>
  <si>
    <t>-531.501684948561 118.124419862688 215.578181889029</t>
  </si>
  <si>
    <t>-534.059359064759 104.690375605276 621.696442674332</t>
  </si>
  <si>
    <t>-394.112323271637 54.2788340161133 682.585683842563</t>
  </si>
  <si>
    <t>9763-20170724T150355.675054100.bin</t>
  </si>
  <si>
    <t>-501.230047067431 203.66758256736 -205.689981934825</t>
  </si>
  <si>
    <t>-507.644104250533 198.476043691595 -303.852568599822</t>
  </si>
  <si>
    <t>-504.921590900885 181.458399987268 -410.936648025616</t>
  </si>
  <si>
    <t>-498.131743809143 162.002942081861 -506.745804846259</t>
  </si>
  <si>
    <t>-486.807537479474 138.792302019769 -601.281525999197</t>
  </si>
  <si>
    <t>-465.910337847387 102.463815818757 -732.763825504215</t>
  </si>
  <si>
    <t>-432.68074207592 77.3920688133128 -813.931565176879</t>
  </si>
  <si>
    <t>-477.781046438131 147.216947895681 -682.991733924336</t>
  </si>
  <si>
    <t>-511.612636367582 280.31213272219 -710.231461380574</t>
  </si>
  <si>
    <t>-446.983989750217 439.513103246751 -464.308276535418</t>
  </si>
  <si>
    <t>-222.424650348985 384.701459083915 -382.492836484564</t>
  </si>
  <si>
    <t>-472.513943214896 89.827359165701 -666.297963443261</t>
  </si>
  <si>
    <t>-467.493829840978 22.3096631856649 -313.650752721974</t>
  </si>
  <si>
    <t>-239.209699785709 104.888124525544 -348.178503794275</t>
  </si>
  <si>
    <t>-485.992092542825 282.021891270457 -210.763352189494</t>
  </si>
  <si>
    <t>-488.420016310987 289.004934882215 205.651495436216</t>
  </si>
  <si>
    <t>-486.450251760785 285.981105109306 612.022894934053</t>
  </si>
  <si>
    <t>-338.992644627894 300.174309695362 674.383164805195</t>
  </si>
  <si>
    <t>-516.4550639165 125.355518070613 -200.574231992868</t>
  </si>
  <si>
    <t>-531.515297541873 118.191044860874 215.572174382442</t>
  </si>
  <si>
    <t>-534.035995018151 104.703841117777 621.694320104482</t>
  </si>
  <si>
    <t>-394.105287062884 54.2581132918669 682.592833690522</t>
  </si>
  <si>
    <t>9763-20170724T150355.740735700.bin</t>
  </si>
  <si>
    <t>-501.256184333089 203.721499422832 -205.72337377635</t>
  </si>
  <si>
    <t>-507.648026253326 198.512074965518 -303.886483342906</t>
  </si>
  <si>
    <t>-504.845418392636 181.432322705768 -410.958588606751</t>
  </si>
  <si>
    <t>-497.961265051469 161.905636548011 -506.746454005899</t>
  </si>
  <si>
    <t>-486.521394538157 138.609644306851 -601.247356588151</t>
  </si>
  <si>
    <t>-465.439419728319 102.147147972616 -732.66295348977</t>
  </si>
  <si>
    <t>-432.118031527345 76.9617959658847 -813.757940754376</t>
  </si>
  <si>
    <t>-477.345408687415 146.955373668152 -682.949010133717</t>
  </si>
  <si>
    <t>-511.040700886637 280.064972019079 -710.274980325942</t>
  </si>
  <si>
    <t>-446.683858700986 436.879148390055 -462.752123675777</t>
  </si>
  <si>
    <t>-221.996045247895 384.290061067198 -379.8380082264</t>
  </si>
  <si>
    <t>-472.171103796781 89.5739723541421 -666.197948487229</t>
  </si>
  <si>
    <t>-467.483985090147 22.3436424582594 -313.453504028893</t>
  </si>
  <si>
    <t>-239.094411907881 104.527754493529 -348.223829085699</t>
  </si>
  <si>
    <t>-485.992627148437 282.069389116784 -210.811410601354</t>
  </si>
  <si>
    <t>-488.40228447166 289.034285400125 205.603913762215</t>
  </si>
  <si>
    <t>-486.445514113602 285.987226913887 611.983061973561</t>
  </si>
  <si>
    <t>-338.991466376071 300.179246614616 674.352085552606</t>
  </si>
  <si>
    <t>-516.498924720057 125.391233134852 -200.595991513903</t>
  </si>
  <si>
    <t>-531.568082199636 118.259232878982 215.550697578752</t>
  </si>
  <si>
    <t>-534.001706755348 104.706987954306 621.679124150574</t>
  </si>
  <si>
    <t>-394.092001509458 54.2212427698589 682.592668190793</t>
  </si>
  <si>
    <t>9763-20170724T150355.779347700.bin</t>
  </si>
  <si>
    <t>-501.218111511477 203.68473837069 -205.739384814439</t>
  </si>
  <si>
    <t>-507.570928126415 198.477557336769 -303.905134600391</t>
  </si>
  <si>
    <t>-504.709255118119 181.400104864594 -410.975999907905</t>
  </si>
  <si>
    <t>-497.76571321687 161.87600152865 -506.760261028446</t>
  </si>
  <si>
    <t>-486.260810727167 138.583326456602 -601.254109019314</t>
  </si>
  <si>
    <t>-465.08165409251 102.126849450455 -732.655654552952</t>
  </si>
  <si>
    <t>-431.728630698684 76.9186306292982 -813.730296022009</t>
  </si>
  <si>
    <t>-477.013503905451 146.934109212744 -682.947015213114</t>
  </si>
  <si>
    <t>-510.604174628625 280.077697978178 -710.248758347707</t>
  </si>
  <si>
    <t>-446.504807381745 435.869474276457 -462.014573497332</t>
  </si>
  <si>
    <t>-221.696123424594 384.125632252962 -378.896470555721</t>
  </si>
  <si>
    <t>-471.87341161085 89.5490987406808 -666.197480152866</t>
  </si>
  <si>
    <t>-467.399934962632 22.2934665346424 -313.387466590981</t>
  </si>
  <si>
    <t>-238.926303169343 104.240245421604 -348.165870251699</t>
  </si>
  <si>
    <t>-485.891176609819 282.019439995976 -210.819539771372</t>
  </si>
  <si>
    <t>-488.451526019638 289.011840790268 205.594391824576</t>
  </si>
  <si>
    <t>-486.454004188684 285.997239068887 611.969750654763</t>
  </si>
  <si>
    <t>-339.000042762869 300.182207037978 674.340520571429</t>
  </si>
  <si>
    <t>-516.510484265615 125.365207682221 -200.610102719695</t>
  </si>
  <si>
    <t>-531.6087301145 118.275402278056 215.536236725024</t>
  </si>
  <si>
    <t>-533.979564829922 104.71128332381 621.665050032206</t>
  </si>
  <si>
    <t>-394.084240908637 54.1995878074624 682.590203312649</t>
  </si>
  <si>
    <t>9763-20170724T150355.844017000.bin</t>
  </si>
  <si>
    <t>-501.1122871219 203.51774797772 -205.775904686801</t>
  </si>
  <si>
    <t>-507.405288467613 198.294430654382 -303.944755727395</t>
  </si>
  <si>
    <t>-504.428146050798 181.200564685986 -411.009908273899</t>
  </si>
  <si>
    <t>-497.360358361554 161.665002197554 -506.78259191866</t>
  </si>
  <si>
    <t>-485.711632859107 138.366574187666 -601.257377492991</t>
  </si>
  <si>
    <t>-464.309830829988 101.909743937301 -732.622831149</t>
  </si>
  <si>
    <t>-430.855059980999 76.6979118051263 -813.654510877023</t>
  </si>
  <si>
    <t>-476.337791864 146.715702702617 -682.93621536574</t>
  </si>
  <si>
    <t>-510.057896527356 279.818675764768 -710.188825564955</t>
  </si>
  <si>
    <t>-446.400677428155 434.408602311285 -461.091115211081</t>
  </si>
  <si>
    <t>-221.497616520553 384.240361237397 -377.265192520944</t>
  </si>
  <si>
    <t>-471.202317518167 89.3337242922412 -666.174741389819</t>
  </si>
  <si>
    <t>-467.287290169814 22.189484464493 -313.240658501579</t>
  </si>
  <si>
    <t>-238.672115869002 103.817142041596 -347.83881050996</t>
  </si>
  <si>
    <t>-485.762369642523 281.87121500612 -210.849195769803</t>
  </si>
  <si>
    <t>-488.42024065071 288.949232005345 205.562662864791</t>
  </si>
  <si>
    <t>-486.45313218791 285.994669357143 611.941047435912</t>
  </si>
  <si>
    <t>-338.998915644181 300.145991439289 674.318851502196</t>
  </si>
  <si>
    <t>-516.443411612152 125.219708523329 -200.644449166066</t>
  </si>
  <si>
    <t>-531.633018566715 118.207052617527 215.499900381282</t>
  </si>
  <si>
    <t>-533.940475641554 104.700475758345 621.633326342651</t>
  </si>
  <si>
    <t>-394.06221372383 54.1756320711711 682.586679458635</t>
  </si>
  <si>
    <t>9763-20170724T150355.876110100.bin</t>
  </si>
  <si>
    <t>-501.124640750684 203.468211299388 -205.751476934589</t>
  </si>
  <si>
    <t>-507.383693543913 198.246707562831 -303.922535944676</t>
  </si>
  <si>
    <t>-504.311571661672 181.18225364349 -410.989587151862</t>
  </si>
  <si>
    <t>-497.136266429803 161.686516598343 -506.762479250139</t>
  </si>
  <si>
    <t>-485.359478264987 138.442719190517 -601.234887167226</t>
  </si>
  <si>
    <t>-463.756894130254 102.079409710787 -732.59326742078</t>
  </si>
  <si>
    <t>-430.222245248762 76.9244251025821 -813.609699254502</t>
  </si>
  <si>
    <t>-475.881461472178 146.847261869442 -682.89599228704</t>
  </si>
  <si>
    <t>-509.63741280712 279.972282585281 -710.072380190371</t>
  </si>
  <si>
    <t>-446.289006136514 434.172316412976 -460.654406277775</t>
  </si>
  <si>
    <t>-221.611996170944 384.844665573732 -375.730723098073</t>
  </si>
  <si>
    <t>-470.730272955068 89.4587051473454 -666.162275391703</t>
  </si>
  <si>
    <t>-466.931096867965 22.1998277887328 -313.224217075327</t>
  </si>
  <si>
    <t>-238.322169840551 103.878299545639 -347.743545887415</t>
  </si>
  <si>
    <t>-485.789763914377 281.829444213577 -210.850273357775</t>
  </si>
  <si>
    <t>-488.440253957518 288.911022766851 205.561606965688</t>
  </si>
  <si>
    <t>-486.462246813949 285.989899200162 611.936427128146</t>
  </si>
  <si>
    <t>-339.010170578648 300.170514602718 674.312655418003</t>
  </si>
  <si>
    <t>-516.466505440579 125.190549655855 -200.650872153476</t>
  </si>
  <si>
    <t>-531.620089008998 118.156835092989 215.494473817293</t>
  </si>
  <si>
    <t>-533.933642189269 104.685506111069 621.630604658757</t>
  </si>
  <si>
    <t>-394.050026122128 54.180931677055 682.588499114824</t>
  </si>
  <si>
    <t>9763-20170724T150355.941285800.bin</t>
  </si>
  <si>
    <t>-501.065525647929 203.374184589834 -205.791322583401</t>
  </si>
  <si>
    <t>-507.278672974728 198.146640334807 -303.96505999346</t>
  </si>
  <si>
    <t>-504.065664444976 181.103495365997 -411.031445269865</t>
  </si>
  <si>
    <t>-496.728812624546 161.641963771826 -506.798843483318</t>
  </si>
  <si>
    <t>-484.757960264816 138.448995376172 -601.259357803832</t>
  </si>
  <si>
    <t>-462.849594455074 102.177100051011 -732.592533926684</t>
  </si>
  <si>
    <t>-429.145057767859 77.146057583697 -813.576630530915</t>
  </si>
  <si>
    <t>-475.130445932643 146.905254740886 -682.897625778505</t>
  </si>
  <si>
    <t>-509.073351786124 280.007204194161 -709.936306148244</t>
  </si>
  <si>
    <t>-446.648239355265 433.618999815739 -459.923238631028</t>
  </si>
  <si>
    <t>-222.600459911983 386.916299116973 -371.909168851412</t>
  </si>
  <si>
    <t>-469.936994984743 89.5154540788265 -666.181361001748</t>
  </si>
  <si>
    <t>-466.425069046891 22.1132873456258 -313.205575573827</t>
  </si>
  <si>
    <t>-237.796953736549 103.842518874852 -347.477320103604</t>
  </si>
  <si>
    <t>-485.771025559097 281.699034925149 -210.858435395174</t>
  </si>
  <si>
    <t>-488.476098137032 288.858677376728 205.551735929042</t>
  </si>
  <si>
    <t>-486.438774068777 285.919137381768 611.923711185212</t>
  </si>
  <si>
    <t>-339.012674953185 300.28678934673 674.318560175379</t>
  </si>
  <si>
    <t>-516.319410312751 125.077693909613 -200.667491068956</t>
  </si>
  <si>
    <t>-531.562863890929 118.03961140012 215.47444294075</t>
  </si>
  <si>
    <t>-533.936146379466 104.638958938439 621.61903764052</t>
  </si>
  <si>
    <t>-394.02377939452 54.214622257095 682.577380214656</t>
  </si>
  <si>
    <t>9763-20170724T150355.975885700.bin</t>
  </si>
  <si>
    <t>-501.053780867026 203.321507079843 -205.782688497267</t>
  </si>
  <si>
    <t>-507.26250546445 198.106931063612 -303.957324665842</t>
  </si>
  <si>
    <t>-504.007656851571 181.094686264029 -411.027392453695</t>
  </si>
  <si>
    <t>-496.617820170429 161.670127419554 -506.798399944046</t>
  </si>
  <si>
    <t>-484.578868442652 138.525405393551 -601.261982901005</t>
  </si>
  <si>
    <t>-462.558960676082 102.334691965802 -732.59883914473</t>
  </si>
  <si>
    <t>-428.81248539117 77.3671713592371 -813.585218809388</t>
  </si>
  <si>
    <t>-474.922111328769 147.026903975757 -682.892236043911</t>
  </si>
  <si>
    <t>-509.009861529106 280.104976765221 -709.83546915929</t>
  </si>
  <si>
    <t>-447.014125227534 433.825581644143 -459.782563689308</t>
  </si>
  <si>
    <t>-223.126664765361 388.318743016994 -370.740105821466</t>
  </si>
  <si>
    <t>-469.662700134444 89.6371487081644 -666.196237820188</t>
  </si>
  <si>
    <t>-466.237143938052 22.1887581636165 -313.211602019552</t>
  </si>
  <si>
    <t>-237.578980788394 103.893185600206 -347.341144469591</t>
  </si>
  <si>
    <t>-485.826901195156 281.647102734447 -210.841469802177</t>
  </si>
  <si>
    <t>-488.499503901193 288.832747599105 205.568428887137</t>
  </si>
  <si>
    <t>-486.446400354345 285.886653281897 611.945167292333</t>
  </si>
  <si>
    <t>-339.019250325152 300.312473955335 674.324084885229</t>
  </si>
  <si>
    <t>-516.280850326298 125.050335509461 -200.674218538884</t>
  </si>
  <si>
    <t>-531.581529194401 117.996172113116 215.465373114318</t>
  </si>
  <si>
    <t>-533.938198425294 104.620808513153 621.616749905699</t>
  </si>
  <si>
    <t>-394.009774439105 54.2349609735193 682.570031368173</t>
  </si>
  <si>
    <t>9763-20170724T150356.008470400.bin</t>
  </si>
  <si>
    <t>-501.107226626439 203.316100170748 -205.759673816046</t>
  </si>
  <si>
    <t>-507.32058714061 198.112433361673 -303.934597583765</t>
  </si>
  <si>
    <t>-504.045423564011 181.136245532683 -411.009737620072</t>
  </si>
  <si>
    <t>-496.626610869729 161.756664145373 -506.787620668345</t>
  </si>
  <si>
    <t>-484.548179718645 138.669723056763 -601.260224933531</t>
  </si>
  <si>
    <t>-462.46170885339 102.575805969902 -732.612644192385</t>
  </si>
  <si>
    <t>-428.695175288492 77.6829433217872 -813.613643243355</t>
  </si>
  <si>
    <t>-474.892859039333 147.225772841134 -682.88479527305</t>
  </si>
  <si>
    <t>-509.121411694028 280.294097285642 -709.723537140861</t>
  </si>
  <si>
    <t>-447.42175561685 434.01305692697 -459.596344984006</t>
  </si>
  <si>
    <t>-223.746510152831 389.456567678251 -369.545671631114</t>
  </si>
  <si>
    <t>-469.556289724228 89.8349187577994 -666.217368726479</t>
  </si>
  <si>
    <t>-466.157496668255 22.3468934477451 -313.247935545524</t>
  </si>
  <si>
    <t>-237.537675592773 104.223244963406 -347.22235503621</t>
  </si>
  <si>
    <t>-485.9306986297 281.63458178005 -210.812795513735</t>
  </si>
  <si>
    <t>-488.526931196973 288.814474961646 205.597721189772</t>
  </si>
  <si>
    <t>-486.461113713939 285.872514256031 611.975540964621</t>
  </si>
  <si>
    <t>-339.025849511088 300.314564581382 674.331492219529</t>
  </si>
  <si>
    <t>-516.307065341453 125.069924997482 -200.659180095431</t>
  </si>
  <si>
    <t>-531.595402480708 117.966094987587 215.479940421964</t>
  </si>
  <si>
    <t>-533.93878514017 104.613186595462 621.627532781377</t>
  </si>
  <si>
    <t>-393.999711993517 54.2410553681498 682.567652448441</t>
  </si>
  <si>
    <t>9763-20170724T150356.074152800.bin</t>
  </si>
  <si>
    <t>-501.130863472335 203.324412766866 -205.737058206277</t>
  </si>
  <si>
    <t>-507.321908491243 198.131849476878 -303.914010243391</t>
  </si>
  <si>
    <t>-504.00290058183 181.20775339885 -410.995985962221</t>
  </si>
  <si>
    <t>-496.537383412767 161.892333624146 -506.783298546294</t>
  </si>
  <si>
    <t>-484.405607284841 138.887770328932 -601.269307971352</t>
  </si>
  <si>
    <t>-462.237570809967 102.929643061678 -732.644997626243</t>
  </si>
  <si>
    <t>-428.43025950352 78.166977818245 -813.668927132445</t>
  </si>
  <si>
    <t>-474.753860039845 147.52102541847 -682.886108067738</t>
  </si>
  <si>
    <t>-509.143497295119 280.572778030963 -709.594558446719</t>
  </si>
  <si>
    <t>-447.546040208042 434.264136895394 -459.425245248693</t>
  </si>
  <si>
    <t>-224.569517622223 390.914728772057 -367.081885426288</t>
  </si>
  <si>
    <t>-469.319136955443 90.1273673371907 -666.260163326948</t>
  </si>
  <si>
    <t>-465.888058528524 22.4802559117011 -313.393172611491</t>
  </si>
  <si>
    <t>-237.392625191874 104.783181795586 -347.172915664061</t>
  </si>
  <si>
    <t>-485.960211666847 281.610720398787 -210.779048101282</t>
  </si>
  <si>
    <t>-488.602412721802 288.803434548515 205.630990240179</t>
  </si>
  <si>
    <t>-486.452427966394 285.816385352417 611.992193427593</t>
  </si>
  <si>
    <t>-339.022416413269 300.390692862589 674.329811615774</t>
  </si>
  <si>
    <t>-516.254743617854 125.067125220665 -200.654036761919</t>
  </si>
  <si>
    <t>-531.572869337117 117.925870036524 215.483403383926</t>
  </si>
  <si>
    <t>-533.934381107038 104.5918545783 621.626822933706</t>
  </si>
  <si>
    <t>-393.974827746149 54.2748594009167 682.565583520308</t>
  </si>
  <si>
    <t>9763-20170724T150356.141835600.bin</t>
  </si>
  <si>
    <t>-501.178932981591 203.513065484237 -205.734546906159</t>
  </si>
  <si>
    <t>-507.37068072989 198.321051853111 -303.911426715972</t>
  </si>
  <si>
    <t>-504.034340129365 181.429833078849 -410.998231761995</t>
  </si>
  <si>
    <t>-496.547444122351 162.157200656704 -506.792223155731</t>
  </si>
  <si>
    <t>-484.389549585128 139.208414212632 -601.288570815287</t>
  </si>
  <si>
    <t>-462.18062471605 103.342131240923 -732.68247089191</t>
  </si>
  <si>
    <t>-428.382006297036 78.6512818636352 -813.731919519204</t>
  </si>
  <si>
    <t>-474.706799403803 147.899430963976 -682.895646204876</t>
  </si>
  <si>
    <t>-508.989771365061 280.996685529533 -709.546988689125</t>
  </si>
  <si>
    <t>-447.147827620575 434.532959197226 -459.342723612231</t>
  </si>
  <si>
    <t>-224.667020047907 392.155783497333 -365.366838552083</t>
  </si>
  <si>
    <t>-469.288426669072 90.4925463957479 -666.30961576169</t>
  </si>
  <si>
    <t>-466.05532371165 22.785027454064 -313.556902495422</t>
  </si>
  <si>
    <t>-237.623038056683 105.280411956474 -347.293808141212</t>
  </si>
  <si>
    <t>-486.09174305733 281.812731523194 -210.771136377723</t>
  </si>
  <si>
    <t>-488.639436687271 288.902683921555 205.641193355517</t>
  </si>
  <si>
    <t>-486.462578405349 285.830898896859 611.995179603504</t>
  </si>
  <si>
    <t>-339.035043362927 300.413603001684 674.336720871345</t>
  </si>
  <si>
    <t>-516.303494025188 125.259405186684 -200.650857131726</t>
  </si>
  <si>
    <t>-531.576566831931 117.979292548197 215.485832766317</t>
  </si>
  <si>
    <t>-533.918727919832 104.57049357621 621.618420396051</t>
  </si>
  <si>
    <t>-393.952364096275 54.2825710450031 682.565423594791</t>
  </si>
  <si>
    <t>9763-20170724T150356.174927600.bin</t>
  </si>
  <si>
    <t>-501.24074816514 203.633829881577 -205.733257976241</t>
  </si>
  <si>
    <t>-507.434670314659 198.447378905898 -303.910380875522</t>
  </si>
  <si>
    <t>-504.094356598481 181.567434763149 -410.998638530546</t>
  </si>
  <si>
    <t>-496.601013243504 162.307690315922 -506.79488037074</t>
  </si>
  <si>
    <t>-484.433650379378 139.375330641023 -601.293914789343</t>
  </si>
  <si>
    <t>-462.208190864104 103.535872258002 -732.692346366196</t>
  </si>
  <si>
    <t>-428.420660766268 78.8505369875261 -813.748139934168</t>
  </si>
  <si>
    <t>-474.731826841554 148.084259749096 -682.896717958454</t>
  </si>
  <si>
    <t>-508.960934686069 281.19486613759 -709.566029905414</t>
  </si>
  <si>
    <t>-447.140927423121 434.98334203821 -459.511328894233</t>
  </si>
  <si>
    <t>-224.959772386143 393.111412208055 -364.604698612522</t>
  </si>
  <si>
    <t>-469.333169387706 90.6716396591894 -666.324153793342</t>
  </si>
  <si>
    <t>-466.313256727954 23.0342462384529 -313.608527544652</t>
  </si>
  <si>
    <t>-237.855465964077 105.432270076383 -347.410841797956</t>
  </si>
  <si>
    <t>-486.100596636962 281.940257970303 -210.776078384053</t>
  </si>
  <si>
    <t>-488.636815266957 288.977223785843 205.637235539562</t>
  </si>
  <si>
    <t>-486.476661504648 285.87228700729 611.996860587627</t>
  </si>
  <si>
    <t>-339.041431949778 300.36219319355 674.341841657099</t>
  </si>
  <si>
    <t>-516.400595434144 125.337517488306 -200.648271431105</t>
  </si>
  <si>
    <t>-531.598872798247 118.079908892437 215.491547885126</t>
  </si>
  <si>
    <t>-533.901093809533 104.576273822768 621.618289286394</t>
  </si>
  <si>
    <t>-393.946453639456 54.2582495801466 682.567448800585</t>
  </si>
  <si>
    <t>9763-20170724T150356.241749300.bin</t>
  </si>
  <si>
    <t>-501.271188072687 203.801231359395 -205.747155093154</t>
  </si>
  <si>
    <t>-507.462011610495 198.62675966579 -303.924984159223</t>
  </si>
  <si>
    <t>-504.156595000333 181.76951677375 -411.018013672083</t>
  </si>
  <si>
    <t>-496.708807983684 162.533860666505 -506.822659659694</t>
  </si>
  <si>
    <t>-484.600151450956 139.628716259547 -601.335824125524</t>
  </si>
  <si>
    <t>-462.470307973731 103.830773544329 -732.761740332898</t>
  </si>
  <si>
    <t>-428.709543769453 79.1094002270784 -813.817673764484</t>
  </si>
  <si>
    <t>-474.933814953437 148.366496789929 -682.939802152621</t>
  </si>
  <si>
    <t>-508.932822870665 281.524926101045 -709.62162071573</t>
  </si>
  <si>
    <t>-446.933909536198 436.010416790521 -460.041157453281</t>
  </si>
  <si>
    <t>-225.114372010923 394.699349734088 -364.04890403013</t>
  </si>
  <si>
    <t>-469.570877141496 90.9424322355965 -666.395522672835</t>
  </si>
  <si>
    <t>-466.931485003549 23.4495188180795 -313.72626941233</t>
  </si>
  <si>
    <t>-238.366699418198 105.478338111711 -347.702610082751</t>
  </si>
  <si>
    <t>-485.96724735023 282.135558707333 -210.793325254887</t>
  </si>
  <si>
    <t>-488.667143950242 289.077273974053 205.62054966283</t>
  </si>
  <si>
    <t>-486.490276232793 285.922515974027 611.97818767127</t>
  </si>
  <si>
    <t>-339.056927177734 300.340616967409 674.344263360225</t>
  </si>
  <si>
    <t>-516.57106446359 125.494873792033 -200.66955392736</t>
  </si>
  <si>
    <t>-531.680113783297 118.261419675992 215.473949835798</t>
  </si>
  <si>
    <t>-533.845746795099 104.604627887509 621.597778872087</t>
  </si>
  <si>
    <t>-393.931653122411 54.1949558236493 682.564395159802</t>
  </si>
  <si>
    <t>9763-20170724T150356.276342900.bin</t>
  </si>
  <si>
    <t>-501.276854960293 203.922042702141 -205.759619751736</t>
  </si>
  <si>
    <t>-507.464802644831 198.743290453372 -303.937505900026</t>
  </si>
  <si>
    <t>-504.153070006729 181.89273511355 -411.031408093103</t>
  </si>
  <si>
    <t>-496.697642558319 162.668782797584 -506.837706402146</t>
  </si>
  <si>
    <t>-484.579094578267 139.781734319069 -601.353979703238</t>
  </si>
  <si>
    <t>-462.432709067533 104.017180891271 -732.786298463985</t>
  </si>
  <si>
    <t>-428.634234446783 79.291104642645 -813.82498542705</t>
  </si>
  <si>
    <t>-474.902505567473 148.540209568995 -682.95454484178</t>
  </si>
  <si>
    <t>-508.78155080255 281.712828300116 -709.734981085775</t>
  </si>
  <si>
    <t>-446.526359803552 436.730664355203 -460.548876697983</t>
  </si>
  <si>
    <t>-225.046001438303 395.942012341998 -363.555394953033</t>
  </si>
  <si>
    <t>-469.541607850681 91.11201285828 -666.424144034233</t>
  </si>
  <si>
    <t>-467.052330825398 23.6358461896086 -313.762638864112</t>
  </si>
  <si>
    <t>-238.42614184461 105.453230872892 -347.835907723829</t>
  </si>
  <si>
    <t>-485.922621965424 282.271819269235 -210.807008040964</t>
  </si>
  <si>
    <t>-488.630140365922 289.149615919702 205.607868873041</t>
  </si>
  <si>
    <t>-486.514691984049 285.99004724637 611.972947891056</t>
  </si>
  <si>
    <t>-339.068774262991 300.240600858938 674.347781391692</t>
  </si>
  <si>
    <t>-516.626535220838 125.633863132722 -200.677301007904</t>
  </si>
  <si>
    <t>-531.716610389803 118.348611972913 215.465948963458</t>
  </si>
  <si>
    <t>-533.813402780943 104.626236985627 621.59328045434</t>
  </si>
  <si>
    <t>-393.922451797871 54.1630729823635 682.568612862047</t>
  </si>
  <si>
    <t>9763-20170724T150356.341016400.bin</t>
  </si>
  <si>
    <t>-501.387834969627 204.124600410392 -205.777730987589</t>
  </si>
  <si>
    <t>-507.580654364186 198.952008277754 -303.955536197709</t>
  </si>
  <si>
    <t>-504.209107464896 182.116022462169 -411.049807043863</t>
  </si>
  <si>
    <t>-496.671268843368 162.91428225245 -506.854273460257</t>
  </si>
  <si>
    <t>-484.441294379363 140.062497255722 -601.364549196306</t>
  </si>
  <si>
    <t>-462.107317044413 104.365031764151 -732.783312398647</t>
  </si>
  <si>
    <t>-428.232931328946 79.6575769535323 -813.796149539241</t>
  </si>
  <si>
    <t>-474.684542847241 148.857900705397 -682.951589367481</t>
  </si>
  <si>
    <t>-508.443598344646 282.012841502388 -709.983692364401</t>
  </si>
  <si>
    <t>-445.745653060371 437.890383215132 -461.445685103096</t>
  </si>
  <si>
    <t>-224.283269791978 398.39137812787 -363.879116923178</t>
  </si>
  <si>
    <t>-469.274637219365 91.4307481450653 -666.433311906337</t>
  </si>
  <si>
    <t>-467.069394453529 24.0136897098905 -313.70693823282</t>
  </si>
  <si>
    <t>-238.34635606506 105.497187454602 -347.92969404688</t>
  </si>
  <si>
    <t>-485.923772281923 282.491443678077 -210.81275699671</t>
  </si>
  <si>
    <t>-488.637107684342 289.232794066224 205.604310139453</t>
  </si>
  <si>
    <t>-486.538824125682 286.035010319652 611.963201531243</t>
  </si>
  <si>
    <t>-339.088778232393 300.187549193957 674.350625029077</t>
  </si>
  <si>
    <t>-516.832664139611 125.810069705474 -200.68961149827</t>
  </si>
  <si>
    <t>-531.799903411413 118.516215850231 215.457895157282</t>
  </si>
  <si>
    <t>-533.758373166267 104.664707128862 621.583331934883</t>
  </si>
  <si>
    <t>-393.9078934993 54.1209029844099 682.584614356399</t>
  </si>
  <si>
    <t>9763-20170724T150356.377140000.bin</t>
  </si>
  <si>
    <t>-501.487488273484 204.161250236388 -205.784612597133</t>
  </si>
  <si>
    <t>-507.64957272701 198.987923406258 -303.964390185373</t>
  </si>
  <si>
    <t>-504.228439046693 182.134391355549 -411.054345040915</t>
  </si>
  <si>
    <t>-496.638310455793 162.911929774184 -506.85048043246</t>
  </si>
  <si>
    <t>-484.348109002732 140.035854614428 -601.347117208574</t>
  </si>
  <si>
    <t>-461.920606963854 104.301537156752 -732.739902729156</t>
  </si>
  <si>
    <t>-427.993598566627 79.5742402592616 -813.724648588232</t>
  </si>
  <si>
    <t>-474.547491780606 148.806537719097 -682.93154342388</t>
  </si>
  <si>
    <t>-508.310867721802 281.951750741083 -710.072732295738</t>
  </si>
  <si>
    <t>-445.412011881172 437.886188980338 -461.621208077588</t>
  </si>
  <si>
    <t>-223.877633653312 399.688480513607 -363.70050919859</t>
  </si>
  <si>
    <t>-469.12091608616 91.3878600344672 -666.389374752495</t>
  </si>
  <si>
    <t>-466.946336916621 24.1366633055632 -313.617228384865</t>
  </si>
  <si>
    <t>-238.18918901983 105.48689410953 -347.92919205523</t>
  </si>
  <si>
    <t>-485.970736599219 282.545792137546 -210.816535781749</t>
  </si>
  <si>
    <t>-488.726822758802 289.273247498091 205.600531662737</t>
  </si>
  <si>
    <t>-486.542759649607 286.047551456329 611.95297585473</t>
  </si>
  <si>
    <t>-339.090931405179 300.134194953195 674.351088311446</t>
  </si>
  <si>
    <t>-516.944745435287 125.809612712349 -200.697230063319</t>
  </si>
  <si>
    <t>-531.834638776681 118.578754376087 215.454222211706</t>
  </si>
  <si>
    <t>-533.748779664807 104.659448781052 621.581086183952</t>
  </si>
  <si>
    <t>-393.89843403592 54.1171703328837 682.583996943606</t>
  </si>
  <si>
    <t>9763-20170724T150356.440323000.bin</t>
  </si>
  <si>
    <t>-501.908398686227 204.122850100683 -205.806782580718</t>
  </si>
  <si>
    <t>-508.054381024089 198.952951187012 -303.98769522443</t>
  </si>
  <si>
    <t>-504.537815613269 182.083907775693 -411.072114444063</t>
  </si>
  <si>
    <t>-496.828779962251 162.844946048086 -506.855385300389</t>
  </si>
  <si>
    <t>-484.386753428669 139.953639850555 -601.328487187825</t>
  </si>
  <si>
    <t>-461.710946037617 104.202585545994 -732.674192464453</t>
  </si>
  <si>
    <t>-427.671925661217 79.4562790545124 -813.606062719277</t>
  </si>
  <si>
    <t>-474.493695641833 148.705600141322 -682.903834867942</t>
  </si>
  <si>
    <t>-508.443665786036 281.755835468121 -710.130264553079</t>
  </si>
  <si>
    <t>-445.753457987571 437.532017266359 -461.526833571059</t>
  </si>
  <si>
    <t>-224.000833005623 400.37815078914 -363.698623304864</t>
  </si>
  <si>
    <t>-468.974921351217 91.305542923207 -666.327344070275</t>
  </si>
  <si>
    <t>-466.584961359903 24.2074918389364 -313.483440168098</t>
  </si>
  <si>
    <t>-237.84903819826 105.551672364585 -347.95072310467</t>
  </si>
  <si>
    <t>-486.417001488333 282.608750581764 -210.823921928456</t>
  </si>
  <si>
    <t>-488.986684499402 289.249934479162 205.595671985639</t>
  </si>
  <si>
    <t>-486.541090560055 286.015045899139 611.952160891551</t>
  </si>
  <si>
    <t>-339.095735682259 300.15633465021 674.35325478313</t>
  </si>
  <si>
    <t>-517.45572216222 125.692609751747 -200.745306961994</t>
  </si>
  <si>
    <t>-531.975036841304 118.767353765982 215.424436830262</t>
  </si>
  <si>
    <t>-533.751429146657 104.644688945789 621.584517249322</t>
  </si>
  <si>
    <t>-393.873165607897 54.1627164473528 682.573353985759</t>
  </si>
  <si>
    <t>9763-20170724T150356.472411200.bin</t>
  </si>
  <si>
    <t>-502.249925683156 204.100143466427 -205.819158327763</t>
  </si>
  <si>
    <t>-508.394336351961 198.925218275913 -303.999942096396</t>
  </si>
  <si>
    <t>-504.823344253409 182.055197303905 -411.082451639052</t>
  </si>
  <si>
    <t>-497.044320802576 162.819704419607 -506.860677492833</t>
  </si>
  <si>
    <t>-484.512092026808 139.937563001364 -601.324203799819</t>
  </si>
  <si>
    <t>-461.688585905096 104.207663686953 -732.64992843279</t>
  </si>
  <si>
    <t>-427.62099162903 79.4671359606357 -813.571575355119</t>
  </si>
  <si>
    <t>-474.559159263 148.698321192371 -682.891228675366</t>
  </si>
  <si>
    <t>-508.578118609968 281.754599174998 -710.080940134516</t>
  </si>
  <si>
    <t>-445.980821115286 436.92750638093 -461.076986163145</t>
  </si>
  <si>
    <t>-224.051787384616 399.848398209619 -363.620987105922</t>
  </si>
  <si>
    <t>-468.995306586596 91.3042796575676 -666.309129014796</t>
  </si>
  <si>
    <t>-466.496644572142 24.43053126374 -313.47700386826</t>
  </si>
  <si>
    <t>-237.796331522434 105.873470191575 -347.94783594245</t>
  </si>
  <si>
    <t>-486.721243978636 282.636752502355 -210.83718895068</t>
  </si>
  <si>
    <t>-489.177483078925 289.247474859912 205.583583107154</t>
  </si>
  <si>
    <t>-486.537043253601 285.993658668541 611.93487876435</t>
  </si>
  <si>
    <t>-339.100695972626 300.192516314791 674.344194515091</t>
  </si>
  <si>
    <t>-517.844445299481 125.605564775923 -200.742733526731</t>
  </si>
  <si>
    <t>-531.993103785428 118.973876969813 215.444554314458</t>
  </si>
  <si>
    <t>-533.750066713691 104.637545910989 621.591761072292</t>
  </si>
  <si>
    <t>-393.849976194614 54.2033646253451 682.570052750159</t>
  </si>
  <si>
    <t>9763-20170724T150356.512463600.bin</t>
  </si>
  <si>
    <t>-502.783157767077 203.86222038381 -205.861795105794</t>
  </si>
  <si>
    <t>-508.945080628494 198.682762998525 -304.04124540834</t>
  </si>
  <si>
    <t>-505.335822695338 181.80721611381 -411.121536081921</t>
  </si>
  <si>
    <t>-497.499527847511 162.568889031381 -506.894485262849</t>
  </si>
  <si>
    <t>-484.887911477351 139.688114907167 -601.347867744959</t>
  </si>
  <si>
    <t>-461.930047235943 103.965431974364 -732.652194402266</t>
  </si>
  <si>
    <t>-427.820893333821 79.2542015978456 -813.565256791925</t>
  </si>
  <si>
    <t>-474.886234318118 148.448595326577 -682.908891676463</t>
  </si>
  <si>
    <t>-509.076089837376 281.463150615945 -710.115804926225</t>
  </si>
  <si>
    <t>-446.612032253239 435.7282683293 -460.515058970396</t>
  </si>
  <si>
    <t>-224.560702581214 399.495069742528 -363.019594285853</t>
  </si>
  <si>
    <t>-469.269940480808 91.063084613201 -666.314659681773</t>
  </si>
  <si>
    <t>-466.769083171266 24.2825408193987 -313.463810324389</t>
  </si>
  <si>
    <t>-238.131559706136 105.92774557936 -347.872569025479</t>
  </si>
  <si>
    <t>-487.144450429584 282.593924925495 -210.875848349583</t>
  </si>
  <si>
    <t>-489.432988814418 289.120515872424 205.547257266286</t>
  </si>
  <si>
    <t>-486.533599876705 285.971298840806 611.898092497757</t>
  </si>
  <si>
    <t>-339.114471922881 300.272751044555 674.324567544735</t>
  </si>
  <si>
    <t>-518.569898493877 125.10344328817 -200.82064878603</t>
  </si>
  <si>
    <t>-531.990322262734 119.273919438869 215.402738425962</t>
  </si>
  <si>
    <t>-533.749914439357 104.633414871934 621.602478723737</t>
  </si>
  <si>
    <t>-393.827398778146 54.2456814958748 682.567694339403</t>
  </si>
  <si>
    <t>9763-20170724T150356.575914600.bin</t>
  </si>
  <si>
    <t>-504.176299376406 203.613782043042 -205.92678789259</t>
  </si>
  <si>
    <t>-510.395643414607 198.444994207794 -304.103209322003</t>
  </si>
  <si>
    <t>-506.80375241064 181.574507838151 -411.18491049834</t>
  </si>
  <si>
    <t>-498.966373803979 162.338162511334 -506.958312470994</t>
  </si>
  <si>
    <t>-486.33794872386 139.456813715943 -601.409213733124</t>
  </si>
  <si>
    <t>-463.340883237134 103.73076210473 -732.705786536464</t>
  </si>
  <si>
    <t>-429.196698090881 79.0647204215247 -813.617755087915</t>
  </si>
  <si>
    <t>-476.348650908383 148.210158571476 -682.972563252625</t>
  </si>
  <si>
    <t>-510.883533589184 281.114380716281 -710.212133212295</t>
  </si>
  <si>
    <t>-448.446636842499 434.936263679688 -460.331430207006</t>
  </si>
  <si>
    <t>-226.33794608998 400.218091487472 -362.416286928545</t>
  </si>
  <si>
    <t>-470.663846720227 90.8353223946822 -666.365102217732</t>
  </si>
  <si>
    <t>-467.997370391804 23.9908770373493 -313.441322619261</t>
  </si>
  <si>
    <t>-239.610192056467 106.371158870284 -347.760372846777</t>
  </si>
  <si>
    <t>-488.263673405065 282.511845786855 -210.949953024795</t>
  </si>
  <si>
    <t>-490.149752415113 288.975026173693 205.476093571382</t>
  </si>
  <si>
    <t>-486.556675149479 285.901621843588 611.834705947998</t>
  </si>
  <si>
    <t>-339.16260685831 300.378886798663 674.279843181602</t>
  </si>
  <si>
    <t>-520.151627378855 124.904976036223 -200.824068437475</t>
  </si>
  <si>
    <t>-532.049278140646 119.631155780266 215.453013982897</t>
  </si>
  <si>
    <t>-533.751958527896 104.59761868796 621.631579133935</t>
  </si>
  <si>
    <t>-393.768344015197 54.3289564779136 682.55492494029</t>
  </si>
  <si>
    <t>9763-20170724T150356.613042100.bin</t>
  </si>
  <si>
    <t>-504.862895953306 203.817536913815 -205.954932539984</t>
  </si>
  <si>
    <t>-511.099267356694 198.662652326707 -304.130976218871</t>
  </si>
  <si>
    <t>-507.529523643411 181.792124231448 -411.213368669274</t>
  </si>
  <si>
    <t>-499.713580464419 162.548828039929 -506.987073760597</t>
  </si>
  <si>
    <t>-487.108055153493 139.652826652466 -601.437550232874</t>
  </si>
  <si>
    <t>-464.144655816139 103.897613228735 -732.731990390984</t>
  </si>
  <si>
    <t>-429.987403699466 79.2230014959816 -813.635898002133</t>
  </si>
  <si>
    <t>-477.148517764154 148.386768190127 -683.006594859885</t>
  </si>
  <si>
    <t>-511.80486419158 281.253198399066 -710.258225534041</t>
  </si>
  <si>
    <t>-449.22849428108 434.945181236565 -460.33218517178</t>
  </si>
  <si>
    <t>-227.063940898354 400.797247588675 -362.34323368297</t>
  </si>
  <si>
    <t>-471.441752322875 91.0182261084278 -666.385393119287</t>
  </si>
  <si>
    <t>-468.723125489222 24.2552885225248 -313.452107827011</t>
  </si>
  <si>
    <t>-240.420669840091 106.897051690333 -347.706281702596</t>
  </si>
  <si>
    <t>-488.762452156194 282.618745094119 -210.968550654045</t>
  </si>
  <si>
    <t>-490.526031911363 289.038715105399 205.458699442214</t>
  </si>
  <si>
    <t>-486.577094304754 285.859296324507 611.811787381776</t>
  </si>
  <si>
    <t>-339.194468753729 300.442325154861 674.259396861956</t>
  </si>
  <si>
    <t>-521.002318452328 125.255576393589 -200.81744166948</t>
  </si>
  <si>
    <t>-532.057538650949 119.667088516666 215.478816558522</t>
  </si>
  <si>
    <t>-533.728619675887 104.570458751084 621.622331790592</t>
  </si>
  <si>
    <t>-393.717489514427 54.383333019402 682.54960024584</t>
  </si>
  <si>
    <t>9763-20170724T150356.674709200.bin</t>
  </si>
  <si>
    <t>-506.309640101525 204.452650825935 -206.00034053939</t>
  </si>
  <si>
    <t>-512.554357705669 199.307884181489 -304.17640067323</t>
  </si>
  <si>
    <t>-508.96980498689 182.423961443058 -411.256173427527</t>
  </si>
  <si>
    <t>-501.132516801492 163.157281772546 -507.023455741357</t>
  </si>
  <si>
    <t>-488.498598133174 140.226088920208 -601.461480587206</t>
  </si>
  <si>
    <t>-465.488647728616 104.407833406107 -732.730716858499</t>
  </si>
  <si>
    <t>-431.241020801567 79.6945863442763 -813.584667860982</t>
  </si>
  <si>
    <t>-478.485400899759 148.924213440277 -683.027982596094</t>
  </si>
  <si>
    <t>-513.225745331021 281.770124436573 -710.322972636413</t>
  </si>
  <si>
    <t>-450.323141728506 434.512546714005 -459.897159269846</t>
  </si>
  <si>
    <t>-228.285678428362 402.299888203783 -360.969530026651</t>
  </si>
  <si>
    <t>-472.834052166434 91.5567914602677 -666.383978824348</t>
  </si>
  <si>
    <t>-470.003871544176 25.0975326132718 -313.468114024207</t>
  </si>
  <si>
    <t>-241.779837639498 107.932403780573 -347.777899370967</t>
  </si>
  <si>
    <t>-489.862514316357 282.99157984881 -211.017287235588</t>
  </si>
  <si>
    <t>-491.287843340215 289.364893674617 205.411989362776</t>
  </si>
  <si>
    <t>-486.650675126947 285.879385114237 611.743247356503</t>
  </si>
  <si>
    <t>-339.281608165564 300.460731892332 674.223213225487</t>
  </si>
  <si>
    <t>-522.734294581742 125.961256321254 -200.839699527334</t>
  </si>
  <si>
    <t>-531.972486853316 119.610307434772 215.489876539408</t>
  </si>
  <si>
    <t>-533.640230125557 104.524808500835 621.60229776145</t>
  </si>
  <si>
    <t>-393.590144155203 54.4659037906979 682.545496281293</t>
  </si>
  <si>
    <t>9763-20170724T150356.742450500.bin</t>
  </si>
  <si>
    <t>-507.592082373555 204.737460800005 -206.028459493873</t>
  </si>
  <si>
    <t>-513.831542518361 199.568029800206 -304.203551409802</t>
  </si>
  <si>
    <t>-510.180469514651 182.64665142897 -411.275265133232</t>
  </si>
  <si>
    <t>-502.260663787299 163.343334691668 -507.028286328686</t>
  </si>
  <si>
    <t>-489.523263147935 140.372809881144 -601.442942324308</t>
  </si>
  <si>
    <t>-466.346867883323 104.497176649768 -732.667110505438</t>
  </si>
  <si>
    <t>-432.058854564913 79.707839349679 -813.480661938887</t>
  </si>
  <si>
    <t>-479.363572255383 149.041327872863 -682.994413619747</t>
  </si>
  <si>
    <t>-514.080111332817 281.861422027409 -710.450151274886</t>
  </si>
  <si>
    <t>-451.610032273722 433.968713377475 -459.530164163878</t>
  </si>
  <si>
    <t>-229.699366866154 403.404367075809 -359.79810339736</t>
  </si>
  <si>
    <t>-473.81944234053 91.6691575230266 -666.330052982099</t>
  </si>
  <si>
    <t>-471.309441858412 25.3860719076645 -313.411027597106</t>
  </si>
  <si>
    <t>-242.966667565103 107.835707810957 -347.85881499307</t>
  </si>
  <si>
    <t>-490.783031166971 283.146077524276 -211.110463977787</t>
  </si>
  <si>
    <t>-492.178102727829 289.480296485972 205.319534464579</t>
  </si>
  <si>
    <t>-486.737629236612 285.952037806615 611.621078620199</t>
  </si>
  <si>
    <t>-339.395759124196 300.468910410074 674.180086631277</t>
  </si>
  <si>
    <t>-524.389592515773 126.263822033226 -200.89688721283</t>
  </si>
  <si>
    <t>-532.18036644436 119.597174647376 215.457416093027</t>
  </si>
  <si>
    <t>-533.514002942143 104.48752768331 621.580538730918</t>
  </si>
  <si>
    <t>-393.445957819828 54.5088100302839 682.548299296672</t>
  </si>
  <si>
    <t>9763-20170724T150356.776048300.bin</t>
  </si>
  <si>
    <t>-508.168149624447 204.858424253921 -206.064615337155</t>
  </si>
  <si>
    <t>-514.383993358646 199.666098853675 -304.239973566153</t>
  </si>
  <si>
    <t>-510.698976592534 182.714288490018 -411.305715945817</t>
  </si>
  <si>
    <t>-502.745717353865 163.38138997014 -507.050020346341</t>
  </si>
  <si>
    <t>-489.972338182371 140.379344103787 -601.452090638491</t>
  </si>
  <si>
    <t>-466.74282021454 104.457563774713 -732.654262810455</t>
  </si>
  <si>
    <t>-432.425409084463 79.6283904284758 -813.442944034064</t>
  </si>
  <si>
    <t>-479.756981133846 149.022343149617 -682.999263740277</t>
  </si>
  <si>
    <t>-514.392893042222 281.860829491286 -710.490767890698</t>
  </si>
  <si>
    <t>-452.207758434579 432.961883059708 -458.89297582717</t>
  </si>
  <si>
    <t>-230.139538775825 403.394947970447 -359.210929297201</t>
  </si>
  <si>
    <t>-474.264884547146 91.6498532047328 -666.318781931564</t>
  </si>
  <si>
    <t>-471.992195047219 25.421346198812 -313.356081258752</t>
  </si>
  <si>
    <t>-243.572425890644 107.684355933494 -347.739507426551</t>
  </si>
  <si>
    <t>-491.221055661982 283.244773597436 -211.166416788364</t>
  </si>
  <si>
    <t>-492.547216091458 289.52546711966 205.264649117974</t>
  </si>
  <si>
    <t>-486.784409507997 285.983952610931 611.5680140553</t>
  </si>
  <si>
    <t>-339.45272443341 300.44508073758 674.163959430713</t>
  </si>
  <si>
    <t>-525.038022099403 126.468102975145 -200.916848221724</t>
  </si>
  <si>
    <t>-532.416220811936 119.598305495646 215.441590679663</t>
  </si>
  <si>
    <t>-533.440808762748 104.473413771983 621.56151051461</t>
  </si>
  <si>
    <t>-393.375803530019 54.5080533547127 682.547164578845</t>
  </si>
  <si>
    <t>9763-20170724T150356.842316000.bin</t>
  </si>
  <si>
    <t>-509.128179856801 204.846492455717 -206.143245976707</t>
  </si>
  <si>
    <t>-515.312813131309 199.601275428347 -304.31773157878</t>
  </si>
  <si>
    <t>-511.562441290081 182.630533288871 -411.378086771936</t>
  </si>
  <si>
    <t>-503.538762870712 163.298142555976 -507.116800232875</t>
  </si>
  <si>
    <t>-490.684392442345 140.315604359709 -601.512646655164</t>
  </si>
  <si>
    <t>-467.330582240569 104.441957593243 -732.70591957559</t>
  </si>
  <si>
    <t>-432.964305114739 79.6080349490821 -813.472489212524</t>
  </si>
  <si>
    <t>-480.356273139864 148.993225493187 -683.041879455599</t>
  </si>
  <si>
    <t>-514.801086692368 281.872834576667 -710.526891938666</t>
  </si>
  <si>
    <t>-452.767857689408 432.03979385641 -458.33309058663</t>
  </si>
  <si>
    <t>-230.654653758578 402.913515433201 -358.621587364146</t>
  </si>
  <si>
    <t>-474.951009743116 91.6049647689772 -666.387424139786</t>
  </si>
  <si>
    <t>-473.169249016546 25.4223749609405 -313.395983298506</t>
  </si>
  <si>
    <t>-244.53423077635 107.192078052931 -347.524294541754</t>
  </si>
  <si>
    <t>-491.896369018811 283.252215541248 -211.305441191022</t>
  </si>
  <si>
    <t>-493.456197318438 289.483442788983 205.125558736256</t>
  </si>
  <si>
    <t>-486.923938168734 286.117475215163 611.435207767224</t>
  </si>
  <si>
    <t>-339.600038296162 300.327558233456 674.10688773166</t>
  </si>
  <si>
    <t>-526.332944731574 126.377940761084 -200.970687537633</t>
  </si>
  <si>
    <t>-533.032988731884 119.861411645746 215.404944811442</t>
  </si>
  <si>
    <t>-533.275584959354 104.451037764396 621.511588037948</t>
  </si>
  <si>
    <t>-393.223537901879 54.5233117082403 682.55784000746</t>
  </si>
  <si>
    <t>9763-20170724T150356.879434600.bin</t>
  </si>
  <si>
    <t>-509.570993386106 204.742353476938 -206.179723509043</t>
  </si>
  <si>
    <t>-515.748396505163 199.460315879131 -304.352768701735</t>
  </si>
  <si>
    <t>-511.970028273648 182.471332419402 -411.409319416121</t>
  </si>
  <si>
    <t>-503.913398878748 163.132804072425 -507.143780643272</t>
  </si>
  <si>
    <t>-491.018816670891 140.155417027035 -601.535415401292</t>
  </si>
  <si>
    <t>-467.601111008015 104.30181055973 -732.722857534304</t>
  </si>
  <si>
    <t>-433.214132559585 79.4784745478937 -813.483811187237</t>
  </si>
  <si>
    <t>-480.632183101227 148.848090939756 -683.055697459034</t>
  </si>
  <si>
    <t>-514.952273598003 281.775431134628 -710.509334586577</t>
  </si>
  <si>
    <t>-453.103968132734 431.608873526961 -458.071717810233</t>
  </si>
  <si>
    <t>-231.118960317785 402.628105595146 -358.032941454479</t>
  </si>
  <si>
    <t>-475.272641415051 91.4522386543727 -666.412654751735</t>
  </si>
  <si>
    <t>-473.682604134458 25.355275598522 -313.4094573583</t>
  </si>
  <si>
    <t>-244.910530011963 106.830831446255 -347.322354039641</t>
  </si>
  <si>
    <t>-492.236197125885 283.214648946972 -211.37237287743</t>
  </si>
  <si>
    <t>-493.9011593537 289.38319710486 205.059157395477</t>
  </si>
  <si>
    <t>-487.001288202648 286.192468490252 611.364817656787</t>
  </si>
  <si>
    <t>-339.679852653224 300.266278587725 674.073084547309</t>
  </si>
  <si>
    <t>-526.894970365541 126.257625327733 -200.988126133272</t>
  </si>
  <si>
    <t>-533.285041937261 119.948710154694 215.395554203445</t>
  </si>
  <si>
    <t>-533.196898935505 104.433662965724 621.501809659746</t>
  </si>
  <si>
    <t>-393.152660821106 54.5083430402628 682.567893466454</t>
  </si>
  <si>
    <t>9763-20170724T150356.942533400.bin</t>
  </si>
  <si>
    <t>-510.376041715006 204.624344923275 -206.276758130439</t>
  </si>
  <si>
    <t>-516.521804639976 199.269929934107 -304.447798025301</t>
  </si>
  <si>
    <t>-512.676471079128 182.247972714216 -411.496842306235</t>
  </si>
  <si>
    <t>-504.548680714984 162.89954296726 -507.223285141641</t>
  </si>
  <si>
    <t>-491.573777076161 139.93247001523 -601.606371109219</t>
  </si>
  <si>
    <t>-468.034662638777 104.114820058946 -732.781827981269</t>
  </si>
  <si>
    <t>-433.647395298702 79.3030056325526 -813.546249706258</t>
  </si>
  <si>
    <t>-481.08025714604 148.651631845669 -683.110141691669</t>
  </si>
  <si>
    <t>-515.259871281445 281.622009554676 -710.531373168254</t>
  </si>
  <si>
    <t>-453.366212214004 431.280160375645 -458.000892209698</t>
  </si>
  <si>
    <t>-231.567138300172 402.724935631906 -357.428654574109</t>
  </si>
  <si>
    <t>-475.799032208535 91.2427890076676 -666.486893151724</t>
  </si>
  <si>
    <t>-474.634732748682 25.1207950167454 -313.456967696656</t>
  </si>
  <si>
    <t>-245.685196812194 106.224719301424 -347.061784451813</t>
  </si>
  <si>
    <t>-492.992258049062 283.18572924279 -211.523877095461</t>
  </si>
  <si>
    <t>-494.709225413353 289.171877557853 204.910074442078</t>
  </si>
  <si>
    <t>-487.145477598646 286.248901508718 611.230696171432</t>
  </si>
  <si>
    <t>-339.825437755655 300.151807310399 673.980342327458</t>
  </si>
  <si>
    <t>-527.691780114919 126.202976094439 -201.005989263541</t>
  </si>
  <si>
    <t>-533.799415570255 120.036498370832 215.384107645174</t>
  </si>
  <si>
    <t>-533.025451005955 104.404368911125 621.446050249083</t>
  </si>
  <si>
    <t>-393.019191431335 54.4718790234481 682.593347906429</t>
  </si>
  <si>
    <t>9763-20170724T150356.990665700.bin</t>
  </si>
  <si>
    <t>-510.760823533112 204.610599278618 -206.346610341814</t>
  </si>
  <si>
    <t>-516.870116531833 199.235398517734 -304.518783703197</t>
  </si>
  <si>
    <t>-512.975578048739 182.189836175054 -411.562190018594</t>
  </si>
  <si>
    <t>-504.800261408628 162.820212631234 -507.280490384432</t>
  </si>
  <si>
    <t>-491.775122313557 139.831831330848 -601.651493773216</t>
  </si>
  <si>
    <t>-468.162734510727 103.984622175425 -732.805574972765</t>
  </si>
  <si>
    <t>-433.749982196488 79.1623991792874 -813.556093551838</t>
  </si>
  <si>
    <t>-481.217769852554 148.535162799478 -683.148555687303</t>
  </si>
  <si>
    <t>-515.392744991998 281.51912172632 -710.529594483482</t>
  </si>
  <si>
    <t>-453.496724833821 430.820752215159 -457.788893666774</t>
  </si>
  <si>
    <t>-231.705600205074 402.21517385064 -357.213438484208</t>
  </si>
  <si>
    <t>-475.982380483223 91.1252212371239 -666.514637310955</t>
  </si>
  <si>
    <t>-475.01529193703 25.0857728677595 -313.481118840778</t>
  </si>
  <si>
    <t>-246.013775226614 106.080324896727 -346.995584215903</t>
  </si>
  <si>
    <t>-493.444166690716 283.137566790626 -211.583823575267</t>
  </si>
  <si>
    <t>-495.082612263318 289.116309179831 204.850466813778</t>
  </si>
  <si>
    <t>-487.207220151228 286.257045188309 611.164072992273</t>
  </si>
  <si>
    <t>-339.891890624483 300.129455509507 673.931494927591</t>
  </si>
  <si>
    <t>-528.055293976225 126.23776043345 -201.034028499159</t>
  </si>
  <si>
    <t>-534.091880944469 119.993656298774 215.355908465422</t>
  </si>
  <si>
    <t>-532.957262189633 104.36110164748 621.416751963172</t>
  </si>
  <si>
    <t>-392.949461446295 54.4835229690632 682.605353761328</t>
  </si>
  <si>
    <t>9763-20170724T150357.007709100.bin</t>
  </si>
  <si>
    <t>-511.221552230282 204.746688358799 -206.411540791159</t>
  </si>
  <si>
    <t>-517.280472613295 199.357004050096 -304.586037079902</t>
  </si>
  <si>
    <t>-513.332087998024 182.297952210482 -411.625314180327</t>
  </si>
  <si>
    <t>-505.108853680337 162.916980381927 -507.33719227773</t>
  </si>
  <si>
    <t>-492.036537247645 139.919092946483 -601.699348876527</t>
  </si>
  <si>
    <t>-468.358627203569 104.059938974476 -732.838444805148</t>
  </si>
  <si>
    <t>-433.89484795359 79.2469211282244 -813.569833769354</t>
  </si>
  <si>
    <t>-481.433693283815 148.615526017245 -683.191356369929</t>
  </si>
  <si>
    <t>-515.535314975939 281.622801222394 -710.476438599279</t>
  </si>
  <si>
    <t>-453.551656512069 430.214121461337 -457.338910632457</t>
  </si>
  <si>
    <t>-231.913120332556 401.602842124104 -356.429194959248</t>
  </si>
  <si>
    <t>-476.216196431784 91.2058798194964 -666.550955299554</t>
  </si>
  <si>
    <t>-475.433755125893 25.1459283005113 -313.49875487876</t>
  </si>
  <si>
    <t>-246.408169798183 106.09728964519 -346.952160673935</t>
  </si>
  <si>
    <t>-493.986469345756 283.250988546448 -211.633315424769</t>
  </si>
  <si>
    <t>-495.499963900583 289.153985752293 204.802642677842</t>
  </si>
  <si>
    <t>-487.266602989644 286.274687771733 611.102412168445</t>
  </si>
  <si>
    <t>-339.95745493819 300.108170745057 673.892993010926</t>
  </si>
  <si>
    <t>-528.49573229488 126.429599249238 -201.091865331801</t>
  </si>
  <si>
    <t>-534.435736532247 119.945087724052 215.295770057354</t>
  </si>
  <si>
    <t>-532.90329451218 104.309142305646 621.376433400655</t>
  </si>
  <si>
    <t>-392.878868403071 54.524968444056 682.603011192869</t>
  </si>
  <si>
    <t>9763-20170724T150357.111575000.bin</t>
  </si>
  <si>
    <t>-511.734068486018 204.985187253768 -206.453153106751</t>
  </si>
  <si>
    <t>-517.712386635688 199.600759602924 -304.632976696518</t>
  </si>
  <si>
    <t>-513.672605125627 182.554352833396 -411.670746697527</t>
  </si>
  <si>
    <t>-505.365890814971 163.188707684301 -507.378462900168</t>
  </si>
  <si>
    <t>-492.209402444068 140.209723714883 -601.733514570766</t>
  </si>
  <si>
    <t>-468.412450097577 104.381722123102 -732.859692181635</t>
  </si>
  <si>
    <t>-433.870459918994 79.5924135568036 -813.564947166083</t>
  </si>
  <si>
    <t>-481.526329286924 148.926512987717 -683.212938860191</t>
  </si>
  <si>
    <t>-515.596741802289 281.977654111284 -710.408668791375</t>
  </si>
  <si>
    <t>-453.590444622817 429.784910336247 -456.817826218295</t>
  </si>
  <si>
    <t>-232.17531751921 401.287513424403 -355.38686880311</t>
  </si>
  <si>
    <t>-476.336433110104 91.5111165156079 -666.583284549344</t>
  </si>
  <si>
    <t>-475.723605308821 25.459190995447 -313.526330793936</t>
  </si>
  <si>
    <t>-246.656706105833 106.309568463024 -346.941816248965</t>
  </si>
  <si>
    <t>-494.548337910195 283.444832068613 -211.663560431032</t>
  </si>
  <si>
    <t>-496.007361533925 289.348638071927 204.772551657411</t>
  </si>
  <si>
    <t>-487.314248915413 286.297226494248 611.039900976694</t>
  </si>
  <si>
    <t>-340.01856969311 300.084186284088 673.872199879713</t>
  </si>
  <si>
    <t>-528.92003914236 126.650154924612 -201.13099026047</t>
  </si>
  <si>
    <t>-534.777582167794 119.921603204354 215.253917684348</t>
  </si>
  <si>
    <t>-532.857112206847 104.253480069716 621.34766448652</t>
  </si>
  <si>
    <t>-392.803684172255 54.5704032526387 682.590023500908</t>
  </si>
  <si>
    <t>9763-20170724T150357.140652200.bin</t>
  </si>
  <si>
    <t>-513.166749688377 205.543393639197 -206.49534230047</t>
  </si>
  <si>
    <t>-518.822645496789 200.09181316117 -304.690535291685</t>
  </si>
  <si>
    <t>-514.420605566479 183.001836101862 -411.70721639278</t>
  </si>
  <si>
    <t>-505.787985693256 163.60785416147 -507.380299569933</t>
  </si>
  <si>
    <t>-492.309517546343 140.610825519891 -601.685559646808</t>
  </si>
  <si>
    <t>-468.06536141214 104.767761202783 -732.725585590105</t>
  </si>
  <si>
    <t>-433.305653210187 79.9913535467733 -813.341384737916</t>
  </si>
  <si>
    <t>-481.293458995306 149.325299824324 -683.120848149223</t>
  </si>
  <si>
    <t>-515.202983201109 282.439557264857 -710.142546066603</t>
  </si>
  <si>
    <t>-454.00749279737 427.446096575884 -454.744463988104</t>
  </si>
  <si>
    <t>-232.132204082416 398.977752578937 -354.315686052763</t>
  </si>
  <si>
    <t>-476.270496660136 91.8974550300791 -666.483346328962</t>
  </si>
  <si>
    <t>-476.776697671714 25.9245813196678 -313.436627052194</t>
  </si>
  <si>
    <t>-247.463942609047 106.234692124415 -346.465820277993</t>
  </si>
  <si>
    <t>-496.00079097497 283.91103461098 -211.746736856624</t>
  </si>
  <si>
    <t>-497.753265737457 289.714534065607 204.689645913257</t>
  </si>
  <si>
    <t>-487.422628009824 286.407826614632 610.883511776568</t>
  </si>
  <si>
    <t>-340.182154124948 300.027151044851 673.881570541805</t>
  </si>
  <si>
    <t>-530.193433026657 127.112732729732 -201.181908995295</t>
  </si>
  <si>
    <t>-535.609959866367 119.867055832544 215.200304553844</t>
  </si>
  <si>
    <t>-532.787071873445 104.132074345747 621.316131240126</t>
  </si>
  <si>
    <t>-392.633821677224 54.6840912440171 682.52035576569</t>
  </si>
  <si>
    <t>9763-20170724T150357.177253900.bin</t>
  </si>
  <si>
    <t>-513.554134264697 205.525068671257 -206.448919672638</t>
  </si>
  <si>
    <t>-519.101350922361 200.058922633456 -304.649448413236</t>
  </si>
  <si>
    <t>-514.574084854317 182.977289402884 -411.662278417262</t>
  </si>
  <si>
    <t>-505.828807763357 163.599503595274 -507.328452833549</t>
  </si>
  <si>
    <t>-492.239664701196 140.626394277624 -601.623624531848</t>
  </si>
  <si>
    <t>-467.843037989815 104.823868798041 -732.646386853835</t>
  </si>
  <si>
    <t>-432.943277484584 80.0514490989988 -813.202787660307</t>
  </si>
  <si>
    <t>-481.115738227444 149.367920698017 -683.041227818924</t>
  </si>
  <si>
    <t>-514.926529258755 282.513357867974 -710.033659246596</t>
  </si>
  <si>
    <t>-454.058822945385 426.685470441529 -454.085338723684</t>
  </si>
  <si>
    <t>-232.059319324015 398.097552877884 -353.965756449711</t>
  </si>
  <si>
    <t>-476.138362651181 91.9313703921782 -666.419636831615</t>
  </si>
  <si>
    <t>-477.031758720959 25.8758048745103 -313.385837520354</t>
  </si>
  <si>
    <t>-247.599952209066 105.953479119279 -346.15192654807</t>
  </si>
  <si>
    <t>-496.468098680178 283.91466202121 -211.733062324625</t>
  </si>
  <si>
    <t>-498.234142705529 289.610020500836 204.704754557896</t>
  </si>
  <si>
    <t>-487.432206878962 286.386310670812 610.874475063803</t>
  </si>
  <si>
    <t>-340.220524639277 300.121865742856 673.914634196921</t>
  </si>
  <si>
    <t>-530.519879442169 127.124391587916 -201.173780205307</t>
  </si>
  <si>
    <t>-535.760328546984 119.758428214845 215.208607736919</t>
  </si>
  <si>
    <t>-532.785921060055 104.098238468422 621.327875158999</t>
  </si>
  <si>
    <t>-392.580481707559 54.7550521000076 682.497140002408</t>
  </si>
  <si>
    <t>9763-20170724T150357.240981300.bin</t>
  </si>
  <si>
    <t>-514.18661269161 205.595435289629 -206.389316961279</t>
  </si>
  <si>
    <t>-519.639924315032 200.110695978752 -304.594078157006</t>
  </si>
  <si>
    <t>-515.015880812598 183.048851861116 -411.60582456344</t>
  </si>
  <si>
    <t>-506.189784101553 163.701967725423 -507.270812330383</t>
  </si>
  <si>
    <t>-492.528431417526 140.77085444608 -601.565744811905</t>
  </si>
  <si>
    <t>-468.040871159553 105.036551708393 -732.590173334972</t>
  </si>
  <si>
    <t>-432.830137663397 80.2861418464374 -813.017958009042</t>
  </si>
  <si>
    <t>-481.337731691406 149.556169860658 -682.969644945667</t>
  </si>
  <si>
    <t>-515.106709134548 282.704019508336 -709.986077670895</t>
  </si>
  <si>
    <t>-454.115406084634 426.169906423513 -453.670632217333</t>
  </si>
  <si>
    <t>-231.837191910084 397.481035591496 -354.200264097829</t>
  </si>
  <si>
    <t>-476.392430863024 92.1083295827775 -666.377691588404</t>
  </si>
  <si>
    <t>-477.927221164084 25.8402799434703 -313.349343170092</t>
  </si>
  <si>
    <t>-248.281209704753 105.540078402548 -345.530582686503</t>
  </si>
  <si>
    <t>-497.452460683363 284.021605248609 -211.668226993268</t>
  </si>
  <si>
    <t>-498.909682753476 289.373003819617 204.775381842977</t>
  </si>
  <si>
    <t>-487.469472844287 286.327603259282 610.92805304126</t>
  </si>
  <si>
    <t>-340.295417393828 300.291854829144 674.005791008271</t>
  </si>
  <si>
    <t>-530.923575435731 127.239248445356 -201.118065124884</t>
  </si>
  <si>
    <t>-535.941141747687 119.574732541274 215.261654350861</t>
  </si>
  <si>
    <t>-532.744916465211 104.06366147746 621.351333236842</t>
  </si>
  <si>
    <t>-392.466812785576 54.8648331949921 682.470272875136</t>
  </si>
  <si>
    <t>9763-20170724T150357.273569500.bin</t>
  </si>
  <si>
    <t>-514.548851903703 205.687188246035 -206.40474063272</t>
  </si>
  <si>
    <t>-519.992752176685 200.191019978182 -304.60942949713</t>
  </si>
  <si>
    <t>-515.403682186431 183.13040336576 -411.622855065715</t>
  </si>
  <si>
    <t>-506.628420395946 163.787170376793 -507.29324217431</t>
  </si>
  <si>
    <t>-493.03738399288 140.859802206302 -601.599248984557</t>
  </si>
  <si>
    <t>-468.669319265441 105.129143641027 -732.646959579516</t>
  </si>
  <si>
    <t>-433.378066059768 80.3944061989212 -813.044340591456</t>
  </si>
  <si>
    <t>-481.914913304534 149.648011759824 -683.012198526736</t>
  </si>
  <si>
    <t>-515.638432089164 282.806950007372 -710.033544916334</t>
  </si>
  <si>
    <t>-454.559679493758 426.368882227193 -453.79277656164</t>
  </si>
  <si>
    <t>-232.276439143326 397.27492912112 -354.451615094442</t>
  </si>
  <si>
    <t>-476.966524358111 92.1982331707011 -666.428125351688</t>
  </si>
  <si>
    <t>-478.658889267727 25.8442296011583 -313.412882267286</t>
  </si>
  <si>
    <t>-248.95888250591 105.47895255756 -345.369545453696</t>
  </si>
  <si>
    <t>-497.989355890787 284.193775085421 -211.663382991928</t>
  </si>
  <si>
    <t>-499.323927283812 289.24240188603 204.784400538042</t>
  </si>
  <si>
    <t>-487.504222043211 286.337078426899 610.937443545639</t>
  </si>
  <si>
    <t>-340.342181339592 300.283459000427 674.047109804133</t>
  </si>
  <si>
    <t>-531.210452484624 127.232239666212 -201.127418815442</t>
  </si>
  <si>
    <t>-536.083148081787 119.5817591712 215.254318388561</t>
  </si>
  <si>
    <t>-532.718424153795 104.050395666102 621.353350636153</t>
  </si>
  <si>
    <t>-392.414087567032 54.9137099159227 682.462090455358</t>
  </si>
  <si>
    <t>9763-20170724T150357.340848200.bin</t>
  </si>
  <si>
    <t>-515.337757047556 206.018260406768 -206.461253214802</t>
  </si>
  <si>
    <t>-520.713582972296 200.489385605451 -304.667766689304</t>
  </si>
  <si>
    <t>-516.170938699015 183.420787510596 -411.682063168165</t>
  </si>
  <si>
    <t>-507.489980326308 164.072456105575 -507.360026922331</t>
  </si>
  <si>
    <t>-494.046608834951 141.136085329337 -601.68509041289</t>
  </si>
  <si>
    <t>-469.943065563934 105.382568541301 -732.775415670067</t>
  </si>
  <si>
    <t>-434.618574688237 80.6362912313757 -813.154616114136</t>
  </si>
  <si>
    <t>-483.03580565245 149.916841097958 -683.113871581216</t>
  </si>
  <si>
    <t>-516.62271012674 283.113991506467 -710.156563644951</t>
  </si>
  <si>
    <t>-455.283070228981 426.509342819546 -453.884679108526</t>
  </si>
  <si>
    <t>-233.140926124426 396.863085910317 -354.391071702492</t>
  </si>
  <si>
    <t>-478.15924860105 92.4564707788531 -666.545479209214</t>
  </si>
  <si>
    <t>-479.869452735135 25.686319480292 -313.585798062768</t>
  </si>
  <si>
    <t>-250.181435651507 105.429510455634 -345.357142164895</t>
  </si>
  <si>
    <t>-499.015485897143 284.665295832892 -211.699151458715</t>
  </si>
  <si>
    <t>-500.250654770749 289.041661646464 204.756499557349</t>
  </si>
  <si>
    <t>-487.536042303974 286.379204044005 610.908379202387</t>
  </si>
  <si>
    <t>-340.411296875867 300.281653013393 674.114634245699</t>
  </si>
  <si>
    <t>-531.689046138617 127.440258938196 -201.142409269234</t>
  </si>
  <si>
    <t>-536.333506834656 119.69133195769 215.240109557929</t>
  </si>
  <si>
    <t>-532.684376669889 103.998034927408 621.350766461036</t>
  </si>
  <si>
    <t>-392.304814547225 55.0638076678345 682.449188087931</t>
  </si>
  <si>
    <t>9763-20170724T150357.382962000.bin</t>
  </si>
  <si>
    <t>-515.66173650555 206.266663346792 -206.453736282196</t>
  </si>
  <si>
    <t>-521.028085256292 200.708737292529 -304.659199711062</t>
  </si>
  <si>
    <t>-516.536827804659 183.637688043586 -411.675184022542</t>
  </si>
  <si>
    <t>-507.930617846389 164.2931948672 -507.360648436512</t>
  </si>
  <si>
    <t>-494.591714868141 141.362007737508 -601.701737067986</t>
  </si>
  <si>
    <t>-470.667413246623 105.61293628622 -732.826227480619</t>
  </si>
  <si>
    <t>-435.401446894448 80.8556553240896 -813.227672722292</t>
  </si>
  <si>
    <t>-483.656405325877 150.150286818402 -683.13991553449</t>
  </si>
  <si>
    <t>-517.159689310357 283.358433448561 -710.179566708326</t>
  </si>
  <si>
    <t>-455.65106369788 426.568411410746 -453.844427745846</t>
  </si>
  <si>
    <t>-233.585623319234 396.500823844186 -354.306087408842</t>
  </si>
  <si>
    <t>-478.828855678774 92.6800542595961 -666.590707303776</t>
  </si>
  <si>
    <t>-480.471841137237 25.5477508134918 -313.692955460157</t>
  </si>
  <si>
    <t>-250.835013632781 105.435197170471 -345.472752427541</t>
  </si>
  <si>
    <t>-499.45211724299 284.970851694901 -211.713590741291</t>
  </si>
  <si>
    <t>-500.769367236491 288.964904958012 204.745708804652</t>
  </si>
  <si>
    <t>-487.536772747571 286.369225775353 610.881753189848</t>
  </si>
  <si>
    <t>-340.440015798317 300.324071977524 674.14157943356</t>
  </si>
  <si>
    <t>-531.821697519991 127.594498519212 -201.146365585603</t>
  </si>
  <si>
    <t>-536.427565196916 119.821823648609 215.236117531191</t>
  </si>
  <si>
    <t>-532.662905617585 103.966540029073 621.334198976914</t>
  </si>
  <si>
    <t>-392.251738543397 55.1480129635127 682.452562895277</t>
  </si>
  <si>
    <t>9763-20170724T150357.443127000.bin</t>
  </si>
  <si>
    <t>-516.194607984754 206.637914147907 -206.460063034192</t>
  </si>
  <si>
    <t>-521.545281453861 201.038313105491 -304.663957187368</t>
  </si>
  <si>
    <t>-517.178100140955 183.9868867895 -411.688180944885</t>
  </si>
  <si>
    <t>-508.747316170689 164.673687587411 -507.395770255796</t>
  </si>
  <si>
    <t>-495.649506252768 141.778989445136 -601.779297368934</t>
  </si>
  <si>
    <t>-472.135320112677 106.07792960922 -732.991184493504</t>
  </si>
  <si>
    <t>-437.031750269193 81.3439569858142 -813.470729575906</t>
  </si>
  <si>
    <t>-484.919067806661 150.603265152026 -683.24100809145</t>
  </si>
  <si>
    <t>-518.300500191966 283.850058869474 -710.285493979396</t>
  </si>
  <si>
    <t>-456.557935043111 426.391040896217 -453.634179074969</t>
  </si>
  <si>
    <t>-234.360039338069 395.405194377986 -354.674783107733</t>
  </si>
  <si>
    <t>-480.139460687876 93.1145056380947 -666.742454606766</t>
  </si>
  <si>
    <t>-481.53044686125 25.1743008531964 -313.926582177986</t>
  </si>
  <si>
    <t>-252.053989465332 105.497309547962 -345.766451066496</t>
  </si>
  <si>
    <t>-500.217681559774 285.36910927663 -211.734377441977</t>
  </si>
  <si>
    <t>-501.701947116538 288.958143913196 204.727999690415</t>
  </si>
  <si>
    <t>-487.507218895265 286.327466730573 610.809637779038</t>
  </si>
  <si>
    <t>-340.48517208447 300.546660927777 674.184173258802</t>
  </si>
  <si>
    <t>-532.090258525306 127.890301057963 -201.148173479022</t>
  </si>
  <si>
    <t>-536.509748133147 119.963017696761 215.233434723304</t>
  </si>
  <si>
    <t>-532.606548759156 103.922739172147 621.303692982126</t>
  </si>
  <si>
    <t>-392.140967562151 55.323991673856 682.472148558696</t>
  </si>
  <si>
    <t>9763-20170724T150357.483239700.bin</t>
  </si>
  <si>
    <t>-516.401520111285 206.736052290936 -206.439528501435</t>
  </si>
  <si>
    <t>-521.74924593197 201.122256832362 -304.642873682825</t>
  </si>
  <si>
    <t>-517.433485550472 184.077042355894 -411.670217375466</t>
  </si>
  <si>
    <t>-509.073578986034 164.773234618087 -507.385700356716</t>
  </si>
  <si>
    <t>-496.071997993557 141.88856074633 -601.785169968063</t>
  </si>
  <si>
    <t>-472.720517366243 106.19873742362 -733.029033501483</t>
  </si>
  <si>
    <t>-437.677966353513 81.4850401834067 -813.541518669544</t>
  </si>
  <si>
    <t>-485.426523685421 150.721607519745 -683.256954975801</t>
  </si>
  <si>
    <t>-518.780529177266 283.969321882039 -710.324536492123</t>
  </si>
  <si>
    <t>-456.774049367426 426.161279686879 -453.543311309483</t>
  </si>
  <si>
    <t>-234.749054128815 394.672306028853 -354.354706647046</t>
  </si>
  <si>
    <t>-480.658592193274 93.2275017684876 -666.773868734152</t>
  </si>
  <si>
    <t>-481.911556754294 24.9122425625333 -313.98824048429</t>
  </si>
  <si>
    <t>-252.487125378821 105.383207501339 -345.82917030625</t>
  </si>
  <si>
    <t>-500.515951161342 285.437109108107 -211.736672583714</t>
  </si>
  <si>
    <t>-501.985112589968 289.041198978879 204.725603419041</t>
  </si>
  <si>
    <t>-487.509570491204 286.316167087648 610.792584983705</t>
  </si>
  <si>
    <t>-340.512902409695 300.650936843852 674.199950162544</t>
  </si>
  <si>
    <t>-532.16029433388 128.003221916898 -201.126734655416</t>
  </si>
  <si>
    <t>-536.487871912572 119.981021664504 215.253979043636</t>
  </si>
  <si>
    <t>-532.583640364878 103.910827887463 621.30866616631</t>
  </si>
  <si>
    <t>-392.08799352102 55.4124598126302 682.487757433273</t>
  </si>
  <si>
    <t>9763-20170724T150357.511119800.bin</t>
  </si>
  <si>
    <t>-516.543612020736 206.762258396937 -206.413271688811</t>
  </si>
  <si>
    <t>-521.906073547163 201.128650183911 -304.61464084578</t>
  </si>
  <si>
    <t>-517.660327685438 184.081387556667 -411.644436394627</t>
  </si>
  <si>
    <t>-509.387133822618 164.779447329614 -507.367809132373</t>
  </si>
  <si>
    <t>-496.496301456224 141.89717143944 -601.783016437692</t>
  </si>
  <si>
    <t>-473.326344101063 106.208713150434 -733.059546211272</t>
  </si>
  <si>
    <t>-438.331327056883 81.5220178916325 -813.60084180541</t>
  </si>
  <si>
    <t>-485.944596324678 150.733536661153 -683.266634211194</t>
  </si>
  <si>
    <t>-519.239412810685 283.999304871704 -710.330004708622</t>
  </si>
  <si>
    <t>-456.834831857291 425.557948047454 -453.29541419002</t>
  </si>
  <si>
    <t>-235.175533619055 393.932396523123 -353.335495257415</t>
  </si>
  <si>
    <t>-481.19167160157 93.2345563668157 -666.796222343809</t>
  </si>
  <si>
    <t>-482.201538153282 24.5642862123905 -314.027954936338</t>
  </si>
  <si>
    <t>-252.799840237282 105.107455123528 -345.85048733953</t>
  </si>
  <si>
    <t>-500.706276257152 285.381807815225 -211.726106322188</t>
  </si>
  <si>
    <t>-502.116348252952 289.180973603525 204.734627050717</t>
  </si>
  <si>
    <t>-487.515355365321 286.276950339279 610.797341196801</t>
  </si>
  <si>
    <t>-340.536884812213 300.749267047241 674.215638162196</t>
  </si>
  <si>
    <t>-532.242421248978 128.0703487631 -201.109070286062</t>
  </si>
  <si>
    <t>-536.44494563178 119.979945546943 215.271626714773</t>
  </si>
  <si>
    <t>-532.572579694563 103.903762868254 621.329940763118</t>
  </si>
  <si>
    <t>-392.050912262153 55.4726807249313 682.502589501837</t>
  </si>
  <si>
    <t>9763-20170724T150357.576799700.bin</t>
  </si>
  <si>
    <t>-516.627422361887 206.595693631118 -206.366079332884</t>
  </si>
  <si>
    <t>-522.037539885304 200.949421365763 -304.564007939826</t>
  </si>
  <si>
    <t>-517.925690623716 183.931238805689 -411.603763370354</t>
  </si>
  <si>
    <t>-509.807475340643 164.668499029017 -507.348335785313</t>
  </si>
  <si>
    <t>-497.105805861256 141.834523862782 -601.800875803442</t>
  </si>
  <si>
    <t>-474.238020648939 106.220665807181 -733.150407285122</t>
  </si>
  <si>
    <t>-439.312533960503 81.612800367915 -813.746179247723</t>
  </si>
  <si>
    <t>-486.727256145924 150.719045310175 -683.301489124756</t>
  </si>
  <si>
    <t>-519.987740040921 283.993772971889 -710.310563399509</t>
  </si>
  <si>
    <t>-456.929119120019 424.754240051143 -452.997225122051</t>
  </si>
  <si>
    <t>-235.603170080862 393.303899610982 -352.246509840409</t>
  </si>
  <si>
    <t>-481.96525264175 93.206990777069 -666.878848154602</t>
  </si>
  <si>
    <t>-482.640275283172 23.8221978718302 -314.154138043367</t>
  </si>
  <si>
    <t>-253.287219198604 104.535634547172 -345.895250026756</t>
  </si>
  <si>
    <t>-500.834693585263 284.941897227989 -211.682411703977</t>
  </si>
  <si>
    <t>-502.054835623968 289.586020869569 204.770484563478</t>
  </si>
  <si>
    <t>-487.556140272259 286.226696486606 610.835830391186</t>
  </si>
  <si>
    <t>-340.591367150787 300.901164774762 674.239400158832</t>
  </si>
  <si>
    <t>-532.374704920375 128.205980534529 -201.030479454614</t>
  </si>
  <si>
    <t>-536.359553613821 119.842797783796 215.346949126662</t>
  </si>
  <si>
    <t>-532.49085281831 103.945554888162 621.369263464059</t>
  </si>
  <si>
    <t>-391.971169794143 55.4852128351365 682.523335855451</t>
  </si>
  <si>
    <t>9763-20170724T150357.642980700.bin</t>
  </si>
  <si>
    <t>-516.639937569046 206.189365793369 -206.342099461893</t>
  </si>
  <si>
    <t>-522.094229422862 200.547138987521 -304.537911270468</t>
  </si>
  <si>
    <t>-518.122350092935 183.561097652874 -411.587977819686</t>
  </si>
  <si>
    <t>-510.166327264319 164.335333135426 -507.353687881687</t>
  </si>
  <si>
    <t>-497.661545450014 141.543941627324 -601.842784580062</t>
  </si>
  <si>
    <t>-475.106375563948 105.994069322693 -733.263594105755</t>
  </si>
  <si>
    <t>-440.338402386516 81.4609587727896 -813.950255304767</t>
  </si>
  <si>
    <t>-487.444176119008 150.472122947986 -683.35899158437</t>
  </si>
  <si>
    <t>-520.54524567361 283.834733651221 -710.211325770372</t>
  </si>
  <si>
    <t>-456.86161605209 424.308195493288 -452.89522632774</t>
  </si>
  <si>
    <t>-236.18098095697 393.00891198791 -350.692464816322</t>
  </si>
  <si>
    <t>-482.708653057824 92.9442545574009 -666.98476700243</t>
  </si>
  <si>
    <t>-483.22247094685 23.0723890131362 -314.34305260315</t>
  </si>
  <si>
    <t>-253.976931450621 104.138729967012 -345.961282461202</t>
  </si>
  <si>
    <t>-500.725779279413 284.326459700188 -211.664962012141</t>
  </si>
  <si>
    <t>-501.879851428653 289.890416374396 204.77676310887</t>
  </si>
  <si>
    <t>-487.636578881269 286.181613218642 610.899824282543</t>
  </si>
  <si>
    <t>-340.666538128972 301.008607159694 674.255682643692</t>
  </si>
  <si>
    <t>-532.591678970969 128.106286163229 -201.016065562141</t>
  </si>
  <si>
    <t>-536.392100907942 119.709028248712 215.362470504872</t>
  </si>
  <si>
    <t>-532.353831517305 104.001724943273 621.369648693495</t>
  </si>
  <si>
    <t>-391.90073549673 55.3771443060723 682.546230957107</t>
  </si>
  <si>
    <t>9763-20170724T150357.674065300.bin</t>
  </si>
  <si>
    <t>-516.551260122654 205.935630882168 -206.362645896655</t>
  </si>
  <si>
    <t>-522.072622545151 200.313796442988 -304.555878829056</t>
  </si>
  <si>
    <t>-518.22764905645 183.350307897057 -411.61409638116</t>
  </si>
  <si>
    <t>-510.406775507555 164.142448348724 -507.394459171818</t>
  </si>
  <si>
    <t>-498.056775241528 141.365417508898 -601.907454929555</t>
  </si>
  <si>
    <t>-475.739384051711 105.830258760558 -733.372975148165</t>
  </si>
  <si>
    <t>-441.087521180407 81.3092498833628 -814.113055376233</t>
  </si>
  <si>
    <t>-487.947826493128 150.307426833226 -683.435605848109</t>
  </si>
  <si>
    <t>-520.895748325792 283.711533277431 -710.211099028479</t>
  </si>
  <si>
    <t>-456.781582311438 424.05343185203 -452.930046264922</t>
  </si>
  <si>
    <t>-236.594072147962 392.208327778014 -349.836084977734</t>
  </si>
  <si>
    <t>-483.260812309355 92.7682506277522 -667.087145320123</t>
  </si>
  <si>
    <t>-483.671782782012 22.5432002126715 -314.475835178282</t>
  </si>
  <si>
    <t>-254.455771915673 103.709267850131 -346.052826556823</t>
  </si>
  <si>
    <t>-500.599533128664 284.13210904559 -211.681917471064</t>
  </si>
  <si>
    <t>-501.759898388849 289.833391188143 204.757958031207</t>
  </si>
  <si>
    <t>-487.675913493387 286.168445153183 610.914280487711</t>
  </si>
  <si>
    <t>-340.700158728953 300.999486050033 674.255995739417</t>
  </si>
  <si>
    <t>-532.533532614965 127.804041979522 -201.042608174745</t>
  </si>
  <si>
    <t>-536.440606528327 119.753360971859 215.341731994315</t>
  </si>
  <si>
    <t>-532.258979401474 104.043793439357 621.35971755261</t>
  </si>
  <si>
    <t>-391.866705166815 55.2638800048785 682.552258860617</t>
  </si>
  <si>
    <t>9763-20170724T150357.742439900.bin</t>
  </si>
  <si>
    <t>-516.281899039637 205.756423267928 -206.387171081918</t>
  </si>
  <si>
    <t>-521.92576215259 200.186395276954 -304.576410797064</t>
  </si>
  <si>
    <t>-518.385575447714 183.259936283371 -411.650967994079</t>
  </si>
  <si>
    <t>-510.907006682198 164.068876464302 -507.462054606682</t>
  </si>
  <si>
    <t>-498.964370070974 141.286590922635 -602.026054709846</t>
  </si>
  <si>
    <t>-477.287025346875 105.715339781327 -733.588921827505</t>
  </si>
  <si>
    <t>-442.948032180767 81.1271965264725 -814.442155126841</t>
  </si>
  <si>
    <t>-489.146091133432 150.218829940294 -683.590850136233</t>
  </si>
  <si>
    <t>-521.778189654621 283.726393505951 -710.27372915544</t>
  </si>
  <si>
    <t>-457.043796111836 424.881534147975 -453.593669239682</t>
  </si>
  <si>
    <t>-237.157918707467 390.371774917351 -350.713687388894</t>
  </si>
  <si>
    <t>-484.591988439769 92.6589488622417 -667.277804044492</t>
  </si>
  <si>
    <t>-484.676056119822 21.8739863674684 -314.77940374898</t>
  </si>
  <si>
    <t>-255.472576087207 103.088707199462 -346.32177355549</t>
  </si>
  <si>
    <t>-500.291348294119 283.84070541493 -211.705243573755</t>
  </si>
  <si>
    <t>-501.688314992323 289.696687303314 204.731700301497</t>
  </si>
  <si>
    <t>-487.744737988732 286.180306272718 610.895289034841</t>
  </si>
  <si>
    <t>-340.766492370345 300.858312259177 674.26689539194</t>
  </si>
  <si>
    <t>-532.309963014219 127.824954760871 -201.077566270509</t>
  </si>
  <si>
    <t>-536.490134609541 120.015292687408 215.308752813299</t>
  </si>
  <si>
    <t>-532.008424251688 104.188098571198 621.298391628896</t>
  </si>
  <si>
    <t>-391.799572619372 55.0016291754428 682.586003317182</t>
  </si>
  <si>
    <t>9763-20170724T150357.775529200.bin</t>
  </si>
  <si>
    <t>-516.229647417285 205.734337071552 -206.42450115219</t>
  </si>
  <si>
    <t>-521.931162359291 200.176581176428 -304.611048509217</t>
  </si>
  <si>
    <t>-518.569403052349 183.249395428926 -411.691327022631</t>
  </si>
  <si>
    <t>-511.298900261383 164.045002309831 -507.515832958452</t>
  </si>
  <si>
    <t>-499.610751326542 141.231938657572 -602.104155632033</t>
  </si>
  <si>
    <t>-478.339905669414 105.594540188225 -733.715348970956</t>
  </si>
  <si>
    <t>-444.196032682773 80.9491732026313 -814.633920387728</t>
  </si>
  <si>
    <t>-489.982786406707 150.130293460831 -683.695195826355</t>
  </si>
  <si>
    <t>-522.56319317128 283.67441575636 -710.333367273279</t>
  </si>
  <si>
    <t>-457.653338519993 425.108136711535 -453.850854895045</t>
  </si>
  <si>
    <t>-237.288539093115 389.473724346797 -352.38881679276</t>
  </si>
  <si>
    <t>-485.501684812703 92.5642286885554 -667.383479915882</t>
  </si>
  <si>
    <t>-485.374976728297 21.597373981889 -314.963939847877</t>
  </si>
  <si>
    <t>-256.165657572921 102.782107634094 -346.54151962355</t>
  </si>
  <si>
    <t>-500.286547493076 283.781524240626 -211.717834144086</t>
  </si>
  <si>
    <t>-501.761063826287 289.626460028053 204.719004093061</t>
  </si>
  <si>
    <t>-487.766392321444 286.174074015703 610.880245556482</t>
  </si>
  <si>
    <t>-340.798212816476 300.821020755475 674.282279624205</t>
  </si>
  <si>
    <t>-532.196553552562 127.853520023131 -201.118025498855</t>
  </si>
  <si>
    <t>-536.504015391431 120.072033241805 215.267471807014</t>
  </si>
  <si>
    <t>-531.91013116533 104.227355637279 621.272090064144</t>
  </si>
  <si>
    <t>-391.765626690743 54.9157153245917 682.606259222846</t>
  </si>
  <si>
    <t>9763-20170724T150357.841206000.bin</t>
  </si>
  <si>
    <t>-516.440211737572 205.744007789891 -206.518423414989</t>
  </si>
  <si>
    <t>-522.262717706061 200.194997314307 -304.698451826914</t>
  </si>
  <si>
    <t>-519.19418955749 183.287844457184 -411.790538138516</t>
  </si>
  <si>
    <t>-512.253978302892 164.096178825287 -507.642178459404</t>
  </si>
  <si>
    <t>-500.960952856028 141.284408670966 -602.278671963737</t>
  </si>
  <si>
    <t>-480.313862941605 105.630718293959 -733.984965922209</t>
  </si>
  <si>
    <t>-446.565445331833 80.983485138682 -815.068546807359</t>
  </si>
  <si>
    <t>-491.681092679101 150.177085329258 -683.91092524714</t>
  </si>
  <si>
    <t>-524.355730507811 283.681333439728 -710.551184030527</t>
  </si>
  <si>
    <t>-459.99161291228 427.415621037454 -455.212725456804</t>
  </si>
  <si>
    <t>-238.661716352364 388.838764669791 -356.97860324698</t>
  </si>
  <si>
    <t>-487.199862294161 92.6042316408741 -667.623117792825</t>
  </si>
  <si>
    <t>-486.569548200649 21.4017844799207 -315.311274754305</t>
  </si>
  <si>
    <t>-257.314551135901 102.378537426983 -347.090576617695</t>
  </si>
  <si>
    <t>-500.713621403235 283.781682389397 -211.764372106884</t>
  </si>
  <si>
    <t>-501.883754163649 289.632452349323 204.673386634764</t>
  </si>
  <si>
    <t>-487.818175198918 286.2355510224 610.826863206098</t>
  </si>
  <si>
    <t>-340.866512573109 300.813407701132 674.283099502443</t>
  </si>
  <si>
    <t>-532.174754689226 127.805412083352 -201.185667689699</t>
  </si>
  <si>
    <t>-536.64654681579 120.183107502335 215.201044283751</t>
  </si>
  <si>
    <t>-531.778059077586 104.225876761662 621.205909027606</t>
  </si>
  <si>
    <t>-391.696689698361 54.834726420125 682.620223888268</t>
  </si>
  <si>
    <t>9763-20170724T150357.875299800.bin</t>
  </si>
  <si>
    <t>-516.671446311156 205.746185611129 -206.567333091371</t>
  </si>
  <si>
    <t>-522.579163245334 200.197068934306 -304.742243258074</t>
  </si>
  <si>
    <t>-519.655774228567 183.29017964454 -411.83848916045</t>
  </si>
  <si>
    <t>-512.866398120942 164.096870667823 -507.700457998132</t>
  </si>
  <si>
    <t>-501.743106842656 141.280355213356 -602.356074045425</t>
  </si>
  <si>
    <t>-481.354017227188 105.615435628409 -734.099263182333</t>
  </si>
  <si>
    <t>-447.784117048173 80.9775443421677 -815.259917469728</t>
  </si>
  <si>
    <t>-492.632659965574 150.164934037552 -684.008112327938</t>
  </si>
  <si>
    <t>-525.5405466405 283.583488795315 -710.722067310839</t>
  </si>
  <si>
    <t>-462.326978255978 428.956639924872 -456.024987237986</t>
  </si>
  <si>
    <t>-240.582459037232 388.084635711865 -359.672088244744</t>
  </si>
  <si>
    <t>-488.100525046408 92.5957093033894 -667.72180565152</t>
  </si>
  <si>
    <t>-487.149853006366 21.3002972960812 -315.416565794526</t>
  </si>
  <si>
    <t>-257.905738506499 102.257412041784 -347.324153467285</t>
  </si>
  <si>
    <t>-501.040355431913 283.781723601273 -211.81019808916</t>
  </si>
  <si>
    <t>-501.911138077236 289.663350018963 204.627832372234</t>
  </si>
  <si>
    <t>-487.843881468793 286.274666491464 610.795650356409</t>
  </si>
  <si>
    <t>-340.894236445434 300.792054114759 674.270418426075</t>
  </si>
  <si>
    <t>-532.298382299341 127.769055701777 -201.214487747836</t>
  </si>
  <si>
    <t>-536.769953808229 120.265273683926 215.174393637398</t>
  </si>
  <si>
    <t>-531.728009800565 104.223914887178 621.181039473244</t>
  </si>
  <si>
    <t>-391.664776435784 54.813017653998 682.620973166022</t>
  </si>
  <si>
    <t>9763-20170724T150357.941009700.bin</t>
  </si>
  <si>
    <t>-517.175103529348 205.678514036571 -206.554679829944</t>
  </si>
  <si>
    <t>-523.25624225535 200.159413774886 -304.720658632181</t>
  </si>
  <si>
    <t>-520.618508815269 183.287708272275 -411.829957814973</t>
  </si>
  <si>
    <t>-514.12023552008 164.126231304531 -507.718453149231</t>
  </si>
  <si>
    <t>-503.317764148036 141.34176616519 -602.418989437797</t>
  </si>
  <si>
    <t>-483.408817497547 105.721943140217 -734.247912457983</t>
  </si>
  <si>
    <t>-450.129887544398 81.1704556192028 -815.554212729103</t>
  </si>
  <si>
    <t>-494.609972139606 150.24214262045 -684.113180405912</t>
  </si>
  <si>
    <t>-528.142340207911 283.518556088919 -710.889081826034</t>
  </si>
  <si>
    <t>-466.514508858414 431.197200326321 -457.131225647361</t>
  </si>
  <si>
    <t>-243.55924902058 387.482456276679 -364.908938035539</t>
  </si>
  <si>
    <t>-489.808325745463 92.6916933478801 -667.838093471614</t>
  </si>
  <si>
    <t>-487.807370722757 21.0242581275622 -315.48264179908</t>
  </si>
  <si>
    <t>-258.706024062994 102.32096769855 -347.551266945133</t>
  </si>
  <si>
    <t>-501.643145116513 283.739485039558 -211.832272476017</t>
  </si>
  <si>
    <t>-501.981688917055 289.741529360301 204.604838644761</t>
  </si>
  <si>
    <t>-487.887443335337 286.313540573994 610.769320749897</t>
  </si>
  <si>
    <t>-340.943036314314 300.897192767924 674.241044828958</t>
  </si>
  <si>
    <t>-532.627632654209 127.676344676737 -201.218497002263</t>
  </si>
  <si>
    <t>-536.897342021845 120.126772738507 215.171718431433</t>
  </si>
  <si>
    <t>-531.709678841731 104.177099927522 621.195302453636</t>
  </si>
  <si>
    <t>-391.625421849624 54.7895365840802 682.60605550197</t>
  </si>
  <si>
    <t>9763-20170724T150357.975092700.bin</t>
  </si>
  <si>
    <t>-517.392953455764 205.650844478729 -206.521161729277</t>
  </si>
  <si>
    <t>-523.548774278869 200.137493424799 -304.682777496833</t>
  </si>
  <si>
    <t>-521.021181703132 183.273971874047 -411.796003105028</t>
  </si>
  <si>
    <t>-514.631091990381 164.121601255741 -507.693647383406</t>
  </si>
  <si>
    <t>-503.944011956452 141.348370658656 -602.40985267687</t>
  </si>
  <si>
    <t>-484.20382419661 105.747063339079 -734.269129931962</t>
  </si>
  <si>
    <t>-451.033335764793 81.2745226831314 -815.643700240028</t>
  </si>
  <si>
    <t>-495.406702833792 150.252433280853 -684.121757501568</t>
  </si>
  <si>
    <t>-529.279311631003 283.419120691229 -710.925121730745</t>
  </si>
  <si>
    <t>-467.664006911115 431.570908680811 -457.440212547565</t>
  </si>
  <si>
    <t>-244.271487398548 388.242441281265 -366.097901850769</t>
  </si>
  <si>
    <t>-490.452425772878 92.715244908926 -667.845241081694</t>
  </si>
  <si>
    <t>-487.834930256525 21.0198179125011 -315.485663474039</t>
  </si>
  <si>
    <t>-258.86930565869 102.599303189451 -347.805271264207</t>
  </si>
  <si>
    <t>-501.969836183462 283.718438408964 -211.815578220537</t>
  </si>
  <si>
    <t>-501.899073386669 289.813107311614 204.620333823519</t>
  </si>
  <si>
    <t>-487.909821689636 286.316128691962 610.783494723516</t>
  </si>
  <si>
    <t>-340.959803694379 300.976530883918 674.224478531789</t>
  </si>
  <si>
    <t>-532.722516393076 127.67906435996 -201.179265571423</t>
  </si>
  <si>
    <t>-536.936539549412 119.990587796157 215.2089739441</t>
  </si>
  <si>
    <t>-531.727172717761 104.146554021198 621.222233469851</t>
  </si>
  <si>
    <t>-391.610605915709 54.7979462584399 682.59054094125</t>
  </si>
  <si>
    <t>9763-20170724T150358.039765200.bin</t>
  </si>
  <si>
    <t>-517.582412362311 205.502359749863 -206.451964316341</t>
  </si>
  <si>
    <t>-523.948595374789 199.984687898161 -304.599953878886</t>
  </si>
  <si>
    <t>-521.573594561093 183.150359280405 -411.721267057184</t>
  </si>
  <si>
    <t>-515.287485742302 164.04369060158 -507.634843025636</t>
  </si>
  <si>
    <t>-504.669814623438 141.338711810825 -602.37521413325</t>
  </si>
  <si>
    <t>-484.990585117404 105.86143602054 -734.277053014476</t>
  </si>
  <si>
    <t>-451.942967702533 81.5804381730788 -815.758914401502</t>
  </si>
  <si>
    <t>-496.309027696005 150.30286579659 -684.098912254224</t>
  </si>
  <si>
    <t>-530.831664009746 283.274473059242 -711.032292087767</t>
  </si>
  <si>
    <t>-468.778350313754 432.460129213151 -458.261633938173</t>
  </si>
  <si>
    <t>-246.452111212023 390.760862476248 -363.618913875733</t>
  </si>
  <si>
    <t>-491.069728800569 92.7840592592561 -667.846366053465</t>
  </si>
  <si>
    <t>-487.351586191643 21.2351620415641 -315.553749854904</t>
  </si>
  <si>
    <t>-258.621835597744 103.248592163902 -348.439697403972</t>
  </si>
  <si>
    <t>-502.497826335831 283.579016695627 -211.775398170395</t>
  </si>
  <si>
    <t>-501.743173455581 289.859287387713 204.657072156787</t>
  </si>
  <si>
    <t>-487.948101588327 286.278837678918 610.81961740031</t>
  </si>
  <si>
    <t>-340.987306867812 301.127133873885 674.191990897333</t>
  </si>
  <si>
    <t>-532.615564858198 127.48014585451 -201.11620083575</t>
  </si>
  <si>
    <t>-536.85926774602 119.864826286349 215.273061466212</t>
  </si>
  <si>
    <t>-531.707896165648 104.139255059486 621.273092351478</t>
  </si>
  <si>
    <t>-391.556497030721 54.8175800654847 682.583508963288</t>
  </si>
  <si>
    <t>9763-20170724T150358.077870800.bin</t>
  </si>
  <si>
    <t>-517.602541746871 205.395898193428 -206.43112898786</t>
  </si>
  <si>
    <t>-524.092993694136 199.898402322061 -304.572153206488</t>
  </si>
  <si>
    <t>-521.807543818138 183.093167163715 -411.699966713239</t>
  </si>
  <si>
    <t>-515.583350737272 164.017514633023 -507.623743575089</t>
  </si>
  <si>
    <t>-505.008850525789 141.349394764779 -602.377801187456</t>
  </si>
  <si>
    <t>-485.371010388283 105.930537827658 -734.301612563327</t>
  </si>
  <si>
    <t>-452.421668405715 81.7174700407872 -815.843277590005</t>
  </si>
  <si>
    <t>-496.710727240734 150.345194014037 -684.104358556751</t>
  </si>
  <si>
    <t>-531.407027793803 283.266760772221 -711.031303800295</t>
  </si>
  <si>
    <t>-469.184227866722 432.55821401797 -458.364696326513</t>
  </si>
  <si>
    <t>-247.85574414264 391.491376105985 -361.142245016229</t>
  </si>
  <si>
    <t>-491.392268112822 92.8283345159584 -667.8705094929</t>
  </si>
  <si>
    <t>-487.268705892115 21.1773998694839 -315.625612143416</t>
  </si>
  <si>
    <t>-258.635107633078 103.347639541322 -348.787790834557</t>
  </si>
  <si>
    <t>-502.703702013803 283.484160006309 -211.747928072421</t>
  </si>
  <si>
    <t>-501.675744244393 289.851640723361 204.682637808062</t>
  </si>
  <si>
    <t>-487.969934087712 286.278882741054 610.836530003831</t>
  </si>
  <si>
    <t>-341.002358045035 301.15444544838 674.186777659774</t>
  </si>
  <si>
    <t>-532.514286851239 127.346016378377 -201.093617467027</t>
  </si>
  <si>
    <t>-536.77650079651 119.781366819181 215.296398683146</t>
  </si>
  <si>
    <t>-531.699213203167 104.139631530336 621.299506885283</t>
  </si>
  <si>
    <t>-391.544365078489 54.799907983949 682.587470163267</t>
  </si>
  <si>
    <t>9763-20170724T150358.142048500.bin</t>
  </si>
  <si>
    <t>-517.735038466744 205.215414839488 -206.407126035055</t>
  </si>
  <si>
    <t>-524.375096245273 199.760038226568 -304.540529806765</t>
  </si>
  <si>
    <t>-522.184294129959 183.043852966705 -411.684132081272</t>
  </si>
  <si>
    <t>-516.018570556469 164.067914235005 -507.631636708911</t>
  </si>
  <si>
    <t>-505.476418486451 141.519683757097 -602.41779168911</t>
  </si>
  <si>
    <t>-485.857582588656 106.292662885933 -734.395594245564</t>
  </si>
  <si>
    <t>-453.083347718049 82.2240312417302 -816.050860882965</t>
  </si>
  <si>
    <t>-497.230605410201 150.629017836051 -684.136984527052</t>
  </si>
  <si>
    <t>-532.021317231969 283.570143306505 -710.895552807845</t>
  </si>
  <si>
    <t>-468.907307078176 431.223409339584 -457.488473882622</t>
  </si>
  <si>
    <t>-249.813076208965 393.575559825517 -354.021728832595</t>
  </si>
  <si>
    <t>-491.828767336502 93.0989866960256 -667.978302989776</t>
  </si>
  <si>
    <t>-487.170718072869 21.0555984201401 -315.834748057921</t>
  </si>
  <si>
    <t>-258.519902572121 103.051371343324 -349.30874099611</t>
  </si>
  <si>
    <t>-503.039421422951 283.336577254183 -211.676329959762</t>
  </si>
  <si>
    <t>-501.531253568362 289.765108485482 204.751818817722</t>
  </si>
  <si>
    <t>-488.026265998872 286.268748214615 610.920118438439</t>
  </si>
  <si>
    <t>-341.032035793335 301.180636209398 674.199843958485</t>
  </si>
  <si>
    <t>-532.483082664896 127.11588717098 -201.068257969117</t>
  </si>
  <si>
    <t>-536.640886117658 119.603506464225 215.323706511798</t>
  </si>
  <si>
    <t>-531.703451941546 104.130253852266 621.356232350368</t>
  </si>
  <si>
    <t>-391.525212599726 54.7766788352458 682.579487318232</t>
  </si>
  <si>
    <t>9763-20170724T150358.174138500.bin</t>
  </si>
  <si>
    <t>-517.795361164895 205.195823085752 -206.403745754987</t>
  </si>
  <si>
    <t>-524.488314572983 199.750994296857 -304.533970362901</t>
  </si>
  <si>
    <t>-522.322031680869 183.071806808367 -411.684033583089</t>
  </si>
  <si>
    <t>-516.165163000832 164.141182805092 -507.640887712474</t>
  </si>
  <si>
    <t>-505.618943771919 141.651306640117 -602.440583120446</t>
  </si>
  <si>
    <t>-485.981154328933 106.520858566349 -734.441443225962</t>
  </si>
  <si>
    <t>-453.267580280244 82.5267626222274 -816.142716464101</t>
  </si>
  <si>
    <t>-497.371298898878 150.819243298645 -684.152962265422</t>
  </si>
  <si>
    <t>-532.145287240763 283.795944344639 -710.760867841493</t>
  </si>
  <si>
    <t>-469.315591481765 430.968918637221 -457.003950692193</t>
  </si>
  <si>
    <t>-251.935954891147 394.099534004166 -349.711247391704</t>
  </si>
  <si>
    <t>-491.951946181299 93.2798485326423 -668.033395573819</t>
  </si>
  <si>
    <t>-487.058216429594 21.0788398931079 -315.960816772972</t>
  </si>
  <si>
    <t>-258.344628681421 102.869210844859 -349.508596400213</t>
  </si>
  <si>
    <t>-503.116449749112 283.293855712119 -211.654757022787</t>
  </si>
  <si>
    <t>-501.466343846237 289.782023498133 204.771894019212</t>
  </si>
  <si>
    <t>-488.062357955662 286.30607611806 610.949387077402</t>
  </si>
  <si>
    <t>-341.049741276187 301.140073316079 674.204780389199</t>
  </si>
  <si>
    <t>-532.519990303596 127.138473939886 -201.042839123525</t>
  </si>
  <si>
    <t>-536.635848786855 119.580128645612 215.348720702656</t>
  </si>
  <si>
    <t>-531.686700435074 104.141175217007 621.380221353471</t>
  </si>
  <si>
    <t>-391.514650846693 54.7361445705415 682.57607008979</t>
  </si>
  <si>
    <t>9763-20170724T150358.242323400.bin</t>
  </si>
  <si>
    <t>-517.981492124507 205.060269599888 -206.385013493537</t>
  </si>
  <si>
    <t>-524.754004476589 199.659043382153 -304.51230073818</t>
  </si>
  <si>
    <t>-522.690849712924 183.046293325362 -411.674677485912</t>
  </si>
  <si>
    <t>-516.629915485732 164.185722228196 -507.651393457785</t>
  </si>
  <si>
    <t>-506.180530869746 141.77769989592 -602.481226196121</t>
  </si>
  <si>
    <t>-486.678477175869 106.776718301695 -734.53658507264</t>
  </si>
  <si>
    <t>-454.061672267223 82.8694255297144 -816.301962934254</t>
  </si>
  <si>
    <t>-498.052759010937 151.021282565913 -684.197128062621</t>
  </si>
  <si>
    <t>-532.985494691287 284.012839354474 -710.535204884435</t>
  </si>
  <si>
    <t>-471.513446203551 430.836014115288 -456.243725196329</t>
  </si>
  <si>
    <t>-255.553425356087 393.656172703312 -346.225890281396</t>
  </si>
  <si>
    <t>-492.545120441653 93.4751470362946 -668.131309102692</t>
  </si>
  <si>
    <t>-487.195927385987 20.7651353473509 -316.066129227657</t>
  </si>
  <si>
    <t>-258.437850795982 102.322050848332 -349.877218799358</t>
  </si>
  <si>
    <t>-503.207099484291 283.220181675936 -211.627492889015</t>
  </si>
  <si>
    <t>-501.414041473048 289.72209906535 204.798409187306</t>
  </si>
  <si>
    <t>-488.12663280794 286.389004147603 610.975602585359</t>
  </si>
  <si>
    <t>-341.075996042184 300.955375167406 674.204800169008</t>
  </si>
  <si>
    <t>-532.764823252662 126.92103951239 -201.057994024402</t>
  </si>
  <si>
    <t>-536.826644372248 119.599157960361 215.338367478677</t>
  </si>
  <si>
    <t>-531.630550018753 104.146878157663 621.362709998716</t>
  </si>
  <si>
    <t>-391.492027640567 54.6510807014965 682.562024349337</t>
  </si>
  <si>
    <t>9763-20170724T150358.274440500.bin</t>
  </si>
  <si>
    <t>-518.082191498976 204.987752308623 -206.367995109406</t>
  </si>
  <si>
    <t>-524.912116299788 199.601731979111 -304.492120165604</t>
  </si>
  <si>
    <t>-522.93146512907 183.000311939112 -411.657694229085</t>
  </si>
  <si>
    <t>-516.951031309011 164.148112898571 -507.641209646836</t>
  </si>
  <si>
    <t>-506.58697680657 141.747028661807 -602.482036584703</t>
  </si>
  <si>
    <t>-487.209260400474 106.754696044935 -734.557942542955</t>
  </si>
  <si>
    <t>-454.6110154754 82.8544226975228 -816.332862087423</t>
  </si>
  <si>
    <t>-498.54709323701 150.994525340198 -684.206203632756</t>
  </si>
  <si>
    <t>-533.526715406244 283.990600919205 -710.434133387791</t>
  </si>
  <si>
    <t>-472.236517153009 430.453627145984 -455.891209019711</t>
  </si>
  <si>
    <t>-255.87133778438 393.313631059111 -346.658611904828</t>
  </si>
  <si>
    <t>-493.002446986945 93.4500816046254 -668.146850722017</t>
  </si>
  <si>
    <t>-487.216027920303 20.6166040510973 -316.100715587496</t>
  </si>
  <si>
    <t>-258.451843893629 102.054477195247 -350.156590418914</t>
  </si>
  <si>
    <t>-503.292429642335 283.186133598251 -211.622824784961</t>
  </si>
  <si>
    <t>-501.342625922807 289.704094538018 204.802095795704</t>
  </si>
  <si>
    <t>-488.152882018871 286.425409390522 610.982648845826</t>
  </si>
  <si>
    <t>-341.090483080675 300.915076302569 674.202134097796</t>
  </si>
  <si>
    <t>-532.859956700375 126.855367042859 -201.056304416725</t>
  </si>
  <si>
    <t>-536.869494567022 119.581064753349 215.341375550947</t>
  </si>
  <si>
    <t>-531.611067777652 104.15339746341 621.372767122396</t>
  </si>
  <si>
    <t>-391.488873123283 54.6008756678884 682.563622735767</t>
  </si>
  <si>
    <t>9763-20170724T150358.311042900.bin</t>
  </si>
  <si>
    <t>-518.18710475629 204.98447186626 -206.322829684451</t>
  </si>
  <si>
    <t>-525.092929480729 199.612392886748 -304.442382596888</t>
  </si>
  <si>
    <t>-523.202165052661 183.003499360231 -411.608482057004</t>
  </si>
  <si>
    <t>-517.304548357439 164.134635123258 -507.593828413599</t>
  </si>
  <si>
    <t>-507.024294846025 141.707379994469 -602.437563849323</t>
  </si>
  <si>
    <t>-487.765074868269 106.667533075906 -734.51818817473</t>
  </si>
  <si>
    <t>-455.193845331073 82.7512956231124 -816.299227066234</t>
  </si>
  <si>
    <t>-499.059483087161 150.925204782904 -684.172434179197</t>
  </si>
  <si>
    <t>-534.079772215374 283.92562226804 -710.381332657359</t>
  </si>
  <si>
    <t>-472.624160646101 429.939218561948 -455.620254903784</t>
  </si>
  <si>
    <t>-255.768284915107 393.089266131796 -347.266175205177</t>
  </si>
  <si>
    <t>-493.496924774814 93.3870832319747 -668.097000498857</t>
  </si>
  <si>
    <t>-487.241586138019 20.5525230237922 -316.096669805634</t>
  </si>
  <si>
    <t>-258.40807643352 101.676592013464 -350.434554300654</t>
  </si>
  <si>
    <t>-503.464819602135 283.218661489167 -211.599573409175</t>
  </si>
  <si>
    <t>-501.290580789365 289.679627526735 204.825096918261</t>
  </si>
  <si>
    <t>-488.182374734044 286.449905012201 611.010488163412</t>
  </si>
  <si>
    <t>-341.102716968174 300.879239758695 674.203631155507</t>
  </si>
  <si>
    <t>-532.90033714476 126.839217100787 -201.028535671907</t>
  </si>
  <si>
    <t>-536.85763174914 119.554637561652 215.36943293972</t>
  </si>
  <si>
    <t>-531.606159107084 104.156570257639 621.400520540735</t>
  </si>
  <si>
    <t>-391.478551022894 54.5893388367249 682.566968586122</t>
  </si>
  <si>
    <t>9763-20170724T150358.377723900.bin</t>
  </si>
  <si>
    <t>-518.338073217033 204.960261975437 -206.284951991746</t>
  </si>
  <si>
    <t>-525.361657770446 199.621660785098 -304.397908459333</t>
  </si>
  <si>
    <t>-523.619077266699 182.981112926908 -411.561600507366</t>
  </si>
  <si>
    <t>-517.860737643555 164.055122893533 -507.544228864693</t>
  </si>
  <si>
    <t>-507.723844179603 141.541244049434 -602.382917348651</t>
  </si>
  <si>
    <t>-488.669567914019 106.348187107197 -734.452395875629</t>
  </si>
  <si>
    <t>-456.187857015791 82.3449101626074 -816.243576763928</t>
  </si>
  <si>
    <t>-499.87545627543 150.665585924491 -684.139539082784</t>
  </si>
  <si>
    <t>-534.97651342935 283.621503556898 -710.403298123768</t>
  </si>
  <si>
    <t>-473.103372851304 429.939972669067 -455.918389297634</t>
  </si>
  <si>
    <t>-254.916465558221 394.170429705066 -349.899500659567</t>
  </si>
  <si>
    <t>-494.308773237249 93.1434769082239 -668.008192736473</t>
  </si>
  <si>
    <t>-487.318338519931 20.5306509534005 -316.033096449148</t>
  </si>
  <si>
    <t>-258.31948653415 100.968605758103 -350.879523139368</t>
  </si>
  <si>
    <t>-503.679053630169 283.18712198748 -211.535358621615</t>
  </si>
  <si>
    <t>-501.195591080373 289.682966741515 204.887032599541</t>
  </si>
  <si>
    <t>-488.214914651811 286.452330900222 611.060056614961</t>
  </si>
  <si>
    <t>-341.116291221367 300.897795862564 674.205286651104</t>
  </si>
  <si>
    <t>-532.970019398546 126.758574947322 -200.996091572309</t>
  </si>
  <si>
    <t>-536.844134049978 119.510838677744 215.403385980483</t>
  </si>
  <si>
    <t>-531.586556144375 104.165804014994 621.420617671249</t>
  </si>
  <si>
    <t>-391.464574828897 54.5603124584163 682.568971902517</t>
  </si>
  <si>
    <t>9763-20170724T150358.442455300.bin</t>
  </si>
  <si>
    <t>-518.542531068217 204.909512785759 -206.298194893076</t>
  </si>
  <si>
    <t>-525.581864465189 199.568804616825 -304.409938715244</t>
  </si>
  <si>
    <t>-523.889513556264 182.865717423773 -411.564728560222</t>
  </si>
  <si>
    <t>-518.189384188197 163.856389154244 -507.534369212063</t>
  </si>
  <si>
    <t>-508.123008186679 141.230822767893 -602.353816268395</t>
  </si>
  <si>
    <t>-489.180447069899 105.849236874021 -734.389252921121</t>
  </si>
  <si>
    <t>-456.826693528474 81.7211682656243 -816.194297925082</t>
  </si>
  <si>
    <t>-500.277621522635 150.246760487322 -684.122837210747</t>
  </si>
  <si>
    <t>-535.048422797133 283.257588581176 -710.476206464071</t>
  </si>
  <si>
    <t>-471.509466677675 428.434012292282 -455.747573173026</t>
  </si>
  <si>
    <t>-252.367211044876 393.126547662948 -351.560124394217</t>
  </si>
  <si>
    <t>-494.829611091754 92.7309427056903 -667.928728594884</t>
  </si>
  <si>
    <t>-487.362227647155 20.3989625136112 -315.97086181349</t>
  </si>
  <si>
    <t>-258.438845524923 100.837030205197 -351.309426758582</t>
  </si>
  <si>
    <t>-503.841065465545 283.126011684747 -211.535903102179</t>
  </si>
  <si>
    <t>-501.045485572913 289.720300015905 204.882983778436</t>
  </si>
  <si>
    <t>-488.250784512479 286.522889810618 611.068514358972</t>
  </si>
  <si>
    <t>-341.133697072866 300.848058829103 674.198205093509</t>
  </si>
  <si>
    <t>-533.238456531088 126.702510154517 -200.978684175078</t>
  </si>
  <si>
    <t>-536.927626504652 119.421021476314 215.421813796249</t>
  </si>
  <si>
    <t>-531.588211819399 104.136803281255 621.43499142314</t>
  </si>
  <si>
    <t>-391.454678197111 54.5415077326813 682.565119994114</t>
  </si>
  <si>
    <t>9763-20170724T150358.474040600.bin</t>
  </si>
  <si>
    <t>-518.615661481647 204.849468101791 -206.298083508993</t>
  </si>
  <si>
    <t>-525.641731728403 199.507280438786 -304.410743385421</t>
  </si>
  <si>
    <t>-523.943689051664 182.794214407374 -411.563900154336</t>
  </si>
  <si>
    <t>-518.241762925298 163.772314672719 -507.530853068974</t>
  </si>
  <si>
    <t>-508.176796887102 141.130180294459 -602.346547505148</t>
  </si>
  <si>
    <t>-489.239406492155 105.721143142924 -734.375268638615</t>
  </si>
  <si>
    <t>-456.93820859709 81.5298126314367 -816.182431007494</t>
  </si>
  <si>
    <t>-500.297315416615 150.133819307141 -684.113649399306</t>
  </si>
  <si>
    <t>-534.800599779314 283.214883459736 -710.547113328589</t>
  </si>
  <si>
    <t>-470.505446285205 428.367289753123 -455.994722136502</t>
  </si>
  <si>
    <t>-251.056418958572 392.359585759354 -352.696241865193</t>
  </si>
  <si>
    <t>-494.923256050911 92.6120330804545 -667.91583359775</t>
  </si>
  <si>
    <t>-487.509310232103 20.4301899774409 -315.946202642369</t>
  </si>
  <si>
    <t>-258.581752219064 100.809255969463 -351.391481286219</t>
  </si>
  <si>
    <t>-503.817457577869 283.061926423916 -211.55049729306</t>
  </si>
  <si>
    <t>-501.053820976405 289.72215524068 204.867560014327</t>
  </si>
  <si>
    <t>-488.273706836245 286.578945255838 611.051314974366</t>
  </si>
  <si>
    <t>-341.149193938229 300.792469115359 674.188920265805</t>
  </si>
  <si>
    <t>-533.414879830478 126.582526697236 -200.979853664055</t>
  </si>
  <si>
    <t>-537.022552030591 119.418307579841 215.423425354794</t>
  </si>
  <si>
    <t>-531.57065678194 104.130845933551 621.43553143319</t>
  </si>
  <si>
    <t>-391.440794423836 54.5214356952624 682.562721330918</t>
  </si>
  <si>
    <t>9763-20170724T150358.510641300.bin</t>
  </si>
  <si>
    <t>-518.678885280295 204.698389612249 -206.308558428661</t>
  </si>
  <si>
    <t>-525.66422792176 199.35352405563 -304.423981138593</t>
  </si>
  <si>
    <t>-523.900696228527 182.619282864651 -411.572739175146</t>
  </si>
  <si>
    <t>-518.13059809031 163.57219239074 -507.530707285304</t>
  </si>
  <si>
    <t>-507.988173736426 140.900237121851 -602.331030588672</t>
  </si>
  <si>
    <t>-488.931803516932 105.445128145438 -734.330284268878</t>
  </si>
  <si>
    <t>-456.616902784183 81.1869575306316 -816.112101864937</t>
  </si>
  <si>
    <t>-500.000016996991 149.879747676875 -684.090222351701</t>
  </si>
  <si>
    <t>-534.160145693878 283.04249968863 -710.60352681607</t>
  </si>
  <si>
    <t>-469.512094482188 428.205769365978 -456.146815132144</t>
  </si>
  <si>
    <t>-250.177227213965 391.22173013046 -352.950878623713</t>
  </si>
  <si>
    <t>-494.710529676049 92.3549435011805 -667.875326885217</t>
  </si>
  <si>
    <t>-487.517188023614 20.4086045452316 -315.867326664198</t>
  </si>
  <si>
    <t>-258.518524686746 100.56457656744 -351.35863833279</t>
  </si>
  <si>
    <t>-503.696736080385 282.938998952116 -211.570897112415</t>
  </si>
  <si>
    <t>-501.073841225427 289.650462327526 204.847253512853</t>
  </si>
  <si>
    <t>-488.294406157902 286.617050910113 611.043044060345</t>
  </si>
  <si>
    <t>-341.159263828286 300.718459970378 674.180972186571</t>
  </si>
  <si>
    <t>-533.669663238794 126.414197705746 -201.003434875162</t>
  </si>
  <si>
    <t>-537.117420785654 119.434996054764 215.404340293106</t>
  </si>
  <si>
    <t>-531.525266012288 104.150199119832 621.423461694492</t>
  </si>
  <si>
    <t>-391.43595592301 54.4407737153444 682.562291592532</t>
  </si>
  <si>
    <t>9763-20170724T150358.575816600.bin</t>
  </si>
  <si>
    <t>-518.6634598058 204.443031715539 -206.361632720509</t>
  </si>
  <si>
    <t>-525.570137788611 199.08778649799 -304.481994401327</t>
  </si>
  <si>
    <t>-523.612135499571 182.259070439271 -411.612760049184</t>
  </si>
  <si>
    <t>-517.621607733916 163.098844343566 -507.534493576035</t>
  </si>
  <si>
    <t>-507.214012292212 140.289338443638 -602.273158519013</t>
  </si>
  <si>
    <t>-487.737276325864 104.61900622273 -734.15294562313</t>
  </si>
  <si>
    <t>-455.271391988568 80.1723694071197 -815.818877258945</t>
  </si>
  <si>
    <t>-498.879127100098 149.146055192993 -684.011167238276</t>
  </si>
  <si>
    <t>-532.521661114584 282.433434352904 -710.657640290218</t>
  </si>
  <si>
    <t>-468.231220672394 428.005857649054 -456.343938902943</t>
  </si>
  <si>
    <t>-249.746469613611 390.050603211945 -351.707342841695</t>
  </si>
  <si>
    <t>-493.813974423781 91.6267962318323 -667.705485146149</t>
  </si>
  <si>
    <t>-487.305392647534 20.2201112452278 -315.547262069546</t>
  </si>
  <si>
    <t>-258.129542362212 99.914375289387 -350.934221586749</t>
  </si>
  <si>
    <t>-503.390380815625 282.665722174585 -211.617938403258</t>
  </si>
  <si>
    <t>-501.086671062828 289.505277805707 204.799991097639</t>
  </si>
  <si>
    <t>-488.323113057746 286.650149766451 611.011326942981</t>
  </si>
  <si>
    <t>-341.177325394933 300.610086353279 674.155887640163</t>
  </si>
  <si>
    <t>-533.951808324214 126.271427461353 -201.039146425101</t>
  </si>
  <si>
    <t>-537.312078100353 119.353224977061 215.370283273135</t>
  </si>
  <si>
    <t>-531.428822374815 104.16657706987 621.388321880296</t>
  </si>
  <si>
    <t>-391.414094047924 54.2881003073664 682.560319805946</t>
  </si>
  <si>
    <t>9763-20170724T150358.642881200.bin</t>
  </si>
  <si>
    <t>-518.699884334372 204.255293378621 -206.400311882436</t>
  </si>
  <si>
    <t>-525.476006532651 198.903798341628 -304.529969940169</t>
  </si>
  <si>
    <t>-523.269141194142 181.974879051079 -411.639922170999</t>
  </si>
  <si>
    <t>-517.009398224464 162.687644948477 -507.519089734948</t>
  </si>
  <si>
    <t>-506.287675234814 139.719131155471 -602.184331955614</t>
  </si>
  <si>
    <t>-486.321230420691 103.795063065951 -733.921943455819</t>
  </si>
  <si>
    <t>-453.656348663869 79.1767739709305 -815.456971955767</t>
  </si>
  <si>
    <t>-497.597953823975 148.424567774486 -683.901478609441</t>
  </si>
  <si>
    <t>-531.173365618154 281.684447852947 -710.631242779017</t>
  </si>
  <si>
    <t>-468.342863683408 427.884143436205 -456.312752456208</t>
  </si>
  <si>
    <t>-250.721610051661 390.315985842944 -349.754539072292</t>
  </si>
  <si>
    <t>-492.695993466138 90.9244511115739 -667.478643537402</t>
  </si>
  <si>
    <t>-486.89753264525 20.0518180344975 -315.087924196909</t>
  </si>
  <si>
    <t>-257.532954493646 99.3980475129686 -350.03148042371</t>
  </si>
  <si>
    <t>-503.145412001658 282.415597664535 -211.647455256077</t>
  </si>
  <si>
    <t>-501.25892756397 289.358706623243 204.770917956009</t>
  </si>
  <si>
    <t>-488.313599261621 286.592048016062 610.967121870985</t>
  </si>
  <si>
    <t>-341.185950909466 300.663974493576 674.129137192883</t>
  </si>
  <si>
    <t>-534.18097166507 126.200425081459 -201.092023409138</t>
  </si>
  <si>
    <t>-537.590521360549 119.240041054496 215.316370380256</t>
  </si>
  <si>
    <t>-531.351976462651 104.13544167367 621.317723329764</t>
  </si>
  <si>
    <t>-391.393378415302 54.1858033734807 682.560084891557</t>
  </si>
  <si>
    <t>9763-20170724T150358.675967300.bin</t>
  </si>
  <si>
    <t>-518.746880245596 204.160349022083 -206.433250637505</t>
  </si>
  <si>
    <t>-525.473806532045 198.808035815455 -304.566379375806</t>
  </si>
  <si>
    <t>-523.120401408953 181.88042114672 -411.673358871532</t>
  </si>
  <si>
    <t>-516.691300988176 162.599911095183 -507.542846983995</t>
  </si>
  <si>
    <t>-505.763938891234 139.646825712088 -602.18803844436</t>
  </si>
  <si>
    <t>-485.470590409309 103.756868240399 -733.88500104259</t>
  </si>
  <si>
    <t>-452.706024531021 79.1309503967532 -815.377752945927</t>
  </si>
  <si>
    <t>-496.901054635736 148.369871621638 -683.884785863842</t>
  </si>
  <si>
    <t>-530.596052502135 281.598160632738 -710.573312387773</t>
  </si>
  <si>
    <t>-468.59954873371 427.671111960298 -455.977490590111</t>
  </si>
  <si>
    <t>-250.507713205322 390.649663373752 -350.192905773236</t>
  </si>
  <si>
    <t>-491.980624613477 90.8726501494084 -667.457535236973</t>
  </si>
  <si>
    <t>-486.545325711348 20.1972938459708 -314.976103254688</t>
  </si>
  <si>
    <t>-257.167705287979 99.628231422902 -349.640799913406</t>
  </si>
  <si>
    <t>-503.192042796776 282.276398509969 -211.675660977136</t>
  </si>
  <si>
    <t>-501.406539644817 289.286208362159 204.742016105685</t>
  </si>
  <si>
    <t>-488.293281994594 286.555676565418 610.921031365086</t>
  </si>
  <si>
    <t>-341.190017023929 300.74133941818 674.114326785818</t>
  </si>
  <si>
    <t>-534.230583769575 126.097413067084 -201.132126849289</t>
  </si>
  <si>
    <t>-537.668772233815 119.165846988313 215.276472504071</t>
  </si>
  <si>
    <t>-531.33576161051 104.094575911809 621.287693075904</t>
  </si>
  <si>
    <t>-391.371808035327 54.184746362947 682.550204840542</t>
  </si>
  <si>
    <t>9763-20170724T150358.742713600.bin</t>
  </si>
  <si>
    <t>-518.914541843052 203.996223356045 -206.454236198595</t>
  </si>
  <si>
    <t>-525.562208530304 198.644620204213 -304.592717602077</t>
  </si>
  <si>
    <t>-522.949739347263 181.738483883192 -411.697116746701</t>
  </si>
  <si>
    <t>-516.218531084041 162.494355657718 -507.5531244602</t>
  </si>
  <si>
    <t>-504.922679043768 139.600075904625 -602.1694974986</t>
  </si>
  <si>
    <t>-484.042534930041 103.821762570927 -733.805018127254</t>
  </si>
  <si>
    <t>-451.112560436182 79.3122949544786 -815.266072842217</t>
  </si>
  <si>
    <t>-495.784116469545 148.381662122049 -683.829534066783</t>
  </si>
  <si>
    <t>-529.80777699612 281.583219810932 -710.293450696808</t>
  </si>
  <si>
    <t>-468.958011461497 426.789644107369 -454.926166108648</t>
  </si>
  <si>
    <t>-249.985384036505 389.13604461082 -351.204560187295</t>
  </si>
  <si>
    <t>-490.760202539847 90.8920029468616 -667.407061485757</t>
  </si>
  <si>
    <t>-485.730121514457 20.8794842830268 -314.975974164773</t>
  </si>
  <si>
    <t>-256.476090024909 100.835814395979 -349.248118657116</t>
  </si>
  <si>
    <t>-503.483301357762 282.145921076552 -211.692355004085</t>
  </si>
  <si>
    <t>-501.684890565606 289.205986079748 204.724407846874</t>
  </si>
  <si>
    <t>-488.276175226794 286.503980739411 610.900909551778</t>
  </si>
  <si>
    <t>-341.20148178952 300.908339444573 674.111278641398</t>
  </si>
  <si>
    <t>-534.293499402218 125.9466850148 -201.169256584638</t>
  </si>
  <si>
    <t>-537.742723228656 118.978513117762 215.238697647199</t>
  </si>
  <si>
    <t>-531.338469267432 103.998693209963 621.26357690344</t>
  </si>
  <si>
    <t>-391.32019131916 54.2462532581826 682.53007879623</t>
  </si>
  <si>
    <t>9763-20170724T150358.775301100.bin</t>
  </si>
  <si>
    <t>-518.975815329268 203.918509757986 -206.441889671847</t>
  </si>
  <si>
    <t>-525.593041482551 198.565335866905 -304.58243493767</t>
  </si>
  <si>
    <t>-522.874436108654 181.685258385015 -411.688307640407</t>
  </si>
  <si>
    <t>-516.019959100705 162.478605253605 -507.542939736547</t>
  </si>
  <si>
    <t>-504.5749786606 139.637059184661 -602.154203826377</t>
  </si>
  <si>
    <t>-483.459042486268 103.950406344237 -733.777109009956</t>
  </si>
  <si>
    <t>-450.474102068511 79.5650444997143 -815.253132921397</t>
  </si>
  <si>
    <t>-495.335772599892 148.469910954594 -683.797504748742</t>
  </si>
  <si>
    <t>-529.539081119814 281.662302841436 -710.126507877119</t>
  </si>
  <si>
    <t>-468.925024712782 425.592714771317 -453.981984730566</t>
  </si>
  <si>
    <t>-249.563674534295 387.949443695347 -351.081098258854</t>
  </si>
  <si>
    <t>-490.250005382483 90.9801643113781 -667.394541064172</t>
  </si>
  <si>
    <t>-485.231373759084 21.0962738696308 -315.00767427499</t>
  </si>
  <si>
    <t>-256.064391919725 101.323060039565 -349.229803027942</t>
  </si>
  <si>
    <t>-503.675479626401 282.065664228169 -211.690400535992</t>
  </si>
  <si>
    <t>-501.781890181479 289.148416209046 204.725567772004</t>
  </si>
  <si>
    <t>-488.261693856998 286.460373086639 610.886432177013</t>
  </si>
  <si>
    <t>-341.206325292851 301.039331430202 674.10169429909</t>
  </si>
  <si>
    <t>-534.246140539873 125.851092423121 -201.189531863258</t>
  </si>
  <si>
    <t>-537.751856048167 118.857995416819 215.217461551281</t>
  </si>
  <si>
    <t>-531.34618075336 103.940907725972 621.246593861058</t>
  </si>
  <si>
    <t>-391.296861829511 54.2824952994247 682.518388638992</t>
  </si>
  <si>
    <t>9763-20170724T150358.837969600.bin</t>
  </si>
  <si>
    <t>-519.087352226289 203.750369102457 -206.410001195111</t>
  </si>
  <si>
    <t>-525.719954379949 198.403376823809 -304.5497935487</t>
  </si>
  <si>
    <t>-522.897561164427 181.595180000262 -411.664285422102</t>
  </si>
  <si>
    <t>-515.902403972988 162.48542549726 -507.528153640473</t>
  </si>
  <si>
    <t>-504.271543671324 139.77628174476 -602.148656341525</t>
  </si>
  <si>
    <t>-482.848063121608 104.316998505022 -733.783215597608</t>
  </si>
  <si>
    <t>-449.788494405657 80.2137040263287 -815.3129626733</t>
  </si>
  <si>
    <t>-494.953463546962 148.735987538928 -683.769097533548</t>
  </si>
  <si>
    <t>-529.652246598102 281.829646190454 -709.843056345456</t>
  </si>
  <si>
    <t>-468.973507001732 424.407442756136 -452.958511435509</t>
  </si>
  <si>
    <t>-249.105953270412 387.191730132609 -350.986836663319</t>
  </si>
  <si>
    <t>-489.682248087788 91.2461101826377 -667.424659852887</t>
  </si>
  <si>
    <t>-484.589252765884 21.4408779077814 -315.124417473926</t>
  </si>
  <si>
    <t>-255.61675014561 102.165992861642 -349.476418547497</t>
  </si>
  <si>
    <t>-504.005008130664 281.931459916058 -211.644270302569</t>
  </si>
  <si>
    <t>-501.822321477212 289.073403424409 204.769284278233</t>
  </si>
  <si>
    <t>-488.259926438354 286.373246826456 610.936254923852</t>
  </si>
  <si>
    <t>-341.211984829036 301.216142495648 674.107436110269</t>
  </si>
  <si>
    <t>-534.181803404152 125.595799401231 -201.165143442519</t>
  </si>
  <si>
    <t>-537.6675362194 118.676211964451 215.243297538724</t>
  </si>
  <si>
    <t>-531.381627901532 103.864556112614 621.278660954675</t>
  </si>
  <si>
    <t>-391.24028198616 54.4167026891992 682.510269770419</t>
  </si>
  <si>
    <t>9763-20170724T150358.875572800.bin</t>
  </si>
  <si>
    <t>-519.115387536889 203.668942180712 -206.397992355217</t>
  </si>
  <si>
    <t>-525.756306666276 198.331699758863 -304.537732108586</t>
  </si>
  <si>
    <t>-522.912352049228 181.571414449089 -411.659156444121</t>
  </si>
  <si>
    <t>-515.885852321197 162.521557695051 -507.532790773045</t>
  </si>
  <si>
    <t>-504.212218678028 139.890150981249 -602.166460306082</t>
  </si>
  <si>
    <t>-482.717041568029 104.559996175155 -733.8241490335</t>
  </si>
  <si>
    <t>-449.608953231066 80.5962322120095 -815.375247847015</t>
  </si>
  <si>
    <t>-494.900183360362 148.923335326327 -683.779442645433</t>
  </si>
  <si>
    <t>-529.828246625999 281.997605099084 -709.712349955602</t>
  </si>
  <si>
    <t>-469.215323851118 424.00405567123 -452.495963492399</t>
  </si>
  <si>
    <t>-248.996733379154 387.25837016636 -351.112872711212</t>
  </si>
  <si>
    <t>-489.53687076168 91.4306793081253 -667.47578703077</t>
  </si>
  <si>
    <t>-484.33904995987 21.5082983002426 -315.238476774048</t>
  </si>
  <si>
    <t>-255.497495259426 102.571929518263 -349.66570320053</t>
  </si>
  <si>
    <t>-504.132680152801 281.871739048716 -211.625461095222</t>
  </si>
  <si>
    <t>-501.811154794787 289.037437644608 204.786938543577</t>
  </si>
  <si>
    <t>-488.268348910788 286.358920163019 610.951698164269</t>
  </si>
  <si>
    <t>-341.223467413368 301.285772050779 674.110173325496</t>
  </si>
  <si>
    <t>-534.142056113164 125.519525968601 -201.160332877386</t>
  </si>
  <si>
    <t>-537.629882625121 118.618618409598 215.248366696845</t>
  </si>
  <si>
    <t>-531.384829278757 103.843813088953 621.285678439923</t>
  </si>
  <si>
    <t>-391.222986621617 54.4459283648046 682.510704500262</t>
  </si>
  <si>
    <t>9763-20170724T150358.942967500.bin</t>
  </si>
  <si>
    <t>-519.132012611003 203.625115929662 -206.361214455201</t>
  </si>
  <si>
    <t>-525.811184437101 198.308815306753 -304.499456803702</t>
  </si>
  <si>
    <t>-522.962950903325 181.650055932414 -411.636704692542</t>
  </si>
  <si>
    <t>-515.91477323561 162.726316625203 -507.533602111935</t>
  </si>
  <si>
    <t>-504.202447739366 140.257689399001 -602.201310013164</t>
  </si>
  <si>
    <t>-482.635796405292 105.196452898955 -733.919132840993</t>
  </si>
  <si>
    <t>-449.481362861245 81.4829937029328 -815.524634765492</t>
  </si>
  <si>
    <t>-494.922649861761 149.447534709258 -683.800618061122</t>
  </si>
  <si>
    <t>-530.178915540281 282.482749695361 -709.420293738682</t>
  </si>
  <si>
    <t>-469.144158414239 423.649235493427 -451.841495016059</t>
  </si>
  <si>
    <t>-248.079853055368 387.092521765588 -352.246357182749</t>
  </si>
  <si>
    <t>-489.415118098082 91.9415810698461 -667.591602530222</t>
  </si>
  <si>
    <t>-483.872689495127 21.6581912278984 -315.511163509041</t>
  </si>
  <si>
    <t>-255.25652832777 103.358001484681 -349.931688375254</t>
  </si>
  <si>
    <t>-504.223588020235 281.836318355651 -211.571081214235</t>
  </si>
  <si>
    <t>-501.729355974095 289.027277424502 204.839890205475</t>
  </si>
  <si>
    <t>-488.300274739143 286.359900372092 611.004014253658</t>
  </si>
  <si>
    <t>-341.24193447502 301.319866580621 674.123265852382</t>
  </si>
  <si>
    <t>-534.049399181816 125.449713640507 -201.128022086161</t>
  </si>
  <si>
    <t>-537.489207396279 118.535807794714 215.280813645812</t>
  </si>
  <si>
    <t>-531.367981487144 103.827152754223 621.313949389262</t>
  </si>
  <si>
    <t>-391.191910920382 54.4509694433707 682.523859496884</t>
  </si>
  <si>
    <t>9763-20170724T150358.976058500.bin</t>
  </si>
  <si>
    <t>-519.142883515958 203.680989384497 -206.357861162059</t>
  </si>
  <si>
    <t>-525.847528236358 198.381378246916 -304.495315398778</t>
  </si>
  <si>
    <t>-522.998403570098 181.761223010581 -411.638546265732</t>
  </si>
  <si>
    <t>-515.937938073369 162.882331151123 -507.543321297783</t>
  </si>
  <si>
    <t>-504.202158145474 140.469089268476 -602.221264789964</t>
  </si>
  <si>
    <t>-482.591042100558 105.498216300477 -733.955920682279</t>
  </si>
  <si>
    <t>-449.430861247584 81.8830654385658 -815.587482137946</t>
  </si>
  <si>
    <t>-494.912428423838 149.71259721281 -683.813310679913</t>
  </si>
  <si>
    <t>-530.244231455505 282.764414345112 -709.320789147125</t>
  </si>
  <si>
    <t>-468.940167330794 423.212295524533 -451.413376773672</t>
  </si>
  <si>
    <t>-247.531994719913 386.745844294445 -352.55186068507</t>
  </si>
  <si>
    <t>-489.375131499524 92.2001148079651 -667.637431661883</t>
  </si>
  <si>
    <t>-483.734158486143 21.9233543577327 -315.610814321053</t>
  </si>
  <si>
    <t>-255.148587626535 103.700213867342 -350.052066757336</t>
  </si>
  <si>
    <t>-504.2673730981 281.937341491053 -211.561082239094</t>
  </si>
  <si>
    <t>-501.680172523612 289.071683322791 204.850313678276</t>
  </si>
  <si>
    <t>-488.313369689769 286.376529276903 611.008326943335</t>
  </si>
  <si>
    <t>-341.253251182833 301.321995290798 674.126879574769</t>
  </si>
  <si>
    <t>-534.041878525565 125.479056634377 -201.125702312488</t>
  </si>
  <si>
    <t>-537.441932211779 118.535425228895 215.283050324768</t>
  </si>
  <si>
    <t>-531.362583610988 103.815137908152 621.320911500549</t>
  </si>
  <si>
    <t>-391.177428767396 54.4597914289077 682.5269505244</t>
  </si>
  <si>
    <t>9763-20170724T150359.040790900.bin</t>
  </si>
  <si>
    <t>-519.271289933667 203.911016789083 -206.346588412629</t>
  </si>
  <si>
    <t>-525.979239792842 198.602016453664 -304.483331405086</t>
  </si>
  <si>
    <t>-523.133123845657 181.995527625299 -411.628684575087</t>
  </si>
  <si>
    <t>-516.075713171178 163.138815409662 -507.538048477545</t>
  </si>
  <si>
    <t>-504.343666530081 140.757273365676 -602.223966252002</t>
  </si>
  <si>
    <t>-482.738791193891 105.8411341456 -733.974157626843</t>
  </si>
  <si>
    <t>-449.587524905078 82.3053823546525 -815.632393029707</t>
  </si>
  <si>
    <t>-495.053791648905 150.035183280421 -683.81209197702</t>
  </si>
  <si>
    <t>-530.435766147158 283.086537072741 -709.204299721032</t>
  </si>
  <si>
    <t>-468.699684437505 422.735509908797 -450.966378483421</t>
  </si>
  <si>
    <t>-246.502416142347 386.594432169207 -353.769786374529</t>
  </si>
  <si>
    <t>-489.523745029331 92.5150106985222 -667.661429924554</t>
  </si>
  <si>
    <t>-483.742407433847 22.2993519677377 -315.672670546381</t>
  </si>
  <si>
    <t>-255.076633676485 103.857180851184 -350.100443235913</t>
  </si>
  <si>
    <t>-504.393956603377 282.178182706448 -211.543172849674</t>
  </si>
  <si>
    <t>-501.647377159952 289.251800416538 204.868198908381</t>
  </si>
  <si>
    <t>-488.345009986102 286.403219625513 611.033812828323</t>
  </si>
  <si>
    <t>-341.275197736946 301.32841627954 674.134635379973</t>
  </si>
  <si>
    <t>-534.159088033412 125.651812397372 -201.105175455424</t>
  </si>
  <si>
    <t>-537.448216389823 118.620290695912 215.302976947731</t>
  </si>
  <si>
    <t>-531.339356432699 103.809955094011 621.335445599916</t>
  </si>
  <si>
    <t>-391.151238588548 54.4575532657543 682.537059590319</t>
  </si>
  <si>
    <t>9763-20170724T150359.077389100.bin</t>
  </si>
  <si>
    <t>-519.345212404288 204.030675307978 -206.350347579311</t>
  </si>
  <si>
    <t>-526.079818414963 198.724149950182 -304.485425381902</t>
  </si>
  <si>
    <t>-523.255964761964 182.124096769446 -411.632418111973</t>
  </si>
  <si>
    <t>-516.215523749315 163.275193381609 -507.544556393243</t>
  </si>
  <si>
    <t>-504.497190051693 140.9039732398 -602.234645505606</t>
  </si>
  <si>
    <t>-482.908110448358 106.005472702916 -733.992046407119</t>
  </si>
  <si>
    <t>-449.754564236878 82.4761273060524 -815.651128776147</t>
  </si>
  <si>
    <t>-495.214592619975 150.193151971153 -683.822303310554</t>
  </si>
  <si>
    <t>-530.593267111455 283.252673867086 -709.17914886801</t>
  </si>
  <si>
    <t>-468.721303740499 422.733433550868 -450.882855718307</t>
  </si>
  <si>
    <t>-246.340491024165 386.678585856612 -354.074643395295</t>
  </si>
  <si>
    <t>-489.687610206486 92.6701672838922 -667.680629124355</t>
  </si>
  <si>
    <t>-483.912812880253 22.5382353313439 -315.70547565027</t>
  </si>
  <si>
    <t>-255.187266636184 103.92872070656 -350.132412435227</t>
  </si>
  <si>
    <t>-504.471149183322 282.382600445523 -211.544305116826</t>
  </si>
  <si>
    <t>-501.653443761153 289.342238826316 204.868493985985</t>
  </si>
  <si>
    <t>-488.366550067529 286.423867701169 611.038818855927</t>
  </si>
  <si>
    <t>-341.289898777249 301.341136735951 674.12559094987</t>
  </si>
  <si>
    <t>-534.2355377935 125.700367483797 -201.104483625697</t>
  </si>
  <si>
    <t>-537.511794166668 118.73521222693 215.304867193058</t>
  </si>
  <si>
    <t>-531.307298660018 103.825359796714 621.327221759024</t>
  </si>
  <si>
    <t>-391.134566078646 54.445662342112 682.542011539625</t>
  </si>
  <si>
    <t>9763-20170724T150359.139569600.bin</t>
  </si>
  <si>
    <t>-519.466667162109 204.310950924276 -206.358138494756</t>
  </si>
  <si>
    <t>-526.204992467866 198.999109643545 -304.492651109649</t>
  </si>
  <si>
    <t>-523.392979676239 182.376591641411 -411.636360232779</t>
  </si>
  <si>
    <t>-516.364908467676 163.501369052668 -507.544369243673</t>
  </si>
  <si>
    <t>-504.659808830227 141.098434661161 -602.228578826295</t>
  </si>
  <si>
    <t>-483.089611197258 106.150298779127 -733.975799917822</t>
  </si>
  <si>
    <t>-449.922084500504 82.5768106557186 -815.616576910218</t>
  </si>
  <si>
    <t>-495.371102952452 150.359232763455 -683.818689589503</t>
  </si>
  <si>
    <t>-530.672795260613 283.433400553748 -709.197887256964</t>
  </si>
  <si>
    <t>-468.633569451305 422.651796649679 -450.800234340987</t>
  </si>
  <si>
    <t>-245.879693078819 386.809577739716 -354.774002949256</t>
  </si>
  <si>
    <t>-489.877421507264 92.8375833554092 -667.66073391834</t>
  </si>
  <si>
    <t>-484.108518870417 22.7197294649366 -315.627376642374</t>
  </si>
  <si>
    <t>-255.297158401161 103.833842633035 -350.136275216428</t>
  </si>
  <si>
    <t>-504.504076781702 282.67770309726 -211.560072054178</t>
  </si>
  <si>
    <t>-501.626132602242 289.58548910706 204.853140344863</t>
  </si>
  <si>
    <t>-488.40092821544 286.485614028714 611.020651391299</t>
  </si>
  <si>
    <t>-341.311130474623 301.310283034856 674.098562471575</t>
  </si>
  <si>
    <t>-534.424210685205 125.961999949323 -201.108309931474</t>
  </si>
  <si>
    <t>-537.519195961226 118.882975614053 215.300541150394</t>
  </si>
  <si>
    <t>-531.258037636008 103.84832035403 621.328765736407</t>
  </si>
  <si>
    <t>-391.113925308093 54.4183523122617 682.568567672657</t>
  </si>
  <si>
    <t>9763-20170724T150359.177677000.bin</t>
  </si>
  <si>
    <t>-519.48964016147 204.449839815012 -206.352784570284</t>
  </si>
  <si>
    <t>-526.22941931341 199.125641428376 -304.4865170859</t>
  </si>
  <si>
    <t>-523.393299442129 182.474330195282 -411.625172964563</t>
  </si>
  <si>
    <t>-516.333105422617 163.568279204615 -507.524754793305</t>
  </si>
  <si>
    <t>-504.585662343235 141.130387764041 -602.195417567568</t>
  </si>
  <si>
    <t>-482.945300279862 106.128925514828 -733.917030890055</t>
  </si>
  <si>
    <t>-449.754458312539 82.5090627368288 -815.534886953704</t>
  </si>
  <si>
    <t>-495.238345166899 150.360127883979 -683.782297458029</t>
  </si>
  <si>
    <t>-530.521825366539 283.445559524711 -709.187942339371</t>
  </si>
  <si>
    <t>-468.325075565553 422.461964093845 -450.719386665073</t>
  </si>
  <si>
    <t>-245.509591673658 386.651183100199 -354.824365678582</t>
  </si>
  <si>
    <t>-489.783584525844 92.8410514287232 -667.602029449625</t>
  </si>
  <si>
    <t>-483.982392397664 22.7687005453586 -315.541832161529</t>
  </si>
  <si>
    <t>-255.152809127172 103.812612155367 -350.094616376924</t>
  </si>
  <si>
    <t>-504.486327891413 282.833089192965 -211.573221514841</t>
  </si>
  <si>
    <t>-501.595136612177 289.708682097654 204.840497174196</t>
  </si>
  <si>
    <t>-488.413088991549 286.513663704249 611.01075452555</t>
  </si>
  <si>
    <t>-341.320326921552 301.297362947926 674.091375813731</t>
  </si>
  <si>
    <t>-534.473924716182 126.093570289419 -201.092251726128</t>
  </si>
  <si>
    <t>-537.447777027432 118.937463719629 215.31617277047</t>
  </si>
  <si>
    <t>-531.243012544657 103.860292330028 621.345657091841</t>
  </si>
  <si>
    <t>-391.098599825315 54.4321559800972 682.586134993901</t>
  </si>
  <si>
    <t>9763-20170724T150359.242347400.bin</t>
  </si>
  <si>
    <t>-519.489692353626 204.684445889631 -206.327048350263</t>
  </si>
  <si>
    <t>-526.219555503236 199.348652627516 -304.460783208494</t>
  </si>
  <si>
    <t>-523.315521970678 182.689409135354 -411.596364725017</t>
  </si>
  <si>
    <t>-516.172219432008 163.779919285377 -507.489114309697</t>
  </si>
  <si>
    <t>-504.320900631561 141.343537769879 -602.147193525572</t>
  </si>
  <si>
    <t>-482.513360524656 106.350753297381 -733.84345974908</t>
  </si>
  <si>
    <t>-449.277218756581 82.6829675520487 -815.429106425191</t>
  </si>
  <si>
    <t>-494.868432262936 150.57872610088 -683.721508386865</t>
  </si>
  <si>
    <t>-530.122977252906 283.668254654872 -709.101140133558</t>
  </si>
  <si>
    <t>-467.472259650606 421.634757268607 -450.180032275183</t>
  </si>
  <si>
    <t>-244.057589356867 386.102715863149 -355.584414497518</t>
  </si>
  <si>
    <t>-489.437447797545 93.0582443600106 -667.538420375288</t>
  </si>
  <si>
    <t>-483.719852097663 23.073217197968 -315.48366502469</t>
  </si>
  <si>
    <t>-254.874119583863 104.072893199556 -350.033001298014</t>
  </si>
  <si>
    <t>-504.462567072512 283.081207051546 -211.56453078358</t>
  </si>
  <si>
    <t>-501.501962234606 289.962612043159 204.848575436349</t>
  </si>
  <si>
    <t>-488.422764804095 286.539034439772 611.004440572044</t>
  </si>
  <si>
    <t>-341.334012387233 301.373715135317 674.082407224217</t>
  </si>
  <si>
    <t>-534.517915724672 126.344944527562 -201.046451443212</t>
  </si>
  <si>
    <t>-537.321212379435 118.956565326216 215.359087354038</t>
  </si>
  <si>
    <t>-531.230688503144 103.901389689759 621.398051618856</t>
  </si>
  <si>
    <t>-391.071594300643 54.5000259154986 682.626523176145</t>
  </si>
  <si>
    <t>9763-20170724T150359.275446500.bin</t>
  </si>
  <si>
    <t>-519.447770841426 204.779863474994 -206.32345058556</t>
  </si>
  <si>
    <t>-526.168617585559 199.437442603156 -304.457460885921</t>
  </si>
  <si>
    <t>-523.229604970142 182.770733198819 -411.590966779345</t>
  </si>
  <si>
    <t>-516.045066939596 163.855408905493 -507.47939446936</t>
  </si>
  <si>
    <t>-504.143284796621 141.414725654626 -602.130090578877</t>
  </si>
  <si>
    <t>-482.255416794091 106.417711415557 -733.811955037959</t>
  </si>
  <si>
    <t>-448.979699709921 82.7663525974942 -815.386190026089</t>
  </si>
  <si>
    <t>-494.644035225652 150.647078468571 -683.699250906354</t>
  </si>
  <si>
    <t>-529.946983116319 283.731672931224 -709.072794543108</t>
  </si>
  <si>
    <t>-467.15926146468 421.180539251503 -449.909616019576</t>
  </si>
  <si>
    <t>-243.458011380163 385.998595316787 -355.861847482653</t>
  </si>
  <si>
    <t>-489.216928922909 93.1278058873775 -667.510436567107</t>
  </si>
  <si>
    <t>-483.566979266201 23.2806854621304 -315.481303607478</t>
  </si>
  <si>
    <t>-254.737410725866 104.324056898749 -350.035967929304</t>
  </si>
  <si>
    <t>-504.397036510823 283.166997908741 -211.550954297648</t>
  </si>
  <si>
    <t>-501.509843839445 290.054552539681 204.862551009937</t>
  </si>
  <si>
    <t>-488.415638972607 286.513404136862 611.011544870163</t>
  </si>
  <si>
    <t>-341.335398391742 301.461803182284 674.082468219314</t>
  </si>
  <si>
    <t>-534.490564284236 126.4373334662 -201.02247728039</t>
  </si>
  <si>
    <t>-537.222237548277 118.985848473383 215.382435367924</t>
  </si>
  <si>
    <t>-531.218681785647 103.934322390893 621.428663942688</t>
  </si>
  <si>
    <t>-391.056307307368 54.5295949348772 682.646987730303</t>
  </si>
  <si>
    <t>9763-20170724T150359.342628600.bin</t>
  </si>
  <si>
    <t>-519.266851380523 204.888085799143 -206.272789900176</t>
  </si>
  <si>
    <t>-525.935455093154 199.522452058377 -304.409097564024</t>
  </si>
  <si>
    <t>-522.904525425804 182.821957732033 -411.534788375763</t>
  </si>
  <si>
    <t>-515.624666310914 163.872979565188 -507.40935298008</t>
  </si>
  <si>
    <t>-503.616346396879 141.395497406828 -602.037948484386</t>
  </si>
  <si>
    <t>-481.567548423832 106.343904648582 -733.678530281087</t>
  </si>
  <si>
    <t>-448.204967335329 82.7232821077462 -815.226005563454</t>
  </si>
  <si>
    <t>-494.015758943621 150.594156878968 -683.599075337801</t>
  </si>
  <si>
    <t>-529.470051020712 283.640110173002 -708.939385281234</t>
  </si>
  <si>
    <t>-466.705117878427 419.694524223581 -449.036016982236</t>
  </si>
  <si>
    <t>-242.53586538151 385.50883271092 -355.738183957853</t>
  </si>
  <si>
    <t>-488.611738748436 93.08127621317 -667.380042513037</t>
  </si>
  <si>
    <t>-483.066094801984 23.2367083760021 -315.328144725729</t>
  </si>
  <si>
    <t>-254.278918048659 104.400638487139 -349.880116717401</t>
  </si>
  <si>
    <t>-504.270484992614 283.264586212025 -211.53692677964</t>
  </si>
  <si>
    <t>-501.420248800875 290.162767500776 204.876633009494</t>
  </si>
  <si>
    <t>-488.407596852113 286.487893683147 611.034780319682</t>
  </si>
  <si>
    <t>-341.34131607199 301.590844828697 674.101469687899</t>
  </si>
  <si>
    <t>-534.255635653893 126.544498027285 -200.983085936154</t>
  </si>
  <si>
    <t>-537.020196465222 119.004989025673 215.419962590959</t>
  </si>
  <si>
    <t>-531.184100846925 103.966167939343 621.464783427795</t>
  </si>
  <si>
    <t>-391.005638831532 54.622204898842 682.695217516195</t>
  </si>
  <si>
    <t>9763-20170724T150359.375216800.bin</t>
  </si>
  <si>
    <t>-519.128927723966 204.824382985244 -206.262308787896</t>
  </si>
  <si>
    <t>-525.814245166171 199.465529794696 -304.397892507907</t>
  </si>
  <si>
    <t>-522.787247098564 182.78536196415 -411.526874502251</t>
  </si>
  <si>
    <t>-515.506165015007 163.859926565096 -507.406088549298</t>
  </si>
  <si>
    <t>-503.492437994472 141.410756495492 -602.040573579403</t>
  </si>
  <si>
    <t>-481.432179332894 106.403900653463 -733.691078467807</t>
  </si>
  <si>
    <t>-448.042222989005 82.8178196676888 -815.237543378393</t>
  </si>
  <si>
    <t>-493.889588487539 150.636520863624 -683.598409186675</t>
  </si>
  <si>
    <t>-529.409758420103 283.670438523898 -708.863669950923</t>
  </si>
  <si>
    <t>-466.577517978169 418.957050995545 -448.576144516058</t>
  </si>
  <si>
    <t>-242.3418517263 385.187426737814 -355.286390751238</t>
  </si>
  <si>
    <t>-488.477329585419 93.1192945286177 -667.397152242261</t>
  </si>
  <si>
    <t>-482.963692392744 23.2359195479748 -315.363837307477</t>
  </si>
  <si>
    <t>-254.180429043757 104.434259107163 -349.860920138364</t>
  </si>
  <si>
    <t>-504.134108893857 283.192069039246 -211.521838982755</t>
  </si>
  <si>
    <t>-501.412509311643 290.120283842351 204.892091976798</t>
  </si>
  <si>
    <t>-488.408554693978 286.465978473028 611.050483978767</t>
  </si>
  <si>
    <t>-341.348751784311 301.658849572143 674.11070103413</t>
  </si>
  <si>
    <t>-534.116048100634 126.483092228237 -200.986708782449</t>
  </si>
  <si>
    <t>-536.940911159761 119.021088115052 215.417379512077</t>
  </si>
  <si>
    <t>-531.137531526671 103.994089375012 621.460435658359</t>
  </si>
  <si>
    <t>-390.964353292138 54.6856086473235 682.731562723068</t>
  </si>
  <si>
    <t>9763-20170724T150359.441512700.bin</t>
  </si>
  <si>
    <t>-518.916117602777 204.567050741445 -206.29333614625</t>
  </si>
  <si>
    <t>-525.558281321442 199.208258958451 -304.43177325616</t>
  </si>
  <si>
    <t>-522.516088132746 182.582620608004 -411.568787539195</t>
  </si>
  <si>
    <t>-515.236937157669 163.725342161817 -507.461571723765</t>
  </si>
  <si>
    <t>-503.242081370119 141.361155481964 -602.118609318843</t>
  </si>
  <si>
    <t>-481.227147152811 106.489154471134 -733.812608519283</t>
  </si>
  <si>
    <t>-447.832820386666 83.0029419000853 -815.385978202329</t>
  </si>
  <si>
    <t>-493.678742802821 150.668948412245 -683.671690843229</t>
  </si>
  <si>
    <t>-529.375278668458 283.697626652677 -708.751543459845</t>
  </si>
  <si>
    <t>-466.490901926209 417.701150050043 -447.813592110306</t>
  </si>
  <si>
    <t>-242.079908572101 384.646439516814 -354.689514018884</t>
  </si>
  <si>
    <t>-488.238034638962 93.1382525577706 -667.528402129373</t>
  </si>
  <si>
    <t>-482.834749210735 22.9828179895087 -315.559120162336</t>
  </si>
  <si>
    <t>-254.005427890485 104.133411446228 -349.862500923581</t>
  </si>
  <si>
    <t>-503.98980539944 282.896416675853 -211.515020893674</t>
  </si>
  <si>
    <t>-501.44606625538 289.886871799157 204.89899318806</t>
  </si>
  <si>
    <t>-488.399674430557 286.410135269167 611.060227071153</t>
  </si>
  <si>
    <t>-341.359265580559 301.745912464345 674.131101713478</t>
  </si>
  <si>
    <t>-533.838129366463 126.261525032763 -201.020212304511</t>
  </si>
  <si>
    <t>-536.827054641799 118.921548964555 215.384827584446</t>
  </si>
  <si>
    <t>-531.07321032767 103.989514218278 621.423065814213</t>
  </si>
  <si>
    <t>-390.90877379212 54.768636271383 682.784632305894</t>
  </si>
  <si>
    <t>9763-20170724T150359.473606200.bin</t>
  </si>
  <si>
    <t>-518.966940016991 204.390556169526 -206.308938818769</t>
  </si>
  <si>
    <t>-525.576531490503 199.032096906695 -304.449621831635</t>
  </si>
  <si>
    <t>-522.514071382957 182.443985496055 -411.591864750669</t>
  </si>
  <si>
    <t>-515.223878500859 163.63494370715 -507.493298837333</t>
  </si>
  <si>
    <t>-503.225708494994 141.332585480218 -602.164546267796</t>
  </si>
  <si>
    <t>-481.214642823199 106.561363711555 -733.885795491844</t>
  </si>
  <si>
    <t>-447.828732880757 83.1531854107682 -815.484967928462</t>
  </si>
  <si>
    <t>-493.675575973173 150.701398011553 -683.712302543107</t>
  </si>
  <si>
    <t>-529.377057383455 283.7430131317 -708.687588914713</t>
  </si>
  <si>
    <t>-466.45774213545 417.365998160375 -447.562939767238</t>
  </si>
  <si>
    <t>-241.969029739243 384.411170259333 -354.590755299185</t>
  </si>
  <si>
    <t>-488.212769208697 93.1611536844216 -667.610117054602</t>
  </si>
  <si>
    <t>-482.838533991197 22.7351387928022 -315.680376465605</t>
  </si>
  <si>
    <t>-254.002079169097 103.907065765713 -349.885438367403</t>
  </si>
  <si>
    <t>-504.138353168206 282.714301502308 -211.51821345478</t>
  </si>
  <si>
    <t>-501.664523759417 289.728130472431 204.895840121795</t>
  </si>
  <si>
    <t>-488.360121100636 286.32267812068 611.063209807965</t>
  </si>
  <si>
    <t>-341.343888353554 301.826870645408 674.149225188532</t>
  </si>
  <si>
    <t>-533.811476473221 126.064454996767 -201.045289642755</t>
  </si>
  <si>
    <t>-536.953740550385 118.896379160215 215.361644906845</t>
  </si>
  <si>
    <t>-531.037836645842 103.958625934484 621.380668047445</t>
  </si>
  <si>
    <t>-390.88267940548 54.777445867983 682.795206196701</t>
  </si>
  <si>
    <t>9763-20170724T150359.542790100.bin</t>
  </si>
  <si>
    <t>-519.309266502745 203.898481486703 -206.367742188924</t>
  </si>
  <si>
    <t>-525.905536694533 198.539274238381 -304.509300054469</t>
  </si>
  <si>
    <t>-522.838292662283 182.028254852686 -411.66324443374</t>
  </si>
  <si>
    <t>-515.550450611242 163.318481284957 -507.584369457506</t>
  </si>
  <si>
    <t>-503.562658646572 141.144156769871 -602.286970230197</t>
  </si>
  <si>
    <t>-481.575827441693 106.582216559596 -734.067218825903</t>
  </si>
  <si>
    <t>-448.209240317292 83.346937885126 -815.723818827983</t>
  </si>
  <si>
    <t>-494.028895181188 150.642340959167 -683.821551408337</t>
  </si>
  <si>
    <t>-529.733809655325 283.722408402241 -708.63271196169</t>
  </si>
  <si>
    <t>-466.855203107592 416.767574589179 -447.203331714763</t>
  </si>
  <si>
    <t>-242.285137992071 384.048773720541 -354.344461106413</t>
  </si>
  <si>
    <t>-488.560377315832 93.076936820825 -667.811564591802</t>
  </si>
  <si>
    <t>-483.238480209388 22.1267833781949 -315.970870513881</t>
  </si>
  <si>
    <t>-254.423937015801 103.44886948919 -349.965320909829</t>
  </si>
  <si>
    <t>-504.54266773871 282.219286125602 -211.565615431869</t>
  </si>
  <si>
    <t>-502.106859773708 289.35392895433 204.846664648776</t>
  </si>
  <si>
    <t>-488.338424834078 286.300991351588 611.002623616024</t>
  </si>
  <si>
    <t>-341.355627222884 301.827056349571 674.161192232437</t>
  </si>
  <si>
    <t>-534.066658485597 125.603321330221 -201.127381290149</t>
  </si>
  <si>
    <t>-537.336851877117 118.747381192775 215.283887101352</t>
  </si>
  <si>
    <t>-530.961803780839 103.915907784545 621.300735992147</t>
  </si>
  <si>
    <t>-390.83718464674 54.7732982965256 682.815773356717</t>
  </si>
  <si>
    <t>9763-20170724T150359.574875500.bin</t>
  </si>
  <si>
    <t>-519.529141174548 203.59349234578 -206.391406282766</t>
  </si>
  <si>
    <t>-526.118250608315 198.231972632441 -304.533341182307</t>
  </si>
  <si>
    <t>-523.099439288753 181.760006387058 -411.694732713565</t>
  </si>
  <si>
    <t>-515.879295673722 163.099127543719 -507.630325002681</t>
  </si>
  <si>
    <t>-503.983531432787 140.984944276271 -602.358546858825</t>
  </si>
  <si>
    <t>-482.152021556815 106.517052836654 -734.18954597152</t>
  </si>
  <si>
    <t>-448.829761121711 83.3441039963914 -815.88179559646</t>
  </si>
  <si>
    <t>-494.534791085987 150.542696619102 -683.896254192628</t>
  </si>
  <si>
    <t>-530.251650870079 283.631792200971 -708.609961541524</t>
  </si>
  <si>
    <t>-467.351790593271 416.446452290771 -447.068666094704</t>
  </si>
  <si>
    <t>-242.786639933713 383.841453734323 -354.15803131299</t>
  </si>
  <si>
    <t>-489.069585994466 92.9629576358295 -667.936629036479</t>
  </si>
  <si>
    <t>-483.730160333289 21.6913718265378 -316.152906775156</t>
  </si>
  <si>
    <t>-254.919512030655 103.099689528376 -349.966848616554</t>
  </si>
  <si>
    <t>-504.735621114989 281.937754784754 -211.600689553053</t>
  </si>
  <si>
    <t>-502.337389516947 289.121773526314 204.810934531721</t>
  </si>
  <si>
    <t>-488.327599193793 286.288964347765 610.971543114273</t>
  </si>
  <si>
    <t>-341.361551779425 301.818178802492 674.168299662857</t>
  </si>
  <si>
    <t>-534.242381270763 125.257959679886 -201.159910897078</t>
  </si>
  <si>
    <t>-537.550794034614 118.651036962772 215.255044409095</t>
  </si>
  <si>
    <t>-530.952135119005 103.878809316218 621.272362138615</t>
  </si>
  <si>
    <t>-390.83192088129 54.7540056493253 682.811557837194</t>
  </si>
  <si>
    <t>9763-20170724T150359.639799700.bin</t>
  </si>
  <si>
    <t>-520.059417380361 202.800901714119 -206.456526948036</t>
  </si>
  <si>
    <t>-526.71474271401 197.458259217407 -304.594959488801</t>
  </si>
  <si>
    <t>-523.893092378075 181.086058420051 -411.777127630755</t>
  </si>
  <si>
    <t>-516.903899698472 162.539341848108 -507.751910816674</t>
  </si>
  <si>
    <t>-505.292655169405 140.557308873046 -602.546359081135</t>
  </si>
  <si>
    <t>-483.918322677352 106.289693107081 -734.504092801488</t>
  </si>
  <si>
    <t>-450.715820286535 83.2456561654683 -816.281564705752</t>
  </si>
  <si>
    <t>-496.113523631589 150.240627205121 -684.099825747665</t>
  </si>
  <si>
    <t>-531.890994276853 283.36461623726 -708.587820240015</t>
  </si>
  <si>
    <t>-469.009212134114 415.670605945914 -446.784470129662</t>
  </si>
  <si>
    <t>-244.380745570254 383.219075078946 -353.973140653054</t>
  </si>
  <si>
    <t>-490.619276415968 92.6333391907833 -668.249894999907</t>
  </si>
  <si>
    <t>-485.22346948542 20.4708303865682 -316.585924326535</t>
  </si>
  <si>
    <t>-256.502149109198 102.329971759151 -349.911572743236</t>
  </si>
  <si>
    <t>-505.450690332845 281.209010935937 -211.672580034057</t>
  </si>
  <si>
    <t>-502.917927426055 288.528336760228 204.735927295161</t>
  </si>
  <si>
    <t>-488.259813595104 286.266637015476 610.855251103631</t>
  </si>
  <si>
    <t>-341.352977755372 301.798918842778 674.188704588704</t>
  </si>
  <si>
    <t>-534.62122829291 124.49515031331 -201.232454983083</t>
  </si>
  <si>
    <t>-537.994011757708 118.423140869435 215.190140536201</t>
  </si>
  <si>
    <t>-530.884069258192 103.845500377808 621.203505620162</t>
  </si>
  <si>
    <t>-390.799505693354 54.7046529824777 682.811035299113</t>
  </si>
  <si>
    <t>9763-20170724T150359.677917000.bin</t>
  </si>
  <si>
    <t>-520.476046460089 202.431275528455 -206.498801148985</t>
  </si>
  <si>
    <t>-527.182957516723 197.091358405638 -304.633909334062</t>
  </si>
  <si>
    <t>-524.507332280323 180.758670644125 -411.825868249662</t>
  </si>
  <si>
    <t>-517.687957866643 162.256183051669 -507.821333153716</t>
  </si>
  <si>
    <t>-506.284883810672 140.322926906942 -602.652339400468</t>
  </si>
  <si>
    <t>-485.244197194634 106.123954584044 -734.68158527796</t>
  </si>
  <si>
    <t>-452.15429236426 83.1353831330821 -816.520255344416</t>
  </si>
  <si>
    <t>-497.292333515746 150.051132470805 -684.221275230523</t>
  </si>
  <si>
    <t>-533.11529293294 283.181836604893 -708.586273909752</t>
  </si>
  <si>
    <t>-470.298091238394 415.072743290645 -446.558061070271</t>
  </si>
  <si>
    <t>-245.559187445185 382.82266903549 -353.944034072992</t>
  </si>
  <si>
    <t>-491.797259628757 92.4305568320219 -668.420287995522</t>
  </si>
  <si>
    <t>-486.29358573818 19.7455471473681 -316.847519611596</t>
  </si>
  <si>
    <t>-257.656274044151 101.937622137722 -349.930210267415</t>
  </si>
  <si>
    <t>-505.937181745608 280.827506778557 -211.708885303718</t>
  </si>
  <si>
    <t>-503.201910688676 288.264310150674 204.696275785155</t>
  </si>
  <si>
    <t>-488.230935506839 286.246365793852 610.809743685138</t>
  </si>
  <si>
    <t>-341.35355857416 301.819165625317 674.201542634382</t>
  </si>
  <si>
    <t>-534.97041903417 124.079500450802 -201.259101107248</t>
  </si>
  <si>
    <t>-538.195735836304 118.214837414362 215.167605518754</t>
  </si>
  <si>
    <t>-530.90188031733 103.798549677427 621.189550965052</t>
  </si>
  <si>
    <t>-390.794732819242 54.7258975910397 682.800176404711</t>
  </si>
  <si>
    <t>9763-20170724T150359.742748800.bin</t>
  </si>
  <si>
    <t>-521.330707517226 201.584938381468 -206.499347939947</t>
  </si>
  <si>
    <t>-528.202980713337 196.273302916736 -304.624481133369</t>
  </si>
  <si>
    <t>-525.84663183848 180.063963310125 -411.842627847972</t>
  </si>
  <si>
    <t>-519.375360597708 161.699141083634 -507.888669923101</t>
  </si>
  <si>
    <t>-508.381408856287 139.922577968646 -602.804018224252</t>
  </si>
  <si>
    <t>-487.981730607719 105.957130367085 -734.994095758518</t>
  </si>
  <si>
    <t>-455.150150196516 83.1533420638887 -816.988429793404</t>
  </si>
  <si>
    <t>-499.773191794124 149.79655453855 -684.396927271643</t>
  </si>
  <si>
    <t>-535.743741592594 282.948115631631 -708.458667189105</t>
  </si>
  <si>
    <t>-472.990122495809 414.437850227903 -446.213663497468</t>
  </si>
  <si>
    <t>-248.176999338152 382.500382450232 -353.671440626976</t>
  </si>
  <si>
    <t>-494.224768231182 92.1451085216129 -668.727417889066</t>
  </si>
  <si>
    <t>-488.230806954886 18.1880124366019 -317.389793217135</t>
  </si>
  <si>
    <t>-259.787996325973 101.092771191783 -350.034253220117</t>
  </si>
  <si>
    <t>-507.028283167933 280.019138466688 -211.710588775931</t>
  </si>
  <si>
    <t>-503.673483282453 287.742460023168 204.68480688793</t>
  </si>
  <si>
    <t>-488.192194092549 286.21232651666 610.78322689643</t>
  </si>
  <si>
    <t>-341.349901728055 301.887428540368 674.231106964757</t>
  </si>
  <si>
    <t>-535.604317948227 123.205838374481 -201.27023806641</t>
  </si>
  <si>
    <t>-538.596008204451 117.734029894682 215.163609033295</t>
  </si>
  <si>
    <t>-530.977013585474 103.697343440446 621.206353457586</t>
  </si>
  <si>
    <t>-390.784940498791 54.7956664654973 682.75964109585</t>
  </si>
  <si>
    <t>9763-20170724T150359.776339200.bin</t>
  </si>
  <si>
    <t>-521.788397935432 201.141169580729 -206.499340490789</t>
  </si>
  <si>
    <t>-528.759033873066 195.846334358015 -304.618514429409</t>
  </si>
  <si>
    <t>-526.543295206917 179.731000440955 -411.853775018373</t>
  </si>
  <si>
    <t>-520.214106945418 161.479280620567 -507.930968897835</t>
  </si>
  <si>
    <t>-509.37818949691 139.841858561906 -602.896118821972</t>
  </si>
  <si>
    <t>-489.218559860482 106.09766162792 -735.179610614347</t>
  </si>
  <si>
    <t>-456.500810913623 83.4344460662369 -817.258559054433</t>
  </si>
  <si>
    <t>-500.943721263025 149.848989290999 -684.491094487968</t>
  </si>
  <si>
    <t>-537.073162533464 282.96950720853 -708.385001019034</t>
  </si>
  <si>
    <t>-474.33697654733 414.227716098622 -446.019985458791</t>
  </si>
  <si>
    <t>-249.368465283873 382.564695363956 -353.761378627119</t>
  </si>
  <si>
    <t>-495.315689189986 92.1781106863061 -668.92200390231</t>
  </si>
  <si>
    <t>-489.03089067392 17.4613654453553 -317.703126587567</t>
  </si>
  <si>
    <t>-260.730555733552 100.813856962592 -350.204171815072</t>
  </si>
  <si>
    <t>-507.585004371398 279.565824812453 -211.688744032646</t>
  </si>
  <si>
    <t>-503.866843176475 287.504345001102 204.699483900139</t>
  </si>
  <si>
    <t>-488.193483742373 286.187610737214 610.798575247408</t>
  </si>
  <si>
    <t>-341.352428703402 301.901592526975 674.239690441659</t>
  </si>
  <si>
    <t>-535.992433010122 122.755730501858 -201.266642306276</t>
  </si>
  <si>
    <t>-538.784631448002 117.403042919764 215.170124527211</t>
  </si>
  <si>
    <t>-531.023541364941 103.640278888849 621.215970107765</t>
  </si>
  <si>
    <t>-390.782613371834 54.8469984697961 682.743957048342</t>
  </si>
  <si>
    <t>9763-20170724T150359.841013100.bin</t>
  </si>
  <si>
    <t>-522.592793134426 200.339429030407 -206.461251893319</t>
  </si>
  <si>
    <t>-529.719783335865 195.10296322321 -304.572294283891</t>
  </si>
  <si>
    <t>-527.805235935849 179.147873020612 -411.837230210507</t>
  </si>
  <si>
    <t>-521.801326832179 161.072896148329 -507.968585476121</t>
  </si>
  <si>
    <t>-511.343769330843 139.639756937451 -603.022635582539</t>
  </si>
  <si>
    <t>-491.772327917392 106.208012542439 -735.473663848513</t>
  </si>
  <si>
    <t>-459.331542678979 83.8268003883252 -817.739688336824</t>
  </si>
  <si>
    <t>-503.296941202189 149.836289110129 -684.633126081601</t>
  </si>
  <si>
    <t>-539.662171376143 282.96934344645 -708.151456498381</t>
  </si>
  <si>
    <t>-476.908125763031 413.871224358448 -445.612444231452</t>
  </si>
  <si>
    <t>-251.623114842966 382.771026194678 -353.936759957545</t>
  </si>
  <si>
    <t>-497.549996839493 92.1353656659335 -669.219817030414</t>
  </si>
  <si>
    <t>-490.405851861184 16.0723444683954 -318.30642599776</t>
  </si>
  <si>
    <t>-262.45953622244 100.401807380471 -350.772094467217</t>
  </si>
  <si>
    <t>-508.417538730761 278.76239560293 -211.635396854256</t>
  </si>
  <si>
    <t>-504.169354791188 287.063441915041 204.740733352172</t>
  </si>
  <si>
    <t>-488.213574468097 286.206710576387 610.827538842922</t>
  </si>
  <si>
    <t>-341.361398808878 301.890977975753 674.25032958605</t>
  </si>
  <si>
    <t>-536.73436729885 121.963700108549 -201.250888823092</t>
  </si>
  <si>
    <t>-539.15615762274 116.802677836655 215.190584666357</t>
  </si>
  <si>
    <t>-531.105354328183 103.53489078905 621.248052376906</t>
  </si>
  <si>
    <t>-390.775395466892 54.889914714799 682.690472438151</t>
  </si>
  <si>
    <t>9763-20170724T150359.875607300.bin</t>
  </si>
  <si>
    <t>-522.977792383784 199.986234358732 -206.434961553808</t>
  </si>
  <si>
    <t>-530.22237956195 194.783970838432 -304.53930869542</t>
  </si>
  <si>
    <t>-528.480308978763 178.899499323707 -411.817719171253</t>
  </si>
  <si>
    <t>-522.649286874397 160.900132123487 -507.973958251434</t>
  </si>
  <si>
    <t>-512.381319875232 139.552630963149 -603.067825970352</t>
  </si>
  <si>
    <t>-493.09402531109 106.251068628691 -735.59323176215</t>
  </si>
  <si>
    <t>-460.792356607543 83.9988887897471 -817.948814463295</t>
  </si>
  <si>
    <t>-504.518665989193 149.82811664031 -684.686393053597</t>
  </si>
  <si>
    <t>-540.973880905137 282.956854057222 -708.053878954934</t>
  </si>
  <si>
    <t>-478.076107481226 413.694231540121 -445.467611444342</t>
  </si>
  <si>
    <t>-252.726080966857 382.670820306942 -353.925829905704</t>
  </si>
  <si>
    <t>-498.720481030504 92.1144318208821 -669.339929862528</t>
  </si>
  <si>
    <t>-491.061984019344 15.5142368360189 -318.566591419217</t>
  </si>
  <si>
    <t>-263.260574306371 100.200270582077 -351.120878193648</t>
  </si>
  <si>
    <t>-508.840086193887 278.430355789451 -211.59768116305</t>
  </si>
  <si>
    <t>-504.199901874735 286.854577061487 204.771702370351</t>
  </si>
  <si>
    <t>-488.240882878081 286.225014165935 610.864020950413</t>
  </si>
  <si>
    <t>-341.369760428542 301.856407644046 674.255978766428</t>
  </si>
  <si>
    <t>-537.132542056499 121.560116107598 -201.2428846034</t>
  </si>
  <si>
    <t>-539.274951489782 116.49230323018 215.201304553175</t>
  </si>
  <si>
    <t>-531.163081626439 103.490856685882 621.288478461817</t>
  </si>
  <si>
    <t>-390.785922095104 54.8966502478647 682.663214665389</t>
  </si>
  <si>
    <t>9763-20170724T150359.941103500.bin</t>
  </si>
  <si>
    <t>-523.646707692175 199.421802769735 -206.2825921412</t>
  </si>
  <si>
    <t>-531.158800564853 194.298384709439 -304.370841900273</t>
  </si>
  <si>
    <t>-529.782868072183 178.549215075362 -411.674461070461</t>
  </si>
  <si>
    <t>-524.310342417069 160.688341793598 -507.877635490386</t>
  </si>
  <si>
    <t>-514.427444217276 139.494344617183 -603.046589046458</t>
  </si>
  <si>
    <t>-495.709294969055 106.422233715521 -735.711168441886</t>
  </si>
  <si>
    <t>-463.708397226464 84.357011134515 -818.234302745241</t>
  </si>
  <si>
    <t>-506.930351540436 149.909113247705 -684.681929487368</t>
  </si>
  <si>
    <t>-543.486346168401 283.062000103734 -707.808230176965</t>
  </si>
  <si>
    <t>-479.754676779718 413.557548933986 -445.302622631667</t>
  </si>
  <si>
    <t>-254.233581897139 382.65998588724 -354.140221970572</t>
  </si>
  <si>
    <t>-501.036159924434 92.1729691130977 -669.457154993048</t>
  </si>
  <si>
    <t>-492.322696886221 14.8260377643171 -318.957625544948</t>
  </si>
  <si>
    <t>-264.713015895228 99.9532903184079 -351.701393876346</t>
  </si>
  <si>
    <t>-509.512541370526 277.908497710434 -211.431382361212</t>
  </si>
  <si>
    <t>-504.133212745675 286.632695452659 204.923055543105</t>
  </si>
  <si>
    <t>-488.347904862748 286.287296718099 611.011108782125</t>
  </si>
  <si>
    <t>-341.403135676062 301.779904722197 674.266263273635</t>
  </si>
  <si>
    <t>-537.774807883803 120.97952574587 -201.104247483567</t>
  </si>
  <si>
    <t>-539.328203593247 115.928089675929 215.34275506033</t>
  </si>
  <si>
    <t>-531.315605244854 103.454573980183 621.454048532553</t>
  </si>
  <si>
    <t>-390.827241234813 54.8828913870998 682.591651283883</t>
  </si>
  <si>
    <t>9763-20170724T150359.975700600.bin</t>
  </si>
  <si>
    <t>-523.899197861925 199.20900178592 -206.231736947726</t>
  </si>
  <si>
    <t>-531.538944601114 194.106085105208 -304.311261583047</t>
  </si>
  <si>
    <t>-530.345765044846 178.387272017 -411.621515189454</t>
  </si>
  <si>
    <t>-525.054677358249 160.555302895751 -507.840192671927</t>
  </si>
  <si>
    <t>-515.368957643087 139.389844048955 -603.035941919579</t>
  </si>
  <si>
    <t>-496.944310021264 106.357069955553 -735.751094706946</t>
  </si>
  <si>
    <t>-465.087694977384 84.3439166942028 -818.344011599917</t>
  </si>
  <si>
    <t>-508.051205999583 149.8289984301 -684.68442694877</t>
  </si>
  <si>
    <t>-544.644045306895 282.983188509556 -707.72541137116</t>
  </si>
  <si>
    <t>-480.211639512795 413.388100617518 -445.345808454108</t>
  </si>
  <si>
    <t>-254.641689032172 382.650483800938 -354.250354511014</t>
  </si>
  <si>
    <t>-502.125867522745 92.088005191659 -669.489945903781</t>
  </si>
  <si>
    <t>-492.994064320606 14.5642340921572 -319.09143675971</t>
  </si>
  <si>
    <t>-265.47532769125 99.914392095395 -351.887135524856</t>
  </si>
  <si>
    <t>-509.818252211815 277.712469252539 -211.361238510743</t>
  </si>
  <si>
    <t>-504.014055469562 286.569718884676 204.984635488608</t>
  </si>
  <si>
    <t>-488.381443331016 286.293227553826 611.073875581417</t>
  </si>
  <si>
    <t>-341.406355628064 301.763566459598 674.264016018313</t>
  </si>
  <si>
    <t>-537.965179119624 120.757360020888 -201.03938962436</t>
  </si>
  <si>
    <t>-539.386065119353 115.727551269275 215.40825833633</t>
  </si>
  <si>
    <t>-531.364127070683 103.449128328808 621.512897365391</t>
  </si>
  <si>
    <t>-390.837492256737 54.8680286010024 682.554992515098</t>
  </si>
  <si>
    <t>9763-20170724T150400.045104100.bin</t>
  </si>
  <si>
    <t>-524.36342460319 198.963274706691 -206.097110308188</t>
  </si>
  <si>
    <t>-532.263902768866 193.895469727926 -304.15787391573</t>
  </si>
  <si>
    <t>-531.366072298998 178.221554357596 -411.477597062761</t>
  </si>
  <si>
    <t>-526.343885630527 160.432458477192 -507.718470397377</t>
  </si>
  <si>
    <t>-516.928286128194 139.311897327778 -602.951206237172</t>
  </si>
  <si>
    <t>-498.884604597164 106.343639173134 -735.734895123011</t>
  </si>
  <si>
    <t>-467.274623895085 84.4055246693845 -818.4424739345</t>
  </si>
  <si>
    <t>-509.842418004156 149.79095543681 -684.6150441528</t>
  </si>
  <si>
    <t>-546.374812697679 282.958924409111 -707.620600873723</t>
  </si>
  <si>
    <t>-480.56651020948 413.520337518635 -445.660661020588</t>
  </si>
  <si>
    <t>-255.250677552314 383.073604922781 -353.841460228632</t>
  </si>
  <si>
    <t>-503.878477457757 92.0419942736016 -669.466435749337</t>
  </si>
  <si>
    <t>-494.049482519222 14.3430693572232 -319.185696157788</t>
  </si>
  <si>
    <t>-266.741038022687 100.116858220348 -352.332421590232</t>
  </si>
  <si>
    <t>-510.41156890533 277.527228506425 -211.243126738662</t>
  </si>
  <si>
    <t>-503.917878734765 286.436099361534 205.091445296697</t>
  </si>
  <si>
    <t>-488.434082039413 286.326270952361 611.165872118889</t>
  </si>
  <si>
    <t>-341.41381083127 301.655100912165 674.285396668988</t>
  </si>
  <si>
    <t>-538.373721715263 120.448321718066 -200.902414084089</t>
  </si>
  <si>
    <t>-539.366634150144 115.418518196591 215.546559931276</t>
  </si>
  <si>
    <t>-531.445027561118 103.467030348241 621.652145371886</t>
  </si>
  <si>
    <t>-390.86475046744 54.8154897951638 682.514414531033</t>
  </si>
  <si>
    <t>9763-20170724T150400.073179200.bin</t>
  </si>
  <si>
    <t>-524.600120005059 198.965635711675 -206.056885757905</t>
  </si>
  <si>
    <t>-532.591362503423 193.902157759658 -304.110429307577</t>
  </si>
  <si>
    <t>-531.75458326669 178.235530282903 -411.431740340386</t>
  </si>
  <si>
    <t>-526.771596716136 160.455667722867 -507.676478758973</t>
  </si>
  <si>
    <t>-517.379232026144 139.348388030821 -602.914347279841</t>
  </si>
  <si>
    <t>-499.351587317819 106.404132270337 -735.706247888419</t>
  </si>
  <si>
    <t>-467.798589210039 84.478583742437 -818.43877784269</t>
  </si>
  <si>
    <t>-510.315939034972 149.84056127153 -684.578449620642</t>
  </si>
  <si>
    <t>-546.82183527792 283.014675371581 -707.674396706422</t>
  </si>
  <si>
    <t>-480.334552025697 413.742255790851 -445.969006865826</t>
  </si>
  <si>
    <t>-255.178905446757 383.429102042185 -353.713726615546</t>
  </si>
  <si>
    <t>-504.324727947589 92.0921986917483 -669.438261780908</t>
  </si>
  <si>
    <t>-494.255187537494 14.413672552517 -319.151336050367</t>
  </si>
  <si>
    <t>-267.018589208378 100.283369137019 -352.541949183817</t>
  </si>
  <si>
    <t>-510.646267678108 277.521423650649 -211.204299873349</t>
  </si>
  <si>
    <t>-503.878721288815 286.435419424732 205.125770535654</t>
  </si>
  <si>
    <t>-488.450633660396 286.367308237506 611.201179015504</t>
  </si>
  <si>
    <t>-341.411174534271 301.570424279743 674.306353682232</t>
  </si>
  <si>
    <t>-538.570933516516 120.444522538529 -200.834645142038</t>
  </si>
  <si>
    <t>-539.287236194698 115.27831545459 215.61315550887</t>
  </si>
  <si>
    <t>-531.515453198954 103.46600376391 621.735324298568</t>
  </si>
  <si>
    <t>-390.896643576054 54.7933426917348 682.491558929042</t>
  </si>
  <si>
    <t>9763-20170724T150400.142150800.bin</t>
  </si>
  <si>
    <t>-524.911169490115 198.851314933291 -205.962953074004</t>
  </si>
  <si>
    <t>-532.905788549106 193.764872490122 -304.015084937406</t>
  </si>
  <si>
    <t>-532.043482780197 178.028923691382 -411.326065513635</t>
  </si>
  <si>
    <t>-527.025452189889 160.169206565777 -507.554195480955</t>
  </si>
  <si>
    <t>-517.586018171518 138.965295723365 -602.76593606008</t>
  </si>
  <si>
    <t>-499.479441508465 105.868016997411 -735.508964104126</t>
  </si>
  <si>
    <t>-467.930427970282 83.8432428000435 -818.216817720277</t>
  </si>
  <si>
    <t>-510.493705383698 149.36096676405 -684.43993725941</t>
  </si>
  <si>
    <t>-547.051759870654 282.454863637318 -707.875432583929</t>
  </si>
  <si>
    <t>-478.746143627229 413.741166335346 -446.918971460688</t>
  </si>
  <si>
    <t>-254.104207111783 384.254229075099 -353.155873732414</t>
  </si>
  <si>
    <t>-504.472437279901 91.6351981434254 -669.225598936197</t>
  </si>
  <si>
    <t>-494.007770872538 14.4468160493502 -318.872870606724</t>
  </si>
  <si>
    <t>-266.922623200288 100.533504251285 -352.731992577171</t>
  </si>
  <si>
    <t>-511.022722650548 277.39482011324 -211.128308345056</t>
  </si>
  <si>
    <t>-503.907567195927 286.47341867929 205.192439569086</t>
  </si>
  <si>
    <t>-488.403885985962 286.318838193949 611.253617965826</t>
  </si>
  <si>
    <t>-341.392141325562 301.758563982177 674.365891814259</t>
  </si>
  <si>
    <t>-538.711048790239 120.374686552243 -200.711972215533</t>
  </si>
  <si>
    <t>-539.072420796061 114.838902190925 215.731562661709</t>
  </si>
  <si>
    <t>-531.668502300426 103.418645570651 621.884070109509</t>
  </si>
  <si>
    <t>-390.91950498208 54.866198050885 682.434627868626</t>
  </si>
  <si>
    <t>9763-20170724T150400.176739400.bin</t>
  </si>
  <si>
    <t>-525.009076781778 198.879733122687 -205.907015806585</t>
  </si>
  <si>
    <t>-532.97922084885 193.782056386411 -303.960583901086</t>
  </si>
  <si>
    <t>-532.062928325745 177.994973845618 -411.263588849094</t>
  </si>
  <si>
    <t>-526.985314464437 160.073797138044 -507.477149975812</t>
  </si>
  <si>
    <t>-517.475635099427 138.793596388623 -602.664924283477</t>
  </si>
  <si>
    <t>-499.259081532997 105.573259247708 -735.362117862847</t>
  </si>
  <si>
    <t>-467.671358163735 83.4744553915584 -818.035428325714</t>
  </si>
  <si>
    <t>-510.318301345275 149.113015033564 -684.34275705968</t>
  </si>
  <si>
    <t>-546.86695391139 282.173477773386 -707.965068426277</t>
  </si>
  <si>
    <t>-477.666672238872 413.171764623913 -447.09967112189</t>
  </si>
  <si>
    <t>-253.66444859751 384.930375714402 -351.441777455482</t>
  </si>
  <si>
    <t>-504.304362648957 91.4020772041151 -669.069389000224</t>
  </si>
  <si>
    <t>-493.639753552573 14.5160214668522 -318.666332693897</t>
  </si>
  <si>
    <t>-266.59996818627 100.621780447209 -352.780121408986</t>
  </si>
  <si>
    <t>-511.166594762306 277.401420950579 -211.08049556053</t>
  </si>
  <si>
    <t>-503.906501076026 286.59445119078 205.235265580055</t>
  </si>
  <si>
    <t>-488.37930055488 286.278727802052 611.298891647683</t>
  </si>
  <si>
    <t>-341.384225666102 301.92727883918 674.398593773816</t>
  </si>
  <si>
    <t>-538.796663306356 120.425471395151 -200.666051913303</t>
  </si>
  <si>
    <t>-538.971815848623 114.577802989066 215.773335982468</t>
  </si>
  <si>
    <t>-531.736462168487 103.379243989664 621.937814039685</t>
  </si>
  <si>
    <t>-390.926046736691 54.9251464538852 682.424469532299</t>
  </si>
  <si>
    <t>9763-20170724T150400.242078000.bin</t>
  </si>
  <si>
    <t>-524.787660368964 198.693428360276 -205.83268058899</t>
  </si>
  <si>
    <t>-532.683219971567 193.55938803416 -303.89028857606</t>
  </si>
  <si>
    <t>-531.616391440326 177.706482408507 -411.182223908845</t>
  </si>
  <si>
    <t>-526.376897146816 159.716755940773 -507.374232225906</t>
  </si>
  <si>
    <t>-516.680676122498 138.360001521341 -602.526213953811</t>
  </si>
  <si>
    <t>-498.176597708049 105.024242213129 -735.154762154412</t>
  </si>
  <si>
    <t>-466.496062935564 82.8260465918022 -817.765721646189</t>
  </si>
  <si>
    <t>-509.344222455829 148.608691804751 -684.197093959335</t>
  </si>
  <si>
    <t>-545.793573365764 281.684334432157 -707.993199738566</t>
  </si>
  <si>
    <t>-475.853362460625 410.182446303142 -446.083650594995</t>
  </si>
  <si>
    <t>-252.80157291992 384.692106338939 -347.477630036375</t>
  </si>
  <si>
    <t>-503.367661095595 90.9104913105214 -668.861029304321</t>
  </si>
  <si>
    <t>-492.62444886319 14.4902351374089 -318.384975615582</t>
  </si>
  <si>
    <t>-265.485977228101 100.202831194943 -352.830445603188</t>
  </si>
  <si>
    <t>-511.05212934805 277.213906996744 -211.030434266917</t>
  </si>
  <si>
    <t>-503.83546910093 286.559045185612 205.282611984979</t>
  </si>
  <si>
    <t>-488.300468647837 286.196093125532 611.336152700754</t>
  </si>
  <si>
    <t>-341.353068839014 302.280610199136 674.437196399767</t>
  </si>
  <si>
    <t>-538.517143849222 120.177950101353 -200.617605119908</t>
  </si>
  <si>
    <t>-538.73259967606 114.489373562517 215.8239807182</t>
  </si>
  <si>
    <t>-531.764817447058 103.355661616312 621.96280877841</t>
  </si>
  <si>
    <t>-390.896127963495 54.9802024030791 682.376659213128</t>
  </si>
  <si>
    <t>9763-20170724T150400.275165800.bin</t>
  </si>
  <si>
    <t>-524.577161728068 198.556491618929 -205.840908255082</t>
  </si>
  <si>
    <t>-532.403749774763 193.40956207002 -303.903299610378</t>
  </si>
  <si>
    <t>-531.247836725492 177.556485799733 -411.194372723538</t>
  </si>
  <si>
    <t>-525.922309950009 159.574133971275 -507.383091658546</t>
  </si>
  <si>
    <t>-516.134562095602 138.233201492409 -602.529005497678</t>
  </si>
  <si>
    <t>-497.495908478121 104.929954800859 -735.146921881171</t>
  </si>
  <si>
    <t>-465.768902637271 82.7576484849424 -817.747185999497</t>
  </si>
  <si>
    <t>-508.744068495164 148.497986633002 -684.193125297653</t>
  </si>
  <si>
    <t>-545.325632961019 281.547159083002 -707.941934693418</t>
  </si>
  <si>
    <t>-475.900860008536 408.835285582351 -445.305509212829</t>
  </si>
  <si>
    <t>-253.137186882983 384.613916563448 -345.733053588957</t>
  </si>
  <si>
    <t>-502.725408151498 90.8037606451558 -668.858873074252</t>
  </si>
  <si>
    <t>-492.126036188517 14.4426213055317 -318.305194640072</t>
  </si>
  <si>
    <t>-264.903498437593 99.9408867412533 -352.728454293639</t>
  </si>
  <si>
    <t>-510.745733277773 277.087644140506 -211.04648864995</t>
  </si>
  <si>
    <t>-503.774586342595 286.454718914789 205.270263493949</t>
  </si>
  <si>
    <t>-488.260672689451 286.160479207652 611.331439204666</t>
  </si>
  <si>
    <t>-341.337931845978 302.401505566306 674.449889883862</t>
  </si>
  <si>
    <t>-538.463279296904 120.052876740197 -200.621076848086</t>
  </si>
  <si>
    <t>-538.740043547604 114.497779192879 215.822294544015</t>
  </si>
  <si>
    <t>-531.728655044929 103.359229960203 621.968697296969</t>
  </si>
  <si>
    <t>-390.872345554315 54.99675938116 682.421753572633</t>
  </si>
  <si>
    <t>9763-20170724T150400.341072500.bin</t>
  </si>
  <si>
    <t>-524.301443550648 198.318429477146 -205.87484856488</t>
  </si>
  <si>
    <t>-531.996429859643 193.150777261664 -303.946708496023</t>
  </si>
  <si>
    <t>-530.610725331644 177.366645458516 -411.244989465847</t>
  </si>
  <si>
    <t>-525.043571163854 159.490888738178 -507.439988617487</t>
  </si>
  <si>
    <t>-514.980968193572 138.305658579223 -602.592098924523</t>
  </si>
  <si>
    <t>-495.921451948781 105.277542408459 -735.218975356409</t>
  </si>
  <si>
    <t>-464.100032709606 83.3099506308542 -817.837432720496</t>
  </si>
  <si>
    <t>-507.443601949499 148.724838582 -684.223211800552</t>
  </si>
  <si>
    <t>-544.512890414446 281.648163053182 -707.726482445784</t>
  </si>
  <si>
    <t>-476.181071046995 405.364224844474 -443.103845423208</t>
  </si>
  <si>
    <t>-253.937608163062 384.796833737015 -341.566509379011</t>
  </si>
  <si>
    <t>-501.249026996122 91.0289488529552 -668.964953476933</t>
  </si>
  <si>
    <t>-491.128468880627 14.3508332821582 -318.30928206538</t>
  </si>
  <si>
    <t>-263.951540513654 100.187111963926 -352.187979364901</t>
  </si>
  <si>
    <t>-510.375862726241 276.838784098528 -211.040691870845</t>
  </si>
  <si>
    <t>-503.584735072093 286.332236727317 205.276241446837</t>
  </si>
  <si>
    <t>-488.21926463445 286.077527015392 611.374887664854</t>
  </si>
  <si>
    <t>-341.322731306383 302.582332709788 674.485863583382</t>
  </si>
  <si>
    <t>-538.231850022765 119.898246865759 -200.649091848797</t>
  </si>
  <si>
    <t>-538.732879607123 114.303063510384 215.793533837266</t>
  </si>
  <si>
    <t>-531.70476435926 103.282098000963 621.948295028862</t>
  </si>
  <si>
    <t>-390.823020051172 55.061137779551 682.455099382611</t>
  </si>
  <si>
    <t>9763-20170724T150400.374156800.bin</t>
  </si>
  <si>
    <t>-524.166007256276 198.251141994029 -205.864009756573</t>
  </si>
  <si>
    <t>-531.795532000083 193.071877562861 -303.94031722041</t>
  </si>
  <si>
    <t>-530.287378483654 177.3371017086 -411.24432611135</t>
  </si>
  <si>
    <t>-524.591939102323 159.532889394953 -507.445065698555</t>
  </si>
  <si>
    <t>-514.385196834139 138.447038299001 -602.603905565239</t>
  </si>
  <si>
    <t>-495.107702028475 105.588601574105 -735.241319146514</t>
  </si>
  <si>
    <t>-463.239475834796 83.7673107930857 -817.880622780205</t>
  </si>
  <si>
    <t>-506.753338328715 148.965171548012 -684.213367322634</t>
  </si>
  <si>
    <t>-543.889103650092 281.923705250976 -707.537401050547</t>
  </si>
  <si>
    <t>-475.367251645191 402.836369402128 -441.671108764494</t>
  </si>
  <si>
    <t>-253.64970505896 384.139779752306 -338.633435264164</t>
  </si>
  <si>
    <t>-500.504507403785 91.260640956142 -669.010064879897</t>
  </si>
  <si>
    <t>-490.475422530476 14.3706927434216 -318.390683077771</t>
  </si>
  <si>
    <t>-263.342739159325 100.452852641374 -351.940587739688</t>
  </si>
  <si>
    <t>-510.285516318496 276.735541568122 -211.032592467332</t>
  </si>
  <si>
    <t>-503.54857649727 286.307413539028 205.283373014316</t>
  </si>
  <si>
    <t>-488.210950416628 286.029681505881 611.393145429833</t>
  </si>
  <si>
    <t>-341.333073344187 302.716618659386 674.499666471343</t>
  </si>
  <si>
    <t>-538.019555640505 119.859763712184 -200.636021496525</t>
  </si>
  <si>
    <t>-538.570744363695 114.127978817274 215.804635657341</t>
  </si>
  <si>
    <t>-531.717752553127 103.253933281234 621.963762172409</t>
  </si>
  <si>
    <t>-390.813160163614 55.0883160130363 682.461447060617</t>
  </si>
  <si>
    <t>9763-20170724T150400.442070900.bin</t>
  </si>
  <si>
    <t>-523.68918130693 197.948473582961 -205.816101650658</t>
  </si>
  <si>
    <t>-531.212798099683 192.756160113173 -303.899884313783</t>
  </si>
  <si>
    <t>-529.477291521056 177.130446468948 -411.216515922608</t>
  </si>
  <si>
    <t>-523.538102366099 159.477317791489 -507.43019410303</t>
  </si>
  <si>
    <t>-513.053424184528 138.595687924255 -602.603975592675</t>
  </si>
  <si>
    <t>-493.352246571263 106.082593897193 -735.26413555423</t>
  </si>
  <si>
    <t>-461.365898955685 84.5596168079892 -817.936108660507</t>
  </si>
  <si>
    <t>-505.226327527325 149.317140119218 -684.168530861495</t>
  </si>
  <si>
    <t>-542.532790827454 282.280181511214 -707.072027168151</t>
  </si>
  <si>
    <t>-474.312938572926 397.065587572188 -438.426527044483</t>
  </si>
  <si>
    <t>-253.803586117358 380.710147169328 -332.44004049507</t>
  </si>
  <si>
    <t>-498.89514977015 91.5914451073652 -669.080484541824</t>
  </si>
  <si>
    <t>-489.324073697124 14.0987688509408 -318.589464724042</t>
  </si>
  <si>
    <t>-261.990637913624 99.8963583182372 -351.502751161211</t>
  </si>
  <si>
    <t>-509.897017122778 276.407664355545 -210.979394248176</t>
  </si>
  <si>
    <t>-503.386648255358 286.18026996348 205.335525309451</t>
  </si>
  <si>
    <t>-488.161663115866 285.889141657323 611.437770229385</t>
  </si>
  <si>
    <t>-341.315067415995 302.981023421634 674.508708599614</t>
  </si>
  <si>
    <t>-537.445854633598 119.524406086444 -200.624055885728</t>
  </si>
  <si>
    <t>-538.233801190707 113.756865522749 215.815789283996</t>
  </si>
  <si>
    <t>-531.735657765594 103.19354347763 621.986877232654</t>
  </si>
  <si>
    <t>-390.774973491486 55.1730038802473 682.469222972839</t>
  </si>
  <si>
    <t>9763-20170724T150400.474155900.bin</t>
  </si>
  <si>
    <t>-523.439175833832 197.74147345344 -205.790216290979</t>
  </si>
  <si>
    <t>-530.924413827964 192.566614955932 -303.877904289132</t>
  </si>
  <si>
    <t>-529.09152938845 177.044667717322 -411.207863648886</t>
  </si>
  <si>
    <t>-523.04455058381 159.521791862151 -507.438751243074</t>
  </si>
  <si>
    <t>-512.433921538262 138.80883921643 -602.635346746967</t>
  </si>
  <si>
    <t>-492.537956188439 106.574734024998 -735.334659670326</t>
  </si>
  <si>
    <t>-460.509487778549 85.2087639344686 -818.030875548588</t>
  </si>
  <si>
    <t>-504.53515498359 149.695144886343 -684.171120421909</t>
  </si>
  <si>
    <t>-541.934654039216 282.700920432156 -706.780151731515</t>
  </si>
  <si>
    <t>-473.80790206548 394.900587787048 -437.020937969489</t>
  </si>
  <si>
    <t>-253.804380878329 378.69071653784 -329.966456499774</t>
  </si>
  <si>
    <t>-498.129939398536 91.9511901608587 -669.184182146274</t>
  </si>
  <si>
    <t>-488.956238834229 14.0628229691993 -318.797663208763</t>
  </si>
  <si>
    <t>-261.504541049877 99.6608689792904 -351.412210870444</t>
  </si>
  <si>
    <t>-509.668810073322 276.204634796384 -210.931828968597</t>
  </si>
  <si>
    <t>-503.299556407229 286.081059039046 205.382829621673</t>
  </si>
  <si>
    <t>-488.16182787522 285.82279881378 611.489092748135</t>
  </si>
  <si>
    <t>-341.310932963904 303.065600358357 674.508931590593</t>
  </si>
  <si>
    <t>-537.19726365529 119.301443219849 -200.608177903538</t>
  </si>
  <si>
    <t>-538.066719780108 113.604193727385 215.832432908821</t>
  </si>
  <si>
    <t>-531.720540135909 103.177678406505 622.003169652487</t>
  </si>
  <si>
    <t>-390.735075331409 55.2042969698232 682.465127182032</t>
  </si>
  <si>
    <t>9763-20170724T150400.539334400.bin</t>
  </si>
  <si>
    <t>-522.974364299765 197.228631497808 -205.797970332105</t>
  </si>
  <si>
    <t>-530.304177887995 192.057739299144 -303.897661671748</t>
  </si>
  <si>
    <t>-528.248969300264 176.721328262567 -411.250182153843</t>
  </si>
  <si>
    <t>-521.985405612762 159.442448141677 -507.511333053861</t>
  </si>
  <si>
    <t>-511.145702045626 139.051374196766 -602.751648063105</t>
  </si>
  <si>
    <t>-490.917077783962 107.354043387527 -735.529815014238</t>
  </si>
  <si>
    <t>-458.747671305473 86.3061140467462 -818.253014890241</t>
  </si>
  <si>
    <t>-503.117623891083 150.256602108994 -684.231670896207</t>
  </si>
  <si>
    <t>-540.522337014331 283.364858088488 -706.189719130097</t>
  </si>
  <si>
    <t>-473.719722805197 390.909003687857 -434.212443528118</t>
  </si>
  <si>
    <t>-254.056129526418 375.373927112302 -326.362637314658</t>
  </si>
  <si>
    <t>-496.599804368137 92.4738350071095 -669.444431451364</t>
  </si>
  <si>
    <t>-488.313864493369 13.5349989024996 -319.203029874188</t>
  </si>
  <si>
    <t>-260.755422731194 99.1291069732945 -351.075234235306</t>
  </si>
  <si>
    <t>-509.119534833957 275.678205051642 -210.891986216677</t>
  </si>
  <si>
    <t>-503.126477653442 285.81333738806 205.422018379586</t>
  </si>
  <si>
    <t>-488.161578757014 285.741802486657 611.534489108138</t>
  </si>
  <si>
    <t>-341.305901662086 303.181168610883 674.489115508138</t>
  </si>
  <si>
    <t>-536.847172069257 118.758646012506 -200.639354828671</t>
  </si>
  <si>
    <t>-538.005928471278 113.435029437727 215.805511994151</t>
  </si>
  <si>
    <t>-531.661679976308 103.163275975106 621.975417031947</t>
  </si>
  <si>
    <t>-390.676177675601 55.2593946574646 682.492439293699</t>
  </si>
  <si>
    <t>9763-20170724T150400.576936100.bin</t>
  </si>
  <si>
    <t>-522.786447836567 196.910519663767 -205.800741674699</t>
  </si>
  <si>
    <t>-530.029508568429 191.742632034337 -303.906958794774</t>
  </si>
  <si>
    <t>-527.880349160089 176.484770610294 -411.268772789646</t>
  </si>
  <si>
    <t>-521.534339240807 159.307708780253 -507.542743225263</t>
  </si>
  <si>
    <t>-510.615730506771 139.049809674066 -602.802384214699</t>
  </si>
  <si>
    <t>-490.280762139038 107.572874095847 -735.616893824982</t>
  </si>
  <si>
    <t>-458.039432542016 86.6667183710097 -818.348144959612</t>
  </si>
  <si>
    <t>-502.535980047106 150.388301667437 -684.258997666553</t>
  </si>
  <si>
    <t>-539.89845998849 283.551040346612 -705.952397118526</t>
  </si>
  <si>
    <t>-472.958096958272 389.716515760691 -433.467694819805</t>
  </si>
  <si>
    <t>-253.368640411859 374.348742131801 -325.443258178775</t>
  </si>
  <si>
    <t>-496.002849084164 92.5847394220386 -669.55926729582</t>
  </si>
  <si>
    <t>-488.102067815014 13.1583060561557 -319.38163515238</t>
  </si>
  <si>
    <t>-260.54175516251 98.8833490640425 -350.885976027586</t>
  </si>
  <si>
    <t>-508.835213504717 275.338363199059 -210.885194318876</t>
  </si>
  <si>
    <t>-503.053455800855 285.64858940686 205.427551200481</t>
  </si>
  <si>
    <t>-488.174148323373 285.727255533308 611.547364105271</t>
  </si>
  <si>
    <t>-341.312242954903 303.178974680847 674.48396122205</t>
  </si>
  <si>
    <t>-536.726547379408 118.456447983529 -200.656169052853</t>
  </si>
  <si>
    <t>-538.009904474217 113.295753758681 215.79035723498</t>
  </si>
  <si>
    <t>-531.626608244295 103.143286115852 621.958834166244</t>
  </si>
  <si>
    <t>-390.653367365349 55.234965548364 682.50086574867</t>
  </si>
  <si>
    <t>9763-20170724T150400.642436600.bin</t>
  </si>
  <si>
    <t>-522.420853104467 196.293736605081 -205.820574214625</t>
  </si>
  <si>
    <t>-529.536084627435 191.123942779156 -303.936037625395</t>
  </si>
  <si>
    <t>-527.242976020349 175.942894987424 -411.305917473371</t>
  </si>
  <si>
    <t>-520.769836893404 158.865803575779 -507.589092059187</t>
  </si>
  <si>
    <t>-509.729457253416 138.736384188258 -602.86198919504</t>
  </si>
  <si>
    <t>-489.230659386535 107.469087168074 -735.700903262652</t>
  </si>
  <si>
    <t>-456.854119377312 86.7150892148818 -818.417379071065</t>
  </si>
  <si>
    <t>-501.505352100799 150.209518072804 -684.285147707046</t>
  </si>
  <si>
    <t>-538.496555451067 283.523717178113 -705.697829025768</t>
  </si>
  <si>
    <t>-471.133627939121 388.191577610108 -432.738406533736</t>
  </si>
  <si>
    <t>-252.362408522955 373.60094453895 -322.960092150751</t>
  </si>
  <si>
    <t>-495.078113780806 92.370536416523 -669.679330533023</t>
  </si>
  <si>
    <t>-487.820166078723 12.5398028290915 -319.56326255133</t>
  </si>
  <si>
    <t>-260.135560529989 98.1323427420598 -350.525433312127</t>
  </si>
  <si>
    <t>-508.295371400409 274.723308613337 -210.88861526587</t>
  </si>
  <si>
    <t>-502.92981243967 285.286816977714 205.423295960381</t>
  </si>
  <si>
    <t>-488.186590730411 285.653175946673 611.57013375474</t>
  </si>
  <si>
    <t>-341.31864602709 303.203007251997 674.465372280583</t>
  </si>
  <si>
    <t>-536.525500207504 117.885952720361 -200.695207206455</t>
  </si>
  <si>
    <t>-537.955931659778 112.890387622781 215.752885236805</t>
  </si>
  <si>
    <t>-531.579139540911 103.087135246591 621.924999894307</t>
  </si>
  <si>
    <t>-390.615287639264 55.200370903947 682.505904559573</t>
  </si>
  <si>
    <t>9763-20170724T150400.676531500.bin</t>
  </si>
  <si>
    <t>-522.230183433964 195.972527969297 -205.820800357002</t>
  </si>
  <si>
    <t>-529.229341919305 190.794597767505 -303.944214089319</t>
  </si>
  <si>
    <t>-526.843761912628 175.615453460404 -411.312362157929</t>
  </si>
  <si>
    <t>-520.303684457554 158.540584246254 -507.591454382157</t>
  </si>
  <si>
    <t>-509.214014719931 138.411811431041 -602.858758750906</t>
  </si>
  <si>
    <t>-488.665108020046 107.14113578324 -735.688955867068</t>
  </si>
  <si>
    <t>-456.240404965193 86.3763012955453 -818.384002191217</t>
  </si>
  <si>
    <t>-500.912779427162 149.889514094412 -684.273483248526</t>
  </si>
  <si>
    <t>-537.694021389384 283.269619996026 -705.671162561751</t>
  </si>
  <si>
    <t>-470.105061997072 387.593395408866 -432.635852533944</t>
  </si>
  <si>
    <t>-251.776014221819 373.216957439672 -321.952706107379</t>
  </si>
  <si>
    <t>-494.583876398407 92.0376868049514 -669.674912709751</t>
  </si>
  <si>
    <t>-487.662355943508 12.1842069608142 -319.548366557267</t>
  </si>
  <si>
    <t>-259.866332832979 97.5411739405922 -350.340436212672</t>
  </si>
  <si>
    <t>-508.067333821925 274.390746203267 -210.887365251116</t>
  </si>
  <si>
    <t>-502.896912540979 285.116985389131 205.422871247878</t>
  </si>
  <si>
    <t>-488.191236242352 285.625504354112 611.561365111474</t>
  </si>
  <si>
    <t>-341.330202826618 303.247591523479 674.452568859621</t>
  </si>
  <si>
    <t>-536.365822861711 117.582186786304 -200.715058287427</t>
  </si>
  <si>
    <t>-537.886965430693 112.713548359578 215.734174352013</t>
  </si>
  <si>
    <t>-531.554167093991 103.048624467151 621.904304267552</t>
  </si>
  <si>
    <t>-390.596876986022 55.180116198467 682.514902112983</t>
  </si>
  <si>
    <t>9763-20170724T150400.742309100.bin</t>
  </si>
  <si>
    <t>-521.63412646668 195.528844311942 -205.890421172886</t>
  </si>
  <si>
    <t>-528.481086602633 190.327034026493 -304.023274101816</t>
  </si>
  <si>
    <t>-525.974409219494 175.126486210105 -411.385539885012</t>
  </si>
  <si>
    <t>-519.346363209488 158.029849595215 -507.654834261224</t>
  </si>
  <si>
    <t>-508.191337271872 137.873419696829 -602.908718884586</t>
  </si>
  <si>
    <t>-487.575009383414 106.554806776164 -735.717131551654</t>
  </si>
  <si>
    <t>-455.100211343903 85.6744730004114 -818.363458074174</t>
  </si>
  <si>
    <t>-499.758703093866 149.33429196111 -684.312106910547</t>
  </si>
  <si>
    <t>-536.103141193043 282.851988000746 -705.619422518549</t>
  </si>
  <si>
    <t>-468.942775189393 386.10546904846 -432.071999759837</t>
  </si>
  <si>
    <t>-250.997420911135 372.033510979696 -320.596399037858</t>
  </si>
  <si>
    <t>-493.617328530143 91.4628392973557 -669.711758353549</t>
  </si>
  <si>
    <t>-487.416520642742 11.7413344083582 -319.526473988817</t>
  </si>
  <si>
    <t>-259.391328897921 96.5378325341655 -350.170528032269</t>
  </si>
  <si>
    <t>-507.314998637495 273.895712572083 -210.941583173021</t>
  </si>
  <si>
    <t>-502.733355547157 284.842136522342 205.369800665827</t>
  </si>
  <si>
    <t>-488.205797032557 285.601383737406 611.522723317122</t>
  </si>
  <si>
    <t>-341.353111381444 303.268693195588 674.420680467416</t>
  </si>
  <si>
    <t>-535.959648749545 117.189209384384 -200.776410720119</t>
  </si>
  <si>
    <t>-537.824829910777 112.577072874578 215.674427543047</t>
  </si>
  <si>
    <t>-531.459060620085 103.013723510734 621.831372673922</t>
  </si>
  <si>
    <t>-390.544251910437 55.142886138103 682.538895177708</t>
  </si>
  <si>
    <t>9763-20170724T150400.777910800.bin</t>
  </si>
  <si>
    <t>-521.385529825929 195.383417377432 -205.933739175347</t>
  </si>
  <si>
    <t>-528.170453752303 190.156348441337 -304.069548267107</t>
  </si>
  <si>
    <t>-525.620588752225 174.923499131068 -411.426181161648</t>
  </si>
  <si>
    <t>-518.963099938645 157.795372405238 -507.687916005101</t>
  </si>
  <si>
    <t>-507.787777858815 137.605318177458 -602.932158851478</t>
  </si>
  <si>
    <t>-487.152189672831 106.23676013024 -735.725974417015</t>
  </si>
  <si>
    <t>-454.632926364762 85.2904942201487 -818.338034392789</t>
  </si>
  <si>
    <t>-499.325816541659 149.038027642088 -684.336617211218</t>
  </si>
  <si>
    <t>-535.673253982621 282.547047347334 -705.661088112038</t>
  </si>
  <si>
    <t>-468.901880072097 385.297501993059 -431.829257688358</t>
  </si>
  <si>
    <t>-251.469798360655 371.346082952873 -319.34074995886</t>
  </si>
  <si>
    <t>-493.22161728438 91.1671825403816 -669.717879126553</t>
  </si>
  <si>
    <t>-487.405662520825 11.6905266246861 -319.483399477945</t>
  </si>
  <si>
    <t>-259.299003095039 96.2770616021414 -350.101165942447</t>
  </si>
  <si>
    <t>-506.979606781696 273.767312721021 -210.99378674568</t>
  </si>
  <si>
    <t>-502.566369688619 284.754026000567 205.318435541108</t>
  </si>
  <si>
    <t>-488.246004810934 285.632624806477 611.496149759942</t>
  </si>
  <si>
    <t>-341.378898618653 303.201546905349 674.388023007377</t>
  </si>
  <si>
    <t>-535.823166327851 117.027391254766 -200.814189217053</t>
  </si>
  <si>
    <t>-537.869731679982 112.616635943262 215.637887627998</t>
  </si>
  <si>
    <t>-531.390268554283 103.01265439657 621.783245800379</t>
  </si>
  <si>
    <t>-390.505279451624 55.1323417671408 682.552406715913</t>
  </si>
  <si>
    <t>9763-20170724T150400.843088900.bin</t>
  </si>
  <si>
    <t>-520.920181821725 195.108081409416 -205.991845039912</t>
  </si>
  <si>
    <t>-527.609539297052 189.830558757989 -304.131533400575</t>
  </si>
  <si>
    <t>-524.963210762763 174.514953646351 -411.474244073437</t>
  </si>
  <si>
    <t>-518.221550706472 157.301357843464 -507.71471879013</t>
  </si>
  <si>
    <t>-506.964752503721 137.015145286477 -602.928915887374</t>
  </si>
  <si>
    <t>-486.216944880647 105.500602670028 -735.670673155421</t>
  </si>
  <si>
    <t>-453.609454828354 84.4339638677793 -818.217266141954</t>
  </si>
  <si>
    <t>-498.388877946305 148.364395563002 -684.333240155354</t>
  </si>
  <si>
    <t>-534.568302364763 281.877756519476 -705.833764000368</t>
  </si>
  <si>
    <t>-469.190602333832 383.692815101203 -431.316928475477</t>
  </si>
  <si>
    <t>-257.021297726074 366.594726139081 -309.592464447732</t>
  </si>
  <si>
    <t>-492.387288304342 90.4974081183957 -669.656762375771</t>
  </si>
  <si>
    <t>-487.054393771704 11.2647182371054 -319.282763485068</t>
  </si>
  <si>
    <t>-258.865646005065 95.6588831698559 -349.82032292878</t>
  </si>
  <si>
    <t>-506.433593620363 273.491069922175 -211.103317214277</t>
  </si>
  <si>
    <t>-502.264433910229 284.550362320293 205.209400140324</t>
  </si>
  <si>
    <t>-488.284822882603 285.675969048426 611.39640457075</t>
  </si>
  <si>
    <t>-341.40848166761 303.096904691375 674.307901893329</t>
  </si>
  <si>
    <t>-535.380092175955 116.726517445382 -200.864784284988</t>
  </si>
  <si>
    <t>-537.849057421536 112.707464077102 215.589068877751</t>
  </si>
  <si>
    <t>-531.277188166607 103.022817312592 621.745423664478</t>
  </si>
  <si>
    <t>-390.451929638361 55.0534446316635 682.582752340132</t>
  </si>
  <si>
    <t>9763-20170724T150400.874171100.bin</t>
  </si>
  <si>
    <t>-520.776048126331 194.883521556497 -206.033918470088</t>
  </si>
  <si>
    <t>-527.402308734372 189.587383428504 -304.176884411292</t>
  </si>
  <si>
    <t>-524.673009828234 174.220762105097 -411.510069280204</t>
  </si>
  <si>
    <t>-517.852413058067 156.947350102648 -507.734370090128</t>
  </si>
  <si>
    <t>-506.513468498533 136.58648957292 -602.92297977024</t>
  </si>
  <si>
    <t>-485.647224431153 104.950080939572 -735.617150200305</t>
  </si>
  <si>
    <t>-453.000053390605 83.7722232813378 -818.119651235517</t>
  </si>
  <si>
    <t>-497.810773942488 147.868241729808 -684.323123339143</t>
  </si>
  <si>
    <t>-533.81858787044 281.434455059765 -705.939797335742</t>
  </si>
  <si>
    <t>-469.22473514619 381.91410828549 -430.746201560477</t>
  </si>
  <si>
    <t>-262.647906217012 358.483760704289 -300.738393330319</t>
  </si>
  <si>
    <t>-491.930648229489 90.0003012880024 -669.601813899303</t>
  </si>
  <si>
    <t>-486.830652415358 10.8514479775999 -319.162832267282</t>
  </si>
  <si>
    <t>-258.555742266018 95.0563790685792 -349.578312199703</t>
  </si>
  <si>
    <t>-506.358218525993 273.251418065097 -211.150622485293</t>
  </si>
  <si>
    <t>-502.542882736317 284.311129690613 205.16552889516</t>
  </si>
  <si>
    <t>-488.23496025334 285.622213997983 611.313853514882</t>
  </si>
  <si>
    <t>-341.39504361106 303.159071418487 674.278114675476</t>
  </si>
  <si>
    <t>-535.1879539755 116.502686373593 -200.888637373797</t>
  </si>
  <si>
    <t>-537.94037605943 112.733424872834 215.565723611266</t>
  </si>
  <si>
    <t>-531.212766885073 103.027098225509 621.696135281023</t>
  </si>
  <si>
    <t>-390.423067859636 55.0330712320165 682.596338803459</t>
  </si>
  <si>
    <t>9763-20170724T150400.943184700.bin</t>
  </si>
  <si>
    <t>-520.894190592739 194.447376230318 -206.162705871135</t>
  </si>
  <si>
    <t>-527.324496579637 189.116619476563 -304.316805444075</t>
  </si>
  <si>
    <t>-524.325320935206 173.743417372081 -411.641910099142</t>
  </si>
  <si>
    <t>-517.245040127065 156.47408938087 -507.848138214257</t>
  </si>
  <si>
    <t>-505.633927854348 136.126049757565 -603.006740037637</t>
  </si>
  <si>
    <t>-484.374217555969 104.515053346448 -735.644414449258</t>
  </si>
  <si>
    <t>-451.662882219364 83.1920138206915 -818.084034030049</t>
  </si>
  <si>
    <t>-496.628029009974 147.431733364226 -684.370411883382</t>
  </si>
  <si>
    <t>-532.202476092386 281.15811494532 -705.712659708423</t>
  </si>
  <si>
    <t>-470.767796781419 377.351844845063 -428.273394873809</t>
  </si>
  <si>
    <t>-272.806557107677 340.319297279135 -288.398696879198</t>
  </si>
  <si>
    <t>-490.915212440103 89.5443999669951 -669.658910735542</t>
  </si>
  <si>
    <t>-486.816019041261 10.6388229393062 -319.174403041266</t>
  </si>
  <si>
    <t>-258.139911632573 93.921926424679 -349.110389585947</t>
  </si>
  <si>
    <t>-506.617203162637 272.817457552782 -211.281078539972</t>
  </si>
  <si>
    <t>-503.030356348414 283.964867535088 205.034776297883</t>
  </si>
  <si>
    <t>-488.202361351606 285.684620547917 611.148285280343</t>
  </si>
  <si>
    <t>-341.417196687398 303.175999101606 674.252689564981</t>
  </si>
  <si>
    <t>-535.178330417099 116.178730922738 -200.989989680349</t>
  </si>
  <si>
    <t>-538.154556287288 112.576186122531 215.464303479823</t>
  </si>
  <si>
    <t>-531.153525601819 102.967303701594 621.622483535993</t>
  </si>
  <si>
    <t>-390.369615467637 55.0630340727653 682.60665737926</t>
  </si>
  <si>
    <t>9763-20170724T150400.975270400.bin</t>
  </si>
  <si>
    <t>-521.049743731915 194.308352987295 -206.201771608993</t>
  </si>
  <si>
    <t>-527.416543108968 188.940231308597 -304.3580333681</t>
  </si>
  <si>
    <t>-524.278505795973 173.583264175234 -411.681422199451</t>
  </si>
  <si>
    <t>-517.048114901168 156.353936916043 -507.883731003008</t>
  </si>
  <si>
    <t>-505.264351528008 136.072199907974 -603.035078175545</t>
  </si>
  <si>
    <t>-483.739800873581 104.583222977087 -735.659205305916</t>
  </si>
  <si>
    <t>-450.960266794077 83.2930834486924 -818.080262835076</t>
  </si>
  <si>
    <t>-496.107681660089 147.451167930311 -684.371963187855</t>
  </si>
  <si>
    <t>-531.686052121726 281.188343065428 -705.572851632726</t>
  </si>
  <si>
    <t>-470.935448315357 375.590008438128 -427.368525198529</t>
  </si>
  <si>
    <t>-275.233400935331 335.063339934686 -285.300523714586</t>
  </si>
  <si>
    <t>-490.400873721412 89.5533487215901 -669.699094072608</t>
  </si>
  <si>
    <t>-486.982866992903 10.8466272098442 -319.253369127451</t>
  </si>
  <si>
    <t>-258.109462931183 93.7216028460152 -348.812106605257</t>
  </si>
  <si>
    <t>-506.781580715806 272.706598785115 -211.342760458873</t>
  </si>
  <si>
    <t>-503.116858941396 283.855204146596 204.97239058743</t>
  </si>
  <si>
    <t>-488.203102131332 285.70640152441 611.104588403623</t>
  </si>
  <si>
    <t>-341.429425926136 303.172318957164 674.242737327285</t>
  </si>
  <si>
    <t>-535.238181132599 115.975827018056 -201.012696128028</t>
  </si>
  <si>
    <t>-538.297019155477 112.505040348431 215.442061376245</t>
  </si>
  <si>
    <t>-531.167181404933 102.923256947769 621.615177848061</t>
  </si>
  <si>
    <t>-390.355934982986 55.084177990328 682.587425732468</t>
  </si>
  <si>
    <t>9763-20170724T150401.043458100.bin</t>
  </si>
  <si>
    <t>-521.370241154975 193.801230869223 -206.185156990469</t>
  </si>
  <si>
    <t>-527.593604990927 188.418676878958 -304.349743853068</t>
  </si>
  <si>
    <t>-524.169984004741 173.124797340049 -411.673533307742</t>
  </si>
  <si>
    <t>-516.635230646168 155.988216466167 -507.868948086373</t>
  </si>
  <si>
    <t>-504.50432178938 135.836764629293 -603.004449735576</t>
  </si>
  <si>
    <t>-482.449233623918 104.572467035587 -735.594441848404</t>
  </si>
  <si>
    <t>-449.409352504639 83.3857448159849 -817.938295490628</t>
  </si>
  <si>
    <t>-495.046857619196 147.350105785808 -684.287925953707</t>
  </si>
  <si>
    <t>-530.581112330096 281.125108618924 -705.294567703957</t>
  </si>
  <si>
    <t>-470.623930549105 374.11501051784 -426.443171667267</t>
  </si>
  <si>
    <t>-277.976718923195 327.884618320805 -281.962181130502</t>
  </si>
  <si>
    <t>-489.349604925801 89.4341636289275 -669.683801612777</t>
  </si>
  <si>
    <t>-486.876025691579 10.0099275563009 -319.174119988542</t>
  </si>
  <si>
    <t>-257.76946254329 92.5635520419801 -347.811058525269</t>
  </si>
  <si>
    <t>-507.176124601434 272.188494286818 -211.32237401059</t>
  </si>
  <si>
    <t>-503.3300001742 283.61420513968 204.983613963095</t>
  </si>
  <si>
    <t>-488.219296759855 285.671140873855 611.101822733377</t>
  </si>
  <si>
    <t>-341.454994327124 303.242140910243 674.232667201641</t>
  </si>
  <si>
    <t>-535.5478585295 115.430395886661 -201.00248870652</t>
  </si>
  <si>
    <t>-538.409945458343 112.044258281965 215.454384751249</t>
  </si>
  <si>
    <t>-531.214906331049 102.864377029614 621.662451352991</t>
  </si>
  <si>
    <t>-390.328261311577 55.1348211151653 682.546275281845</t>
  </si>
  <si>
    <t>9763-20170724T150401.075542100.bin</t>
  </si>
  <si>
    <t>-521.501642151253 193.513574511544 -206.143058988191</t>
  </si>
  <si>
    <t>-527.653852887877 188.131435969393 -304.312219338139</t>
  </si>
  <si>
    <t>-524.101607487392 172.872573767788 -411.636776305678</t>
  </si>
  <si>
    <t>-516.432931476226 155.781934301526 -507.829806067231</t>
  </si>
  <si>
    <t>-504.151937862643 135.691870351075 -602.95897727962</t>
  </si>
  <si>
    <t>-481.870019302856 104.530529151301 -735.535461294298</t>
  </si>
  <si>
    <t>-448.700163119702 83.3915942517708 -817.839083065595</t>
  </si>
  <si>
    <t>-494.562033347394 147.267554587827 -684.218180115279</t>
  </si>
  <si>
    <t>-530.001608726729 281.087265864027 -705.107040468873</t>
  </si>
  <si>
    <t>-469.939599525813 374.272635033376 -426.343496902888</t>
  </si>
  <si>
    <t>-277.681301314165 327.0310008228 -281.671564759742</t>
  </si>
  <si>
    <t>-488.876532013701 89.3418613889794 -669.647495651603</t>
  </si>
  <si>
    <t>-486.762400495416 9.33693954586761 -319.082793273586</t>
  </si>
  <si>
    <t>-257.585050872343 91.8432810657384 -347.286513691843</t>
  </si>
  <si>
    <t>-507.292188413201 271.909943188162 -211.273214612851</t>
  </si>
  <si>
    <t>-503.388599966666 283.498667093698 205.027763366413</t>
  </si>
  <si>
    <t>-488.245007819354 285.626723844484 611.157022990291</t>
  </si>
  <si>
    <t>-341.476308388614 303.314674545321 674.244955189802</t>
  </si>
  <si>
    <t>-535.659145069836 115.149772307573 -200.956561264215</t>
  </si>
  <si>
    <t>-538.359702472896 111.683511307015 215.500778099931</t>
  </si>
  <si>
    <t>-531.287057058876 102.814348453499 621.72726145672</t>
  </si>
  <si>
    <t>-390.331420568297 55.1663353940619 682.515254322998</t>
  </si>
  <si>
    <t>9763-20170724T150401.108639500.bin</t>
  </si>
  <si>
    <t>-521.538376481065 193.214250724027 -206.078081640457</t>
  </si>
  <si>
    <t>-527.619498544665 187.850398027086 -304.252677116433</t>
  </si>
  <si>
    <t>-523.975442185242 172.626841107803 -411.579226986597</t>
  </si>
  <si>
    <t>-516.219677115283 155.574529385112 -507.771959179971</t>
  </si>
  <si>
    <t>-503.84839289671 135.528346042524 -602.898758809793</t>
  </si>
  <si>
    <t>-481.436660321077 104.43494656377 -735.46921933941</t>
  </si>
  <si>
    <t>-448.185581391244 83.3272744819808 -817.748218581455</t>
  </si>
  <si>
    <t>-494.181824777557 147.145332284252 -684.142832836413</t>
  </si>
  <si>
    <t>-529.505751525664 281.025118936031 -704.884963088295</t>
  </si>
  <si>
    <t>-469.149464375598 374.254806324507 -426.199861685023</t>
  </si>
  <si>
    <t>-277.078086377818 326.348925737333 -281.498034768279</t>
  </si>
  <si>
    <t>-488.504744762528 89.2130754276652 -669.59551920361</t>
  </si>
  <si>
    <t>-486.790323864458 8.97644543191154 -319.014919963742</t>
  </si>
  <si>
    <t>-257.48921946012 91.2748059302919 -346.817438656533</t>
  </si>
  <si>
    <t>-507.334420938297 271.609483836104 -211.194516404845</t>
  </si>
  <si>
    <t>-503.361444251966 283.42549263982 205.099374264692</t>
  </si>
  <si>
    <t>-488.283744958897 285.584174638446 611.228088729642</t>
  </si>
  <si>
    <t>-341.506680558162 303.394455312073 674.262138292024</t>
  </si>
  <si>
    <t>-535.70685665376 114.867244171625 -200.910731714318</t>
  </si>
  <si>
    <t>-538.207263274218 111.357893022511 215.547446865378</t>
  </si>
  <si>
    <t>-531.323828279515 102.779757228239 621.7770567071</t>
  </si>
  <si>
    <t>-390.314277261939 55.1986094075667 682.49222989386</t>
  </si>
  <si>
    <t>9763-20170724T150401.175818700.bin</t>
  </si>
  <si>
    <t>-521.290692585761 192.681505588697 -205.967555417826</t>
  </si>
  <si>
    <t>-527.374853091575 187.324759781873 -304.142279308555</t>
  </si>
  <si>
    <t>-523.738117159041 172.127546636477 -411.472820838718</t>
  </si>
  <si>
    <t>-515.991220647316 155.105811738586 -507.671732104943</t>
  </si>
  <si>
    <t>-503.631339897173 135.097188799563 -602.807847245118</t>
  </si>
  <si>
    <t>-481.238658010083 104.062962822372 -735.395336746387</t>
  </si>
  <si>
    <t>-447.957062362649 83.0052181217802 -817.674788438377</t>
  </si>
  <si>
    <t>-493.970428351508 146.751152538141 -684.047372529525</t>
  </si>
  <si>
    <t>-529.141259696004 280.699757480272 -704.501709184095</t>
  </si>
  <si>
    <t>-467.715437219372 373.273241727986 -425.831485027407</t>
  </si>
  <si>
    <t>-276.220711748148 326.717437144789 -279.929818774969</t>
  </si>
  <si>
    <t>-488.303314519726 88.8108508201233 -669.528471195423</t>
  </si>
  <si>
    <t>-486.995565378942 8.99293781597567 -318.982004164027</t>
  </si>
  <si>
    <t>-257.474612277797 90.7984364747847 -346.422915361021</t>
  </si>
  <si>
    <t>-507.206012416413 271.145788880525 -211.071489217317</t>
  </si>
  <si>
    <t>-503.132686493033 283.119568498472 205.216937275304</t>
  </si>
  <si>
    <t>-488.308517607143 285.466464256514 611.334658635511</t>
  </si>
  <si>
    <t>-341.516752503155 303.448241660933 674.285706963985</t>
  </si>
  <si>
    <t>-535.434739348533 114.177346527707 -200.859840659925</t>
  </si>
  <si>
    <t>-538.09020184156 111.155321660977 215.601297740553</t>
  </si>
  <si>
    <t>-531.322452234771 102.725384052138 621.791195560912</t>
  </si>
  <si>
    <t>-390.277827225062 55.1937412427465 682.463695047793</t>
  </si>
  <si>
    <t>9763-20170724T150401.239693200.bin</t>
  </si>
  <si>
    <t>-520.878704474236 192.218265291396 -206.009007469276</t>
  </si>
  <si>
    <t>-527.030439852815 186.871076164714 -304.180137252218</t>
  </si>
  <si>
    <t>-523.46298189559 171.708017917777 -411.517766696968</t>
  </si>
  <si>
    <t>-515.777382642909 154.726510320293 -507.728713687401</t>
  </si>
  <si>
    <t>-503.477956470626 134.766456036434 -602.882962323665</t>
  </si>
  <si>
    <t>-481.16979942727 103.809585669296 -735.502742194982</t>
  </si>
  <si>
    <t>-447.95839587823 82.8032673609175 -817.823637857304</t>
  </si>
  <si>
    <t>-493.840017161992 146.471565961466 -684.117679702646</t>
  </si>
  <si>
    <t>-528.766620617145 280.582932523267 -704.128421389053</t>
  </si>
  <si>
    <t>-468.247033581351 374.076074402623 -425.567131173444</t>
  </si>
  <si>
    <t>-275.754086715168 328.176795103527 -280.775133314759</t>
  </si>
  <si>
    <t>-488.221289701328 88.5152470185944 -669.644102902669</t>
  </si>
  <si>
    <t>-486.937424949105 9.03945087981856 -319.235764778292</t>
  </si>
  <si>
    <t>-257.420075224355 90.8391839354822 -346.723693421795</t>
  </si>
  <si>
    <t>-506.941929707061 270.670534689522 -211.121836087948</t>
  </si>
  <si>
    <t>-503.154594914733 282.615284657619 205.170114178354</t>
  </si>
  <si>
    <t>-488.337163310535 285.611428823872 611.25373383253</t>
  </si>
  <si>
    <t>-341.525570708828 303.077468677497 674.303657343622</t>
  </si>
  <si>
    <t>-534.987825909142 113.811038811309 -200.894616209802</t>
  </si>
  <si>
    <t>-538.146326764631 111.287615313281 215.566215668665</t>
  </si>
  <si>
    <t>-531.102363424501 102.827173330576 621.696738120728</t>
  </si>
  <si>
    <t>-390.231630669268 54.9648788432633 682.51316316196</t>
  </si>
  <si>
    <t>9763-20170724T150401.273783600.bin</t>
  </si>
  <si>
    <t>-520.927691531273 192.099326332707 -206.11905919524</t>
  </si>
  <si>
    <t>-527.041544652822 186.738576023627 -304.291731434952</t>
  </si>
  <si>
    <t>-523.514106178852 171.543596347734 -411.626205777957</t>
  </si>
  <si>
    <t>-515.896874537323 154.522640554512 -507.83575571562</t>
  </si>
  <si>
    <t>-503.697102633319 134.510546408322 -602.991727378276</t>
  </si>
  <si>
    <t>-481.561333484698 103.464659652301 -735.619682778053</t>
  </si>
  <si>
    <t>-448.43137338695 82.4502111638276 -817.971256128557</t>
  </si>
  <si>
    <t>-494.140799768262 146.164414483597 -684.243600772582</t>
  </si>
  <si>
    <t>-529.295313450879 280.232201888659 -704.218923717033</t>
  </si>
  <si>
    <t>-469.52932358648 374.851905660119 -425.875430005755</t>
  </si>
  <si>
    <t>-275.548345963752 330.230141633472 -282.678728620482</t>
  </si>
  <si>
    <t>-488.551161512364 88.211406530671 -669.745018663955</t>
  </si>
  <si>
    <t>-487.281605802201 8.84812698989094 -319.355788324635</t>
  </si>
  <si>
    <t>-257.856209563446 90.8881152645674 -346.895974596179</t>
  </si>
  <si>
    <t>-506.941616898907 270.510511551102 -211.215441065046</t>
  </si>
  <si>
    <t>-503.293796868045 282.405384562997 205.079241817529</t>
  </si>
  <si>
    <t>-488.351165089453 285.704649646085 611.170483075626</t>
  </si>
  <si>
    <t>-341.541917719462 302.848625267063 674.314144916287</t>
  </si>
  <si>
    <t>-535.017991599019 113.716676452361 -200.981428247663</t>
  </si>
  <si>
    <t>-538.334148059183 111.345720867007 215.479113350381</t>
  </si>
  <si>
    <t>-531.026094609696 102.826690837229 621.616217298178</t>
  </si>
  <si>
    <t>-390.219088921271 54.9205039603639 682.54558676685</t>
  </si>
  <si>
    <t>9763-20170724T150401.310935000.bin</t>
  </si>
  <si>
    <t>-520.917191820221 191.992272846853 -206.234534215918</t>
  </si>
  <si>
    <t>-526.939227295366 186.605014287543 -304.411417112508</t>
  </si>
  <si>
    <t>-523.332164489218 171.403730082991 -411.742288580458</t>
  </si>
  <si>
    <t>-515.650667738689 154.388037486931 -507.947614803987</t>
  </si>
  <si>
    <t>-503.393869636307 134.393057734923 -603.099887845544</t>
  </si>
  <si>
    <t>-481.185051203304 103.384650310449 -735.724468576677</t>
  </si>
  <si>
    <t>-448.041137135355 82.4352893174523 -818.087037667521</t>
  </si>
  <si>
    <t>-493.841336717507 146.063338161144 -684.349830909436</t>
  </si>
  <si>
    <t>-529.241650752942 280.031745965676 -704.358857209113</t>
  </si>
  <si>
    <t>-470.500257732583 376.055561103079 -426.278116849221</t>
  </si>
  <si>
    <t>-275.002638314237 333.307435793818 -284.580285334931</t>
  </si>
  <si>
    <t>-488.162658337989 88.1190832824541 -669.851274873983</t>
  </si>
  <si>
    <t>-486.958852190603 8.64931808173651 -319.399478024954</t>
  </si>
  <si>
    <t>-257.651713704386 90.9772872618264 -347.064132580239</t>
  </si>
  <si>
    <t>-506.724401209173 270.346707266536 -211.303581657442</t>
  </si>
  <si>
    <t>-503.446483745174 282.298151221403 204.992443389251</t>
  </si>
  <si>
    <t>-488.336265566074 285.734603294675 611.096075245755</t>
  </si>
  <si>
    <t>-341.542076395829 302.740879916059 674.311979424948</t>
  </si>
  <si>
    <t>-534.953048611876 113.641398565157 -201.071052063232</t>
  </si>
  <si>
    <t>-538.489385287283 111.36368258107 215.388217574314</t>
  </si>
  <si>
    <t>-530.972913006342 102.80977673002 621.551191891255</t>
  </si>
  <si>
    <t>-390.192919017968 54.9297500317887 682.563405688078</t>
  </si>
  <si>
    <t>9763-20170724T150401.372097500.bin</t>
  </si>
  <si>
    <t>-520.769153025781 191.822188307366 -206.284610654581</t>
  </si>
  <si>
    <t>-526.698865504007 186.408379629885 -304.46572084416</t>
  </si>
  <si>
    <t>-522.898025281089 171.122864090032 -411.777970501146</t>
  </si>
  <si>
    <t>-515.000197942894 154.017817972982 -507.949943107513</t>
  </si>
  <si>
    <t>-502.484230088779 133.926739230542 -603.048202158068</t>
  </si>
  <si>
    <t>-479.864497561035 102.781809040128 -735.571279576659</t>
  </si>
  <si>
    <t>-446.578610463765 81.8050413013593 -817.869719048855</t>
  </si>
  <si>
    <t>-492.831051453478 145.492996427758 -684.301199675812</t>
  </si>
  <si>
    <t>-528.980229626002 279.212652512177 -704.683505494471</t>
  </si>
  <si>
    <t>-473.303201727233 379.767315778413 -427.575681941172</t>
  </si>
  <si>
    <t>-275.974620246818 340.246605993536 -287.487951744492</t>
  </si>
  <si>
    <t>-486.895108476834 87.604426833188 -669.683358294068</t>
  </si>
  <si>
    <t>-485.926538040048 8.67269247705053 -318.980628899981</t>
  </si>
  <si>
    <t>-256.755201122373 91.3172124773043 -346.826161683547</t>
  </si>
  <si>
    <t>-506.785552866755 270.267633735692 -211.394632539772</t>
  </si>
  <si>
    <t>-503.471680964807 282.304887737008 204.898682808188</t>
  </si>
  <si>
    <t>-488.316276258835 285.745651842336 611.013169310666</t>
  </si>
  <si>
    <t>-341.539618264356 302.785350983953 674.260768982985</t>
  </si>
  <si>
    <t>-534.692778453382 113.472536281151 -201.161367786077</t>
  </si>
  <si>
    <t>-538.458748066974 111.28355717496 215.296306481712</t>
  </si>
  <si>
    <t>-530.9187847807 102.746468120896 621.490564890494</t>
  </si>
  <si>
    <t>-390.14254561995 54.9661574375436 682.589620121284</t>
  </si>
  <si>
    <t>9763-20170724T150401.441294800.bin</t>
  </si>
  <si>
    <t>-520.647313555742 192.054142874552 -206.313285358519</t>
  </si>
  <si>
    <t>-526.548611450287 186.617897708929 -304.494901790455</t>
  </si>
  <si>
    <t>-522.626057235767 171.208939676336 -411.785054330891</t>
  </si>
  <si>
    <t>-514.579039445744 153.957938010908 -507.918601504169</t>
  </si>
  <si>
    <t>-501.87368252856 133.690332295246 -602.954290669518</t>
  </si>
  <si>
    <t>-478.944275845485 102.268410860232 -735.35863483819</t>
  </si>
  <si>
    <t>-445.43010665231 81.1766539846694 -817.534931146344</t>
  </si>
  <si>
    <t>-492.171330762204 145.066980120653 -684.228080779877</t>
  </si>
  <si>
    <t>-529.417769242685 278.36656392886 -705.236475072035</t>
  </si>
  <si>
    <t>-475.990736744271 382.645704730646 -429.063788114126</t>
  </si>
  <si>
    <t>-278.165103617573 348.286735814892 -288.317560675953</t>
  </si>
  <si>
    <t>-485.988145110616 87.2485466687326 -669.435975116872</t>
  </si>
  <si>
    <t>-484.739784554743 9.37483078632295 -318.547825132792</t>
  </si>
  <si>
    <t>-255.77050001256 92.4933241564549 -346.643819114695</t>
  </si>
  <si>
    <t>-507.010445399579 270.465798029323 -211.41745318022</t>
  </si>
  <si>
    <t>-503.56644447909 282.422461570274 204.877161780134</t>
  </si>
  <si>
    <t>-488.271117061354 285.657807111317 610.978356738329</t>
  </si>
  <si>
    <t>-341.537190257536 303.081787014545 674.220431844532</t>
  </si>
  <si>
    <t>-534.196721454885 113.686276598374 -201.160215975166</t>
  </si>
  <si>
    <t>-538.19105502921 111.261926161857 215.294078466863</t>
  </si>
  <si>
    <t>-530.95890670344 102.653436895587 621.49002269749</t>
  </si>
  <si>
    <t>-390.094430687045 55.141492370409 682.595001355982</t>
  </si>
  <si>
    <t>9763-20170724T150401.473380200.bin</t>
  </si>
  <si>
    <t>-520.563027952899 192.253519275383 -206.324030072226</t>
  </si>
  <si>
    <t>-526.482862843693 186.805855879461 -304.503803672673</t>
  </si>
  <si>
    <t>-522.53168354292 171.321361721792 -411.782055046139</t>
  </si>
  <si>
    <t>-514.439270260111 153.9770270138 -507.894872274797</t>
  </si>
  <si>
    <t>-501.669242809268 133.591219462913 -602.896702345937</t>
  </si>
  <si>
    <t>-478.628698064556 101.977075214366 -735.235970081156</t>
  </si>
  <si>
    <t>-445.025486770764 80.7902361904494 -817.35147727177</t>
  </si>
  <si>
    <t>-491.915037916234 144.847420254725 -684.181093346362</t>
  </si>
  <si>
    <t>-529.68328951136 277.940105582472 -705.560726308623</t>
  </si>
  <si>
    <t>-476.995542047689 383.473416652821 -429.722346549575</t>
  </si>
  <si>
    <t>-279.907487358821 351.523652734649 -287.382929079063</t>
  </si>
  <si>
    <t>-485.711552974501 87.0552384728762 -669.29540309158</t>
  </si>
  <si>
    <t>-484.425025067601 9.80282231740262 -318.387771715771</t>
  </si>
  <si>
    <t>-255.53281326603 93.1007020410334 -346.580203290705</t>
  </si>
  <si>
    <t>-507.19061481155 270.685745899451 -211.428134237525</t>
  </si>
  <si>
    <t>-503.599095940248 282.589035037044 204.866691590544</t>
  </si>
  <si>
    <t>-488.239073792033 285.627322552403 610.958722457275</t>
  </si>
  <si>
    <t>-341.531238314401 303.258386400227 674.20388738932</t>
  </si>
  <si>
    <t>-533.896354385616 113.857457811508 -201.155646923747</t>
  </si>
  <si>
    <t>-537.998223302913 111.293491370459 215.296771998774</t>
  </si>
  <si>
    <t>-531.006473004342 102.597403690245 621.507378417047</t>
  </si>
  <si>
    <t>-390.071339239876 55.2610127128496 682.585674531163</t>
  </si>
  <si>
    <t>9763-20170724T150401.541578100.bin</t>
  </si>
  <si>
    <t>-520.374968832877 192.824830683525 -206.325793488617</t>
  </si>
  <si>
    <t>-526.33308883354 187.34622746893 -304.501641285785</t>
  </si>
  <si>
    <t>-522.357152073985 171.839114151165 -411.775623769135</t>
  </si>
  <si>
    <t>-514.220832129726 154.475933760554 -507.881451184164</t>
  </si>
  <si>
    <t>-501.388397364595 134.070284939429 -602.870682356741</t>
  </si>
  <si>
    <t>-478.243065314997 102.424980883516 -735.184016186918</t>
  </si>
  <si>
    <t>-444.600852106093 81.1490182704124 -817.260467794825</t>
  </si>
  <si>
    <t>-491.540298834759 145.311574037069 -684.145649909126</t>
  </si>
  <si>
    <t>-529.728905585575 278.213363676873 -705.885429114975</t>
  </si>
  <si>
    <t>-478.274713138072 384.075505572104 -429.940497394622</t>
  </si>
  <si>
    <t>-282.799635779504 355.258512359144 -284.736865727254</t>
  </si>
  <si>
    <t>-485.40766477549 87.5145745651243 -669.249668925446</t>
  </si>
  <si>
    <t>-484.306823087092 10.3993905493649 -318.450572931663</t>
  </si>
  <si>
    <t>-255.510248334753 93.9637270819424 -346.630650502738</t>
  </si>
  <si>
    <t>-507.369959339121 271.253670312998 -211.47654029084</t>
  </si>
  <si>
    <t>-503.661617538212 282.940458216988 204.823398524611</t>
  </si>
  <si>
    <t>-488.175438352362 285.725722635525 610.876366588011</t>
  </si>
  <si>
    <t>-341.522948179249 303.4198458719 674.232253680745</t>
  </si>
  <si>
    <t>-533.395327677553 114.312930449174 -201.126420352402</t>
  </si>
  <si>
    <t>-537.693789765726 111.727280156384 215.323897788335</t>
  </si>
  <si>
    <t>-531.007171721542 102.606790109812 621.530472108483</t>
  </si>
  <si>
    <t>-390.038776313044 55.315415397592 682.566779064459</t>
  </si>
  <si>
    <t>9763-20170724T150401.573663500.bin</t>
  </si>
  <si>
    <t>-520.277726005319 193.078292532632 -206.367573692613</t>
  </si>
  <si>
    <t>-526.270124108919 187.596559488811 -304.541047691437</t>
  </si>
  <si>
    <t>-522.324065899371 172.096367064348 -411.817270718032</t>
  </si>
  <si>
    <t>-514.212890903492 154.742132618069 -507.926714237053</t>
  </si>
  <si>
    <t>-501.404448772747 134.347484965584 -602.921606849436</t>
  </si>
  <si>
    <t>-478.292176554654 102.71932334261 -735.244833732617</t>
  </si>
  <si>
    <t>-444.657424991937 81.458359838364 -817.328355099528</t>
  </si>
  <si>
    <t>-491.54914075372 145.603208089922 -684.193757613243</t>
  </si>
  <si>
    <t>-529.696664398995 278.540044899609 -705.895263798631</t>
  </si>
  <si>
    <t>-478.228343956737 383.548261286683 -429.626725902402</t>
  </si>
  <si>
    <t>-283.25911273379 358.78102068049 -283.002797855298</t>
  </si>
  <si>
    <t>-485.467817401172 87.796481369435 -669.314439960009</t>
  </si>
  <si>
    <t>-484.586408850392 10.7471242662264 -318.576055412137</t>
  </si>
  <si>
    <t>-255.80503620583 94.3378016901431 -346.801879486053</t>
  </si>
  <si>
    <t>-507.32495105677 271.576005567903 -211.508524330669</t>
  </si>
  <si>
    <t>-503.701386338028 283.13373610926 204.795816845017</t>
  </si>
  <si>
    <t>-488.178167079489 285.851983671151 610.852417920842</t>
  </si>
  <si>
    <t>-341.530955888044 303.37041944795 674.269289088056</t>
  </si>
  <si>
    <t>-533.312154917799 114.544059451013 -201.144315842537</t>
  </si>
  <si>
    <t>-537.632952543657 111.937683457339 215.305578181127</t>
  </si>
  <si>
    <t>-530.970469972289 102.636280066312 621.518046163346</t>
  </si>
  <si>
    <t>-390.025481853062 55.2782779162055 682.556852914187</t>
  </si>
  <si>
    <t>9763-20170724T150401.641855500.bin</t>
  </si>
  <si>
    <t>-520.30057790316 193.526429652768 -206.362014928022</t>
  </si>
  <si>
    <t>-526.256110320149 188.017274438734 -304.536168760182</t>
  </si>
  <si>
    <t>-522.297890963738 172.544904473235 -411.815939558204</t>
  </si>
  <si>
    <t>-514.188594053453 155.238246239214 -507.934176305631</t>
  </si>
  <si>
    <t>-501.39556750579 134.912527921356 -602.945852164885</t>
  </si>
  <si>
    <t>-478.319816920586 103.403052211607 -735.303933552046</t>
  </si>
  <si>
    <t>-444.724958985662 82.2518425398027 -817.431992400303</t>
  </si>
  <si>
    <t>-491.546392021292 146.243511017077 -684.208385238138</t>
  </si>
  <si>
    <t>-529.522748021791 279.264314628685 -705.85243315905</t>
  </si>
  <si>
    <t>-476.450852177519 383.094823968977 -429.442079009221</t>
  </si>
  <si>
    <t>-280.776670778876 375.723178081796 -281.853995795853</t>
  </si>
  <si>
    <t>-485.493553187344 88.4187851800007 -669.387257272623</t>
  </si>
  <si>
    <t>-484.807689255672 11.3383072792728 -318.701820948004</t>
  </si>
  <si>
    <t>-255.860407456667 94.3556076838363 -347.272242996757</t>
  </si>
  <si>
    <t>-507.423353918612 272.074134780053 -211.545714534418</t>
  </si>
  <si>
    <t>-503.702144540015 283.408241205802 204.763911653826</t>
  </si>
  <si>
    <t>-488.223655617045 286.122777539009 610.833055713514</t>
  </si>
  <si>
    <t>-341.549188666842 303.039018039814 674.350301854575</t>
  </si>
  <si>
    <t>-533.234215295193 114.990120747257 -201.150108992788</t>
  </si>
  <si>
    <t>-537.687244292 112.412436871298 215.298573476106</t>
  </si>
  <si>
    <t>-530.875869094748 102.710757414706 621.49616832633</t>
  </si>
  <si>
    <t>-390.017663862561 55.1089824358128 682.545644237344</t>
  </si>
  <si>
    <t>9763-20170724T150401.675941200.bin</t>
  </si>
  <si>
    <t>-520.218453109283 193.693552389733 -206.353386309</t>
  </si>
  <si>
    <t>-526.164435062441 188.182374833058 -304.528068850507</t>
  </si>
  <si>
    <t>-522.204894928565 172.705873131572 -411.807112938598</t>
  </si>
  <si>
    <t>-514.097810091451 155.3943879838 -507.924788011609</t>
  </si>
  <si>
    <t>-501.310124546467 135.063241548658 -602.93590036835</t>
  </si>
  <si>
    <t>-478.245063116613 103.544845976251 -735.29375703987</t>
  </si>
  <si>
    <t>-444.659807314086 82.3939479417334 -817.42576431414</t>
  </si>
  <si>
    <t>-491.465033184734 146.389135543312 -684.199632669948</t>
  </si>
  <si>
    <t>-529.408714589829 279.364108647077 -705.979324584774</t>
  </si>
  <si>
    <t>-475.577661477662 384.257525557563 -430.117867240172</t>
  </si>
  <si>
    <t>-279.950941981723 383.345887051684 -282.285685334193</t>
  </si>
  <si>
    <t>-485.415927283531 88.5647889149056 -669.375817719494</t>
  </si>
  <si>
    <t>-484.64433775354 11.5231406966871 -318.689254259911</t>
  </si>
  <si>
    <t>-255.49853872162 93.9227542415838 -347.455270975663</t>
  </si>
  <si>
    <t>-507.278688976994 272.255387955443 -211.536378377642</t>
  </si>
  <si>
    <t>-503.714860440942 283.491985381954 204.777309335991</t>
  </si>
  <si>
    <t>-488.238574456819 286.18764111778 610.852878893476</t>
  </si>
  <si>
    <t>-341.552275898836 302.924454820953 674.390345725319</t>
  </si>
  <si>
    <t>-533.116081774248 115.146931127205 -201.146335567046</t>
  </si>
  <si>
    <t>-537.692573832492 112.608620125833 215.301301306716</t>
  </si>
  <si>
    <t>-530.822999040652 102.771109009948 621.495848674665</t>
  </si>
  <si>
    <t>-390.024235828857 55.0068698246207 682.555529542812</t>
  </si>
  <si>
    <t>9763-20170724T150401.737923300.bin</t>
  </si>
  <si>
    <t>-520.010131192884 194.001359723251 -206.350952306106</t>
  </si>
  <si>
    <t>-525.936101229436 188.535978891451 -304.529407011263</t>
  </si>
  <si>
    <t>-521.988607756737 173.031277916166 -411.804898129458</t>
  </si>
  <si>
    <t>-513.906461511352 155.657759373193 -507.913467450419</t>
  </si>
  <si>
    <t>-501.157543445939 135.225485499894 -602.907927409665</t>
  </si>
  <si>
    <t>-478.161255990868 103.520390832676 -735.233287348826</t>
  </si>
  <si>
    <t>-444.631225976606 82.2092486106028 -817.346379598844</t>
  </si>
  <si>
    <t>-491.256580535283 146.450297030637 -684.178963949766</t>
  </si>
  <si>
    <t>-528.929311827488 279.488860484971 -706.177750427577</t>
  </si>
  <si>
    <t>-476.040759562065 385.684598465134 -430.632334587986</t>
  </si>
  <si>
    <t>-282.8031843547 386.361064897268 -279.689364113059</t>
  </si>
  <si>
    <t>-485.395987460755 88.6195066040229 -669.304297188209</t>
  </si>
  <si>
    <t>-484.364848610741 10.9917996895574 -318.597895390269</t>
  </si>
  <si>
    <t>-255.039044743946 92.7799725953332 -347.673618315069</t>
  </si>
  <si>
    <t>-507.020189882578 272.553441762893 -211.480233700768</t>
  </si>
  <si>
    <t>-503.634193534835 283.700938966993 204.837291795207</t>
  </si>
  <si>
    <t>-488.226988425486 286.196150045384 610.916648161561</t>
  </si>
  <si>
    <t>-341.541517714138 302.946828979199 674.452358356431</t>
  </si>
  <si>
    <t>-532.958149268133 115.48560269703 -201.160977108926</t>
  </si>
  <si>
    <t>-537.564775689437 112.821446176776 215.28550056594</t>
  </si>
  <si>
    <t>-530.775829141812 102.774781779544 621.466765110442</t>
  </si>
  <si>
    <t>-390.021479472095 54.9269737795939 682.563448816783</t>
  </si>
  <si>
    <t>9763-20170724T150401.776024600.bin</t>
  </si>
  <si>
    <t>-519.908237231947 194.160650728233 -206.336469860649</t>
  </si>
  <si>
    <t>-525.801677817604 188.721183281583 -304.51828218344</t>
  </si>
  <si>
    <t>-521.856394621785 173.229106348188 -411.795775876615</t>
  </si>
  <si>
    <t>-513.791553141533 155.85854664798 -507.906256381255</t>
  </si>
  <si>
    <t>-501.075079987817 135.418681459752 -602.903673654682</t>
  </si>
  <si>
    <t>-478.140010640724 103.691144010463 -735.234044016588</t>
  </si>
  <si>
    <t>-444.682809724736 82.3026361070245 -817.356753603634</t>
  </si>
  <si>
    <t>-491.170525903905 146.63546488715 -684.175250601348</t>
  </si>
  <si>
    <t>-528.80331672432 279.682238386594 -706.197747913326</t>
  </si>
  <si>
    <t>-477.465680834873 386.606499275186 -430.640726839201</t>
  </si>
  <si>
    <t>-285.443582420834 384.802634903638 -278.163626328122</t>
  </si>
  <si>
    <t>-485.385426448031 88.7959135981043 -669.305062903194</t>
  </si>
  <si>
    <t>-484.427161479532 10.8263679506529 -318.588319488415</t>
  </si>
  <si>
    <t>-255.033862524184 92.4252490786587 -347.663062730942</t>
  </si>
  <si>
    <t>-506.856950552236 272.692365493258 -211.444183184231</t>
  </si>
  <si>
    <t>-503.66729407475 283.766116092519 204.876871622163</t>
  </si>
  <si>
    <t>-488.230897395463 286.197389128232 610.950331411654</t>
  </si>
  <si>
    <t>-341.544350288694 302.954118114608 674.481990411231</t>
  </si>
  <si>
    <t>-532.970695626259 115.601377471782 -201.176621681626</t>
  </si>
  <si>
    <t>-537.56711629844 113.010039576467 215.270501337069</t>
  </si>
  <si>
    <t>-530.739234244225 102.786946516024 621.438737205041</t>
  </si>
  <si>
    <t>-390.013312469511 54.8997745237612 682.570064401691</t>
  </si>
  <si>
    <t>9763-20170724T150401.807677300.bin</t>
  </si>
  <si>
    <t>-519.798256888884 194.335889513495 -206.359863456841</t>
  </si>
  <si>
    <t>-525.663162011322 188.924622112872 -304.545071841036</t>
  </si>
  <si>
    <t>-521.731416032631 173.447919321625 -411.825155812536</t>
  </si>
  <si>
    <t>-513.695063980455 156.084616900702 -507.939338695036</t>
  </si>
  <si>
    <t>-501.022153072837 135.645099910732 -602.94257316544</t>
  </si>
  <si>
    <t>-478.163257789789 103.910623904096 -735.284529808009</t>
  </si>
  <si>
    <t>-444.765242419606 82.4778574475667 -817.419852225925</t>
  </si>
  <si>
    <t>-491.148896624302 146.859676945445 -684.218378603235</t>
  </si>
  <si>
    <t>-528.839036032903 279.886563997832 -706.239363990608</t>
  </si>
  <si>
    <t>-479.535422663293 386.939962550183 -430.361140121313</t>
  </si>
  <si>
    <t>-287.675986368009 382.244100278626 -277.741044827585</t>
  </si>
  <si>
    <t>-485.386203177581 89.0168152688614 -669.352703140715</t>
  </si>
  <si>
    <t>-484.675131963553 10.9932073710411 -318.629545638238</t>
  </si>
  <si>
    <t>-255.34828645485 92.7847171845865 -347.687609063247</t>
  </si>
  <si>
    <t>-506.602334209494 272.884975508058 -211.429313935883</t>
  </si>
  <si>
    <t>-503.583992681478 283.870310368765 204.895334214613</t>
  </si>
  <si>
    <t>-488.237298850115 286.215834758694 610.982963891224</t>
  </si>
  <si>
    <t>-341.542846339973 302.927874071019 674.508099124142</t>
  </si>
  <si>
    <t>-532.99413923517 115.798043151475 -201.206139409389</t>
  </si>
  <si>
    <t>-537.565464880562 113.121079883928 215.240730857303</t>
  </si>
  <si>
    <t>-530.706694467328 102.800066613624 621.420075259602</t>
  </si>
  <si>
    <t>-390.010784413656 54.8489742589061 682.570418216057</t>
  </si>
  <si>
    <t>9763-20170724T150402.137103400.bin</t>
  </si>
  <si>
    <t>-519.779148205071 194.500938012498 -206.338108138877</t>
  </si>
  <si>
    <t>-525.642975953631 189.115643449186 -304.524660219849</t>
  </si>
  <si>
    <t>-521.750174376934 173.651842742022 -411.808096867494</t>
  </si>
  <si>
    <t>-513.762646469935 156.294361289496 -507.927435779781</t>
  </si>
  <si>
    <t>-501.15070446864 135.855330266062 -602.938814926357</t>
  </si>
  <si>
    <t>-478.389122023299 104.116394253211 -735.296444780546</t>
  </si>
  <si>
    <t>-445.022791800786 82.6775803891533 -817.443219250836</t>
  </si>
  <si>
    <t>-491.338057703569 147.067067529082 -684.222329860371</t>
  </si>
  <si>
    <t>-529.00056911133 280.097246023024 -706.142950628</t>
  </si>
  <si>
    <t>-481.590094865944 386.654388157785 -429.741355109047</t>
  </si>
  <si>
    <t>-289.511459349684 378.54290139558 -277.54079757398</t>
  </si>
  <si>
    <t>-485.562738013218 89.2248273573866 -669.358821298628</t>
  </si>
  <si>
    <t>-485.013394743592 11.3737599833651 -318.653468248507</t>
  </si>
  <si>
    <t>-255.884460111736 93.7536227619767 -347.610299030641</t>
  </si>
  <si>
    <t>-506.452827612665 273.054380177377 -211.40409634085</t>
  </si>
  <si>
    <t>-503.439541523312 283.976953156371 204.92226061527</t>
  </si>
  <si>
    <t>-488.242015215518 286.211821294769 611.019300657411</t>
  </si>
  <si>
    <t>-341.5381697568 302.901462821158 674.528625816031</t>
  </si>
  <si>
    <t>-533.093477106417 115.976162960374 -201.218257262286</t>
  </si>
  <si>
    <t>-537.533977032832 113.174911755788 215.229122306836</t>
  </si>
  <si>
    <t>-530.691950311037 102.802199172827 621.416781834652</t>
  </si>
  <si>
    <t>-390.012533252154 54.8010815834737 682.565695977392</t>
  </si>
  <si>
    <t>9763-20170724T150402.172196600.bin</t>
  </si>
  <si>
    <t>-518.70365924247 195.918568666996 -206.04387458656</t>
  </si>
  <si>
    <t>-524.820224284882 190.775329086246 -304.228115402293</t>
  </si>
  <si>
    <t>-521.525917310064 175.815959456075 -411.60289762924</t>
  </si>
  <si>
    <t>-514.207554070231 158.998977403359 -507.871495465373</t>
  </si>
  <si>
    <t>-502.391359120456 139.177639798923 -603.115854808168</t>
  </si>
  <si>
    <t>-480.881350167337 108.382397604349 -735.904981700931</t>
  </si>
  <si>
    <t>-447.939983472306 87.4984261962124 -818.365434849124</t>
  </si>
  <si>
    <t>-493.122025267401 150.99726827136 -684.377020015999</t>
  </si>
  <si>
    <t>-528.884905952427 284.762925295124 -705.123996031133</t>
  </si>
  <si>
    <t>-479.089837796297 384.898983273285 -426.747954643976</t>
  </si>
  <si>
    <t>-284.930870500611 363.049767211716 -278.592950607099</t>
  </si>
  <si>
    <t>-487.656762293771 92.9923446639507 -670.039724014144</t>
  </si>
  <si>
    <t>-487.263737114579 11.9485250764196 -320.01520984276</t>
  </si>
  <si>
    <t>-259.721182826472 99.0937272571684 -347.49504676969</t>
  </si>
  <si>
    <t>-504.057022889655 274.466208704263 -210.99421057754</t>
  </si>
  <si>
    <t>-501.49602703378 285.208821188604 205.339850729727</t>
  </si>
  <si>
    <t>-488.46109857319 285.887642952676 611.516332374947</t>
  </si>
  <si>
    <t>-341.615225568132 303.207058825069 674.52690686579</t>
  </si>
  <si>
    <t>-533.325930756609 117.440925907746 -201.032503458263</t>
  </si>
  <si>
    <t>-536.625285462564 113.122108551982 215.412506987404</t>
  </si>
  <si>
    <t>-530.645575735873 102.783940453062 621.591960357998</t>
  </si>
  <si>
    <t>-390.002174235751 54.4251413473535 682.541661988636</t>
  </si>
  <si>
    <t>9763-20170724T150402.240386100.bin</t>
  </si>
  <si>
    <t>-517.999696591918 196.095862581736 -206.008594723097</t>
  </si>
  <si>
    <t>-524.187301550308 190.98315300748 -304.189876721354</t>
  </si>
  <si>
    <t>-521.013440442254 176.089661510618 -411.577636599608</t>
  </si>
  <si>
    <t>-513.821340791724 159.342961204433 -507.867974437346</t>
  </si>
  <si>
    <t>-502.148869729586 139.600961043068 -603.146513766877</t>
  </si>
  <si>
    <t>-480.859523556119 108.925487700821 -735.998908882796</t>
  </si>
  <si>
    <t>-448.038389684397 88.1118203274727 -818.525054161512</t>
  </si>
  <si>
    <t>-493.004452809271 151.495184093027 -684.410999781395</t>
  </si>
  <si>
    <t>-528.618426577798 285.32066769161 -704.965362001766</t>
  </si>
  <si>
    <t>-477.408341933082 383.473121365383 -426.139980886426</t>
  </si>
  <si>
    <t>-282.817905289173 360.913794567186 -278.659051892765</t>
  </si>
  <si>
    <t>-487.535627636628 93.474744826694 -670.137716769724</t>
  </si>
  <si>
    <t>-486.476377950842 11.4007898279897 -320.09954377276</t>
  </si>
  <si>
    <t>-258.870294651885 98.3395700671135 -347.706256645769</t>
  </si>
  <si>
    <t>-503.329757029116 274.627075473632 -210.970095905099</t>
  </si>
  <si>
    <t>-500.934617196986 285.350117007276 205.365473527613</t>
  </si>
  <si>
    <t>-488.483366080467 285.840128751856 611.558170168078</t>
  </si>
  <si>
    <t>-341.635817396965 303.245400407556 674.541084860453</t>
  </si>
  <si>
    <t>-532.642508096142 117.586431468481 -201.016011925136</t>
  </si>
  <si>
    <t>-536.04301252624 113.174894569508 215.427221199446</t>
  </si>
  <si>
    <t>-530.598661258538 102.82416857838 621.626573700736</t>
  </si>
  <si>
    <t>-389.967175091817 54.4070172024669 682.557326302547</t>
  </si>
  <si>
    <t>9763-20170724T150402.277485000.bin</t>
  </si>
  <si>
    <t>-517.628089505703 196.156394028518 -205.979010994135</t>
  </si>
  <si>
    <t>-523.875197199886 191.051591152192 -304.157001755949</t>
  </si>
  <si>
    <t>-520.777531675592 176.191116797615 -411.551457874106</t>
  </si>
  <si>
    <t>-513.659129639524 159.483086522792 -507.853848845162</t>
  </si>
  <si>
    <t>-502.06546591015 139.787938718988 -603.151793379968</t>
  </si>
  <si>
    <t>-480.892616654842 109.186466020557 -736.039922664322</t>
  </si>
  <si>
    <t>-448.146227859236 88.4178678712653 -818.607197628537</t>
  </si>
  <si>
    <t>-493.000857230632 151.726373117431 -684.418724152759</t>
  </si>
  <si>
    <t>-528.565278536916 285.576090305761 -704.870089295384</t>
  </si>
  <si>
    <t>-476.528164492455 382.976303101403 -425.933916885942</t>
  </si>
  <si>
    <t>-281.433896316871 360.322170710905 -279.134776822983</t>
  </si>
  <si>
    <t>-487.502412068723 93.7000984866372 -670.180544407303</t>
  </si>
  <si>
    <t>-486.031451918208 11.2813641564321 -320.144980787999</t>
  </si>
  <si>
    <t>-258.433223927019 98.2116838234988 -347.842909595631</t>
  </si>
  <si>
    <t>-502.980907619732 274.729054976412 -210.949220395586</t>
  </si>
  <si>
    <t>-500.659809114151 285.376257961394 205.388649440675</t>
  </si>
  <si>
    <t>-488.498726411402 285.797230341553 611.596828486413</t>
  </si>
  <si>
    <t>-341.643915171639 303.28074194636 674.541209502542</t>
  </si>
  <si>
    <t>-532.282828658068 117.631522277227 -201.004389282426</t>
  </si>
  <si>
    <t>-535.784244381133 113.181661676041 215.43759352982</t>
  </si>
  <si>
    <t>-530.59742028988 102.829796452494 621.64347540267</t>
  </si>
  <si>
    <t>-389.956057521809 54.427089752292 682.562988322013</t>
  </si>
  <si>
    <t>9763-20170724T150402.342273900.bin</t>
  </si>
  <si>
    <t>-516.861855007787 196.208724410339 -205.95385273199</t>
  </si>
  <si>
    <t>-523.163965170534 191.101666587991 -304.128217077376</t>
  </si>
  <si>
    <t>-520.202375342614 176.276002748268 -411.53123065316</t>
  </si>
  <si>
    <t>-513.237812959351 159.610940912932 -507.852509460111</t>
  </si>
  <si>
    <t>-501.828732875754 139.967881627699 -603.183396302154</t>
  </si>
  <si>
    <t>-480.947843708954 109.44725971017 -736.136239675315</t>
  </si>
  <si>
    <t>-448.374328805585 88.7699811330053 -818.794760251256</t>
  </si>
  <si>
    <t>-492.953091480546 151.954263759936 -684.464077041653</t>
  </si>
  <si>
    <t>-528.501457217777 285.833976139503 -704.764742092756</t>
  </si>
  <si>
    <t>-474.718230241015 382.005423939323 -425.73337319385</t>
  </si>
  <si>
    <t>-279.153158159706 358.599353179348 -279.680504037647</t>
  </si>
  <si>
    <t>-487.402521283224 93.9221343162874 -670.270461332007</t>
  </si>
  <si>
    <t>-485.067397404349 11.4556466073689 -320.310112447873</t>
  </si>
  <si>
    <t>-257.484423904852 98.2987340744012 -348.404055816834</t>
  </si>
  <si>
    <t>-502.27341997006 274.760353376499 -210.896876432337</t>
  </si>
  <si>
    <t>-500.015964223059 285.43702209698 205.440634653329</t>
  </si>
  <si>
    <t>-488.547451483068 285.714777225673 611.675257702432</t>
  </si>
  <si>
    <t>-341.672341528695 303.334462543798 674.534173296889</t>
  </si>
  <si>
    <t>-531.41717207477 117.629054438068 -200.960107807172</t>
  </si>
  <si>
    <t>-535.286783543621 113.306601328898 215.479992623495</t>
  </si>
  <si>
    <t>-530.546505053714 102.866634222033 621.66912776309</t>
  </si>
  <si>
    <t>-389.901807821999 54.4700681648537 682.585711093909</t>
  </si>
  <si>
    <t>9763-20170724T150402.375356100.bin</t>
  </si>
  <si>
    <t>-516.378629736846 196.145062664941 -205.942059479604</t>
  </si>
  <si>
    <t>-522.726986815347 191.039058471867 -304.11342848122</t>
  </si>
  <si>
    <t>-519.815025432398 176.232177077607 -411.5204813175</t>
  </si>
  <si>
    <t>-512.894644557999 159.591854311468 -507.849128567124</t>
  </si>
  <si>
    <t>-501.529026449285 139.981558287517 -603.192003404101</t>
  </si>
  <si>
    <t>-480.708595628818 109.515646702063 -736.166917689488</t>
  </si>
  <si>
    <t>-448.21329248108 88.8997605169816 -818.871488185155</t>
  </si>
  <si>
    <t>-492.695739306446 152.000822500765 -684.472495629863</t>
  </si>
  <si>
    <t>-528.128348081122 285.929005442018 -704.665249036359</t>
  </si>
  <si>
    <t>-473.737635580374 381.60719387043 -425.582097238947</t>
  </si>
  <si>
    <t>-277.842472506157 358.116402917342 -279.985938205546</t>
  </si>
  <si>
    <t>-487.127914150122 93.9641485564789 -670.303808141748</t>
  </si>
  <si>
    <t>-484.434959867787 11.3780592244923 -320.369537455621</t>
  </si>
  <si>
    <t>-256.903647770145 98.3068516776025 -348.616494343726</t>
  </si>
  <si>
    <t>-501.815090195304 274.790000504312 -210.907995029142</t>
  </si>
  <si>
    <t>-499.691181914865 285.399631445129 205.431939824377</t>
  </si>
  <si>
    <t>-488.560707035177 285.695467899885 611.66869339891</t>
  </si>
  <si>
    <t>-341.68135562283 303.342265220175 674.510155557751</t>
  </si>
  <si>
    <t>-530.92094858464 117.457425593198 -200.968492181651</t>
  </si>
  <si>
    <t>-535.1311926876 113.489788183382 215.471763888826</t>
  </si>
  <si>
    <t>-530.482290867585 102.9096746294 621.647696983145</t>
  </si>
  <si>
    <t>-389.88519943527 54.4259834109344 682.605053405632</t>
  </si>
  <si>
    <t>9763-20170724T150402.442541000.bin</t>
  </si>
  <si>
    <t>-515.352121882235 196.087354673934 -205.988798635245</t>
  </si>
  <si>
    <t>-521.757556862394 190.968747353926 -304.15584953424</t>
  </si>
  <si>
    <t>-518.945354672019 176.164934256496 -411.565967042405</t>
  </si>
  <si>
    <t>-512.129542051217 159.53306097364 -507.903506985669</t>
  </si>
  <si>
    <t>-500.882547333084 139.936315496944 -603.263216242005</t>
  </si>
  <si>
    <t>-480.243537024308 109.493664453323 -736.271823600577</t>
  </si>
  <si>
    <t>-447.899995006967 88.9337956709103 -819.049677187111</t>
  </si>
  <si>
    <t>-492.132815608113 151.973156551683 -684.550137148479</t>
  </si>
  <si>
    <t>-527.454702773195 285.959017436861 -704.573081887594</t>
  </si>
  <si>
    <t>-471.967214334611 380.965695737923 -425.476550760399</t>
  </si>
  <si>
    <t>-275.809548214625 355.850115417369 -280.50625672498</t>
  </si>
  <si>
    <t>-486.600341081296 93.9271856866797 -670.406256412569</t>
  </si>
  <si>
    <t>-483.656444350291 11.306109034653 -320.538058391499</t>
  </si>
  <si>
    <t>-256.26146287243 98.5883020686124 -348.793399540983</t>
  </si>
  <si>
    <t>-500.749739366472 274.742981206191 -210.949265881941</t>
  </si>
  <si>
    <t>-498.926890550792 285.311434627462 205.393183109115</t>
  </si>
  <si>
    <t>-488.583654997001 285.657863193306 611.658523517436</t>
  </si>
  <si>
    <t>-341.675974718027 303.199519328014 674.463268275959</t>
  </si>
  <si>
    <t>-529.958653593723 117.467598135834 -200.974508183632</t>
  </si>
  <si>
    <t>-534.701204472408 113.612562134589 215.461133811841</t>
  </si>
  <si>
    <t>-530.362230327259 102.977388725648 621.629546604304</t>
  </si>
  <si>
    <t>-389.85248092008 54.3273999703201 682.655741921423</t>
  </si>
  <si>
    <t>9763-20170724T150402.476631300.bin</t>
  </si>
  <si>
    <t>-514.868427968543 195.935767891517 -206.023259053106</t>
  </si>
  <si>
    <t>-521.299087993402 190.831014992913 -304.189400200052</t>
  </si>
  <si>
    <t>-518.543504572845 176.04178986263 -411.603149222384</t>
  </si>
  <si>
    <t>-511.789850091951 159.42194491281 -507.946996981991</t>
  </si>
  <si>
    <t>-500.615551115371 139.835518722174 -603.317491369501</t>
  </si>
  <si>
    <t>-480.089530860946 109.405249371511 -736.346400347139</t>
  </si>
  <si>
    <t>-447.816340789695 88.8743380706742 -819.158912563721</t>
  </si>
  <si>
    <t>-491.91321107912 151.882645753768 -684.60777246151</t>
  </si>
  <si>
    <t>-527.17171753516 285.902576057712 -704.520868198538</t>
  </si>
  <si>
    <t>-471.509597502291 380.784754618521 -425.416770057768</t>
  </si>
  <si>
    <t>-275.230239751014 354.998555923276 -280.729180091291</t>
  </si>
  <si>
    <t>-486.412038883515 93.8298703162757 -670.479492829866</t>
  </si>
  <si>
    <t>-483.495713831209 11.1603402418 -320.646780327967</t>
  </si>
  <si>
    <t>-256.058011265858 98.4068551819232 -348.66681145919</t>
  </si>
  <si>
    <t>-500.254455659306 274.582843515833 -210.979401826493</t>
  </si>
  <si>
    <t>-498.689420915655 285.137908683804 205.364349252838</t>
  </si>
  <si>
    <t>-488.589792458741 285.669638487761 611.627080502073</t>
  </si>
  <si>
    <t>-341.672318546468 303.098609896824 674.440186442996</t>
  </si>
  <si>
    <t>-529.509436311549 117.272557628154 -201.016660865643</t>
  </si>
  <si>
    <t>-534.60518764287 113.739510953878 215.417689299078</t>
  </si>
  <si>
    <t>-530.297053582467 103.015255944407 621.587552226943</t>
  </si>
  <si>
    <t>-389.838928078165 54.2668181497863 682.654032574873</t>
  </si>
  <si>
    <t>9763-20170724T150402.541397600.bin</t>
  </si>
  <si>
    <t>-514.133236162831 195.621452461093 -206.093263426628</t>
  </si>
  <si>
    <t>-520.535057004988 190.557479440437 -304.263362711472</t>
  </si>
  <si>
    <t>-517.797635539145 175.831371391368 -411.686142984433</t>
  </si>
  <si>
    <t>-511.080177529269 159.2742819236 -508.043575695794</t>
  </si>
  <si>
    <t>-499.961455887521 139.755448825551 -603.43430460477</t>
  </si>
  <si>
    <t>-479.533721517913 109.424469768925 -736.500812371462</t>
  </si>
  <si>
    <t>-447.374455174449 88.956153060954 -819.373184273876</t>
  </si>
  <si>
    <t>-491.272851654372 151.869113441247 -684.716199932675</t>
  </si>
  <si>
    <t>-526.387723978146 285.971967700253 -704.310970532796</t>
  </si>
  <si>
    <t>-470.873045539805 380.692336467347 -425.122628870305</t>
  </si>
  <si>
    <t>-274.15692520068 354.906820270228 -281.029333644662</t>
  </si>
  <si>
    <t>-485.853878514678 93.7942639160553 -670.646943757303</t>
  </si>
  <si>
    <t>-483.297825515956 10.9735238884703 -320.899972355922</t>
  </si>
  <si>
    <t>-255.454344294175 97.4244120628757 -348.076352280902</t>
  </si>
  <si>
    <t>-499.402852419191 274.216472266524 -211.049392939957</t>
  </si>
  <si>
    <t>-498.405685101927 284.744259510682 205.296814482791</t>
  </si>
  <si>
    <t>-488.624424924588 285.746239889716 611.568804584196</t>
  </si>
  <si>
    <t>-341.681286663116 302.784154239402 674.429118016204</t>
  </si>
  <si>
    <t>-528.811472205518 117.036847438614 -201.097241102961</t>
  </si>
  <si>
    <t>-534.379328436424 113.795894745543 215.333462624798</t>
  </si>
  <si>
    <t>-530.152854185051 103.10510136311 621.523460160774</t>
  </si>
  <si>
    <t>-389.80354289751 54.1396481822107 682.666410117322</t>
  </si>
  <si>
    <t>9763-20170724T150402.575487600.bin</t>
  </si>
  <si>
    <t>-513.80477953771 195.462806456878 -206.143203387608</t>
  </si>
  <si>
    <t>-520.190330638476 190.423901604693 -304.315643867876</t>
  </si>
  <si>
    <t>-517.458302063875 175.744734706956 -411.745124151439</t>
  </si>
  <si>
    <t>-510.755646037184 159.236758647856 -508.111791292662</t>
  </si>
  <si>
    <t>-499.661935242073 139.772520167268 -603.516663325588</t>
  </si>
  <si>
    <t>-479.280237258404 109.523515934699 -736.608977334315</t>
  </si>
  <si>
    <t>-447.14501930691 89.1029090080576 -819.502444424404</t>
  </si>
  <si>
    <t>-490.973724139202 151.939607505431 -684.790685496203</t>
  </si>
  <si>
    <t>-525.998509410202 286.088633825434 -704.223320384672</t>
  </si>
  <si>
    <t>-470.76659786745 380.661455288078 -424.928760690999</t>
  </si>
  <si>
    <t>-273.814368435536 354.914501745496 -281.151453991866</t>
  </si>
  <si>
    <t>-485.605364045266 93.8491901025761 -670.765953932029</t>
  </si>
  <si>
    <t>-483.265367239355 10.7190119997701 -321.086473388784</t>
  </si>
  <si>
    <t>-255.182305045461 96.821717536887 -347.344167007073</t>
  </si>
  <si>
    <t>-498.996372697019 274.050678646721 -211.064069663559</t>
  </si>
  <si>
    <t>-498.38107533728 284.562374150806 205.283258872191</t>
  </si>
  <si>
    <t>-488.640157573506 285.750397250694 611.566144848354</t>
  </si>
  <si>
    <t>-341.690382719461 302.672048772881 674.442389996263</t>
  </si>
  <si>
    <t>-528.561161958559 116.886763119125 -201.139955470808</t>
  </si>
  <si>
    <t>-534.317374227987 113.784097962322 215.289250005148</t>
  </si>
  <si>
    <t>-530.113820631843 103.119413012717 621.491629197045</t>
  </si>
  <si>
    <t>-389.800397188906 54.0774639793226 682.655541909266</t>
  </si>
  <si>
    <t>9763-20170724T150402.642200300.bin</t>
  </si>
  <si>
    <t>-513.426613660271 195.065408528217 -206.136330681507</t>
  </si>
  <si>
    <t>-519.750249984126 190.081769464064 -304.31564375928</t>
  </si>
  <si>
    <t>-516.959226912307 175.521124500299 -411.759547878633</t>
  </si>
  <si>
    <t>-510.20788616606 159.144150866658 -508.145287257427</t>
  </si>
  <si>
    <t>-499.070677816143 139.834667169403 -603.576472267917</t>
  </si>
  <si>
    <t>-478.633786686193 109.82871675318 -736.715379769507</t>
  </si>
  <si>
    <t>-446.477752079019 89.5779993213825 -819.642556376217</t>
  </si>
  <si>
    <t>-490.345240314591 152.150495438543 -684.824147938919</t>
  </si>
  <si>
    <t>-525.336832233316 286.350677855787 -703.925636954726</t>
  </si>
  <si>
    <t>-470.402670578352 380.544739369932 -424.444405131351</t>
  </si>
  <si>
    <t>-273.293582131243 354.773306316006 -280.886654172335</t>
  </si>
  <si>
    <t>-484.989760580187 94.0337724122014 -670.90413300837</t>
  </si>
  <si>
    <t>-483.5210325103 10.8746418584487 -321.337186425758</t>
  </si>
  <si>
    <t>-254.873809584556 96.0513159637517 -345.634400218412</t>
  </si>
  <si>
    <t>-498.467667245603 273.604163478679 -211.02209906161</t>
  </si>
  <si>
    <t>-498.410815623714 284.202623114165 205.323503496973</t>
  </si>
  <si>
    <t>-488.673027912658 285.76371309975 611.587227513621</t>
  </si>
  <si>
    <t>-341.700675135885 302.446484913584 674.474511736106</t>
  </si>
  <si>
    <t>-528.367108819007 116.543943021151 -201.194631596848</t>
  </si>
  <si>
    <t>-534.239199350982 113.568378033605 215.233840166185</t>
  </si>
  <si>
    <t>-530.071643699401 103.112172586508 621.44723278146</t>
  </si>
  <si>
    <t>-389.783886149983 54.0284188948724 682.63647965034</t>
  </si>
  <si>
    <t>9763-20170724T150402.676279800.bin</t>
  </si>
  <si>
    <t>-513.391390751344 194.950067545512 -206.144459131398</t>
  </si>
  <si>
    <t>-519.661836707473 189.971404867106 -304.327401742656</t>
  </si>
  <si>
    <t>-516.788239777774 175.443385410006 -411.773521483986</t>
  </si>
  <si>
    <t>-509.953549755241 159.107822258456 -508.160496228848</t>
  </si>
  <si>
    <t>-498.724884702285 139.852711845087 -603.591927994531</t>
  </si>
  <si>
    <t>-478.151314082573 109.937884231429 -736.730260693142</t>
  </si>
  <si>
    <t>-445.953521185684 89.7759827458419 -819.662775167508</t>
  </si>
  <si>
    <t>-489.919439598928 152.223712653408 -684.822486691245</t>
  </si>
  <si>
    <t>-524.972927897899 286.436884485623 -703.777467502221</t>
  </si>
  <si>
    <t>-470.237465395342 380.471239607699 -424.203532475949</t>
  </si>
  <si>
    <t>-273.050189295326 354.621225243797 -280.767310229115</t>
  </si>
  <si>
    <t>-484.57141537048 94.0983553260605 -670.935966826679</t>
  </si>
  <si>
    <t>-483.548067562134 11.0576902672608 -321.400579137627</t>
  </si>
  <si>
    <t>-254.782361341845 96.1272827713196 -344.946316449441</t>
  </si>
  <si>
    <t>-498.426991450278 273.468672141585 -211.011415688658</t>
  </si>
  <si>
    <t>-498.437519512065 284.087709715777 205.333656397566</t>
  </si>
  <si>
    <t>-488.683358115296 285.755398037952 611.601720117636</t>
  </si>
  <si>
    <t>-341.704440008245 302.354499851374 674.495783019268</t>
  </si>
  <si>
    <t>-528.325106571211 116.474623088049 -201.215605437986</t>
  </si>
  <si>
    <t>-534.23088160315 113.447393278712 215.211975160721</t>
  </si>
  <si>
    <t>-530.066714359847 103.098601049795 621.436143546342</t>
  </si>
  <si>
    <t>-389.78423067178 53.9968390210975 682.623123972225</t>
  </si>
  <si>
    <t>9763-20170724T150402.708881000.bin</t>
  </si>
  <si>
    <t>-513.412317236059 194.821810053334 -206.156969134967</t>
  </si>
  <si>
    <t>-519.637491822024 189.841810569527 -304.342743907899</t>
  </si>
  <si>
    <t>-516.683156456519 175.346077244322 -411.791067942701</t>
  </si>
  <si>
    <t>-509.764473728671 159.05431680201 -508.179481117342</t>
  </si>
  <si>
    <t>-498.441697272043 139.858859687934 -603.611747840344</t>
  </si>
  <si>
    <t>-477.725938690104 110.044596425412 -736.750661791651</t>
  </si>
  <si>
    <t>-445.458003710804 89.9565966193634 -819.673869198701</t>
  </si>
  <si>
    <t>-489.55709986777 152.290266495593 -684.824554349798</t>
  </si>
  <si>
    <t>-524.61971900194 286.50514880403 -703.658909421704</t>
  </si>
  <si>
    <t>-470.029977943043 380.369626110993 -423.999372210245</t>
  </si>
  <si>
    <t>-272.943625901795 354.059007593358 -280.508242551858</t>
  </si>
  <si>
    <t>-484.208739309489 94.1561749279238 -670.974243000709</t>
  </si>
  <si>
    <t>-483.562309126359 11.025836199115 -321.461249721544</t>
  </si>
  <si>
    <t>-254.722314004462 96.1349291528718 -344.126199936448</t>
  </si>
  <si>
    <t>-498.404987325078 273.297299286382 -211.00225846319</t>
  </si>
  <si>
    <t>-498.5504610298 284.017013096567 205.340214528044</t>
  </si>
  <si>
    <t>-488.685634112016 285.745793639815 611.60212574703</t>
  </si>
  <si>
    <t>-341.707327566894 302.305327062197 674.508088274675</t>
  </si>
  <si>
    <t>-528.377179671038 116.361215374985 -201.22647325882</t>
  </si>
  <si>
    <t>-534.289352891727 113.381689609323 215.201388159044</t>
  </si>
  <si>
    <t>-530.04891860538 103.086482498905 621.41366458777</t>
  </si>
  <si>
    <t>-389.770742402575 53.9846042209731 682.610393404903</t>
  </si>
  <si>
    <t>9763-20170724T150402.776060200.bin</t>
  </si>
  <si>
    <t>-513.546106078996 194.627928462703 -206.142918259578</t>
  </si>
  <si>
    <t>-519.698424154045 189.656646889809 -304.333711994464</t>
  </si>
  <si>
    <t>-516.581839935137 175.235927012678 -411.787642842215</t>
  </si>
  <si>
    <t>-509.484781994006 159.044005968786 -508.179838942639</t>
  </si>
  <si>
    <t>-497.953206935886 139.982948801977 -603.614007743369</t>
  </si>
  <si>
    <t>-476.912808555634 110.398152027563 -736.753128378542</t>
  </si>
  <si>
    <t>-444.500237495527 90.4533961029501 -819.654585700643</t>
  </si>
  <si>
    <t>-488.918816555303 152.548531071391 -684.789628156417</t>
  </si>
  <si>
    <t>-524.156337891038 286.76084713408 -703.430505347529</t>
  </si>
  <si>
    <t>-469.655421875068 380.682173142883 -423.772917605983</t>
  </si>
  <si>
    <t>-272.410499105554 354.004385407129 -280.567629284578</t>
  </si>
  <si>
    <t>-483.507709457978 94.4026032518748 -671.014040348612</t>
  </si>
  <si>
    <t>-483.719603565672 11.318204772771 -321.573586956218</t>
  </si>
  <si>
    <t>-254.698564060954 96.32370202985 -342.749036186358</t>
  </si>
  <si>
    <t>-498.478641760413 273.090336914363 -210.995121110973</t>
  </si>
  <si>
    <t>-498.593515137283 283.929004198623 205.344295070786</t>
  </si>
  <si>
    <t>-488.707473945065 285.779073886333 611.602183349163</t>
  </si>
  <si>
    <t>-341.721354749961 302.203292381741 674.525383597392</t>
  </si>
  <si>
    <t>-528.626298149307 116.213240623508 -201.241463540471</t>
  </si>
  <si>
    <t>-534.404086289678 113.210865673867 215.188185714843</t>
  </si>
  <si>
    <t>-530.054466187361 103.030761992062 621.407017284305</t>
  </si>
  <si>
    <t>-389.751590972058 53.9858647997141 682.592864887382</t>
  </si>
  <si>
    <t>9763-20170724T150402.841241600.bin</t>
  </si>
  <si>
    <t>-513.597412038669 194.345072789122 -206.115404472367</t>
  </si>
  <si>
    <t>-519.715369573756 189.367861740412 -304.308048275621</t>
  </si>
  <si>
    <t>-516.531996854297 174.944185566667 -411.759536734769</t>
  </si>
  <si>
    <t>-509.363516064028 158.751580506457 -508.146392234041</t>
  </si>
  <si>
    <t>-497.749852835468 139.693116229699 -603.571274581174</t>
  </si>
  <si>
    <t>-476.583071395944 110.115984201872 -736.692028409176</t>
  </si>
  <si>
    <t>-444.033704665729 90.2043936331518 -819.547759263823</t>
  </si>
  <si>
    <t>-488.643180119654 152.262692699523 -684.738155377631</t>
  </si>
  <si>
    <t>-523.994163844157 286.442401377104 -703.334196473289</t>
  </si>
  <si>
    <t>-469.541778582647 380.254283552525 -423.630333043833</t>
  </si>
  <si>
    <t>-272.359747566466 353.420627902261 -280.367542690355</t>
  </si>
  <si>
    <t>-483.235611758443 94.1172637643606 -670.959401567511</t>
  </si>
  <si>
    <t>-483.560564053879 11.0809411122343 -321.542501318633</t>
  </si>
  <si>
    <t>-254.125952769068 95.0283941416371 -342.46068299439</t>
  </si>
  <si>
    <t>-498.542998093535 272.809119148526 -210.991688618679</t>
  </si>
  <si>
    <t>-498.691528392018 283.733434002453 205.345529870943</t>
  </si>
  <si>
    <t>-488.702647088299 285.766804117718 611.598083696331</t>
  </si>
  <si>
    <t>-341.722566413109 302.173647016746 674.53991793405</t>
  </si>
  <si>
    <t>-528.637791323301 115.877024940721 -201.23584761193</t>
  </si>
  <si>
    <t>-534.425103605065 113.088045463939 215.195064589204</t>
  </si>
  <si>
    <t>-530.050923451216 102.996938331666 621.412919538111</t>
  </si>
  <si>
    <t>-389.727287224837 53.9924399719816 682.583520093813</t>
  </si>
  <si>
    <t>9763-20170724T150402.874330500.bin</t>
  </si>
  <si>
    <t>-513.623516846259 194.202637298842 -206.088289445409</t>
  </si>
  <si>
    <t>-519.786134624535 189.246041807053 -304.279203983952</t>
  </si>
  <si>
    <t>-516.652768044314 174.833488757796 -411.733676256979</t>
  </si>
  <si>
    <t>-509.529637684592 158.646079514688 -508.124694274484</t>
  </si>
  <si>
    <t>-497.961450270399 139.587152419037 -603.554940611581</t>
  </si>
  <si>
    <t>-476.858664072225 110.003142292899 -736.684408863142</t>
  </si>
  <si>
    <t>-444.284035327556 90.0908605064215 -819.530009256729</t>
  </si>
  <si>
    <t>-488.888085561791 152.153335517508 -684.72619503734</t>
  </si>
  <si>
    <t>-524.237271307541 286.337775114638 -703.291624798967</t>
  </si>
  <si>
    <t>-469.614362874315 380.095816422289 -423.602913077011</t>
  </si>
  <si>
    <t>-272.504679196165 353.116900691123 -280.268009692613</t>
  </si>
  <si>
    <t>-483.485322088947 94.0070435973644 -670.948596257892</t>
  </si>
  <si>
    <t>-483.56721445011 11.0447326810902 -321.560323089214</t>
  </si>
  <si>
    <t>-253.983922532871 94.5877692366103 -342.466129922954</t>
  </si>
  <si>
    <t>-498.640438948133 272.68330964087 -210.96016536835</t>
  </si>
  <si>
    <t>-498.704751297103 283.636968564151 205.376265241116</t>
  </si>
  <si>
    <t>-488.704880035394 285.741069652028 611.618170942485</t>
  </si>
  <si>
    <t>-341.727780605074 302.202725006982 674.552656474062</t>
  </si>
  <si>
    <t>-528.651981064921 115.773658881844 -201.222931719656</t>
  </si>
  <si>
    <t>-534.374398654457 112.951322532644 215.208695930548</t>
  </si>
  <si>
    <t>-530.057609874297 102.984818196687 621.42912642751</t>
  </si>
  <si>
    <t>-389.719099837825 54.0079298866983 682.587557928748</t>
  </si>
  <si>
    <t>9763-20170724T150402.943032700.bin</t>
  </si>
  <si>
    <t>-513.711759607152 194.003190453667 -206.065064442036</t>
  </si>
  <si>
    <t>-519.939505185679 189.078832471585 -304.253512793321</t>
  </si>
  <si>
    <t>-516.917793150234 174.705218797928 -411.716397023712</t>
  </si>
  <si>
    <t>-509.909780341223 158.554291350384 -508.121999417883</t>
  </si>
  <si>
    <t>-498.469757024764 139.533299377315 -603.575206775322</t>
  </si>
  <si>
    <t>-477.560226193244 110.003907991216 -736.747272764864</t>
  </si>
  <si>
    <t>-445.054525363633 90.1539577623769 -819.634994065118</t>
  </si>
  <si>
    <t>-489.5526999974 152.127867178867 -684.759408624597</t>
  </si>
  <si>
    <t>-525.151519716889 286.267499948142 -703.170603593032</t>
  </si>
  <si>
    <t>-470.002916424486 379.690357723969 -423.473018121711</t>
  </si>
  <si>
    <t>-272.80583646261 352.843440281142 -280.233461014525</t>
  </si>
  <si>
    <t>-484.053013945799 93.9855382773403 -671.003498298984</t>
  </si>
  <si>
    <t>-483.196215587669 11.0090498736447 -321.735894003548</t>
  </si>
  <si>
    <t>-254.30963326425 96.5049043728659 -342.384989457499</t>
  </si>
  <si>
    <t>-498.782193978251 272.482870030336 -210.900530100667</t>
  </si>
  <si>
    <t>-498.637533649101 283.507813738488 205.433975319055</t>
  </si>
  <si>
    <t>-488.722459917343 285.659504554416 611.696956363805</t>
  </si>
  <si>
    <t>-341.738267289335 302.230351653453 674.586185022085</t>
  </si>
  <si>
    <t>-528.644982233116 115.552483583265 -201.202565344656</t>
  </si>
  <si>
    <t>-534.341087234985 112.802752557535 215.229852585341</t>
  </si>
  <si>
    <t>-530.044522994933 102.973505080088 621.435504918628</t>
  </si>
  <si>
    <t>-389.683662049671 54.0722274935845 682.603167853259</t>
  </si>
  <si>
    <t>9763-20170724T150402.976120200.bin</t>
  </si>
  <si>
    <t>-513.685822956583 193.915686128017 -206.059802580907</t>
  </si>
  <si>
    <t>-519.979304361335 189.004162538763 -304.24474001087</t>
  </si>
  <si>
    <t>-517.028256769379 174.65042860849 -411.712177050886</t>
  </si>
  <si>
    <t>-510.081785111938 158.521842759071 -508.125948945134</t>
  </si>
  <si>
    <t>-498.700233705498 139.528702143401 -603.591721714347</t>
  </si>
  <si>
    <t>-477.869216779923 110.045559111621 -736.786487308464</t>
  </si>
  <si>
    <t>-445.452272802875 90.2733545044375 -819.727375782271</t>
  </si>
  <si>
    <t>-489.872386742583 152.146342104331 -684.782044447489</t>
  </si>
  <si>
    <t>-525.68119178567 286.243774614806 -703.111807473762</t>
  </si>
  <si>
    <t>-470.250623011606 379.518862734443 -423.420711554049</t>
  </si>
  <si>
    <t>-272.842575868757 352.991418170182 -280.412402580772</t>
  </si>
  <si>
    <t>-484.281872740466 94.0095747162532 -671.038973774798</t>
  </si>
  <si>
    <t>-483.540423274296 11.2822010679536 -321.775741786262</t>
  </si>
  <si>
    <t>-255.097004920826 97.8270291828694 -342.955329310041</t>
  </si>
  <si>
    <t>-498.796614295964 272.431314022881 -210.884472427487</t>
  </si>
  <si>
    <t>-498.527720723667 283.482079141157 205.449307412467</t>
  </si>
  <si>
    <t>-488.74183081518 285.650783128408 611.718800209003</t>
  </si>
  <si>
    <t>-341.748443249656 302.23757384686 674.582315125706</t>
  </si>
  <si>
    <t>-528.592112649189 115.440501613269 -201.205222265496</t>
  </si>
  <si>
    <t>-534.265911086526 112.715176982134 215.227714211849</t>
  </si>
  <si>
    <t>-530.041851698385 102.965814205664 621.444564370664</t>
  </si>
  <si>
    <t>-389.67869825923 54.0750976531394 682.615499453156</t>
  </si>
  <si>
    <t>9763-20170724T150403.008712600.bin</t>
  </si>
  <si>
    <t>-513.56210504609 193.809898700448 -206.053723492545</t>
  </si>
  <si>
    <t>-519.923546221991 188.923144978751 -304.235485843482</t>
  </si>
  <si>
    <t>-517.053996481012 174.605913574722 -411.710068750175</t>
  </si>
  <si>
    <t>-510.183256577221 158.513853183262 -508.135281621469</t>
  </si>
  <si>
    <t>-498.87910363476 139.561379324356 -603.618402922613</t>
  </si>
  <si>
    <t>-478.158523040618 110.140113482991 -736.843931250471</t>
  </si>
  <si>
    <t>-445.814675036604 90.4569594493757 -819.834655947202</t>
  </si>
  <si>
    <t>-490.143421318377 152.213525191439 -684.813311885972</t>
  </si>
  <si>
    <t>-526.113706351357 286.27855215724 -703.04195091212</t>
  </si>
  <si>
    <t>-470.29844455849 379.458410143344 -423.395449979722</t>
  </si>
  <si>
    <t>-272.811940636264 352.929164544625 -280.495952850084</t>
  </si>
  <si>
    <t>-484.491811932314 94.0768214862471 -671.095469831099</t>
  </si>
  <si>
    <t>-483.589969353999 11.2811886541315 -321.876373619376</t>
  </si>
  <si>
    <t>-255.620953868256 98.7504986059291 -344.331903939467</t>
  </si>
  <si>
    <t>-498.724161646827 272.345745576682 -210.870619992376</t>
  </si>
  <si>
    <t>-498.379018824734 283.407896096964 205.462813916643</t>
  </si>
  <si>
    <t>-488.743480296426 285.616290251931 611.733979816169</t>
  </si>
  <si>
    <t>-341.744243632434 302.232283065149 674.576150300772</t>
  </si>
  <si>
    <t>-528.394990209946 115.32682521532 -201.20493659857</t>
  </si>
  <si>
    <t>-534.179600731419 112.643262903814 215.2267898937</t>
  </si>
  <si>
    <t>-530.045829883039 102.946014342325 621.447889994806</t>
  </si>
  <si>
    <t>-389.666727727886 54.1034200832944 682.620725044085</t>
  </si>
  <si>
    <t>9763-20170724T150403.074888700.bin</t>
  </si>
  <si>
    <t>-513.215175243088 193.664302214994 -206.04139876995</t>
  </si>
  <si>
    <t>-519.749387352803 188.831766406749 -304.214415676951</t>
  </si>
  <si>
    <t>-517.144644065615 174.594938062718 -411.706511181269</t>
  </si>
  <si>
    <t>-510.542955939181 158.580300831478 -508.163432938884</t>
  </si>
  <si>
    <t>-499.537155849869 139.706770856873 -603.697069746119</t>
  </si>
  <si>
    <t>-479.266807246719 110.395817161561 -737.016100785902</t>
  </si>
  <si>
    <t>-447.089115059884 90.8424122434701 -820.10193197603</t>
  </si>
  <si>
    <t>-491.06133039311 152.427909802474 -684.908652628404</t>
  </si>
  <si>
    <t>-527.007387514487 286.522317329232 -702.912698156975</t>
  </si>
  <si>
    <t>-470.294686634698 379.565520723528 -423.401250625555</t>
  </si>
  <si>
    <t>-273.091549890498 352.193825001466 -280.269442602766</t>
  </si>
  <si>
    <t>-485.392455825338 94.2760961820884 -671.261665705257</t>
  </si>
  <si>
    <t>-483.569233580732 11.3019449620431 -322.207555105701</t>
  </si>
  <si>
    <t>-256.596761815348 100.831052625019 -346.559954503018</t>
  </si>
  <si>
    <t>-498.417415043389 272.160732014254 -210.838457005612</t>
  </si>
  <si>
    <t>-498.016746299002 283.307956508012 205.492639837521</t>
  </si>
  <si>
    <t>-488.771140525903 285.596215718655 611.777367443295</t>
  </si>
  <si>
    <t>-341.754833683823 302.186989083659 674.586234113945</t>
  </si>
  <si>
    <t>-528.034457501954 115.172442868737 -201.199837038986</t>
  </si>
  <si>
    <t>-533.87010069354 112.48936617569 215.231125547193</t>
  </si>
  <si>
    <t>-530.047484410546 102.93102663193 621.459432176654</t>
  </si>
  <si>
    <t>-389.648797932611 54.1506681993721 682.636956322796</t>
  </si>
  <si>
    <t>9763-20170724T150403.141661000.bin</t>
  </si>
  <si>
    <t>-512.891007826825 193.493107149865 -205.984829259104</t>
  </si>
  <si>
    <t>-519.666506763466 188.733623794326 -304.145089320023</t>
  </si>
  <si>
    <t>-517.35287513888 174.594006127414 -411.656571096406</t>
  </si>
  <si>
    <t>-511.022275736297 158.674172029502 -508.147509746434</t>
  </si>
  <si>
    <t>-500.294274504409 139.90310969647 -603.732832352994</t>
  </si>
  <si>
    <t>-480.421087318626 110.744563871465 -737.145071461493</t>
  </si>
  <si>
    <t>-448.486974857868 91.3148545536649 -820.353823452974</t>
  </si>
  <si>
    <t>-492.047839355184 152.718649533108 -684.953243861433</t>
  </si>
  <si>
    <t>-528.038838831409 286.854078855674 -702.652978064192</t>
  </si>
  <si>
    <t>-470.368503034916 379.307136020572 -423.141647818496</t>
  </si>
  <si>
    <t>-273.023174152093 351.909726853972 -280.210892285407</t>
  </si>
  <si>
    <t>-486.363382397449 94.5482522731741 -671.392729837323</t>
  </si>
  <si>
    <t>-484.005546054616 12.3646592570665 -322.591027184094</t>
  </si>
  <si>
    <t>-257.278252168983 102.278015987636 -347.796453410145</t>
  </si>
  <si>
    <t>-497.994351451062 272.024295762402 -210.760167124769</t>
  </si>
  <si>
    <t>-497.439629470801 283.196610283923 205.570096367492</t>
  </si>
  <si>
    <t>-488.848758919489 285.603574375761 611.876835458254</t>
  </si>
  <si>
    <t>-341.769957423221 302.00951051126 674.587908963051</t>
  </si>
  <si>
    <t>-527.811526637404 114.952402091906 -201.171893096862</t>
  </si>
  <si>
    <t>-533.656488011434 112.374004220232 215.259588724694</t>
  </si>
  <si>
    <t>-530.01988676007 102.975904828441 621.489696823372</t>
  </si>
  <si>
    <t>-389.650727180364 54.1050943077696 682.662799707164</t>
  </si>
  <si>
    <t>9763-20170724T150403.175752800.bin</t>
  </si>
  <si>
    <t>-512.756731089763 193.398654079173 -205.962718090787</t>
  </si>
  <si>
    <t>-519.623391455309 188.671033757472 -304.118126969248</t>
  </si>
  <si>
    <t>-517.416430102023 174.589389353222 -411.639453702594</t>
  </si>
  <si>
    <t>-511.183894221282 158.732150556923 -508.14706539576</t>
  </si>
  <si>
    <t>-500.555241934461 140.034209459481 -603.757825771994</t>
  </si>
  <si>
    <t>-480.822928487033 110.990830859053 -737.216215446868</t>
  </si>
  <si>
    <t>-448.996958807557 91.6541553843986 -820.48797147493</t>
  </si>
  <si>
    <t>-492.39419590002 152.919911976551 -684.975866768598</t>
  </si>
  <si>
    <t>-528.37228077199 287.07767157227 -702.482940233973</t>
  </si>
  <si>
    <t>-470.316259235979 379.188566583826 -422.938491167754</t>
  </si>
  <si>
    <t>-272.83441139039 351.919337422519 -280.171843714152</t>
  </si>
  <si>
    <t>-486.696158271948 94.7378034567607 -671.471500359861</t>
  </si>
  <si>
    <t>-483.921496186964 12.0244235551331 -322.728732327415</t>
  </si>
  <si>
    <t>-257.329537179327 102.287428765902 -347.901921866703</t>
  </si>
  <si>
    <t>-497.793606819111 271.956043368088 -210.714260451973</t>
  </si>
  <si>
    <t>-497.16786842545 283.137231529548 205.615656912964</t>
  </si>
  <si>
    <t>-488.906464391705 285.614499251313 611.933291744064</t>
  </si>
  <si>
    <t>-341.785139177088 301.889082242638 674.578729802906</t>
  </si>
  <si>
    <t>-527.730704872767 114.87007167173 -201.148943106933</t>
  </si>
  <si>
    <t>-533.546173558618 112.325172833357 215.283134004835</t>
  </si>
  <si>
    <t>-530.007291838171 103.009464603022 621.513622048798</t>
  </si>
  <si>
    <t>-389.658731646022 54.0770644578054 682.684709151437</t>
  </si>
  <si>
    <t>9763-20170724T150403.240934400.bin</t>
  </si>
  <si>
    <t>-512.493486266766 193.252591059256 -205.958393032169</t>
  </si>
  <si>
    <t>-519.485206247195 188.570807861739 -304.107252111817</t>
  </si>
  <si>
    <t>-517.468411640198 174.587367341801 -411.645163208908</t>
  </si>
  <si>
    <t>-511.427750327138 158.837547368087 -508.182536840718</t>
  </si>
  <si>
    <t>-501.010280004508 140.265760301692 -603.841046867784</t>
  </si>
  <si>
    <t>-481.595049937516 111.418702475635 -737.388328609724</t>
  </si>
  <si>
    <t>-449.950854711164 92.2967016136547 -820.779077748261</t>
  </si>
  <si>
    <t>-493.051340253365 153.269691882933 -685.060165792195</t>
  </si>
  <si>
    <t>-529.156509709772 287.433780064603 -702.299286160969</t>
  </si>
  <si>
    <t>-470.322559049348 379.320199123624 -422.8436173692</t>
  </si>
  <si>
    <t>-272.570210623094 352.217069817515 -280.420304778977</t>
  </si>
  <si>
    <t>-487.30295477272 95.0700227309817 -671.653042178189</t>
  </si>
  <si>
    <t>-484.344226518784 12.0574153150521 -323.036347293915</t>
  </si>
  <si>
    <t>-257.603684881623 101.878735724948 -348.449774669401</t>
  </si>
  <si>
    <t>-497.435018156165 271.810044567184 -210.67716397869</t>
  </si>
  <si>
    <t>-496.793538108767 283.042467525062 205.651349668144</t>
  </si>
  <si>
    <t>-488.971036154055 285.599312124524 611.982072725557</t>
  </si>
  <si>
    <t>-341.800593566861 301.755691540706 674.542702757565</t>
  </si>
  <si>
    <t>-527.532768020773 114.747379346979 -201.139852027227</t>
  </si>
  <si>
    <t>-533.419174149937 112.297848661864 215.291825852283</t>
  </si>
  <si>
    <t>-529.967725654224 103.06432859415 621.528188791132</t>
  </si>
  <si>
    <t>-389.651246270384 54.0731660663687 682.72598890221</t>
  </si>
  <si>
    <t>9763-20170724T150403.273015900.bin</t>
  </si>
  <si>
    <t>-512.357659350388 193.168817191573 -205.948875940351</t>
  </si>
  <si>
    <t>-519.38718024924 188.493382602401 -304.095347334174</t>
  </si>
  <si>
    <t>-517.43071468477 174.542065308488 -411.638532366432</t>
  </si>
  <si>
    <t>-511.452704786969 158.830430802991 -508.186011841861</t>
  </si>
  <si>
    <t>-501.106274734571 140.305177413807 -603.861258347112</t>
  </si>
  <si>
    <t>-481.800071979926 111.531740386114 -737.440249650599</t>
  </si>
  <si>
    <t>-450.232995573805 92.4987593884041 -820.880571512968</t>
  </si>
  <si>
    <t>-493.208805898878 153.354614753835 -685.079095859084</t>
  </si>
  <si>
    <t>-529.339036996177 287.52979121041 -702.198118027831</t>
  </si>
  <si>
    <t>-470.175264999846 379.376490244317 -422.798944473264</t>
  </si>
  <si>
    <t>-272.334133881804 352.20342176127 -280.512342434179</t>
  </si>
  <si>
    <t>-487.459131652091 95.1463340445755 -671.709805391069</t>
  </si>
  <si>
    <t>-484.384229753642 11.6955107711619 -323.123859520143</t>
  </si>
  <si>
    <t>-257.490888052031 101.141342036487 -348.498637959452</t>
  </si>
  <si>
    <t>-497.284031010173 271.722673380695 -210.677618934774</t>
  </si>
  <si>
    <t>-496.655570405305 282.987261423921 205.650045152994</t>
  </si>
  <si>
    <t>-488.974208490363 285.578719892326 611.976737581516</t>
  </si>
  <si>
    <t>-341.795960756367 301.706833455153 674.526252158266</t>
  </si>
  <si>
    <t>-527.383348894247 114.620393966411 -201.137452405521</t>
  </si>
  <si>
    <t>-533.364036171631 112.299995695959 215.293634396749</t>
  </si>
  <si>
    <t>-529.95022824143 103.084516173154 621.530284183898</t>
  </si>
  <si>
    <t>-389.648497961695 54.0674685444883 682.740980059743</t>
  </si>
  <si>
    <t>9763-20170724T150403.343983000.bin</t>
  </si>
  <si>
    <t>-512.26035266387 193.029954724771 -205.909604895222</t>
  </si>
  <si>
    <t>-519.341397905047 188.396283171709 -304.054317979447</t>
  </si>
  <si>
    <t>-517.47679668352 174.533616884047 -411.61056913448</t>
  </si>
  <si>
    <t>-511.5957927624 158.918660943024 -508.17974481338</t>
  </si>
  <si>
    <t>-501.360190401618 140.506326051348 -603.888819125631</t>
  </si>
  <si>
    <t>-482.224414361639 111.908973611726 -737.530054656905</t>
  </si>
  <si>
    <t>-450.793361731268 93.0202406220426 -821.054305191478</t>
  </si>
  <si>
    <t>-493.568871570935 153.662427423745 -685.09968670218</t>
  </si>
  <si>
    <t>-529.639605649394 287.874657432245 -702.060535454575</t>
  </si>
  <si>
    <t>-470.110003795703 379.601619490013 -422.699812249229</t>
  </si>
  <si>
    <t>-272.208493826638 352.166562693136 -280.547355536896</t>
  </si>
  <si>
    <t>-487.797089080939 95.4373163111609 -671.813841071764</t>
  </si>
  <si>
    <t>-484.727381038509 12.3130083252759 -323.47308266535</t>
  </si>
  <si>
    <t>-257.217139342501 100.377046009208 -348.147315838577</t>
  </si>
  <si>
    <t>-497.094238729227 271.533388425848 -210.645846793458</t>
  </si>
  <si>
    <t>-496.522984804308 282.893508953933 205.679284817806</t>
  </si>
  <si>
    <t>-489.005738919629 285.569614611534 612.001879302535</t>
  </si>
  <si>
    <t>-341.800482772107 301.580655162234 674.517972976038</t>
  </si>
  <si>
    <t>-527.39981810628 114.515753216978 -201.119721770272</t>
  </si>
  <si>
    <t>-533.391026307064 112.181753315485 215.311148346282</t>
  </si>
  <si>
    <t>-529.943225228484 103.096805008944 621.548165929695</t>
  </si>
  <si>
    <t>-389.654876359756 54.0561796020431 682.77061777665</t>
  </si>
  <si>
    <t>9763-20170724T150403.376068400.bin</t>
  </si>
  <si>
    <t>-512.250158655038 192.943709029948 -205.918974136838</t>
  </si>
  <si>
    <t>-519.354466778189 188.312722762697 -304.062084643952</t>
  </si>
  <si>
    <t>-517.5291322652 174.457270393294 -411.62007217835</t>
  </si>
  <si>
    <t>-511.688582292259 158.850433879765 -508.192797574382</t>
  </si>
  <si>
    <t>-501.498085791084 140.44786410944 -603.908475939604</t>
  </si>
  <si>
    <t>-482.430484504576 111.865906395104 -737.562977740116</t>
  </si>
  <si>
    <t>-451.047235045425 93.0135799762386 -821.113448714288</t>
  </si>
  <si>
    <t>-493.748168610577 153.613292058074 -685.121912138123</t>
  </si>
  <si>
    <t>-529.857834116629 287.81137466764 -702.076045733194</t>
  </si>
  <si>
    <t>-470.269864233648 379.566286003087 -422.737104615812</t>
  </si>
  <si>
    <t>-272.437487433982 351.951352218216 -280.523226046826</t>
  </si>
  <si>
    <t>-487.969671125009 95.3865110714326 -671.845668330221</t>
  </si>
  <si>
    <t>-485.009910014062 13.4778755834702 -323.755069962383</t>
  </si>
  <si>
    <t>-256.60754355769 99.5099361919058 -347.331034057488</t>
  </si>
  <si>
    <t>-497.062156655288 271.464970873016 -210.641082347168</t>
  </si>
  <si>
    <t>-496.452975442223 282.839737560289 205.683618802451</t>
  </si>
  <si>
    <t>-489.018435402681 285.566762632172 612.007409636071</t>
  </si>
  <si>
    <t>-341.801861993263 301.521162355385 674.511325564141</t>
  </si>
  <si>
    <t>-527.399616684874 114.410148030589 -201.123198720099</t>
  </si>
  <si>
    <t>-533.443675092089 112.143201861128 215.307300823542</t>
  </si>
  <si>
    <t>-529.95231215042 103.086385180147 621.543132759623</t>
  </si>
  <si>
    <t>-389.658079143135 54.0613033929128 682.764671184263</t>
  </si>
  <si>
    <t>9763-20170724T150403.442838600.bin</t>
  </si>
  <si>
    <t>-512.289463283726 192.765627393165 -205.881791721433</t>
  </si>
  <si>
    <t>-519.424698039334 188.127686105556 -304.02242997637</t>
  </si>
  <si>
    <t>-517.715981667713 174.212968239917 -411.574590329396</t>
  </si>
  <si>
    <t>-512.012990639406 158.526860431889 -508.142773148553</t>
  </si>
  <si>
    <t>-501.991095248292 140.016155794846 -603.855418514485</t>
  </si>
  <si>
    <t>-483.192265992202 111.248958627029 -737.508224766064</t>
  </si>
  <si>
    <t>-451.933552181515 92.3294004402812 -821.090212495961</t>
  </si>
  <si>
    <t>-494.354119594891 153.075398146952 -685.096648936992</t>
  </si>
  <si>
    <t>-530.396391840392 287.281217569524 -702.108185632667</t>
  </si>
  <si>
    <t>-470.693893533479 379.005283660935 -422.783367544925</t>
  </si>
  <si>
    <t>-272.950801680232 351.34111953409 -280.455021002521</t>
  </si>
  <si>
    <t>-488.649642252991 94.8545374693681 -671.762859506943</t>
  </si>
  <si>
    <t>-485.710751731174 16.0068422992044 -324.151775445134</t>
  </si>
  <si>
    <t>-255.66349547754 98.1596310961024 -345.46339631368</t>
  </si>
  <si>
    <t>-497.175396144407 271.319729278863 -210.628264930437</t>
  </si>
  <si>
    <t>-496.338868784237 282.757653246609 205.694311787534</t>
  </si>
  <si>
    <t>-489.030707351365 285.530672490456 612.017463077582</t>
  </si>
  <si>
    <t>-341.795796896739 301.459412843765 674.484737045148</t>
  </si>
  <si>
    <t>-527.364757076808 114.230982180464 -201.096095460174</t>
  </si>
  <si>
    <t>-533.510428592634 112.117045920743 215.333700117764</t>
  </si>
  <si>
    <t>-529.953982035086 103.104030988947 621.565150033766</t>
  </si>
  <si>
    <t>-389.642945276932 54.0966324391345 682.762265233126</t>
  </si>
  <si>
    <t>9763-20170724T150403.476930700.bin</t>
  </si>
  <si>
    <t>-512.2363518785 192.69147601808 -205.871329787156</t>
  </si>
  <si>
    <t>-519.418761956136 188.060059441671 -304.008829456376</t>
  </si>
  <si>
    <t>-517.825902988161 174.098227405703 -411.55658548121</t>
  </si>
  <si>
    <t>-512.251858761048 158.344120910888 -508.121290567</t>
  </si>
  <si>
    <t>-502.381979979215 139.737515246247 -603.831170186426</t>
  </si>
  <si>
    <t>-483.820158952493 110.803947854376 -737.481163449051</t>
  </si>
  <si>
    <t>-452.644557961516 91.8081234219089 -821.076834538633</t>
  </si>
  <si>
    <t>-494.860522653093 152.699151593947 -685.09884806601</t>
  </si>
  <si>
    <t>-530.860582980053 286.900859493212 -702.219645342726</t>
  </si>
  <si>
    <t>-471.006800884376 378.848803378894 -423.000880140617</t>
  </si>
  <si>
    <t>-273.426203272595 351.059722843857 -280.471309745513</t>
  </si>
  <si>
    <t>-489.189514328677 94.4878275280414 -671.709140433755</t>
  </si>
  <si>
    <t>-486.359191968295 16.8441461954844 -324.223477373571</t>
  </si>
  <si>
    <t>-255.54998759481 97.1746380567749 -344.202078312458</t>
  </si>
  <si>
    <t>-497.170226716985 271.250254653969 -210.626321900041</t>
  </si>
  <si>
    <t>-496.287868642793 282.714540087002 205.695384375674</t>
  </si>
  <si>
    <t>-489.01797632916 285.484769781525 612.016901726325</t>
  </si>
  <si>
    <t>-341.784580424228 301.494400655259 674.467034709246</t>
  </si>
  <si>
    <t>-527.280582087283 114.122250343383 -201.083186793619</t>
  </si>
  <si>
    <t>-533.503032885806 112.131970007432 215.346059111677</t>
  </si>
  <si>
    <t>-529.958832869203 103.112043612691 621.574814421269</t>
  </si>
  <si>
    <t>-389.641598800775 54.1143761868827 682.765491499864</t>
  </si>
  <si>
    <t>9763-20170724T150403.540105300.bin</t>
  </si>
  <si>
    <t>-511.942771583515 192.621116665758 -205.857328159372</t>
  </si>
  <si>
    <t>-519.126588119905 187.983456224789 -303.994381894603</t>
  </si>
  <si>
    <t>-517.688847882165 173.909331112733 -411.529761114709</t>
  </si>
  <si>
    <t>-512.31291657415 158.004702130261 -508.08105889126</t>
  </si>
  <si>
    <t>-502.695996558955 139.194866979042 -603.776893861753</t>
  </si>
  <si>
    <t>-484.545189109835 109.915548661584 -737.407994545104</t>
  </si>
  <si>
    <t>-453.532660294775 90.7059727259339 -821.015475038245</t>
  </si>
  <si>
    <t>-495.37841124571 151.951767418816 -685.095495370501</t>
  </si>
  <si>
    <t>-531.355266183391 286.128065420942 -702.512161593996</t>
  </si>
  <si>
    <t>-471.42043342717 378.675738086439 -423.509169227115</t>
  </si>
  <si>
    <t>-274.164662752655 350.446555031318 -280.616680356922</t>
  </si>
  <si>
    <t>-489.758347992727 93.7638987892262 -671.582887755853</t>
  </si>
  <si>
    <t>-486.565300743723 18.1786246717688 -324.292471661083</t>
  </si>
  <si>
    <t>-254.931560898038 96.5825617428868 -342.282436907759</t>
  </si>
  <si>
    <t>-497.059841084942 271.147526673462 -210.61551420554</t>
  </si>
  <si>
    <t>-496.122025559363 282.71843677065 205.703148025165</t>
  </si>
  <si>
    <t>-488.997855243797 285.456456446399 612.009604785138</t>
  </si>
  <si>
    <t>-341.765938550816 301.512659734178 674.451277741573</t>
  </si>
  <si>
    <t>-526.712071256262 114.123807252711 -201.047436460786</t>
  </si>
  <si>
    <t>-533.637522466114 112.142807282134 215.370745476239</t>
  </si>
  <si>
    <t>-529.957850848125 103.122770615512 621.5712498912</t>
  </si>
  <si>
    <t>-389.634661376325 54.175327237399 682.788396870091</t>
  </si>
  <si>
    <t>9763-20170724T150403.575200600.bin</t>
  </si>
  <si>
    <t>-511.736359573073 192.632402894838 -205.834087666893</t>
  </si>
  <si>
    <t>-518.935993267597 187.987013740761 -303.969605858936</t>
  </si>
  <si>
    <t>-517.571343147623 173.849605356513 -411.497709534683</t>
  </si>
  <si>
    <t>-512.281847069731 157.863591795462 -508.040212656935</t>
  </si>
  <si>
    <t>-502.770414871489 138.946291704389 -603.725461824702</t>
  </si>
  <si>
    <t>-484.786747443864 109.487417870566 -737.339741092379</t>
  </si>
  <si>
    <t>-453.86196691073 90.1790269910919 -820.957015797041</t>
  </si>
  <si>
    <t>-495.540211936343 151.595733551602 -685.068687602564</t>
  </si>
  <si>
    <t>-531.520689958722 285.746164047585 -702.645019605267</t>
  </si>
  <si>
    <t>-471.558648429535 378.564430402472 -423.737798566349</t>
  </si>
  <si>
    <t>-274.381915271513 350.33748547266 -280.735694052943</t>
  </si>
  <si>
    <t>-489.93188180278 93.4225656847864 -671.48809615734</t>
  </si>
  <si>
    <t>-486.688537732675 19.0526990187759 -324.344447350874</t>
  </si>
  <si>
    <t>-254.638331389248 96.3600571048933 -341.702370036351</t>
  </si>
  <si>
    <t>-496.97622752717 271.188682810237 -210.611804260192</t>
  </si>
  <si>
    <t>-496.035007244516 282.708137037003 205.708270058847</t>
  </si>
  <si>
    <t>-488.979458811757 285.435337594588 612.013830229784</t>
  </si>
  <si>
    <t>-341.748348291496 301.525361840042 674.44873983476</t>
  </si>
  <si>
    <t>-526.478269597024 114.089821915489 -201.042924840715</t>
  </si>
  <si>
    <t>-533.673238838025 112.149169792279 215.370921813187</t>
  </si>
  <si>
    <t>-529.962084172275 103.126470137831 621.577370740545</t>
  </si>
  <si>
    <t>-389.631322693986 54.2096008334863 682.801697664485</t>
  </si>
  <si>
    <t>9763-20170724T150403.642381900.bin</t>
  </si>
  <si>
    <t>-511.598169875538 192.654973012654 -205.965985933903</t>
  </si>
  <si>
    <t>-518.791860251326 187.997336905932 -304.101412825087</t>
  </si>
  <si>
    <t>-517.566499796931 173.746853756023 -411.616207546181</t>
  </si>
  <si>
    <t>-512.457854411358 157.612495014563 -508.143882617355</t>
  </si>
  <si>
    <t>-503.179388578235 138.497136709864 -603.812490889985</t>
  </si>
  <si>
    <t>-485.575820503188 108.703705118131 -737.403244171173</t>
  </si>
  <si>
    <t>-454.822466518263 89.2120236921789 -821.041210476076</t>
  </si>
  <si>
    <t>-496.156503355119 150.945603159358 -685.204901161873</t>
  </si>
  <si>
    <t>-532.145180864984 285.052477301186 -703.109039389604</t>
  </si>
  <si>
    <t>-472.170122789178 378.526120919946 -424.423536733743</t>
  </si>
  <si>
    <t>-275.335500455574 350.113724693185 -280.987518815187</t>
  </si>
  <si>
    <t>-490.557730268414 92.8008778212384 -671.499678789055</t>
  </si>
  <si>
    <t>-486.680298217802 21.5295696019894 -324.808154600302</t>
  </si>
  <si>
    <t>-253.686680376537 96.0770847948818 -341.590039487276</t>
  </si>
  <si>
    <t>-496.95866083553 271.252737845229 -210.681242536727</t>
  </si>
  <si>
    <t>-495.95399433152 282.714470715681 205.640345361824</t>
  </si>
  <si>
    <t>-488.911868770755 285.379949349822 611.983061867021</t>
  </si>
  <si>
    <t>-341.702085590262 301.610673111534 674.431763009241</t>
  </si>
  <si>
    <t>-526.260106573073 114.130874866664 -201.12388143673</t>
  </si>
  <si>
    <t>-533.748170046267 112.255522380512 215.285080984438</t>
  </si>
  <si>
    <t>-529.951367392189 103.138621141269 621.529484255264</t>
  </si>
  <si>
    <t>-389.641232453712 54.2211644378808 682.800572285724</t>
  </si>
  <si>
    <t>9763-20170724T150403.674469400.bin</t>
  </si>
  <si>
    <t>-511.6054349334 192.739787675561 -205.977821442942</t>
  </si>
  <si>
    <t>-518.798793175421 188.071355705793 -304.112752026538</t>
  </si>
  <si>
    <t>-517.635914908413 173.767723656515 -411.621133635381</t>
  </si>
  <si>
    <t>-512.60723711433 157.566226827648 -508.141809647465</t>
  </si>
  <si>
    <t>-503.430894061344 138.363506208862 -603.802884072742</t>
  </si>
  <si>
    <t>-485.993187021325 108.424193374999 -737.382692120092</t>
  </si>
  <si>
    <t>-455.305823036701 88.837395863053 -821.022628359804</t>
  </si>
  <si>
    <t>-496.498185065033 150.724446357782 -685.216275602745</t>
  </si>
  <si>
    <t>-532.461762926241 284.811293685052 -703.280614931555</t>
  </si>
  <si>
    <t>-472.516875289036 378.637600011698 -424.706887849507</t>
  </si>
  <si>
    <t>-275.8738103324 349.894619285775 -281.074239489018</t>
  </si>
  <si>
    <t>-490.904130877532 92.5920016689417 -671.456817521919</t>
  </si>
  <si>
    <t>-486.542059969775 22.1188317684453 -324.9124082641</t>
  </si>
  <si>
    <t>-253.338686212256 95.9508586759418 -341.942446864312</t>
  </si>
  <si>
    <t>-496.958738006753 271.321954185563 -210.71329158182</t>
  </si>
  <si>
    <t>-495.940507236179 282.748659804839 205.609166164792</t>
  </si>
  <si>
    <t>-488.891118623328 285.389116737361 611.954759702318</t>
  </si>
  <si>
    <t>-341.685947526535 301.603600244838 674.418592383991</t>
  </si>
  <si>
    <t>-526.33877904685 114.167412500514 -201.143711545514</t>
  </si>
  <si>
    <t>-533.80782203538 112.324575859525 215.265716822479</t>
  </si>
  <si>
    <t>-529.949338360707 103.134114862342 621.509623107828</t>
  </si>
  <si>
    <t>-389.641792462594 54.2380843008982 682.803801283073</t>
  </si>
  <si>
    <t>9763-20170724T150403.740300300.bin</t>
  </si>
  <si>
    <t>-511.622655974283 192.930221962061 -205.992498379201</t>
  </si>
  <si>
    <t>-518.797283819105 188.2716004371 -304.129239302603</t>
  </si>
  <si>
    <t>-517.713365175036 173.920312734476 -411.632049041187</t>
  </si>
  <si>
    <t>-512.793025797288 157.648709975369 -508.146617094193</t>
  </si>
  <si>
    <t>-503.75976671648 138.347733971676 -603.801514991617</t>
  </si>
  <si>
    <t>-486.558012854981 108.238542533477 -737.373696203598</t>
  </si>
  <si>
    <t>-455.966851785531 88.4974339738949 -821.012612859679</t>
  </si>
  <si>
    <t>-496.956234874772 150.6068022461 -685.241139109588</t>
  </si>
  <si>
    <t>-532.860429454548 284.678707945606 -703.544586671141</t>
  </si>
  <si>
    <t>-473.078976587458 379.040787667 -425.117025980901</t>
  </si>
  <si>
    <t>-276.689018190001 349.917156506186 -281.214914288644</t>
  </si>
  <si>
    <t>-491.367154510138 92.4884375898846 -671.42063819511</t>
  </si>
  <si>
    <t>-486.054165920699 21.1652103600393 -324.799023611492</t>
  </si>
  <si>
    <t>-253.014435557403 95.481448372509 -341.961622267307</t>
  </si>
  <si>
    <t>-496.917606305624 271.534934861063 -210.750229081223</t>
  </si>
  <si>
    <t>-496.008184448525 282.837471979459 205.575854690268</t>
  </si>
  <si>
    <t>-488.836496424853 285.384968491815 611.912884551343</t>
  </si>
  <si>
    <t>-341.642793312719 301.579946907841 674.408775128738</t>
  </si>
  <si>
    <t>-526.291139328903 114.318302446895 -201.173495983773</t>
  </si>
  <si>
    <t>-533.914669920456 112.538538440059 215.233437401476</t>
  </si>
  <si>
    <t>-529.923307568449 103.162101543526 621.472910863893</t>
  </si>
  <si>
    <t>-389.638439103047 54.2332191485293 682.792730209958</t>
  </si>
  <si>
    <t>9763-20170724T150403.772392000.bin</t>
  </si>
  <si>
    <t>-511.60892679502 192.959549567799 -205.994549330456</t>
  </si>
  <si>
    <t>-518.774802858029 188.295788345731 -304.131714953772</t>
  </si>
  <si>
    <t>-517.716020472965 173.945934314401 -411.635025360995</t>
  </si>
  <si>
    <t>-512.832188520623 157.677507806366 -508.151816365826</t>
  </si>
  <si>
    <t>-503.849064755465 138.380366543762 -603.812264713934</t>
  </si>
  <si>
    <t>-486.731962570822 108.276799256778 -737.396653567015</t>
  </si>
  <si>
    <t>-456.181123014756 88.5063140832112 -821.043340815366</t>
  </si>
  <si>
    <t>-497.099323563526 150.642751932443 -685.255954926994</t>
  </si>
  <si>
    <t>-532.967549660471 284.717992057347 -703.616577506805</t>
  </si>
  <si>
    <t>-473.318783190635 379.209256011508 -425.204272916032</t>
  </si>
  <si>
    <t>-276.965581255811 350.052695456065 -281.25877575094</t>
  </si>
  <si>
    <t>-491.497102179805 92.5242606656645 -671.441041710125</t>
  </si>
  <si>
    <t>-485.816678151964 20.5397837707285 -324.797429950173</t>
  </si>
  <si>
    <t>-253.116267060398 95.872011566051 -342.134497994971</t>
  </si>
  <si>
    <t>-496.947323183648 271.564946721263 -210.758903670788</t>
  </si>
  <si>
    <t>-496.008023468755 282.859894171121 205.567359914714</t>
  </si>
  <si>
    <t>-488.79831526046 285.348871250951 611.899075692219</t>
  </si>
  <si>
    <t>-341.618911556109 301.618800727717 674.409149394554</t>
  </si>
  <si>
    <t>-526.242056797842 114.358340543954 -201.175272108692</t>
  </si>
  <si>
    <t>-533.986163609495 112.580066872664 215.229484705887</t>
  </si>
  <si>
    <t>-529.904915389093 103.185297929203 621.457735086855</t>
  </si>
  <si>
    <t>-389.648050103687 54.1992994191121 682.796017949785</t>
  </si>
  <si>
    <t>9763-20170724T150403.843112200.bin</t>
  </si>
  <si>
    <t>-511.611820371498 193.075179710182 -205.97301804868</t>
  </si>
  <si>
    <t>-518.753700165955 188.407692895667 -304.11178647927</t>
  </si>
  <si>
    <t>-517.75274179493 174.081221821661 -411.618839900985</t>
  </si>
  <si>
    <t>-512.954157523273 157.843054075753 -508.144875852683</t>
  </si>
  <si>
    <t>-504.088487248645 138.583702670073 -603.823890864841</t>
  </si>
  <si>
    <t>-487.169910252704 108.540069252792 -737.447035453379</t>
  </si>
  <si>
    <t>-456.725020355845 88.8102777369995 -821.141963523334</t>
  </si>
  <si>
    <t>-497.485956058942 150.879402151308 -685.274613313883</t>
  </si>
  <si>
    <t>-533.453983229415 284.926607628881 -703.709626694408</t>
  </si>
  <si>
    <t>-473.903858213538 379.734924278715 -425.384087565176</t>
  </si>
  <si>
    <t>-277.411490218804 350.498973552406 -281.644641294567</t>
  </si>
  <si>
    <t>-491.8108867304 92.7610062844681 -671.488883406329</t>
  </si>
  <si>
    <t>-485.314285358863 19.8279428041849 -324.91306838548</t>
  </si>
  <si>
    <t>-253.315567184928 97.0564711013828 -343.280882432135</t>
  </si>
  <si>
    <t>-497.060503751343 271.694700258271 -210.748586301086</t>
  </si>
  <si>
    <t>-495.973293874284 282.930387679115 205.57890394181</t>
  </si>
  <si>
    <t>-488.756460988097 285.328023319365 611.902856664145</t>
  </si>
  <si>
    <t>-341.575021719754 301.579774064309 674.412902114871</t>
  </si>
  <si>
    <t>-526.185617092965 114.446390734115 -201.178049758612</t>
  </si>
  <si>
    <t>-534.158853128066 112.694007194847 215.222443608264</t>
  </si>
  <si>
    <t>-529.888262291229 103.214260327354 621.428619391324</t>
  </si>
  <si>
    <t>-389.663789084686 54.1860702836209 682.807256214351</t>
  </si>
  <si>
    <t>9763-20170724T150403.875197600.bin</t>
  </si>
  <si>
    <t>-511.484143051993 193.043654933396 -205.990516292242</t>
  </si>
  <si>
    <t>-518.633263770457 188.384973387917 -304.129185572475</t>
  </si>
  <si>
    <t>-517.667678158204 174.072738551443 -411.638343958704</t>
  </si>
  <si>
    <t>-512.911188584909 157.848921688001 -508.169001868499</t>
  </si>
  <si>
    <t>-504.097153065889 138.605349630738 -603.855883611125</t>
  </si>
  <si>
    <t>-487.260782980723 108.585421046988 -737.494817185287</t>
  </si>
  <si>
    <t>-456.862017980113 88.8823039695717 -821.212854407279</t>
  </si>
  <si>
    <t>-497.562170983872 150.913345803848 -685.310288430788</t>
  </si>
  <si>
    <t>-533.563529406761 284.937494085549 -703.760923982267</t>
  </si>
  <si>
    <t>-474.128003090813 379.758087840985 -425.414941382902</t>
  </si>
  <si>
    <t>-277.364039315944 350.804835126105 -281.990253014591</t>
  </si>
  <si>
    <t>-491.843728789243 92.7967524586682 -671.534792944491</t>
  </si>
  <si>
    <t>-484.999672806133 19.6308502651327 -325.017117372218</t>
  </si>
  <si>
    <t>-253.412596013918 97.9608715538852 -343.907666043762</t>
  </si>
  <si>
    <t>-496.951127487761 271.665096246993 -210.741666624527</t>
  </si>
  <si>
    <t>-495.934757514877 282.918710477808 205.585509319884</t>
  </si>
  <si>
    <t>-488.729401947871 285.290664322354 611.912689298379</t>
  </si>
  <si>
    <t>-341.54832171224 301.570691166626 674.416169408003</t>
  </si>
  <si>
    <t>-525.962581259116 114.426874542125 -201.187504920391</t>
  </si>
  <si>
    <t>-534.200388428638 112.709268901961 215.207974830177</t>
  </si>
  <si>
    <t>-529.886010721553 103.22218147668 621.411348889422</t>
  </si>
  <si>
    <t>-389.673169799008 54.1856865219092 682.809922446572</t>
  </si>
  <si>
    <t>9763-20170724T150403.940378500.bin</t>
  </si>
  <si>
    <t>-511.251913401108 193.088999289617 -206.015621478304</t>
  </si>
  <si>
    <t>-518.386478397232 188.428855269805 -304.155191303381</t>
  </si>
  <si>
    <t>-517.438386967612 174.149538616389 -411.669001617321</t>
  </si>
  <si>
    <t>-512.711287137703 157.968938708095 -508.208362460194</t>
  </si>
  <si>
    <t>-503.940224080041 138.781283637567 -603.910380340454</t>
  </si>
  <si>
    <t>-487.178604115764 108.85341194466 -737.579250199449</t>
  </si>
  <si>
    <t>-456.852327080448 89.2050324985639 -821.336532742288</t>
  </si>
  <si>
    <t>-497.489536010701 151.140816205462 -685.363708741343</t>
  </si>
  <si>
    <t>-533.568407982537 285.169156744517 -703.749792271979</t>
  </si>
  <si>
    <t>-474.215156709439 379.939242305534 -425.369034291294</t>
  </si>
  <si>
    <t>-276.40505681557 351.830069953876 -283.22111870517</t>
  </si>
  <si>
    <t>-491.685891271052 93.0242301609569 -671.623935171963</t>
  </si>
  <si>
    <t>-484.446961194647 19.6483961098761 -325.278166607511</t>
  </si>
  <si>
    <t>-253.478942220486 99.6896960764093 -344.569698626852</t>
  </si>
  <si>
    <t>-496.831972826047 271.740058550604 -210.761833193462</t>
  </si>
  <si>
    <t>-495.784774922873 282.927234966397 205.567048161382</t>
  </si>
  <si>
    <t>-488.656155987605 285.229265278555 611.898654677361</t>
  </si>
  <si>
    <t>-341.485886183645 301.569136252572 674.411990634845</t>
  </si>
  <si>
    <t>-525.668671215092 114.471486028295 -201.22934812978</t>
  </si>
  <si>
    <t>-534.280142569372 112.730383689071 215.15850245815</t>
  </si>
  <si>
    <t>-529.904009838271 103.222334922467 621.380863699624</t>
  </si>
  <si>
    <t>-389.700035859967 54.196164033031 682.807873539805</t>
  </si>
  <si>
    <t>9763-20170724T150403.979483800.bin</t>
  </si>
  <si>
    <t>-511.130920393019 193.078243773472 -206.019464526835</t>
  </si>
  <si>
    <t>-518.267083360524 188.422269441638 -304.159202487278</t>
  </si>
  <si>
    <t>-517.338658806365 174.146752850186 -411.673640171335</t>
  </si>
  <si>
    <t>-512.636679967762 157.967929365451 -508.214365851792</t>
  </si>
  <si>
    <t>-503.898069391298 138.780152645881 -603.919523132768</t>
  </si>
  <si>
    <t>-487.189797767742 108.848896200356 -737.594265833405</t>
  </si>
  <si>
    <t>-456.87387755485 89.2131877484092 -821.358337955037</t>
  </si>
  <si>
    <t>-497.483782365307 151.136945401435 -685.376033408997</t>
  </si>
  <si>
    <t>-533.599708181962 285.13985771766 -703.790502354829</t>
  </si>
  <si>
    <t>-474.418919168785 380.108003534091 -425.440564666998</t>
  </si>
  <si>
    <t>-275.48574750959 353.216971755712 -284.630541918256</t>
  </si>
  <si>
    <t>-491.666907981131 93.0217221463161 -671.636388841406</t>
  </si>
  <si>
    <t>-484.207771535032 19.2484166161803 -325.293865466973</t>
  </si>
  <si>
    <t>-253.640352378707 100.422150474489 -344.645840130614</t>
  </si>
  <si>
    <t>-496.797728903554 271.700498478938 -210.761697468839</t>
  </si>
  <si>
    <t>-495.720441073108 282.910063756899 205.566532811807</t>
  </si>
  <si>
    <t>-488.613598083286 285.19744749963 611.897669433313</t>
  </si>
  <si>
    <t>-341.450422742567 301.587498418422 674.414617715494</t>
  </si>
  <si>
    <t>-525.449133021122 114.469828841658 -201.227937477051</t>
  </si>
  <si>
    <t>-534.277815364487 112.736478002303 215.15534001639</t>
  </si>
  <si>
    <t>-529.920793340046 103.21975384993 621.370570316404</t>
  </si>
  <si>
    <t>-389.716930133954 54.2081298157646 682.809491885682</t>
  </si>
  <si>
    <t>9763-20170724T150404.041673200.bin</t>
  </si>
  <si>
    <t>-510.776556357494 193.088682398112 -205.96459662407</t>
  </si>
  <si>
    <t>-517.911269871723 188.44274410978 -304.104874596295</t>
  </si>
  <si>
    <t>-516.999579439383 174.187266153191 -411.622210174364</t>
  </si>
  <si>
    <t>-512.319839996993 158.029984449706 -508.167694065143</t>
  </si>
  <si>
    <t>-503.610375906359 138.866813138518 -603.880375343327</t>
  </si>
  <si>
    <t>-486.950247401809 108.97304913372 -737.56950154101</t>
  </si>
  <si>
    <t>-456.651316459837 89.3629105064874 -821.345577984846</t>
  </si>
  <si>
    <t>-497.24962298 151.243524843572 -685.337944894137</t>
  </si>
  <si>
    <t>-533.463834589611 285.218486160057 -703.765280326257</t>
  </si>
  <si>
    <t>-474.6811628382 380.425905182943 -425.412770773852</t>
  </si>
  <si>
    <t>-271.84360302015 358.282975463785 -289.42881817993</t>
  </si>
  <si>
    <t>-491.379378643303 93.1304137013792 -671.612068338718</t>
  </si>
  <si>
    <t>-483.313582102545 18.4542446297583 -325.287762540425</t>
  </si>
  <si>
    <t>-253.581456798946 101.94624860447 -344.711007093353</t>
  </si>
  <si>
    <t>-496.556784062626 271.698398353656 -210.721192946484</t>
  </si>
  <si>
    <t>-495.541320364217 282.925151817033 205.606731486606</t>
  </si>
  <si>
    <t>-488.545946868694 285.12189361377 611.931841782146</t>
  </si>
  <si>
    <t>-341.383698139045 301.618523520303 674.422901194438</t>
  </si>
  <si>
    <t>-524.903343955476 114.477605472599 -201.198631533772</t>
  </si>
  <si>
    <t>-534.228251479221 112.702531106566 215.173710927876</t>
  </si>
  <si>
    <t>-529.971319901344 103.231507641537 621.37566852052</t>
  </si>
  <si>
    <t>-389.764745921442 54.2283768202947 682.815180525752</t>
  </si>
  <si>
    <t>9763-20170724T150404.082789400.bin</t>
  </si>
  <si>
    <t>-510.37798604517 193.095520383769 -205.926885777558</t>
  </si>
  <si>
    <t>-517.498674174514 188.449141440076 -304.068131798759</t>
  </si>
  <si>
    <t>-516.583648557946 174.21109814343 -411.587597890029</t>
  </si>
  <si>
    <t>-511.905290347041 158.077220955622 -508.137148126656</t>
  </si>
  <si>
    <t>-503.201367311409 138.945561898997 -603.856636309442</t>
  </si>
  <si>
    <t>-486.553236031901 109.105340985082 -737.559357239912</t>
  </si>
  <si>
    <t>-456.27608940429 89.5117413176999 -821.347049991905</t>
  </si>
  <si>
    <t>-496.877865180611 151.35121531641 -685.312877669258</t>
  </si>
  <si>
    <t>-533.235032161947 285.295469298803 -703.736789694594</t>
  </si>
  <si>
    <t>-474.55666061434 380.320637097296 -425.299945436711</t>
  </si>
  <si>
    <t>-268.856404686932 361.734922185912 -293.137201668604</t>
  </si>
  <si>
    <t>-490.94652776042 93.2399596322703 -671.604942522924</t>
  </si>
  <si>
    <t>-482.558044281332 18.5858252760243 -325.367469353655</t>
  </si>
  <si>
    <t>-253.188232409367 103.06422353527 -344.807631991219</t>
  </si>
  <si>
    <t>-496.280294343717 271.657400782328 -210.67481072922</t>
  </si>
  <si>
    <t>-495.291728372104 282.968756210691 205.650858080681</t>
  </si>
  <si>
    <t>-488.517737780049 285.085567395137 611.974009934525</t>
  </si>
  <si>
    <t>-341.348700580303 301.607974180691 674.442256079657</t>
  </si>
  <si>
    <t>-524.306996406327 114.536572272644 -201.135137731338</t>
  </si>
  <si>
    <t>-534.188892548684 112.627768638047 215.223766296705</t>
  </si>
  <si>
    <t>-530.000360652505 103.250155930208 621.392630851041</t>
  </si>
  <si>
    <t>-389.795901196599 54.2260446977366 682.820246397573</t>
  </si>
  <si>
    <t>9763-20170724T150404.141455400.bin</t>
  </si>
  <si>
    <t>-509.449425315592 192.822280232568 -205.837078219281</t>
  </si>
  <si>
    <t>-516.592841760779 188.166059734642 -303.976190172302</t>
  </si>
  <si>
    <t>-515.647991297387 173.948783046204 -411.498182825657</t>
  </si>
  <si>
    <t>-510.920353705025 157.850590511756 -508.051303596436</t>
  </si>
  <si>
    <t>-502.145081018543 138.773857833494 -603.775236692791</t>
  </si>
  <si>
    <t>-485.373650775952 109.033739731236 -737.484831906373</t>
  </si>
  <si>
    <t>-455.085115060223 89.4969123247658 -821.281639427073</t>
  </si>
  <si>
    <t>-495.820438791997 151.231099401782 -685.223369321774</t>
  </si>
  <si>
    <t>-532.501531766585 285.084650363576 -703.602103388956</t>
  </si>
  <si>
    <t>-473.858093377998 379.871271623002 -425.076720199336</t>
  </si>
  <si>
    <t>-263.200747453552 366.127564791354 -300.338573968121</t>
  </si>
  <si>
    <t>-489.753796296256 93.1283240463938 -671.53918499215</t>
  </si>
  <si>
    <t>-480.619682492231 18.838208645411 -325.5141817246</t>
  </si>
  <si>
    <t>-252.055238615423 105.411435742481 -345.221582340933</t>
  </si>
  <si>
    <t>-495.63001325471 271.556898965151 -210.572898532033</t>
  </si>
  <si>
    <t>-494.525105018989 282.847333201108 205.753064429803</t>
  </si>
  <si>
    <t>-488.457749405535 285.021331582326 612.058710924704</t>
  </si>
  <si>
    <t>-341.269448809109 301.544592680091 674.481393981825</t>
  </si>
  <si>
    <t>-523.331510886602 114.155395142823 -201.115199933818</t>
  </si>
  <si>
    <t>-534.040358458026 112.6191759015 215.224742246604</t>
  </si>
  <si>
    <t>-530.069067727892 103.280411535947 621.423983062047</t>
  </si>
  <si>
    <t>-389.857067266104 54.2628258482712 682.839482685463</t>
  </si>
  <si>
    <t>9763-20170724T150404.173541500.bin</t>
  </si>
  <si>
    <t>-509.06475320676 193.01057083432 -205.850351140168</t>
  </si>
  <si>
    <t>-516.202879848874 188.337509678808 -303.989053542656</t>
  </si>
  <si>
    <t>-515.217174646296 174.113243178351 -411.509798411357</t>
  </si>
  <si>
    <t>-510.43861800088 158.015234112607 -508.060426558364</t>
  </si>
  <si>
    <t>-501.598657224604 138.946916442927 -603.780105482096</t>
  </si>
  <si>
    <t>-484.721962861875 109.228303125102 -737.481074842497</t>
  </si>
  <si>
    <t>-454.397689599526 89.7194712802882 -821.271628417455</t>
  </si>
  <si>
    <t>-495.246332025292 151.412640283263 -685.224891790861</t>
  </si>
  <si>
    <t>-532.117883883148 285.209525593434 -703.643482433286</t>
  </si>
  <si>
    <t>-473.436858985074 380.352095326959 -425.247228727376</t>
  </si>
  <si>
    <t>-260.798921579084 368.311612060603 -303.735366089997</t>
  </si>
  <si>
    <t>-489.117562607206 93.3169795134932 -671.537920403947</t>
  </si>
  <si>
    <t>-479.508667095313 19.0902257839145 -325.568197056578</t>
  </si>
  <si>
    <t>-251.453746914465 106.992544431249 -345.294760413481</t>
  </si>
  <si>
    <t>-495.26684569945 271.748557294939 -210.599186533995</t>
  </si>
  <si>
    <t>-494.104632234637 282.879659608895 205.730924036458</t>
  </si>
  <si>
    <t>-488.426175167187 284.997062995433 612.076893809653</t>
  </si>
  <si>
    <t>-341.231525716504 301.516602550082 674.485528675517</t>
  </si>
  <si>
    <t>-522.833463129412 114.458876973797 -201.097126031434</t>
  </si>
  <si>
    <t>-533.897132898134 112.592326569042 215.23221406916</t>
  </si>
  <si>
    <t>-530.100806998001 103.292628893024 621.430650917462</t>
  </si>
  <si>
    <t>-389.890976606582 54.2647168371261 682.842865522906</t>
  </si>
  <si>
    <t>9763-20170724T150404.244241300.bin</t>
  </si>
  <si>
    <t>-508.297972006356 193.745935013407 -205.82508643447</t>
  </si>
  <si>
    <t>-515.417727881822 189.046982313815 -303.963920868493</t>
  </si>
  <si>
    <t>-514.274898349299 174.78673368563 -411.478281343243</t>
  </si>
  <si>
    <t>-509.297902458173 158.661707892187 -508.014413114343</t>
  </si>
  <si>
    <t>-500.203044342681 139.57704036354 -603.706922748305</t>
  </si>
  <si>
    <t>-482.908408397037 109.852133608278 -737.353187850807</t>
  </si>
  <si>
    <t>-452.450609961712 90.339588595391 -821.094312407365</t>
  </si>
  <si>
    <t>-493.691344696662 152.026548026344 -685.141609477687</t>
  </si>
  <si>
    <t>-530.834833011241 285.72834007604 -703.690473237789</t>
  </si>
  <si>
    <t>-472.197532789661 382.068289360828 -425.69714070026</t>
  </si>
  <si>
    <t>-255.719221030851 373.258357785437 -310.873203495601</t>
  </si>
  <si>
    <t>-487.414913683817 93.9564138881092 -671.413747711573</t>
  </si>
  <si>
    <t>-477.18584613039 19.5639578132366 -325.361338820915</t>
  </si>
  <si>
    <t>-250.238518096641 110.180930367648 -345.572428391473</t>
  </si>
  <si>
    <t>-494.706625752149 272.40731931734 -210.575524889836</t>
  </si>
  <si>
    <t>-493.268000357609 283.261459554819 205.760974186423</t>
  </si>
  <si>
    <t>-488.36671925019 284.974634231316 612.125015176658</t>
  </si>
  <si>
    <t>-341.150739571882 301.471126131099 674.489451593122</t>
  </si>
  <si>
    <t>-521.937280840023 115.156754046575 -201.042234502259</t>
  </si>
  <si>
    <t>-533.568593362058 112.550687610663 215.267721243431</t>
  </si>
  <si>
    <t>-530.188561956764 103.293678608874 621.457028268696</t>
  </si>
  <si>
    <t>-389.960501570504 54.3107985426936 682.86352420052</t>
  </si>
  <si>
    <t>9763-20170724T150404.278326300.bin</t>
  </si>
  <si>
    <t>-507.982968236757 194.12764149203 -205.842907030837</t>
  </si>
  <si>
    <t>-515.093117712332 189.420298096468 -303.981994482031</t>
  </si>
  <si>
    <t>-513.878786240611 175.129570218742 -411.49157265399</t>
  </si>
  <si>
    <t>-508.811094048044 158.97288134561 -508.017638134772</t>
  </si>
  <si>
    <t>-499.598989253354 139.855196399069 -603.692423470909</t>
  </si>
  <si>
    <t>-482.111049324975 110.08526917515 -737.303413356405</t>
  </si>
  <si>
    <t>-451.578113741041 90.5182768031934 -821.004659160381</t>
  </si>
  <si>
    <t>-493.023803314291 152.270087857771 -685.127383880337</t>
  </si>
  <si>
    <t>-530.337725173831 285.905489060292 -703.80136026145</t>
  </si>
  <si>
    <t>-471.400202621367 383.204151888215 -426.205778041353</t>
  </si>
  <si>
    <t>-253.143251237727 375.227071705209 -314.737128268338</t>
  </si>
  <si>
    <t>-486.658651405018 94.2188864041034 -671.359710119433</t>
  </si>
  <si>
    <t>-476.197294094534 19.9152560016421 -325.242933751225</t>
  </si>
  <si>
    <t>-249.668902874488 111.446230437482 -346.026663113553</t>
  </si>
  <si>
    <t>-494.446597691089 272.786605444745 -210.595702843718</t>
  </si>
  <si>
    <t>-492.978995924113 283.440021067604 205.745936214055</t>
  </si>
  <si>
    <t>-488.319575036739 284.952022178893 612.129425639581</t>
  </si>
  <si>
    <t>-341.10027583643 301.458613796317 674.48330692595</t>
  </si>
  <si>
    <t>-521.541849858635 115.485064710873 -201.064555353447</t>
  </si>
  <si>
    <t>-533.455965680843 112.618875036964 215.235607836027</t>
  </si>
  <si>
    <t>-530.225114103064 103.29192565767 621.453636673748</t>
  </si>
  <si>
    <t>-389.993792147833 54.327355447525 682.867407475624</t>
  </si>
  <si>
    <t>9763-20170724T150404.339496600.bin</t>
  </si>
  <si>
    <t>-507.625221602822 194.928078583073 -205.873726209509</t>
  </si>
  <si>
    <t>-514.685600164234 190.19380395197 -304.015117140483</t>
  </si>
  <si>
    <t>-513.31754587738 175.766418248711 -411.504615859664</t>
  </si>
  <si>
    <t>-508.06631434692 159.450493725847 -507.994109395254</t>
  </si>
  <si>
    <t>-498.623902578146 140.143195455479 -603.608290420818</t>
  </si>
  <si>
    <t>-480.760904604588 110.079310346218 -737.103883712314</t>
  </si>
  <si>
    <t>-450.035175387 90.2689307106091 -820.677023460661</t>
  </si>
  <si>
    <t>-491.889183957724 152.369508672462 -685.058516881994</t>
  </si>
  <si>
    <t>-529.306231748573 285.903547887524 -704.214284685277</t>
  </si>
  <si>
    <t>-469.840742204328 385.141740979128 -427.419052282868</t>
  </si>
  <si>
    <t>-248.43915367161 378.117606791793 -322.266769351505</t>
  </si>
  <si>
    <t>-485.424528572784 94.3674382603861 -671.131185757542</t>
  </si>
  <si>
    <t>-474.009778768687 20.7530635007438 -324.883599241265</t>
  </si>
  <si>
    <t>-248.128796856108 113.455935206013 -347.443720109966</t>
  </si>
  <si>
    <t>-494.154234940482 273.566444853898 -210.616831277094</t>
  </si>
  <si>
    <t>-492.54586204088 283.82507767391 205.734199837365</t>
  </si>
  <si>
    <t>-488.238246145157 284.948628039161 612.14153458476</t>
  </si>
  <si>
    <t>-341.007883836942 301.409822463311 674.481424260163</t>
  </si>
  <si>
    <t>-521.171636168721 116.271212102601 -201.056241166832</t>
  </si>
  <si>
    <t>-533.353198193954 112.911411223118 215.232481208451</t>
  </si>
  <si>
    <t>-530.283988915139 103.31522114044 621.452513589174</t>
  </si>
  <si>
    <t>-390.048338292177 54.3759387276421 682.876546473475</t>
  </si>
  <si>
    <t>9763-20170724T150404.378599800.bin</t>
  </si>
  <si>
    <t>-507.529351029645 195.408343477835 -205.869862411488</t>
  </si>
  <si>
    <t>-514.596936632312 190.659496302558 -304.010157037973</t>
  </si>
  <si>
    <t>-513.184661518646 176.127926691007 -411.484973293473</t>
  </si>
  <si>
    <t>-507.868720539719 159.686326509207 -507.949468047863</t>
  </si>
  <si>
    <t>-498.335030010639 140.224881657521 -603.523366644587</t>
  </si>
  <si>
    <t>-480.314107047986 109.916852098677 -736.942521440835</t>
  </si>
  <si>
    <t>-449.510624559627 89.916854709533 -820.441906571804</t>
  </si>
  <si>
    <t>-491.519327628704 152.300035893376 -684.989471573496</t>
  </si>
  <si>
    <t>-528.904446028698 285.796830279228 -704.457985244913</t>
  </si>
  <si>
    <t>-469.297850177267 386.190555886806 -428.110208855914</t>
  </si>
  <si>
    <t>-246.757364872923 379.072120265834 -325.39664601101</t>
  </si>
  <si>
    <t>-485.040416030363 94.3277994516218 -670.945217728845</t>
  </si>
  <si>
    <t>-472.998080649397 21.2914099001687 -324.562616880282</t>
  </si>
  <si>
    <t>-247.281900475218 114.160637225039 -348.068310800939</t>
  </si>
  <si>
    <t>-494.056158969288 274.019824620129 -210.630715389656</t>
  </si>
  <si>
    <t>-492.419794105996 284.067641601549 205.725369909574</t>
  </si>
  <si>
    <t>-488.19709073553 284.958502681124 612.133089669262</t>
  </si>
  <si>
    <t>-340.966843143558 301.407181023084 674.476446517654</t>
  </si>
  <si>
    <t>-521.087747799938 116.764127582466 -201.046830448025</t>
  </si>
  <si>
    <t>-533.319086670556 113.0829891626 215.237730431878</t>
  </si>
  <si>
    <t>-530.308924884887 103.337747581304 621.453293172961</t>
  </si>
  <si>
    <t>-390.078249684446 54.3930620003598 682.884394732174</t>
  </si>
  <si>
    <t>9763-20170724T150404.441302200.bin</t>
  </si>
  <si>
    <t>-507.432121552779 196.594053807393 -205.881801403225</t>
  </si>
  <si>
    <t>-514.52817167544 191.776377854869 -304.016672070378</t>
  </si>
  <si>
    <t>-513.01981340988 176.960507956082 -411.451434235849</t>
  </si>
  <si>
    <t>-507.556138077672 160.188908782844 -507.850844981003</t>
  </si>
  <si>
    <t>-497.809202401996 140.332357956722 -603.321750026585</t>
  </si>
  <si>
    <t>-479.41542837185 109.407473941059 -736.548393957558</t>
  </si>
  <si>
    <t>-448.504958065041 88.9125986508755 -819.888053990226</t>
  </si>
  <si>
    <t>-490.806876739522 152.02477295017 -684.828040293671</t>
  </si>
  <si>
    <t>-528.095800574976 285.439179572908 -705.078519398915</t>
  </si>
  <si>
    <t>-467.446890941501 389.331671776425 -430.254727632301</t>
  </si>
  <si>
    <t>-242.860745343385 379.90212957222 -332.289768474862</t>
  </si>
  <si>
    <t>-484.285146650894 94.1294857561143 -670.488794744046</t>
  </si>
  <si>
    <t>-470.834885395984 22.645423932617 -323.777381396293</t>
  </si>
  <si>
    <t>-245.476007925828 115.812925740469 -349.432903094841</t>
  </si>
  <si>
    <t>-493.858398617802 275.196030415596 -210.689065101765</t>
  </si>
  <si>
    <t>-492.196008225416 284.711642660497 205.679408546233</t>
  </si>
  <si>
    <t>-488.132091534415 285.012162148687 612.103544993755</t>
  </si>
  <si>
    <t>-340.889087605392 301.351325397023 674.445609264642</t>
  </si>
  <si>
    <t>-521.047812931227 117.979624141408 -201.001352329224</t>
  </si>
  <si>
    <t>-533.304273943703 113.62388760726 215.275965851362</t>
  </si>
  <si>
    <t>-530.337906805502 103.411411730013 621.470514016928</t>
  </si>
  <si>
    <t>-390.139148023833 54.380372262342 682.905503263952</t>
  </si>
  <si>
    <t>9763-20170724T150404.473387900.bin</t>
  </si>
  <si>
    <t>-507.467971454568 197.256762116228 -205.873756833546</t>
  </si>
  <si>
    <t>-514.536554393935 192.398365008646 -304.008532088301</t>
  </si>
  <si>
    <t>-512.939931454714 177.423477482687 -411.419954045125</t>
  </si>
  <si>
    <t>-507.367925560019 160.467733102634 -507.781022940708</t>
  </si>
  <si>
    <t>-497.481555871874 140.390656411827 -603.191670046419</t>
  </si>
  <si>
    <t>-478.856690351803 109.121052861479 -736.30556685583</t>
  </si>
  <si>
    <t>-447.87383609432 88.3185834014614 -819.542135639863</t>
  </si>
  <si>
    <t>-490.363542245912 151.868423681343 -684.718144415757</t>
  </si>
  <si>
    <t>-527.52747377437 285.229387615759 -705.433897732287</t>
  </si>
  <si>
    <t>-466.152504734933 391.847624082869 -431.818020420655</t>
  </si>
  <si>
    <t>-240.579074517194 380.369935880853 -336.372329993483</t>
  </si>
  <si>
    <t>-483.815287955897 94.0177778107197 -670.212305481371</t>
  </si>
  <si>
    <t>-469.690716400644 23.3957638600145 -323.277555416593</t>
  </si>
  <si>
    <t>-244.511113713404 116.717611225004 -349.926723714491</t>
  </si>
  <si>
    <t>-493.854384273803 275.866707961265 -210.727265247891</t>
  </si>
  <si>
    <t>-492.100981812678 285.07105980717 205.647887117684</t>
  </si>
  <si>
    <t>-488.105885067341 285.069385464893 612.070137222434</t>
  </si>
  <si>
    <t>-340.853398104965 301.293054480076 674.41994339163</t>
  </si>
  <si>
    <t>-521.082865139066 118.636416508857 -200.987693059608</t>
  </si>
  <si>
    <t>-533.335112747332 113.959595491485 215.286258880277</t>
  </si>
  <si>
    <t>-530.351952913347 103.44091847863 621.476928098402</t>
  </si>
  <si>
    <t>-390.168102255264 54.3717469658789 682.91555410236</t>
  </si>
  <si>
    <t>9763-20170724T150404.543667400.bin</t>
  </si>
  <si>
    <t>-507.462401864037 198.679912018807 -205.927998302416</t>
  </si>
  <si>
    <t>-514.510804034915 193.708600308171 -304.05858405826</t>
  </si>
  <si>
    <t>-512.814801693213 178.252443596357 -411.400211521049</t>
  </si>
  <si>
    <t>-507.10831656623 160.726777147366 -507.651389123643</t>
  </si>
  <si>
    <t>-497.03552354081 139.951916439978 -602.892924730423</t>
  </si>
  <si>
    <t>-478.087507865937 107.572133753522 -735.695577241613</t>
  </si>
  <si>
    <t>-446.993139480986 85.9675260171653 -818.685782611666</t>
  </si>
  <si>
    <t>-489.724056365016 150.748158948911 -684.495536858411</t>
  </si>
  <si>
    <t>-526.759485482926 283.956993993745 -706.521482046046</t>
  </si>
  <si>
    <t>-463.449236381199 397.672454703081 -436.224230519618</t>
  </si>
  <si>
    <t>-237.381268528065 381.147552175178 -342.708511472094</t>
  </si>
  <si>
    <t>-483.202095061413 93.0218473310263 -669.490260798011</t>
  </si>
  <si>
    <t>-467.576492456306 24.6633249382812 -322.017734240846</t>
  </si>
  <si>
    <t>-242.9154792541 118.544510543054 -350.979235553756</t>
  </si>
  <si>
    <t>-493.783760318183 277.283611105869 -210.8599906047</t>
  </si>
  <si>
    <t>-491.950745719949 285.855816190737 205.528239647328</t>
  </si>
  <si>
    <t>-488.000060432129 285.154097595941 611.93613467466</t>
  </si>
  <si>
    <t>-340.767113444221 301.269769833873 674.360071676638</t>
  </si>
  <si>
    <t>-521.140553411025 120.089003378533 -200.952350147726</t>
  </si>
  <si>
    <t>-533.387453961155 114.7293058942 215.313527061628</t>
  </si>
  <si>
    <t>-530.375857250526 103.483531521304 621.462565354964</t>
  </si>
  <si>
    <t>-390.214506401771 54.39638371417 682.938184933331</t>
  </si>
  <si>
    <t>9763-20170724T150404.576755600.bin</t>
  </si>
  <si>
    <t>-507.406796502208 199.496174071982 -205.963002524625</t>
  </si>
  <si>
    <t>-514.482691972598 194.465133033159 -304.088542576783</t>
  </si>
  <si>
    <t>-512.787158322541 178.733933908539 -411.390205994691</t>
  </si>
  <si>
    <t>-507.062344160286 160.878246345212 -507.579596899615</t>
  </si>
  <si>
    <t>-496.948792561113 139.694491574984 -602.726681350613</t>
  </si>
  <si>
    <t>-477.916582375948 106.658636529174 -735.35546924705</t>
  </si>
  <si>
    <t>-446.79135074044 84.5765395775309 -818.208394628034</t>
  </si>
  <si>
    <t>-489.563581213087 150.090271955033 -684.374632016585</t>
  </si>
  <si>
    <t>-526.471210991279 283.210998714116 -707.095170358724</t>
  </si>
  <si>
    <t>-462.025342946186 400.344113008861 -438.531258134321</t>
  </si>
  <si>
    <t>-235.979115937292 381.545702806492 -345.393021181381</t>
  </si>
  <si>
    <t>-483.095157545869 92.4327144503293 -669.084848101285</t>
  </si>
  <si>
    <t>-466.863322772624 25.502148814224 -321.325218590091</t>
  </si>
  <si>
    <t>-242.278271893904 119.203888996268 -351.433869250233</t>
  </si>
  <si>
    <t>-493.788467985263 278.104826497975 -210.94401889599</t>
  </si>
  <si>
    <t>-491.893367826609 286.287055336903 205.45180647596</t>
  </si>
  <si>
    <t>-487.955158344172 285.210458935273 611.868899581147</t>
  </si>
  <si>
    <t>-340.728920453043 301.260186433273 674.325615614437</t>
  </si>
  <si>
    <t>-521.040960207418 120.909343579616 -200.939263239052</t>
  </si>
  <si>
    <t>-533.373292523309 115.170856436529 215.319083457157</t>
  </si>
  <si>
    <t>-530.373951925087 103.508630593779 621.45413518714</t>
  </si>
  <si>
    <t>-390.2261450921 54.419845397711 682.959300342618</t>
  </si>
  <si>
    <t>9763-20170724T150404.641493000.bin</t>
  </si>
  <si>
    <t>-507.341247473618 201.308038883806 -206.023269969936</t>
  </si>
  <si>
    <t>-514.435480118302 196.175637202466 -304.142212675727</t>
  </si>
  <si>
    <t>-512.767442711418 179.88363459667 -411.36055904458</t>
  </si>
  <si>
    <t>-507.055826348438 161.343215318523 -507.421221574997</t>
  </si>
  <si>
    <t>-496.935472923653 139.300328688557 -602.372240430489</t>
  </si>
  <si>
    <t>-477.865310742474 104.875847599956 -734.64186479904</t>
  </si>
  <si>
    <t>-446.777637193679 81.7767689413483 -817.2312530473</t>
  </si>
  <si>
    <t>-489.445924060582 148.850853759398 -684.113898489995</t>
  </si>
  <si>
    <t>-525.964184288644 281.845490002476 -708.207528505959</t>
  </si>
  <si>
    <t>-459.884955437736 404.812720471283 -442.665498381435</t>
  </si>
  <si>
    <t>-234.253605852461 382.425896804185 -349.314956084261</t>
  </si>
  <si>
    <t>-483.143843973327 91.3341028661009 -668.235880860795</t>
  </si>
  <si>
    <t>-466.473788970762 28.3098549754932 -319.959830890895</t>
  </si>
  <si>
    <t>-240.927631469318 119.178084260303 -351.533705008922</t>
  </si>
  <si>
    <t>-493.684573569791 279.873334873514 -211.090583333741</t>
  </si>
  <si>
    <t>-491.733026764482 287.261541305032 205.31984332544</t>
  </si>
  <si>
    <t>-487.884557881066 285.331912220196 611.736277096756</t>
  </si>
  <si>
    <t>-340.659280829089 301.155945037206 674.25284784372</t>
  </si>
  <si>
    <t>-521.041155220273 122.741813172073 -200.92228956714</t>
  </si>
  <si>
    <t>-533.313476105223 116.183703637122 215.325714579679</t>
  </si>
  <si>
    <t>-530.366145855352 103.576626192167 621.436952765172</t>
  </si>
  <si>
    <t>-390.260907001039 54.4451357392522 683.004936646527</t>
  </si>
  <si>
    <t>9763-20170724T150404.673564200.bin</t>
  </si>
  <si>
    <t>-507.360781585046 202.417156438846 -206.040683092174</t>
  </si>
  <si>
    <t>-514.461461390217 197.241370069801 -304.156936318881</t>
  </si>
  <si>
    <t>-512.793287970748 180.677749988291 -411.333712846766</t>
  </si>
  <si>
    <t>-507.071842915158 161.803457580234 -507.328654366661</t>
  </si>
  <si>
    <t>-496.928115974084 139.3406620992 -602.178603179611</t>
  </si>
  <si>
    <t>-477.807493772348 104.23612665175 -734.262213314674</t>
  </si>
  <si>
    <t>-446.769527621921 80.6166721127202 -816.722921755751</t>
  </si>
  <si>
    <t>-489.333299835973 148.480768339297 -683.95741680161</t>
  </si>
  <si>
    <t>-525.493772230107 281.43316774443 -708.690773236092</t>
  </si>
  <si>
    <t>-459.091052441857 406.991074270557 -444.444858034776</t>
  </si>
  <si>
    <t>-233.502555027826 382.823937856137 -351.435205112599</t>
  </si>
  <si>
    <t>-483.185414149589 91.026002976037 -667.797440123736</t>
  </si>
  <si>
    <t>-466.587162165312 30.0986250212773 -319.288626102375</t>
  </si>
  <si>
    <t>-240.141559973326 118.382450494368 -351.744325480331</t>
  </si>
  <si>
    <t>-493.655236104781 280.963306038477 -211.160003015883</t>
  </si>
  <si>
    <t>-491.669489556633 287.8787976553 205.258325008397</t>
  </si>
  <si>
    <t>-487.863757625434 285.436295723308 611.668223129347</t>
  </si>
  <si>
    <t>-340.63281825885 301.044600321663 674.22565768441</t>
  </si>
  <si>
    <t>-521.100006692821 123.838880653591 -200.902174504292</t>
  </si>
  <si>
    <t>-533.297195855291 116.807643876858 215.340306512199</t>
  </si>
  <si>
    <t>-530.359573104847 103.616412049818 621.423984263503</t>
  </si>
  <si>
    <t>-390.285417152944 54.4207343856597 683.01145834644</t>
  </si>
  <si>
    <t>9763-20170724T150404.740243500.bin</t>
  </si>
  <si>
    <t>-507.469531462786 204.86715679004 -206.098098101732</t>
  </si>
  <si>
    <t>-514.69583500658 199.604514914541 -304.20044942891</t>
  </si>
  <si>
    <t>-513.102584356284 182.534075806332 -411.298945558065</t>
  </si>
  <si>
    <t>-507.407668710534 163.045047677353 -507.172510678599</t>
  </si>
  <si>
    <t>-497.241040751522 139.818214420478 -601.835875680797</t>
  </si>
  <si>
    <t>-478.029208698197 103.488406239038 -733.574479383094</t>
  </si>
  <si>
    <t>-447.062421168494 78.8810440974828 -815.772529662474</t>
  </si>
  <si>
    <t>-489.442582389119 148.218319976088 -683.674849451217</t>
  </si>
  <si>
    <t>-524.584215505943 281.217861217379 -709.700979805409</t>
  </si>
  <si>
    <t>-456.932949632529 412.799150572507 -448.722501913616</t>
  </si>
  <si>
    <t>-231.908851238492 383.313864900436 -355.879871111454</t>
  </si>
  <si>
    <t>-483.600223248792 90.8760136114713 -667.009542792922</t>
  </si>
  <si>
    <t>-465.938799399401 33.5929423552038 -318.215338058886</t>
  </si>
  <si>
    <t>-238.650621639551 119.148601151502 -352.057655590131</t>
  </si>
  <si>
    <t>-493.474878578998 283.442601354234 -211.32762968221</t>
  </si>
  <si>
    <t>-491.292633912486 289.269101225244 205.106415470106</t>
  </si>
  <si>
    <t>-487.851219537776 285.735117840933 611.512154546726</t>
  </si>
  <si>
    <t>-340.587876027675 300.629114054645 674.167357043717</t>
  </si>
  <si>
    <t>-521.530238781552 126.241363881435 -200.855560261542</t>
  </si>
  <si>
    <t>-533.342590130951 118.30631861132 215.381822693174</t>
  </si>
  <si>
    <t>-530.301396811536 103.75532870549 621.400156640364</t>
  </si>
  <si>
    <t>-390.357912564209 54.2375414706546 683.026557206447</t>
  </si>
  <si>
    <t>9763-20170724T150404.775336300.bin</t>
  </si>
  <si>
    <t>-507.627272999864 206.144486502347 -206.135986775107</t>
  </si>
  <si>
    <t>-514.93812617054 200.817116852999 -304.22861088168</t>
  </si>
  <si>
    <t>-513.399163638845 183.459652649187 -411.281732057338</t>
  </si>
  <si>
    <t>-507.728700069099 163.630319144318 -507.086999475418</t>
  </si>
  <si>
    <t>-497.557231609747 139.987005749087 -601.646653468307</t>
  </si>
  <si>
    <t>-478.303887290661 102.995398020846 -733.194733036603</t>
  </si>
  <si>
    <t>-447.353862261423 77.8991245206234 -815.251361064542</t>
  </si>
  <si>
    <t>-489.672247970437 147.983636849706 -683.517654552855</t>
  </si>
  <si>
    <t>-524.444367000013 280.923757537971 -710.279658149593</t>
  </si>
  <si>
    <t>-455.050558180631 416.573977898975 -451.854685155783</t>
  </si>
  <si>
    <t>-230.608608199166 383.896066864189 -358.672221461792</t>
  </si>
  <si>
    <t>-483.956601555084 90.7097418593119 -666.575660152198</t>
  </si>
  <si>
    <t>-465.713256493057 35.2758988819846 -317.64710564627</t>
  </si>
  <si>
    <t>-238.462542665346 120.56900272597 -352.392015273644</t>
  </si>
  <si>
    <t>-493.4821028853 284.773783279908 -211.43202231054</t>
  </si>
  <si>
    <t>-491.023043857296 289.945439598592 205.009069525421</t>
  </si>
  <si>
    <t>-487.840838541295 285.895262447905 611.40875522412</t>
  </si>
  <si>
    <t>-340.560817193591 300.390554784308 674.11825795423</t>
  </si>
  <si>
    <t>-521.802875821233 127.513144018846 -200.840181898024</t>
  </si>
  <si>
    <t>-533.435879642188 119.098788610361 215.392769099421</t>
  </si>
  <si>
    <t>-530.286725679933 103.815212762904 621.384719256188</t>
  </si>
  <si>
    <t>-390.413384414238 54.1115597361202 683.020641536109</t>
  </si>
  <si>
    <t>9763-20170724T150404.841149500.bin</t>
  </si>
  <si>
    <t>-507.857301650843 208.712784964635 -206.227606639007</t>
  </si>
  <si>
    <t>-515.256118577773 203.315103114401 -304.309881355165</t>
  </si>
  <si>
    <t>-513.796822949026 185.438145587594 -411.27850443828</t>
  </si>
  <si>
    <t>-508.17662763413 164.967032278077 -506.951619989061</t>
  </si>
  <si>
    <t>-498.02559060884 140.51517662405 -601.307672198508</t>
  </si>
  <si>
    <t>-478.762697836866 102.215778656535 -732.479730679912</t>
  </si>
  <si>
    <t>-447.898283633982 76.1773592677011 -814.274435574726</t>
  </si>
  <si>
    <t>-489.98010591319 147.716581849115 -683.236955252601</t>
  </si>
  <si>
    <t>-523.972218531823 280.552022423934 -711.470772380436</t>
  </si>
  <si>
    <t>-450.51771013524 426.095177494641 -459.634168824107</t>
  </si>
  <si>
    <t>-228.109875515747 386.278720573933 -364.374498319779</t>
  </si>
  <si>
    <t>-484.574817350632 90.5737823148975 -665.758760815227</t>
  </si>
  <si>
    <t>-465.239153590065 37.5427441291461 -316.473679210354</t>
  </si>
  <si>
    <t>-238.121725851445 122.554155848428 -352.746842820449</t>
  </si>
  <si>
    <t>-493.437836954913 287.380378486906 -211.617855708889</t>
  </si>
  <si>
    <t>-490.763079835866 291.379756943795 204.834878496832</t>
  </si>
  <si>
    <t>-487.815802908348 286.184191401075 611.21502002609</t>
  </si>
  <si>
    <t>-340.51702796308 300.117826467212 674.007687829007</t>
  </si>
  <si>
    <t>-522.213038567397 130.034929348427 -200.802007511263</t>
  </si>
  <si>
    <t>-533.387040221837 120.576762243845 215.42114302785</t>
  </si>
  <si>
    <t>-530.277466191433 103.951883416401 621.396606826859</t>
  </si>
  <si>
    <t>-390.518692767505 53.8983579804171 683.009382332395</t>
  </si>
  <si>
    <t>9763-20170724T150404.873235600.bin</t>
  </si>
  <si>
    <t>-507.914912689482 209.937538654495 -206.270581880644</t>
  </si>
  <si>
    <t>-515.326159836347 204.518390383546 -304.350676399807</t>
  </si>
  <si>
    <t>-513.887225884156 186.436842568783 -411.2851863755</t>
  </si>
  <si>
    <t>-508.282236749198 165.709436216287 -506.904107616098</t>
  </si>
  <si>
    <t>-498.139937810404 140.931976517389 -601.176153463156</t>
  </si>
  <si>
    <t>-478.879719037618 102.103442910545 -732.19273790815</t>
  </si>
  <si>
    <t>-448.081092928987 75.6570886652105 -813.881472464702</t>
  </si>
  <si>
    <t>-490.026986675618 147.811536557932 -683.12632814081</t>
  </si>
  <si>
    <t>-523.580792426421 280.631073764332 -711.978403123466</t>
  </si>
  <si>
    <t>-448.094318470184 430.847473557551 -463.509460527064</t>
  </si>
  <si>
    <t>-226.933689961509 387.518498947901 -366.888752976756</t>
  </si>
  <si>
    <t>-484.759578549092 90.722175058612 -665.432880411209</t>
  </si>
  <si>
    <t>-465.154969143373 38.8868760545938 -316.021809045453</t>
  </si>
  <si>
    <t>-238.109402845781 123.755993380078 -353.069481161773</t>
  </si>
  <si>
    <t>-493.39038199859 288.619307197427 -211.687940499376</t>
  </si>
  <si>
    <t>-490.725103916655 292.125932289223 204.769273439947</t>
  </si>
  <si>
    <t>-487.772442958182 286.30888842614 611.114983852947</t>
  </si>
  <si>
    <t>-340.484427620571 300.086730424811 673.967308758366</t>
  </si>
  <si>
    <t>-522.403744306842 131.235482400592 -200.80247604972</t>
  </si>
  <si>
    <t>-533.278613555395 121.271906844915 215.416756592576</t>
  </si>
  <si>
    <t>-530.275095528727 104.021404732561 621.39207774517</t>
  </si>
  <si>
    <t>-390.569476573285 53.8084128408545 682.995616290436</t>
  </si>
  <si>
    <t>9763-20170724T150404.943428700.bin</t>
  </si>
  <si>
    <t>-507.992850786532 212.28143949782 -206.275594954304</t>
  </si>
  <si>
    <t>-515.453635552077 206.845646637775 -304.351108551954</t>
  </si>
  <si>
    <t>-514.031744926074 188.469615814171 -411.235559330333</t>
  </si>
  <si>
    <t>-508.417770893329 167.370252909494 -506.772527730858</t>
  </si>
  <si>
    <t>-498.237210380221 142.119640504681 -600.914744475602</t>
  </si>
  <si>
    <t>-478.888273974901 102.523333951674 -731.688428946597</t>
  </si>
  <si>
    <t>-448.177861726799 75.4529806068088 -813.205754904691</t>
  </si>
  <si>
    <t>-489.959303179209 148.531996207386 -682.886524036339</t>
  </si>
  <si>
    <t>-522.783972348635 281.33703240274 -712.657966758898</t>
  </si>
  <si>
    <t>-443.224117313028 437.843265458955 -469.396711677363</t>
  </si>
  <si>
    <t>-224.479533943227 389.020263498222 -369.93752959594</t>
  </si>
  <si>
    <t>-484.922832316122 91.5199979701783 -664.878876692682</t>
  </si>
  <si>
    <t>-465.205954006144 41.7017567304022 -315.29468960664</t>
  </si>
  <si>
    <t>-237.815321857574 125.268599094463 -353.177284979489</t>
  </si>
  <si>
    <t>-493.250317485391 291.0102123899 -211.776310202</t>
  </si>
  <si>
    <t>-490.58333015076 293.453022336131 204.688517459122</t>
  </si>
  <si>
    <t>-487.715303109319 286.53028428548 611.012410996899</t>
  </si>
  <si>
    <t>-340.425487774958 299.887383364489 673.951265493916</t>
  </si>
  <si>
    <t>-522.704736110845 133.56763006298 -200.767579961034</t>
  </si>
  <si>
    <t>-533.022563456606 122.659548764934 215.442172342554</t>
  </si>
  <si>
    <t>-530.266387604003 104.190813693011 621.398702853241</t>
  </si>
  <si>
    <t>-390.660245822618 53.6718827845414 682.977571170931</t>
  </si>
  <si>
    <t>9763-20170724T150404.976516500.bin</t>
  </si>
  <si>
    <t>-508.057043095416 213.427362841347 -206.254714322024</t>
  </si>
  <si>
    <t>-515.567439191748 207.984482073354 -304.325877722159</t>
  </si>
  <si>
    <t>-514.162317521976 189.505294661905 -411.192990166621</t>
  </si>
  <si>
    <t>-508.545086053489 168.277186951514 -506.7011492206</t>
  </si>
  <si>
    <t>-498.34137744985 142.864571262533 -600.797212191292</t>
  </si>
  <si>
    <t>-478.937720321656 103.008001181253 -731.483616306998</t>
  </si>
  <si>
    <t>-448.256109485288 75.7179779332766 -812.938614274371</t>
  </si>
  <si>
    <t>-489.979845732276 149.119760073496 -682.772597712036</t>
  </si>
  <si>
    <t>-522.527561447724 281.919858517246 -712.926127686895</t>
  </si>
  <si>
    <t>-441.313103511121 439.854134623116 -471.13905257874</t>
  </si>
  <si>
    <t>-223.372896321963 389.289505605107 -370.788189251069</t>
  </si>
  <si>
    <t>-485.04955988464 92.1316901677637 -664.66041378223</t>
  </si>
  <si>
    <t>-465.152013819478 42.9494524182812 -315.028361573214</t>
  </si>
  <si>
    <t>-237.630514911369 126.020558377171 -353.214073331705</t>
  </si>
  <si>
    <t>-493.234958320413 292.210235383993 -211.779017882119</t>
  </si>
  <si>
    <t>-490.474998763793 294.077221018236 204.688187741652</t>
  </si>
  <si>
    <t>-487.69421400089 286.602732738596 611.005232035195</t>
  </si>
  <si>
    <t>-340.396980321098 299.796121283295 673.961244689017</t>
  </si>
  <si>
    <t>-522.888719396686 134.688297398282 -200.720881820874</t>
  </si>
  <si>
    <t>-532.94973922265 123.338759576648 215.48334305012</t>
  </si>
  <si>
    <t>-530.258025661022 104.28682928206 621.408743009004</t>
  </si>
  <si>
    <t>-390.705407837569 53.6059460164988 682.97596615885</t>
  </si>
  <si>
    <t>9763-20170724T150405.009133600.bin</t>
  </si>
  <si>
    <t>-508.140884350031 214.550223843054 -206.230995749145</t>
  </si>
  <si>
    <t>-515.69275894005 209.101035699623 -304.298662002987</t>
  </si>
  <si>
    <t>-514.304842714243 190.534104092848 -411.150690920054</t>
  </si>
  <si>
    <t>-508.688843781155 169.196856369971 -506.634516492447</t>
  </si>
  <si>
    <t>-498.470724051592 143.646886078337 -600.691930814992</t>
  </si>
  <si>
    <t>-479.029200264279 103.569397224316 -731.305232615936</t>
  </si>
  <si>
    <t>-448.373067092939 76.102953665164 -812.710437398324</t>
  </si>
  <si>
    <t>-490.042925872198 149.768637434137 -682.670650687895</t>
  </si>
  <si>
    <t>-522.377814458298 282.532460032006 -713.168807063461</t>
  </si>
  <si>
    <t>-440.028602766855 441.03627325923 -472.139416741212</t>
  </si>
  <si>
    <t>-222.421574768438 389.272084102942 -371.677128867353</t>
  </si>
  <si>
    <t>-485.202902343287 92.8010328520927 -664.470163380267</t>
  </si>
  <si>
    <t>-465.057646335904 43.9524992369256 -314.787591406504</t>
  </si>
  <si>
    <t>-237.421874149485 126.617968699792 -353.171924934396</t>
  </si>
  <si>
    <t>-493.215615697159 293.347338875048 -211.767621909661</t>
  </si>
  <si>
    <t>-490.361162595186 294.700466210177 204.700884515432</t>
  </si>
  <si>
    <t>-487.666685337283 286.664708596137 610.992814656168</t>
  </si>
  <si>
    <t>-340.361622345033 299.684933741928 673.966543597308</t>
  </si>
  <si>
    <t>-523.06067912974 135.809207229365 -200.678580620972</t>
  </si>
  <si>
    <t>-532.891035413065 123.971399145588 215.517591386017</t>
  </si>
  <si>
    <t>-530.252657451627 104.370945467217 621.413748838702</t>
  </si>
  <si>
    <t>-390.74832214876 53.5567765013677 682.980430972664</t>
  </si>
  <si>
    <t>9763-20170724T150405.075311100.bin</t>
  </si>
  <si>
    <t>-508.391164943771 216.777792403154 -206.189881567532</t>
  </si>
  <si>
    <t>-515.999314175324 211.329532445661 -304.253343753552</t>
  </si>
  <si>
    <t>-514.654150910195 192.680833140421 -411.091680519432</t>
  </si>
  <si>
    <t>-509.065990674166 171.237909993348 -506.55350421339</t>
  </si>
  <si>
    <t>-498.863287359165 145.552810623184 -600.575802672432</t>
  </si>
  <si>
    <t>-479.429134760471 105.255604694443 -731.122514728686</t>
  </si>
  <si>
    <t>-448.938089833218 77.573383246267 -812.51656112294</t>
  </si>
  <si>
    <t>-490.38821257683 151.542886090705 -682.559313428197</t>
  </si>
  <si>
    <t>-522.393698373852 284.319573619753 -713.370470571787</t>
  </si>
  <si>
    <t>-438.982818969277 442.135782559715 -472.255094004055</t>
  </si>
  <si>
    <t>-221.477821970628 389.335555504439 -372.111676520557</t>
  </si>
  <si>
    <t>-485.650971380375 94.5934673672894 -664.274916862021</t>
  </si>
  <si>
    <t>-465.156813550365 46.0776864052821 -314.528721153242</t>
  </si>
  <si>
    <t>-237.207610031011 127.642250672987 -353.405038300602</t>
  </si>
  <si>
    <t>-493.369660996253 295.595579469315 -211.730619440061</t>
  </si>
  <si>
    <t>-490.26987239142 295.891437489683 204.738202541691</t>
  </si>
  <si>
    <t>-487.613892023522 286.767606605093 610.993375751059</t>
  </si>
  <si>
    <t>-340.299049048976 299.536634128725 673.995689666272</t>
  </si>
  <si>
    <t>-523.38474295675 138.031418664528 -200.606350371621</t>
  </si>
  <si>
    <t>-532.853109388141 125.22276550743 215.569411635533</t>
  </si>
  <si>
    <t>-530.240882340432 104.522703119747 621.406845390169</t>
  </si>
  <si>
    <t>-390.821848868779 53.4797744912912 682.977558643395</t>
  </si>
  <si>
    <t>9763-20170724T150405.140505100.bin</t>
  </si>
  <si>
    <t>-508.654202088645 218.857248746617 -206.15490802104</t>
  </si>
  <si>
    <t>-516.33807891065 213.389290590579 -304.211272333188</t>
  </si>
  <si>
    <t>-515.136439330173 194.59604527524 -411.025914874934</t>
  </si>
  <si>
    <t>-509.700858525589 172.96888170161 -506.455183654342</t>
  </si>
  <si>
    <t>-499.672415098097 147.043401483206 -600.430092277822</t>
  </si>
  <si>
    <t>-480.505180909583 106.34668252074 -730.892357628239</t>
  </si>
  <si>
    <t>-450.303735799413 78.4052433775846 -812.30587787174</t>
  </si>
  <si>
    <t>-491.286616309521 152.791589339328 -682.440133215835</t>
  </si>
  <si>
    <t>-523.178551007403 285.533330484305 -713.490581178123</t>
  </si>
  <si>
    <t>-439.265625151021 441.862431092205 -471.58193739429</t>
  </si>
  <si>
    <t>-221.527090133713 388.876655439458 -372.045725582326</t>
  </si>
  <si>
    <t>-486.668696877168 95.8799817267011 -664.008438717768</t>
  </si>
  <si>
    <t>-465.46773379828 47.9697748270062 -314.243321341758</t>
  </si>
  <si>
    <t>-237.069396481026 128.191770620406 -353.277398515698</t>
  </si>
  <si>
    <t>-493.6754809834 297.695633571154 -211.720372925729</t>
  </si>
  <si>
    <t>-490.328393143365 297.021839742834 204.746129425204</t>
  </si>
  <si>
    <t>-487.544474201107 286.87067346338 610.97371120113</t>
  </si>
  <si>
    <t>-340.228642084673 299.439712334331 674.01389981225</t>
  </si>
  <si>
    <t>-523.580537366591 140.060989316933 -200.554181459276</t>
  </si>
  <si>
    <t>-532.858529192389 126.403682649479 215.598899909202</t>
  </si>
  <si>
    <t>-530.265660575819 104.612189728672 621.396882320481</t>
  </si>
  <si>
    <t>-390.890705092338 53.4719435555148 682.986686785693</t>
  </si>
  <si>
    <t>9763-20170724T150405.175598700.bin</t>
  </si>
  <si>
    <t>-508.837031932653 219.889543145906 -206.110430237704</t>
  </si>
  <si>
    <t>-516.548382036731 214.410434003482 -304.164035080607</t>
  </si>
  <si>
    <t>-515.493038882124 195.509702060276 -410.961228274663</t>
  </si>
  <si>
    <t>-510.235329174016 173.740526641917 -506.368108133988</t>
  </si>
  <si>
    <t>-500.429113376863 147.623930562267 -600.313602832162</t>
  </si>
  <si>
    <t>-481.619905774726 106.602825920096 -730.726359760002</t>
  </si>
  <si>
    <t>-451.636155742238 78.4786702033107 -812.157258342368</t>
  </si>
  <si>
    <t>-492.203240392698 153.175758260526 -682.353215220289</t>
  </si>
  <si>
    <t>-523.991726670159 285.898227925233 -713.552325227709</t>
  </si>
  <si>
    <t>-439.6528849824 441.504057690381 -471.325557789657</t>
  </si>
  <si>
    <t>-221.85696662286 388.445374694676 -371.954027104658</t>
  </si>
  <si>
    <t>-487.664991024584 96.2948787690627 -663.806958146597</t>
  </si>
  <si>
    <t>-465.785234231331 48.7108612602474 -314.004795606464</t>
  </si>
  <si>
    <t>-237.256295771008 128.515602967451 -353.129223515129</t>
  </si>
  <si>
    <t>-493.904590676151 298.727933492061 -211.702440901706</t>
  </si>
  <si>
    <t>-490.378431259917 297.583114367613 204.761575053408</t>
  </si>
  <si>
    <t>-487.494389692731 286.87942508236 610.973381650939</t>
  </si>
  <si>
    <t>-340.183579347658 299.449801736174 674.025068288423</t>
  </si>
  <si>
    <t>-523.718794474227 141.073306827251 -200.515233090167</t>
  </si>
  <si>
    <t>-532.849994559179 126.955690620589 215.625781735573</t>
  </si>
  <si>
    <t>-530.293835122719 104.645450649999 621.399658822423</t>
  </si>
  <si>
    <t>-390.923833170064 53.4898829442457 682.987838829517</t>
  </si>
  <si>
    <t>9763-20170724T150405.240281000.bin</t>
  </si>
  <si>
    <t>-509.319165916751 221.863200062285 -206.08910452365</t>
  </si>
  <si>
    <t>-517.133502223225 216.349065874429 -304.132574310832</t>
  </si>
  <si>
    <t>-516.384844135675 197.237087857903 -410.894895015385</t>
  </si>
  <si>
    <t>-511.479052078721 175.197384665047 -506.258315406699</t>
  </si>
  <si>
    <t>-502.096649717864 148.72485623487 -600.147445186915</t>
  </si>
  <si>
    <t>-483.956795760603 107.10653138058 -730.46578608037</t>
  </si>
  <si>
    <t>-454.398139300622 78.6221032733545 -811.926917686541</t>
  </si>
  <si>
    <t>-494.178966427583 153.913652325669 -682.241223680438</t>
  </si>
  <si>
    <t>-525.725992049145 286.609651595069 -713.788643610821</t>
  </si>
  <si>
    <t>-440.338141177988 441.603334535731 -471.53703627683</t>
  </si>
  <si>
    <t>-222.736862185368 388.173995722334 -371.937915934834</t>
  </si>
  <si>
    <t>-489.771293471627 97.0925516978034 -663.481345140429</t>
  </si>
  <si>
    <t>-466.785133618299 49.9259020909658 -313.529059919812</t>
  </si>
  <si>
    <t>-238.402423614759 129.731120652036 -353.497610030056</t>
  </si>
  <si>
    <t>-494.45601201862 300.710511221062 -211.696994703874</t>
  </si>
  <si>
    <t>-490.508644855435 298.730407215592 204.760079151631</t>
  </si>
  <si>
    <t>-487.39289961915 286.949206478259 610.934799270901</t>
  </si>
  <si>
    <t>-340.097345895264 299.498516717992 674.026283808401</t>
  </si>
  <si>
    <t>-524.214881295809 143.023323065984 -200.436761556312</t>
  </si>
  <si>
    <t>-532.885768167743 128.050072688897 215.684162292512</t>
  </si>
  <si>
    <t>-530.324588219679 104.731234492695 621.384229498466</t>
  </si>
  <si>
    <t>-390.97796022206 53.5438750761255 682.998888175588</t>
  </si>
  <si>
    <t>9763-20170724T150405.276374600.bin</t>
  </si>
  <si>
    <t>-509.637950693308 222.819554957843 -206.079319518825</t>
  </si>
  <si>
    <t>-517.489473030645 217.293373593979 -304.119179846644</t>
  </si>
  <si>
    <t>-516.867768029917 198.091503315933 -410.866134074305</t>
  </si>
  <si>
    <t>-512.109747959692 175.935542346547 -506.210189989431</t>
  </si>
  <si>
    <t>-502.906748030386 149.309212761631 -600.073535008867</t>
  </si>
  <si>
    <t>-485.051326948967 107.432963936307 -730.348394220787</t>
  </si>
  <si>
    <t>-455.667422712312 78.7918251417666 -811.81804325237</t>
  </si>
  <si>
    <t>-495.108697807034 154.341951785572 -682.188402644884</t>
  </si>
  <si>
    <t>-526.441162453801 287.035263296009 -713.926403810634</t>
  </si>
  <si>
    <t>-440.467933851466 442.373865424998 -472.103203653883</t>
  </si>
  <si>
    <t>-223.110258396002 388.391562141578 -372.270576531127</t>
  </si>
  <si>
    <t>-490.779193523385 97.5449215302349 -663.337921149577</t>
  </si>
  <si>
    <t>-467.587382494253 50.8189698517483 -313.384031314501</t>
  </si>
  <si>
    <t>-239.115119811299 130.135582444679 -353.810392513127</t>
  </si>
  <si>
    <t>-494.741237748711 301.643756289751 -211.710421687828</t>
  </si>
  <si>
    <t>-490.626609824145 299.269282932975 204.742982037791</t>
  </si>
  <si>
    <t>-487.334989813147 286.969462778146 610.908104660934</t>
  </si>
  <si>
    <t>-340.04905036888 299.527842981777 674.020230162055</t>
  </si>
  <si>
    <t>-524.524786543754 143.98261616834 -200.404877219092</t>
  </si>
  <si>
    <t>-532.896958364277 128.538838342911 215.70496891907</t>
  </si>
  <si>
    <t>-530.328977923882 104.789113412517 621.381755758154</t>
  </si>
  <si>
    <t>-391.010560059677 53.5428406238707 683.011253123905</t>
  </si>
  <si>
    <t>9763-20170724T150405.338553700.bin</t>
  </si>
  <si>
    <t>-510.333600524887 224.486398675922 -206.053061899498</t>
  </si>
  <si>
    <t>-518.231435958503 218.941601359007 -304.088039309786</t>
  </si>
  <si>
    <t>-517.843371456255 199.601105268888 -410.811105100244</t>
  </si>
  <si>
    <t>-513.368587715675 177.262934543621 -506.126276335771</t>
  </si>
  <si>
    <t>-504.519106320784 150.391726408684 -599.95394079093</t>
  </si>
  <si>
    <t>-487.233274113364 108.098870568815 -730.171113917156</t>
  </si>
  <si>
    <t>-458.138699700906 79.1780593492385 -811.645696053818</t>
  </si>
  <si>
    <t>-496.924066263066 155.178589465553 -682.102629938558</t>
  </si>
  <si>
    <t>-527.598547130314 287.932385485848 -714.264020732695</t>
  </si>
  <si>
    <t>-439.64176567013 444.567446575446 -473.995491682981</t>
  </si>
  <si>
    <t>-223.267614645408 388.59587948207 -373.127166781022</t>
  </si>
  <si>
    <t>-492.824164232861 98.4083865329935 -663.120155703498</t>
  </si>
  <si>
    <t>-468.640158988714 51.5526690023726 -313.172842766108</t>
  </si>
  <si>
    <t>-240.351399950396 131.098802195657 -354.180832581737</t>
  </si>
  <si>
    <t>-495.261386519907 303.333481399827 -211.737467207945</t>
  </si>
  <si>
    <t>-490.863140235438 300.224175282542 204.708203709426</t>
  </si>
  <si>
    <t>-487.235614517159 287.086409233711 610.835959857618</t>
  </si>
  <si>
    <t>-339.968623751892 299.516281649677 674.017690639875</t>
  </si>
  <si>
    <t>-525.385202594774 145.610623136402 -200.356946976927</t>
  </si>
  <si>
    <t>-532.931572062535 129.420528993567 215.740307910424</t>
  </si>
  <si>
    <t>-530.354738341048 104.914535464913 621.401594306764</t>
  </si>
  <si>
    <t>-391.092975164882 53.508339453037 683.026036374725</t>
  </si>
  <si>
    <t>9763-20170724T150405.376649500.bin</t>
  </si>
  <si>
    <t>-510.67508556089 225.21632010982 -206.039888298552</t>
  </si>
  <si>
    <t>-518.636399910923 219.683826185135 -304.070565418532</t>
  </si>
  <si>
    <t>-518.377446336604 200.288257279696 -410.783926597679</t>
  </si>
  <si>
    <t>-514.041100029086 177.870121639721 -506.086688032795</t>
  </si>
  <si>
    <t>-505.350307392957 150.887289308861 -599.897163291804</t>
  </si>
  <si>
    <t>-488.307780667436 108.403227244281 -730.084183774377</t>
  </si>
  <si>
    <t>-459.338872674524 79.3474898028458 -811.555479489702</t>
  </si>
  <si>
    <t>-497.842508362097 155.560339886361 -682.060429861431</t>
  </si>
  <si>
    <t>-528.236895799392 288.332237557842 -714.419109069815</t>
  </si>
  <si>
    <t>-438.922924724343 445.901221986636 -475.264229816531</t>
  </si>
  <si>
    <t>-223.28504984131 388.833887897267 -373.437698579035</t>
  </si>
  <si>
    <t>-493.839654050454 98.8043395721159 -663.015042487936</t>
  </si>
  <si>
    <t>-469.384165629305 51.8690991807716 -313.038314716471</t>
  </si>
  <si>
    <t>-241.319176620972 131.979342875292 -354.192826058512</t>
  </si>
  <si>
    <t>-495.520255997167 304.082542805603 -211.726670199072</t>
  </si>
  <si>
    <t>-490.945069061106 300.661126853966 204.714633658322</t>
  </si>
  <si>
    <t>-487.200410396057 287.14098243844 610.831251679383</t>
  </si>
  <si>
    <t>-339.930301747695 299.478633586968 674.023813065626</t>
  </si>
  <si>
    <t>-525.832280586944 146.36699032119 -200.324845744875</t>
  </si>
  <si>
    <t>-532.975818148062 129.807350147365 215.764972098974</t>
  </si>
  <si>
    <t>-530.379939873228 104.96772360247 621.407186256674</t>
  </si>
  <si>
    <t>-391.138539842535 53.4836497542565 683.012632149886</t>
  </si>
  <si>
    <t>9763-20170724T150405.444417200.bin</t>
  </si>
  <si>
    <t>-511.301279897479 226.510891543095 -205.981678138268</t>
  </si>
  <si>
    <t>-519.371093458691 221.010029495076 -304.005182071425</t>
  </si>
  <si>
    <t>-519.322417665749 201.518699323256 -410.7015270103</t>
  </si>
  <si>
    <t>-515.209110234182 178.95751534037 -505.980418129121</t>
  </si>
  <si>
    <t>-506.771925562377 151.773304564788 -599.755856083301</t>
  </si>
  <si>
    <t>-490.116312882898 108.942611399609 -729.879353205822</t>
  </si>
  <si>
    <t>-461.346787905006 79.6168511767901 -811.324505472948</t>
  </si>
  <si>
    <t>-499.366546375426 156.2419728735 -681.939755724408</t>
  </si>
  <si>
    <t>-529.284148338051 289.013794899037 -714.800274534448</t>
  </si>
  <si>
    <t>-438.084541169436 447.14868108567 -476.732971370906</t>
  </si>
  <si>
    <t>-223.392250369386 389.798338056899 -373.083867100087</t>
  </si>
  <si>
    <t>-495.590589484667 99.5082371971582 -662.782274268412</t>
  </si>
  <si>
    <t>-470.755516792587 52.5013990382338 -312.767212339767</t>
  </si>
  <si>
    <t>-242.978318139603 133.474667510772 -353.82656048619</t>
  </si>
  <si>
    <t>-495.859025587424 305.400636778734 -211.671930011119</t>
  </si>
  <si>
    <t>-491.011118947398 301.439356031682 204.761477515678</t>
  </si>
  <si>
    <t>-487.163987632079 287.238173637936 610.860893055515</t>
  </si>
  <si>
    <t>-339.872353294882 299.429621058501 674.031619478659</t>
  </si>
  <si>
    <t>-526.706314034564 147.637674793437 -200.256414889074</t>
  </si>
  <si>
    <t>-532.983212213036 130.445897942855 215.821728988542</t>
  </si>
  <si>
    <t>-530.424241524515 105.091837435737 621.449132139223</t>
  </si>
  <si>
    <t>-391.230768081897 53.4022676830136 682.990637150478</t>
  </si>
  <si>
    <t>9763-20170724T150405.471489800.bin</t>
  </si>
  <si>
    <t>-511.486708254896 227.083595466716 -205.953991605019</t>
  </si>
  <si>
    <t>-519.586935058707 221.609268665281 -303.976469702247</t>
  </si>
  <si>
    <t>-519.62989582467 202.102613647401 -410.66997160627</t>
  </si>
  <si>
    <t>-515.622581549652 179.5065980116 -505.945164012082</t>
  </si>
  <si>
    <t>-507.314158300755 152.263983711586 -599.715165688703</t>
  </si>
  <si>
    <t>-490.863223607994 109.324498749603 -729.828855007183</t>
  </si>
  <si>
    <t>-462.204149971534 79.8714908845384 -811.266919253707</t>
  </si>
  <si>
    <t>-499.948544082951 156.672625143164 -681.905862766219</t>
  </si>
  <si>
    <t>-529.519592849596 289.492634424505 -714.887308962155</t>
  </si>
  <si>
    <t>-437.930519317665 446.672543197513 -476.337827070397</t>
  </si>
  <si>
    <t>-223.255203526073 390.059711769328 -372.24880985888</t>
  </si>
  <si>
    <t>-496.321473978236 99.9374283016348 -662.723716362369</t>
  </si>
  <si>
    <t>-471.321319146493 52.5113330986549 -312.65653717097</t>
  </si>
  <si>
    <t>-243.737850651694 134.010610147559 -353.749569877848</t>
  </si>
  <si>
    <t>-495.875619582876 305.997514235458 -211.638759344653</t>
  </si>
  <si>
    <t>-490.913026232694 301.830337835178 204.791360225763</t>
  </si>
  <si>
    <t>-487.16797860561 287.326040236895 610.871960876398</t>
  </si>
  <si>
    <t>-339.856992924059 299.339289387114 674.031716771381</t>
  </si>
  <si>
    <t>-527.052930101671 148.201276715839 -200.220185872312</t>
  </si>
  <si>
    <t>-532.89330462137 130.749138026345 215.853459315667</t>
  </si>
  <si>
    <t>-530.438919609681 105.172899673956 621.47959358383</t>
  </si>
  <si>
    <t>-391.281481116127 53.3463011886163 682.987507943611</t>
  </si>
  <si>
    <t>9763-20170724T150405.541375400.bin</t>
  </si>
  <si>
    <t>-511.490034093715 228.050302531795 -205.852178066757</t>
  </si>
  <si>
    <t>-519.626584149046 222.584410889229 -303.87218777707</t>
  </si>
  <si>
    <t>-519.821415401942 203.081491567686 -410.566094479778</t>
  </si>
  <si>
    <t>-515.996863042365 180.480187246815 -505.847600644507</t>
  </si>
  <si>
    <t>-507.916253758579 153.220302530463 -599.632556928932</t>
  </si>
  <si>
    <t>-491.832904477584 110.239124899573 -729.778324207761</t>
  </si>
  <si>
    <t>-463.402726624884 80.6474660816755 -811.246547086526</t>
  </si>
  <si>
    <t>-500.64743621297 157.615305353121 -681.832489945113</t>
  </si>
  <si>
    <t>-529.880990332978 290.514732426614 -714.791868724509</t>
  </si>
  <si>
    <t>-438.567505283669 444.201329001567 -473.872342265883</t>
  </si>
  <si>
    <t>-223.453646267784 390.665583190888 -369.063217485133</t>
  </si>
  <si>
    <t>-497.236981333036 100.860751681749 -662.667715606552</t>
  </si>
  <si>
    <t>-472.500921013416 53.3045873558538 -312.552089582068</t>
  </si>
  <si>
    <t>-244.8341976093 134.590927675866 -353.605690093934</t>
  </si>
  <si>
    <t>-495.42309454038 306.971969282828 -211.567786340998</t>
  </si>
  <si>
    <t>-490.384925596865 302.425622774412 204.857433235931</t>
  </si>
  <si>
    <t>-487.138678948585 287.385715760708 610.915290560786</t>
  </si>
  <si>
    <t>-339.791612530817 299.19687317915 674.028949479209</t>
  </si>
  <si>
    <t>-527.533374711023 149.154562406365 -200.11236928061</t>
  </si>
  <si>
    <t>-532.552688285679 131.263180463075 215.953358300671</t>
  </si>
  <si>
    <t>-530.462558874837 105.34039401256 621.561406960061</t>
  </si>
  <si>
    <t>-391.386258138053 53.2086710449275 682.994853511747</t>
  </si>
  <si>
    <t>9763-20170724T150405.575465400.bin</t>
  </si>
  <si>
    <t>-511.481254373363 228.384413529007 -205.808347702849</t>
  </si>
  <si>
    <t>-519.630398159833 222.93279580099 -303.828021452426</t>
  </si>
  <si>
    <t>-519.839786728554 203.476782290795 -410.530506336161</t>
  </si>
  <si>
    <t>-516.029477705888 180.929945139541 -505.825429126605</t>
  </si>
  <si>
    <t>-507.964630150002 153.736098999252 -599.630873608872</t>
  </si>
  <si>
    <t>-491.905441252328 110.859530907086 -729.814271674503</t>
  </si>
  <si>
    <t>-463.518585925558 81.2940361629032 -811.306910979531</t>
  </si>
  <si>
    <t>-500.674718341955 158.200465297522 -681.825295251081</t>
  </si>
  <si>
    <t>-529.835484829932 291.122560468373 -714.727657658834</t>
  </si>
  <si>
    <t>-439.370669338814 442.609194428788 -472.100616493201</t>
  </si>
  <si>
    <t>-223.759016094524 391.266718688808 -367.217032861077</t>
  </si>
  <si>
    <t>-497.333420568096 101.423913077628 -662.713526329498</t>
  </si>
  <si>
    <t>-472.77888690515 53.4900728745736 -312.534381307026</t>
  </si>
  <si>
    <t>-244.955653355844 134.302919860117 -353.65440617166</t>
  </si>
  <si>
    <t>-495.297597293571 307.310380397217 -211.518731402859</t>
  </si>
  <si>
    <t>-490.214011678241 302.617020082199 204.904274884535</t>
  </si>
  <si>
    <t>-487.12193258422 287.386268798213 610.940960849616</t>
  </si>
  <si>
    <t>-339.764470775032 299.148622420146 674.039505203535</t>
  </si>
  <si>
    <t>-527.684405802846 149.517197482925 -200.073425559293</t>
  </si>
  <si>
    <t>-532.498911144603 131.480153626645 215.98848762651</t>
  </si>
  <si>
    <t>-530.470092762348 105.404843025889 621.574743336517</t>
  </si>
  <si>
    <t>-391.429510156683 53.1609698952443 682.993740764364</t>
  </si>
  <si>
    <t>9763-20170724T150405.619103500.bin</t>
  </si>
  <si>
    <t>-511.509847473599 228.670946294327 -205.788379990053</t>
  </si>
  <si>
    <t>-519.65558101219 223.226501746913 -303.808836739951</t>
  </si>
  <si>
    <t>-519.874350464504 203.790638998952 -410.514967919979</t>
  </si>
  <si>
    <t>-516.079020684995 181.265582581251 -505.815519347635</t>
  </si>
  <si>
    <t>-508.036308227081 154.095608544122 -599.629814551212</t>
  </si>
  <si>
    <t>-492.016225707806 111.254387373582 -729.829692220529</t>
  </si>
  <si>
    <t>-463.687298407556 81.6928042783111 -811.343983832397</t>
  </si>
  <si>
    <t>-500.717299800864 158.587226230014 -681.820297834587</t>
  </si>
  <si>
    <t>-529.779286083475 291.573069636512 -714.622225762516</t>
  </si>
  <si>
    <t>-440.23902937025 440.791320114627 -470.25255817599</t>
  </si>
  <si>
    <t>-224.142175182885 392.001075978415 -365.149501340782</t>
  </si>
  <si>
    <t>-497.477825118448 101.795876934647 -662.734910659967</t>
  </si>
  <si>
    <t>-472.918024290147 53.5618253786124 -312.572324008355</t>
  </si>
  <si>
    <t>-244.821191365736 133.653436601029 -353.586557229138</t>
  </si>
  <si>
    <t>-495.165305688554 307.575649257319 -211.498490330556</t>
  </si>
  <si>
    <t>-490.12819492903 302.748108385262 204.923550851432</t>
  </si>
  <si>
    <t>-487.094002368446 287.383146767174 610.946353444007</t>
  </si>
  <si>
    <t>-339.732465087887 299.091392716304 674.045436736577</t>
  </si>
  <si>
    <t>-527.885002173783 149.796770388759 -200.043795557352</t>
  </si>
  <si>
    <t>-532.451182670639 131.672939444211 216.017087904738</t>
  </si>
  <si>
    <t>-530.478329892323 105.458689204819 621.588050035379</t>
  </si>
  <si>
    <t>-391.457619534703 53.1531394336816 682.999534109624</t>
  </si>
  <si>
    <t>9763-20170724T150405.674250100.bin</t>
  </si>
  <si>
    <t>-511.676501453844 228.888712291113 -205.789033556606</t>
  </si>
  <si>
    <t>-519.801083237029 223.4242612988 -303.810107543258</t>
  </si>
  <si>
    <t>-520.073627713703 204.000711009881 -410.518386790306</t>
  </si>
  <si>
    <t>-516.362450736916 181.493856508811 -505.826705276778</t>
  </si>
  <si>
    <t>-508.441363865602 154.345041665781 -599.657427014772</t>
  </si>
  <si>
    <t>-492.633504842024 111.531409745186 -729.892226358849</t>
  </si>
  <si>
    <t>-464.398413770144 82.0132000071915 -811.45488093952</t>
  </si>
  <si>
    <t>-501.15784035267 158.862558638078 -681.849501886939</t>
  </si>
  <si>
    <t>-530.262556791346 291.863207034949 -714.439169097152</t>
  </si>
  <si>
    <t>-442.574889413282 435.659534876296 -466.178259007616</t>
  </si>
  <si>
    <t>-225.918919924918 392.517425815548 -359.764127141846</t>
  </si>
  <si>
    <t>-498.084233837297 102.050011418842 -662.799831698028</t>
  </si>
  <si>
    <t>-473.329211691491 52.822415670184 -312.562447902171</t>
  </si>
  <si>
    <t>-244.995117762803 132.316141188095 -353.419543260004</t>
  </si>
  <si>
    <t>-495.213804510439 307.819555341644 -211.501955769879</t>
  </si>
  <si>
    <t>-490.168256619447 302.87770398675 204.918671371944</t>
  </si>
  <si>
    <t>-487.039175320993 287.372433930959 610.942927548256</t>
  </si>
  <si>
    <t>-339.67503691881 298.962780119764 674.057676802366</t>
  </si>
  <si>
    <t>-528.12929161511 149.997704210668 -200.041325437935</t>
  </si>
  <si>
    <t>-532.466113130996 131.859661202758 216.021420731135</t>
  </si>
  <si>
    <t>-530.510509878028 105.516650680167 621.590455138104</t>
  </si>
  <si>
    <t>-391.499675042558 53.1953679139178 683.010869775001</t>
  </si>
  <si>
    <t>9763-20170724T150405.742581700.bin</t>
  </si>
  <si>
    <t>-512.034394177185 228.711089342672 -205.75789653399</t>
  </si>
  <si>
    <t>-520.129908636367 223.222420256035 -303.779944803061</t>
  </si>
  <si>
    <t>-520.3879416255 203.873396904597 -410.5018522417</t>
  </si>
  <si>
    <t>-516.678926169608 181.468858571872 -505.834341209079</t>
  </si>
  <si>
    <t>-508.779644011491 154.452821643048 -599.705052054115</t>
  </si>
  <si>
    <t>-493.026781761107 111.853197460906 -730.016829314749</t>
  </si>
  <si>
    <t>-464.82794308468 82.485375322661 -811.646155729738</t>
  </si>
  <si>
    <t>-501.528393182406 159.105560047869 -681.892458147465</t>
  </si>
  <si>
    <t>-530.947398423488 292.132012306509 -714.125511852749</t>
  </si>
  <si>
    <t>-444.445216402551 430.542833233215 -462.411752643562</t>
  </si>
  <si>
    <t>-227.495098433586 391.995528717372 -354.839732011304</t>
  </si>
  <si>
    <t>-498.451601586314 102.261363770867 -662.937916658419</t>
  </si>
  <si>
    <t>-473.803917593143 52.456726264611 -312.724725657136</t>
  </si>
  <si>
    <t>-245.260492993425 131.551852619767 -353.182927001272</t>
  </si>
  <si>
    <t>-495.620267447093 307.662364006971 -211.487580994786</t>
  </si>
  <si>
    <t>-490.341738488937 302.770583101788 204.930738842845</t>
  </si>
  <si>
    <t>-486.933936679786 287.131614861446 610.960524000378</t>
  </si>
  <si>
    <t>-339.591730865343 299.142902464468 674.047833439318</t>
  </si>
  <si>
    <t>-528.373713314157 149.816012922968 -200.025050361305</t>
  </si>
  <si>
    <t>-532.572548837896 131.851795977589 216.046652478274</t>
  </si>
  <si>
    <t>-530.605575369872 105.493969677995 621.596300826521</t>
  </si>
  <si>
    <t>-391.52886710594 53.3570437133376 683.024391593437</t>
  </si>
  <si>
    <t>9763-20170724T150405.773662800.bin</t>
  </si>
  <si>
    <t>-512.225720590192 228.55839415504 -205.785787281675</t>
  </si>
  <si>
    <t>-520.287352752243 223.051827449431 -303.80968219223</t>
  </si>
  <si>
    <t>-520.484569954693 203.754047040931 -410.541013605899</t>
  </si>
  <si>
    <t>-516.716200698968 181.42265856936 -505.888236414873</t>
  </si>
  <si>
    <t>-508.756091147189 154.504295583575 -599.782028692508</t>
  </si>
  <si>
    <t>-492.918374371936 112.066990697384 -730.136288270105</t>
  </si>
  <si>
    <t>-464.66096495363 82.8268523333268 -811.79130476945</t>
  </si>
  <si>
    <t>-501.477922032297 159.257112116061 -681.961333476539</t>
  </si>
  <si>
    <t>-531.069151184874 292.288372399151 -713.974058692051</t>
  </si>
  <si>
    <t>-445.217329993433 427.950040362251 -460.54667376916</t>
  </si>
  <si>
    <t>-228.153849659536 391.786723734137 -352.377156628318</t>
  </si>
  <si>
    <t>-498.360290214436 102.393861913165 -663.07055501337</t>
  </si>
  <si>
    <t>-473.868981378196 52.2660418063372 -312.863131627263</t>
  </si>
  <si>
    <t>-245.299530442072 131.449386254102 -353.000554832688</t>
  </si>
  <si>
    <t>-495.936298405663 307.542024211111 -211.490033695654</t>
  </si>
  <si>
    <t>-490.445038847199 302.715827580994 204.926307712566</t>
  </si>
  <si>
    <t>-486.875494805497 287.003677033391 610.951135743169</t>
  </si>
  <si>
    <t>-339.550179394276 299.261789823721 674.030335205084</t>
  </si>
  <si>
    <t>-528.439834666845 149.649766521145 -200.025340348898</t>
  </si>
  <si>
    <t>-532.573937430292 131.748461454873 216.049773438141</t>
  </si>
  <si>
    <t>-530.672241966099 105.456161107073 621.6045245592</t>
  </si>
  <si>
    <t>-391.534479672099 53.4735539573205 683.025099601888</t>
  </si>
  <si>
    <t>9763-20170724T150405.842401000.bin</t>
  </si>
  <si>
    <t>-512.73810153663 228.131059389584 -205.796793569779</t>
  </si>
  <si>
    <t>-520.757565209715 222.650065616009 -303.825535319647</t>
  </si>
  <si>
    <t>-520.755144654519 203.481213932993 -410.580246661884</t>
  </si>
  <si>
    <t>-516.754011056011 181.308024863724 -505.955104018844</t>
  </si>
  <si>
    <t>-508.514542399881 154.589843890231 -599.881871854593</t>
  </si>
  <si>
    <t>-492.239778204016 112.47774110968 -730.287810063531</t>
  </si>
  <si>
    <t>-463.765625598252 83.5116979758063 -811.965155333109</t>
  </si>
  <si>
    <t>-501.034045588544 159.541189958615 -682.031307057631</t>
  </si>
  <si>
    <t>-530.962979202696 292.591869493944 -713.677403298874</t>
  </si>
  <si>
    <t>-446.204005790905 423.214001021317 -457.252491934064</t>
  </si>
  <si>
    <t>-228.976300144215 391.197754449811 -348.109870921595</t>
  </si>
  <si>
    <t>-497.833340195951 102.643795306462 -663.257814682567</t>
  </si>
  <si>
    <t>-474.032345717987 52.0849730910559 -313.052158274397</t>
  </si>
  <si>
    <t>-245.379856452061 131.325522096989 -352.599223833836</t>
  </si>
  <si>
    <t>-496.678623679875 307.185687441197 -211.466636710265</t>
  </si>
  <si>
    <t>-490.922938391722 302.518620961359 204.948004227731</t>
  </si>
  <si>
    <t>-486.772628455751 286.826407575452 610.937650044344</t>
  </si>
  <si>
    <t>-339.499691394962 299.448575323155 674.067351130893</t>
  </si>
  <si>
    <t>-528.806894739599 149.079648797403 -200.06842306048</t>
  </si>
  <si>
    <t>-532.679908607882 131.512110940162 216.023355456056</t>
  </si>
  <si>
    <t>-530.84963301975 105.327315202442 621.61243282659</t>
  </si>
  <si>
    <t>-391.533114605261 53.7868006365873 683.00044458807</t>
  </si>
  <si>
    <t>9763-20170724T150405.875489200.bin</t>
  </si>
  <si>
    <t>-513.081898068179 227.914015394161 -205.829942762509</t>
  </si>
  <si>
    <t>-521.066793044066 222.421917295569 -303.860965339998</t>
  </si>
  <si>
    <t>-520.957593490124 203.287401552175 -410.621712195083</t>
  </si>
  <si>
    <t>-516.836023263034 181.164936274403 -506.003115816489</t>
  </si>
  <si>
    <t>-508.454572081063 154.517373147202 -599.937424079206</t>
  </si>
  <si>
    <t>-491.959365504966 112.526208200932 -730.354628356545</t>
  </si>
  <si>
    <t>-463.355414280908 83.6669891840556 -812.024455184966</t>
  </si>
  <si>
    <t>-500.851904158879 159.543434521649 -682.071081781745</t>
  </si>
  <si>
    <t>-530.839878781357 292.603982543128 -713.582178432109</t>
  </si>
  <si>
    <t>-447.026873482548 420.542446209565 -455.498689303326</t>
  </si>
  <si>
    <t>-230.51740735817 391.400926140651 -344.145929809414</t>
  </si>
  <si>
    <t>-497.649539930212 102.631707865528 -663.341893617686</t>
  </si>
  <si>
    <t>-474.159723907143 51.871007450821 -313.153241211779</t>
  </si>
  <si>
    <t>-245.619146529024 131.56786205177 -352.429268129781</t>
  </si>
  <si>
    <t>-497.037173294226 307.020715430015 -211.494737980742</t>
  </si>
  <si>
    <t>-491.123738790242 302.468119515148 204.91889665376</t>
  </si>
  <si>
    <t>-486.734905778892 286.83240297432 610.906938444678</t>
  </si>
  <si>
    <t>-339.480583405705 299.45348782016 674.080263087941</t>
  </si>
  <si>
    <t>-529.101762575433 148.846024466541 -200.108741876149</t>
  </si>
  <si>
    <t>-532.916341453068 131.39257008144 215.988381329094</t>
  </si>
  <si>
    <t>-530.92946135618 105.25866597387 621.59140042511</t>
  </si>
  <si>
    <t>-391.52945721384 53.937956605004 682.974044224393</t>
  </si>
  <si>
    <t>9763-20170724T150405.910586600.bin</t>
  </si>
  <si>
    <t>-513.381860499576 227.824322213195 -205.850932632469</t>
  </si>
  <si>
    <t>-521.31131236908 222.304566399051 -303.884866789268</t>
  </si>
  <si>
    <t>-521.092115974388 203.192173845903 -410.649508557865</t>
  </si>
  <si>
    <t>-516.855218260973 181.111225925933 -506.035466813187</t>
  </si>
  <si>
    <t>-508.344815412021 154.526686753539 -599.975941701762</t>
  </si>
  <si>
    <t>-491.655813838942 112.646637946156 -730.404340783053</t>
  </si>
  <si>
    <t>-462.9240983966 83.8652749906803 -812.056707322238</t>
  </si>
  <si>
    <t>-500.623753759869 159.622368901852 -682.094298630928</t>
  </si>
  <si>
    <t>-530.650427109828 292.714608390753 -713.476159950147</t>
  </si>
  <si>
    <t>-447.873670780435 418.135991243775 -453.827374134211</t>
  </si>
  <si>
    <t>-232.23253507384 391.977334416809 -340.074995384869</t>
  </si>
  <si>
    <t>-497.441922298993 102.695223484062 -663.408123993445</t>
  </si>
  <si>
    <t>-474.355473590485 51.7844563613769 -313.235557655274</t>
  </si>
  <si>
    <t>-245.838299696182 131.667241807166 -352.269721650404</t>
  </si>
  <si>
    <t>-497.320795530989 306.927278984889 -211.536489508644</t>
  </si>
  <si>
    <t>-491.329741169155 302.435575243656 204.876672908627</t>
  </si>
  <si>
    <t>-486.708373273067 286.82991191059 610.877359573177</t>
  </si>
  <si>
    <t>-339.467872820436 299.44166401716 674.084756205001</t>
  </si>
  <si>
    <t>-529.394721956454 148.742825283941 -200.118711525009</t>
  </si>
  <si>
    <t>-533.151558571653 131.330525642097 215.980704224762</t>
  </si>
  <si>
    <t>-530.979266725491 105.222768251579 621.585578954504</t>
  </si>
  <si>
    <t>-391.521912275832 54.0396800005205 682.952812619948</t>
  </si>
  <si>
    <t>9763-20170724T150405.972753000.bin</t>
  </si>
  <si>
    <t>-513.708337787736 227.008357176692 -205.895662970667</t>
  </si>
  <si>
    <t>-521.547186740358 221.423493356255 -303.933128486334</t>
  </si>
  <si>
    <t>-521.130409456075 202.347188698487 -410.703661398131</t>
  </si>
  <si>
    <t>-516.679982798448 180.345548426501 -506.09816169062</t>
  </si>
  <si>
    <t>-507.924023350377 153.888040117715 -600.052028575375</t>
  </si>
  <si>
    <t>-490.858204356717 112.238630971851 -730.505456253609</t>
  </si>
  <si>
    <t>-461.914902070966 83.552669435267 -812.11671775861</t>
  </si>
  <si>
    <t>-499.948840769219 159.130321130295 -682.136903805736</t>
  </si>
  <si>
    <t>-529.814976126218 292.322711139181 -713.187400356033</t>
  </si>
  <si>
    <t>-448.270293958653 411.763088746265 -450.348050924651</t>
  </si>
  <si>
    <t>-236.664622978961 390.102620907046 -328.369172522052</t>
  </si>
  <si>
    <t>-496.854746405743 102.167344125457 -663.545633246068</t>
  </si>
  <si>
    <t>-474.927298433021 51.2655810755089 -313.376284851517</t>
  </si>
  <si>
    <t>-246.213167150628 130.76773902983 -352.032209823803</t>
  </si>
  <si>
    <t>-497.674800273768 306.470741894213 -211.61670643138</t>
  </si>
  <si>
    <t>-491.414752751326 301.869494340035 204.791349804796</t>
  </si>
  <si>
    <t>-486.671821031195 286.880960001678 610.801367092534</t>
  </si>
  <si>
    <t>-339.430312025928 299.100868663749 674.083330895519</t>
  </si>
  <si>
    <t>-529.618754898775 147.474239884962 -200.193054042172</t>
  </si>
  <si>
    <t>-533.796487443302 131.862630087772 215.973816428055</t>
  </si>
  <si>
    <t>-530.955019191065 105.30612838277 621.543224530089</t>
  </si>
  <si>
    <t>-391.521297385633 54.077370071815 682.925963857929</t>
  </si>
  <si>
    <t>9763-20170724T150406.040468300.bin</t>
  </si>
  <si>
    <t>-514.270666033291 226.787202294969 -205.945511999665</t>
  </si>
  <si>
    <t>-522.129766619487 221.191558734522 -303.980845994805</t>
  </si>
  <si>
    <t>-521.566156277091 202.193651330263 -410.764593616104</t>
  </si>
  <si>
    <t>-516.919503819244 180.304132807087 -506.17552980867</t>
  </si>
  <si>
    <t>-507.907082212425 154.003341895763 -600.149148260541</t>
  </si>
  <si>
    <t>-490.419992916303 112.624038722976 -730.632809274862</t>
  </si>
  <si>
    <t>-461.176596935362 84.0475622553402 -812.175368193055</t>
  </si>
  <si>
    <t>-499.683037032257 159.414274042487 -682.198452774418</t>
  </si>
  <si>
    <t>-529.461100418586 292.752388992746 -712.830027268539</t>
  </si>
  <si>
    <t>-449.977377270977 408.897810720556 -447.891268907225</t>
  </si>
  <si>
    <t>-246.326963443063 385.117885730265 -313.406954443485</t>
  </si>
  <si>
    <t>-496.616536381777 102.415660302873 -663.711890021269</t>
  </si>
  <si>
    <t>-475.896200598398 51.1684172785624 -313.434991786209</t>
  </si>
  <si>
    <t>-246.64933827406 129.345884609598 -351.634042015853</t>
  </si>
  <si>
    <t>-498.401141597493 306.262566809457 -211.687960066808</t>
  </si>
  <si>
    <t>-491.582963700736 301.559804905568 204.71015840735</t>
  </si>
  <si>
    <t>-486.657350770304 286.87517470737 610.749533884354</t>
  </si>
  <si>
    <t>-339.401292424584 298.747171059756 674.063865382286</t>
  </si>
  <si>
    <t>-530.271861023092 147.473224155087 -200.184625476032</t>
  </si>
  <si>
    <t>-534.193402222564 131.948228913195 215.987947945221</t>
  </si>
  <si>
    <t>-530.922736402147 105.437479240088 621.550535316785</t>
  </si>
  <si>
    <t>-391.541360577162 54.0867859483355 682.950352969641</t>
  </si>
  <si>
    <t>9763-20170724T150406.073556100.bin</t>
  </si>
  <si>
    <t>-514.526704996007 226.77309508829 -205.9742193161</t>
  </si>
  <si>
    <t>-522.374539501915 221.169778766125 -304.009942938696</t>
  </si>
  <si>
    <t>-521.732296240293 202.191561201412 -410.796857770949</t>
  </si>
  <si>
    <t>-516.989782637093 180.333329116555 -506.210196824315</t>
  </si>
  <si>
    <t>-507.858105355734 154.078231323027 -600.185188037804</t>
  </si>
  <si>
    <t>-490.179810750249 112.779451327921 -730.668454582276</t>
  </si>
  <si>
    <t>-460.802245860754 84.2483616002833 -812.178811344742</t>
  </si>
  <si>
    <t>-499.517034518321 159.539534900825 -682.219284961305</t>
  </si>
  <si>
    <t>-529.313644090811 292.909797042511 -712.621906516601</t>
  </si>
  <si>
    <t>-450.608429301227 407.826114701887 -446.915823104651</t>
  </si>
  <si>
    <t>-250.982392250904 379.371365245697 -307.399664115104</t>
  </si>
  <si>
    <t>-496.47121408677 102.530034036173 -663.762767825669</t>
  </si>
  <si>
    <t>-476.222524951882 50.9671046744704 -313.418369266591</t>
  </si>
  <si>
    <t>-246.624123741261 128.300602865206 -351.222213346791</t>
  </si>
  <si>
    <t>-498.608005331505 306.21545534785 -211.700841162125</t>
  </si>
  <si>
    <t>-491.741247851963 301.561147641874 204.69708493258</t>
  </si>
  <si>
    <t>-486.634349703571 286.839684195242 610.734820287905</t>
  </si>
  <si>
    <t>-339.378183128682 298.670828922516 674.056596065759</t>
  </si>
  <si>
    <t>-530.380801032349 147.482711328628 -200.191069299985</t>
  </si>
  <si>
    <t>-534.322226447442 131.894829274496 215.978999611033</t>
  </si>
  <si>
    <t>-530.959813682034 105.446845264644 621.548929530654</t>
  </si>
  <si>
    <t>-391.556177318946 54.1398941919194 682.934804611742</t>
  </si>
  <si>
    <t>9763-20170724T150406.142852500.bin</t>
  </si>
  <si>
    <t>-514.905902525061 226.578779416865 -206.039614181129</t>
  </si>
  <si>
    <t>-522.771636975355 220.969624474979 -304.073653443017</t>
  </si>
  <si>
    <t>-522.011995992944 202.028192376683 -410.866179362827</t>
  </si>
  <si>
    <t>-517.113630114605 180.223230675259 -506.283943286586</t>
  </si>
  <si>
    <t>-507.77999131647 154.04259565526 -600.2597453802</t>
  </si>
  <si>
    <t>-489.772218961946 112.871928916295 -730.738591960397</t>
  </si>
  <si>
    <t>-460.217147862675 84.4099685137076 -812.208821633727</t>
  </si>
  <si>
    <t>-499.216272735464 159.585793579678 -682.265500867866</t>
  </si>
  <si>
    <t>-529.031455473944 293.039092886308 -712.338878335097</t>
  </si>
  <si>
    <t>-453.651726800343 406.600360038838 -445.090527029152</t>
  </si>
  <si>
    <t>-258.649050474505 367.686446918344 -301.616919461523</t>
  </si>
  <si>
    <t>-496.248079381606 102.555389870528 -663.860742486689</t>
  </si>
  <si>
    <t>-476.735491370886 50.6780242800724 -313.496814209066</t>
  </si>
  <si>
    <t>-246.474268185021 126.294049772649 -350.739224014861</t>
  </si>
  <si>
    <t>-499.28231221496 306.023903608245 -211.765460688386</t>
  </si>
  <si>
    <t>-492.006411528408 301.350325982677 204.625206587183</t>
  </si>
  <si>
    <t>-486.60239907814 286.917876563609 610.656416866812</t>
  </si>
  <si>
    <t>-339.344943742821 298.31701140355 674.054396845334</t>
  </si>
  <si>
    <t>-530.556634301352 147.140746602447 -200.238645164722</t>
  </si>
  <si>
    <t>-534.651922974136 132.059840200417 215.948615584613</t>
  </si>
  <si>
    <t>-530.955025332982 105.564634189843 621.528941726728</t>
  </si>
  <si>
    <t>-391.57560445012 54.1896514970099 682.912820237571</t>
  </si>
  <si>
    <t>9763-20170724T150406.174936500.bin</t>
  </si>
  <si>
    <t>-515.156434409028 226.443749218608 -206.06043032273</t>
  </si>
  <si>
    <t>-522.961883334124 220.822927780073 -304.09849056621</t>
  </si>
  <si>
    <t>-522.153842804675 201.874018217575 -410.88947061577</t>
  </si>
  <si>
    <t>-517.222748960623 180.060349418001 -506.303522692241</t>
  </si>
  <si>
    <t>-507.869200556349 153.867446421586 -600.273978473986</t>
  </si>
  <si>
    <t>-489.848473928211 112.672576206189 -730.743278899087</t>
  </si>
  <si>
    <t>-460.298066551733 84.2067000239131 -812.213860923352</t>
  </si>
  <si>
    <t>-499.230060665014 159.401111317785 -682.272362154187</t>
  </si>
  <si>
    <t>-529.220679967719 292.874427682992 -712.251272391083</t>
  </si>
  <si>
    <t>-455.43133451712 405.610375517209 -444.210853152438</t>
  </si>
  <si>
    <t>-261.329440850757 361.193945771503 -301.114170137546</t>
  </si>
  <si>
    <t>-496.398251904688 102.362659382094 -663.871683088075</t>
  </si>
  <si>
    <t>-477.170413572065 50.7391482681212 -313.636202113038</t>
  </si>
  <si>
    <t>-246.561368434254 125.334587268875 -350.784233896707</t>
  </si>
  <si>
    <t>-499.499500438664 305.82532264698 -211.805928235783</t>
  </si>
  <si>
    <t>-492.243147282551 301.211697467304 204.585791224794</t>
  </si>
  <si>
    <t>-486.559437457738 286.892550840308 610.620643580923</t>
  </si>
  <si>
    <t>-339.31907226745 298.224657937802 674.070348032309</t>
  </si>
  <si>
    <t>-530.867752251766 147.046864224549 -200.262564038105</t>
  </si>
  <si>
    <t>-534.909701650173 132.044994110305 215.928020507049</t>
  </si>
  <si>
    <t>-530.966378897196 105.606551843144 621.513317408699</t>
  </si>
  <si>
    <t>-391.598120602903 54.2130285549301 682.90713535401</t>
  </si>
  <si>
    <t>9763-20170724T150406.207576800.bin</t>
  </si>
  <si>
    <t>-515.298327547118 226.244299193652 -206.095199332463</t>
  </si>
  <si>
    <t>-523.077279283175 220.614888788951 -304.13495322705</t>
  </si>
  <si>
    <t>-522.244820239926 201.677530719312 -410.927679423236</t>
  </si>
  <si>
    <t>-517.296416654083 179.880982578586 -506.344831377762</t>
  </si>
  <si>
    <t>-507.931873515008 153.709588333319 -600.320228397127</t>
  </si>
  <si>
    <t>-489.90349371859 112.548750591305 -730.799057550659</t>
  </si>
  <si>
    <t>-460.364700645246 84.0964434103564 -812.278728578582</t>
  </si>
  <si>
    <t>-499.227853821138 159.269784728622 -682.309919620789</t>
  </si>
  <si>
    <t>-529.46640107863 292.663875579786 -712.28629652728</t>
  </si>
  <si>
    <t>-457.585572453146 405.079759259238 -443.593458626273</t>
  </si>
  <si>
    <t>-264.015444000967 354.465466898708 -301.84095983139</t>
  </si>
  <si>
    <t>-496.517263946274 102.216242719656 -663.937258853822</t>
  </si>
  <si>
    <t>-477.680311684231 50.4022029624025 -313.762274973459</t>
  </si>
  <si>
    <t>-246.733977240054 124.003396082867 -350.798243100366</t>
  </si>
  <si>
    <t>-499.537508571204 305.61392732999 -211.840736742849</t>
  </si>
  <si>
    <t>-492.417342170138 301.077099765246 204.554141528794</t>
  </si>
  <si>
    <t>-486.516670218073 286.88654734339 610.596417324172</t>
  </si>
  <si>
    <t>-339.289813211511 298.120251879952 674.09482157962</t>
  </si>
  <si>
    <t>-531.085600028214 146.88061864312 -200.291946344673</t>
  </si>
  <si>
    <t>-535.177508983843 131.960345051028 215.901079945516</t>
  </si>
  <si>
    <t>-530.991303585818 105.604069160387 621.477678598725</t>
  </si>
  <si>
    <t>-391.609440548624 54.2633369787345 682.884794104622</t>
  </si>
  <si>
    <t>9763-20170724T150406.274755400.bin</t>
  </si>
  <si>
    <t>-515.476743090066 225.69662169159 -206.168269443532</t>
  </si>
  <si>
    <t>-523.195711698249 220.069882383396 -304.212872490131</t>
  </si>
  <si>
    <t>-522.308008350512 201.134859134949 -411.005570068254</t>
  </si>
  <si>
    <t>-517.311577334447 179.342016687262 -506.421069611922</t>
  </si>
  <si>
    <t>-507.899564203887 153.17734959072 -600.393524509794</t>
  </si>
  <si>
    <t>-489.80382939837 112.030239164087 -730.867467096495</t>
  </si>
  <si>
    <t>-460.236166247869 83.5793940354215 -812.337064122927</t>
  </si>
  <si>
    <t>-499.112656656961 158.749514075296 -682.373697367423</t>
  </si>
  <si>
    <t>-529.838344351162 291.997555007829 -712.353801029431</t>
  </si>
  <si>
    <t>-463.363348241159 405.791616106278 -442.85045673961</t>
  </si>
  <si>
    <t>-269.181161246087 348.11396488758 -304.678264109918</t>
  </si>
  <si>
    <t>-496.492673286042 101.687462206809 -664.014768202439</t>
  </si>
  <si>
    <t>-478.602696820554 50.1236423825496 -313.876581626541</t>
  </si>
  <si>
    <t>-246.938242671249 121.304363800261 -351.157981889278</t>
  </si>
  <si>
    <t>-499.491785664867 304.926233728278 -211.904108780946</t>
  </si>
  <si>
    <t>-492.570263852092 300.632885967877 204.496715082423</t>
  </si>
  <si>
    <t>-486.463506005176 286.859344915259 610.562922062227</t>
  </si>
  <si>
    <t>-339.249920406643 297.812301560355 674.141139156319</t>
  </si>
  <si>
    <t>-531.536610857423 146.412801701924 -200.380899655906</t>
  </si>
  <si>
    <t>-535.766237681592 131.851481706198 215.823479178486</t>
  </si>
  <si>
    <t>-530.936378750155 105.700474054894 621.394828174722</t>
  </si>
  <si>
    <t>-391.623073104922 54.2853203397244 682.895132559636</t>
  </si>
  <si>
    <t>9763-20170724T150406.338930300.bin</t>
  </si>
  <si>
    <t>-515.809269130103 225.217845683769 -206.199699339584</t>
  </si>
  <si>
    <t>-523.468169547894 219.614319244706 -304.250450158036</t>
  </si>
  <si>
    <t>-522.489829863127 200.751673233142 -411.055107099165</t>
  </si>
  <si>
    <t>-517.401581151946 179.04475885035 -506.485320623641</t>
  </si>
  <si>
    <t>-507.887877440502 152.987985513673 -600.477524875921</t>
  </si>
  <si>
    <t>-489.638788847744 112.01704592178 -730.98556297476</t>
  </si>
  <si>
    <t>-460.01784276023 83.5883688581678 -812.443634358351</t>
  </si>
  <si>
    <t>-498.935275219395 158.676419998286 -682.431748655499</t>
  </si>
  <si>
    <t>-529.596880948719 292.020462616698 -712.01030494092</t>
  </si>
  <si>
    <t>-469.9341182344 408.154973843866 -441.911987938446</t>
  </si>
  <si>
    <t>-275.329989961918 354.773284415036 -302.611393444566</t>
  </si>
  <si>
    <t>-496.475553757225 101.578367174397 -664.162741613839</t>
  </si>
  <si>
    <t>-479.80452398949 49.2345714148855 -314.128598736496</t>
  </si>
  <si>
    <t>-247.926057050461 118.836721960364 -353.025087491563</t>
  </si>
  <si>
    <t>-499.421965589517 304.383627706502 -211.943824165955</t>
  </si>
  <si>
    <t>-492.766091187018 300.297361192771 204.463456572154</t>
  </si>
  <si>
    <t>-486.453133673418 286.842774330728 610.543583165456</t>
  </si>
  <si>
    <t>-339.226616014174 297.42871178879 674.154057092546</t>
  </si>
  <si>
    <t>-532.154095322602 146.027470880234 -200.456947137607</t>
  </si>
  <si>
    <t>-536.311916506387 131.62474127449 215.753635747635</t>
  </si>
  <si>
    <t>-530.917087701703 105.761672598061 621.333654242707</t>
  </si>
  <si>
    <t>-391.661973836435 54.27131794877 682.90276423579</t>
  </si>
  <si>
    <t>9763-20170724T150406.379037400.bin</t>
  </si>
  <si>
    <t>-515.909290085641 224.998754961003 -206.240278150146</t>
  </si>
  <si>
    <t>-523.540136491906 219.408657817202 -304.293864348519</t>
  </si>
  <si>
    <t>-522.522470193137 200.592438162374 -411.106526981008</t>
  </si>
  <si>
    <t>-517.397419939002 178.939690872058 -506.547046193911</t>
  </si>
  <si>
    <t>-507.846910683813 152.948126721794 -600.55349127107</t>
  </si>
  <si>
    <t>-489.547021929451 112.079794946292 -731.086580133768</t>
  </si>
  <si>
    <t>-459.890852282449 83.6954560721397 -812.547209071219</t>
  </si>
  <si>
    <t>-498.797556777001 158.706125038301 -682.492145385167</t>
  </si>
  <si>
    <t>-529.156953495114 292.202610641989 -711.772810211119</t>
  </si>
  <si>
    <t>-473.437948727642 408.227643780262 -440.786511599294</t>
  </si>
  <si>
    <t>-279.494970708745 356.559258275428 -299.926670739762</t>
  </si>
  <si>
    <t>-496.474648173676 101.58349029083 -664.28214713488</t>
  </si>
  <si>
    <t>-480.511190469219 49.1072447522768 -314.348031308479</t>
  </si>
  <si>
    <t>-248.508803676988 117.648060736179 -354.373459494179</t>
  </si>
  <si>
    <t>-499.392843172395 304.129554386957 -211.967046404293</t>
  </si>
  <si>
    <t>-492.825472197924 300.150831359632 204.442625842313</t>
  </si>
  <si>
    <t>-486.452060434296 286.856596071437 610.523483623774</t>
  </si>
  <si>
    <t>-339.221019100385 297.234274134176 674.157733815922</t>
  </si>
  <si>
    <t>-532.405189590651 145.891832648745 -200.483776752048</t>
  </si>
  <si>
    <t>-536.545700461375 131.536498725699 215.72861803362</t>
  </si>
  <si>
    <t>-530.905092496511 105.808769707855 621.308550210359</t>
  </si>
  <si>
    <t>-391.688742718663 54.2468748704237 682.905461810088</t>
  </si>
  <si>
    <t>9763-20170724T150406.409989400.bin</t>
  </si>
  <si>
    <t>-516.065128544115 224.850740295811 -206.272944269253</t>
  </si>
  <si>
    <t>-523.640946969524 219.271190487406 -304.331520932056</t>
  </si>
  <si>
    <t>-522.568491906245 200.512587056161 -411.153674707491</t>
  </si>
  <si>
    <t>-517.398236508665 178.929164972386 -506.607484736492</t>
  </si>
  <si>
    <t>-507.807848551279 153.02336331222 -600.633544839013</t>
  </si>
  <si>
    <t>-489.458285316337 112.291988523491 -731.202502525586</t>
  </si>
  <si>
    <t>-459.760986960759 83.9953775716265 -812.678806169012</t>
  </si>
  <si>
    <t>-498.678496107987 158.871033944483 -682.557023508185</t>
  </si>
  <si>
    <t>-528.829761766119 292.473995442698 -711.567154501058</t>
  </si>
  <si>
    <t>-476.92858346094 407.914642780524 -439.575107143719</t>
  </si>
  <si>
    <t>-284.02294258715 357.177677932674 -296.963058205181</t>
  </si>
  <si>
    <t>-496.460158047962 101.721842484497 -664.417497865241</t>
  </si>
  <si>
    <t>-481.063381813585 49.1842140153597 -314.622689424376</t>
  </si>
  <si>
    <t>-248.787300228767 116.233057406557 -355.577265318375</t>
  </si>
  <si>
    <t>-499.403782192831 303.934107744182 -211.982663680864</t>
  </si>
  <si>
    <t>-492.865964431575 300.047900577959 204.428409606793</t>
  </si>
  <si>
    <t>-486.44285823427 286.846996842271 610.513644830723</t>
  </si>
  <si>
    <t>-339.206423676342 297.087397088301 674.157772061277</t>
  </si>
  <si>
    <t>-532.721504842333 145.84146257356 -200.509248246572</t>
  </si>
  <si>
    <t>-536.729990761806 131.450683453839 215.703216716785</t>
  </si>
  <si>
    <t>-530.913018592761 105.840049214921 621.2950283636</t>
  </si>
  <si>
    <t>-391.721884256103 54.2201684411366 682.900365721334</t>
  </si>
  <si>
    <t>9763-20170724T150406.476165900.bin</t>
  </si>
  <si>
    <t>-516.377431634502 224.714311922539 -206.243123009745</t>
  </si>
  <si>
    <t>-523.962239837239 219.182862478609 -304.303659413947</t>
  </si>
  <si>
    <t>-522.88024282169 200.522133780714 -411.1428922333</t>
  </si>
  <si>
    <t>-517.695000777504 179.045041280029 -506.619859382771</t>
  </si>
  <si>
    <t>-508.084201470376 153.263140680736 -600.67788125454</t>
  </si>
  <si>
    <t>-489.700909244318 112.724756314401 -731.302212207231</t>
  </si>
  <si>
    <t>-459.99809242342 84.5652773865636 -812.823842331271</t>
  </si>
  <si>
    <t>-498.847735275771 159.238244354638 -682.580234180095</t>
  </si>
  <si>
    <t>-528.904060298888 292.905793030355 -711.367391488203</t>
  </si>
  <si>
    <t>-483.092943339112 405.158294262046 -436.957660813724</t>
  </si>
  <si>
    <t>-292.448454770995 358.52359319067 -289.971646273736</t>
  </si>
  <si>
    <t>-496.805967665196 102.049592158451 -664.544760258987</t>
  </si>
  <si>
    <t>-482.211177286363 49.2433113798199 -314.938839388463</t>
  </si>
  <si>
    <t>-249.180270214875 112.667907883817 -357.352592499399</t>
  </si>
  <si>
    <t>-499.452369835287 303.734558816014 -211.942861203178</t>
  </si>
  <si>
    <t>-492.929215500646 299.969662474008 204.469489521306</t>
  </si>
  <si>
    <t>-486.462911543305 286.851236421457 610.55043057757</t>
  </si>
  <si>
    <t>-339.191980848556 296.811914029771 674.159002205904</t>
  </si>
  <si>
    <t>-533.262254836966 145.719724165989 -200.514933049626</t>
  </si>
  <si>
    <t>-536.99571838467 131.276898920473 215.698295007582</t>
  </si>
  <si>
    <t>-530.974426051747 105.888840957542 621.309163270799</t>
  </si>
  <si>
    <t>-391.785581824515 54.2073507301761 682.867943387681</t>
  </si>
  <si>
    <t>9763-20170724T150406.539990700.bin</t>
  </si>
  <si>
    <t>-516.650273176993 224.614587773402 -206.182037937524</t>
  </si>
  <si>
    <t>-524.288451165602 219.146461847293 -304.242010973659</t>
  </si>
  <si>
    <t>-523.278486364778 200.583781837767 -411.098958843013</t>
  </si>
  <si>
    <t>-518.164842533544 179.204727150783 -506.601719898597</t>
  </si>
  <si>
    <t>-508.632619661385 153.528727594003 -600.696724465502</t>
  </si>
  <si>
    <t>-490.36773235927 113.146286031989 -731.385969703632</t>
  </si>
  <si>
    <t>-460.661567622567 85.0920470446436 -812.942786139671</t>
  </si>
  <si>
    <t>-499.379614646504 159.607982825155 -682.589613208465</t>
  </si>
  <si>
    <t>-529.193178789771 293.376004561034 -711.087506845044</t>
  </si>
  <si>
    <t>-488.647253010474 400.275812764226 -433.727678690836</t>
  </si>
  <si>
    <t>-297.774126225335 364.92398984982 -283.918759512542</t>
  </si>
  <si>
    <t>-497.503072587455 102.384922045703 -664.645515197085</t>
  </si>
  <si>
    <t>-482.809665757071 48.2124859870255 -315.1432333706</t>
  </si>
  <si>
    <t>-249.69652901381 109.913087265367 -359.599007122633</t>
  </si>
  <si>
    <t>-499.494608666657 303.602778506056 -211.870052229366</t>
  </si>
  <si>
    <t>-492.88542482564 299.945137444958 204.541927862626</t>
  </si>
  <si>
    <t>-486.482837226868 286.808589120193 610.616022873291</t>
  </si>
  <si>
    <t>-339.163612844483 296.559386633737 674.145270083411</t>
  </si>
  <si>
    <t>-533.807809854381 145.671207199417 -200.487415819974</t>
  </si>
  <si>
    <t>-537.157461355949 131.261497259517 215.730255647399</t>
  </si>
  <si>
    <t>-531.019055231406 105.980282967739 621.34718366941</t>
  </si>
  <si>
    <t>-391.841761225861 54.1897626064376 682.840436734176</t>
  </si>
  <si>
    <t>9763-20170724T150406.573078200.bin</t>
  </si>
  <si>
    <t>-516.747624986361 224.632278393706 -206.140397754306</t>
  </si>
  <si>
    <t>-524.445636539946 219.183368006114 -304.196733161973</t>
  </si>
  <si>
    <t>-523.507668871241 200.687518188696 -411.0658701296</t>
  </si>
  <si>
    <t>-518.462230415502 179.386623419545 -506.58978204157</t>
  </si>
  <si>
    <t>-509.001716878018 153.80577064818 -600.718081287193</t>
  </si>
  <si>
    <t>-490.841705189236 113.574226931903 -731.468314059267</t>
  </si>
  <si>
    <t>-461.155754941755 85.6101662813837 -813.063402132047</t>
  </si>
  <si>
    <t>-499.791028034263 159.981314541753 -682.608420944596</t>
  </si>
  <si>
    <t>-529.61895188453 293.813870914661 -710.903712258403</t>
  </si>
  <si>
    <t>-490.734579403877 397.997273636788 -432.275285306592</t>
  </si>
  <si>
    <t>-301.536651584147 362.581851603595 -280.370984183991</t>
  </si>
  <si>
    <t>-497.946875015193 102.734165447027 -664.737378000209</t>
  </si>
  <si>
    <t>-482.988002907359 48.0745240920646 -315.396017913013</t>
  </si>
  <si>
    <t>-249.924935749663 109.099905667963 -361.030384048688</t>
  </si>
  <si>
    <t>-499.511980421486 303.614620008127 -211.83399630541</t>
  </si>
  <si>
    <t>-492.885793320145 299.93744031052 204.577561178872</t>
  </si>
  <si>
    <t>-486.484951911188 286.783824818876 610.636097575842</t>
  </si>
  <si>
    <t>-339.151519705122 296.49132557646 674.138983444031</t>
  </si>
  <si>
    <t>-534.000480354527 145.690169754136 -200.451945056001</t>
  </si>
  <si>
    <t>-537.176547495735 131.289559995889 215.767411108697</t>
  </si>
  <si>
    <t>-531.043026561928 106.041285220614 621.377925008993</t>
  </si>
  <si>
    <t>-391.874732657641 54.1867523649105 682.837644664221</t>
  </si>
  <si>
    <t>9763-20170724T150406.609696100.bin</t>
  </si>
  <si>
    <t>-516.759902535663 224.619792529005 -206.127445822892</t>
  </si>
  <si>
    <t>-524.54252438916 219.204047393551 -304.178885297911</t>
  </si>
  <si>
    <t>-523.694241897974 200.791462146149 -411.063354480976</t>
  </si>
  <si>
    <t>-518.728997103294 179.584307135143 -506.6122884843</t>
  </si>
  <si>
    <t>-509.348111773726 154.115167404761 -600.778775187647</t>
  </si>
  <si>
    <t>-491.299853640323 114.059605100704 -731.598431463039</t>
  </si>
  <si>
    <t>-461.668907358771 86.1959785181346 -813.247809088147</t>
  </si>
  <si>
    <t>-500.181099493723 160.402580483337 -682.66543240504</t>
  </si>
  <si>
    <t>-530.122819787465 294.25617464556 -710.76042712089</t>
  </si>
  <si>
    <t>-492.52047626539 395.737673246038 -430.961321902418</t>
  </si>
  <si>
    <t>-305.408674575658 358.025090498611 -277.039432334505</t>
  </si>
  <si>
    <t>-498.374310597808 103.128000468011 -664.879162839113</t>
  </si>
  <si>
    <t>-483.073140654121 47.7656727438261 -315.699997549104</t>
  </si>
  <si>
    <t>-250.147476468095 108.291650613767 -362.681279214867</t>
  </si>
  <si>
    <t>-499.401375729871 303.574737121472 -211.813917420287</t>
  </si>
  <si>
    <t>-492.831735342681 299.917903360761 204.598691623051</t>
  </si>
  <si>
    <t>-486.485672758165 286.783115952402 610.652863615147</t>
  </si>
  <si>
    <t>-339.13793266284 296.397522737772 674.136760907956</t>
  </si>
  <si>
    <t>-534.088314617076 145.684350796446 -200.417088935405</t>
  </si>
  <si>
    <t>-537.193714555584 131.314260230878 215.803848511714</t>
  </si>
  <si>
    <t>-531.063078404662 106.101784051232 621.41097003214</t>
  </si>
  <si>
    <t>-391.902797558366 54.1813328434569 682.83313729058</t>
  </si>
  <si>
    <t>9763-20170724T150406.675872800.bin</t>
  </si>
  <si>
    <t>-516.781314155949 224.478370142656 -206.107483845694</t>
  </si>
  <si>
    <t>-524.641313032083 219.151090940092 -304.157707228084</t>
  </si>
  <si>
    <t>-523.882865516838 200.942899246726 -411.07768796154</t>
  </si>
  <si>
    <t>-519.00101696424 179.963108663756 -506.681063172415</t>
  </si>
  <si>
    <t>-509.705899631007 154.763930508781 -600.928606142112</t>
  </si>
  <si>
    <t>-491.781026813168 115.132666168323 -731.894573049086</t>
  </si>
  <si>
    <t>-462.247323850881 87.5253441386578 -813.666058522613</t>
  </si>
  <si>
    <t>-500.611887349678 161.317056894993 -682.802582569359</t>
  </si>
  <si>
    <t>-530.705186516206 295.198925232638 -710.527527132347</t>
  </si>
  <si>
    <t>-496.168472757817 390.896614357679 -428.30576975136</t>
  </si>
  <si>
    <t>-311.769177596413 346.130145991896 -273.006454101362</t>
  </si>
  <si>
    <t>-498.796804772031 103.98445686073 -665.204933748333</t>
  </si>
  <si>
    <t>-483.054778706952 46.8613536100397 -316.218481276241</t>
  </si>
  <si>
    <t>-250.514088571132 106.640087564042 -365.981290305793</t>
  </si>
  <si>
    <t>-499.161276746215 303.402911370661 -211.750057522472</t>
  </si>
  <si>
    <t>-492.710317619688 299.826938183785 204.665121641935</t>
  </si>
  <si>
    <t>-486.501105215909 286.786421571772 610.718704358683</t>
  </si>
  <si>
    <t>-339.120218866506 296.16381448881 674.16106981088</t>
  </si>
  <si>
    <t>-534.362724702593 145.5647874227 -200.418754575471</t>
  </si>
  <si>
    <t>-537.157166068532 131.255343084961 215.806483883041</t>
  </si>
  <si>
    <t>-531.104708685946 106.203226308252 621.456285472467</t>
  </si>
  <si>
    <t>-391.968050946634 54.1410137963346 682.811963541763</t>
  </si>
  <si>
    <t>9763-20170724T150406.740100300.bin</t>
  </si>
  <si>
    <t>-516.771552277478 224.180816003396 -206.067022268458</t>
  </si>
  <si>
    <t>-524.692110003305 218.944390114078 -304.117225323306</t>
  </si>
  <si>
    <t>-524.004031625656 200.960115302025 -411.075584935528</t>
  </si>
  <si>
    <t>-519.187224635108 180.233515835539 -506.737605546253</t>
  </si>
  <si>
    <t>-509.958613771127 155.33833032915 -601.072351485448</t>
  </si>
  <si>
    <t>-492.128972680336 116.188418196752 -732.195924824813</t>
  </si>
  <si>
    <t>-462.700414349558 88.8817019631051 -814.106207097119</t>
  </si>
  <si>
    <t>-500.953348796176 162.190247427117 -682.931705104175</t>
  </si>
  <si>
    <t>-531.250143891458 296.140879064899 -710.108122427495</t>
  </si>
  <si>
    <t>-498.38185623164 388.520082841272 -426.584256461534</t>
  </si>
  <si>
    <t>-314.92317104179 338.192931837813 -271.874642393478</t>
  </si>
  <si>
    <t>-499.067043179675 104.797445817409 -665.539362237061</t>
  </si>
  <si>
    <t>-482.946577411261 45.9995733841981 -316.758186953191</t>
  </si>
  <si>
    <t>-250.559818284758 104.68969579406 -368.496539373061</t>
  </si>
  <si>
    <t>-499.002095935821 303.090097098109 -211.667404733317</t>
  </si>
  <si>
    <t>-492.690818664068 299.633969600289 204.750951375075</t>
  </si>
  <si>
    <t>-486.498754688917 286.744375224821 610.805878022506</t>
  </si>
  <si>
    <t>-339.096570266047 295.98493339916 674.218833968935</t>
  </si>
  <si>
    <t>-534.552831337296 145.328161411973 -200.420569320269</t>
  </si>
  <si>
    <t>-537.099278607876 131.088802935014 215.808648945519</t>
  </si>
  <si>
    <t>-531.148442376043 106.274128827768 621.47617391331</t>
  </si>
  <si>
    <t>-392.013690208805 54.1548741451004 682.787691703095</t>
  </si>
  <si>
    <t>9763-20170724T150406.775200200.bin</t>
  </si>
  <si>
    <t>-516.789423053252 224.027025783581 -206.040650851922</t>
  </si>
  <si>
    <t>-524.712621764472 218.828504578683 -304.092664410481</t>
  </si>
  <si>
    <t>-524.050558841989 200.942702337255 -411.067669374738</t>
  </si>
  <si>
    <t>-519.266445431105 180.32773881411 -506.755464740022</t>
  </si>
  <si>
    <t>-510.079563535535 155.566247273129 -601.129525946232</t>
  </si>
  <si>
    <t>-492.317975442072 116.627503844122 -732.325153156489</t>
  </si>
  <si>
    <t>-462.915472089891 89.4860863576223 -814.29977307118</t>
  </si>
  <si>
    <t>-501.142986110644 162.548248226881 -682.985500926372</t>
  </si>
  <si>
    <t>-531.547605042681 296.528224586373 -709.890679343151</t>
  </si>
  <si>
    <t>-498.898517739507 388.687034366166 -426.26971303216</t>
  </si>
  <si>
    <t>-315.649074636176 336.918656312889 -271.787807626475</t>
  </si>
  <si>
    <t>-499.195243673263 105.131002416594 -665.680357069575</t>
  </si>
  <si>
    <t>-482.830147688893 45.5505387252042 -316.996144411591</t>
  </si>
  <si>
    <t>-250.545765853305 104.270182407014 -369.159152069727</t>
  </si>
  <si>
    <t>-498.93747279576 302.92068449942 -211.624535311692</t>
  </si>
  <si>
    <t>-492.683583333237 299.520142978527 204.795110543681</t>
  </si>
  <si>
    <t>-486.495649550832 286.71313425272 610.855740644137</t>
  </si>
  <si>
    <t>-339.082287507356 295.871282072098 674.254657647237</t>
  </si>
  <si>
    <t>-534.611090214692 145.199042064346 -200.433097790464</t>
  </si>
  <si>
    <t>-537.083170107652 130.952982520892 215.796342922864</t>
  </si>
  <si>
    <t>-531.179295436506 106.291576590803 621.479613314991</t>
  </si>
  <si>
    <t>-392.030079284722 54.1928965437394 682.775842547546</t>
  </si>
  <si>
    <t>9763-20170724T150406.840886800.bin</t>
  </si>
  <si>
    <t>-516.762700252653 223.748607509578 -205.979867377237</t>
  </si>
  <si>
    <t>-524.705356828683 218.620969621015 -304.034092168997</t>
  </si>
  <si>
    <t>-524.127460555483 200.914975770787 -411.039502596316</t>
  </si>
  <si>
    <t>-519.445410294284 180.500778698928 -506.775305977136</t>
  </si>
  <si>
    <t>-510.386660560401 155.9765161511 -601.223623363296</t>
  </si>
  <si>
    <t>-492.832932711369 117.407855187084 -732.556520856562</t>
  </si>
  <si>
    <t>-463.47406772116 90.5835907999874 -814.651109004917</t>
  </si>
  <si>
    <t>-501.642691437007 163.184887922991 -683.080837966528</t>
  </si>
  <si>
    <t>-532.43914377412 297.150159269844 -709.613608431993</t>
  </si>
  <si>
    <t>-499.192983945737 389.556865633456 -426.142715625869</t>
  </si>
  <si>
    <t>-315.486707156512 336.498115436072 -272.644408716371</t>
  </si>
  <si>
    <t>-499.541692562266 105.727813363499 -665.926449990224</t>
  </si>
  <si>
    <t>-482.680088903935 45.4374039944596 -317.503722880019</t>
  </si>
  <si>
    <t>-250.708863406522 105.463692637402 -369.57295805898</t>
  </si>
  <si>
    <t>-498.940106335103 302.58530600673 -211.498717685106</t>
  </si>
  <si>
    <t>-492.671665053039 299.343986136906 204.922000348534</t>
  </si>
  <si>
    <t>-486.467640488311 286.569050391786 610.971533641173</t>
  </si>
  <si>
    <t>-339.042010205245 295.842947809554 674.325122030854</t>
  </si>
  <si>
    <t>-534.567241467354 144.978567887153 -200.415563423251</t>
  </si>
  <si>
    <t>-536.957073809362 130.717802819244 215.813836519578</t>
  </si>
  <si>
    <t>-531.235922075099 106.334963780166 621.507618848702</t>
  </si>
  <si>
    <t>-392.048855451399 54.2921690636649 682.765355446329</t>
  </si>
  <si>
    <t>9763-20170724T150406.874977900.bin</t>
  </si>
  <si>
    <t>-516.75937353094 223.655750166259 -205.937824620029</t>
  </si>
  <si>
    <t>-524.693755890095 218.560575583864 -303.994352845983</t>
  </si>
  <si>
    <t>-524.129270748659 200.944351070628 -411.014620597371</t>
  </si>
  <si>
    <t>-519.469435426812 180.631702696007 -506.773141920339</t>
  </si>
  <si>
    <t>-510.443472489571 156.228278819453 -601.256008143853</t>
  </si>
  <si>
    <t>-492.947299438552 117.849582779172 -732.652133847765</t>
  </si>
  <si>
    <t>-463.597494937663 91.18603052409 -814.802377911761</t>
  </si>
  <si>
    <t>-501.77238564947 163.55235548317 -683.110568323463</t>
  </si>
  <si>
    <t>-532.679575836219 297.528305251405 -709.458779721445</t>
  </si>
  <si>
    <t>-498.680048248527 389.722136165747 -426.008159424317</t>
  </si>
  <si>
    <t>-314.715538297878 335.803814676284 -273.119732797354</t>
  </si>
  <si>
    <t>-499.589840203872 106.075870730699 -666.031986817324</t>
  </si>
  <si>
    <t>-482.624555949009 45.4526598599468 -317.729871651633</t>
  </si>
  <si>
    <t>-250.745425786836 106.370393109836 -369.170090779486</t>
  </si>
  <si>
    <t>-498.952420258619 302.438748827111 -211.428548524279</t>
  </si>
  <si>
    <t>-492.66990760556 299.287569971036 204.9926539898</t>
  </si>
  <si>
    <t>-486.44110696781 286.466261353158 611.033626020491</t>
  </si>
  <si>
    <t>-339.015976672313 295.904853177844 674.364025066856</t>
  </si>
  <si>
    <t>-534.534869115798 144.922524796932 -200.4189308021</t>
  </si>
  <si>
    <t>-536.879300091896 130.594515200574 215.808416666856</t>
  </si>
  <si>
    <t>-531.261319694866 106.349878808767 621.515450156283</t>
  </si>
  <si>
    <t>-392.05411137694 54.3486459810579 682.76278297352</t>
  </si>
  <si>
    <t>9763-20170724T150406.941162400.bin</t>
  </si>
  <si>
    <t>-516.73323519449 223.553084933844 -205.899332963349</t>
  </si>
  <si>
    <t>-524.63121700461 218.485073133749 -303.960178750777</t>
  </si>
  <si>
    <t>-524.012848200504 201.007171761225 -411.002994738065</t>
  </si>
  <si>
    <t>-519.302743609489 180.86214515162 -506.794366647292</t>
  </si>
  <si>
    <t>-510.227210467265 156.667863585503 -601.326223101902</t>
  </si>
  <si>
    <t>-492.663946247413 118.625417433648 -732.811219862403</t>
  </si>
  <si>
    <t>-463.266369509817 92.2363389858365 -815.032879196251</t>
  </si>
  <si>
    <t>-501.573519384155 164.197090995302 -683.164046272694</t>
  </si>
  <si>
    <t>-532.477328962969 298.256088799096 -709.089701474875</t>
  </si>
  <si>
    <t>-496.795250120036 389.84504765708 -425.649629789167</t>
  </si>
  <si>
    <t>-313.444343483067 332.852477330658 -273.139631306494</t>
  </si>
  <si>
    <t>-499.281311501753 106.685457703418 -666.218072800099</t>
  </si>
  <si>
    <t>-482.713185169655 45.6494465000649 -318.081077928408</t>
  </si>
  <si>
    <t>-250.824058480479 108.560279527789 -367.016532831038</t>
  </si>
  <si>
    <t>-498.996240228318 302.291489168595 -211.348525362188</t>
  </si>
  <si>
    <t>-492.709485405161 299.230401072616 205.073231408167</t>
  </si>
  <si>
    <t>-486.383932965194 286.308070338556 611.115144490287</t>
  </si>
  <si>
    <t>-338.966822626908 295.977349203431 674.429436433836</t>
  </si>
  <si>
    <t>-534.468574832844 144.81126948582 -200.39953213072</t>
  </si>
  <si>
    <t>-536.756332914525 130.460592063376 215.827365867785</t>
  </si>
  <si>
    <t>-531.317279971391 106.352437290215 621.517480542665</t>
  </si>
  <si>
    <t>-392.058525834964 54.481700919933 682.758247705013</t>
  </si>
  <si>
    <t>9763-20170724T150406.973248100.bin</t>
  </si>
  <si>
    <t>-516.727276624623 223.558247857673 -205.903271553104</t>
  </si>
  <si>
    <t>-524.595662523496 218.483589347517 -303.966149955169</t>
  </si>
  <si>
    <t>-523.936498085308 201.039695793115 -411.014153996743</t>
  </si>
  <si>
    <t>-519.187810198688 180.941643566323 -506.813641183629</t>
  </si>
  <si>
    <t>-510.072885963037 156.810332056521 -601.357697066822</t>
  </si>
  <si>
    <t>-492.45406297156 118.873342944894 -732.865781163793</t>
  </si>
  <si>
    <t>-463.007776104071 92.5936190035486 -815.105007700353</t>
  </si>
  <si>
    <t>-501.409468326303 164.403276125378 -683.188618528352</t>
  </si>
  <si>
    <t>-532.152356655245 298.540676218551 -708.864863713528</t>
  </si>
  <si>
    <t>-495.490223697398 390.112831927375 -425.544398519244</t>
  </si>
  <si>
    <t>-313.196207604589 331.911412237283 -272.226136073697</t>
  </si>
  <si>
    <t>-499.074729189299 106.881689239219 -666.282130916746</t>
  </si>
  <si>
    <t>-482.810990378846 45.7387353041722 -318.151499358508</t>
  </si>
  <si>
    <t>-250.92814399239 109.830341138546 -365.560499381907</t>
  </si>
  <si>
    <t>-499.00589411036 302.268047562216 -211.334053661625</t>
  </si>
  <si>
    <t>-492.712200546328 299.237761709014 205.0878694222</t>
  </si>
  <si>
    <t>-486.366442542527 286.288214971499 611.1360179316</t>
  </si>
  <si>
    <t>-338.954946368458 296.023585169946 674.453260589057</t>
  </si>
  <si>
    <t>-534.434771183167 144.871289813857 -200.406393792695</t>
  </si>
  <si>
    <t>-536.70034546974 130.410627993636 215.816854768214</t>
  </si>
  <si>
    <t>-531.332800682117 106.36574529782 621.51853035607</t>
  </si>
  <si>
    <t>-392.05813342733 54.5365590246181 682.758216824214</t>
  </si>
  <si>
    <t>9763-20170724T150407.039965800.bin</t>
  </si>
  <si>
    <t>-516.707294529445 223.640631203463 -205.859491005374</t>
  </si>
  <si>
    <t>-524.493547979033 218.554421982553 -303.928378412884</t>
  </si>
  <si>
    <t>-523.715207345802 201.219636410596 -410.993412459546</t>
  </si>
  <si>
    <t>-518.851384065787 181.269769073359 -506.817890007251</t>
  </si>
  <si>
    <t>-509.616319144671 157.335487581096 -601.400399500699</t>
  </si>
  <si>
    <t>-491.8252425931 119.726982540785 -732.979580186458</t>
  </si>
  <si>
    <t>-462.221049674893 93.7322291543735 -815.252784996035</t>
  </si>
  <si>
    <t>-500.922839021894 165.127014158508 -683.209484134288</t>
  </si>
  <si>
    <t>-531.711449004252 299.353380917805 -708.438631797908</t>
  </si>
  <si>
    <t>-493.055870231029 389.091128879036 -424.796534832115</t>
  </si>
  <si>
    <t>-310.664866965347 332.276213326709 -271.074068457962</t>
  </si>
  <si>
    <t>-498.456007822776 107.574948141658 -666.426116894989</t>
  </si>
  <si>
    <t>-482.996744186539 46.613272750132 -318.39679171528</t>
  </si>
  <si>
    <t>-251.074449305087 112.684226037045 -362.80035052788</t>
  </si>
  <si>
    <t>-499.028557922644 302.32510000621 -211.291463468257</t>
  </si>
  <si>
    <t>-492.652672943117 299.304465333672 205.129306935721</t>
  </si>
  <si>
    <t>-486.303471885131 286.159434902813 611.176738990052</t>
  </si>
  <si>
    <t>-338.904579768963 296.116853956155 674.488800908388</t>
  </si>
  <si>
    <t>-534.36137161718 144.966144937418 -200.382744877777</t>
  </si>
  <si>
    <t>-536.575546881276 130.348216567724 215.835246573258</t>
  </si>
  <si>
    <t>-531.390638137886 106.375696879391 621.547890796681</t>
  </si>
  <si>
    <t>-392.058365589247 54.6625597529278 682.754686028578</t>
  </si>
  <si>
    <t>9763-20170724T150407.072051500.bin</t>
  </si>
  <si>
    <t>-516.670542954755 223.734026375621 -205.837763678885</t>
  </si>
  <si>
    <t>-524.401933658266 218.636237597339 -303.910301433286</t>
  </si>
  <si>
    <t>-523.507900871092 201.395358311076 -410.989673376171</t>
  </si>
  <si>
    <t>-518.520442777049 181.575333982778 -506.834714169163</t>
  </si>
  <si>
    <t>-509.144745453449 157.816768780075 -601.447809032611</t>
  </si>
  <si>
    <t>-491.139638947468 120.504720543864 -733.082147584014</t>
  </si>
  <si>
    <t>-461.415035272594 94.7067829905907 -815.373894683181</t>
  </si>
  <si>
    <t>-500.384931932593 165.787558699836 -683.23243153788</t>
  </si>
  <si>
    <t>-531.098636185426 300.089467740066 -708.126254944147</t>
  </si>
  <si>
    <t>-491.644165972349 389.327712333441 -424.436589405187</t>
  </si>
  <si>
    <t>-308.308187289674 332.359278684483 -271.899595405662</t>
  </si>
  <si>
    <t>-497.811902052342 108.207971619939 -666.559500532523</t>
  </si>
  <si>
    <t>-482.886744768367 46.89946743513 -318.543304188569</t>
  </si>
  <si>
    <t>-251.024150869398 113.965085776998 -361.751340349807</t>
  </si>
  <si>
    <t>-499.030935485779 302.426343999426 -211.265750313103</t>
  </si>
  <si>
    <t>-492.690473879512 299.385710605457 205.155402091518</t>
  </si>
  <si>
    <t>-486.267850526908 286.107151605418 611.190706930646</t>
  </si>
  <si>
    <t>-338.882242257904 296.213865441637 674.509962348361</t>
  </si>
  <si>
    <t>-534.304556195991 145.061517827829 -200.36298872387</t>
  </si>
  <si>
    <t>-536.477633709032 130.379882508138 215.852922636294</t>
  </si>
  <si>
    <t>-531.401184048228 106.391326131909 621.559148964286</t>
  </si>
  <si>
    <t>-392.047713658199 54.7272362198039 682.759128439347</t>
  </si>
  <si>
    <t>9763-20170724T150407.118252900.bin</t>
  </si>
  <si>
    <t>-516.605898824067 223.827828826437 -205.838585904558</t>
  </si>
  <si>
    <t>-524.281294313578 218.7364699518 -303.915925224156</t>
  </si>
  <si>
    <t>-523.278402120671 201.591406585161 -411.009565109646</t>
  </si>
  <si>
    <t>-518.175263435418 181.896020312738 -506.874275418634</t>
  </si>
  <si>
    <t>-508.667730290873 158.301954036892 -601.515419538594</t>
  </si>
  <si>
    <t>-490.461263715782 121.264387083141 -733.199660426894</t>
  </si>
  <si>
    <t>-460.595905389343 95.6692454160041 -815.503597979678</t>
  </si>
  <si>
    <t>-499.861312911167 166.436992144463 -683.278922485201</t>
  </si>
  <si>
    <t>-530.683428796252 300.754728902448 -707.945141683211</t>
  </si>
  <si>
    <t>-490.234889540103 389.441789692842 -424.222507332548</t>
  </si>
  <si>
    <t>-305.444420418577 332.713790722456 -273.360251462951</t>
  </si>
  <si>
    <t>-497.15678402001 108.835259266799 -666.703880883463</t>
  </si>
  <si>
    <t>-482.733953579751 47.2969525478895 -318.672158329918</t>
  </si>
  <si>
    <t>-250.93148210105 115.246821840957 -360.807930436592</t>
  </si>
  <si>
    <t>-498.972441393942 302.490900391143 -211.247744140533</t>
  </si>
  <si>
    <t>-492.765433006645 299.455131403292 205.17538689509</t>
  </si>
  <si>
    <t>-486.216970537002 286.016452212932 611.203185710545</t>
  </si>
  <si>
    <t>-338.852832031355 296.35000097646 674.535822513884</t>
  </si>
  <si>
    <t>-534.233339683828 145.189209844689 -200.368350086983</t>
  </si>
  <si>
    <t>-536.394513551481 130.397572238811 215.843813306846</t>
  </si>
  <si>
    <t>-531.404852240686 106.407097073667 621.555837607549</t>
  </si>
  <si>
    <t>-392.03545666348 54.7913241757146 682.760293240434</t>
  </si>
  <si>
    <t>9763-20170724T150407.176407600.bin</t>
  </si>
  <si>
    <t>-516.440258771303 223.980943005471 -205.818604883732</t>
  </si>
  <si>
    <t>-523.905137365886 218.884638929205 -303.911915414975</t>
  </si>
  <si>
    <t>-522.670583368219 201.859202443592 -411.02219082762</t>
  </si>
  <si>
    <t>-517.36247741258 182.321893769546 -506.908185441496</t>
  </si>
  <si>
    <t>-507.656760345778 158.93507883082 -601.580496503453</t>
  </si>
  <si>
    <t>-489.180520108517 122.240038532153 -733.323089928618</t>
  </si>
  <si>
    <t>-459.020146176881 96.9741150231023 -815.621303311449</t>
  </si>
  <si>
    <t>-498.777440179193 167.274927197008 -683.315503282726</t>
  </si>
  <si>
    <t>-529.712918460465 301.62323331909 -707.664257642503</t>
  </si>
  <si>
    <t>-486.784987843631 388.332938575817 -423.694816932884</t>
  </si>
  <si>
    <t>-300.019790676369 332.125356343402 -275.086465211053</t>
  </si>
  <si>
    <t>-495.917675222054 109.645622966584 -666.862629030045</t>
  </si>
  <si>
    <t>-481.763774548387 47.6610210621104 -318.841526186541</t>
  </si>
  <si>
    <t>-250.201778396636 117.257091778029 -359.590070919743</t>
  </si>
  <si>
    <t>-498.870391766949 302.584676714888 -211.191042541105</t>
  </si>
  <si>
    <t>-492.89769661191 299.577522862286 205.23578980505</t>
  </si>
  <si>
    <t>-486.130004484148 285.86960130083 611.250924328667</t>
  </si>
  <si>
    <t>-338.809427023558 296.598546218108 674.61920407928</t>
  </si>
  <si>
    <t>-534.003588917467 145.42906016532 -200.380767250034</t>
  </si>
  <si>
    <t>-536.218998991011 130.305816168888 215.819180109567</t>
  </si>
  <si>
    <t>-531.425638777996 106.405904679178 621.544000753969</t>
  </si>
  <si>
    <t>-392.006165777072 54.9344885425385 682.755997193954</t>
  </si>
  <si>
    <t>9763-20170724T150407.238576100.bin</t>
  </si>
  <si>
    <t>-516.148382443137 224.124919296899 -205.772327596078</t>
  </si>
  <si>
    <t>-523.380839419689 219.020622469349 -303.882605799765</t>
  </si>
  <si>
    <t>-521.80328113078 202.118108182958 -411.007867434683</t>
  </si>
  <si>
    <t>-516.156794897651 182.746880796448 -506.908151949874</t>
  </si>
  <si>
    <t>-506.08843556903 159.581433840817 -601.597194719604</t>
  </si>
  <si>
    <t>-487.079804856333 123.256898214772 -733.366702937419</t>
  </si>
  <si>
    <t>-456.610940566195 98.2947592479277 -815.643769456003</t>
  </si>
  <si>
    <t>-496.946862515271 168.145283420023 -683.28000053485</t>
  </si>
  <si>
    <t>-527.877027691052 302.545449950705 -707.472348517395</t>
  </si>
  <si>
    <t>-483.709970443191 388.119906797102 -423.348660232925</t>
  </si>
  <si>
    <t>-298.074043857208 330.536554478851 -273.854575434869</t>
  </si>
  <si>
    <t>-494.017472272261 110.481493132744 -666.961406020063</t>
  </si>
  <si>
    <t>-480.088143022466 48.2271534580848 -319.114152365979</t>
  </si>
  <si>
    <t>-248.504871533418 117.999839696245 -359.437307863988</t>
  </si>
  <si>
    <t>-498.600075215732 302.683467424293 -211.123237655024</t>
  </si>
  <si>
    <t>-492.994381231497 299.715726099394 205.308980873418</t>
  </si>
  <si>
    <t>-486.057963445559 285.787022869876 611.301288501736</t>
  </si>
  <si>
    <t>-338.777988794323 296.777457544043 674.719075269986</t>
  </si>
  <si>
    <t>-533.710329764617 145.521174967233 -200.3989446012</t>
  </si>
  <si>
    <t>-535.936306621346 130.295282806249 215.797218983106</t>
  </si>
  <si>
    <t>-531.444898585671 106.389122924608 621.535698378785</t>
  </si>
  <si>
    <t>-391.966782663839 55.0847369755552 682.754251091224</t>
  </si>
  <si>
    <t>9763-20170724T150407.275675700.bin</t>
  </si>
  <si>
    <t>-515.907706356615 224.133007871443 -205.758881175818</t>
  </si>
  <si>
    <t>-523.019320380415 219.017235850107 -303.877378137534</t>
  </si>
  <si>
    <t>-521.288804791325 202.149152292924 -411.005709390166</t>
  </si>
  <si>
    <t>-515.498750939623 182.827868384874 -506.907586860288</t>
  </si>
  <si>
    <t>-505.282995250721 159.731427037624 -601.597599907752</t>
  </si>
  <si>
    <t>-486.064254949245 123.52330602874 -733.368616950832</t>
  </si>
  <si>
    <t>-455.478239375971 98.6531920964903 -815.630275313535</t>
  </si>
  <si>
    <t>-496.013375024505 168.367351852605 -683.258415676447</t>
  </si>
  <si>
    <t>-526.941879612233 302.782797621168 -707.361758075631</t>
  </si>
  <si>
    <t>-483.461251821332 388.329267121515 -423.123720041084</t>
  </si>
  <si>
    <t>-298.547385001463 330.006609063973 -273.022673823443</t>
  </si>
  <si>
    <t>-493.105610190981 110.689381162332 -666.98563690635</t>
  </si>
  <si>
    <t>-479.280803511701 48.2581677807261 -319.189976411979</t>
  </si>
  <si>
    <t>-247.62970918284 117.855895759018 -359.425887151275</t>
  </si>
  <si>
    <t>-498.377128317087 302.700779311345 -211.085449387263</t>
  </si>
  <si>
    <t>-492.988628283837 299.712315359673 205.349457804912</t>
  </si>
  <si>
    <t>-486.018668584492 285.740764026738 611.345022303265</t>
  </si>
  <si>
    <t>-338.757310866419 296.838885875613 674.787286750739</t>
  </si>
  <si>
    <t>-533.444812175735 145.537086138511 -200.410382497448</t>
  </si>
  <si>
    <t>-535.886107148319 130.378616678007 215.786954923923</t>
  </si>
  <si>
    <t>-531.426401308569 106.4055537438 621.519859368959</t>
  </si>
  <si>
    <t>-391.946067263175 55.1288035436621 682.75654168679</t>
  </si>
  <si>
    <t>9763-20170724T150407.340394400.bin</t>
  </si>
  <si>
    <t>-515.332515148026 224.038407900526 -205.702139881183</t>
  </si>
  <si>
    <t>-522.371234715852 218.912611832298 -303.825382869925</t>
  </si>
  <si>
    <t>-520.46981149484 202.122406061949 -410.96305340139</t>
  </si>
  <si>
    <t>-514.491432666176 182.911721925202 -506.875555390259</t>
  </si>
  <si>
    <t>-504.055470529573 159.968043232917 -601.578702806608</t>
  </si>
  <si>
    <t>-484.49501201119 124.022327255249 -733.371242927279</t>
  </si>
  <si>
    <t>-453.646001087635 99.3066644189464 -815.5813498396</t>
  </si>
  <si>
    <t>-494.622391999011 168.76234377968 -683.203889485972</t>
  </si>
  <si>
    <t>-525.740214545979 303.156641359657 -707.074676134229</t>
  </si>
  <si>
    <t>-483.354436208297 387.874506112896 -422.423583552121</t>
  </si>
  <si>
    <t>-299.108315060025 328.967079675965 -271.730837603019</t>
  </si>
  <si>
    <t>-491.660218303829 111.060407128462 -667.026384145571</t>
  </si>
  <si>
    <t>-478.462407146207 47.9168726987025 -319.217511222018</t>
  </si>
  <si>
    <t>-246.647860088504 117.172019655394 -359.101637584175</t>
  </si>
  <si>
    <t>-497.977614545635 302.617053146954 -211.009639376017</t>
  </si>
  <si>
    <t>-492.78944294788 299.469589417841 205.426680283914</t>
  </si>
  <si>
    <t>-486.022678207251 285.692527665979 611.473637460433</t>
  </si>
  <si>
    <t>-338.763860795355 296.744191246991 674.929946206735</t>
  </si>
  <si>
    <t>-532.775779782408 145.480375125627 -200.412032543479</t>
  </si>
  <si>
    <t>-535.788170086679 130.562065423848 215.790295038063</t>
  </si>
  <si>
    <t>-531.352929034461 106.450643269128 621.448640422513</t>
  </si>
  <si>
    <t>-391.900634451601 55.1873060783728 682.760418711281</t>
  </si>
  <si>
    <t>9763-20170724T150407.373483000.bin</t>
  </si>
  <si>
    <t>-515.074037747105 224.081304036966 -205.693219741359</t>
  </si>
  <si>
    <t>-522.068421919153 218.956318587263 -303.819742243926</t>
  </si>
  <si>
    <t>-520.114587965085 202.198587745463 -410.961442004318</t>
  </si>
  <si>
    <t>-514.087380240585 183.030918894072 -506.879632641707</t>
  </si>
  <si>
    <t>-503.601180664304 160.145013590743 -601.591199644494</t>
  </si>
  <si>
    <t>-483.968618289298 124.296250452663 -733.399378027429</t>
  </si>
  <si>
    <t>-453.03015208618 99.6518838022978 -815.597245863949</t>
  </si>
  <si>
    <t>-494.153738355648 168.996673529031 -683.208514006506</t>
  </si>
  <si>
    <t>-525.380508851397 303.384772410639 -706.973565514101</t>
  </si>
  <si>
    <t>-482.925270289673 387.668525488009 -422.203850652464</t>
  </si>
  <si>
    <t>-299.06703305235 328.41925374952 -271.171718138274</t>
  </si>
  <si>
    <t>-491.139824531896 111.288121689336 -667.064177842089</t>
  </si>
  <si>
    <t>-478.175616054583 48.0435635898721 -319.249746569236</t>
  </si>
  <si>
    <t>-246.269925364704 117.198308229059 -358.776676968488</t>
  </si>
  <si>
    <t>-497.683148480535 302.629896602934 -210.979189417862</t>
  </si>
  <si>
    <t>-492.596672961104 299.475117313854 205.458357630305</t>
  </si>
  <si>
    <t>-486.035484288464 285.662735696566 611.524326139045</t>
  </si>
  <si>
    <t>-338.766213471327 296.707400312187 674.957585919149</t>
  </si>
  <si>
    <t>-532.462012034424 145.613455905346 -200.420930281427</t>
  </si>
  <si>
    <t>-535.649215986806 130.592324745292 215.776392621784</t>
  </si>
  <si>
    <t>-531.325984670638 106.488901626788 621.440877344105</t>
  </si>
  <si>
    <t>-391.892142728738 55.2030798790693 682.775778920497</t>
  </si>
  <si>
    <t>9763-20170724T150407.443729300.bin</t>
  </si>
  <si>
    <t>-514.444651903173 224.153974650377 -205.656934053119</t>
  </si>
  <si>
    <t>-521.356510445125 219.025867821468 -303.789196353797</t>
  </si>
  <si>
    <t>-519.279996388417 202.315893674839 -410.936165435639</t>
  </si>
  <si>
    <t>-513.131347591693 183.212754771604 -506.859319575439</t>
  </si>
  <si>
    <t>-502.514514098925 160.413378920217 -601.577197082482</t>
  </si>
  <si>
    <t>-482.689629342004 124.709926455685 -733.396131765029</t>
  </si>
  <si>
    <t>-451.614901944638 100.209984972014 -815.585547823731</t>
  </si>
  <si>
    <t>-493.005122129249 169.349978556775 -683.177978887694</t>
  </si>
  <si>
    <t>-524.247076978856 303.760737051384 -706.786783285215</t>
  </si>
  <si>
    <t>-482.096416128406 388.022223221047 -421.965195813164</t>
  </si>
  <si>
    <t>-298.826485504616 328.704746252852 -270.246481315844</t>
  </si>
  <si>
    <t>-489.900487308813 111.633747774356 -667.078533417325</t>
  </si>
  <si>
    <t>-477.41223102932 48.1351946520947 -319.243225514438</t>
  </si>
  <si>
    <t>-245.413188468387 117.286002858086 -358.225217083397</t>
  </si>
  <si>
    <t>-497.104869426567 302.687488230205 -210.90360674806</t>
  </si>
  <si>
    <t>-492.37010046551 299.555890432886 205.538241382161</t>
  </si>
  <si>
    <t>-486.043512364655 285.551009612607 611.595144683461</t>
  </si>
  <si>
    <t>-338.760440988902 296.736958468877 674.971525781534</t>
  </si>
  <si>
    <t>-531.756626301756 145.660421553472 -200.393453757043</t>
  </si>
  <si>
    <t>-535.191210289383 130.55822373708 215.798944681269</t>
  </si>
  <si>
    <t>-531.315094138873 106.539030612196 621.465213630057</t>
  </si>
  <si>
    <t>-391.877554239325 55.2682101100008 682.804192979726</t>
  </si>
  <si>
    <t>9763-20170724T150407.476817500.bin</t>
  </si>
  <si>
    <t>-514.202228233286 224.171984076707 -205.669815474499</t>
  </si>
  <si>
    <t>-521.054669218861 219.035476177595 -303.805781600578</t>
  </si>
  <si>
    <t>-518.880559763199 202.337601920755 -410.952607586058</t>
  </si>
  <si>
    <t>-512.631430322614 183.255936052765 -506.873687914833</t>
  </si>
  <si>
    <t>-501.902409194312 160.489278453414 -601.586754130269</t>
  </si>
  <si>
    <t>-481.907824950493 124.84520227694 -733.396207039803</t>
  </si>
  <si>
    <t>-450.76195910697 100.390643895935 -815.572233572746</t>
  </si>
  <si>
    <t>-492.324406481424 169.459411225094 -683.175968062513</t>
  </si>
  <si>
    <t>-523.555674655035 303.890590969884 -706.700239776672</t>
  </si>
  <si>
    <t>-481.436104570498 388.048619258986 -421.843517541968</t>
  </si>
  <si>
    <t>-298.371415773767 327.936297053512 -270.189924419596</t>
  </si>
  <si>
    <t>-489.167609919087 111.742480659775 -667.089202292588</t>
  </si>
  <si>
    <t>-476.913831040575 48.2824609607721 -319.259898509829</t>
  </si>
  <si>
    <t>-244.901872194982 117.480067502598 -358.082021454921</t>
  </si>
  <si>
    <t>-496.941084949712 302.684753544476 -210.889103132675</t>
  </si>
  <si>
    <t>-492.335534655342 299.601899647959 205.554543007326</t>
  </si>
  <si>
    <t>-486.032878017143 285.501633020044 611.604668619546</t>
  </si>
  <si>
    <t>-338.756022768358 296.802734730091 674.975099625453</t>
  </si>
  <si>
    <t>-531.461843512594 145.682716387983 -200.392874526067</t>
  </si>
  <si>
    <t>-535.067558500039 130.555149253503 215.797203749971</t>
  </si>
  <si>
    <t>-531.324783183647 106.532542010905 621.458753900638</t>
  </si>
  <si>
    <t>-391.866305879516 55.3291034764363 682.806491415582</t>
  </si>
  <si>
    <t>9763-20170724T150407.542501300.bin</t>
  </si>
  <si>
    <t>-513.925935098844 224.149315423248 -205.648310069218</t>
  </si>
  <si>
    <t>-520.648261999311 218.974265565868 -303.79118070093</t>
  </si>
  <si>
    <t>-518.267713506682 202.25307402102 -410.930050303051</t>
  </si>
  <si>
    <t>-511.808617534377 183.160277731464 -506.834981244483</t>
  </si>
  <si>
    <t>-500.847642015537 160.394446514521 -601.521595427054</t>
  </si>
  <si>
    <t>-480.504768251615 124.765194667022 -733.281878844971</t>
  </si>
  <si>
    <t>-449.21541189125 100.333263247603 -815.410078499829</t>
  </si>
  <si>
    <t>-491.09613807526 169.369926207238 -683.0897560539</t>
  </si>
  <si>
    <t>-522.230659584474 303.832408683161 -706.518839222839</t>
  </si>
  <si>
    <t>-480.386257433386 387.817851584876 -421.570581531202</t>
  </si>
  <si>
    <t>-298.081337315638 323.992775427748 -270.520000530337</t>
  </si>
  <si>
    <t>-487.897679697838 111.658872000564 -666.990294310341</t>
  </si>
  <si>
    <t>-476.116131066626 48.148418295172 -319.118211289331</t>
  </si>
  <si>
    <t>-244.052027235364 117.306585607593 -357.697808642205</t>
  </si>
  <si>
    <t>-496.749702873512 302.593278474283 -210.88720396811</t>
  </si>
  <si>
    <t>-492.308719462304 299.611338393319 205.558904294854</t>
  </si>
  <si>
    <t>-485.997723017772 285.385471522264 611.620158809488</t>
  </si>
  <si>
    <t>-338.733420773311 296.902369764908 674.980939950251</t>
  </si>
  <si>
    <t>-531.086700610874 145.708998356491 -200.382005046169</t>
  </si>
  <si>
    <t>-534.916270091083 130.482611151919 215.802424126037</t>
  </si>
  <si>
    <t>-531.331648278666 106.513544835718 621.460373905744</t>
  </si>
  <si>
    <t>-391.833022609846 55.4345809550482 682.820543245223</t>
  </si>
  <si>
    <t>9763-20170724T150407.576590900.bin</t>
  </si>
  <si>
    <t>-513.794385858683 224.116125897848 -205.629859525208</t>
  </si>
  <si>
    <t>-520.478464571621 218.936775241951 -303.775061281834</t>
  </si>
  <si>
    <t>-518.049328011974 202.217746979707 -410.913237858766</t>
  </si>
  <si>
    <t>-511.545136571298 183.129279945456 -506.815940437221</t>
  </si>
  <si>
    <t>-500.53869063486 160.369381976706 -601.498790160413</t>
  </si>
  <si>
    <t>-480.132080502388 124.749567679671 -733.25163440258</t>
  </si>
  <si>
    <t>-448.778588104191 100.317579055201 -815.355438240408</t>
  </si>
  <si>
    <t>-490.741575980184 169.351339674561 -683.060760905739</t>
  </si>
  <si>
    <t>-521.835543982206 303.825402530735 -706.460021078366</t>
  </si>
  <si>
    <t>-480.084096222277 387.618213752002 -421.441500374338</t>
  </si>
  <si>
    <t>-298.266753609573 321.873993772967 -270.626436600144</t>
  </si>
  <si>
    <t>-487.563215448376 111.637776718147 -666.965422895881</t>
  </si>
  <si>
    <t>-475.895168849465 47.8666108693556 -319.078732933094</t>
  </si>
  <si>
    <t>-243.856268636325 117.156452722802 -357.57379327127</t>
  </si>
  <si>
    <t>-496.639073998508 302.538086615872 -210.875793607983</t>
  </si>
  <si>
    <t>-492.304205780106 299.610464517281 205.571871838151</t>
  </si>
  <si>
    <t>-485.99596954972 285.342655059039 611.632383449968</t>
  </si>
  <si>
    <t>-338.733846294655 296.964351602872 674.979085662009</t>
  </si>
  <si>
    <t>-530.928195521455 145.709001728045 -200.372820859498</t>
  </si>
  <si>
    <t>-534.833557336285 130.439141158155 215.809331088748</t>
  </si>
  <si>
    <t>-531.335305571277 106.517053740296 621.470221078511</t>
  </si>
  <si>
    <t>-391.822941233434 55.4685364912666 682.824473610685</t>
  </si>
  <si>
    <t>9763-20170724T150407.642299800.bin</t>
  </si>
  <si>
    <t>-513.49984288786 224.104549472503 -205.614027665412</t>
  </si>
  <si>
    <t>-520.14685230104 218.909613460652 -303.761060600998</t>
  </si>
  <si>
    <t>-517.66228374713 202.245760877536 -410.9064308664</t>
  </si>
  <si>
    <t>-511.106134514247 183.235044580594 -506.821155364817</t>
  </si>
  <si>
    <t>-500.048127787752 160.578840805648 -601.522877711875</t>
  </si>
  <si>
    <t>-479.571173731495 125.131427969899 -733.31110121765</t>
  </si>
  <si>
    <t>-448.094807895648 100.77823112254 -815.391309836343</t>
  </si>
  <si>
    <t>-490.189103713029 169.668983222647 -683.065216521782</t>
  </si>
  <si>
    <t>-521.137128626551 304.210862311944 -706.288815381278</t>
  </si>
  <si>
    <t>-479.347071700101 386.817141192127 -420.929771955675</t>
  </si>
  <si>
    <t>-298.531226870849 318.291888416319 -270.148726206162</t>
  </si>
  <si>
    <t>-487.056073532945 111.931261395467 -667.048466531784</t>
  </si>
  <si>
    <t>-475.79103994081 47.5946878236452 -319.171645423247</t>
  </si>
  <si>
    <t>-243.702335923542 116.807676954298 -357.504679849577</t>
  </si>
  <si>
    <t>-496.330263219575 302.52207886512 -210.867255357811</t>
  </si>
  <si>
    <t>-492.068403029736 299.617739124659 205.581262620315</t>
  </si>
  <si>
    <t>-485.992504414089 285.303518597017 611.640922826301</t>
  </si>
  <si>
    <t>-338.729477221057 296.992257837421 674.973165952225</t>
  </si>
  <si>
    <t>-530.664017150417 145.709434946628 -200.358298246947</t>
  </si>
  <si>
    <t>-534.631118426597 130.384156738309 215.821193749449</t>
  </si>
  <si>
    <t>-531.33055015612 106.53693683936 621.485758525743</t>
  </si>
  <si>
    <t>-391.811249776441 55.4957983442314 682.830405886027</t>
  </si>
  <si>
    <t>9763-20170724T150407.675391500.bin</t>
  </si>
  <si>
    <t>-513.39166549968 224.069879846821 -205.621237629942</t>
  </si>
  <si>
    <t>-520.038746266911 218.872505876992 -303.768025284568</t>
  </si>
  <si>
    <t>-517.557050898823 202.249999851176 -410.919985938354</t>
  </si>
  <si>
    <t>-511.006409000286 183.292981107344 -506.845603365374</t>
  </si>
  <si>
    <t>-499.957737979427 160.706529847007 -601.565074587885</t>
  </si>
  <si>
    <t>-479.498783800142 125.373134840663 -733.386853118083</t>
  </si>
  <si>
    <t>-447.985187431055 101.087790630349 -815.472951444338</t>
  </si>
  <si>
    <t>-490.090578708124 169.869029297386 -683.098467752317</t>
  </si>
  <si>
    <t>-520.955221050942 304.450758169596 -706.223198671986</t>
  </si>
  <si>
    <t>-478.991960558419 386.264705578203 -420.661361870598</t>
  </si>
  <si>
    <t>-298.760696830774 316.212127526823 -269.882289523409</t>
  </si>
  <si>
    <t>-486.993894742797 112.113907184218 -667.137081557329</t>
  </si>
  <si>
    <t>-475.942739773831 47.6500801271454 -319.290122424754</t>
  </si>
  <si>
    <t>-243.796252580424 116.698426276315 -357.569718371961</t>
  </si>
  <si>
    <t>-496.180944992586 302.468172161093 -210.867674762078</t>
  </si>
  <si>
    <t>-491.956656019924 299.623296544361 205.58171239154</t>
  </si>
  <si>
    <t>-485.99065767731 285.275624002136 611.647976685185</t>
  </si>
  <si>
    <t>-338.723205640625 296.972379249395 674.96846466013</t>
  </si>
  <si>
    <t>-530.61680047335 145.66015069514 -200.352269375881</t>
  </si>
  <si>
    <t>-534.569906021009 130.375428582681 215.828859130806</t>
  </si>
  <si>
    <t>-531.320089519135 106.565552156528 621.501677623198</t>
  </si>
  <si>
    <t>-391.808965522044 55.4852493444866 682.832341856126</t>
  </si>
  <si>
    <t>9763-20170724T150407.739946200.bin</t>
  </si>
  <si>
    <t>-513.304587788082 223.861407881675 -205.613265293964</t>
  </si>
  <si>
    <t>-519.92833691089 218.679699426756 -303.762472455459</t>
  </si>
  <si>
    <t>-517.490395235356 202.135528057748 -410.927584499777</t>
  </si>
  <si>
    <t>-511.010856484542 183.268385672754 -506.875759363615</t>
  </si>
  <si>
    <t>-500.066396750309 160.786630004076 -601.632143376406</t>
  </si>
  <si>
    <t>-479.790149981601 125.611839879321 -733.524596066301</t>
  </si>
  <si>
    <t>-448.30651383011 101.408718804007 -815.646476386814</t>
  </si>
  <si>
    <t>-490.215139835737 170.055836306393 -683.155367706978</t>
  </si>
  <si>
    <t>-520.782862031357 304.743820805794 -706.083282636993</t>
  </si>
  <si>
    <t>-478.350928902475 385.280556319038 -420.227825452832</t>
  </si>
  <si>
    <t>-298.735906511273 312.651817526703 -269.933022540228</t>
  </si>
  <si>
    <t>-487.290537322336 112.264446503103 -667.293258612312</t>
  </si>
  <si>
    <t>-476.48865240543 47.2044359869487 -319.466714976432</t>
  </si>
  <si>
    <t>-244.170778234556 115.820369484351 -357.483757945003</t>
  </si>
  <si>
    <t>-495.978083708437 302.282037561236 -210.842850702089</t>
  </si>
  <si>
    <t>-491.86820732785 299.53933882105 205.608345400869</t>
  </si>
  <si>
    <t>-486.020239375918 285.238949598114 611.687919259282</t>
  </si>
  <si>
    <t>-338.73319334487 296.915437573081 674.966594610387</t>
  </si>
  <si>
    <t>-530.639158192709 145.449038441119 -200.352138030692</t>
  </si>
  <si>
    <t>-534.620103112387 130.346026215723 215.835393441803</t>
  </si>
  <si>
    <t>-531.280412201531 106.617030254115 621.509236632164</t>
  </si>
  <si>
    <t>-391.8025323774 55.4419537963724 682.836570260407</t>
  </si>
  <si>
    <t>9763-20170724T150407.772031200.bin</t>
  </si>
  <si>
    <t>-513.265717900974 223.744669316468 -205.612262382738</t>
  </si>
  <si>
    <t>-519.877714546798 218.566994029077 -303.762467388065</t>
  </si>
  <si>
    <t>-517.447070486447 202.054527069612 -410.932619113121</t>
  </si>
  <si>
    <t>-510.983627802328 183.225228075294 -506.889341518843</t>
  </si>
  <si>
    <t>-500.065418003271 160.789108880588 -601.659606670704</t>
  </si>
  <si>
    <t>-479.837254411672 125.685664835795 -733.578389879685</t>
  </si>
  <si>
    <t>-448.380343471515 101.510573679627 -815.718714344592</t>
  </si>
  <si>
    <t>-490.202252568117 170.106045896074 -683.175981826598</t>
  </si>
  <si>
    <t>-520.607952911357 304.845262446721 -706.002800744653</t>
  </si>
  <si>
    <t>-477.900215906184 384.851655095937 -420.039446919501</t>
  </si>
  <si>
    <t>-298.313308282284 311.611414128833 -270.008100709304</t>
  </si>
  <si>
    <t>-487.355108810102 112.298999263152 -667.356968391349</t>
  </si>
  <si>
    <t>-476.654903148468 46.8858879208733 -319.525399457509</t>
  </si>
  <si>
    <t>-244.287359590624 115.441328529794 -357.347028106585</t>
  </si>
  <si>
    <t>-495.856165751547 302.146824606353 -210.833913297112</t>
  </si>
  <si>
    <t>-491.826849108038 299.493712587554 205.618582749484</t>
  </si>
  <si>
    <t>-486.043581618005 285.247668966066 611.699380886556</t>
  </si>
  <si>
    <t>-338.742710200676 296.826453300206 674.963806529446</t>
  </si>
  <si>
    <t>-530.666997600491 145.339077770362 -200.347992145458</t>
  </si>
  <si>
    <t>-534.64299184859 130.289501226034 215.841482927828</t>
  </si>
  <si>
    <t>-531.262445683054 106.642230883996 621.521341926092</t>
  </si>
  <si>
    <t>-391.803268860749 55.4108524837204 682.844074255854</t>
  </si>
  <si>
    <t>9763-20170724T150407.841757100.bin</t>
  </si>
  <si>
    <t>-513.138721523677 223.480378974772 -205.563269384691</t>
  </si>
  <si>
    <t>-519.733870551547 218.330533513381 -303.716147558355</t>
  </si>
  <si>
    <t>-517.241557854603 201.912512149322 -410.899434626158</t>
  </si>
  <si>
    <t>-510.706522252887 183.196218419047 -506.873268946212</t>
  </si>
  <si>
    <t>-499.701917902327 160.901736906003 -601.66699380737</t>
  </si>
  <si>
    <t>-479.337557979809 126.029365459819 -733.626111429834</t>
  </si>
  <si>
    <t>-447.846019286435 101.941644538781 -815.778820180317</t>
  </si>
  <si>
    <t>-489.708846865271 170.365138830369 -683.150675211594</t>
  </si>
  <si>
    <t>-519.843596230974 305.212204749261 -705.732892054547</t>
  </si>
  <si>
    <t>-476.797557853189 384.697959890849 -419.675058639303</t>
  </si>
  <si>
    <t>-297.372940390976 309.849682633523 -270.24439113719</t>
  </si>
  <si>
    <t>-486.969541319098 112.522870818272 -667.442128462063</t>
  </si>
  <si>
    <t>-476.500829379275 46.668918626802 -319.681572908033</t>
  </si>
  <si>
    <t>-244.043435620081 115.157759232756 -357.069567095183</t>
  </si>
  <si>
    <t>-495.468171557372 301.861767879006 -210.79353325635</t>
  </si>
  <si>
    <t>-491.612208768063 299.331364571404 205.661444252561</t>
  </si>
  <si>
    <t>-486.09244114418 285.235921762312 611.755279734732</t>
  </si>
  <si>
    <t>-338.75744894326 296.634198773659 674.972946646514</t>
  </si>
  <si>
    <t>-530.75661107693 145.117555615298 -200.325157788117</t>
  </si>
  <si>
    <t>-534.643539884309 130.16973020345 215.868923274956</t>
  </si>
  <si>
    <t>-531.228781794872 106.707519836458 621.558983197281</t>
  </si>
  <si>
    <t>-391.813355486121 55.3288652281728 682.858022998499</t>
  </si>
  <si>
    <t>9763-20170724T150407.874842500.bin</t>
  </si>
  <si>
    <t>-513.019303374184 223.31544025157 -205.546615723149</t>
  </si>
  <si>
    <t>-519.613699096092 218.177523492694 -303.700116878047</t>
  </si>
  <si>
    <t>-517.106161810452 201.777305296229 -410.885714538079</t>
  </si>
  <si>
    <t>-510.552774064306 183.078558948091 -506.861840309464</t>
  </si>
  <si>
    <t>-499.525930227621 160.802788724566 -601.657409963061</t>
  </si>
  <si>
    <t>-479.126801696341 125.957293765363 -733.618276420101</t>
  </si>
  <si>
    <t>-447.596517357932 101.887858532957 -815.761300404533</t>
  </si>
  <si>
    <t>-489.474391341979 170.285797656704 -683.131517094428</t>
  </si>
  <si>
    <t>-519.513561915932 305.158093132378 -705.66502952692</t>
  </si>
  <si>
    <t>-476.351074662096 384.704795687046 -419.641709919573</t>
  </si>
  <si>
    <t>-297.140458884392 309.053651456804 -270.358500698768</t>
  </si>
  <si>
    <t>-486.813228826354 112.434171354351 -667.443836703207</t>
  </si>
  <si>
    <t>-476.573925261979 46.452500269527 -319.682532550365</t>
  </si>
  <si>
    <t>-244.084055687628 114.905538192142 -356.933455877808</t>
  </si>
  <si>
    <t>-495.277625245347 301.706054049992 -210.76401209136</t>
  </si>
  <si>
    <t>-491.522625600346 299.245100500846 205.69227862822</t>
  </si>
  <si>
    <t>-486.12308710322 285.242498003361 611.778526283055</t>
  </si>
  <si>
    <t>-338.771237930599 296.528842398066 674.976985535184</t>
  </si>
  <si>
    <t>-530.732336016509 144.948298608743 -200.321446447704</t>
  </si>
  <si>
    <t>-534.57226257342 130.10332786255 215.876667468472</t>
  </si>
  <si>
    <t>-531.213237139947 106.732594947466 621.57717833075</t>
  </si>
  <si>
    <t>-391.812990858138 55.3040123670498 682.868823870165</t>
  </si>
  <si>
    <t>9763-20170724T150407.943050000.bin</t>
  </si>
  <si>
    <t>-512.763925854648 223.058473700384 -205.508213256502</t>
  </si>
  <si>
    <t>-519.370698563156 217.9197573737 -303.660834775541</t>
  </si>
  <si>
    <t>-516.839619433976 201.533249832566 -410.84801738735</t>
  </si>
  <si>
    <t>-510.251221376222 182.853775125217 -506.825470425608</t>
  </si>
  <si>
    <t>-499.176524641077 160.604211319288 -601.621519217194</t>
  </si>
  <si>
    <t>-478.697286855907 125.803502982431 -733.581879708701</t>
  </si>
  <si>
    <t>-447.117701570255 101.723520922789 -815.702910136571</t>
  </si>
  <si>
    <t>-489.022758019338 170.119230089058 -683.079331253961</t>
  </si>
  <si>
    <t>-518.807820771506 305.055604013304 -705.527741473622</t>
  </si>
  <si>
    <t>-475.557197690459 384.646337702431 -419.529958150517</t>
  </si>
  <si>
    <t>-297.036086962409 307.025106748215 -270.43211963188</t>
  </si>
  <si>
    <t>-486.476638262008 112.253732102594 -667.42382451173</t>
  </si>
  <si>
    <t>-476.729611949911 45.9712939944934 -319.626613736893</t>
  </si>
  <si>
    <t>-244.141729254578 114.251354570287 -356.582038171486</t>
  </si>
  <si>
    <t>-494.896135553627 301.451264169729 -210.729580709281</t>
  </si>
  <si>
    <t>-491.268640478561 299.096376697078 205.728453847782</t>
  </si>
  <si>
    <t>-486.168063739171 285.238920360485 611.81768719582</t>
  </si>
  <si>
    <t>-338.788094083334 296.415964598101 674.970070728001</t>
  </si>
  <si>
    <t>-530.622290058838 144.697000527566 -200.269307072507</t>
  </si>
  <si>
    <t>-534.421168731233 130.011420920818 215.93484428709</t>
  </si>
  <si>
    <t>-531.20253371287 106.790768755333 621.644340167</t>
  </si>
  <si>
    <t>-391.817738526189 55.2709160973041 682.89445349451</t>
  </si>
  <si>
    <t>9763-20170724T150407.976138200.bin</t>
  </si>
  <si>
    <t>-512.626475471497 222.89983919268 -205.502728984223</t>
  </si>
  <si>
    <t>-519.236838883655 217.766438861716 -303.655415900945</t>
  </si>
  <si>
    <t>-516.713983214097 201.384259283307 -410.843394269088</t>
  </si>
  <si>
    <t>-510.134730353766 182.707583820182 -506.82206226112</t>
  </si>
  <si>
    <t>-499.070832473361 160.459837621665 -601.619855165468</t>
  </si>
  <si>
    <t>-478.608508367626 125.660437321072 -733.583077655598</t>
  </si>
  <si>
    <t>-447.028503589191 101.546750171585 -815.694258520183</t>
  </si>
  <si>
    <t>-488.905625128214 169.977274450061 -683.075926738753</t>
  </si>
  <si>
    <t>-518.566076708996 304.955189004763 -705.482176809242</t>
  </si>
  <si>
    <t>-475.092353307544 384.396013086722 -419.476677967452</t>
  </si>
  <si>
    <t>-296.784978636358 305.430763428066 -270.829484414634</t>
  </si>
  <si>
    <t>-486.401282886368 112.108154414186 -667.427180083174</t>
  </si>
  <si>
    <t>-476.909853631085 45.8017040179427 -319.611715967862</t>
  </si>
  <si>
    <t>-244.340916557951 114.216365205722 -356.437381007791</t>
  </si>
  <si>
    <t>-494.662941202989 301.290006475962 -210.721268872814</t>
  </si>
  <si>
    <t>-491.131040151098 299.001920787741 205.737986472699</t>
  </si>
  <si>
    <t>-486.189633502666 285.234195271319 611.831201996624</t>
  </si>
  <si>
    <t>-338.798548409705 296.371460639293 674.9646058689</t>
  </si>
  <si>
    <t>-530.572103081613 144.546191192779 -200.2525952209</t>
  </si>
  <si>
    <t>-534.350868215971 129.96811868288 215.955529160537</t>
  </si>
  <si>
    <t>-531.188308629251 106.829816235064 621.672213350298</t>
  </si>
  <si>
    <t>-391.816229415497 55.2555326764723 682.905485293374</t>
  </si>
  <si>
    <t>9763-20170724T150408.041829000.bin</t>
  </si>
  <si>
    <t>-512.454530821041 222.61924875244 -205.498527342601</t>
  </si>
  <si>
    <t>-519.043136810374 217.480236771566 -303.652326249476</t>
  </si>
  <si>
    <t>-516.561953202811 201.084958207363 -410.839322894867</t>
  </si>
  <si>
    <t>-510.04768215215 182.389451869925 -506.818681630656</t>
  </si>
  <si>
    <t>-499.076195817975 160.113143781649 -601.620612144256</t>
  </si>
  <si>
    <t>-478.772710816184 125.26067824855 -733.59433868753</t>
  </si>
  <si>
    <t>-447.281035019499 101.071455181199 -815.717083576542</t>
  </si>
  <si>
    <t>-488.953334680254 169.602327974035 -683.085266268879</t>
  </si>
  <si>
    <t>-518.379685186766 304.616477037713 -705.535036062282</t>
  </si>
  <si>
    <t>-474.668222351491 384.108975307036 -419.58003659476</t>
  </si>
  <si>
    <t>-296.951766156204 302.104468486277 -271.873851775411</t>
  </si>
  <si>
    <t>-486.541554313524 111.730528895146 -667.431020609758</t>
  </si>
  <si>
    <t>-477.267112663968 45.3889156566593 -319.557693728318</t>
  </si>
  <si>
    <t>-244.708770847826 113.959280271887 -356.160082467641</t>
  </si>
  <si>
    <t>-494.480973607706 300.997192434058 -210.703862396883</t>
  </si>
  <si>
    <t>-491.007590731372 298.878980088127 205.756742353211</t>
  </si>
  <si>
    <t>-486.20558483709 285.189484355041 611.855538381892</t>
  </si>
  <si>
    <t>-338.802448675897 296.285252113422 674.968157278111</t>
  </si>
  <si>
    <t>-530.425455941311 144.269644745725 -200.234534960367</t>
  </si>
  <si>
    <t>-534.313548323139 129.838485160088 215.977732914383</t>
  </si>
  <si>
    <t>-531.178406984933 106.851126272881 621.706115313285</t>
  </si>
  <si>
    <t>-391.808634826704 55.2440743184402 682.916989445072</t>
  </si>
  <si>
    <t>9763-20170724T150408.074916900.bin</t>
  </si>
  <si>
    <t>-512.451569977406 222.462723336576 -205.491877323099</t>
  </si>
  <si>
    <t>-519.040733836899 217.324490569223 -303.64573684951</t>
  </si>
  <si>
    <t>-516.623406818144 200.919257903314 -410.832519537267</t>
  </si>
  <si>
    <t>-510.192821955662 182.206529502597 -506.814276156119</t>
  </si>
  <si>
    <t>-499.33090170158 159.902157055603 -601.62220062605</t>
  </si>
  <si>
    <t>-479.208670211098 124.996172757632 -733.60954673288</t>
  </si>
  <si>
    <t>-447.808151669621 100.749113403602 -815.750297964449</t>
  </si>
  <si>
    <t>-489.281334413857 169.361227213149 -683.099442082499</t>
  </si>
  <si>
    <t>-518.57744222969 304.401000011056 -705.579557728971</t>
  </si>
  <si>
    <t>-474.712344327321 383.886323171458 -419.646123766525</t>
  </si>
  <si>
    <t>-297.542245319577 300.634791582124 -271.981124756253</t>
  </si>
  <si>
    <t>-486.925223006699 111.490097002682 -667.435203584021</t>
  </si>
  <si>
    <t>-477.600302348975 45.131887021395 -319.533545379489</t>
  </si>
  <si>
    <t>-245.04768101782 113.809280085999 -355.971081024991</t>
  </si>
  <si>
    <t>-494.475485219913 300.832537204675 -210.7046774612</t>
  </si>
  <si>
    <t>-490.996331449208 298.772792739551 205.756161572188</t>
  </si>
  <si>
    <t>-486.20468139121 285.140957307906 611.862479797993</t>
  </si>
  <si>
    <t>-338.801972092631 296.290317414754 674.966629068322</t>
  </si>
  <si>
    <t>-530.451980501151 144.127754880223 -200.229105741843</t>
  </si>
  <si>
    <t>-534.28931071236 129.754622445496 215.985622684616</t>
  </si>
  <si>
    <t>-531.168243985395 106.850359208736 621.708527994698</t>
  </si>
  <si>
    <t>-391.792161511846 55.2625689482616 682.921321121153</t>
  </si>
  <si>
    <t>9763-20170724T150408.139097500.bin</t>
  </si>
  <si>
    <t>-512.443915091896 222.169638225985 -205.505027659358</t>
  </si>
  <si>
    <t>-519.006484433313 217.014376495849 -303.659767293051</t>
  </si>
  <si>
    <t>-516.727617783351 200.601446639497 -410.848488253003</t>
  </si>
  <si>
    <t>-510.492671711083 181.875434812311 -506.84043421445</t>
  </si>
  <si>
    <t>-499.897544409337 159.544123263631 -601.67222281548</t>
  </si>
  <si>
    <t>-480.22587733502 124.579046739498 -733.711903592662</t>
  </si>
  <si>
    <t>-449.007588879031 100.232254634037 -815.892480658048</t>
  </si>
  <si>
    <t>-490.018744206728 168.974748951555 -683.173592506499</t>
  </si>
  <si>
    <t>-518.998816834641 304.094425205286 -705.601945811208</t>
  </si>
  <si>
    <t>-474.781796554728 383.175356694067 -419.610579303021</t>
  </si>
  <si>
    <t>-298.213949458668 299.371444352887 -271.537421300819</t>
  </si>
  <si>
    <t>-487.823896453017 111.094506588503 -667.519380159186</t>
  </si>
  <si>
    <t>-478.321493806336 44.4299007630948 -319.608624222193</t>
  </si>
  <si>
    <t>-245.780733833703 113.263371234633 -355.826452800217</t>
  </si>
  <si>
    <t>-494.427843323964 300.503710831969 -210.713159820354</t>
  </si>
  <si>
    <t>-490.975649203835 298.608059066911 205.748708453856</t>
  </si>
  <si>
    <t>-486.195874830149 285.028720909618 611.875327956946</t>
  </si>
  <si>
    <t>-338.795701378986 296.312575510893 674.961490972033</t>
  </si>
  <si>
    <t>-530.433826382665 143.851006133394 -200.245159924304</t>
  </si>
  <si>
    <t>-534.356428850253 129.592278669278 215.972687596092</t>
  </si>
  <si>
    <t>-531.147627492102 106.841554745557 621.699233132584</t>
  </si>
  <si>
    <t>-391.76678720742 55.2925676788864 682.933942931635</t>
  </si>
  <si>
    <t>9763-20170724T150408.176196000.bin</t>
  </si>
  <si>
    <t>-512.450473932602 221.983435098355 -205.523467268052</t>
  </si>
  <si>
    <t>-518.99914180715 216.814285877258 -303.678414719723</t>
  </si>
  <si>
    <t>-516.795735163195 200.411010483182 -410.870171668349</t>
  </si>
  <si>
    <t>-510.666804301629 181.69881642693 -506.871701720714</t>
  </si>
  <si>
    <t>-500.215739464778 159.382944011205 -601.723025194952</t>
  </si>
  <si>
    <t>-480.786940374383 124.437867894398 -733.804069005138</t>
  </si>
  <si>
    <t>-449.671868156358 100.077746110385 -816.019812003335</t>
  </si>
  <si>
    <t>-490.441533886643 168.829198894278 -683.235172466987</t>
  </si>
  <si>
    <t>-519.283224720771 303.978465020609 -705.631818275173</t>
  </si>
  <si>
    <t>-474.929477589053 382.845100739647 -419.602488293509</t>
  </si>
  <si>
    <t>-298.184518743836 300.41791304801 -270.968912959044</t>
  </si>
  <si>
    <t>-488.308510489853 110.940118752661 -667.605586109858</t>
  </si>
  <si>
    <t>-478.634050606889 43.9236994733676 -319.687122127491</t>
  </si>
  <si>
    <t>-246.139153028404 112.887442363582 -355.951857607055</t>
  </si>
  <si>
    <t>-494.435725243279 300.30057694491 -210.736393670028</t>
  </si>
  <si>
    <t>-490.976854095189 298.489174330444 205.725811479463</t>
  </si>
  <si>
    <t>-486.203713700434 285.013056469093 611.856954554567</t>
  </si>
  <si>
    <t>-338.800795139097 296.266761458096 674.942069085487</t>
  </si>
  <si>
    <t>-530.457188252906 143.668275880078 -200.26761787691</t>
  </si>
  <si>
    <t>-534.444046406799 129.531800219107 215.953797345912</t>
  </si>
  <si>
    <t>-531.137926367183 106.839384780903 621.680268680189</t>
  </si>
  <si>
    <t>-391.755078769527 55.3050252922965 682.92273738493</t>
  </si>
  <si>
    <t>9763-20170724T150408.207791600.bin</t>
  </si>
  <si>
    <t>-512.480925283741 221.774421398492 -205.551572551681</t>
  </si>
  <si>
    <t>-519.056059091709 216.607852173656 -303.704925114494</t>
  </si>
  <si>
    <t>-516.936211929314 200.22831108955 -410.901978017063</t>
  </si>
  <si>
    <t>-510.90446714186 181.543495873901 -506.914953539497</t>
  </si>
  <si>
    <t>-500.571879219618 159.259924881415 -601.786995374049</t>
  </si>
  <si>
    <t>-481.331813866315 124.364010220583 -733.908462433949</t>
  </si>
  <si>
    <t>-450.306318930347 100.024109414964 -816.164088061926</t>
  </si>
  <si>
    <t>-490.889996484539 168.738295756688 -683.306475172103</t>
  </si>
  <si>
    <t>-519.640237933685 303.926799797599 -705.660845492163</t>
  </si>
  <si>
    <t>-475.240146866548 382.62213645387 -419.591443478436</t>
  </si>
  <si>
    <t>-298.353074123157 300.678288945006 -270.859538704819</t>
  </si>
  <si>
    <t>-488.782967554632 110.839731666013 -667.707393899911</t>
  </si>
  <si>
    <t>-479.0694947533 43.5813092832245 -319.793609973171</t>
  </si>
  <si>
    <t>-246.631350621503 112.72015885165 -356.088922025471</t>
  </si>
  <si>
    <t>-494.480484087285 300.076465427052 -210.772549667936</t>
  </si>
  <si>
    <t>-490.922207541321 298.309705095194 205.688940900429</t>
  </si>
  <si>
    <t>-486.223897566652 285.020262937146 611.826930977027</t>
  </si>
  <si>
    <t>-338.813132580427 296.164433041295 674.91324355649</t>
  </si>
  <si>
    <t>-530.528995374203 143.49118523308 -200.291758508324</t>
  </si>
  <si>
    <t>-534.57229775933 129.475707813465 215.93319588456</t>
  </si>
  <si>
    <t>-531.118401085313 106.844280034849 621.653373600737</t>
  </si>
  <si>
    <t>-391.742326887926 55.3062776674788 682.908140714619</t>
  </si>
  <si>
    <t>9763-20170724T150408.276975500.bin</t>
  </si>
  <si>
    <t>-512.572502245171 221.32923179228 -205.622176107865</t>
  </si>
  <si>
    <t>-519.158802291017 216.168612851669 -303.775100482484</t>
  </si>
  <si>
    <t>-517.162009137688 199.806613406833 -410.977262118308</t>
  </si>
  <si>
    <t>-511.283891207943 181.139301565674 -507.003257463945</t>
  </si>
  <si>
    <t>-501.14564914639 158.87281939766 -601.900081743901</t>
  </si>
  <si>
    <t>-482.220502581158 123.998742394992 -734.072779351533</t>
  </si>
  <si>
    <t>-451.302429606151 99.6972308933114 -816.380203535646</t>
  </si>
  <si>
    <t>-491.635115769708 168.366203015183 -683.437888172018</t>
  </si>
  <si>
    <t>-520.383855761211 303.537660046392 -705.824272808714</t>
  </si>
  <si>
    <t>-475.707580848306 382.531390771856 -419.88018048893</t>
  </si>
  <si>
    <t>-298.877406170593 300.87788133459 -270.921108965925</t>
  </si>
  <si>
    <t>-489.536824833565 110.461916091519 -667.85925484386</t>
  </si>
  <si>
    <t>-479.503397111656 42.9538087066996 -319.917749931835</t>
  </si>
  <si>
    <t>-247.146685786422 112.408107535412 -356.131718525151</t>
  </si>
  <si>
    <t>-494.424896457722 299.558421522283 -210.852931496276</t>
  </si>
  <si>
    <t>-490.821459343278 297.987565404577 205.609010195219</t>
  </si>
  <si>
    <t>-486.258092524189 284.958614526647 611.781911428483</t>
  </si>
  <si>
    <t>-338.824224594619 295.972248244958 674.83707136881</t>
  </si>
  <si>
    <t>-530.701919590846 143.123235968794 -200.371362961487</t>
  </si>
  <si>
    <t>-534.84889740093 129.341151206614 215.860405157076</t>
  </si>
  <si>
    <t>-531.071643241436 106.850985632978 621.581512809001</t>
  </si>
  <si>
    <t>-391.731944216898 55.2769617981269 682.888733644603</t>
  </si>
  <si>
    <t>9763-20170724T150408.341354600.bin</t>
  </si>
  <si>
    <t>-512.791834350764 220.916823601376 -205.669872316847</t>
  </si>
  <si>
    <t>-519.407068342132 215.78224169291 -303.822115836227</t>
  </si>
  <si>
    <t>-517.522380479999 199.458620072892 -411.032171245889</t>
  </si>
  <si>
    <t>-511.777805626263 180.825864845486 -507.072915404846</t>
  </si>
  <si>
    <t>-501.804885695999 158.591483822073 -601.994803144686</t>
  </si>
  <si>
    <t>-483.145414213174 123.757341002328 -734.215884345773</t>
  </si>
  <si>
    <t>-452.303596862442 99.5101171969502 -816.567909367635</t>
  </si>
  <si>
    <t>-492.430775681436 168.111505609935 -683.54535389888</t>
  </si>
  <si>
    <t>-521.108572303989 303.320141710311 -705.86035022659</t>
  </si>
  <si>
    <t>-476.218871248649 382.447374193316 -419.986599023338</t>
  </si>
  <si>
    <t>-299.127066906932 301.193970144811 -271.119623459138</t>
  </si>
  <si>
    <t>-490.356102343821 110.198693090565 -667.995377206307</t>
  </si>
  <si>
    <t>-479.958529724409 42.1631673526347 -320.085426984091</t>
  </si>
  <si>
    <t>-247.785593446316 112.362468824592 -356.041079728913</t>
  </si>
  <si>
    <t>-494.706990018592 299.162830873525 -210.885894014936</t>
  </si>
  <si>
    <t>-490.939384114409 297.734346942434 205.575113366341</t>
  </si>
  <si>
    <t>-486.261331015787 284.854853678966 611.736891696098</t>
  </si>
  <si>
    <t>-338.822406637054 295.982378492934 674.760235046963</t>
  </si>
  <si>
    <t>-530.863481902147 142.719062205436 -200.419751546328</t>
  </si>
  <si>
    <t>-535.002507351864 129.120769659213 215.818126046521</t>
  </si>
  <si>
    <t>-531.081193254345 106.840965829023 621.562801765185</t>
  </si>
  <si>
    <t>-391.731152171912 55.2842271628124 682.861003480786</t>
  </si>
  <si>
    <t>9763-20170724T150408.376448800.bin</t>
  </si>
  <si>
    <t>-512.915011148339 220.745949758116 -205.701288954959</t>
  </si>
  <si>
    <t>-519.5217290516 215.608206771737 -303.853997240993</t>
  </si>
  <si>
    <t>-517.638153761727 199.325795834515 -411.070334698768</t>
  </si>
  <si>
    <t>-511.900444165151 180.747581992364 -507.122067118103</t>
  </si>
  <si>
    <t>-501.941154940825 158.583669990396 -602.061815509271</t>
  </si>
  <si>
    <t>-483.308695509886 123.864877225839 -734.317146798897</t>
  </si>
  <si>
    <t>-452.474488090484 99.6818879935349 -816.690878272155</t>
  </si>
  <si>
    <t>-492.598084385904 168.173750374016 -683.607738162944</t>
  </si>
  <si>
    <t>-521.325245525068 303.367127288481 -705.880317279234</t>
  </si>
  <si>
    <t>-476.335355508838 382.578570870082 -420.045600342939</t>
  </si>
  <si>
    <t>-299.145991044918 301.468557532309 -271.216568269335</t>
  </si>
  <si>
    <t>-490.491474527981 110.249434913312 -668.105025439754</t>
  </si>
  <si>
    <t>-480.175801408711 41.937704550699 -320.235748228363</t>
  </si>
  <si>
    <t>-248.104639946786 112.536691816764 -356.065585179092</t>
  </si>
  <si>
    <t>-494.861849874053 298.974589510123 -210.912541788265</t>
  </si>
  <si>
    <t>-491.010573080291 297.619488735741 205.547965729903</t>
  </si>
  <si>
    <t>-486.255134048475 284.817972484054 611.706052771071</t>
  </si>
  <si>
    <t>-338.81812623517 295.993330535082 674.725418392105</t>
  </si>
  <si>
    <t>-530.940902289989 142.574038630635 -200.444051230255</t>
  </si>
  <si>
    <t>-535.064541005462 129.027465870252 215.795661007308</t>
  </si>
  <si>
    <t>-531.095625313376 106.819661096778 621.546926971091</t>
  </si>
  <si>
    <t>-391.725700162072 55.3184280548348 682.846543854541</t>
  </si>
  <si>
    <t>9763-20170724T150408.441627300.bin</t>
  </si>
  <si>
    <t>-513.088706495192 220.504583599439 -205.742231770159</t>
  </si>
  <si>
    <t>-519.652462211516 215.360921500001 -303.897518574459</t>
  </si>
  <si>
    <t>-517.779994613264 199.141521319916 -411.123558814752</t>
  </si>
  <si>
    <t>-512.079084403935 180.643889715617 -507.192955743679</t>
  </si>
  <si>
    <t>-502.184879630887 158.581029271124 -602.163197741797</t>
  </si>
  <si>
    <t>-483.674911540834 124.022959909149 -734.477674717811</t>
  </si>
  <si>
    <t>-452.887326368557 99.966909380398 -816.90602475229</t>
  </si>
  <si>
    <t>-492.930711132306 168.269225565227 -683.707676076275</t>
  </si>
  <si>
    <t>-521.67653437959 303.48534217838 -705.840505153822</t>
  </si>
  <si>
    <t>-476.477256864176 382.67630400961 -420.033253346833</t>
  </si>
  <si>
    <t>-299.301701538087 301.543644903597 -271.200009204407</t>
  </si>
  <si>
    <t>-490.782988958372 110.328016851795 -668.274042423244</t>
  </si>
  <si>
    <t>-480.482420201962 41.5416411569925 -320.485507968526</t>
  </si>
  <si>
    <t>-248.582056566406 112.79860480565 -356.11809804902</t>
  </si>
  <si>
    <t>-495.099941167244 298.681781577524 -210.957614964682</t>
  </si>
  <si>
    <t>-491.227833594993 297.469927753295 205.503157857805</t>
  </si>
  <si>
    <t>-486.21777245636 284.710222722215 611.650250345839</t>
  </si>
  <si>
    <t>-338.798109768432 296.070504465093 674.677137318644</t>
  </si>
  <si>
    <t>-531.015587457588 142.346916419268 -200.469374628435</t>
  </si>
  <si>
    <t>-535.140198387011 128.830960035243 215.771365248881</t>
  </si>
  <si>
    <t>-531.135263458901 106.7693475184 621.523782976074</t>
  </si>
  <si>
    <t>-391.709049379407 55.4085405669352 682.813304717572</t>
  </si>
  <si>
    <t>9763-20170724T150408.475717700.bin</t>
  </si>
  <si>
    <t>-513.126199409322 220.413224705985 -205.758912384372</t>
  </si>
  <si>
    <t>-519.689566929632 215.262556174605 -303.913858438996</t>
  </si>
  <si>
    <t>-517.851048993062 199.060796875787 -411.143175025062</t>
  </si>
  <si>
    <t>-512.196132159888 180.586707576795 -507.219847869879</t>
  </si>
  <si>
    <t>-502.36380092328 158.553429648972 -602.203311766885</t>
  </si>
  <si>
    <t>-483.958147481152 124.041534795095 -734.544350068052</t>
  </si>
  <si>
    <t>-453.198422104467 100.027334370983 -816.995473961218</t>
  </si>
  <si>
    <t>-493.171379615547 168.270233328401 -683.751462479573</t>
  </si>
  <si>
    <t>-521.89394336687 303.505403946456 -705.807617872469</t>
  </si>
  <si>
    <t>-476.530371718689 382.631833598453 -420.008441333826</t>
  </si>
  <si>
    <t>-299.28136988912 301.358552099448 -271.339519618145</t>
  </si>
  <si>
    <t>-491.016606480571 110.323300589401 -668.340294620585</t>
  </si>
  <si>
    <t>-480.652801301467 41.1958518880135 -320.585046882018</t>
  </si>
  <si>
    <t>-248.821614569405 112.714498111231 -356.143595329326</t>
  </si>
  <si>
    <t>-495.195990275451 298.589215242632 -210.978878877196</t>
  </si>
  <si>
    <t>-491.288008856499 297.408964919075 205.48157944919</t>
  </si>
  <si>
    <t>-486.202282037232 284.678653665428 611.626471144829</t>
  </si>
  <si>
    <t>-338.788067700955 296.059843150313 674.662327678652</t>
  </si>
  <si>
    <t>-531.031029678142 142.249803350479 -200.491511432191</t>
  </si>
  <si>
    <t>-535.153175759008 128.748606643345 215.749728904898</t>
  </si>
  <si>
    <t>-531.154419177601 106.755803265288 621.52218661985</t>
  </si>
  <si>
    <t>-391.704195774918 55.4454990462582 682.799321770387</t>
  </si>
  <si>
    <t>9763-20170724T150408.509353900.bin</t>
  </si>
  <si>
    <t>-513.185132246455 220.350549430215 -205.758683065025</t>
  </si>
  <si>
    <t>-519.756247079307 215.197716554486 -303.912939029448</t>
  </si>
  <si>
    <t>-517.963621542044 199.02201166324 -411.146969490828</t>
  </si>
  <si>
    <t>-512.366319477411 180.580806140917 -507.233306021556</t>
  </si>
  <si>
    <t>-502.608230195609 158.587821003111 -602.233853073916</t>
  </si>
  <si>
    <t>-484.324822975053 124.139065851389 -734.608326791664</t>
  </si>
  <si>
    <t>-453.601128470277 100.17667076416 -817.087680207202</t>
  </si>
  <si>
    <t>-493.489980949101 168.343689590668 -683.785497300263</t>
  </si>
  <si>
    <t>-522.237314470011 303.581403283712 -705.795886591602</t>
  </si>
  <si>
    <t>-476.567182702677 382.626365829434 -420.023027318321</t>
  </si>
  <si>
    <t>-299.248262047641 301.000781301031 -271.630797628054</t>
  </si>
  <si>
    <t>-491.323242592496 110.389198097842 -668.40437521269</t>
  </si>
  <si>
    <t>-480.873985357425 40.9284422500334 -320.685823664529</t>
  </si>
  <si>
    <t>-249.092751258301 112.613693242427 -356.233803720933</t>
  </si>
  <si>
    <t>-495.275945120195 298.495321180853 -210.986988460619</t>
  </si>
  <si>
    <t>-491.336896128871 297.354424145524 205.473317395121</t>
  </si>
  <si>
    <t>-486.188351191 284.623288675683 611.619508717647</t>
  </si>
  <si>
    <t>-338.779882192218 296.113455172401 674.649011113956</t>
  </si>
  <si>
    <t>-531.096800065852 142.212747138632 -200.493440236584</t>
  </si>
  <si>
    <t>-535.196921827178 128.690005706536 215.747312108167</t>
  </si>
  <si>
    <t>-531.169229280942 106.741424610882 621.521023874492</t>
  </si>
  <si>
    <t>-391.694963703555 55.4808660990298 682.785069088884</t>
  </si>
  <si>
    <t>9763-20170724T150408.573523900.bin</t>
  </si>
  <si>
    <t>-513.3814316831 220.224687042092 -205.761091594528</t>
  </si>
  <si>
    <t>-519.957345244261 215.0727431759 -303.915140491596</t>
  </si>
  <si>
    <t>-518.251422465888 198.96252384526 -411.160507921882</t>
  </si>
  <si>
    <t>-512.767769925815 180.601224218264 -507.26864926182</t>
  </si>
  <si>
    <t>-503.159521689661 158.705747678298 -602.306905041543</t>
  </si>
  <si>
    <t>-485.125916301567 124.408884385332 -734.755042746043</t>
  </si>
  <si>
    <t>-454.507721465911 100.534842918012 -817.299333199015</t>
  </si>
  <si>
    <t>-494.180192518374 168.556084830342 -683.862599024917</t>
  </si>
  <si>
    <t>-522.875371863658 303.829064845547 -705.712559793995</t>
  </si>
  <si>
    <t>-476.803614383538 382.750111872699 -419.969891709161</t>
  </si>
  <si>
    <t>-299.401777106089 300.997826090545 -271.746687179048</t>
  </si>
  <si>
    <t>-492.014410258736 110.581883420768 -668.555615054486</t>
  </si>
  <si>
    <t>-481.389930200584 40.3865103915848 -320.928984403061</t>
  </si>
  <si>
    <t>-249.695201578815 112.364206575719 -356.450169143122</t>
  </si>
  <si>
    <t>-495.503937933362 298.353323325104 -210.993393794767</t>
  </si>
  <si>
    <t>-491.470610559784 297.280890828126 205.4661921654</t>
  </si>
  <si>
    <t>-486.172870537841 284.593227057767 611.592569802099</t>
  </si>
  <si>
    <t>-338.771608328589 296.118941859485 674.632454422289</t>
  </si>
  <si>
    <t>-531.277356218964 142.095710697549 -200.493315444991</t>
  </si>
  <si>
    <t>-535.291594553594 128.629838316893 215.750073037539</t>
  </si>
  <si>
    <t>-531.168272180349 106.747086775272 621.52485363805</t>
  </si>
  <si>
    <t>-391.679313099453 55.5110672962287 682.775898528106</t>
  </si>
  <si>
    <t>9763-20170724T150408.642212700.bin</t>
  </si>
  <si>
    <t>-513.66710536255 220.151417471189 -205.761416710916</t>
  </si>
  <si>
    <t>-520.264163688333 215.013966193717 -303.914836191263</t>
  </si>
  <si>
    <t>-518.650798811125 198.973253385993 -411.171983973052</t>
  </si>
  <si>
    <t>-513.279715824355 180.692994612035 -507.301995565898</t>
  </si>
  <si>
    <t>-503.813291107385 158.894524831093 -602.376761800329</t>
  </si>
  <si>
    <t>-486.010236258492 124.748561446189 -734.89505780437</t>
  </si>
  <si>
    <t>-455.485141484158 100.958471954988 -817.49813551254</t>
  </si>
  <si>
    <t>-494.946397313453 168.839824180126 -683.93316669181</t>
  </si>
  <si>
    <t>-523.542927678986 304.166247052907 -705.593733297298</t>
  </si>
  <si>
    <t>-477.223762721574 382.766435162131 -419.802760542594</t>
  </si>
  <si>
    <t>-299.426918089366 302.813147885855 -271.072249303425</t>
  </si>
  <si>
    <t>-492.813005758103 110.844247546628 -668.703091578693</t>
  </si>
  <si>
    <t>-482.24004732991 40.0555595878354 -321.170200640387</t>
  </si>
  <si>
    <t>-250.604161773202 112.277740988761 -356.578920127819</t>
  </si>
  <si>
    <t>-495.753702002423 298.28255531076 -210.996256562049</t>
  </si>
  <si>
    <t>-491.598985713377 297.205778144935 205.462126179324</t>
  </si>
  <si>
    <t>-486.166997979822 284.574116916541 611.587890420481</t>
  </si>
  <si>
    <t>-338.767231001644 296.071642063476 674.636430507651</t>
  </si>
  <si>
    <t>-531.605396178556 142.021053517594 -200.501106619129</t>
  </si>
  <si>
    <t>-535.506842545825 128.596482845176 215.744663236182</t>
  </si>
  <si>
    <t>-531.159867003213 106.741656599169 621.5037537068</t>
  </si>
  <si>
    <t>-391.671050156891 55.5042810053576 682.754065404074</t>
  </si>
  <si>
    <t>9763-20170724T150408.674297300.bin</t>
  </si>
  <si>
    <t>-513.797960893742 220.092533596258 -205.757422798095</t>
  </si>
  <si>
    <t>-520.408501052202 214.977011302839 -303.911028705858</t>
  </si>
  <si>
    <t>-518.841635007149 198.970702643834 -411.174050457579</t>
  </si>
  <si>
    <t>-513.525042190795 180.724667198853 -507.313623256648</t>
  </si>
  <si>
    <t>-504.125270657306 158.962373906021 -602.403315886876</t>
  </si>
  <si>
    <t>-486.428550222579 124.869330997699 -734.949489136003</t>
  </si>
  <si>
    <t>-455.919626701366 101.103982256491 -817.565556959675</t>
  </si>
  <si>
    <t>-495.307781619755 168.941334396405 -683.961137638502</t>
  </si>
  <si>
    <t>-523.863038046474 304.286175320931 -705.568125836847</t>
  </si>
  <si>
    <t>-477.51285901034 382.805873189113 -419.760021752331</t>
  </si>
  <si>
    <t>-299.616140392032 302.752310226517 -271.202950022194</t>
  </si>
  <si>
    <t>-493.194235683848 110.937548529488 -668.759247780576</t>
  </si>
  <si>
    <t>-482.672915870307 39.9807475338448 -321.265044573795</t>
  </si>
  <si>
    <t>-251.053928150667 112.320712601596 -356.543482410759</t>
  </si>
  <si>
    <t>-495.826234093823 298.209408698395 -210.989553908143</t>
  </si>
  <si>
    <t>-491.584334641222 297.122276563844 205.467929033022</t>
  </si>
  <si>
    <t>-486.171150446473 284.579686613489 611.590946442012</t>
  </si>
  <si>
    <t>-338.769006547144 295.999568718543 674.64800933004</t>
  </si>
  <si>
    <t>-531.774795510938 141.976791146421 -200.508096587122</t>
  </si>
  <si>
    <t>-535.589865379047 128.580721819832 215.739426885326</t>
  </si>
  <si>
    <t>-531.142260859764 106.759792038079 621.498320165662</t>
  </si>
  <si>
    <t>-391.668600730889 55.4826454544184 682.749830739122</t>
  </si>
  <si>
    <t>9763-20170724T150408.743048900.bin</t>
  </si>
  <si>
    <t>-514.084476879315 220.011731451963 -205.753441526651</t>
  </si>
  <si>
    <t>-520.732617942416 214.943767939875 -303.907016761602</t>
  </si>
  <si>
    <t>-519.244253443565 198.98593790895 -411.178314528349</t>
  </si>
  <si>
    <t>-514.012591836585 180.780707641256 -507.330333141665</t>
  </si>
  <si>
    <t>-504.711054514112 159.055624751114 -602.438028047857</t>
  </si>
  <si>
    <t>-487.166032949226 125.010271639266 -735.016719123372</t>
  </si>
  <si>
    <t>-456.60377736304 101.269205062359 -817.619970637937</t>
  </si>
  <si>
    <t>-495.954992807701 169.066005634202 -683.998746757991</t>
  </si>
  <si>
    <t>-524.415349107812 304.442642180608 -705.515992073212</t>
  </si>
  <si>
    <t>-477.898006236901 382.914443193348 -419.721845607508</t>
  </si>
  <si>
    <t>-299.964897521758 302.727936078164 -271.280216071076</t>
  </si>
  <si>
    <t>-493.887907346043 111.052568120934 -668.82762020739</t>
  </si>
  <si>
    <t>-483.487396033684 40.1702830187162 -321.421612078951</t>
  </si>
  <si>
    <t>-251.79171080825 112.356966311654 -356.510156989251</t>
  </si>
  <si>
    <t>-496.020660812951 298.113433413279 -210.950727166516</t>
  </si>
  <si>
    <t>-491.521503123991 297.029158837225 205.504019649929</t>
  </si>
  <si>
    <t>-486.20751671684 284.580155959893 611.642635985203</t>
  </si>
  <si>
    <t>-338.78258850375 295.827255101608 674.677470339303</t>
  </si>
  <si>
    <t>-532.142036169644 141.936595746059 -200.529165750744</t>
  </si>
  <si>
    <t>-535.744843760394 128.567927996385 215.721115396528</t>
  </si>
  <si>
    <t>-531.110118807199 106.787155737867 621.484081828803</t>
  </si>
  <si>
    <t>-391.665256450584 55.4393969920632 682.742012719358</t>
  </si>
  <si>
    <t>9763-20170724T150408.775135300.bin</t>
  </si>
  <si>
    <t>-514.192096050855 220.003385676329 -205.753875828984</t>
  </si>
  <si>
    <t>-520.862398325947 214.942172587499 -303.906230583199</t>
  </si>
  <si>
    <t>-519.375972539126 199.004146604341 -411.1805098714</t>
  </si>
  <si>
    <t>-514.137247589544 180.82285231853 -507.336658516857</t>
  </si>
  <si>
    <t>-504.820121360834 159.128196582506 -602.449917272627</t>
  </si>
  <si>
    <t>-487.244403178277 125.133022585483 -735.037259367262</t>
  </si>
  <si>
    <t>-456.64592930873 101.406023147851 -817.631367906347</t>
  </si>
  <si>
    <t>-496.039987579196 169.169865925389 -684.004054803449</t>
  </si>
  <si>
    <t>-524.469183488817 304.555835837434 -705.494270759126</t>
  </si>
  <si>
    <t>-477.849289405662 382.976520308213 -419.702826362805</t>
  </si>
  <si>
    <t>-299.907807965501 302.780209750927 -271.276522711343</t>
  </si>
  <si>
    <t>-493.986769758051 111.149961970083 -668.855622424352</t>
  </si>
  <si>
    <t>-483.674352960357 40.2265842289096 -321.491411918393</t>
  </si>
  <si>
    <t>-251.985163116828 112.394291495172 -356.661799990119</t>
  </si>
  <si>
    <t>-496.086703718586 298.102664144192 -210.942047504131</t>
  </si>
  <si>
    <t>-491.576516342926 297.010009225249 205.512610126261</t>
  </si>
  <si>
    <t>-486.216365585083 284.566980818603 611.654095126083</t>
  </si>
  <si>
    <t>-338.785637548362 295.805437328564 674.67698696108</t>
  </si>
  <si>
    <t>-532.268174867258 141.91317864239 -200.526874474326</t>
  </si>
  <si>
    <t>-535.802891427918 128.586645729204 215.725344224934</t>
  </si>
  <si>
    <t>-531.097942728095 106.80836788568 621.485291973998</t>
  </si>
  <si>
    <t>-391.666611172791 55.424984821098 682.744111925897</t>
  </si>
  <si>
    <t>9763-20170724T150408.811235600.bin</t>
  </si>
  <si>
    <t>-514.287712425847 219.982344314732 -205.761445028139</t>
  </si>
  <si>
    <t>-520.958635551181 214.926932500501 -303.914102981965</t>
  </si>
  <si>
    <t>-519.441848410471 199.013897538504 -411.191641612176</t>
  </si>
  <si>
    <t>-514.163527052347 180.863808421695 -507.351523996407</t>
  </si>
  <si>
    <t>-504.794893720608 159.210513398388 -602.469180599375</t>
  </si>
  <si>
    <t>-487.13449427337 125.285042254262 -735.063138166317</t>
  </si>
  <si>
    <t>-456.495295069514 101.572405382441 -817.646191349764</t>
  </si>
  <si>
    <t>-495.96723310467 169.294640190709 -684.012941931632</t>
  </si>
  <si>
    <t>-524.322048806876 304.704336604782 -705.451965516662</t>
  </si>
  <si>
    <t>-477.665429387953 383.062039387508 -419.649148387106</t>
  </si>
  <si>
    <t>-299.631951084143 303.020167085287 -271.249806132258</t>
  </si>
  <si>
    <t>-493.914574697841 111.267520443888 -668.892659880688</t>
  </si>
  <si>
    <t>-483.751876985601 40.3688291914493 -321.571837665955</t>
  </si>
  <si>
    <t>-252.03974813902 112.436781126971 -356.795329194693</t>
  </si>
  <si>
    <t>-496.158869168424 298.08261176284 -210.94172432706</t>
  </si>
  <si>
    <t>-491.628472530187 297.014272129769 205.51279427282</t>
  </si>
  <si>
    <t>-486.220272777914 284.55245350738 611.653288122004</t>
  </si>
  <si>
    <t>-338.787183246871 295.761545554241 674.675812024578</t>
  </si>
  <si>
    <t>-532.372767362854 141.903668389645 -200.529463188463</t>
  </si>
  <si>
    <t>-535.832110288894 128.601627359072 215.724136207026</t>
  </si>
  <si>
    <t>-531.085445599298 106.826264743067 621.487205649239</t>
  </si>
  <si>
    <t>-391.667480221358 55.4087408015873 682.747891190528</t>
  </si>
  <si>
    <t>9763-20170724T150408.876407000.bin</t>
  </si>
  <si>
    <t>-514.553121358856 220.03518573614 -205.762563454287</t>
  </si>
  <si>
    <t>-521.223514602401 214.986826734998 -303.91559536997</t>
  </si>
  <si>
    <t>-519.631301302258 199.103905085263 -411.196626890714</t>
  </si>
  <si>
    <t>-514.25429821095 180.994677505172 -507.358755718726</t>
  </si>
  <si>
    <t>-504.756685930295 159.398322758354 -602.476444508044</t>
  </si>
  <si>
    <t>-486.883196023958 125.57248354817 -735.067329016344</t>
  </si>
  <si>
    <t>-456.162235528731 101.888062960799 -817.628025558044</t>
  </si>
  <si>
    <t>-495.8272996441 169.541885759613 -684.001630392723</t>
  </si>
  <si>
    <t>-524.042945827324 305.001195074 -705.346295153431</t>
  </si>
  <si>
    <t>-477.233786143257 383.074358743515 -419.490790206547</t>
  </si>
  <si>
    <t>-299.021419166108 303.07272145033 -271.284457442869</t>
  </si>
  <si>
    <t>-493.740290317842 111.507112669755 -668.914984182482</t>
  </si>
  <si>
    <t>-483.726523695887 40.5963128697651 -321.627577049083</t>
  </si>
  <si>
    <t>-251.92350267651 112.365483778313 -356.863384037118</t>
  </si>
  <si>
    <t>-496.389573553066 298.142181016072 -210.946785461705</t>
  </si>
  <si>
    <t>-491.757635555461 297.041104172885 205.506511483458</t>
  </si>
  <si>
    <t>-486.202014215468 284.523596611959 611.633943051465</t>
  </si>
  <si>
    <t>-338.775416549567 295.731313673808 674.671900734992</t>
  </si>
  <si>
    <t>-532.711090101252 141.976269414145 -200.537313244508</t>
  </si>
  <si>
    <t>-535.939447499921 128.621365273664 215.716500320713</t>
  </si>
  <si>
    <t>-531.074540415608 106.845359940147 621.483349728144</t>
  </si>
  <si>
    <t>-391.667673858261 55.3947350098777 682.74142540574</t>
  </si>
  <si>
    <t>9763-20170724T150408.940435700.bin</t>
  </si>
  <si>
    <t>-514.86475622241 220.156348583113 -205.751577483343</t>
  </si>
  <si>
    <t>-521.562838729904 215.120219839285 -303.903268438719</t>
  </si>
  <si>
    <t>-519.868053182168 199.294133229055 -411.191165364747</t>
  </si>
  <si>
    <t>-514.344030313732 181.261404054576 -507.359199292662</t>
  </si>
  <si>
    <t>-504.645388624013 159.77197016182 -602.480902388522</t>
  </si>
  <si>
    <t>-486.432572625957 126.133676242807 -735.073438265772</t>
  </si>
  <si>
    <t>-455.594624498797 102.543412417885 -817.617428980647</t>
  </si>
  <si>
    <t>-495.572712968047 170.026386099722 -683.976536070312</t>
  </si>
  <si>
    <t>-523.735912061862 305.492734047764 -705.246964247717</t>
  </si>
  <si>
    <t>-476.735650863623 383.199720008454 -419.323097648248</t>
  </si>
  <si>
    <t>-298.253235859049 303.799065292841 -271.118513191142</t>
  </si>
  <si>
    <t>-493.393611863426 111.979217819162 -668.950841231586</t>
  </si>
  <si>
    <t>-483.383089394533 41.1139002044522 -321.681230969329</t>
  </si>
  <si>
    <t>-251.589893252595 112.83603330807 -357.076397850897</t>
  </si>
  <si>
    <t>-496.640261083368 298.257539881201 -210.947500855769</t>
  </si>
  <si>
    <t>-491.917172350226 297.122251936057 205.504668036884</t>
  </si>
  <si>
    <t>-486.199874248708 284.501998407725 611.63463989788</t>
  </si>
  <si>
    <t>-338.771377738694 295.695295411464 674.670706904642</t>
  </si>
  <si>
    <t>-533.085439878694 142.086023479411 -200.535586736749</t>
  </si>
  <si>
    <t>-536.076362340934 128.673798720121 215.718141185758</t>
  </si>
  <si>
    <t>-531.062901517217 106.865579129609 621.486970144024</t>
  </si>
  <si>
    <t>-391.666984585793 55.369795540134 682.732058111145</t>
  </si>
  <si>
    <t>9763-20170724T150408.973522800.bin</t>
  </si>
  <si>
    <t>-515.009157872416 220.190646997028 -205.763496944768</t>
  </si>
  <si>
    <t>-521.72580711524 215.152522291729 -303.913879500775</t>
  </si>
  <si>
    <t>-519.999711668351 199.349643901837 -411.204658847755</t>
  </si>
  <si>
    <t>-514.426735596319 181.350908868338 -507.376332824381</t>
  </si>
  <si>
    <t>-504.658860782987 159.910219648439 -602.501889424549</t>
  </si>
  <si>
    <t>-486.327669367953 126.357769905431 -735.099802009966</t>
  </si>
  <si>
    <t>-455.463195754275 102.807925376958 -817.645461953009</t>
  </si>
  <si>
    <t>-495.533665426304 170.215925901664 -683.985215558634</t>
  </si>
  <si>
    <t>-523.646916908637 305.730710453737 -705.180497713233</t>
  </si>
  <si>
    <t>-476.559999621155 383.420538386384 -419.265960190701</t>
  </si>
  <si>
    <t>-297.737624246633 304.549470910648 -271.188632086766</t>
  </si>
  <si>
    <t>-493.327511356224 112.161904619908 -668.990233104627</t>
  </si>
  <si>
    <t>-483.236644761167 41.4191859836717 -321.755013568139</t>
  </si>
  <si>
    <t>-251.423597060461 113.055028330107 -357.195074223757</t>
  </si>
  <si>
    <t>-496.749227704712 298.28084036995 -210.955197322036</t>
  </si>
  <si>
    <t>-491.985082695663 297.173175710312 205.496573153433</t>
  </si>
  <si>
    <t>-486.20096724026 284.51178081636 611.626146233363</t>
  </si>
  <si>
    <t>-338.772256795817 295.679807227412 674.666230384559</t>
  </si>
  <si>
    <t>-533.272648483498 142.105145372927 -200.540752678358</t>
  </si>
  <si>
    <t>-536.146049597501 128.713593222021 215.714442605624</t>
  </si>
  <si>
    <t>-531.049710749641 106.876965557036 621.481374557017</t>
  </si>
  <si>
    <t>-391.664291901068 55.3568979887566 682.729974619471</t>
  </si>
  <si>
    <t>9763-20170724T150409.044270200.bin</t>
  </si>
  <si>
    <t>-515.298080398502 220.166708038158 -205.766317890858</t>
  </si>
  <si>
    <t>-522.038621852859 215.131807200851 -303.915211208558</t>
  </si>
  <si>
    <t>-520.30106726175 199.322507781425 -411.204829131606</t>
  </si>
  <si>
    <t>-514.700645181458 181.317432375096 -507.373764103679</t>
  </si>
  <si>
    <t>-504.887423460603 159.872080697822 -602.493582727933</t>
  </si>
  <si>
    <t>-486.472995437625 126.317185122538 -735.079315816017</t>
  </si>
  <si>
    <t>-455.576242346059 102.801151802726 -817.622530568535</t>
  </si>
  <si>
    <t>-495.75268093019 170.173465102042 -683.976403871104</t>
  </si>
  <si>
    <t>-523.881261813092 305.684415625697 -705.120229419237</t>
  </si>
  <si>
    <t>-476.59923983108 383.397391413767 -419.244230624068</t>
  </si>
  <si>
    <t>-297.162745350297 305.940637413265 -271.16314129082</t>
  </si>
  <si>
    <t>-493.47274040537 112.12537906942 -668.968871946366</t>
  </si>
  <si>
    <t>-483.434642451167 41.2924105417605 -321.67920561566</t>
  </si>
  <si>
    <t>-251.720723068292 113.255325953877 -357.105154430913</t>
  </si>
  <si>
    <t>-497.030128853806 298.287375056282 -210.971138418598</t>
  </si>
  <si>
    <t>-492.140271961185 297.132483960756 205.479011173985</t>
  </si>
  <si>
    <t>-486.170983903469 284.435190446814 611.607969111027</t>
  </si>
  <si>
    <t>-338.751850854374 295.725440434681 674.648662973457</t>
  </si>
  <si>
    <t>-533.552271261549 142.085520271739 -200.546142061763</t>
  </si>
  <si>
    <t>-536.259795799858 128.720861432167 215.711031058421</t>
  </si>
  <si>
    <t>-531.033133917629 106.889329812099 621.476881502152</t>
  </si>
  <si>
    <t>-391.65440813417 55.360337398052 682.733037955559</t>
  </si>
  <si>
    <t>9763-20170724T150409.078360500.bin</t>
  </si>
  <si>
    <t>-515.413278068145 220.161979614342 -205.769202584144</t>
  </si>
  <si>
    <t>-522.179157418952 215.141678872863 -303.917139319452</t>
  </si>
  <si>
    <t>-520.443677997009 199.324496767678 -411.205514847916</t>
  </si>
  <si>
    <t>-514.833473286603 181.304619822505 -507.371131419805</t>
  </si>
  <si>
    <t>-504.998273166229 159.837811264412 -602.483863344452</t>
  </si>
  <si>
    <t>-486.53964951536 126.247236266259 -735.05450835434</t>
  </si>
  <si>
    <t>-455.583755427006 102.708636825259 -817.569060004777</t>
  </si>
  <si>
    <t>-495.844297505931 170.116647768106 -683.967417002622</t>
  </si>
  <si>
    <t>-524.026490172274 305.616723603463 -705.096030363014</t>
  </si>
  <si>
    <t>-476.496221499684 383.524635063624 -419.314226478586</t>
  </si>
  <si>
    <t>-296.823118069681 307.008965268667 -271.030890596439</t>
  </si>
  <si>
    <t>-493.553507583273 112.073808137294 -668.941576360506</t>
  </si>
  <si>
    <t>-483.569805099944 41.3456780013255 -321.646215233517</t>
  </si>
  <si>
    <t>-251.886019762185 113.417855211045 -357.047020738394</t>
  </si>
  <si>
    <t>-497.153422198302 298.265315540321 -210.959938301821</t>
  </si>
  <si>
    <t>-492.190861569438 297.124662409682 205.489461432155</t>
  </si>
  <si>
    <t>-486.190859096253 284.459056250831 611.619153650096</t>
  </si>
  <si>
    <t>-338.76237069506 295.66796166919 674.652455462667</t>
  </si>
  <si>
    <t>-533.667507965254 142.113497422957 -200.549457262903</t>
  </si>
  <si>
    <t>-536.339674155997 128.697260895944 215.706334390853</t>
  </si>
  <si>
    <t>-531.030798912962 106.898085592291 621.472493094556</t>
  </si>
  <si>
    <t>-391.652077269143 55.3678427839052 682.727715177251</t>
  </si>
  <si>
    <t>9763-20170724T150409.141039300.bin</t>
  </si>
  <si>
    <t>-515.56754819222 220.073648414159 -205.756218582511</t>
  </si>
  <si>
    <t>-522.363177099447 215.073211001818 -303.903173068237</t>
  </si>
  <si>
    <t>-520.678046357457 199.252916151006 -411.191912560906</t>
  </si>
  <si>
    <t>-515.118830401766 181.219929151662 -507.357993218308</t>
  </si>
  <si>
    <t>-505.339120930108 159.730084963017 -602.471278340542</t>
  </si>
  <si>
    <t>-486.962516903966 126.096476708148 -735.042283185238</t>
  </si>
  <si>
    <t>-455.979102363937 102.495975362992 -817.529038907903</t>
  </si>
  <si>
    <t>-496.243311995898 169.981932924538 -683.964603137463</t>
  </si>
  <si>
    <t>-524.429036728839 305.481667784416 -705.044456653472</t>
  </si>
  <si>
    <t>-476.781671684031 383.692449929777 -419.364918749559</t>
  </si>
  <si>
    <t>-296.514763665949 309.129054025142 -270.808128303668</t>
  </si>
  <si>
    <t>-493.927702184045 111.945058863317 -668.919493324129</t>
  </si>
  <si>
    <t>-483.845692463176 41.4242286525002 -321.657125266787</t>
  </si>
  <si>
    <t>-252.199355872265 113.597140338626 -357.09787388852</t>
  </si>
  <si>
    <t>-497.286346548371 298.129286314177 -210.947024484974</t>
  </si>
  <si>
    <t>-492.222151860855 297.028794485399 205.501295094809</t>
  </si>
  <si>
    <t>-486.178056031119 284.422857744822 611.628700097365</t>
  </si>
  <si>
    <t>-338.751218319594 295.647854855817 674.663035566184</t>
  </si>
  <si>
    <t>-533.817607033365 142.009258807868 -200.545638622432</t>
  </si>
  <si>
    <t>-536.366912388515 128.679231063469 215.713652096423</t>
  </si>
  <si>
    <t>-531.027678188038 106.923166551975 621.489510944119</t>
  </si>
  <si>
    <t>-391.641952964415 55.3824890577639 682.720118761863</t>
  </si>
  <si>
    <t>9763-20170724T150409.175124000.bin</t>
  </si>
  <si>
    <t>-515.622042374308 219.963279024134 -205.757301484187</t>
  </si>
  <si>
    <t>-522.446139089136 214.976728133267 -303.902928238426</t>
  </si>
  <si>
    <t>-520.776300805169 199.168167095199 -411.193741264998</t>
  </si>
  <si>
    <t>-515.223621509092 181.145457167581 -507.36204366218</t>
  </si>
  <si>
    <t>-505.442843829308 159.666729311735 -602.477836745335</t>
  </si>
  <si>
    <t>-487.056461824353 126.0502501704 -735.051800677176</t>
  </si>
  <si>
    <t>-456.06746591779 102.464432742852 -817.540453886211</t>
  </si>
  <si>
    <t>-496.3534093834 169.928305291425 -683.970565378438</t>
  </si>
  <si>
    <t>-524.527387001574 305.444660699869 -705.003217916564</t>
  </si>
  <si>
    <t>-476.821548474686 383.740417071129 -419.356754564128</t>
  </si>
  <si>
    <t>-296.180545468884 310.348046145656 -270.671180512127</t>
  </si>
  <si>
    <t>-494.014129033467 111.891206880277 -668.929942630262</t>
  </si>
  <si>
    <t>-483.913307068866 41.4555072388528 -321.683811162514</t>
  </si>
  <si>
    <t>-252.361334471996 113.91877455357 -357.148571676021</t>
  </si>
  <si>
    <t>-497.351824887964 298.034035263223 -210.93892905807</t>
  </si>
  <si>
    <t>-492.206001021535 296.958438314129 205.508404625391</t>
  </si>
  <si>
    <t>-486.174733562057 284.421506145606 611.62506610765</t>
  </si>
  <si>
    <t>-338.752381820141 295.629717300499 674.672873494519</t>
  </si>
  <si>
    <t>-533.869034375174 141.901633917115 -200.544696425532</t>
  </si>
  <si>
    <t>-536.394264812533 128.693248363146 215.718633641117</t>
  </si>
  <si>
    <t>-531.019287193964 106.934683218648 621.487745328435</t>
  </si>
  <si>
    <t>-391.638884992637 55.3786113021763 682.717438283748</t>
  </si>
  <si>
    <t>9763-20170724T150409.207778500.bin</t>
  </si>
  <si>
    <t>-515.660782911722 219.833477857763 -205.758643756439</t>
  </si>
  <si>
    <t>-522.505882250229 214.850401207568 -303.902888353882</t>
  </si>
  <si>
    <t>-520.86243144246 199.037516878722 -411.193406882519</t>
  </si>
  <si>
    <t>-515.335190891354 181.007085769145 -507.361853707396</t>
  </si>
  <si>
    <t>-505.581591432261 159.515886445735 -602.477492290539</t>
  </si>
  <si>
    <t>-487.23539777445 125.876728954819 -735.051331030738</t>
  </si>
  <si>
    <t>-456.283537766462 102.294647260835 -817.555027911078</t>
  </si>
  <si>
    <t>-496.50420864575 169.764399124134 -683.9732685207</t>
  </si>
  <si>
    <t>-524.697412268239 305.282442985424 -704.988307292353</t>
  </si>
  <si>
    <t>-477.012173882536 383.657317054955 -419.360038738672</t>
  </si>
  <si>
    <t>-296.042396689003 311.604124892137 -270.419484613561</t>
  </si>
  <si>
    <t>-494.185686183096 111.728068366915 -668.92644102847</t>
  </si>
  <si>
    <t>-484.094959545601 41.4043185484111 -321.676091964674</t>
  </si>
  <si>
    <t>-252.618277679016 114.109859176916 -357.136438646809</t>
  </si>
  <si>
    <t>-497.422129575656 297.924919146348 -210.941567176361</t>
  </si>
  <si>
    <t>-492.1535678161 296.84926956088 205.504258647249</t>
  </si>
  <si>
    <t>-486.166659150055 284.419210246766 611.62354947715</t>
  </si>
  <si>
    <t>-338.743662159654 295.570750034726 674.679899751844</t>
  </si>
  <si>
    <t>-533.884930600522 141.759387567235 -200.551848000681</t>
  </si>
  <si>
    <t>-536.410254575166 128.697430980632 215.716127363024</t>
  </si>
  <si>
    <t>-531.007940955959 106.943249689577 621.481030678347</t>
  </si>
  <si>
    <t>-391.635915162183 55.3777533756152 682.721859930088</t>
  </si>
  <si>
    <t>9763-20170724T150409.274957400.bin</t>
  </si>
  <si>
    <t>-515.703944857369 219.542219276408 -205.794621429226</t>
  </si>
  <si>
    <t>-522.598785125984 214.572971614138 -303.936182649242</t>
  </si>
  <si>
    <t>-521.089145624186 198.790115634632 -411.23308284542</t>
  </si>
  <si>
    <t>-515.715759996108 180.787720262965 -507.415409548368</t>
  </si>
  <si>
    <t>-506.149084425533 159.322432980775 -602.555938769737</t>
  </si>
  <si>
    <t>-488.100822858614 125.714080965619 -735.1785216479</t>
  </si>
  <si>
    <t>-457.278149361255 102.180099048799 -817.744367754299</t>
  </si>
  <si>
    <t>-497.233597770105 169.591268178111 -684.067080500071</t>
  </si>
  <si>
    <t>-525.542991086126 305.106535335864 -704.904127741223</t>
  </si>
  <si>
    <t>-477.595203443626 383.631313672693 -419.360901868279</t>
  </si>
  <si>
    <t>-295.946160361394 313.588265652673 -270.288501591174</t>
  </si>
  <si>
    <t>-494.92376875574 111.548512091423 -669.043862069048</t>
  </si>
  <si>
    <t>-484.823514780357 41.0319863341954 -321.811437889377</t>
  </si>
  <si>
    <t>-253.491857118632 114.362158305597 -356.930389411338</t>
  </si>
  <si>
    <t>-497.565981447803 297.646655290922 -210.956383093138</t>
  </si>
  <si>
    <t>-492.154300092127 296.570373941754 205.487511728785</t>
  </si>
  <si>
    <t>-486.132767654829 284.342125354921 611.621444506335</t>
  </si>
  <si>
    <t>-338.727851442697 295.579566491614 674.704748100639</t>
  </si>
  <si>
    <t>-533.829706213554 141.514740532285 -200.577800778018</t>
  </si>
  <si>
    <t>-536.442036211644 128.592221842842 215.693964964339</t>
  </si>
  <si>
    <t>-531.004021049885 106.934796840139 621.461413620592</t>
  </si>
  <si>
    <t>-391.626721291929 55.4126634809497 682.726676181155</t>
  </si>
  <si>
    <t>9763-20170724T150409.338706800.bin</t>
  </si>
  <si>
    <t>-515.682462211378 219.122582555853 -205.810541508563</t>
  </si>
  <si>
    <t>-522.623489507255 214.161607713379 -303.949285713837</t>
  </si>
  <si>
    <t>-521.195692354902 198.437510858301 -411.255940151452</t>
  </si>
  <si>
    <t>-515.91037814542 180.506039550822 -507.456469819141</t>
  </si>
  <si>
    <t>-506.446667226308 159.127528588823 -602.626797978601</t>
  </si>
  <si>
    <t>-488.559584263486 125.656677427645 -735.305874713665</t>
  </si>
  <si>
    <t>-457.802179664295 102.243454379679 -817.930424204034</t>
  </si>
  <si>
    <t>-497.666721994982 169.478294784424 -684.142290179376</t>
  </si>
  <si>
    <t>-526.140309797028 304.992916125728 -704.759645083122</t>
  </si>
  <si>
    <t>-478.093060559333 383.354822976725 -419.188427831588</t>
  </si>
  <si>
    <t>-295.997432030398 314.362683335834 -270.17078836812</t>
  </si>
  <si>
    <t>-495.265664516902 111.425228190555 -669.173568243816</t>
  </si>
  <si>
    <t>-485.099197243693 40.6992832725255 -321.972189517937</t>
  </si>
  <si>
    <t>-253.84337007263 114.422394711713 -356.766362007833</t>
  </si>
  <si>
    <t>-497.727732658818 297.205089070191 -210.965731723344</t>
  </si>
  <si>
    <t>-492.145242233075 296.244020446099 205.476224154297</t>
  </si>
  <si>
    <t>-486.098246158021 284.256600774311 611.630748947113</t>
  </si>
  <si>
    <t>-338.704795783386 295.570448741173 674.727232484166</t>
  </si>
  <si>
    <t>-533.595609967587 141.076352068235 -200.610955549395</t>
  </si>
  <si>
    <t>-536.41723999687 128.452517438945 215.668682257059</t>
  </si>
  <si>
    <t>-531.012584642633 106.921817400865 621.449460323783</t>
  </si>
  <si>
    <t>-391.620893831029 55.4528640005069 682.726670983626</t>
  </si>
  <si>
    <t>9763-20170724T150409.376808900.bin</t>
  </si>
  <si>
    <t>-515.645458046886 218.857880521135 -205.804456206144</t>
  </si>
  <si>
    <t>-522.6478151578 213.915257308468 -303.939794863243</t>
  </si>
  <si>
    <t>-521.246918951987 198.233498165744 -411.252957382969</t>
  </si>
  <si>
    <t>-515.970170104084 180.350501123892 -507.462923800643</t>
  </si>
  <si>
    <t>-506.499742936056 159.031984961018 -602.646069733423</t>
  </si>
  <si>
    <t>-488.587703293903 125.658003847944 -735.34622177762</t>
  </si>
  <si>
    <t>-457.815835599076 102.331536975049 -817.989889010585</t>
  </si>
  <si>
    <t>-497.7374504786 169.439972764889 -684.156110769185</t>
  </si>
  <si>
    <t>-526.383356361183 304.932280714353 -704.685282718792</t>
  </si>
  <si>
    <t>-478.373782002469 383.217519765213 -419.086807695067</t>
  </si>
  <si>
    <t>-296.196726499552 314.141788664063 -270.207426643637</t>
  </si>
  <si>
    <t>-495.273223118367 111.380670928991 -669.221699755812</t>
  </si>
  <si>
    <t>-484.96073620766 40.5111322882899 -322.062054388958</t>
  </si>
  <si>
    <t>-253.737866366255 114.362900214321 -356.802318176684</t>
  </si>
  <si>
    <t>-497.818670986361 296.96919361335 -210.961743720933</t>
  </si>
  <si>
    <t>-492.139335154206 296.093767124489 205.479105401053</t>
  </si>
  <si>
    <t>-486.080380263744 284.223342955054 611.637541984171</t>
  </si>
  <si>
    <t>-338.691828516319 295.604108488885 674.733481353654</t>
  </si>
  <si>
    <t>-533.464317363132 140.82784394521 -200.617296200753</t>
  </si>
  <si>
    <t>-536.394196803174 128.349102084688 215.665880964947</t>
  </si>
  <si>
    <t>-531.023121159683 106.925359273914 621.453323466086</t>
  </si>
  <si>
    <t>-391.628637021133 55.4606368625232 682.727839018567</t>
  </si>
  <si>
    <t>9763-20170724T150409.441539500.bin</t>
  </si>
  <si>
    <t>-515.460296284429 218.306108432699 -205.784260677263</t>
  </si>
  <si>
    <t>-522.550881587069 213.40477159387 -303.915325053329</t>
  </si>
  <si>
    <t>-521.198131698974 197.830536039916 -411.244824935552</t>
  </si>
  <si>
    <t>-515.946803974768 180.071604694772 -507.479168764594</t>
  </si>
  <si>
    <t>-506.484940696418 158.904288667115 -602.696862778421</t>
  </si>
  <si>
    <t>-488.568346502718 125.772610046061 -735.457093180857</t>
  </si>
  <si>
    <t>-457.753861123978 102.671335970895 -818.148188998198</t>
  </si>
  <si>
    <t>-497.803570495463 169.454927705272 -684.197295404131</t>
  </si>
  <si>
    <t>-526.906722634075 304.89557006431 -704.454725411102</t>
  </si>
  <si>
    <t>-478.553605097038 382.839590448017 -418.820826765785</t>
  </si>
  <si>
    <t>-295.929819889448 314.314103197987 -270.234888252358</t>
  </si>
  <si>
    <t>-495.17242880553 111.380694416882 -669.349236208635</t>
  </si>
  <si>
    <t>-484.41627967397 40.0647104491632 -322.288274275888</t>
  </si>
  <si>
    <t>-253.314876228228 114.301191300967 -357.016702237307</t>
  </si>
  <si>
    <t>-497.871888724351 296.383960581017 -210.917006939964</t>
  </si>
  <si>
    <t>-492.073309024947 295.722827507215 205.522660813422</t>
  </si>
  <si>
    <t>-486.025316129816 284.050972052543 611.691470309684</t>
  </si>
  <si>
    <t>-338.649592274372 295.779348249949 674.753647112724</t>
  </si>
  <si>
    <t>-533.042044547793 140.292657357466 -200.615259848232</t>
  </si>
  <si>
    <t>-536.215525611507 128.012510039134 215.672039410169</t>
  </si>
  <si>
    <t>-531.054017603446 106.91531449602 621.468386023665</t>
  </si>
  <si>
    <t>-391.633665420075 55.5099777652863 682.733849937686</t>
  </si>
  <si>
    <t>9763-20170724T150409.472621700.bin</t>
  </si>
  <si>
    <t>-515.317520400532 217.94544526297 -205.771220358943</t>
  </si>
  <si>
    <t>-522.442335512003 213.055785232485 -303.900457358624</t>
  </si>
  <si>
    <t>-521.102025031823 197.542486771013 -411.23882978021</t>
  </si>
  <si>
    <t>-515.853029182989 179.858354187576 -507.487014065361</t>
  </si>
  <si>
    <t>-506.385388566858 158.786062131219 -602.725312510099</t>
  </si>
  <si>
    <t>-488.452803928123 125.810495297771 -735.522290698759</t>
  </si>
  <si>
    <t>-457.627269239911 102.851562274496 -818.248770204633</t>
  </si>
  <si>
    <t>-497.747227666711 169.428537537229 -684.218413267707</t>
  </si>
  <si>
    <t>-527.116700189431 304.828980576006 -704.310630316712</t>
  </si>
  <si>
    <t>-478.486560460507 382.527720120532 -418.656964884157</t>
  </si>
  <si>
    <t>-295.51754307091 314.379877534013 -270.322131538603</t>
  </si>
  <si>
    <t>-495.011805850105 111.344977303956 -669.425941541848</t>
  </si>
  <si>
    <t>-484.013003216169 39.7110720661587 -322.4568445085</t>
  </si>
  <si>
    <t>-252.995057257644 114.238011761239 -357.118826290098</t>
  </si>
  <si>
    <t>-497.854269394253 296.000841656487 -210.89043137521</t>
  </si>
  <si>
    <t>-491.998644727404 295.499567781092 205.548624904861</t>
  </si>
  <si>
    <t>-485.995251555449 283.966209864567 611.71982704536</t>
  </si>
  <si>
    <t>-338.627112842137 295.870737078996 674.766745172023</t>
  </si>
  <si>
    <t>-532.762075147575 139.933681822894 -200.613285849406</t>
  </si>
  <si>
    <t>-536.082923480126 127.804152953072 215.677257484627</t>
  </si>
  <si>
    <t>-531.070147504767 106.909185242639 621.478209403663</t>
  </si>
  <si>
    <t>-391.636846977878 55.5447005979045 682.748522592343</t>
  </si>
  <si>
    <t>9763-20170724T150409.543322200.bin</t>
  </si>
  <si>
    <t>-515.061919454479 217.170413650847 -205.724271656527</t>
  </si>
  <si>
    <t>-522.236030345185 212.312784777783 -303.851468460328</t>
  </si>
  <si>
    <t>-520.881140126171 196.951099446349 -411.211584541595</t>
  </si>
  <si>
    <t>-515.593874476422 179.454095020169 -507.491821047823</t>
  </si>
  <si>
    <t>-506.064750237032 158.620668981486 -602.776586194553</t>
  </si>
  <si>
    <t>-488.022977698801 126.037151761987 -735.655371924501</t>
  </si>
  <si>
    <t>-457.264706486598 103.447969935416 -818.508631599922</t>
  </si>
  <si>
    <t>-497.482302163055 169.493950841102 -684.245028674053</t>
  </si>
  <si>
    <t>-527.324555138604 304.856795539814 -703.951309368423</t>
  </si>
  <si>
    <t>-478.518392710205 382.260181267174 -418.247467540745</t>
  </si>
  <si>
    <t>-294.660304410738 315.293490784209 -270.475188354223</t>
  </si>
  <si>
    <t>-494.513622135565 111.386091677417 -669.593169659766</t>
  </si>
  <si>
    <t>-483.154485199496 39.1753146442654 -322.822591443338</t>
  </si>
  <si>
    <t>-252.365431065257 114.403964807444 -357.493583297557</t>
  </si>
  <si>
    <t>-497.837825362621 295.161280397796 -210.814856909034</t>
  </si>
  <si>
    <t>-491.850087173082 294.977133018491 205.622532090756</t>
  </si>
  <si>
    <t>-485.937846824217 283.782309130007 611.802789806762</t>
  </si>
  <si>
    <t>-338.581975619043 296.017469170576 674.815084077228</t>
  </si>
  <si>
    <t>-532.292028913271 139.201116752418 -200.597653885019</t>
  </si>
  <si>
    <t>-535.827719482758 127.293816814346 215.697598365417</t>
  </si>
  <si>
    <t>-531.138546372754 106.887649550731 621.525308925013</t>
  </si>
  <si>
    <t>-391.657708100462 55.6325165804474 682.778920668958</t>
  </si>
  <si>
    <t>9763-20170724T150409.579417500.bin</t>
  </si>
  <si>
    <t>-514.886780797006 216.697111871364 -205.709734597791</t>
  </si>
  <si>
    <t>-522.117796721816 211.859428795389 -303.833658292792</t>
  </si>
  <si>
    <t>-520.787555956648 196.549668454959 -411.201389353072</t>
  </si>
  <si>
    <t>-515.507358703964 179.113698415245 -507.493254254593</t>
  </si>
  <si>
    <t>-505.97035625613 158.356875696762 -602.793849031387</t>
  </si>
  <si>
    <t>-487.902121641687 125.898734764064 -735.699712362809</t>
  </si>
  <si>
    <t>-457.229614483778 103.467088742996 -818.627618446353</t>
  </si>
  <si>
    <t>-497.424730434444 169.30268431797 -684.256421968204</t>
  </si>
  <si>
    <t>-527.569205615792 304.608298117512 -703.842492630257</t>
  </si>
  <si>
    <t>-478.570859910272 381.867939053312 -418.132571266871</t>
  </si>
  <si>
    <t>-294.382429860023 315.704149611364 -270.410068253267</t>
  </si>
  <si>
    <t>-494.352876230732 111.189758579116 -669.646531494132</t>
  </si>
  <si>
    <t>-482.795384197186 38.8333119940603 -322.948849260563</t>
  </si>
  <si>
    <t>-252.17054091041 114.536318188854 -357.679687330817</t>
  </si>
  <si>
    <t>-497.742908470738 294.649282422617 -210.780016496393</t>
  </si>
  <si>
    <t>-491.770425953085 294.669907934313 205.657702226605</t>
  </si>
  <si>
    <t>-485.905552389348 283.684520019278 611.849881814459</t>
  </si>
  <si>
    <t>-338.555398212276 296.091864484576 674.841866992707</t>
  </si>
  <si>
    <t>-532.056319426827 138.781221253395 -200.581344387105</t>
  </si>
  <si>
    <t>-535.722794854968 127.015206278243 215.716769814147</t>
  </si>
  <si>
    <t>-531.171393965352 106.879927159703 621.552272720008</t>
  </si>
  <si>
    <t>-391.670052361216 55.661768526988 682.790090478011</t>
  </si>
  <si>
    <t>9763-20170724T150409.641099800.bin</t>
  </si>
  <si>
    <t>-514.539053107973 215.746462913092 -205.656952759847</t>
  </si>
  <si>
    <t>-521.926556282941 210.966074932987 -303.772103127619</t>
  </si>
  <si>
    <t>-520.70870676559 195.753209902026 -411.15488902514</t>
  </si>
  <si>
    <t>-515.505415025107 178.421790369888 -507.469833386322</t>
  </si>
  <si>
    <t>-506.020718329212 157.788456286605 -602.802404752722</t>
  </si>
  <si>
    <t>-488.000459587007 125.525984384592 -735.762684487958</t>
  </si>
  <si>
    <t>-457.527682859388 103.347487899762 -818.832010303211</t>
  </si>
  <si>
    <t>-497.597528389742 168.846427182695 -684.262582336955</t>
  </si>
  <si>
    <t>-528.241822231506 304.074698130717 -703.613039335176</t>
  </si>
  <si>
    <t>-479.058044648155 381.047401490852 -417.857507793955</t>
  </si>
  <si>
    <t>-293.781392813104 316.74401335571 -270.675220711727</t>
  </si>
  <si>
    <t>-494.334335973731 110.727556963567 -669.718001713812</t>
  </si>
  <si>
    <t>-482.200047084072 38.2931315063804 -323.198383511473</t>
  </si>
  <si>
    <t>-251.886913201705 114.898344899329 -358.019161399253</t>
  </si>
  <si>
    <t>-497.580542599431 293.649191227407 -210.702567481894</t>
  </si>
  <si>
    <t>-491.577665809507 294.03953765205 205.734471435563</t>
  </si>
  <si>
    <t>-485.859514019829 283.539160114449 611.941617191355</t>
  </si>
  <si>
    <t>-338.515064317516 296.15815595922 674.904859130838</t>
  </si>
  <si>
    <t>-531.50915668446 137.879354427273 -200.575575792286</t>
  </si>
  <si>
    <t>-535.530259385123 126.410621762463 215.727519920962</t>
  </si>
  <si>
    <t>-531.227550082348 106.85773955072 621.594286934701</t>
  </si>
  <si>
    <t>-391.699038595265 55.6661686827133 682.792447767159</t>
  </si>
  <si>
    <t>9763-20170724T150409.675191200.bin</t>
  </si>
  <si>
    <t>-514.367261724665 215.2665189253 -205.621976696864</t>
  </si>
  <si>
    <t>-521.813711859394 210.507718563881 -303.733700505223</t>
  </si>
  <si>
    <t>-520.651082696601 195.32399885111 -411.121255245032</t>
  </si>
  <si>
    <t>-515.492952552647 178.022168214088 -507.443896559467</t>
  </si>
  <si>
    <t>-506.048317789053 157.422318559572 -602.787737063894</t>
  </si>
  <si>
    <t>-488.078797205116 125.212117402051 -735.767435455286</t>
  </si>
  <si>
    <t>-457.657872580593 103.119066371772 -818.878576935734</t>
  </si>
  <si>
    <t>-497.708738178182 168.507712932321 -684.252871251995</t>
  </si>
  <si>
    <t>-528.637149660278 303.679094624537 -703.550958813976</t>
  </si>
  <si>
    <t>-479.376589826592 380.622201602187 -417.80080879431</t>
  </si>
  <si>
    <t>-293.682512189025 317.222676271946 -270.752490183471</t>
  </si>
  <si>
    <t>-494.334971745575 110.392076914 -669.720175088359</t>
  </si>
  <si>
    <t>-481.894208602179 38.056803128866 -323.262436649623</t>
  </si>
  <si>
    <t>-251.717278292522 115.035591347142 -358.160150641491</t>
  </si>
  <si>
    <t>-497.478217549494 293.118958329515 -210.653673212402</t>
  </si>
  <si>
    <t>-491.495457676648 293.722554157675 205.783383454229</t>
  </si>
  <si>
    <t>-485.840879041579 283.454655836743 612.003485739684</t>
  </si>
  <si>
    <t>-338.494512809224 296.177195547874 674.941423508148</t>
  </si>
  <si>
    <t>-531.232863609175 137.448438516584 -200.562858976156</t>
  </si>
  <si>
    <t>-535.419488194291 126.104572726121 215.74205584726</t>
  </si>
  <si>
    <t>-531.248400412271 106.851834238172 621.616106091055</t>
  </si>
  <si>
    <t>-391.706384878701 55.6793390170408 682.799534363537</t>
  </si>
  <si>
    <t>9763-20170724T150409.739366900.bin</t>
  </si>
  <si>
    <t>-514.158470891151 214.339954249981 -205.575313409857</t>
  </si>
  <si>
    <t>-521.668427725753 209.605819690985 -303.683282113123</t>
  </si>
  <si>
    <t>-520.528197981509 194.460045761971 -411.076600835383</t>
  </si>
  <si>
    <t>-515.36998941172 177.200278372296 -507.406625167191</t>
  </si>
  <si>
    <t>-505.904590709026 156.652750981027 -602.759799386587</t>
  </si>
  <si>
    <t>-487.883873084035 124.529255321196 -735.753422257102</t>
  </si>
  <si>
    <t>-457.464586149514 102.591905824286 -818.906428052303</t>
  </si>
  <si>
    <t>-497.646830680997 167.781295577602 -684.227404328449</t>
  </si>
  <si>
    <t>-529.092515780133 302.84223542376 -703.477718902836</t>
  </si>
  <si>
    <t>-479.860681351658 379.952134021167 -417.767657789076</t>
  </si>
  <si>
    <t>-293.324600028414 318.595151797278 -270.918666848313</t>
  </si>
  <si>
    <t>-494.052275948654 109.676309855195 -669.705493219109</t>
  </si>
  <si>
    <t>-481.042303640564 37.3749729621227 -323.316490029264</t>
  </si>
  <si>
    <t>-251.216999265671 115.309783256153 -358.409627317431</t>
  </si>
  <si>
    <t>-497.516231208314 292.154455470637 -210.569785777433</t>
  </si>
  <si>
    <t>-491.379347204635 293.145629057364 205.864336444479</t>
  </si>
  <si>
    <t>-485.79249120213 283.291723859937 612.100409421765</t>
  </si>
  <si>
    <t>-338.44850395869 296.297656575403 674.986028223728</t>
  </si>
  <si>
    <t>-530.788055880991 136.555215701123 -200.543217283168</t>
  </si>
  <si>
    <t>-535.282543297383 125.494737454453 215.766117275637</t>
  </si>
  <si>
    <t>-531.310017032041 106.809563894146 621.646621438857</t>
  </si>
  <si>
    <t>-391.724509598264 55.7466289364932 682.822315953239</t>
  </si>
  <si>
    <t>9763-20170724T150409.773457600.bin</t>
  </si>
  <si>
    <t>-514.019176821927 213.891588792477 -205.571800903709</t>
  </si>
  <si>
    <t>-521.627860045462 209.161580477899 -303.672388614745</t>
  </si>
  <si>
    <t>-520.527629179893 194.018084265934 -411.06644236085</t>
  </si>
  <si>
    <t>-515.377344811573 176.762851610687 -507.397766678203</t>
  </si>
  <si>
    <t>-505.89168061002 156.224572660192 -602.75077516878</t>
  </si>
  <si>
    <t>-487.813033989852 124.120912811174 -735.741530486893</t>
  </si>
  <si>
    <t>-457.370423788396 102.241994743664 -818.901298397897</t>
  </si>
  <si>
    <t>-497.656077266462 167.359923140776 -684.219604765207</t>
  </si>
  <si>
    <t>-529.377013953975 302.348729998617 -703.482610129741</t>
  </si>
  <si>
    <t>-480.27745281606 379.552715547446 -417.775111175894</t>
  </si>
  <si>
    <t>-293.239496380621 319.581317957343 -270.992205004416</t>
  </si>
  <si>
    <t>-493.952571703568 109.263322733639 -669.691808698099</t>
  </si>
  <si>
    <t>-480.753513695792 37.0873963979598 -323.302699687054</t>
  </si>
  <si>
    <t>-251.049131264517 115.33132004985 -358.499224171358</t>
  </si>
  <si>
    <t>-497.526959844422 291.68761274902 -210.557953140415</t>
  </si>
  <si>
    <t>-491.317829950149 292.889321239362 205.874491886096</t>
  </si>
  <si>
    <t>-485.750543891965 283.203745845619 612.118441140877</t>
  </si>
  <si>
    <t>-338.416861642219 296.389047672645 674.990803187859</t>
  </si>
  <si>
    <t>-530.517102887935 136.113153293521 -200.519473090488</t>
  </si>
  <si>
    <t>-535.243896303994 125.233138412319 215.792076587421</t>
  </si>
  <si>
    <t>-531.340413175048 106.782287476141 621.664813344168</t>
  </si>
  <si>
    <t>-391.732688027504 55.7660986135893 682.828756666986</t>
  </si>
  <si>
    <t>9763-20170724T150409.845194800.bin</t>
  </si>
  <si>
    <t>-513.821484002024 213.046850891316 -205.581667827719</t>
  </si>
  <si>
    <t>-521.585342313668 208.325465612512 -303.670629333072</t>
  </si>
  <si>
    <t>-520.548790529331 193.173238346526 -411.064016456757</t>
  </si>
  <si>
    <t>-515.411233383377 175.908662446994 -507.394301420723</t>
  </si>
  <si>
    <t>-505.893166275974 155.363199291396 -602.742646433524</t>
  </si>
  <si>
    <t>-487.72128400909 123.255461379778 -735.719576900613</t>
  </si>
  <si>
    <t>-457.196994369516 101.450508640383 -818.868976267998</t>
  </si>
  <si>
    <t>-497.717450956774 166.485106769631 -684.2194406191</t>
  </si>
  <si>
    <t>-529.98778337692 301.342506055603 -703.464317126751</t>
  </si>
  <si>
    <t>-480.942809899775 378.512265259809 -417.73819165346</t>
  </si>
  <si>
    <t>-292.313915796753 322.76878085585 -271.324974160713</t>
  </si>
  <si>
    <t>-493.790117324687 108.410835460844 -669.66042406656</t>
  </si>
  <si>
    <t>-480.019015995477 36.5103840851032 -323.267116785577</t>
  </si>
  <si>
    <t>-250.607450734552 115.485356347808 -358.739077122855</t>
  </si>
  <si>
    <t>-497.598978167146 290.823314870235 -210.576978447197</t>
  </si>
  <si>
    <t>-491.19958392268 292.360602148095 205.851530720858</t>
  </si>
  <si>
    <t>-485.65402557918 283.064045228239 612.115630603976</t>
  </si>
  <si>
    <t>-338.3521675871 296.59213174694 674.989746444371</t>
  </si>
  <si>
    <t>-530.020700669289 135.336826862828 -200.542180823185</t>
  </si>
  <si>
    <t>-535.218341888795 124.682745730815 215.769615051026</t>
  </si>
  <si>
    <t>-531.392576851704 106.721977372975 621.677760686615</t>
  </si>
  <si>
    <t>-391.755401008196 55.767765689412 682.826125772446</t>
  </si>
  <si>
    <t>9763-20170724T150409.878274900.bin</t>
  </si>
  <si>
    <t>-513.696081282981 212.623729440603 -205.588305040326</t>
  </si>
  <si>
    <t>-521.580238457509 207.907556314905 -303.667936455581</t>
  </si>
  <si>
    <t>-520.613807150478 192.754446617085 -411.061784201703</t>
  </si>
  <si>
    <t>-515.51399824256 175.489109141567 -507.394152629374</t>
  </si>
  <si>
    <t>-506.008025650971 154.944723826307 -602.743811878503</t>
  </si>
  <si>
    <t>-487.826331744151 122.842430954768 -735.720729389421</t>
  </si>
  <si>
    <t>-457.276182936896 101.074686712345 -818.870230145533</t>
  </si>
  <si>
    <t>-497.889029901264 166.063889855298 -684.226498992247</t>
  </si>
  <si>
    <t>-530.479033420357 300.852827067989 -703.478449617989</t>
  </si>
  <si>
    <t>-481.425963338526 378.149595016861 -417.788207812217</t>
  </si>
  <si>
    <t>-292.064637244711 323.884019119265 -271.765757268995</t>
  </si>
  <si>
    <t>-493.837305671687 108.001193372188 -669.655494884911</t>
  </si>
  <si>
    <t>-479.759847577777 36.2949853524742 -323.270059145803</t>
  </si>
  <si>
    <t>-250.509168186967 115.67062321826 -358.888153370486</t>
  </si>
  <si>
    <t>-497.646668541332 290.368248949936 -210.585828928869</t>
  </si>
  <si>
    <t>-491.15386951167 292.097537577099 205.840502327507</t>
  </si>
  <si>
    <t>-485.599048827311 282.985857031989 612.11845903841</t>
  </si>
  <si>
    <t>-338.315849075421 296.736869542025 674.987885909716</t>
  </si>
  <si>
    <t>-529.751857287049 134.904487572144 -200.541142702046</t>
  </si>
  <si>
    <t>-535.167516288538 124.386405284977 215.771316332345</t>
  </si>
  <si>
    <t>-531.427936960308 106.680101963309 621.689342477322</t>
  </si>
  <si>
    <t>-391.762505450298 55.7881701651895 682.825144723095</t>
  </si>
  <si>
    <t>9763-20170724T150409.940478000.bin</t>
  </si>
  <si>
    <t>-513.501628926649 211.72845995072 -205.573855089007</t>
  </si>
  <si>
    <t>-521.493618166937 206.992353116646 -303.643672716073</t>
  </si>
  <si>
    <t>-520.595965748621 191.816523209914 -411.034990140963</t>
  </si>
  <si>
    <t>-515.537245136906 174.533142318862 -507.366215449081</t>
  </si>
  <si>
    <t>-506.051082421314 153.975575943114 -602.715105075582</t>
  </si>
  <si>
    <t>-487.87479102316 121.861288078512 -735.689830448974</t>
  </si>
  <si>
    <t>-457.303877455872 100.180748258026 -818.854525926746</t>
  </si>
  <si>
    <t>-498.072184172447 165.073662691988 -684.21461921459</t>
  </si>
  <si>
    <t>-531.312549006704 299.696846941769 -703.506142577692</t>
  </si>
  <si>
    <t>-482.202679366016 377.464040344625 -417.953261308158</t>
  </si>
  <si>
    <t>-291.441909557275 326.488265812915 -272.568173549815</t>
  </si>
  <si>
    <t>-493.746281972405 107.039837143346 -669.607593709081</t>
  </si>
  <si>
    <t>-478.945617011267 35.6259815528115 -323.21412361486</t>
  </si>
  <si>
    <t>-250.100749025698 116.087169174279 -359.005573216423</t>
  </si>
  <si>
    <t>-497.741010290746 289.476716348553 -210.587831242336</t>
  </si>
  <si>
    <t>-491.10795930125 291.569941879566 205.834550343103</t>
  </si>
  <si>
    <t>-485.504081185839 282.840379614103 612.123800758235</t>
  </si>
  <si>
    <t>-338.253809562904 297.000257694038 674.979655707232</t>
  </si>
  <si>
    <t>-529.225063617587 134.01208374244 -200.523652707342</t>
  </si>
  <si>
    <t>-535.045857635322 123.769962684966 215.790208503802</t>
  </si>
  <si>
    <t>-531.517270376544 106.582672699632 621.721096148206</t>
  </si>
  <si>
    <t>-391.766182609472 55.906133887768 682.840035271203</t>
  </si>
  <si>
    <t>9763-20170724T150409.975572200.bin</t>
  </si>
  <si>
    <t>-513.388966933202 211.270184835681 -205.56446610089</t>
  </si>
  <si>
    <t>-521.401586320494 206.514520367312 -303.631680331138</t>
  </si>
  <si>
    <t>-520.531314384601 191.331765679108 -411.022238508387</t>
  </si>
  <si>
    <t>-515.49946860846 174.04785432086 -507.354833235286</t>
  </si>
  <si>
    <t>-506.042395972419 153.495261905308 -602.707592872855</t>
  </si>
  <si>
    <t>-487.909503421161 121.393966201803 -735.691259986496</t>
  </si>
  <si>
    <t>-457.355421194677 99.7621932743475 -818.875007198008</t>
  </si>
  <si>
    <t>-498.157341159206 164.594304318512 -684.215947154245</t>
  </si>
  <si>
    <t>-531.709013139904 299.131563140353 -703.527728319957</t>
  </si>
  <si>
    <t>-482.494460250609 377.135665654715 -418.057597112293</t>
  </si>
  <si>
    <t>-291.377222656791 327.011965244557 -272.844441847355</t>
  </si>
  <si>
    <t>-493.692202950617 106.573046843946 -669.601264692708</t>
  </si>
  <si>
    <t>-478.54315280132 35.2438875290316 -323.211039359156</t>
  </si>
  <si>
    <t>-249.884773219054 116.215855608005 -359.042652596626</t>
  </si>
  <si>
    <t>-497.77010895852 288.982697328005 -210.585384128845</t>
  </si>
  <si>
    <t>-491.048593184709 291.311567610467 205.834354363064</t>
  </si>
  <si>
    <t>-485.451825087801 282.758513208243 612.127348594842</t>
  </si>
  <si>
    <t>-338.2176612098 297.124814280701 674.974089036144</t>
  </si>
  <si>
    <t>-528.951598811606 133.557021841569 -200.515257035072</t>
  </si>
  <si>
    <t>-534.977675401969 123.454385749926 215.799134321332</t>
  </si>
  <si>
    <t>-531.559274812016 106.536892716917 621.73576977613</t>
  </si>
  <si>
    <t>-391.768024389028 55.9761434785314 682.858719383761</t>
  </si>
  <si>
    <t>9763-20170724T150410.038937200.bin</t>
  </si>
  <si>
    <t>-513.202683173466 210.333286220102 -205.57797684728</t>
  </si>
  <si>
    <t>-521.317907396335 205.567894212952 -303.636297821481</t>
  </si>
  <si>
    <t>-520.586898437957 190.391963795108 -411.02887636438</t>
  </si>
  <si>
    <t>-515.691348686875 173.120076786408 -507.370564219916</t>
  </si>
  <si>
    <t>-506.380875478756 152.584520529727 -602.741342895936</t>
  </si>
  <si>
    <t>-488.464998054109 120.511286877546 -735.761486331228</t>
  </si>
  <si>
    <t>-458.003293292178 98.9479231536068 -818.996702287812</t>
  </si>
  <si>
    <t>-498.734691191964 163.689425840213 -684.271794502782</t>
  </si>
  <si>
    <t>-532.860281832085 298.080941365519 -703.56277377918</t>
  </si>
  <si>
    <t>-483.479024720057 376.421689719986 -418.213594412344</t>
  </si>
  <si>
    <t>-292.020855820273 327.364945568595 -273.085255364062</t>
  </si>
  <si>
    <t>-494.033989625365 105.687554767909 -669.653598357786</t>
  </si>
  <si>
    <t>-478.012897768327 34.2148705424347 -323.299870693357</t>
  </si>
  <si>
    <t>-249.830184541501 116.571330618563 -359.007786598842</t>
  </si>
  <si>
    <t>-497.922597754757 288.071299471312 -210.587496580566</t>
  </si>
  <si>
    <t>-490.939036005481 290.758591468296 205.825820539228</t>
  </si>
  <si>
    <t>-485.352523296151 282.61679258232 612.126223554351</t>
  </si>
  <si>
    <t>-338.155050041188 297.384967539834 674.965770830248</t>
  </si>
  <si>
    <t>-528.502375248418 132.609536704754 -200.513199787163</t>
  </si>
  <si>
    <t>-534.92291161246 122.83848702548 215.80318423509</t>
  </si>
  <si>
    <t>-531.643831219918 106.427936533197 621.754572176381</t>
  </si>
  <si>
    <t>-391.769764739289 56.102267363249 682.882124818193</t>
  </si>
  <si>
    <t>9763-20170724T150410.076035700.bin</t>
  </si>
  <si>
    <t>-513.164857296332 209.889603506923 -205.595347157769</t>
  </si>
  <si>
    <t>-521.29996884102 205.125515133436 -303.652149776118</t>
  </si>
  <si>
    <t>-520.631987063935 189.979863266636 -411.049374217305</t>
  </si>
  <si>
    <t>-515.810455134841 172.745369237244 -507.401484486587</t>
  </si>
  <si>
    <t>-506.591110874176 152.255730413608 -602.791092815397</t>
  </si>
  <si>
    <t>-488.821562664092 120.2547459729 -735.84808450928</t>
  </si>
  <si>
    <t>-458.436153647235 98.7442838790319 -819.124933716943</t>
  </si>
  <si>
    <t>-499.077402168755 163.400221431429 -684.328389351256</t>
  </si>
  <si>
    <t>-533.439469881773 297.74708986596 -703.567985279915</t>
  </si>
  <si>
    <t>-483.949840055529 376.169484696295 -418.259896249941</t>
  </si>
  <si>
    <t>-292.299574701718 327.575106444299 -273.229768830904</t>
  </si>
  <si>
    <t>-494.275049621016 105.399809343711 -669.737606086508</t>
  </si>
  <si>
    <t>-477.925121928608 33.7717223894194 -323.394629566517</t>
  </si>
  <si>
    <t>-249.94366374945 116.704325571479 -359.054718706412</t>
  </si>
  <si>
    <t>-497.975273203878 287.60439723963 -210.596067192616</t>
  </si>
  <si>
    <t>-490.943074685983 290.497159244288 205.814994073815</t>
  </si>
  <si>
    <t>-485.305415547105 282.561617703342 612.122594996848</t>
  </si>
  <si>
    <t>-338.122203804595 297.472346693345 674.961837077754</t>
  </si>
  <si>
    <t>-528.349909808496 132.161775220741 -200.524335280115</t>
  </si>
  <si>
    <t>-534.908673063753 122.531959904232 215.793155982157</t>
  </si>
  <si>
    <t>-531.686401449757 106.366163515759 621.756185527068</t>
  </si>
  <si>
    <t>-391.769652559545 56.1610303387761 682.88516029482</t>
  </si>
  <si>
    <t>9763-20170724T150410.141776300.bin</t>
  </si>
  <si>
    <t>-513.224799073347 208.916213872984 -205.642615477603</t>
  </si>
  <si>
    <t>-521.399876737253 204.134808696369 -303.695216306704</t>
  </si>
  <si>
    <t>-520.869099678315 188.988864612543 -411.093137493471</t>
  </si>
  <si>
    <t>-516.210330715199 171.755724497566 -507.453399944319</t>
  </si>
  <si>
    <t>-507.192662167437 151.265667610534 -602.862342148355</t>
  </si>
  <si>
    <t>-489.747871558365 119.258675814154 -735.960865976926</t>
  </si>
  <si>
    <t>-459.503525551328 97.825345393572 -819.308833011282</t>
  </si>
  <si>
    <t>-499.900675313784 162.40398817078 -684.420575292203</t>
  </si>
  <si>
    <t>-534.561287782044 296.680906339291 -703.644854976652</t>
  </si>
  <si>
    <t>-485.040139792866 375.332990480594 -418.405420340068</t>
  </si>
  <si>
    <t>-293.433077432423 326.984136111214 -273.236153128952</t>
  </si>
  <si>
    <t>-495.017283939749 104.409311320308 -669.834229908606</t>
  </si>
  <si>
    <t>-478.103551944067 32.2670189658659 -323.534566842559</t>
  </si>
  <si>
    <t>-250.503433546115 116.221882173138 -359.238542474984</t>
  </si>
  <si>
    <t>-498.209002897606 286.665802113394 -210.631025835429</t>
  </si>
  <si>
    <t>-491.092105843396 289.934643445864 205.775836703036</t>
  </si>
  <si>
    <t>-485.226553808221 282.507312771674 612.093536860919</t>
  </si>
  <si>
    <t>-338.068091131076 297.571603923788 674.954167949569</t>
  </si>
  <si>
    <t>-528.232442676849 131.159218886222 -200.559863139968</t>
  </si>
  <si>
    <t>-535.052900432 121.962930508725 215.76321444386</t>
  </si>
  <si>
    <t>-531.761791249683 106.25099944674 621.750123304749</t>
  </si>
  <si>
    <t>-391.771936845293 56.2548891512363 682.882965994363</t>
  </si>
  <si>
    <t>9763-20170724T150410.174864900.bin</t>
  </si>
  <si>
    <t>-513.304093450962 208.448003456827 -205.635379011835</t>
  </si>
  <si>
    <t>-521.499078569275 203.654203258393 -303.685637642548</t>
  </si>
  <si>
    <t>-521.033609079885 188.501620466624 -411.082947472842</t>
  </si>
  <si>
    <t>-516.452711183892 171.262044619752 -507.445952138494</t>
  </si>
  <si>
    <t>-507.532238295387 150.762489414534 -602.861773790055</t>
  </si>
  <si>
    <t>-490.244954181966 118.736476207868 -735.976444386451</t>
  </si>
  <si>
    <t>-460.05558271226 97.324721980641 -819.349897051692</t>
  </si>
  <si>
    <t>-500.330908078912 161.889839532187 -684.429766918758</t>
  </si>
  <si>
    <t>-535.044363937861 296.142447591109 -703.670911283843</t>
  </si>
  <si>
    <t>-485.495235999447 374.946448460439 -418.478193277368</t>
  </si>
  <si>
    <t>-293.841816167591 326.891170890038 -273.272689011807</t>
  </si>
  <si>
    <t>-495.441976132276 103.895848933249 -669.842043534348</t>
  </si>
  <si>
    <t>-478.317324014839 31.4723645049241 -323.568910607766</t>
  </si>
  <si>
    <t>-250.917513396008 115.921926064461 -359.382672921878</t>
  </si>
  <si>
    <t>-498.360517628923 286.198835878702 -210.642433525219</t>
  </si>
  <si>
    <t>-491.162600962371 289.669368994074 205.761378220187</t>
  </si>
  <si>
    <t>-485.199735787335 282.481942688789 612.092982386529</t>
  </si>
  <si>
    <t>-338.045477468797 297.620121938869 674.945680511823</t>
  </si>
  <si>
    <t>-528.223834939883 130.689608216975 -200.56446105212</t>
  </si>
  <si>
    <t>-535.157283228203 121.666937383043 215.760525574373</t>
  </si>
  <si>
    <t>-531.794772896104 106.201890112516 621.755193163253</t>
  </si>
  <si>
    <t>-391.769825765315 56.2923308430156 682.878458803553</t>
  </si>
  <si>
    <t>9763-20170724T150410.245670100.bin</t>
  </si>
  <si>
    <t>-513.517042567625 207.613415203135 -205.604020646831</t>
  </si>
  <si>
    <t>-521.738170434016 202.82585151414 -303.652418401664</t>
  </si>
  <si>
    <t>-521.388370639544 187.685140883917 -411.051840967432</t>
  </si>
  <si>
    <t>-516.947143644077 170.453732564869 -507.422749232403</t>
  </si>
  <si>
    <t>-508.201143723421 149.956867208505 -602.855387907912</t>
  </si>
  <si>
    <t>-491.195532957259 117.926636236489 -736.005198022123</t>
  </si>
  <si>
    <t>-461.090238697256 96.5317261045629 -819.413511457458</t>
  </si>
  <si>
    <t>-501.177279827111 161.081175434743 -684.439220454028</t>
  </si>
  <si>
    <t>-535.985401352686 295.304914889569 -703.724980321006</t>
  </si>
  <si>
    <t>-486.359545071218 374.502270751467 -418.654753461998</t>
  </si>
  <si>
    <t>-294.815603751122 326.492292290331 -273.289832260801</t>
  </si>
  <si>
    <t>-496.247714315234 103.088794471387 -669.859065259801</t>
  </si>
  <si>
    <t>-478.907124677417 30.2547881600722 -323.635749516088</t>
  </si>
  <si>
    <t>-251.638368530936 115.055533923159 -359.451428564003</t>
  </si>
  <si>
    <t>-498.654496163076 285.36793661737 -210.624950485602</t>
  </si>
  <si>
    <t>-491.35355783778 289.230785275004 205.773625914693</t>
  </si>
  <si>
    <t>-485.150997889328 282.417270448718 612.105419906113</t>
  </si>
  <si>
    <t>-338.002657452838 297.759335650517 674.922541631513</t>
  </si>
  <si>
    <t>-528.390426867671 129.868887053849 -200.545751899888</t>
  </si>
  <si>
    <t>-535.365446223969 121.146780030121 215.784987652097</t>
  </si>
  <si>
    <t>-531.856399879612 106.132851918428 621.792555392989</t>
  </si>
  <si>
    <t>-391.781612990646 56.3221925411654 682.882212802852</t>
  </si>
  <si>
    <t>9763-20170724T150410.274746200.bin</t>
  </si>
  <si>
    <t>-513.596734363641 207.251988356171 -205.609090519044</t>
  </si>
  <si>
    <t>-521.835111304089 202.455229485694 -303.65562253395</t>
  </si>
  <si>
    <t>-521.552555925599 187.317925214137 -411.055833098868</t>
  </si>
  <si>
    <t>-517.191849362133 170.092739918036 -507.431532748799</t>
  </si>
  <si>
    <t>-508.546110152386 149.603798099582 -602.874912330905</t>
  </si>
  <si>
    <t>-491.702319528852 117.584235415581 -736.047918875917</t>
  </si>
  <si>
    <t>-461.635158398435 96.1868298736085 -819.469134122322</t>
  </si>
  <si>
    <t>-501.618378053293 160.734808151131 -684.465934798625</t>
  </si>
  <si>
    <t>-536.465448607532 294.948264222272 -703.760590229583</t>
  </si>
  <si>
    <t>-486.807298418317 374.286940795205 -418.735261532697</t>
  </si>
  <si>
    <t>-295.365459687128 326.15693581226 -273.275566614316</t>
  </si>
  <si>
    <t>-496.677153132728 102.740671707475 -669.897140462191</t>
  </si>
  <si>
    <t>-479.196710307936 29.6458635394818 -323.69189377189</t>
  </si>
  <si>
    <t>-252.019350752788 114.726580019648 -359.422754740494</t>
  </si>
  <si>
    <t>-498.761698490088 285.028031792195 -210.633372087662</t>
  </si>
  <si>
    <t>-491.417109282973 289.050321738379 205.762932893687</t>
  </si>
  <si>
    <t>-485.118298761325 282.421783055662 612.081617094693</t>
  </si>
  <si>
    <t>-337.97659417638 297.794748532031 674.906634440227</t>
  </si>
  <si>
    <t>-528.439372063022 129.467288499248 -200.538697338583</t>
  </si>
  <si>
    <t>-535.46168596534 120.962963936542 215.795739666297</t>
  </si>
  <si>
    <t>-531.880921757001 106.09893366741 621.800509688255</t>
  </si>
  <si>
    <t>-391.794164391203 56.3064299279733 682.8775256189</t>
  </si>
  <si>
    <t>9763-20170724T150410.342943800.bin</t>
  </si>
  <si>
    <t>-513.766183055738 206.49978854964 -205.633801348886</t>
  </si>
  <si>
    <t>-522.063147239875 201.699882265583 -303.675276997164</t>
  </si>
  <si>
    <t>-521.937453476969 186.584533979859 -411.078728560184</t>
  </si>
  <si>
    <t>-517.756379699026 169.384877247025 -507.466979596636</t>
  </si>
  <si>
    <t>-509.328059509447 148.923476903086 -602.935690193457</t>
  </si>
  <si>
    <t>-492.829861744247 116.942198448263 -736.161211853807</t>
  </si>
  <si>
    <t>-462.864753111791 95.5634161925962 -819.624034072698</t>
  </si>
  <si>
    <t>-502.595241640118 160.079908056174 -684.539704902056</t>
  </si>
  <si>
    <t>-537.483172001696 294.277817671406 -703.866763791274</t>
  </si>
  <si>
    <t>-488.045768299016 373.738846386053 -418.837197275521</t>
  </si>
  <si>
    <t>-296.769775616475 325.511227004882 -273.191611806549</t>
  </si>
  <si>
    <t>-497.649842258626 102.077917955756 -670.003731438291</t>
  </si>
  <si>
    <t>-479.978621484807 28.6364995425677 -323.849227379549</t>
  </si>
  <si>
    <t>-252.704321050563 113.599636372799 -359.242285694832</t>
  </si>
  <si>
    <t>-498.964931604362 284.3570166473 -210.685031070865</t>
  </si>
  <si>
    <t>-491.471879363897 288.60298960951 205.706398707739</t>
  </si>
  <si>
    <t>-485.053861605786 282.457016340607 612.021691139609</t>
  </si>
  <si>
    <t>-337.92878219593 297.803666885381 674.892113668053</t>
  </si>
  <si>
    <t>-528.580807571278 128.660383752663 -200.562257372628</t>
  </si>
  <si>
    <t>-535.62157776383 120.627701859532 215.781256776345</t>
  </si>
  <si>
    <t>-531.919778961105 106.029521887971 621.798254705931</t>
  </si>
  <si>
    <t>-391.820505522211 56.2550932249223 682.861314839281</t>
  </si>
  <si>
    <t>9763-20170724T150410.376031700.bin</t>
  </si>
  <si>
    <t>-513.861554544192 206.163548169871 -205.652011575049</t>
  </si>
  <si>
    <t>-522.195429998296 201.372132422346 -303.690755279163</t>
  </si>
  <si>
    <t>-522.168461027011 186.275214566822 -411.09694959523</t>
  </si>
  <si>
    <t>-518.100235463131 169.09255631776 -507.493035253684</t>
  </si>
  <si>
    <t>-509.808251225001 148.646687080108 -602.977154430792</t>
  </si>
  <si>
    <t>-493.52647013367 116.68377217084 -736.233560591287</t>
  </si>
  <si>
    <t>-463.644174321288 95.3170105858883 -819.729092931035</t>
  </si>
  <si>
    <t>-503.196434724747 159.815632931516 -684.589220316643</t>
  </si>
  <si>
    <t>-538.10605172332 294.013719875248 -703.903063271784</t>
  </si>
  <si>
    <t>-488.818631644617 373.386722345613 -418.822977092448</t>
  </si>
  <si>
    <t>-297.541774435655 325.222920648765 -273.157475878738</t>
  </si>
  <si>
    <t>-498.250540161912 101.809064952965 -670.071357392315</t>
  </si>
  <si>
    <t>-480.416603647249 28.0426745320633 -323.945884117509</t>
  </si>
  <si>
    <t>-253.103988231992 113.020423781166 -359.056444598891</t>
  </si>
  <si>
    <t>-499.055474534156 284.011527786927 -210.699885351717</t>
  </si>
  <si>
    <t>-491.504452607708 288.395791655416 205.689075183923</t>
  </si>
  <si>
    <t>-485.022052226098 282.455706132255 612.006339339493</t>
  </si>
  <si>
    <t>-337.903958043859 297.807141763561 674.89195368966</t>
  </si>
  <si>
    <t>-528.677343233064 128.363629034219 -200.578275232286</t>
  </si>
  <si>
    <t>-535.694657033393 120.427350657309 215.767472385867</t>
  </si>
  <si>
    <t>-531.935768988514 105.998076089143 621.792219683653</t>
  </si>
  <si>
    <t>-391.835877130394 56.229447448259 682.858654142927</t>
  </si>
  <si>
    <t>9763-20170724T150410.439232700.bin</t>
  </si>
  <si>
    <t>-514.113579893164 205.512199770244 -205.695237056926</t>
  </si>
  <si>
    <t>-522.510796225731 200.726728911389 -303.728796982059</t>
  </si>
  <si>
    <t>-522.683038670331 185.685748297554 -411.142652564803</t>
  </si>
  <si>
    <t>-518.847588098776 168.567783740179 -507.559796745834</t>
  </si>
  <si>
    <t>-510.840877423884 148.196877663843 -603.084283693935</t>
  </si>
  <si>
    <t>-495.015578102079 116.346449290734 -736.422664417485</t>
  </si>
  <si>
    <t>-465.317327440916 95.0632201358617 -820.005074300229</t>
  </si>
  <si>
    <t>-504.517661978161 159.433703792222 -684.709914859657</t>
  </si>
  <si>
    <t>-539.570742470135 293.599436113305 -703.934016540819</t>
  </si>
  <si>
    <t>-490.295679452725 372.844849894002 -418.816173129088</t>
  </si>
  <si>
    <t>-299.122664216426 324.401217213221 -273.107223214577</t>
  </si>
  <si>
    <t>-499.503966230567 101.41688473576 -670.256361035229</t>
  </si>
  <si>
    <t>-481.477641170779 27.1644531364609 -324.217136461898</t>
  </si>
  <si>
    <t>-254.187546511245 112.490288660384 -358.622969228771</t>
  </si>
  <si>
    <t>-499.355460928409 283.363670699151 -210.745735436414</t>
  </si>
  <si>
    <t>-491.5723081191 287.983577823517 205.636447806054</t>
  </si>
  <si>
    <t>-484.958236430165 282.495288430898 611.951261991522</t>
  </si>
  <si>
    <t>-337.859257583791 297.771836005973 674.899797726533</t>
  </si>
  <si>
    <t>-528.868463539279 127.715294093007 -200.606535999649</t>
  </si>
  <si>
    <t>-535.861341427705 120.000500015445 215.743763879113</t>
  </si>
  <si>
    <t>-531.975914901658 105.921703765965 621.786949489864</t>
  </si>
  <si>
    <t>-391.860604125022 56.189015095209 682.847280052474</t>
  </si>
  <si>
    <t>9763-20170724T150410.474320600.bin</t>
  </si>
  <si>
    <t>-514.288041112894 205.177989064887 -205.714948490672</t>
  </si>
  <si>
    <t>-522.728829591405 200.403281457884 -303.745354843806</t>
  </si>
  <si>
    <t>-522.995076138409 185.40147123137 -411.164518248275</t>
  </si>
  <si>
    <t>-519.263486639393 168.327839269475 -507.593532899282</t>
  </si>
  <si>
    <t>-511.379568957115 148.008690018384 -603.139184523702</t>
  </si>
  <si>
    <t>-495.747026504757 116.237371031649 -736.519189919629</t>
  </si>
  <si>
    <t>-466.144689071321 95.0160238274302 -820.15144166172</t>
  </si>
  <si>
    <t>-505.187623045469 159.292564223043 -684.768463861165</t>
  </si>
  <si>
    <t>-540.326695532131 293.455490422448 -703.909097062697</t>
  </si>
  <si>
    <t>-491.051090122147 372.600655408073 -418.763533809238</t>
  </si>
  <si>
    <t>-299.82813720996 324.112139402037 -273.135078527219</t>
  </si>
  <si>
    <t>-500.126490565024 101.270047991755 -670.354304672413</t>
  </si>
  <si>
    <t>-481.909479772525 26.7432606181937 -324.394341073305</t>
  </si>
  <si>
    <t>-254.716440732893 112.510475052632 -358.339970214466</t>
  </si>
  <si>
    <t>-499.549354825475 283.012669300462 -210.761120145653</t>
  </si>
  <si>
    <t>-491.626484136945 287.806625655345 205.616452784812</t>
  </si>
  <si>
    <t>-484.93170956939 282.518148636589 611.934725817663</t>
  </si>
  <si>
    <t>-337.840016598222 297.766904791271 674.907087329244</t>
  </si>
  <si>
    <t>-529.003277985107 127.393227310871 -200.623408547029</t>
  </si>
  <si>
    <t>-535.96075560471 119.773369090884 215.729170915104</t>
  </si>
  <si>
    <t>-532.014914328311 105.873469124815 621.788038839287</t>
  </si>
  <si>
    <t>-391.878331160961 56.1852518556859 682.835731232361</t>
  </si>
  <si>
    <t>9763-20170724T150410.540500500.bin</t>
  </si>
  <si>
    <t>-514.651687899403 204.440878386265 -205.689073427743</t>
  </si>
  <si>
    <t>-523.157764664203 199.690511063705 -303.715043570333</t>
  </si>
  <si>
    <t>-523.586632540274 184.779012640719 -411.146246300169</t>
  </si>
  <si>
    <t>-520.03978739148 167.808175581487 -507.600394091999</t>
  </si>
  <si>
    <t>-512.378758311892 147.609876449274 -603.189835755633</t>
  </si>
  <si>
    <t>-497.100238210012 116.025261122434 -736.655130624767</t>
  </si>
  <si>
    <t>-467.660322354801 94.9667173871194 -820.385747715565</t>
  </si>
  <si>
    <t>-506.444289347086 159.003329165423 -684.823056481116</t>
  </si>
  <si>
    <t>-541.809139778363 293.129228929987 -703.784942552588</t>
  </si>
  <si>
    <t>-492.489543904457 371.992251805151 -418.568906165559</t>
  </si>
  <si>
    <t>-301.237160075494 323.274574758651 -273.055622481651</t>
  </si>
  <si>
    <t>-501.263303030477 100.969710473179 -670.496263978432</t>
  </si>
  <si>
    <t>-482.841437107345 26.1000604339588 -324.685860040977</t>
  </si>
  <si>
    <t>-255.752951347097 112.405442914918 -357.960424646038</t>
  </si>
  <si>
    <t>-500.000959808496 282.305128905368 -210.732954571807</t>
  </si>
  <si>
    <t>-491.783172923161 287.414295830363 205.635109860562</t>
  </si>
  <si>
    <t>-484.877869098691 282.48438002811 611.959006182281</t>
  </si>
  <si>
    <t>-337.794245432589 297.882552749747 674.913772734857</t>
  </si>
  <si>
    <t>-529.279881063298 126.611169702302 -200.636254282073</t>
  </si>
  <si>
    <t>-536.108646814005 119.227090894637 215.722749500654</t>
  </si>
  <si>
    <t>-532.101407797976 105.770949305868 621.80340709018</t>
  </si>
  <si>
    <t>-391.90893599325 56.1947573704954 682.813765577129</t>
  </si>
  <si>
    <t>9763-20170724T150410.572585900.bin</t>
  </si>
  <si>
    <t>-514.834365820465 204.059058066613 -205.686625787366</t>
  </si>
  <si>
    <t>-523.393478600668 199.330534960937 -303.70895454366</t>
  </si>
  <si>
    <t>-523.900791803999 184.469757781796 -411.146901645086</t>
  </si>
  <si>
    <t>-520.433841415377 167.553889372374 -507.613650455332</t>
  </si>
  <si>
    <t>-512.862139277457 147.41847379148 -603.223376367972</t>
  </si>
  <si>
    <t>-497.719588714931 115.929972931269 -736.726830635459</t>
  </si>
  <si>
    <t>-468.33720208095 94.9581887771392 -820.499585824242</t>
  </si>
  <si>
    <t>-507.022751287609 158.869495881253 -684.855413210973</t>
  </si>
  <si>
    <t>-542.514398409635 292.979583113812 -703.690912419852</t>
  </si>
  <si>
    <t>-493.122132202896 371.689211596632 -418.444958046305</t>
  </si>
  <si>
    <t>-301.842573061755 322.864801530093 -273.003265951331</t>
  </si>
  <si>
    <t>-501.803314055342 100.828193316717 -670.573517553199</t>
  </si>
  <si>
    <t>-483.216862606177 25.7358120724055 -324.851886440663</t>
  </si>
  <si>
    <t>-256.189308429298 112.258946506938 -357.976178215387</t>
  </si>
  <si>
    <t>-500.228212521928 281.905463010638 -210.710125463408</t>
  </si>
  <si>
    <t>-491.89941476148 287.223250939995 205.653151779334</t>
  </si>
  <si>
    <t>-484.853935102978 282.474495645929 611.969499108912</t>
  </si>
  <si>
    <t>-337.773696351477 297.952634857361 674.912548469957</t>
  </si>
  <si>
    <t>-529.420136839339 126.25483458775 -200.632123510768</t>
  </si>
  <si>
    <t>-536.181762432269 118.931966417766 215.729057363743</t>
  </si>
  <si>
    <t>-532.14487208707 105.716499230342 621.810271792298</t>
  </si>
  <si>
    <t>-391.920826280473 56.203804083968 682.799763325044</t>
  </si>
  <si>
    <t>9763-20170724T150410.645801300.bin</t>
  </si>
  <si>
    <t>-515.328325943705 203.244616458841 -205.671109344154</t>
  </si>
  <si>
    <t>-523.982869292527 198.553500989493 -303.68680147285</t>
  </si>
  <si>
    <t>-524.583638814724 183.837200960958 -411.144253517552</t>
  </si>
  <si>
    <t>-521.19932689191 167.093230470741 -507.643833881633</t>
  </si>
  <si>
    <t>-513.710101419445 147.170857199258 -603.304751151767</t>
  </si>
  <si>
    <t>-498.68508523045 116.024664234668 -736.901769395437</t>
  </si>
  <si>
    <t>-469.381950591463 95.2923649275999 -820.761784495337</t>
  </si>
  <si>
    <t>-507.995328755217 158.825121443568 -684.916868781345</t>
  </si>
  <si>
    <t>-543.701385201833 292.929674601668 -703.440509812277</t>
  </si>
  <si>
    <t>-494.293626130837 371.205756923791 -418.078093189612</t>
  </si>
  <si>
    <t>-302.961802887962 322.112229758035 -272.795746885929</t>
  </si>
  <si>
    <t>-502.657829985499 100.759181082532 -670.779249718406</t>
  </si>
  <si>
    <t>-483.874556310882 24.9215841699961 -325.244114999186</t>
  </si>
  <si>
    <t>-257.138318515778 112.189095601214 -358.411220973373</t>
  </si>
  <si>
    <t>-500.8178872816 281.104467797305 -210.682368092242</t>
  </si>
  <si>
    <t>-492.14173178672 286.81285625805 205.668613593143</t>
  </si>
  <si>
    <t>-484.789445894211 282.473835940921 611.972866861645</t>
  </si>
  <si>
    <t>-337.725362132933 298.093300310544 674.918773173498</t>
  </si>
  <si>
    <t>-529.83646249819 125.388796420763 -200.644390262009</t>
  </si>
  <si>
    <t>-536.352850604179 118.36979247217 215.72600327456</t>
  </si>
  <si>
    <t>-532.218601712332 105.622093315654 621.82456069414</t>
  </si>
  <si>
    <t>-391.950465392346 56.1887016758967 682.776924257543</t>
  </si>
  <si>
    <t>9763-20170724T150410.673878400.bin</t>
  </si>
  <si>
    <t>-515.533002089956 202.754709695223 -205.672585272125</t>
  </si>
  <si>
    <t>-524.237899015927 198.095491447196 -303.685341705072</t>
  </si>
  <si>
    <t>-524.877440394371 183.449625093242 -411.15213872167</t>
  </si>
  <si>
    <t>-521.522117521246 166.784574360121 -507.666439212938</t>
  </si>
  <si>
    <t>-514.056378103244 146.956293588198 -603.348748356633</t>
  </si>
  <si>
    <t>-499.059072911342 115.958984770562 -736.983498892661</t>
  </si>
  <si>
    <t>-469.77426770931 95.3548241124629 -820.881434199962</t>
  </si>
  <si>
    <t>-508.380663742805 158.698940036561 -684.950906854973</t>
  </si>
  <si>
    <t>-544.225206435188 292.786007262202 -703.296395623133</t>
  </si>
  <si>
    <t>-494.800105148646 370.804230902928 -417.866344233291</t>
  </si>
  <si>
    <t>-303.406797359613 321.647243016957 -272.686496222337</t>
  </si>
  <si>
    <t>-502.995969677664 100.622414210332 -670.875402534052</t>
  </si>
  <si>
    <t>-484.179814033222 24.3830360591892 -325.453423040928</t>
  </si>
  <si>
    <t>-257.587793500337 112.033801718636 -358.595766672381</t>
  </si>
  <si>
    <t>-501.039814604907 280.629720369952 -210.665039758031</t>
  </si>
  <si>
    <t>-492.268510580893 286.578032626627 205.680578293695</t>
  </si>
  <si>
    <t>-484.761070621092 282.486566508625 611.981316161765</t>
  </si>
  <si>
    <t>-337.703998224091 298.167043236936 674.928434053917</t>
  </si>
  <si>
    <t>-529.997472901277 124.900289708514 -200.652007951074</t>
  </si>
  <si>
    <t>-536.458869230297 118.075012718004 215.722456130546</t>
  </si>
  <si>
    <t>-532.260030412456 105.57282707532 621.834434974297</t>
  </si>
  <si>
    <t>-391.966470170369 56.1812803833764 682.762214484921</t>
  </si>
  <si>
    <t>9763-20170724T150410.740847900.bin</t>
  </si>
  <si>
    <t>-515.818993151904 201.694951649712 -205.625969060505</t>
  </si>
  <si>
    <t>-524.613050601954 197.09904433519 -303.633856672101</t>
  </si>
  <si>
    <t>-525.319201270616 182.620622546803 -411.122818140001</t>
  </si>
  <si>
    <t>-522.014468748083 166.146361251824 -507.671653390517</t>
  </si>
  <si>
    <t>-514.591555020954 146.548590590841 -603.404766561762</t>
  </si>
  <si>
    <t>-499.648153227395 115.91689124103 -737.129764282818</t>
  </si>
  <si>
    <t>-470.378479336573 95.5980208720819 -821.102679060452</t>
  </si>
  <si>
    <t>-508.997487415556 158.508767580684 -684.980914310764</t>
  </si>
  <si>
    <t>-545.132685039623 292.565128321781 -702.962638075142</t>
  </si>
  <si>
    <t>-495.643020528662 369.995716193995 -417.383776481316</t>
  </si>
  <si>
    <t>-304.14548927664 320.516769084083 -272.450976114517</t>
  </si>
  <si>
    <t>-503.50964657317 100.405168107247 -671.058025186102</t>
  </si>
  <si>
    <t>-484.480795149663 23.4165547056625 -325.904249091422</t>
  </si>
  <si>
    <t>-258.290581510132 112.049517307549 -359.178833529637</t>
  </si>
  <si>
    <t>-501.390479924886 279.606095220825 -210.597557856448</t>
  </si>
  <si>
    <t>-492.450048134728 286.049339426458 205.737124032536</t>
  </si>
  <si>
    <t>-484.716487532887 282.511664791882 612.024719185957</t>
  </si>
  <si>
    <t>-337.665290045615 298.26260171256 674.967971240423</t>
  </si>
  <si>
    <t>-530.217846076304 123.830086490249 -200.656424246068</t>
  </si>
  <si>
    <t>-536.550514709533 117.347211481498 215.725465055034</t>
  </si>
  <si>
    <t>-532.348877270236 105.474860442394 621.865917490708</t>
  </si>
  <si>
    <t>-391.997336563021 56.1663177721343 682.727337090433</t>
  </si>
  <si>
    <t>9763-20170724T150410.778949200.bin</t>
  </si>
  <si>
    <t>-515.96468869862 201.100095182024 -205.592000051415</t>
  </si>
  <si>
    <t>-524.844935089472 196.554038726598 -303.594427542541</t>
  </si>
  <si>
    <t>-525.620163069372 182.172582809545 -411.095988178885</t>
  </si>
  <si>
    <t>-522.368536265969 165.803465653888 -507.664472664116</t>
  </si>
  <si>
    <t>-514.990115228532 146.328758675675 -603.426159623932</t>
  </si>
  <si>
    <t>-500.100957478892 115.889684274703 -737.201248432346</t>
  </si>
  <si>
    <t>-470.846408308002 95.7131053772882 -821.213640530205</t>
  </si>
  <si>
    <t>-509.460751236777 158.402766731489 -684.98987413304</t>
  </si>
  <si>
    <t>-545.786707235373 292.437583974899 -702.748878838317</t>
  </si>
  <si>
    <t>-496.275616425737 369.475534237325 -417.067712195152</t>
  </si>
  <si>
    <t>-304.665425297731 319.737167850982 -272.372662514387</t>
  </si>
  <si>
    <t>-503.904050564732 100.286419780019 -671.147764613775</t>
  </si>
  <si>
    <t>-484.853122116851 23.0384195097765 -326.161314078934</t>
  </si>
  <si>
    <t>-258.743510340895 111.871574543416 -359.449454256354</t>
  </si>
  <si>
    <t>-501.574710300311 279.028352921502 -210.537063186763</t>
  </si>
  <si>
    <t>-492.530438063982 285.742267055964 205.791139679888</t>
  </si>
  <si>
    <t>-484.696488996853 282.490907193661 612.078447199039</t>
  </si>
  <si>
    <t>-337.64355051184 298.304627955602 675.001853006882</t>
  </si>
  <si>
    <t>-530.353972131894 123.204189914118 -200.653615690739</t>
  </si>
  <si>
    <t>-536.57913959827 116.956226182728 215.733474834715</t>
  </si>
  <si>
    <t>-532.393551484861 105.424005522702 621.884160643294</t>
  </si>
  <si>
    <t>-392.011025558448 56.1666288777169 682.71558207087</t>
  </si>
  <si>
    <t>9763-20170724T150410.842125900.bin</t>
  </si>
  <si>
    <t>-516.278582141862 199.846340647844 -205.540833699947</t>
  </si>
  <si>
    <t>-525.320664538011 195.373897538163 -303.531766981767</t>
  </si>
  <si>
    <t>-526.217410078145 181.21395743062 -411.061857762846</t>
  </si>
  <si>
    <t>-523.056622362205 165.103053061802 -507.676723779568</t>
  </si>
  <si>
    <t>-515.752575598207 145.945224700432 -603.508059276345</t>
  </si>
  <si>
    <t>-500.953067425362 116.014777616389 -737.4077712359</t>
  </si>
  <si>
    <t>-471.725374233419 96.1951136877647 -821.514320080876</t>
  </si>
  <si>
    <t>-510.359938721557 158.319592782991 -685.035963768512</t>
  </si>
  <si>
    <t>-547.111984786966 292.308616064306 -702.250284024366</t>
  </si>
  <si>
    <t>-497.357351675775 368.164456189869 -416.295243530296</t>
  </si>
  <si>
    <t>-305.41826385391 317.898510014252 -272.219731577727</t>
  </si>
  <si>
    <t>-504.629830773489 100.170179377606 -671.404492832309</t>
  </si>
  <si>
    <t>-485.263947614295 22.108606586291 -326.810673782921</t>
  </si>
  <si>
    <t>-259.38799877562 111.59596254804 -359.932389354217</t>
  </si>
  <si>
    <t>-502.020622996874 277.801467086489 -210.414068045841</t>
  </si>
  <si>
    <t>-492.639148039907 285.034867930506 205.897917532983</t>
  </si>
  <si>
    <t>-484.664496167194 282.440461222046 612.18930273573</t>
  </si>
  <si>
    <t>-337.609598492077 298.395908767654 675.072413237553</t>
  </si>
  <si>
    <t>-530.542830849034 121.937022231612 -200.633187501168</t>
  </si>
  <si>
    <t>-536.592678631276 116.144332868458 215.763053798068</t>
  </si>
  <si>
    <t>-532.465098237749 105.336232649899 621.919096684829</t>
  </si>
  <si>
    <t>-392.030057834208 56.1867152012471 682.716511795643</t>
  </si>
  <si>
    <t>9763-20170724T150410.876218400.bin</t>
  </si>
  <si>
    <t>-516.48044131126 199.168260556741 -205.505986141885</t>
  </si>
  <si>
    <t>-525.588261000337 194.73477067469 -303.492640986216</t>
  </si>
  <si>
    <t>-526.528879326468 180.697461251026 -411.038365443531</t>
  </si>
  <si>
    <t>-523.397985579245 164.731063854289 -507.678318139459</t>
  </si>
  <si>
    <t>-516.115285039915 145.752001545765 -603.546749457733</t>
  </si>
  <si>
    <t>-501.337989313158 116.109858531457 -737.513080890606</t>
  </si>
  <si>
    <t>-472.125952382564 96.5210567965862 -821.67921131963</t>
  </si>
  <si>
    <t>-510.790353081499 158.295338794632 -685.053198662371</t>
  </si>
  <si>
    <t>-547.822997875902 292.239657790241 -701.982448252222</t>
  </si>
  <si>
    <t>-497.856734704257 367.58120195903 -415.92829022624</t>
  </si>
  <si>
    <t>-305.736814399848 317.069243135084 -272.180292440672</t>
  </si>
  <si>
    <t>-504.949613748387 100.129621783665 -671.538823931774</t>
  </si>
  <si>
    <t>-485.465806588147 21.5964512571122 -327.138722885191</t>
  </si>
  <si>
    <t>-259.68881800861 111.359103875441 -360.190025899974</t>
  </si>
  <si>
    <t>-502.277767995942 277.134679026566 -210.35593826214</t>
  </si>
  <si>
    <t>-492.687623082319 284.658124235417 205.946165405644</t>
  </si>
  <si>
    <t>-484.649292040071 282.423420439188 612.234623587451</t>
  </si>
  <si>
    <t>-337.594189744569 298.44564117607 675.10027726188</t>
  </si>
  <si>
    <t>-530.678436803717 121.245173904046 -200.625549290913</t>
  </si>
  <si>
    <t>-536.642266418409 115.695511913382 215.775315594398</t>
  </si>
  <si>
    <t>-532.508042399203 105.278765562623 621.933706641005</t>
  </si>
  <si>
    <t>-392.042432153687 56.1955037396037 682.71405024278</t>
  </si>
  <si>
    <t>9763-20170724T150410.943403600.bin</t>
  </si>
  <si>
    <t>-516.915464259755 197.680036641829 -205.457814513006</t>
  </si>
  <si>
    <t>-526.186247682353 193.339354685327 -303.433404324472</t>
  </si>
  <si>
    <t>-527.238777473193 179.575180138049 -411.013408882074</t>
  </si>
  <si>
    <t>-524.186075427318 163.92724436777 -507.70788708678</t>
  </si>
  <si>
    <t>-516.961477505201 145.339384283776 -603.657269141934</t>
  </si>
  <si>
    <t>-502.247486545435 116.326179359638 -737.768209243415</t>
  </si>
  <si>
    <t>-473.088768564073 97.2542049073083 -822.071428789316</t>
  </si>
  <si>
    <t>-511.780071490526 158.252351168375 -685.115310952483</t>
  </si>
  <si>
    <t>-549.336421531604 292.136770877733 -701.384935979857</t>
  </si>
  <si>
    <t>-498.899788143032 366.393742525331 -415.129767894391</t>
  </si>
  <si>
    <t>-306.226235527496 315.911389783589 -272.114276481542</t>
  </si>
  <si>
    <t>-505.722908686073 100.049357177802 -671.859159587281</t>
  </si>
  <si>
    <t>-485.631479243415 19.9174871934524 -327.865842113946</t>
  </si>
  <si>
    <t>-260.200307110097 110.602148702394 -360.760914616389</t>
  </si>
  <si>
    <t>-502.833281864826 275.685869873798 -210.230965525531</t>
  </si>
  <si>
    <t>-492.814278202321 283.844758396936 206.049070680697</t>
  </si>
  <si>
    <t>-484.629640044844 282.353324124724 612.351620932595</t>
  </si>
  <si>
    <t>-337.559182310664 298.506069287731 675.147919378349</t>
  </si>
  <si>
    <t>-530.974292968871 119.722750423433 -200.635959494944</t>
  </si>
  <si>
    <t>-536.764705703668 114.662321447064 215.773538009655</t>
  </si>
  <si>
    <t>-532.62079672246 105.133849228806 621.964398704301</t>
  </si>
  <si>
    <t>-392.070419757585 56.2352048939388 682.697455732165</t>
  </si>
  <si>
    <t>9763-20170724T150410.975489400.bin</t>
  </si>
  <si>
    <t>-517.164595992018 196.882561032388 -205.418828060344</t>
  </si>
  <si>
    <t>-526.525504941359 192.597948341469 -303.388422187085</t>
  </si>
  <si>
    <t>-527.652073578663 178.986121972281 -410.986908523766</t>
  </si>
  <si>
    <t>-524.658483399287 163.5133774867 -507.71145532355</t>
  </si>
  <si>
    <t>-517.486639041883 145.138742530811 -603.705863109635</t>
  </si>
  <si>
    <t>-502.841717915579 116.46532855209 -737.897459656223</t>
  </si>
  <si>
    <t>-473.729324604814 97.6582752315373 -822.276148522778</t>
  </si>
  <si>
    <t>-512.400935725115 158.251273360392 -685.138064047518</t>
  </si>
  <si>
    <t>-550.213316362035 292.103022699983 -701.056815379703</t>
  </si>
  <si>
    <t>-499.396332932907 365.732143714881 -414.706752766736</t>
  </si>
  <si>
    <t>-306.530973011521 315.533728445019 -271.849924152633</t>
  </si>
  <si>
    <t>-506.22947210569 100.028305268021 -672.02372809609</t>
  </si>
  <si>
    <t>-485.908248936881 19.2043742174783 -328.262364511136</t>
  </si>
  <si>
    <t>-260.597151410731 110.18362365527 -361.166419727582</t>
  </si>
  <si>
    <t>-503.159011086638 274.921658315502 -210.159386054179</t>
  </si>
  <si>
    <t>-492.937310889548 283.397508030791 206.10937296403</t>
  </si>
  <si>
    <t>-484.633335293051 282.324143562273 612.420654775</t>
  </si>
  <si>
    <t>-337.550007975279 298.541211535361 675.170172005346</t>
  </si>
  <si>
    <t>-531.168865622669 118.881198331375 -200.629509478221</t>
  </si>
  <si>
    <t>-536.826405087244 114.091090335625 215.785057157893</t>
  </si>
  <si>
    <t>-532.695857072443 105.054976418285 621.996139902553</t>
  </si>
  <si>
    <t>-392.090984272449 56.2577408379968 682.684765542706</t>
  </si>
  <si>
    <t>9763-20170724T150411.045429600.bin</t>
  </si>
  <si>
    <t>-517.553986643051 195.181658478022 -205.309022931501</t>
  </si>
  <si>
    <t>-527.100987514783 191.00590246254 -303.265241846581</t>
  </si>
  <si>
    <t>-528.381449623018 177.712572289727 -410.901863948133</t>
  </si>
  <si>
    <t>-525.512544368547 162.608211769947 -507.688349976901</t>
  </si>
  <si>
    <t>-518.454831362683 144.682330778569 -603.776106884878</t>
  </si>
  <si>
    <t>-503.962867585619 116.725561455213 -738.135390215814</t>
  </si>
  <si>
    <t>-474.941971055979 98.4437119678141 -822.660912784414</t>
  </si>
  <si>
    <t>-513.553487331661 158.217842659404 -685.150368087077</t>
  </si>
  <si>
    <t>-551.807846912254 292.045248237798 -700.293358848293</t>
  </si>
  <si>
    <t>-500.225304562887 364.116304644002 -413.683983212526</t>
  </si>
  <si>
    <t>-307.259250172593 313.760080067377 -271.018645058761</t>
  </si>
  <si>
    <t>-507.183986939119 99.9486954401461 -672.338969275458</t>
  </si>
  <si>
    <t>-486.243285890669 17.581654927405 -329.138764869718</t>
  </si>
  <si>
    <t>-261.119058896027 108.998338314019 -362.109403667105</t>
  </si>
  <si>
    <t>-503.691626685202 273.290011620882 -209.948766414261</t>
  </si>
  <si>
    <t>-493.108383007162 282.45113536296 206.296464477381</t>
  </si>
  <si>
    <t>-484.654459481393 282.247216576961 612.622899605077</t>
  </si>
  <si>
    <t>-337.527848426312 298.574200824157 675.242347774654</t>
  </si>
  <si>
    <t>-531.396308663115 117.140361890987 -200.616757282129</t>
  </si>
  <si>
    <t>-536.900559922927 112.927383750948 215.806068648296</t>
  </si>
  <si>
    <t>-532.802997462733 104.962331748877 622.010552905209</t>
  </si>
  <si>
    <t>-392.087684075699 56.3557651863644 682.596021200233</t>
  </si>
  <si>
    <t>9763-20170724T150411.077516000.bin</t>
  </si>
  <si>
    <t>-517.68121706669 194.302579792742 -205.263201405146</t>
  </si>
  <si>
    <t>-527.280599278483 190.18118532665 -303.216534539193</t>
  </si>
  <si>
    <t>-528.621562874042 177.046559135779 -410.871961155007</t>
  </si>
  <si>
    <t>-525.811569022771 162.124359218917 -507.688448557661</t>
  </si>
  <si>
    <t>-518.818755841113 144.41880851516 -603.821835496899</t>
  </si>
  <si>
    <t>-504.4260386625 116.811716040813 -738.264016687682</t>
  </si>
  <si>
    <t>-475.464578443048 98.7800954469797 -822.863580847992</t>
  </si>
  <si>
    <t>-514.014164469484 158.161407845058 -685.167103912224</t>
  </si>
  <si>
    <t>-552.478008049366 291.953801864224 -699.963600444753</t>
  </si>
  <si>
    <t>-500.586697373974 363.501468530717 -413.278683783055</t>
  </si>
  <si>
    <t>-307.76430753484 312.329184060038 -270.70972970132</t>
  </si>
  <si>
    <t>-507.561898285741 99.8683881430925 -672.506097927122</t>
  </si>
  <si>
    <t>-486.439327036145 16.8018496351333 -329.595126972099</t>
  </si>
  <si>
    <t>-261.376700235704 108.346783564665 -362.630767112153</t>
  </si>
  <si>
    <t>-503.832912990592 272.389039406653 -209.867403093791</t>
  </si>
  <si>
    <t>-493.197581922309 281.929005170977 206.367950631652</t>
  </si>
  <si>
    <t>-484.656351706145 282.205914515504 612.688676558568</t>
  </si>
  <si>
    <t>-337.512563309982 298.605468229624 675.248708645282</t>
  </si>
  <si>
    <t>-531.493701915909 116.256237203754 -200.62585922868</t>
  </si>
  <si>
    <t>-536.894324931816 112.334453607273 215.801143073889</t>
  </si>
  <si>
    <t>-532.835649045596 104.95408809948 622.005518748886</t>
  </si>
  <si>
    <t>-392.066112363025 56.4336637779165 682.534060165459</t>
  </si>
  <si>
    <t>9763-20170724T150411.141697700.bin</t>
  </si>
  <si>
    <t>-517.763668981867 192.458227887998 -205.213951637069</t>
  </si>
  <si>
    <t>-527.453773448967 188.440451784349 -303.162734466523</t>
  </si>
  <si>
    <t>-528.916669622682 175.60465002399 -410.852595977647</t>
  </si>
  <si>
    <t>-526.2312709329 161.025263418504 -507.724903357571</t>
  </si>
  <si>
    <t>-519.380615007923 143.733609930817 -603.943700135999</t>
  </si>
  <si>
    <t>-505.209351190317 116.781941206012 -738.542227102573</t>
  </si>
  <si>
    <t>-476.362228989779 99.2226129823314 -823.280181729598</t>
  </si>
  <si>
    <t>-514.77918690901 157.863269800666 -685.234382105118</t>
  </si>
  <si>
    <t>-553.639210648458 291.634885786655 -699.274277342727</t>
  </si>
  <si>
    <t>-501.355248668169 361.837537805777 -412.32820523852</t>
  </si>
  <si>
    <t>-308.910461731992 307.508127898846 -270.418687966083</t>
  </si>
  <si>
    <t>-508.167749367157 99.5272874055752 -672.85719527694</t>
  </si>
  <si>
    <t>-486.528004738449 14.7488521103764 -330.471464409438</t>
  </si>
  <si>
    <t>-261.625950068679 106.695599810428 -363.484423067373</t>
  </si>
  <si>
    <t>-503.969379219194 270.536456601418 -209.729682917909</t>
  </si>
  <si>
    <t>-493.209200123687 280.868614370523 206.483526962354</t>
  </si>
  <si>
    <t>-484.680064390042 282.17937198061 612.807760102183</t>
  </si>
  <si>
    <t>-337.492879643631 298.610707048827 675.257345770687</t>
  </si>
  <si>
    <t>-531.521264003591 114.410232331689 -200.660959376924</t>
  </si>
  <si>
    <t>-536.791467537283 111.134568823954 215.773294924772</t>
  </si>
  <si>
    <t>-532.889090973286 104.934340077636 622.005875154942</t>
  </si>
  <si>
    <t>-392.012204021295 56.5887232806633 682.424420690644</t>
  </si>
  <si>
    <t>9763-20170724T150411.177793700.bin</t>
  </si>
  <si>
    <t>-517.768778156448 191.527841640451 -205.18641744385</t>
  </si>
  <si>
    <t>-527.51121185267 187.57054659694 -303.132404613341</t>
  </si>
  <si>
    <t>-529.030584330939 174.916099698597 -410.843047148739</t>
  </si>
  <si>
    <t>-526.398772883167 160.54690858623 -507.748181234032</t>
  </si>
  <si>
    <t>-519.606064861399 143.512023141972 -604.016917197252</t>
  </si>
  <si>
    <t>-505.522662714249 116.970272247427 -738.706075152227</t>
  </si>
  <si>
    <t>-476.714043583869 99.6872606559173 -823.513941537382</t>
  </si>
  <si>
    <t>-515.112987167375 157.882014612346 -685.271559637948</t>
  </si>
  <si>
    <t>-554.189481749282 291.61952286428 -698.90340363183</t>
  </si>
  <si>
    <t>-501.48078677205 360.918731013285 -411.815718417335</t>
  </si>
  <si>
    <t>-309.148768796509 305.125384461594 -270.321769791271</t>
  </si>
  <si>
    <t>-508.382877684701 99.5230034166614 -673.067666947422</t>
  </si>
  <si>
    <t>-486.598061288588 13.8218965783151 -330.926559383966</t>
  </si>
  <si>
    <t>-261.702793133181 105.817196589925 -363.85090738386</t>
  </si>
  <si>
    <t>-504.032629363989 269.618135121089 -209.659114430966</t>
  </si>
  <si>
    <t>-493.161860736241 280.287421806007 206.542795293497</t>
  </si>
  <si>
    <t>-484.695220040333 282.165242642363 612.864112488984</t>
  </si>
  <si>
    <t>-337.486007843097 298.580603609424 675.265896864516</t>
  </si>
  <si>
    <t>-531.513790445832 113.49814262431 -200.674997840418</t>
  </si>
  <si>
    <t>-536.746770416255 110.53868207144 215.76205759276</t>
  </si>
  <si>
    <t>-532.904766461722 104.918230555057 622.010527417067</t>
  </si>
  <si>
    <t>-391.978485062937 56.6665959113413 682.389020689162</t>
  </si>
  <si>
    <t>9763-20170724T150411.241871000.bin</t>
  </si>
  <si>
    <t>-517.710380441948 189.742903149593 -205.12765617284</t>
  </si>
  <si>
    <t>-527.521863107396 185.86928926732 -303.070096731935</t>
  </si>
  <si>
    <t>-529.161960161519 173.534620297028 -410.815972256681</t>
  </si>
  <si>
    <t>-526.663402719287 159.545007368337 -507.780209254954</t>
  </si>
  <si>
    <t>-520.031717140177 142.977804651956 -604.141728847815</t>
  </si>
  <si>
    <t>-506.207341073626 117.186863631039 -739.003520925338</t>
  </si>
  <si>
    <t>-477.499746968903 100.486211694356 -823.962215719641</t>
  </si>
  <si>
    <t>-515.785384289042 157.78811173164 -685.330565763716</t>
  </si>
  <si>
    <t>-555.245365679315 291.506048877953 -698.100961304587</t>
  </si>
  <si>
    <t>-501.994347425745 359.387815199036 -410.774642710671</t>
  </si>
  <si>
    <t>-309.463463555588 302.082592109367 -270.158174175832</t>
  </si>
  <si>
    <t>-508.850864081891 99.3862284652182 -673.450928826536</t>
  </si>
  <si>
    <t>-486.721907011838 11.8461040686959 -331.872096338492</t>
  </si>
  <si>
    <t>-261.835846894051 103.99603046022 -364.424312475385</t>
  </si>
  <si>
    <t>-504.030454518473 267.797654237919 -209.53606380237</t>
  </si>
  <si>
    <t>-493.038643048907 279.215064611001 206.642742128833</t>
  </si>
  <si>
    <t>-484.704822456151 282.132885159197 612.960638514945</t>
  </si>
  <si>
    <t>-337.461434540282 298.539386561657 675.284037496261</t>
  </si>
  <si>
    <t>-531.418588109973 111.706946238905 -200.676688797745</t>
  </si>
  <si>
    <t>-536.716009232532 109.431283309365 215.763916535317</t>
  </si>
  <si>
    <t>-532.910406303251 104.901202787853 622.029635345426</t>
  </si>
  <si>
    <t>-391.908872855292 56.8304987785637 682.376768157627</t>
  </si>
  <si>
    <t>9763-20170724T150411.273956400.bin</t>
  </si>
  <si>
    <t>-517.645256421735 188.831079221254 -205.093499118305</t>
  </si>
  <si>
    <t>-527.499965651323 185.002735619215 -303.033396211298</t>
  </si>
  <si>
    <t>-529.207197850077 172.81453362043 -410.794979917105</t>
  </si>
  <si>
    <t>-526.779633257265 158.995434724874 -507.785335104981</t>
  </si>
  <si>
    <t>-520.230677300232 142.636786417734 -604.18815316414</t>
  </si>
  <si>
    <t>-506.536451926369 117.17850247886 -739.126460499427</t>
  </si>
  <si>
    <t>-477.854855876194 100.767732643978 -824.150214837844</t>
  </si>
  <si>
    <t>-516.103877346797 157.64172909075 -685.347386042534</t>
  </si>
  <si>
    <t>-555.764731203472 291.342000687184 -697.729370492925</t>
  </si>
  <si>
    <t>-502.348151928546 358.7061645874 -410.312018375318</t>
  </si>
  <si>
    <t>-309.705283530677 301.253482672742 -269.909374637273</t>
  </si>
  <si>
    <t>-509.075511754197 99.221840520112 -673.612318890868</t>
  </si>
  <si>
    <t>-486.840159142462 10.7576201281886 -332.271347518668</t>
  </si>
  <si>
    <t>-261.934019068052 102.923682501315 -364.63882167119</t>
  </si>
  <si>
    <t>-504.037554529159 266.927392190344 -209.470890928556</t>
  </si>
  <si>
    <t>-492.908425690307 278.651783381688 206.69580598579</t>
  </si>
  <si>
    <t>-484.711374289972 282.100405551509 613.01693205295</t>
  </si>
  <si>
    <t>-337.449775591675 298.51374968798 675.295536713691</t>
  </si>
  <si>
    <t>-531.297698997362 110.758394186625 -200.680543499754</t>
  </si>
  <si>
    <t>-536.699118327735 108.904917364187 215.76078125379</t>
  </si>
  <si>
    <t>-532.906960629038 104.901392622641 622.037963719677</t>
  </si>
  <si>
    <t>-391.854183578474 56.9629524149991 682.370545062573</t>
  </si>
  <si>
    <t>9763-20170724T150411.338658500.bin</t>
  </si>
  <si>
    <t>-517.471297735062 187.020946819806 -205.009264951019</t>
  </si>
  <si>
    <t>-527.399161162225 183.279209124239 -302.945054661614</t>
  </si>
  <si>
    <t>-529.237962607107 171.367864607553 -410.73537411619</t>
  </si>
  <si>
    <t>-526.954713426868 157.870227584102 -507.774596456656</t>
  </si>
  <si>
    <t>-520.578164195881 141.903061612666 -604.254622384283</t>
  </si>
  <si>
    <t>-507.158755890708 117.068043569548 -739.336484754768</t>
  </si>
  <si>
    <t>-478.55456135416 101.159711167931 -824.481840221994</t>
  </si>
  <si>
    <t>-516.691538137954 157.272292272229 -685.357541826446</t>
  </si>
  <si>
    <t>-556.815060995443 290.890140274327 -697.030535060708</t>
  </si>
  <si>
    <t>-503.245807147652 357.56039198329 -409.479885408499</t>
  </si>
  <si>
    <t>-310.470107230974 299.749912986602 -269.406764170889</t>
  </si>
  <si>
    <t>-509.489515097309 98.8193355682267 -673.895312168374</t>
  </si>
  <si>
    <t>-486.975068591616 8.68984222288236 -333.064824755254</t>
  </si>
  <si>
    <t>-261.821811351031 100.371883613363 -365.086888347266</t>
  </si>
  <si>
    <t>-503.915137658766 265.075082418505 -209.317970475085</t>
  </si>
  <si>
    <t>-492.67865182595 277.537290652083 206.824397572879</t>
  </si>
  <si>
    <t>-484.726997812697 282.01743130096 613.144265798087</t>
  </si>
  <si>
    <t>-337.426064676527 298.47578233128 675.317926442257</t>
  </si>
  <si>
    <t>-531.035465710947 109.001054459411 -200.659573970087</t>
  </si>
  <si>
    <t>-536.640459205138 107.853335925637 215.78159281609</t>
  </si>
  <si>
    <t>-532.892080646049 104.906883329257 622.059371071435</t>
  </si>
  <si>
    <t>-391.764327925487 57.1679162873895 682.374751505265</t>
  </si>
  <si>
    <t>9763-20170724T150411.370744200.bin</t>
  </si>
  <si>
    <t>-517.351059601701 186.137348205988 -204.978578030538</t>
  </si>
  <si>
    <t>-527.345744824461 182.448507993575 -302.909719822115</t>
  </si>
  <si>
    <t>-529.259445602159 170.685269903932 -410.714905274709</t>
  </si>
  <si>
    <t>-527.046623230873 157.358126660517 -507.77928763994</t>
  </si>
  <si>
    <t>-520.744648430719 141.598055611712 -604.298173381673</t>
  </si>
  <si>
    <t>-507.435864623073 117.093498786739 -739.451437183219</t>
  </si>
  <si>
    <t>-478.882483367985 101.434861487166 -824.660004035659</t>
  </si>
  <si>
    <t>-516.97026147352 157.15916355548 -685.369843595873</t>
  </si>
  <si>
    <t>-557.371483864713 290.719761968658 -696.687917950062</t>
  </si>
  <si>
    <t>-503.987264480481 356.91606226468 -408.993385941235</t>
  </si>
  <si>
    <t>-311.133511451425 298.837395489459 -269.13875363587</t>
  </si>
  <si>
    <t>-509.667214629016 98.691111830017 -674.049695434817</t>
  </si>
  <si>
    <t>-486.951459662925 7.58005992611243 -333.49527064636</t>
  </si>
  <si>
    <t>-261.847412244204 99.4388713887104 -365.356451682214</t>
  </si>
  <si>
    <t>-503.852215410192 264.185368603024 -209.243467734764</t>
  </si>
  <si>
    <t>-492.514944358159 276.998683623383 206.885463343431</t>
  </si>
  <si>
    <t>-484.736743912962 281.970661823848 613.201615432083</t>
  </si>
  <si>
    <t>-337.416387759565 298.441511081397 675.325849358137</t>
  </si>
  <si>
    <t>-530.860899811608 108.104151767123 -200.661433538269</t>
  </si>
  <si>
    <t>-536.610844594854 107.358279982321 215.778684219119</t>
  </si>
  <si>
    <t>-532.884233618108 104.908889180995 622.066646050384</t>
  </si>
  <si>
    <t>-391.723644621648 57.2720992267245 682.386036330183</t>
  </si>
  <si>
    <t>9763-20170724T150411.443154200.bin</t>
  </si>
  <si>
    <t>-517.147256107801 184.424058612713 -204.951144027954</t>
  </si>
  <si>
    <t>-527.188812374371 180.782640593508 -302.879178814586</t>
  </si>
  <si>
    <t>-529.215205561078 169.290343046885 -410.711599184758</t>
  </si>
  <si>
    <t>-527.134706880296 156.294979574655 -507.823809069535</t>
  </si>
  <si>
    <t>-520.998971195535 140.951841180421 -604.42061730864</t>
  </si>
  <si>
    <t>-507.963020114613 117.122724957011 -739.721222806125</t>
  </si>
  <si>
    <t>-479.571405142313 102.000330924644 -825.080668706118</t>
  </si>
  <si>
    <t>-517.49023305073 156.90354639082 -685.428395327937</t>
  </si>
  <si>
    <t>-558.444400102345 290.360344984734 -695.987373329473</t>
  </si>
  <si>
    <t>-505.69918292596 355.242960269739 -407.875931550343</t>
  </si>
  <si>
    <t>-312.818271415266 296.959864430809 -268.143959526776</t>
  </si>
  <si>
    <t>-509.960336535208 98.4083150265496 -674.400681166619</t>
  </si>
  <si>
    <t>-487.073459297912 5.75101911061643 -334.391550198744</t>
  </si>
  <si>
    <t>-262.139555935613 98.1441200657821 -365.907458703039</t>
  </si>
  <si>
    <t>-503.761995677765 262.415252693202 -209.152091712507</t>
  </si>
  <si>
    <t>-492.187558279329 275.958541303448 206.947158120227</t>
  </si>
  <si>
    <t>-484.71615200147 281.860185802736 613.256016216698</t>
  </si>
  <si>
    <t>-337.376596044714 298.410225491579 675.313604022719</t>
  </si>
  <si>
    <t>-530.558147906734 106.414812409524 -200.675978966374</t>
  </si>
  <si>
    <t>-536.584803927329 106.450080355302 215.760908570949</t>
  </si>
  <si>
    <t>-532.85390134909 104.891106932288 622.053870880676</t>
  </si>
  <si>
    <t>-391.628625310218 57.4840899177498 682.402838186385</t>
  </si>
  <si>
    <t>9763-20170724T150411.475239200.bin</t>
  </si>
  <si>
    <t>-517.083445302633 183.604340312874 -204.944603269188</t>
  </si>
  <si>
    <t>-527.158184865505 179.97735856745 -302.86981498139</t>
  </si>
  <si>
    <t>-529.234188076642 168.611071480695 -410.714513261546</t>
  </si>
  <si>
    <t>-527.20683137878 155.773836449006 -507.849008570386</t>
  </si>
  <si>
    <t>-521.134337853885 140.633267398475 -604.481785411727</t>
  </si>
  <si>
    <t>-508.199759721041 117.135673346949 -739.849987353161</t>
  </si>
  <si>
    <t>-479.856249122252 102.291749055484 -825.274174833727</t>
  </si>
  <si>
    <t>-517.737607182307 156.775904442759 -685.456344317629</t>
  </si>
  <si>
    <t>-558.982072144184 290.175713379868 -695.65728158061</t>
  </si>
  <si>
    <t>-506.743945933493 354.202897173211 -407.262264591735</t>
  </si>
  <si>
    <t>-313.865256821081 295.713840344747 -267.613218474707</t>
  </si>
  <si>
    <t>-510.09683045742 98.2685771838853 -674.570396188916</t>
  </si>
  <si>
    <t>-487.03408089936 4.75145791979912 -334.834890166257</t>
  </si>
  <si>
    <t>-262.311898380436 97.7390254201946 -366.111840005975</t>
  </si>
  <si>
    <t>-503.753313539564 261.594221834633 -209.130213742122</t>
  </si>
  <si>
    <t>-492.074737626379 275.475706110429 206.955002959821</t>
  </si>
  <si>
    <t>-484.702404182582 281.812690505802 613.263010537521</t>
  </si>
  <si>
    <t>-337.356470657695 298.393550336405 675.297274455672</t>
  </si>
  <si>
    <t>-530.455452748 105.609500286296 -200.675791493906</t>
  </si>
  <si>
    <t>-536.672338520036 106.05945959469 215.758016699663</t>
  </si>
  <si>
    <t>-532.819507418715 104.888258667854 622.052784421861</t>
  </si>
  <si>
    <t>-391.554007751533 57.6529138202704 682.442295887</t>
  </si>
  <si>
    <t>9763-20170724T150411.543174100.bin</t>
  </si>
  <si>
    <t>-516.937273683143 182.030902926603 -204.922235001912</t>
  </si>
  <si>
    <t>-527.018331359296 178.424895987005 -302.847615803725</t>
  </si>
  <si>
    <t>-529.153104541668 167.296800059577 -410.716051906876</t>
  </si>
  <si>
    <t>-527.206191120648 154.759961500544 -507.89135747342</t>
  </si>
  <si>
    <t>-521.245198457717 140.003971156901 -604.590595011725</t>
  </si>
  <si>
    <t>-508.503686526683 117.134820054009 -740.08468633369</t>
  </si>
  <si>
    <t>-480.210294640172 102.795285652343 -825.61168258779</t>
  </si>
  <si>
    <t>-518.061253444683 156.508135548741 -685.500810876383</t>
  </si>
  <si>
    <t>-559.790306810603 289.806909846018 -695.004243508788</t>
  </si>
  <si>
    <t>-508.670545708437 351.819966812531 -405.969330856914</t>
  </si>
  <si>
    <t>-315.954417364696 292.944656887527 -266.258196517445</t>
  </si>
  <si>
    <t>-510.210345232887 97.9791940355215 -674.883756196899</t>
  </si>
  <si>
    <t>-487.139678382931 2.93166699493031 -335.621272530709</t>
  </si>
  <si>
    <t>-262.810324776511 97.1007099252624 -366.174997634256</t>
  </si>
  <si>
    <t>-503.6440003583 259.989752084853 -209.089549887031</t>
  </si>
  <si>
    <t>-491.858310824947 274.580934981556 206.968397995865</t>
  </si>
  <si>
    <t>-484.664111135179 281.695168490627 613.278477743777</t>
  </si>
  <si>
    <t>-337.314080459633 298.450217326938 675.256158577156</t>
  </si>
  <si>
    <t>-530.188684021427 104.079311017972 -200.659548238581</t>
  </si>
  <si>
    <t>-536.831321586145 105.19213364358 215.766479219693</t>
  </si>
  <si>
    <t>-532.804375185057 104.83452505316 622.05982920465</t>
  </si>
  <si>
    <t>-391.476808603914 57.8460688473767 682.496613138356</t>
  </si>
  <si>
    <t>9763-20170724T150411.577265100.bin</t>
  </si>
  <si>
    <t>-516.866824872224 181.279120990285 -204.893637160956</t>
  </si>
  <si>
    <t>-526.915081215203 177.688822137914 -302.82286903375</t>
  </si>
  <si>
    <t>-529.048729341695 166.67377234058 -410.703023379308</t>
  </si>
  <si>
    <t>-527.118208423772 154.276233144351 -507.896551582116</t>
  </si>
  <si>
    <t>-521.192895658232 139.695266915269 -604.624473144722</t>
  </si>
  <si>
    <t>-508.523569406209 117.108687081641 -740.172668040247</t>
  </si>
  <si>
    <t>-480.209877304957 102.978079314484 -825.727710965406</t>
  </si>
  <si>
    <t>-518.087184849174 156.362894007422 -685.504178696395</t>
  </si>
  <si>
    <t>-560.07715770919 289.604242579338 -694.694082992107</t>
  </si>
  <si>
    <t>-509.415431861961 350.730873955457 -405.389748189406</t>
  </si>
  <si>
    <t>-316.664833001976 291.93047228643 -265.694659304511</t>
  </si>
  <si>
    <t>-510.160370525912 97.82221263571 -675.008616398685</t>
  </si>
  <si>
    <t>-487.131124167612 2.1745773719465 -335.98221734356</t>
  </si>
  <si>
    <t>-262.80937745481 96.5133108319333 -366.064900998971</t>
  </si>
  <si>
    <t>-503.620429998169 259.230896599074 -209.061340576724</t>
  </si>
  <si>
    <t>-491.798594180824 274.16084979773 206.98353088097</t>
  </si>
  <si>
    <t>-484.643513205841 281.645792354943 613.282017910509</t>
  </si>
  <si>
    <t>-337.294897823976 298.504549763552 675.234914562922</t>
  </si>
  <si>
    <t>-530.02601976763 103.348849399248 -200.668292928475</t>
  </si>
  <si>
    <t>-536.801105103025 104.740652708674 215.75478841664</t>
  </si>
  <si>
    <t>-532.805979391767 104.813151554368 622.053022710098</t>
  </si>
  <si>
    <t>-391.447575520288 57.9132332370427 682.486382526344</t>
  </si>
  <si>
    <t>9763-20170724T150411.640436500.bin</t>
  </si>
  <si>
    <t>-516.668270164258 179.890681306488 -204.83570735337</t>
  </si>
  <si>
    <t>-526.717284660151 176.327127905769 -302.765932193409</t>
  </si>
  <si>
    <t>-528.900791570499 165.517547429109 -410.665793675016</t>
  </si>
  <si>
    <t>-527.041530569227 153.373907488618 -507.892720142611</t>
  </si>
  <si>
    <t>-521.217331643213 139.111958423803 -604.67425763842</t>
  </si>
  <si>
    <t>-508.724930761773 117.041663714048 -740.324053105286</t>
  </si>
  <si>
    <t>-480.428126265288 103.299335650532 -825.947853468181</t>
  </si>
  <si>
    <t>-518.271667202445 156.079345974106 -685.497896899584</t>
  </si>
  <si>
    <t>-560.629212422101 289.237228219894 -694.122127044266</t>
  </si>
  <si>
    <t>-510.966384718073 349.011000895655 -404.362425542641</t>
  </si>
  <si>
    <t>-318.202741473979 290.041811471491 -264.756529659982</t>
  </si>
  <si>
    <t>-510.222208645281 97.5153506206759 -675.228054115419</t>
  </si>
  <si>
    <t>-487.275997470305 0.445630329540791 -336.597169579132</t>
  </si>
  <si>
    <t>-263.156976859414 95.4723406665664 -366.01769032322</t>
  </si>
  <si>
    <t>-503.547163888855 257.784378666493 -208.993583078481</t>
  </si>
  <si>
    <t>-491.679326001999 273.355713389902 207.026478727576</t>
  </si>
  <si>
    <t>-484.593572298316 281.54278255643 613.294043487247</t>
  </si>
  <si>
    <t>-337.250380904427 298.60701271815 675.203642785916</t>
  </si>
  <si>
    <t>-529.790215926971 102.003570309223 -200.663484614808</t>
  </si>
  <si>
    <t>-536.665960179226 103.908445846387 215.755873111876</t>
  </si>
  <si>
    <t>-532.796145198867 104.795004494722 622.046142490102</t>
  </si>
  <si>
    <t>-391.375675770845 58.0838643927721 682.480615319199</t>
  </si>
  <si>
    <t>9763-20170724T150411.678541100.bin</t>
  </si>
  <si>
    <t>-516.582902365624 179.207726072514 -204.82635530222</t>
  </si>
  <si>
    <t>-526.629968835308 175.660410349865 -302.757350061584</t>
  </si>
  <si>
    <t>-528.841214393837 164.945121291579 -410.666119379582</t>
  </si>
  <si>
    <t>-527.022077880442 152.915128001943 -507.907858091208</t>
  </si>
  <si>
    <t>-521.254610303746 138.794396090617 -604.713586371056</t>
  </si>
  <si>
    <t>-508.860958770724 116.950025630112 -740.408943093133</t>
  </si>
  <si>
    <t>-480.574409173158 103.378136399132 -826.063303586366</t>
  </si>
  <si>
    <t>-518.381375646869 155.894372097573 -685.511662583774</t>
  </si>
  <si>
    <t>-560.911427643395 289.021599527693 -693.824030208527</t>
  </si>
  <si>
    <t>-511.548421939384 348.271196761116 -403.905556998288</t>
  </si>
  <si>
    <t>-318.640653673374 289.360176141883 -264.474177414154</t>
  </si>
  <si>
    <t>-510.29722672009 97.3175309632852 -675.343517829364</t>
  </si>
  <si>
    <t>-263.302878252551 94.8323666828121 -366.08420633685</t>
  </si>
  <si>
    <t>-503.502830203827 257.086265562929 -208.957990924858</t>
  </si>
  <si>
    <t>-491.633640780958 272.96654597243 207.050388540219</t>
  </si>
  <si>
    <t>-484.58303806656 281.515827358812 613.307735176824</t>
  </si>
  <si>
    <t>-337.237003474306 298.639716491482 675.194043837201</t>
  </si>
  <si>
    <t>-529.653659162676 101.33931017819 -200.659432150692</t>
  </si>
  <si>
    <t>-536.623561972863 103.482911341568 215.757265708738</t>
  </si>
  <si>
    <t>-532.796496739084 104.772592367013 622.045449546417</t>
  </si>
  <si>
    <t>-391.339034817098 58.1767220286963 682.482302832632</t>
  </si>
  <si>
    <t>9763-20170724T150411.738326000.bin</t>
  </si>
  <si>
    <t>-516.435664934602 177.956841387707 -204.784835373752</t>
  </si>
  <si>
    <t>-526.51592678756 174.451873342398 -302.713932377624</t>
  </si>
  <si>
    <t>-528.803154414294 163.978799405148 -410.644958869805</t>
  </si>
  <si>
    <t>-527.075603034647 152.244318344674 -507.924433475537</t>
  </si>
  <si>
    <t>-521.426720410879 138.493358285864 -604.790270934184</t>
  </si>
  <si>
    <t>-509.23203811141 117.245682966398 -740.598317620279</t>
  </si>
  <si>
    <t>-481.0272082189 104.065630825562 -826.34088306577</t>
  </si>
  <si>
    <t>-518.710266544128 155.942561816888 -685.519185187302</t>
  </si>
  <si>
    <t>-561.550200162442 289.012196504246 -693.118732048808</t>
  </si>
  <si>
    <t>-512.414931170505 347.312686148604 -402.969242966156</t>
  </si>
  <si>
    <t>-319.12805476407 288.082499326484 -264.199737084959</t>
  </si>
  <si>
    <t>-510.534615929032 97.333000358143 -675.615395358094</t>
  </si>
  <si>
    <t>-263.714473009886 93.9343528208412 -366.450488614049</t>
  </si>
  <si>
    <t>-503.415275975922 255.840772535952 -208.884643846258</t>
  </si>
  <si>
    <t>-491.549709469518 272.283143689973 207.101923653777</t>
  </si>
  <si>
    <t>-484.560460695212 281.457744923189 613.348409062815</t>
  </si>
  <si>
    <t>-337.205662335519 298.724091846202 675.174286591971</t>
  </si>
  <si>
    <t>-529.455725109846 100.059593092521 -200.664675578737</t>
  </si>
  <si>
    <t>-536.539150482855 102.708590466087 215.747163911661</t>
  </si>
  <si>
    <t>-532.79626230858 104.720127109594 622.040758179754</t>
  </si>
  <si>
    <t>-391.302603720638 58.2264968164036 682.471565590082</t>
  </si>
  <si>
    <t>9763-20170724T150411.776425900.bin</t>
  </si>
  <si>
    <t>-516.39444211451 177.362069138751 -204.756666724681</t>
  </si>
  <si>
    <t>-526.495207420045 173.887969593929 -302.684762315485</t>
  </si>
  <si>
    <t>-528.820189660363 163.539598203818 -410.626921781565</t>
  </si>
  <si>
    <t>-527.136079172655 151.952994522543 -507.924982924561</t>
  </si>
  <si>
    <t>-521.541776550145 138.384604176252 -604.819761282692</t>
  </si>
  <si>
    <t>-509.437301166597 117.429815748394 -740.681289300459</t>
  </si>
  <si>
    <t>-481.282670762809 104.466088980507 -826.473321747009</t>
  </si>
  <si>
    <t>-518.894291149059 156.005580980996 -685.513560261452</t>
  </si>
  <si>
    <t>-561.801487994201 289.071545699796 -692.726529623356</t>
  </si>
  <si>
    <t>-512.793595063852 346.805877594808 -402.442085538275</t>
  </si>
  <si>
    <t>-319.180903426757 287.727153035069 -264.0629414066</t>
  </si>
  <si>
    <t>-510.681349965351 97.379498579852 -675.739571267147</t>
  </si>
  <si>
    <t>-264.041113131863 93.5394046502583 -366.589246397898</t>
  </si>
  <si>
    <t>-503.404393368187 255.251638987226 -208.839730228005</t>
  </si>
  <si>
    <t>-491.534206310249 271.956159883866 207.136305276978</t>
  </si>
  <si>
    <t>-484.547433985865 281.431425497668 613.365946117146</t>
  </si>
  <si>
    <t>-337.189410600115 298.767705077581 675.164513701096</t>
  </si>
  <si>
    <t>-529.391192806666 99.4736299154697 -200.656780002199</t>
  </si>
  <si>
    <t>-536.508980688159 102.352179114717 215.752947229384</t>
  </si>
  <si>
    <t>-532.797982435705 104.700875295747 622.039516637726</t>
  </si>
  <si>
    <t>-391.271227217212 58.2912972872402 682.457472901801</t>
  </si>
  <si>
    <t>9763-20170724T150411.842636500.bin</t>
  </si>
  <si>
    <t>-516.155796244641 176.168528787133 -204.723406170138</t>
  </si>
  <si>
    <t>-526.325284052122 172.769778861801 -302.646968989264</t>
  </si>
  <si>
    <t>-528.804246439533 162.667016937368 -410.608987409097</t>
  </si>
  <si>
    <t>-527.296166533881 151.364627731145 -507.943390627208</t>
  </si>
  <si>
    <t>-521.917702189378 138.139805027844 -604.897905624095</t>
  </si>
  <si>
    <t>-510.161601315981 117.728876002739 -740.872821866598</t>
  </si>
  <si>
    <t>-482.044010495186 105.244377292166 -826.747956862573</t>
  </si>
  <si>
    <t>-519.513445635143 156.077944819944 -685.529368928603</t>
  </si>
  <si>
    <t>-562.598388340108 289.131967363866 -691.962306957517</t>
  </si>
  <si>
    <t>-513.619868472566 345.739820312136 -401.451158827436</t>
  </si>
  <si>
    <t>-319.555396543573 286.05229042744 -263.968893175598</t>
  </si>
  <si>
    <t>-511.202809710165 97.4243861786631 -676.00651717115</t>
  </si>
  <si>
    <t>-264.605922516216 92.6231731857195 -366.965247251587</t>
  </si>
  <si>
    <t>-503.155644303332 254.051248706407 -208.748741612905</t>
  </si>
  <si>
    <t>-491.265315680891 271.254675675745 207.206407831507</t>
  </si>
  <si>
    <t>-484.537502651176 281.41090519893 613.416095040459</t>
  </si>
  <si>
    <t>-337.161544343938 298.780316424232 675.1625706178</t>
  </si>
  <si>
    <t>-529.136270109519 98.3039523316547 -200.665540340843</t>
  </si>
  <si>
    <t>-536.348302863294 101.658373543761 215.739009118771</t>
  </si>
  <si>
    <t>-532.805160380197 104.663715934579 622.030167015256</t>
  </si>
  <si>
    <t>-391.246271143083 58.3333234734509 682.433635768395</t>
  </si>
  <si>
    <t>9763-20170724T150411.876696900.bin</t>
  </si>
  <si>
    <t>-516.024382639898 175.610612760137 -204.685665553126</t>
  </si>
  <si>
    <t>-526.238836244779 172.243578551041 -302.605743420988</t>
  </si>
  <si>
    <t>-528.821944911173 162.259758227872 -410.576312106818</t>
  </si>
  <si>
    <t>-527.432843252603 151.095897708326 -507.928511257269</t>
  </si>
  <si>
    <t>-522.199703075254 138.038979816447 -604.913692114805</t>
  </si>
  <si>
    <t>-510.677245749424 117.893316420001 -740.948254933988</t>
  </si>
  <si>
    <t>-482.623470745105 105.640712049007 -826.877526280823</t>
  </si>
  <si>
    <t>-519.950676548376 156.131807588384 -685.515161543583</t>
  </si>
  <si>
    <t>-563.149205573913 289.164397041935 -691.547862582078</t>
  </si>
  <si>
    <t>-514.119860944518 345.307161935066 -400.955294047665</t>
  </si>
  <si>
    <t>-319.937819825723 284.912975992542 -263.948365793977</t>
  </si>
  <si>
    <t>-511.590330182923 97.464720452665 -676.118830038472</t>
  </si>
  <si>
    <t>-265.023351580962 92.1080644142123 -367.177805737205</t>
  </si>
  <si>
    <t>-503.091245474272 253.503114381077 -208.697474188104</t>
  </si>
  <si>
    <t>-491.151956256215 270.929642273117 207.246944266873</t>
  </si>
  <si>
    <t>-484.533971276655 281.39274803512 613.448304184412</t>
  </si>
  <si>
    <t>-337.149036087822 298.79890749715 675.16301701017</t>
  </si>
  <si>
    <t>-528.986146095263 97.7475917340935 -200.658303686161</t>
  </si>
  <si>
    <t>-536.267464753821 101.343096671322 215.743056316419</t>
  </si>
  <si>
    <t>-532.801293184078 104.656022717891 622.029257517613</t>
  </si>
  <si>
    <t>-391.216502732204 58.4014862825779 682.43017367671</t>
  </si>
  <si>
    <t>9763-20170724T150411.940392600.bin</t>
  </si>
  <si>
    <t>-515.789499569928 174.631797649161 -204.616523655293</t>
  </si>
  <si>
    <t>-526.138605377307 171.344848071242 -302.525115531223</t>
  </si>
  <si>
    <t>-528.956966569337 161.622293945247 -410.513635343059</t>
  </si>
  <si>
    <t>-527.821133204514 150.760096077841 -507.903324712515</t>
  </si>
  <si>
    <t>-522.884985822774 138.067618776158 -604.952391624961</t>
  </si>
  <si>
    <t>-511.829454252753 118.498064758644 -741.109694328166</t>
  </si>
  <si>
    <t>-483.970610519522 106.708708721219 -827.167110540465</t>
  </si>
  <si>
    <t>-520.95393921263 156.495028205613 -685.486284091052</t>
  </si>
  <si>
    <t>-564.298868431802 289.520060433895 -690.60978884153</t>
  </si>
  <si>
    <t>-515.404747561232 344.264561272441 -399.727644803707</t>
  </si>
  <si>
    <t>-320.826672411631 282.656982655385 -263.82735058371</t>
  </si>
  <si>
    <t>-512.478719409315 97.8015431658821 -676.362242848295</t>
  </si>
  <si>
    <t>-265.989875116413 90.9713959151716 -367.418194066079</t>
  </si>
  <si>
    <t>-502.919439440766 252.532942277094 -208.586324887609</t>
  </si>
  <si>
    <t>-490.932080116615 270.363155423966 207.339564159242</t>
  </si>
  <si>
    <t>-484.533231279264 281.352436560904 613.526862727708</t>
  </si>
  <si>
    <t>-337.125518475751 298.821778660582 675.169285642391</t>
  </si>
  <si>
    <t>-528.671069589805 96.7625655502895 -200.643311678218</t>
  </si>
  <si>
    <t>-536.024518946723 100.715503577394 215.753492464692</t>
  </si>
  <si>
    <t>-532.791287265598 104.643786737372 622.028481142684</t>
  </si>
  <si>
    <t>-391.17868324538 58.4638147833425 682.421175717942</t>
  </si>
  <si>
    <t>9763-20170724T150411.974483700.bin</t>
  </si>
  <si>
    <t>-515.692539577418 174.145108021512 -204.604487256047</t>
  </si>
  <si>
    <t>-526.123490378771 170.904267623651 -302.505968920906</t>
  </si>
  <si>
    <t>-529.057098351248 161.316499523818 -410.503526641728</t>
  </si>
  <si>
    <t>-528.038134000415 150.609185434464 -507.911484909237</t>
  </si>
  <si>
    <t>-523.23317032789 138.1036645369 -604.991443789456</t>
  </si>
  <si>
    <t>-512.378760319467 118.830804209098 -741.207242167503</t>
  </si>
  <si>
    <t>-484.604511236549 107.289315835889 -827.325667299198</t>
  </si>
  <si>
    <t>-521.44781082444 156.702418991615 -685.48936250462</t>
  </si>
  <si>
    <t>-564.802068783996 289.744058294868 -690.099419290112</t>
  </si>
  <si>
    <t>-516.10813434921 343.61467014246 -399.020703226989</t>
  </si>
  <si>
    <t>-321.303587277055 281.545080155007 -263.656229234325</t>
  </si>
  <si>
    <t>-512.905640353012 97.9974997671632 -676.502513912245</t>
  </si>
  <si>
    <t>-266.388879188339 90.2760230447172 -367.589974830899</t>
  </si>
  <si>
    <t>-502.847079329239 252.053581914131 -208.527728805897</t>
  </si>
  <si>
    <t>-490.826489762145 270.063764818644 207.389490015318</t>
  </si>
  <si>
    <t>-484.532823180038 281.323766117329 613.573022676615</t>
  </si>
  <si>
    <t>-337.112500841427 298.828226828253 675.175279733423</t>
  </si>
  <si>
    <t>-528.540703883874 96.2555941095061 -200.650091335669</t>
  </si>
  <si>
    <t>-535.91891078957 100.406905618108 215.744415153735</t>
  </si>
  <si>
    <t>-532.792477376641 104.622765566443 622.02685191308</t>
  </si>
  <si>
    <t>-391.167796724191 58.480910700649 682.420330239817</t>
  </si>
  <si>
    <t>9763-20170724T150412.040164700.bin</t>
  </si>
  <si>
    <t>-515.462346553853 173.179490718432 -204.550715218279</t>
  </si>
  <si>
    <t>-525.944927976518 170.022721702247 -302.44939062029</t>
  </si>
  <si>
    <t>-528.932224067495 160.724555531298 -410.470713703672</t>
  </si>
  <si>
    <t>-527.967419333029 150.358700234014 -507.916271458304</t>
  </si>
  <si>
    <t>-523.226496714599 138.274085561472 -605.052651574335</t>
  </si>
  <si>
    <t>-512.476571725079 119.677208537238 -741.370737839751</t>
  </si>
  <si>
    <t>-484.750216918788 108.686539799631 -827.576566287239</t>
  </si>
  <si>
    <t>-521.552380775685 157.264337379991 -685.46142789911</t>
  </si>
  <si>
    <t>-565.038642338405 290.28957288646 -689.101973629965</t>
  </si>
  <si>
    <t>-516.87804386482 342.742459464525 -397.675799452575</t>
  </si>
  <si>
    <t>-321.489075116274 280.210126418766 -263.370719264548</t>
  </si>
  <si>
    <t>-512.904308326024 98.5308809369974 -676.766908112208</t>
  </si>
  <si>
    <t>-266.401961752673 89.0637396239067 -368.025433395053</t>
  </si>
  <si>
    <t>-502.667106197955 251.082905570564 -208.415019857054</t>
  </si>
  <si>
    <t>-490.679700950347 269.525868591692 207.484179616898</t>
  </si>
  <si>
    <t>-484.521980503692 281.302286932491 613.64465941157</t>
  </si>
  <si>
    <t>-337.081058970825 298.827932571294 675.191579029802</t>
  </si>
  <si>
    <t>-528.221794227053 95.3041239438116 -200.646621114254</t>
  </si>
  <si>
    <t>-535.79133825175 99.8203567301123 215.740561571041</t>
  </si>
  <si>
    <t>-532.783370505877 104.576504274475 622.024715416235</t>
  </si>
  <si>
    <t>-391.135964932449 58.5331203364328 682.440121195095</t>
  </si>
  <si>
    <t>9763-20170724T150412.072249700.bin</t>
  </si>
  <si>
    <t>-515.372251222664 172.726942171403 -204.502495881049</t>
  </si>
  <si>
    <t>-525.907346469116 169.614167977167 -302.396928167588</t>
  </si>
  <si>
    <t>-528.942882084693 160.458233630038 -410.429140331531</t>
  </si>
  <si>
    <t>-528.020937212129 150.259461138908 -507.89267414249</t>
  </si>
  <si>
    <t>-523.32412734048 138.380488686511 -605.056602718639</t>
  </si>
  <si>
    <t>-512.639452956409 120.114378196834 -741.424346743452</t>
  </si>
  <si>
    <t>-484.921042282116 109.394257076687 -827.66704755754</t>
  </si>
  <si>
    <t>-521.715954164576 157.561375801679 -685.421422008981</t>
  </si>
  <si>
    <t>-565.3104996607 290.559444820321 -688.599952396654</t>
  </si>
  <si>
    <t>-517.345360034206 342.345241011705 -397.022250855844</t>
  </si>
  <si>
    <t>-321.601393862437 279.702979657269 -263.286542363507</t>
  </si>
  <si>
    <t>-513.008832065129 98.8156130520254 -676.870395283458</t>
  </si>
  <si>
    <t>-266.510153980667 88.6180782794534 -368.239618624022</t>
  </si>
  <si>
    <t>-502.620287157477 250.649791576659 -208.350306862701</t>
  </si>
  <si>
    <t>-490.573006509371 269.255707016457 207.539920585606</t>
  </si>
  <si>
    <t>-484.523576453924 281.30747585833 613.690849346197</t>
  </si>
  <si>
    <t>-337.067367557674 298.802072930409 675.21000181023</t>
  </si>
  <si>
    <t>-528.124360301832 94.8260936223612 -200.643609711613</t>
  </si>
  <si>
    <t>-535.710955223833 99.5117686808157 215.741406852457</t>
  </si>
  <si>
    <t>-532.780376205693 104.556325006926 622.026096130344</t>
  </si>
  <si>
    <t>-391.118828531152 58.5670157722921 682.449569067501</t>
  </si>
  <si>
    <t>9763-20170724T150412.141438900.bin</t>
  </si>
  <si>
    <t>-515.291247697602 171.861284445901 -204.439536515529</t>
  </si>
  <si>
    <t>-525.916358709648 168.84061536675 -302.327146131072</t>
  </si>
  <si>
    <t>-529.061863245318 159.973459139926 -410.380281687779</t>
  </si>
  <si>
    <t>-528.250211179411 150.110510803124 -507.879315999123</t>
  </si>
  <si>
    <t>-523.678516058267 138.64228489111 -605.098627717182</t>
  </si>
  <si>
    <t>-513.189289270998 121.032309116115 -741.567928971394</t>
  </si>
  <si>
    <t>-485.490781638422 110.839988797136 -827.880732975791</t>
  </si>
  <si>
    <t>-522.248903690137 158.199430422723 -685.376101072351</t>
  </si>
  <si>
    <t>-566.039390830842 291.158597103718 -687.627299679199</t>
  </si>
  <si>
    <t>-518.227184762087 341.741306456407 -395.813407524423</t>
  </si>
  <si>
    <t>-321.848981547643 278.66125314745 -263.218127286964</t>
  </si>
  <si>
    <t>-513.402771383365 99.4333189948054 -677.113017421757</t>
  </si>
  <si>
    <t>-266.854491054877 87.8116872386406 -368.620384440545</t>
  </si>
  <si>
    <t>-502.565516709035 249.797892673806 -208.212114043583</t>
  </si>
  <si>
    <t>-490.440936887542 268.757811993093 207.659897673736</t>
  </si>
  <si>
    <t>-484.541397602395 281.311268704095 613.803312683793</t>
  </si>
  <si>
    <t>-337.045976552961 298.764021589664 675.240310473809</t>
  </si>
  <si>
    <t>-527.987310582653 93.9472137802566 -200.636473301963</t>
  </si>
  <si>
    <t>-535.53167462638 98.9056552820589 215.746120748769</t>
  </si>
  <si>
    <t>-532.778665466338 104.534887513069 622.026903323925</t>
  </si>
  <si>
    <t>-391.074420447821 58.6745914622745 682.448193709293</t>
  </si>
  <si>
    <t>9763-20170724T150412.173523900.bin</t>
  </si>
  <si>
    <t>-515.275361554269 171.439798758837 -204.423265528775</t>
  </si>
  <si>
    <t>-525.956956673834 168.45709970894 -302.305857494167</t>
  </si>
  <si>
    <t>-529.164705393494 159.71354473442 -410.367288514907</t>
  </si>
  <si>
    <t>-528.412207630412 149.995447593617 -507.881354074367</t>
  </si>
  <si>
    <t>-523.904412197799 138.704693688545 -605.124391527494</t>
  </si>
  <si>
    <t>-513.511765672044 121.378835366421 -741.63745156345</t>
  </si>
  <si>
    <t>-485.835724205168 111.431940504798 -827.986007211216</t>
  </si>
  <si>
    <t>-522.563704485585 158.42393358671 -685.363739625216</t>
  </si>
  <si>
    <t>-566.504629229746 291.336046234607 -687.227083298316</t>
  </si>
  <si>
    <t>-518.735258803842 341.566471215072 -395.345180451546</t>
  </si>
  <si>
    <t>-322.102883651835 278.146014194983 -263.290023603463</t>
  </si>
  <si>
    <t>-513.64752022219 99.6507562462782 -677.225601152664</t>
  </si>
  <si>
    <t>-267.035419777656 87.4376916939621 -368.909774277335</t>
  </si>
  <si>
    <t>-502.619779831053 249.36807481202 -208.146087624086</t>
  </si>
  <si>
    <t>-490.457066681822 268.512315474397 207.716334858772</t>
  </si>
  <si>
    <t>-484.540122929908 281.295930801868 613.85573756727</t>
  </si>
  <si>
    <t>-337.032764358559 298.795080630297 675.250772251495</t>
  </si>
  <si>
    <t>-527.923187284021 93.5233144385552 -200.635635389292</t>
  </si>
  <si>
    <t>-535.476615149077 98.6048576600997 215.745369819549</t>
  </si>
  <si>
    <t>-532.782169546963 104.512700353373 622.024986325746</t>
  </si>
  <si>
    <t>-391.050732722485 58.7354321949365 682.445508474163</t>
  </si>
  <si>
    <t>9763-20170724T150412.243304000.bin</t>
  </si>
  <si>
    <t>-515.384941552308 170.685170630025 -204.343650339604</t>
  </si>
  <si>
    <t>-526.154453685885 167.759147482622 -302.218322611403</t>
  </si>
  <si>
    <t>-529.462343315188 159.220823821604 -410.293055091774</t>
  </si>
  <si>
    <t>-528.807083967357 149.744903745414 -507.831749766479</t>
  </si>
  <si>
    <t>-524.406413131461 138.752861970204 -605.113768779226</t>
  </si>
  <si>
    <t>-514.178008729323 121.906165189982 -741.699253729677</t>
  </si>
  <si>
    <t>-486.568120422189 112.415195571616 -828.120406528608</t>
  </si>
  <si>
    <t>-523.216397387853 158.744872703099 -685.288165894941</t>
  </si>
  <si>
    <t>-567.421006806143 291.577062451709 -686.539091194453</t>
  </si>
  <si>
    <t>-519.848241352543 340.887516371055 -394.468291364827</t>
  </si>
  <si>
    <t>-322.83532559584 276.914753713274 -263.249461853599</t>
  </si>
  <si>
    <t>-514.18212598264 99.9609197908528 -677.360987688713</t>
  </si>
  <si>
    <t>-267.431124534802 86.6416630920739 -369.532138656004</t>
  </si>
  <si>
    <t>-502.824569543473 248.599407979629 -208.04068806601</t>
  </si>
  <si>
    <t>-490.520541578403 268.071912501984 207.802337825401</t>
  </si>
  <si>
    <t>-484.535487655896 281.302579010479 613.920245679324</t>
  </si>
  <si>
    <t>-337.003745864139 298.809104913609 675.254680199445</t>
  </si>
  <si>
    <t>-527.936908124301 92.7624776976261 -200.621408400653</t>
  </si>
  <si>
    <t>-535.374112426006 97.9984390963207 215.759768846185</t>
  </si>
  <si>
    <t>-532.784105516065 104.486338642234 622.027461511345</t>
  </si>
  <si>
    <t>-390.998932957426 58.8596978197813 682.435871162384</t>
  </si>
  <si>
    <t>9763-20170724T150412.275387300.bin</t>
  </si>
  <si>
    <t>-515.491882091151 170.341425738425 -204.339341594744</t>
  </si>
  <si>
    <t>-526.29840626175 167.435317007209 -302.210518743595</t>
  </si>
  <si>
    <t>-529.636209993174 158.990181400612 -410.291734667035</t>
  </si>
  <si>
    <t>-529.006290805164 149.627534326442 -507.841472724681</t>
  </si>
  <si>
    <t>-524.630943239622 138.777878226053 -605.140744567284</t>
  </si>
  <si>
    <t>-514.439672019438 122.162381663741 -741.757089411464</t>
  </si>
  <si>
    <t>-486.851365631227 112.886647312757 -828.208644858323</t>
  </si>
  <si>
    <t>-523.495892966078 158.900118351072 -685.283166964931</t>
  </si>
  <si>
    <t>-567.825500305825 291.68886210963 -686.220523031897</t>
  </si>
  <si>
    <t>-520.381243858461 340.705939785734 -394.079546042283</t>
  </si>
  <si>
    <t>-323.29165466318 276.381502386344 -263.147984225213</t>
  </si>
  <si>
    <t>-514.393145705753 100.113629423709 -677.454353955998</t>
  </si>
  <si>
    <t>-267.488030159862 86.2530639279407 -369.863015276425</t>
  </si>
  <si>
    <t>-502.987920970036 248.254300804841 -208.004257272902</t>
  </si>
  <si>
    <t>-490.578372276263 267.895883974837 207.827685533719</t>
  </si>
  <si>
    <t>-484.538081408672 281.316766273729 613.947450184535</t>
  </si>
  <si>
    <t>-336.995600273643 298.836063543924 675.25231805122</t>
  </si>
  <si>
    <t>-527.969641440454 92.4235555071339 -200.617122387357</t>
  </si>
  <si>
    <t>-535.364638092496 97.7310385646358 215.763888547004</t>
  </si>
  <si>
    <t>-532.791922846404 104.472547625121 622.023932450652</t>
  </si>
  <si>
    <t>-390.972621745137 58.9315176018051 682.416841501354</t>
  </si>
  <si>
    <t>9763-20170724T150412.342201900.bin</t>
  </si>
  <si>
    <t>-515.674642380156 169.775530433301 -204.293788153294</t>
  </si>
  <si>
    <t>-526.569000657513 166.913240854383 -302.156490281567</t>
  </si>
  <si>
    <t>-529.974224111687 158.682509290404 -410.252130588254</t>
  </si>
  <si>
    <t>-529.399217567155 149.58293879281 -507.827020757825</t>
  </si>
  <si>
    <t>-525.076548542813 139.066375115686 -605.165205772366</t>
  </si>
  <si>
    <t>-514.960607888731 122.994721206187 -741.852307909647</t>
  </si>
  <si>
    <t>-487.41199932596 114.164777143345 -828.363086672717</t>
  </si>
  <si>
    <t>-524.081999796273 159.491697238832 -685.232776925391</t>
  </si>
  <si>
    <t>-568.744050976145 292.177556936062 -685.532514499516</t>
  </si>
  <si>
    <t>-521.699328777567 340.324564765175 -393.182228316043</t>
  </si>
  <si>
    <t>-324.221362776874 275.659022495568 -263.006224721389</t>
  </si>
  <si>
    <t>-514.782290371195 100.705990616548 -677.632501982774</t>
  </si>
  <si>
    <t>-267.622649258159 86.0526051716336 -370.505865099514</t>
  </si>
  <si>
    <t>-503.27641942693 247.722069012205 -207.931639008972</t>
  </si>
  <si>
    <t>-490.681454488369 267.578742160506 207.88457264041</t>
  </si>
  <si>
    <t>-484.541720227141 281.380090170839 613.985144701273</t>
  </si>
  <si>
    <t>-336.975063289189 298.84770154138 675.246573218104</t>
  </si>
  <si>
    <t>-528.057879247382 91.8445512197052 -200.619942077054</t>
  </si>
  <si>
    <t>-535.354003263145 97.2790799994625 215.761201954284</t>
  </si>
  <si>
    <t>-532.808851751412 104.446677277536 622.017343582989</t>
  </si>
  <si>
    <t>-390.92263647975 59.0650455631521 682.372983480557</t>
  </si>
  <si>
    <t>9763-20170724T150412.377295800.bin</t>
  </si>
  <si>
    <t>-515.78343146436 169.514671931488 -204.283863023554</t>
  </si>
  <si>
    <t>-526.750982348021 166.6630041333 -302.138768769718</t>
  </si>
  <si>
    <t>-530.223209610004 158.512764942822 -410.238309134366</t>
  </si>
  <si>
    <t>-529.705673897443 149.514555373081 -507.822951342691</t>
  </si>
  <si>
    <t>-525.438927045842 139.128447512321 -605.177639657217</t>
  </si>
  <si>
    <t>-515.401604879616 123.271055313169 -741.895571299847</t>
  </si>
  <si>
    <t>-487.873190497921 114.662039663656 -828.434985285559</t>
  </si>
  <si>
    <t>-524.542446632906 159.670536355165 -685.216410745261</t>
  </si>
  <si>
    <t>-569.417769274385 292.287609517618 -685.206451203786</t>
  </si>
  <si>
    <t>-522.29990314857 339.97005008951 -392.791909492061</t>
  </si>
  <si>
    <t>-324.597963338278 275.37560862957 -262.920901867454</t>
  </si>
  <si>
    <t>-515.13435157077 100.890346030536 -677.708150346031</t>
  </si>
  <si>
    <t>-267.788219222896 85.9026711633949 -370.808836677909</t>
  </si>
  <si>
    <t>-503.478008547268 247.470905426908 -207.912476651173</t>
  </si>
  <si>
    <t>-490.755421013436 267.415652768132 207.895598198479</t>
  </si>
  <si>
    <t>-484.518779069134 281.385036967579 613.983878683616</t>
  </si>
  <si>
    <t>-336.953386772271 298.880675275404 675.240362213966</t>
  </si>
  <si>
    <t>-528.084023754545 91.5591623262505 -200.623180035808</t>
  </si>
  <si>
    <t>-535.335381232649 97.0909687245965 215.757446052811</t>
  </si>
  <si>
    <t>-532.807813942535 104.437861814817 622.016201440497</t>
  </si>
  <si>
    <t>-390.891269170452 59.1396455866413 682.363266132661</t>
  </si>
  <si>
    <t>9763-20170724T150412.443072400.bin</t>
  </si>
  <si>
    <t>-515.960417439355 168.987288679121 -204.255457246984</t>
  </si>
  <si>
    <t>-527.079478826396 166.161225570491 -302.094025606957</t>
  </si>
  <si>
    <t>-530.703930897534 158.153552131109 -410.199180254855</t>
  </si>
  <si>
    <t>-530.322131108302 149.330927232174 -507.800593466398</t>
  </si>
  <si>
    <t>-526.19184134162 139.167417163241 -605.184538126807</t>
  </si>
  <si>
    <t>-516.349772885639 123.673332192394 -741.95827596218</t>
  </si>
  <si>
    <t>-488.878482051787 115.502062462503 -828.558307246243</t>
  </si>
  <si>
    <t>-525.513934139895 159.90455295807 -685.175226222943</t>
  </si>
  <si>
    <t>-570.809862904947 292.372357401117 -684.633398271095</t>
  </si>
  <si>
    <t>-523.226706593373 339.162218202455 -392.150035268933</t>
  </si>
  <si>
    <t>-324.97898867974 274.751639102509 -263.021745271532</t>
  </si>
  <si>
    <t>-515.886577263853 101.139806451287 -677.825531580424</t>
  </si>
  <si>
    <t>-268.053030509202 85.7648003049983 -371.497781997906</t>
  </si>
  <si>
    <t>-503.859038892154 246.935845987747 -207.875654035508</t>
  </si>
  <si>
    <t>-490.918050536625 267.118031443651 207.914258439745</t>
  </si>
  <si>
    <t>-484.453615187234 281.37766551116 613.985775446232</t>
  </si>
  <si>
    <t>-336.906565424323 299.070385299212 675.229835760756</t>
  </si>
  <si>
    <t>-528.04790074488 91.0838893649166 -200.62243102221</t>
  </si>
  <si>
    <t>-535.189325616852 96.6966427797497 215.759036526501</t>
  </si>
  <si>
    <t>-532.772162349253 104.476591318312 622.01144440846</t>
  </si>
  <si>
    <t>-390.785687284211 59.4008449439532 682.360693528402</t>
  </si>
  <si>
    <t>9763-20170724T150412.477163100.bin</t>
  </si>
  <si>
    <t>-516.067199313144 168.731134083944 -204.242234923865</t>
  </si>
  <si>
    <t>-527.274204696429 165.923197803924 -302.07126958306</t>
  </si>
  <si>
    <t>-530.995129612743 157.999682659971 -410.179384060961</t>
  </si>
  <si>
    <t>-530.702728719611 149.278839946029 -507.790177036336</t>
  </si>
  <si>
    <t>-526.665501895354 139.242561558049 -605.191325577625</t>
  </si>
  <si>
    <t>-516.959629308479 123.954171439236 -741.997826045424</t>
  </si>
  <si>
    <t>-489.548497525269 116.012662111231 -828.638385072878</t>
  </si>
  <si>
    <t>-526.123480371136 160.090221587928 -685.154305588562</t>
  </si>
  <si>
    <t>-571.585945723946 292.504078830629 -684.301110379578</t>
  </si>
  <si>
    <t>-523.653677360942 338.94452276686 -391.819094738786</t>
  </si>
  <si>
    <t>-325.16158911584 274.454551582229 -263.106406939959</t>
  </si>
  <si>
    <t>-516.376339727469 101.333856114063 -677.896604978239</t>
  </si>
  <si>
    <t>-268.271916189911 85.8947833481241 -371.810122507853</t>
  </si>
  <si>
    <t>-504.116145577078 246.696521913597 -207.849770266909</t>
  </si>
  <si>
    <t>-491.002040599387 267.00021101914 207.928713834329</t>
  </si>
  <si>
    <t>-484.420332157747 281.388304410219 613.977205137883</t>
  </si>
  <si>
    <t>-336.889484345071 299.182352236475 675.230984248534</t>
  </si>
  <si>
    <t>-528.032581215819 90.8010040930149 -200.624918604644</t>
  </si>
  <si>
    <t>-535.102246893692 96.5107936971497 215.756407152311</t>
  </si>
  <si>
    <t>-532.747015142228 104.499245798914 622.010173019614</t>
  </si>
  <si>
    <t>-390.721753317694 59.5634168291585 682.372424681824</t>
  </si>
  <si>
    <t>9763-20170724T150412.510255800.bin</t>
  </si>
  <si>
    <t>-516.201602309317 168.475268823059 -204.229520687467</t>
  </si>
  <si>
    <t>-527.484419199596 165.693367583395 -302.050555000727</t>
  </si>
  <si>
    <t>-531.290715497197 157.85884415423 -410.162196306308</t>
  </si>
  <si>
    <t>-531.078211834452 149.243040376749 -507.782658380598</t>
  </si>
  <si>
    <t>-527.124869797841 139.336691650519 -605.200297743478</t>
  </si>
  <si>
    <t>-517.542525493074 124.257262370301 -742.0389835801</t>
  </si>
  <si>
    <t>-490.201135576848 116.535975514997 -828.721213197912</t>
  </si>
  <si>
    <t>-526.716222548118 160.295912262253 -685.134949636421</t>
  </si>
  <si>
    <t>-572.339914403142 292.654157517916 -683.934610816004</t>
  </si>
  <si>
    <t>-524.042315579236 338.829413079816 -391.470616284664</t>
  </si>
  <si>
    <t>-325.362870802796 274.195120061175 -263.119920217838</t>
  </si>
  <si>
    <t>-516.840171570769 101.54973966968 -677.969728375509</t>
  </si>
  <si>
    <t>-268.484143655534 86.0185802401236 -372.154067393741</t>
  </si>
  <si>
    <t>-504.371098622331 246.436228151008 -207.818073864442</t>
  </si>
  <si>
    <t>-491.048881648329 266.85240939186 207.948345572105</t>
  </si>
  <si>
    <t>-484.376612115887 281.381975109701 613.979833396413</t>
  </si>
  <si>
    <t>-336.869420210417 299.329973714391 675.245581198923</t>
  </si>
  <si>
    <t>-528.016101885532 90.5496264145181 -200.627727158674</t>
  </si>
  <si>
    <t>-535.014194021435 96.3105388783374 215.754125960046</t>
  </si>
  <si>
    <t>-532.718428021425 104.517386595443 622.010976336671</t>
  </si>
  <si>
    <t>-390.638399738991 59.779483181745 682.391298662227</t>
  </si>
  <si>
    <t>9763-20170724T150412.576435100.bin</t>
  </si>
  <si>
    <t>-516.490264608536 167.92151032334 -204.20542691936</t>
  </si>
  <si>
    <t>-527.91738024258 165.18763228614 -302.011045309726</t>
  </si>
  <si>
    <t>-531.889274749289 157.5281097421 -410.129297408409</t>
  </si>
  <si>
    <t>-531.832977785464 149.120769691446 -507.76808401052</t>
  </si>
  <si>
    <t>-528.044964518797 139.473108514725 -605.218395155306</t>
  </si>
  <si>
    <t>-518.707307959037 124.811709489849 -742.119337891759</t>
  </si>
  <si>
    <t>-491.537453999838 117.526161606571 -828.893203953372</t>
  </si>
  <si>
    <t>-527.897131954777 160.655614184808 -685.095013802115</t>
  </si>
  <si>
    <t>-573.820062120409 292.895913336819 -683.183929473498</t>
  </si>
  <si>
    <t>-525.014629624026 338.740492568356 -390.752210884597</t>
  </si>
  <si>
    <t>-326.216089207297 273.453325000649 -262.917438631247</t>
  </si>
  <si>
    <t>-517.77249705453 101.929348197901 -678.115149874955</t>
  </si>
  <si>
    <t>-269.002185666894 85.8635182463725 -372.864045458438</t>
  </si>
  <si>
    <t>-504.866924180598 245.848680195522 -207.737105050419</t>
  </si>
  <si>
    <t>-491.235474062497 266.562676045884 208.004518737918</t>
  </si>
  <si>
    <t>-484.322453372939 281.407863076728 614.022561820029</t>
  </si>
  <si>
    <t>-336.831854177105 299.495400583652 675.287251723512</t>
  </si>
  <si>
    <t>-528.106711880158 89.9805357538644 -200.624596913819</t>
  </si>
  <si>
    <t>-534.914970070183 95.8671999146532 215.758641000012</t>
  </si>
  <si>
    <t>-532.691624897457 104.505371971545 622.010386526835</t>
  </si>
  <si>
    <t>-390.563765350967 59.9606627283588 682.421113014821</t>
  </si>
  <si>
    <t>9763-20170724T150412.641152000.bin</t>
  </si>
  <si>
    <t>-516.845088892848 167.31282760984 -204.147746082279</t>
  </si>
  <si>
    <t>-528.43343259349 164.618748965557 -301.935445699686</t>
  </si>
  <si>
    <t>-532.603048474244 157.121494141771 -410.05765347222</t>
  </si>
  <si>
    <t>-532.737460690714 148.908221816328 -507.712841018287</t>
  </si>
  <si>
    <t>-529.154584582241 139.50220738416 -605.194505662202</t>
  </si>
  <si>
    <t>-520.123273890007 125.23045666083 -742.157179386747</t>
  </si>
  <si>
    <t>-493.126263629851 118.362717752123 -829.019143956626</t>
  </si>
  <si>
    <t>-529.289152921725 160.893279208066 -685.015642900746</t>
  </si>
  <si>
    <t>-575.540632667385 293.007422684399 -682.499863499305</t>
  </si>
  <si>
    <t>-526.627597883683 338.424007525664 -390.019426194551</t>
  </si>
  <si>
    <t>-327.691918830984 272.480416083954 -262.736065386266</t>
  </si>
  <si>
    <t>-518.941589392111 102.184757286165 -678.215788533683</t>
  </si>
  <si>
    <t>-269.711200326722 85.4699475307102 -373.616020738001</t>
  </si>
  <si>
    <t>-505.430148203575 245.276772374775 -207.658072774293</t>
  </si>
  <si>
    <t>-491.382692315381 266.252816764102 208.056539045464</t>
  </si>
  <si>
    <t>-484.276882228275 281.441682249309 614.069726492199</t>
  </si>
  <si>
    <t>-336.7934509083 299.605992882515 675.329018405192</t>
  </si>
  <si>
    <t>-528.27209261946 89.3676578661677 -200.609721094474</t>
  </si>
  <si>
    <t>-534.924876585388 95.367314325578 215.774367178972</t>
  </si>
  <si>
    <t>-532.679951370699 104.477739256874 622.011645922353</t>
  </si>
  <si>
    <t>-390.495368146049 60.1239954991961 682.429229473478</t>
  </si>
  <si>
    <t>9763-20170724T150412.674240200.bin</t>
  </si>
  <si>
    <t>-517.103236043421 167.057634490849 -204.109342624083</t>
  </si>
  <si>
    <t>-528.792079964488 164.402228061809 -301.886227360609</t>
  </si>
  <si>
    <t>-533.089069496558 156.995755583968 -410.009621651975</t>
  </si>
  <si>
    <t>-533.34658836557 148.884241912863 -507.673010554885</t>
  </si>
  <si>
    <t>-529.895688441714 139.599112540454 -605.171097506474</t>
  </si>
  <si>
    <t>-521.060305685212 125.518232118271 -742.166284037844</t>
  </si>
  <si>
    <t>-494.163225432657 118.845745383692 -829.074363827469</t>
  </si>
  <si>
    <t>-530.194294587913 161.09236177739 -684.964316639572</t>
  </si>
  <si>
    <t>-576.589936706426 293.151036049902 -682.152698556284</t>
  </si>
  <si>
    <t>-527.533061116485 338.250205091846 -389.647179433422</t>
  </si>
  <si>
    <t>-328.472743015732 272.140219649716 -262.64537280544</t>
  </si>
  <si>
    <t>-519.737291228841 102.392697225267 -678.256595214938</t>
  </si>
  <si>
    <t>-270.195773309392 85.3241271202403 -373.971968909597</t>
  </si>
  <si>
    <t>-505.778669979402 245.025695507834 -207.592053476551</t>
  </si>
  <si>
    <t>-491.469561493659 266.091184022859 208.109154944708</t>
  </si>
  <si>
    <t>-484.274995934273 281.474241944825 614.114653115688</t>
  </si>
  <si>
    <t>-336.781817809421 299.627520998391 675.353657547267</t>
  </si>
  <si>
    <t>-528.452920686834 89.1416319342513 -200.603810507924</t>
  </si>
  <si>
    <t>-534.971940251161 95.1002599084732 215.78301981253</t>
  </si>
  <si>
    <t>-532.680059654766 104.480354921743 622.012884026728</t>
  </si>
  <si>
    <t>-390.440488804463 60.2829424845902 682.415619648657</t>
  </si>
  <si>
    <t>9763-20170724T150412.740031200.bin</t>
  </si>
  <si>
    <t>-517.719971025766 166.52502746468 -204.052919834652</t>
  </si>
  <si>
    <t>-529.54326910536 163.9294336159 -301.815264809546</t>
  </si>
  <si>
    <t>-534.086167962028 156.663445615814 -409.938199930446</t>
  </si>
  <si>
    <t>-534.606881310727 148.706611881655 -507.613273606857</t>
  </si>
  <si>
    <t>-531.460970943603 139.602684645004 -605.13872683024</t>
  </si>
  <si>
    <t>-523.099873578911 125.80302795032 -742.192260851987</t>
  </si>
  <si>
    <t>-496.420509027359 119.449760296045 -829.191428740036</t>
  </si>
  <si>
    <t>-532.133366653416 161.24152443256 -684.890427552621</t>
  </si>
  <si>
    <t>-578.830690905571 293.189678240865 -681.642212183656</t>
  </si>
  <si>
    <t>-529.477867916875 337.737215481612 -389.101922726345</t>
  </si>
  <si>
    <t>-330.169319647483 271.023997638253 -262.806807431937</t>
  </si>
  <si>
    <t>-521.458078060079 102.564279624658 -678.331022659836</t>
  </si>
  <si>
    <t>-271.292913068084 84.9542348319317 -374.590733918529</t>
  </si>
  <si>
    <t>-506.486634590471 244.454075110618 -207.46569594119</t>
  </si>
  <si>
    <t>-491.723305495465 265.786987146387 208.205934344693</t>
  </si>
  <si>
    <t>-484.283793848654 281.536858859824 614.200768539187</t>
  </si>
  <si>
    <t>-336.760248492419 299.646432005024 675.379581692388</t>
  </si>
  <si>
    <t>-528.898259491595 88.5825285435922 -200.595065662568</t>
  </si>
  <si>
    <t>-535.140414708414 94.5287567879711 215.796168961831</t>
  </si>
  <si>
    <t>-532.701650047296 104.445758509315 622.009275051446</t>
  </si>
  <si>
    <t>-390.397105762019 60.4078001067908 682.375445606883</t>
  </si>
  <si>
    <t>9763-20170724T150412.774121900.bin</t>
  </si>
  <si>
    <t>-518.063813276203 166.257862482877 -204.041591735675</t>
  </si>
  <si>
    <t>-529.947892143762 163.682630450264 -301.797056166236</t>
  </si>
  <si>
    <t>-534.640018311713 156.4583722294 -409.916528718001</t>
  </si>
  <si>
    <t>-535.328983441434 148.543569270029 -507.593835831382</t>
  </si>
  <si>
    <t>-532.384657499771 139.483933069655 -605.129820893736</t>
  </si>
  <si>
    <t>-524.34227620259 125.747441818202 -742.208704005509</t>
  </si>
  <si>
    <t>-497.791559474067 119.499128583654 -829.254811252402</t>
  </si>
  <si>
    <t>-533.272708470654 161.153728633913 -684.870709807394</t>
  </si>
  <si>
    <t>-580.05704494468 293.065063751952 -681.432473285172</t>
  </si>
  <si>
    <t>-530.646421526781 337.449114824184 -388.877139075868</t>
  </si>
  <si>
    <t>-331.236821301231 270.69199678986 -262.764883567877</t>
  </si>
  <si>
    <t>-522.52176479564 102.484983720248 -678.360829194567</t>
  </si>
  <si>
    <t>-271.945112881869 84.5998548400871 -374.826747799674</t>
  </si>
  <si>
    <t>-506.920869220913 244.185710181944 -207.415075482602</t>
  </si>
  <si>
    <t>-491.839245202115 265.644472871066 208.238756153332</t>
  </si>
  <si>
    <t>-484.293014087766 281.580619326662 614.23216370873</t>
  </si>
  <si>
    <t>-336.750581409087 299.626285215042 675.384233522064</t>
  </si>
  <si>
    <t>-529.166275292067 88.3353975870743 -200.591702358242</t>
  </si>
  <si>
    <t>-535.267751796697 94.1898144385714 215.802966979988</t>
  </si>
  <si>
    <t>-532.731985681753 104.413510451298 622.007090321733</t>
  </si>
  <si>
    <t>-390.40335520883 60.4028340461114 682.336314968967</t>
  </si>
  <si>
    <t>9763-20170724T150412.838996100.bin</t>
  </si>
  <si>
    <t>-518.753384266269 165.705237087504 -203.994597661245</t>
  </si>
  <si>
    <t>-530.757238416644 163.134948040714 -301.735551026671</t>
  </si>
  <si>
    <t>-535.705130816691 155.96702608583 -409.847278493244</t>
  </si>
  <si>
    <t>-536.677145282253 148.11687543851 -507.52751413357</t>
  </si>
  <si>
    <t>-534.068419102791 139.131464740597 -605.079975647144</t>
  </si>
  <si>
    <t>-526.554260107704 125.505150388151 -742.19966090039</t>
  </si>
  <si>
    <t>-500.21922121104 119.382141209673 -829.320219806558</t>
  </si>
  <si>
    <t>-535.301818542473 160.858164800741 -684.800900625639</t>
  </si>
  <si>
    <t>-582.245310682027 292.692733085687 -680.971824285396</t>
  </si>
  <si>
    <t>-532.701744810005 336.905234314893 -388.412915526356</t>
  </si>
  <si>
    <t>-333.133699728743 269.82699605534 -262.722386932921</t>
  </si>
  <si>
    <t>-524.449653772381 102.198512475533 -678.376762456551</t>
  </si>
  <si>
    <t>-273.23819314831 84.118553480628 -374.997804784325</t>
  </si>
  <si>
    <t>-507.840622819517 243.635329376763 -207.330525212267</t>
  </si>
  <si>
    <t>-491.954322339453 265.365969235415 208.27914396268</t>
  </si>
  <si>
    <t>-484.313058744417 281.680965895397 614.27071894728</t>
  </si>
  <si>
    <t>-336.726357247492 299.581576837793 675.358673457408</t>
  </si>
  <si>
    <t>-529.627490193089 87.7734056000313 -200.579338807327</t>
  </si>
  <si>
    <t>-535.511982543178 93.5899229105987 215.818967540847</t>
  </si>
  <si>
    <t>-532.783306856641 104.368050152376 621.996507651605</t>
  </si>
  <si>
    <t>-390.346602582217 60.5981250599614 682.245795858798</t>
  </si>
  <si>
    <t>9763-20170724T150412.874090700.bin</t>
  </si>
  <si>
    <t>-519.012102764988 165.392199944748 -203.9673467978</t>
  </si>
  <si>
    <t>-531.088777840939 162.834484289923 -301.699709143589</t>
  </si>
  <si>
    <t>-536.148809333364 155.725043532554 -409.810106568468</t>
  </si>
  <si>
    <t>-537.23675612109 147.943699607803 -507.494690933841</t>
  </si>
  <si>
    <t>-534.759425440997 139.042152107073 -605.058048376247</t>
  </si>
  <si>
    <t>-527.447379260588 125.548382658187 -742.202008687038</t>
  </si>
  <si>
    <t>-501.201049089091 119.494518014842 -829.354022592969</t>
  </si>
  <si>
    <t>-536.145794211453 160.839199466834 -684.757262748533</t>
  </si>
  <si>
    <t>-583.229135550922 292.626570100533 -680.738387068738</t>
  </si>
  <si>
    <t>-533.605366639085 336.844357834435 -388.193894886879</t>
  </si>
  <si>
    <t>-333.93988041245 269.639839001128 -262.72563041624</t>
  </si>
  <si>
    <t>-525.213245401623 102.186725082605 -678.403430444984</t>
  </si>
  <si>
    <t>-273.816917693131 83.8731765796638 -375.064083659921</t>
  </si>
  <si>
    <t>-508.204426789235 243.347485922341 -207.306265402924</t>
  </si>
  <si>
    <t>-492.032024654765 265.1723586795 208.287471348591</t>
  </si>
  <si>
    <t>-484.317672189885 281.713301591476 614.274428197925</t>
  </si>
  <si>
    <t>-336.714973587783 299.597464610627 675.328504214335</t>
  </si>
  <si>
    <t>-529.80857207824 87.4399438062849 -200.569024978418</t>
  </si>
  <si>
    <t>-535.540157081596 93.3310748057011 215.830364151473</t>
  </si>
  <si>
    <t>-532.79830965117 104.365718748285 621.996225896715</t>
  </si>
  <si>
    <t>-390.292609486577 60.7634829112533 682.204021831323</t>
  </si>
  <si>
    <t>9763-20170724T150412.940911300.bin</t>
  </si>
  <si>
    <t>-519.393913448709 164.781830273131 -203.944786339135</t>
  </si>
  <si>
    <t>-531.625390307305 162.247723847645 -301.658509409407</t>
  </si>
  <si>
    <t>-536.955731398507 155.207595468772 -409.760359437572</t>
  </si>
  <si>
    <t>-538.330053311515 147.500627508539 -507.447260407429</t>
  </si>
  <si>
    <t>-536.181906883143 138.680653653017 -605.025909504211</t>
  </si>
  <si>
    <t>-529.378709263755 125.30597025091 -742.207656617882</t>
  </si>
  <si>
    <t>-503.31565354267 119.383370923029 -829.423670573787</t>
  </si>
  <si>
    <t>-537.904137656598 160.539191193496 -684.701693571563</t>
  </si>
  <si>
    <t>-585.107478530385 292.269695470089 -680.316191252652</t>
  </si>
  <si>
    <t>-535.247584500448 336.440276846067 -387.804699861946</t>
  </si>
  <si>
    <t>-335.421356971833 268.870714835551 -262.78936502856</t>
  </si>
  <si>
    <t>-526.867708208749 101.896723569017 -678.437017851006</t>
  </si>
  <si>
    <t>-274.937129597589 83.0227686778458 -375.252574641699</t>
  </si>
  <si>
    <t>-508.804425080159 242.755112025017 -207.266012665396</t>
  </si>
  <si>
    <t>-492.300659392919 264.825963260651 208.301740590024</t>
  </si>
  <si>
    <t>-484.263320776796 281.718134328092 614.251052253228</t>
  </si>
  <si>
    <t>-336.666561296262 299.725083233686 675.283380197767</t>
  </si>
  <si>
    <t>-530.014799805222 86.8161660402425 -200.568889139873</t>
  </si>
  <si>
    <t>-535.540178422773 92.9122865982667 215.830355769666</t>
  </si>
  <si>
    <t>-532.806796854795 104.332103294451 621.991585300957</t>
  </si>
  <si>
    <t>-390.196514444886 61.0349424835624 682.171777225146</t>
  </si>
  <si>
    <t>9763-20170724T150412.971992800.bin</t>
  </si>
  <si>
    <t>-519.606008489821 164.480093391 -203.920173566112</t>
  </si>
  <si>
    <t>-531.895941353336 161.940077426171 -301.626394893378</t>
  </si>
  <si>
    <t>-537.359515952218 154.917506817207 -409.722918406057</t>
  </si>
  <si>
    <t>-538.883018989933 147.232216638561 -507.40916779842</t>
  </si>
  <si>
    <t>-536.913168998844 138.437102480855 -604.993923047137</t>
  </si>
  <si>
    <t>-530.391790204312 125.098771849364 -742.192734750815</t>
  </si>
  <si>
    <t>-504.41344899057 119.261784177419 -829.439890005008</t>
  </si>
  <si>
    <t>-538.81870425475 160.313113908726 -684.660674048746</t>
  </si>
  <si>
    <t>-586.061754207515 292.022738021967 -680.095378697901</t>
  </si>
  <si>
    <t>-536.03135745551 336.173491246386 -387.609887480646</t>
  </si>
  <si>
    <t>-336.160787000344 268.466950603991 -262.739680991885</t>
  </si>
  <si>
    <t>-527.730147008412 101.676391609198 -678.433026051345</t>
  </si>
  <si>
    <t>-275.510481088588 82.5324976904481 -375.481184134609</t>
  </si>
  <si>
    <t>-509.139216259011 242.477761491824 -207.250536931517</t>
  </si>
  <si>
    <t>-492.43443921243 264.642178042363 208.304151282305</t>
  </si>
  <si>
    <t>-484.228448241788 281.721898884733 614.237798611</t>
  </si>
  <si>
    <t>-336.641309401982 299.798081996907 675.272947724058</t>
  </si>
  <si>
    <t>-530.091265771335 86.4890390250184 -200.555543351489</t>
  </si>
  <si>
    <t>-535.644125281586 92.7811557447556 215.840396379545</t>
  </si>
  <si>
    <t>-532.801789401192 104.311839873348 621.995929344877</t>
  </si>
  <si>
    <t>-390.140300141977 61.2004799430536 682.188182520561</t>
  </si>
  <si>
    <t>9763-20170724T150413.045199700.bin</t>
  </si>
  <si>
    <t>-520.195655918772 163.974179742236 -203.877322680771</t>
  </si>
  <si>
    <t>-532.694809321213 161.460958780227 -301.55770500707</t>
  </si>
  <si>
    <t>-538.476538867323 154.511835237386 -409.642338598024</t>
  </si>
  <si>
    <t>-540.323738191125 146.907818787715 -507.329402347193</t>
  </si>
  <si>
    <t>-538.714115014238 138.206758042846 -604.929035748366</t>
  </si>
  <si>
    <t>-532.738732925297 125.011968770851 -742.166765932229</t>
  </si>
  <si>
    <t>-506.941990581189 119.372928309017 -829.480829449168</t>
  </si>
  <si>
    <t>-540.999501898526 160.15391132229 -684.566289891893</t>
  </si>
  <si>
    <t>-588.451148948341 291.770636053215 -679.698813886831</t>
  </si>
  <si>
    <t>-538.213526454721 335.979649563095 -387.257784992327</t>
  </si>
  <si>
    <t>-338.282117294129 267.667972516827 -262.815211449623</t>
  </si>
  <si>
    <t>-529.760535162364 101.535027283857 -678.441100524063</t>
  </si>
  <si>
    <t>-276.826583442823 82.0303049005877 -375.849471047804</t>
  </si>
  <si>
    <t>-509.924081488728 242.020348292406 -207.210967880004</t>
  </si>
  <si>
    <t>-492.648895389045 264.311305556378 208.313613182413</t>
  </si>
  <si>
    <t>-484.167173929458 281.756230086379 614.220646419812</t>
  </si>
  <si>
    <t>-336.596472700449 299.918688375738 675.269946833418</t>
  </si>
  <si>
    <t>-530.505779630369 85.9209362872098 -200.532566539077</t>
  </si>
  <si>
    <t>-535.880859488272 92.5379265769038 215.860684732992</t>
  </si>
  <si>
    <t>-532.783857442454 104.243174503328 622.016474562217</t>
  </si>
  <si>
    <t>-390.067570432737 61.3842861894002 682.259162899894</t>
  </si>
  <si>
    <t>9763-20170724T150413.076278700.bin</t>
  </si>
  <si>
    <t>-520.496674491699 163.722887920845 -203.874109685212</t>
  </si>
  <si>
    <t>-533.088315334829 161.22172900635 -301.542879870026</t>
  </si>
  <si>
    <t>-539.024126354729 154.322008184161 -409.622358052586</t>
  </si>
  <si>
    <t>-541.032385421446 146.775632458815 -507.310699264621</t>
  </si>
  <si>
    <t>-539.606043868916 138.14460204732 -604.919444417558</t>
  </si>
  <si>
    <t>-533.912519792703 125.060633495481 -742.179843365057</t>
  </si>
  <si>
    <t>-508.22538888017 119.52092790451 -829.532455009343</t>
  </si>
  <si>
    <t>-542.087171364734 160.149681948616 -684.534900740385</t>
  </si>
  <si>
    <t>-589.580069633746 291.757556150978 -679.477974813252</t>
  </si>
  <si>
    <t>-539.330621763255 335.736629056494 -387.004499370577</t>
  </si>
  <si>
    <t>-339.305100584142 267.503237867656 -262.670246363782</t>
  </si>
  <si>
    <t>-530.77127223359 101.538543338132 -678.478566489931</t>
  </si>
  <si>
    <t>-277.473266728503 81.8891002298017 -375.849451800176</t>
  </si>
  <si>
    <t>-510.245804473581 241.779157696845 -207.18711812297</t>
  </si>
  <si>
    <t>-492.763853988736 264.14655385616 208.324706602442</t>
  </si>
  <si>
    <t>-484.140595720552 281.76199830796 614.224487051623</t>
  </si>
  <si>
    <t>-336.573524725559 299.963636242515 675.270827319024</t>
  </si>
  <si>
    <t>-530.731519394153 85.6384215941075 -200.518026187303</t>
  </si>
  <si>
    <t>-536.01353065273 92.3808244599982 215.874409591581</t>
  </si>
  <si>
    <t>-532.794713161138 104.192923155745 622.023693331237</t>
  </si>
  <si>
    <t>-390.083537482908 61.3407969488562 682.28332110222</t>
  </si>
  <si>
    <t>9763-20170724T150413.141060900.bin</t>
  </si>
  <si>
    <t>-521.004946364783 163.164676238918 -203.855551248616</t>
  </si>
  <si>
    <t>-533.71900190811 160.692340506342 -301.509201478376</t>
  </si>
  <si>
    <t>-539.924925720488 153.880080654432 -409.578993833241</t>
  </si>
  <si>
    <t>-542.232908481581 146.430531904709 -507.268267122502</t>
  </si>
  <si>
    <t>-541.162315668723 137.91158036276 -604.891387313673</t>
  </si>
  <si>
    <t>-536.029029078623 124.998926508879 -742.190029873576</t>
  </si>
  <si>
    <t>-510.590161193525 119.627636009983 -829.625804048634</t>
  </si>
  <si>
    <t>-544.021953560215 160.00554928981 -684.469518573302</t>
  </si>
  <si>
    <t>-591.506253261696 291.598082483984 -679.019339624082</t>
  </si>
  <si>
    <t>-541.439266224898 335.352391852895 -386.480608407145</t>
  </si>
  <si>
    <t>-341.296661349567 266.96807479223 -262.418065424643</t>
  </si>
  <si>
    <t>-532.574213634148 101.407973553173 -678.5305289329</t>
  </si>
  <si>
    <t>-278.707519284841 81.5894219963454 -376.318400256302</t>
  </si>
  <si>
    <t>-510.745200388415 241.279900252804 -207.150149146206</t>
  </si>
  <si>
    <t>-492.980054153047 263.834960258204 208.339470770773</t>
  </si>
  <si>
    <t>-484.102027927591 281.832669373797 614.204660069218</t>
  </si>
  <si>
    <t>-336.532908645221 299.992199492084 675.258647082113</t>
  </si>
  <si>
    <t>-531.207805223305 85.0639186290525 -200.493040118379</t>
  </si>
  <si>
    <t>-536.262749493537 91.9591328142633 215.899674123834</t>
  </si>
  <si>
    <t>-532.819464157244 104.095407771531 622.030711101444</t>
  </si>
  <si>
    <t>-390.098579136487 61.3015514187014 682.308622454566</t>
  </si>
  <si>
    <t>9763-20170724T150413.176155500.bin</t>
  </si>
  <si>
    <t>-521.257195192735 162.892614320119 -203.869846529615</t>
  </si>
  <si>
    <t>-534.038600173926 160.431789784618 -301.514948815399</t>
  </si>
  <si>
    <t>-540.387332305904 153.651986921642 -409.578527451251</t>
  </si>
  <si>
    <t>-542.852363173634 146.237151148458 -507.266581583258</t>
  </si>
  <si>
    <t>-541.966875659136 137.7566290421 -604.894923825862</t>
  </si>
  <si>
    <t>-537.123734670236 124.90052626901 -742.209366928997</t>
  </si>
  <si>
    <t>-511.81332068991 119.600013235214 -829.6867322011</t>
  </si>
  <si>
    <t>-545.01749972174 159.87878604083 -684.458150463766</t>
  </si>
  <si>
    <t>-592.50413013594 291.464645983309 -678.832885926416</t>
  </si>
  <si>
    <t>-542.56876887634 335.259351641114 -386.277712519484</t>
  </si>
  <si>
    <t>-342.380586270358 266.793570880445 -262.333716785351</t>
  </si>
  <si>
    <t>-533.511598614756 101.287767778839 -678.566682411573</t>
  </si>
  <si>
    <t>-279.380749839729 81.3702298975463 -376.544150484411</t>
  </si>
  <si>
    <t>-511.063534643371 241.025237658975 -207.138368125053</t>
  </si>
  <si>
    <t>-493.096619234142 263.6702360189 208.337760087883</t>
  </si>
  <si>
    <t>-484.092528855933 281.884715009151 614.200751429896</t>
  </si>
  <si>
    <t>-336.51395188627 299.967015133609 675.254758421568</t>
  </si>
  <si>
    <t>-531.419763342596 84.7727424657858 -200.494103621262</t>
  </si>
  <si>
    <t>-536.419359279355 91.747577853178 215.897970684418</t>
  </si>
  <si>
    <t>-532.84071823083 104.043293414994 622.032718361606</t>
  </si>
  <si>
    <t>-390.094005091265 61.3295414672314 682.30639142562</t>
  </si>
  <si>
    <t>9763-20170724T150413.240330400.bin</t>
  </si>
  <si>
    <t>-521.840917810018 162.383012958612 -203.827601371307</t>
  </si>
  <si>
    <t>-534.65904761423 159.930958354714 -301.468152331111</t>
  </si>
  <si>
    <t>-541.211912988575 153.209042101551 -409.523139928221</t>
  </si>
  <si>
    <t>-543.928863143327 145.859010703621 -507.209349364803</t>
  </si>
  <si>
    <t>-543.363159827695 137.451262926658 -604.846376948463</t>
  </si>
  <si>
    <t>-539.041971569898 124.701758882829 -742.188191807756</t>
  </si>
  <si>
    <t>-513.964222033119 119.527569922124 -829.740173172642</t>
  </si>
  <si>
    <t>-546.752450615282 159.627939085804 -684.380651309668</t>
  </si>
  <si>
    <t>-594.026060543103 291.26246481242 -678.34359290737</t>
  </si>
  <si>
    <t>-544.385740892196 334.945817603231 -385.721754117329</t>
  </si>
  <si>
    <t>-343.989114723582 266.662473334336 -262.014064565489</t>
  </si>
  <si>
    <t>-535.1516735145 101.046829830776 -678.577534084884</t>
  </si>
  <si>
    <t>-280.764022169438 81.1477907908043 -376.695405275931</t>
  </si>
  <si>
    <t>-511.717306646641 240.498081695008 -207.110168811502</t>
  </si>
  <si>
    <t>-493.360575450989 263.408497922871 208.334373806754</t>
  </si>
  <si>
    <t>-484.060697605044 281.95258670797 614.188322321236</t>
  </si>
  <si>
    <t>-336.470335381379 299.986485265446 675.228169131113</t>
  </si>
  <si>
    <t>-531.910233664426 84.2692334045041 -200.491858912879</t>
  </si>
  <si>
    <t>-536.667323544844 91.3180935799951 215.901847184673</t>
  </si>
  <si>
    <t>-532.88871090133 103.961207887465 622.0279992787</t>
  </si>
  <si>
    <t>-390.105321168318 61.3219344561612 682.267515663314</t>
  </si>
  <si>
    <t>9763-20170724T150413.272416100.bin</t>
  </si>
  <si>
    <t>-522.068617888832 162.144242826442 -203.800864857391</t>
  </si>
  <si>
    <t>-534.921550479903 159.706793638884 -301.437257380725</t>
  </si>
  <si>
    <t>-541.570592734896 153.018347075146 -409.488479576661</t>
  </si>
  <si>
    <t>-544.39815041064 145.703615683645 -507.174129486576</t>
  </si>
  <si>
    <t>-543.966925761236 137.334345960516 -604.815216980737</t>
  </si>
  <si>
    <t>-539.860224086583 124.641307590232 -742.168754048151</t>
  </si>
  <si>
    <t>-514.879151949325 119.519172421725 -829.751372563649</t>
  </si>
  <si>
    <t>-547.501977518382 159.539530585186 -684.335197373098</t>
  </si>
  <si>
    <t>-594.701419183267 291.199735836331 -678.077155060948</t>
  </si>
  <si>
    <t>-545.20658006865 334.775559953011 -385.414496714042</t>
  </si>
  <si>
    <t>-344.632213154103 266.406367633795 -262.042705061095</t>
  </si>
  <si>
    <t>-535.84901800344 100.964644462089 -678.573886509399</t>
  </si>
  <si>
    <t>-281.441834540418 81.1463086704691 -376.73338613519</t>
  </si>
  <si>
    <t>-511.987322993629 240.264640659459 -207.073592166762</t>
  </si>
  <si>
    <t>-493.459204684543 263.269953746355 208.358124416296</t>
  </si>
  <si>
    <t>-484.045469540414 281.970369032619 614.198734229547</t>
  </si>
  <si>
    <t>-336.448430318042 300.029178857005 675.215141802364</t>
  </si>
  <si>
    <t>-532.119882299193 84.0413522369747 -200.487828321691</t>
  </si>
  <si>
    <t>-536.718959971619 91.075723442126 215.907827197941</t>
  </si>
  <si>
    <t>-532.894982571392 103.920077061227 622.02400691243</t>
  </si>
  <si>
    <t>-390.109916936088 61.3137864900286 682.282903443219</t>
  </si>
  <si>
    <t>9763-20170724T150413.339517100.bin</t>
  </si>
  <si>
    <t>-522.457447505283 161.642283675733 -203.764333404633</t>
  </si>
  <si>
    <t>-535.376547120659 159.196044585479 -301.391723705794</t>
  </si>
  <si>
    <t>-542.184035735352 152.534527092708 -409.43482899057</t>
  </si>
  <si>
    <t>-545.190491756651 145.254872948406 -507.117649866265</t>
  </si>
  <si>
    <t>-544.974334044316 136.929205383208 -604.763160936673</t>
  </si>
  <si>
    <t>-541.208905064518 124.304373021238 -742.132829279842</t>
  </si>
  <si>
    <t>-516.385059027067 119.262267657335 -829.764812071735</t>
  </si>
  <si>
    <t>-548.750280777908 159.165201156061 -684.263624457226</t>
  </si>
  <si>
    <t>-595.98759129919 290.789501060988 -677.715279211836</t>
  </si>
  <si>
    <t>-546.847918112995 334.408140402203 -384.999225382586</t>
  </si>
  <si>
    <t>-345.989028780392 266.181079790847 -262.012276120007</t>
  </si>
  <si>
    <t>-536.996386568006 100.604744387053 -678.559463739615</t>
  </si>
  <si>
    <t>-282.474553911066 80.8925296747129 -376.647975106255</t>
  </si>
  <si>
    <t>-512.485005599411 239.806025541232 -207.023807664605</t>
  </si>
  <si>
    <t>-493.560091015048 263.004342274007 208.379252282519</t>
  </si>
  <si>
    <t>-484.037751953655 282.054233280598 614.206054285441</t>
  </si>
  <si>
    <t>-336.417175011337 300.064128643413 675.179887779135</t>
  </si>
  <si>
    <t>-532.409510420883 83.4613875341363 -200.457135267881</t>
  </si>
  <si>
    <t>-536.766428931806 90.6223445881765 215.939033759924</t>
  </si>
  <si>
    <t>-532.916142568863 103.787706181216 622.053147079294</t>
  </si>
  <si>
    <t>-390.11967177971 61.2727820409559 682.349444231684</t>
  </si>
  <si>
    <t>9763-20170724T150413.378621700.bin</t>
  </si>
  <si>
    <t>-522.546152543826 161.396486567324 -203.734829127223</t>
  </si>
  <si>
    <t>-535.508790389637 158.957763562922 -301.356727419547</t>
  </si>
  <si>
    <t>-542.392394171649 152.30847939103 -409.395638976708</t>
  </si>
  <si>
    <t>-545.478908541453 145.040329112854 -507.076920699321</t>
  </si>
  <si>
    <t>-545.353966408679 136.726149420586 -604.723556893885</t>
  </si>
  <si>
    <t>-541.728596173988 124.117065686741 -742.0983680077</t>
  </si>
  <si>
    <t>-516.95736830905 119.102101017397 -829.746891022542</t>
  </si>
  <si>
    <t>-549.225389464744 158.968182838159 -684.217654917198</t>
  </si>
  <si>
    <t>-596.431103537416 290.604325736817 -677.522008373219</t>
  </si>
  <si>
    <t>-547.615400741139 334.198771418128 -384.74822566035</t>
  </si>
  <si>
    <t>-346.642681042912 265.891643763038 -261.991900247981</t>
  </si>
  <si>
    <t>-537.436845619137 100.413082590318 -678.531941070493</t>
  </si>
  <si>
    <t>-282.930165446539 80.8480362761127 -376.678863742221</t>
  </si>
  <si>
    <t>-512.600333699946 239.608138982743 -207.011281532477</t>
  </si>
  <si>
    <t>-493.541441847167 262.858450755843 208.382681438284</t>
  </si>
  <si>
    <t>-484.025258307651 282.07719706931 614.205057129714</t>
  </si>
  <si>
    <t>-336.393225800937 300.067178171694 675.15701251625</t>
  </si>
  <si>
    <t>-532.513612031331 83.2093895411083 -200.431706684006</t>
  </si>
  <si>
    <t>-536.75701245131 90.4221899198799 215.964697737221</t>
  </si>
  <si>
    <t>-532.941889468767 103.737759435624 622.058236579524</t>
  </si>
  <si>
    <t>-390.140532672702 61.2189818918068 682.340240149518</t>
  </si>
  <si>
    <t>9763-20170724T150413.441492300.bin</t>
  </si>
  <si>
    <t>-522.682448942964 160.980453323206 -203.719849212847</t>
  </si>
  <si>
    <t>-535.742777189926 158.561962331044 -301.329236647532</t>
  </si>
  <si>
    <t>-542.742894085239 151.965838511091 -409.363908535366</t>
  </si>
  <si>
    <t>-545.939224203062 144.758119309758 -507.046249351995</t>
  </si>
  <si>
    <t>-545.929186693979 136.517148301697 -604.698965998603</t>
  </si>
  <si>
    <t>-542.471630232623 124.02371171835 -742.088941478152</t>
  </si>
  <si>
    <t>-517.766095565315 119.086781313456 -829.760166237532</t>
  </si>
  <si>
    <t>-549.940610943636 158.817358906374 -684.169798919027</t>
  </si>
  <si>
    <t>-597.234333933115 290.411290191022 -677.237780263547</t>
  </si>
  <si>
    <t>-549.141347472306 334.094579693683 -384.357463192915</t>
  </si>
  <si>
    <t>-347.959812730164 265.890601737414 -261.88622655865</t>
  </si>
  <si>
    <t>-538.059330704206 100.27498674792 -678.547382819247</t>
  </si>
  <si>
    <t>-283.377043685735 80.7473225677932 -376.997276976769</t>
  </si>
  <si>
    <t>-512.822382927339 239.24382372238 -206.98845869394</t>
  </si>
  <si>
    <t>-493.617049974181 262.591830443606 208.393359428457</t>
  </si>
  <si>
    <t>-483.95530538079 282.087269082374 614.173577985427</t>
  </si>
  <si>
    <t>-336.335457869133 300.188671129135 675.122050712018</t>
  </si>
  <si>
    <t>-532.572781512623 82.7407953900286 -200.427485506198</t>
  </si>
  <si>
    <t>-536.688557971537 90.1234468541766 215.96721621309</t>
  </si>
  <si>
    <t>-532.993832095252 103.684348256632 622.05076388919</t>
  </si>
  <si>
    <t>-390.139018212202 61.2600223340703 682.272720701346</t>
  </si>
  <si>
    <t>9763-20170724T150413.472575200.bin</t>
  </si>
  <si>
    <t>-522.703251778712 160.800592015035 -203.732753219608</t>
  </si>
  <si>
    <t>-535.797171939247 158.380693491171 -301.337450345591</t>
  </si>
  <si>
    <t>-542.840795467334 151.793465868698 -409.369841730391</t>
  </si>
  <si>
    <t>-546.079436307225 144.59792557052 -507.051734506388</t>
  </si>
  <si>
    <t>-546.114957233756 136.372532775226 -604.705927512397</t>
  </si>
  <si>
    <t>-542.72509272732 123.905002580965 -742.099668251562</t>
  </si>
  <si>
    <t>-518.051941148039 119.012307640932 -829.782692923342</t>
  </si>
  <si>
    <t>-550.182231191804 158.684347205381 -684.170693658859</t>
  </si>
  <si>
    <t>-597.507168703017 290.253061850977 -677.111488646572</t>
  </si>
  <si>
    <t>-549.924475635428 333.904731411818 -384.143047668022</t>
  </si>
  <si>
    <t>-348.647514816606 265.930324323903 -261.701031861402</t>
  </si>
  <si>
    <t>-538.264800706732 100.147631189669 -678.564707099738</t>
  </si>
  <si>
    <t>-283.499454154036 80.7639965139133 -377.167026126303</t>
  </si>
  <si>
    <t>-512.88170506334 239.084303208923 -206.99574823938</t>
  </si>
  <si>
    <t>-493.637065207154 262.495229408393 208.380747321169</t>
  </si>
  <si>
    <t>-483.920931083084 282.09749863551 614.157770850122</t>
  </si>
  <si>
    <t>-336.309256271438 300.251024065517 675.110486630596</t>
  </si>
  <si>
    <t>-532.536896337604 82.5381674336122 -200.430940425272</t>
  </si>
  <si>
    <t>-536.669281920268 90.0061860318347 215.962074386052</t>
  </si>
  <si>
    <t>-533.017360677058 103.670847148947 622.042102953665</t>
  </si>
  <si>
    <t>-390.14116563571 61.2731801176471 682.23207838143</t>
  </si>
  <si>
    <t>9763-20170724T150413.541793900.bin</t>
  </si>
  <si>
    <t>-522.522306978743 160.399324802496 -203.723598637113</t>
  </si>
  <si>
    <t>-535.691610818793 157.99664992362 -301.318629086995</t>
  </si>
  <si>
    <t>-542.771161904966 151.452177946761 -409.35135864877</t>
  </si>
  <si>
    <t>-546.023886415823 144.30781715623 -507.036452334327</t>
  </si>
  <si>
    <t>-546.055740432195 136.148014234735 -604.69616228079</t>
  </si>
  <si>
    <t>-542.642732694854 123.789585260617 -742.099239799035</t>
  </si>
  <si>
    <t>-517.95360696635 119.028447782015 -829.784934624772</t>
  </si>
  <si>
    <t>-550.160280171194 158.512597890003 -684.144053481832</t>
  </si>
  <si>
    <t>-597.710499325522 289.994331219334 -676.885350187137</t>
  </si>
  <si>
    <t>-550.978405590608 333.554278632885 -383.766554476631</t>
  </si>
  <si>
    <t>-349.395345784444 265.671807216789 -261.777880867372</t>
  </si>
  <si>
    <t>-538.142479290902 99.9921836489466 -678.582169676679</t>
  </si>
  <si>
    <t>-282.910421278402 80.181161083892 -377.651719332787</t>
  </si>
  <si>
    <t>-512.780321925515 238.706768016 -206.984454016782</t>
  </si>
  <si>
    <t>-493.482830525585 262.240530768856 208.382583729681</t>
  </si>
  <si>
    <t>-483.862967047153 282.114499841467 614.151153337708</t>
  </si>
  <si>
    <t>-336.264567002635 300.367933403705 675.106261969843</t>
  </si>
  <si>
    <t>-532.24993083472 82.1286147867841 -200.442943380634</t>
  </si>
  <si>
    <t>-536.581281381619 89.7772240361558 215.944826094371</t>
  </si>
  <si>
    <t>-533.051491403479 103.650210086407 622.027457632079</t>
  </si>
  <si>
    <t>-390.116891198105 61.3882138258441 682.174116238696</t>
  </si>
  <si>
    <t>9763-20170724T150413.574888900.bin</t>
  </si>
  <si>
    <t>-522.382198396358 160.226513874705 -203.704299062554</t>
  </si>
  <si>
    <t>-535.627651605052 157.84198651081 -301.289536453805</t>
  </si>
  <si>
    <t>-542.747890575148 151.329174885202 -409.321433907392</t>
  </si>
  <si>
    <t>-546.020134686184 144.220668767186 -507.008431357664</t>
  </si>
  <si>
    <t>-546.054573864264 136.105695215328 -604.67195552269</t>
  </si>
  <si>
    <t>-542.627730055832 123.821557520476 -742.081362099908</t>
  </si>
  <si>
    <t>-517.928987024806 119.121735290701 -829.767668007008</t>
  </si>
  <si>
    <t>-550.184052848975 158.506452463952 -684.108373332997</t>
  </si>
  <si>
    <t>-597.85534002495 289.932278754343 -676.729591061408</t>
  </si>
  <si>
    <t>-551.425986276467 333.528982172923 -383.568125247745</t>
  </si>
  <si>
    <t>-349.617197140512 265.935249902538 -261.79256578042</t>
  </si>
  <si>
    <t>-538.100930180755 99.9965359685386 -678.576274704599</t>
  </si>
  <si>
    <t>-282.480110385882 79.8331932331075 -377.948929775695</t>
  </si>
  <si>
    <t>-512.679052736035 238.535386442221 -206.953080249272</t>
  </si>
  <si>
    <t>-493.356665428651 262.11552499372 208.410153264775</t>
  </si>
  <si>
    <t>-483.847055717369 282.114768729308 614.172881217449</t>
  </si>
  <si>
    <t>-336.244058504128 300.407996442303 675.104897595817</t>
  </si>
  <si>
    <t>-532.091887837124 81.9339517836338 -200.438704213568</t>
  </si>
  <si>
    <t>-536.46276425155 89.6539991520015 215.947327893002</t>
  </si>
  <si>
    <t>-533.065363626177 103.649772883949 622.023653785469</t>
  </si>
  <si>
    <t>-390.096246315042 61.4741737738141 682.148872322416</t>
  </si>
  <si>
    <t>9763-20170724T150413.641669300.bin</t>
  </si>
  <si>
    <t>-522.074358157399 159.866115243236 -203.679744325878</t>
  </si>
  <si>
    <t>-535.446257855509 157.514822353806 -301.248484578007</t>
  </si>
  <si>
    <t>-542.600616496465 151.074830103083 -409.282616933052</t>
  </si>
  <si>
    <t>-545.862068762509 144.053230915081 -506.976267226532</t>
  </si>
  <si>
    <t>-545.845105910388 136.050560611734 -604.648971960116</t>
  </si>
  <si>
    <t>-542.304374746846 123.954834971167 -742.072211387752</t>
  </si>
  <si>
    <t>-517.55800167935 119.385819047943 -829.752012029267</t>
  </si>
  <si>
    <t>-549.97803791027 158.545817444154 -684.058619122276</t>
  </si>
  <si>
    <t>-597.870466036593 289.881189852453 -676.397559655588</t>
  </si>
  <si>
    <t>-552.030282971286 333.436978004572 -383.137289433595</t>
  </si>
  <si>
    <t>-349.914981991272 266.034916183464 -261.764433622371</t>
  </si>
  <si>
    <t>-537.760920855373 100.057216161596 -678.595745868529</t>
  </si>
  <si>
    <t>-281.591922498823 79.8065931838273 -378.551001538586</t>
  </si>
  <si>
    <t>-512.431531314395 238.182997556907 -206.89246372528</t>
  </si>
  <si>
    <t>-493.121512597063 261.881607287025 208.464674945507</t>
  </si>
  <si>
    <t>-483.811984779178 282.09221413034 614.223980625594</t>
  </si>
  <si>
    <t>-336.199182353703 300.514154604949 675.09338704194</t>
  </si>
  <si>
    <t>-531.732329821976 81.5606216283502 -200.42291071609</t>
  </si>
  <si>
    <t>-536.228103264484 89.4477357259418 215.958611524077</t>
  </si>
  <si>
    <t>-533.083136876228 103.646756666633 622.021385566294</t>
  </si>
  <si>
    <t>-390.084902137191 61.5396247540423 682.12539333266</t>
  </si>
  <si>
    <t>9763-20170724T150413.674762100.bin</t>
  </si>
  <si>
    <t>-521.932204566039 159.702153278913 -203.666780199099</t>
  </si>
  <si>
    <t>-535.341433127816 157.365322746429 -301.230720439763</t>
  </si>
  <si>
    <t>-542.488408439023 150.960066594351 -409.267363854818</t>
  </si>
  <si>
    <t>-545.723876095031 143.981197989282 -506.964920161366</t>
  </si>
  <si>
    <t>-545.662133257535 136.034523380032 -604.642267133344</t>
  </si>
  <si>
    <t>-542.039133783041 124.034072901348 -742.071684545939</t>
  </si>
  <si>
    <t>-517.264587396065 119.546044980891 -829.747726765235</t>
  </si>
  <si>
    <t>-549.786762191144 158.57662594732 -684.038930656254</t>
  </si>
  <si>
    <t>-597.83784639185 289.84069165534 -676.265999527099</t>
  </si>
  <si>
    <t>-552.315734052719 333.355690690248 -382.950245061796</t>
  </si>
  <si>
    <t>-350.082605304606 266.200261178957 -261.63701065327</t>
  </si>
  <si>
    <t>-537.494422859278 100.100815748681 -678.608810316675</t>
  </si>
  <si>
    <t>-281.164951554593 80.1199129340905 -378.695750947252</t>
  </si>
  <si>
    <t>-512.281309660217 238.028913826934 -206.870431445141</t>
  </si>
  <si>
    <t>-492.975479211334 261.774601414659 208.48414648993</t>
  </si>
  <si>
    <t>-483.800877096884 282.099971518184 614.240791026866</t>
  </si>
  <si>
    <t>-336.179674025196 300.54231014831 675.083697305798</t>
  </si>
  <si>
    <t>-531.575866505162 81.3748887634083 -200.419445261243</t>
  </si>
  <si>
    <t>-536.144992077188 89.3441606445504 215.959732628761</t>
  </si>
  <si>
    <t>-533.098461012348 103.626960400267 622.022198119443</t>
  </si>
  <si>
    <t>-390.105584280327 61.5000177925933 682.124988649928</t>
  </si>
  <si>
    <t>9763-20170724T150413.712509400.bin</t>
  </si>
  <si>
    <t>-521.783198391326 159.537092180139 -203.655555950756</t>
  </si>
  <si>
    <t>-535.221728478889 157.205097274765 -301.215596933423</t>
  </si>
  <si>
    <t>-542.3563970226 150.828905922998 -409.254723906115</t>
  </si>
  <si>
    <t>-545.563248656777 143.889492139129 -506.956076024049</t>
  </si>
  <si>
    <t>-545.455984894407 135.997904725955 -604.637702402763</t>
  </si>
  <si>
    <t>-541.751877889583 124.092944691913 -742.073384676451</t>
  </si>
  <si>
    <t>-516.956363706582 119.682040503627 -829.747277257849</t>
  </si>
  <si>
    <t>-549.573546067856 158.586581381849 -684.021576852599</t>
  </si>
  <si>
    <t>-597.744658778088 289.799162368325 -676.102564260197</t>
  </si>
  <si>
    <t>-552.531182145235 333.232899783673 -382.726879595517</t>
  </si>
  <si>
    <t>-350.176499965204 266.33865450779 -261.472102572597</t>
  </si>
  <si>
    <t>-537.204853636961 100.123961682709 -678.624136510371</t>
  </si>
  <si>
    <t>-280.87546590092 80.6724504941405 -378.726197099837</t>
  </si>
  <si>
    <t>-512.142457770151 237.896535026783 -206.854946253354</t>
  </si>
  <si>
    <t>-492.776864471625 261.645821517055 208.496691930231</t>
  </si>
  <si>
    <t>-483.781235198303 282.108320697888 614.251034626451</t>
  </si>
  <si>
    <t>-336.152985589126 300.5667600479 675.072023969864</t>
  </si>
  <si>
    <t>-531.391645447353 81.1720755234689 -200.415249858839</t>
  </si>
  <si>
    <t>-536.086610541748 89.2407677754884 215.960613770137</t>
  </si>
  <si>
    <t>-533.107937926984 103.599117978817 622.024094774696</t>
  </si>
  <si>
    <t>-390.108043955454 61.5033553000237 682.132150264351</t>
  </si>
  <si>
    <t>9763-20170724T150413.776680100.bin</t>
  </si>
  <si>
    <t>-521.475067240018 159.238353216987 -203.620054149672</t>
  </si>
  <si>
    <t>-535.041979072563 156.93608981402 -301.163078311835</t>
  </si>
  <si>
    <t>-542.196633115941 150.622856689868 -409.204571155427</t>
  </si>
  <si>
    <t>-545.37295533418 143.760653319094 -506.912295995881</t>
  </si>
  <si>
    <t>-545.187542720001 135.971482568313 -604.602207834935</t>
  </si>
  <si>
    <t>-541.324426756741 124.242255387169 -742.048591570679</t>
  </si>
  <si>
    <t>-516.466875698566 119.958654919207 -829.711265182607</t>
  </si>
  <si>
    <t>-549.286144122855 158.646116720121 -683.962574249185</t>
  </si>
  <si>
    <t>-597.606713145618 289.78561736169 -675.695058891026</t>
  </si>
  <si>
    <t>-553.018162240338 332.834491210721 -382.167060874888</t>
  </si>
  <si>
    <t>-350.363488071011 266.750844118177 -260.968701574507</t>
  </si>
  <si>
    <t>-536.777924461683 100.207704665249 -678.623993462684</t>
  </si>
  <si>
    <t>-280.371165118681 81.3832295118027 -378.508744029421</t>
  </si>
  <si>
    <t>-511.831606922199 237.634621194669 -206.831251500512</t>
  </si>
  <si>
    <t>-492.470401031879 261.435407500662 208.517633320167</t>
  </si>
  <si>
    <t>-483.755649231962 282.13500755466 614.268648637279</t>
  </si>
  <si>
    <t>-336.108409328968 300.575342432184 675.048940055835</t>
  </si>
  <si>
    <t>-531.10329848047 80.8281209561385 -200.398907005373</t>
  </si>
  <si>
    <t>-535.848023661345 89.0162298884611 215.974039058083</t>
  </si>
  <si>
    <t>-533.12955312097 103.547021207966 622.030153838562</t>
  </si>
  <si>
    <t>-390.13736281063 61.4417934077976 682.149873881135</t>
  </si>
  <si>
    <t>9763-20170724T150413.843415100.bin</t>
  </si>
  <si>
    <t>-521.153806868873 159.022727245408 -203.63792854035</t>
  </si>
  <si>
    <t>-534.805440650463 156.715481788471 -301.168951460095</t>
  </si>
  <si>
    <t>-541.969303964376 150.447790909674 -409.212517197854</t>
  </si>
  <si>
    <t>-545.121657157991 143.65257312988 -506.925891551702</t>
  </si>
  <si>
    <t>-544.881378409608 135.960156516512 -604.623137060503</t>
  </si>
  <si>
    <t>-540.910128720882 124.401379097431 -742.080881383999</t>
  </si>
  <si>
    <t>-515.99173179002 120.242361498211 -829.732350169044</t>
  </si>
  <si>
    <t>-548.987943405231 158.717951911918 -683.959230769749</t>
  </si>
  <si>
    <t>-597.569181378424 289.748072750873 -675.458422348823</t>
  </si>
  <si>
    <t>-553.671689530042 332.474564076235 -381.779402498657</t>
  </si>
  <si>
    <t>-350.837172174751 267.048528707033 -260.52506299577</t>
  </si>
  <si>
    <t>-536.343125737492 100.303433805032 -678.681843149799</t>
  </si>
  <si>
    <t>-280.077790859429 82.0702116757539 -378.04557519449</t>
  </si>
  <si>
    <t>-511.538181347937 237.433943621831 -206.833917549314</t>
  </si>
  <si>
    <t>-492.178074076713 261.30760974415 208.510843970054</t>
  </si>
  <si>
    <t>-483.731214136984 282.163611526835 614.276725930989</t>
  </si>
  <si>
    <t>-336.064736142576 300.601482482897 675.011009244923</t>
  </si>
  <si>
    <t>-530.722800610327 80.58308569317 -200.387160431574</t>
  </si>
  <si>
    <t>-535.604894171241 88.8382456057561 215.982931339035</t>
  </si>
  <si>
    <t>-533.160749047401 103.534071762771 622.027665501649</t>
  </si>
  <si>
    <t>-390.136038932638 61.5182803878918 682.132546488709</t>
  </si>
  <si>
    <t>9763-20170724T150413.876503000.bin</t>
  </si>
  <si>
    <t>-520.993054890438 158.902164423773 -203.626551575021</t>
  </si>
  <si>
    <t>-534.67157570169 156.590733644456 -301.153722655698</t>
  </si>
  <si>
    <t>-541.830702551047 150.335616016752 -409.198249562715</t>
  </si>
  <si>
    <t>-544.96560003707 143.560723631061 -506.913585318097</t>
  </si>
  <si>
    <t>-544.695257198655 135.89861437003 -604.613232115879</t>
  </si>
  <si>
    <t>-540.66897201661 124.394060053541 -742.073856678061</t>
  </si>
  <si>
    <t>-515.71395967492 120.280051505851 -829.71707390578</t>
  </si>
  <si>
    <t>-548.794728342075 158.682367149676 -683.942143422459</t>
  </si>
  <si>
    <t>-597.474895132704 289.665671605346 -675.316753394125</t>
  </si>
  <si>
    <t>-553.87929087868 332.387644884247 -381.591886373931</t>
  </si>
  <si>
    <t>-350.998881555593 267.502788856847 -260.123760884045</t>
  </si>
  <si>
    <t>-536.102689885918 100.276363757513 -678.682375046376</t>
  </si>
  <si>
    <t>-279.760798785806 81.8869927089002 -377.76859643389</t>
  </si>
  <si>
    <t>-511.434424112613 237.330181467269 -206.831527858017</t>
  </si>
  <si>
    <t>-492.04907113148 261.250315185414 208.50935387442</t>
  </si>
  <si>
    <t>-483.718047357779 282.179915936902 614.276173277349</t>
  </si>
  <si>
    <t>-336.042739172681 300.612722944835 674.990584270911</t>
  </si>
  <si>
    <t>-530.531358267818 80.4591206476787 -200.381354601297</t>
  </si>
  <si>
    <t>-535.466438914035 88.7462769051754 215.987394490105</t>
  </si>
  <si>
    <t>-533.172015883318 103.52707387609 622.029238021242</t>
  </si>
  <si>
    <t>-390.134072800934 61.551145172217 682.130501400692</t>
  </si>
  <si>
    <t>9763-20170724T150413.939203300.bin</t>
  </si>
  <si>
    <t>-520.679489154165 158.680470239553 -203.60252845416</t>
  </si>
  <si>
    <t>-534.423035828027 156.382080682252 -301.120964680727</t>
  </si>
  <si>
    <t>-541.581055233947 150.15928712857 -409.167480107569</t>
  </si>
  <si>
    <t>-544.686563514474 143.424037053604 -506.886398906005</t>
  </si>
  <si>
    <t>-544.359287491892 135.813276608516 -604.589777352925</t>
  </si>
  <si>
    <t>-540.224621415694 124.395172933405 -742.054588926922</t>
  </si>
  <si>
    <t>-515.176040661271 120.338848315291 -829.673649105424</t>
  </si>
  <si>
    <t>-548.412121667199 158.643369624888 -683.907887429582</t>
  </si>
  <si>
    <t>-597.228058515136 289.572311471386 -675.149968648153</t>
  </si>
  <si>
    <t>-554.451830088246 332.263023472268 -381.30016178267</t>
  </si>
  <si>
    <t>-351.620350358859 267.493166472595 -259.688960184064</t>
  </si>
  <si>
    <t>-535.692421065465 100.241122766037 -678.674346661437</t>
  </si>
  <si>
    <t>-279.688474807277 81.831979176904 -377.546799996135</t>
  </si>
  <si>
    <t>-511.149549300377 237.10524102273 -206.801596801003</t>
  </si>
  <si>
    <t>-491.754487870346 261.133933931863 208.532599544634</t>
  </si>
  <si>
    <t>-483.692877263716 282.210914904967 614.288916213787</t>
  </si>
  <si>
    <t>-335.998224778598 300.650232327969 674.954247005363</t>
  </si>
  <si>
    <t>-530.201744645109 80.2364152704376 -200.373140192776</t>
  </si>
  <si>
    <t>-535.141239020557 88.5318926837683 215.995437806324</t>
  </si>
  <si>
    <t>-533.186540880148 103.521042442076 622.033993506395</t>
  </si>
  <si>
    <t>-390.1124418403 61.6618537508537 682.130630083006</t>
  </si>
  <si>
    <t>9763-20170724T150413.976301800.bin</t>
  </si>
  <si>
    <t>-520.513657369904 158.531882083881 -203.610621449059</t>
  </si>
  <si>
    <t>-534.274282904395 156.23569377865 -301.126620827364</t>
  </si>
  <si>
    <t>-541.422395352468 150.048160237136 -409.175809376502</t>
  </si>
  <si>
    <t>-544.508912384147 143.358669005404 -506.898463749152</t>
  </si>
  <si>
    <t>-544.153569659639 135.808581584872 -604.606503339515</t>
  </si>
  <si>
    <t>-539.970763567418 124.492207249821 -742.078168468221</t>
  </si>
  <si>
    <t>-514.842420857565 120.470720748744 -829.676185608363</t>
  </si>
  <si>
    <t>-548.187662713104 158.695388042796 -683.909303053141</t>
  </si>
  <si>
    <t>-597.015624898032 289.596760993366 -675.07075112456</t>
  </si>
  <si>
    <t>-554.628831575043 332.158479806438 -381.145784828927</t>
  </si>
  <si>
    <t>-351.83128033321 267.559978070652 -259.387053657285</t>
  </si>
  <si>
    <t>-535.451720995904 100.2933345124 -678.71421066867</t>
  </si>
  <si>
    <t>-279.377894883395 81.6096477850119 -377.451791915757</t>
  </si>
  <si>
    <t>-510.987477124667 236.950424691179 -206.79327846936</t>
  </si>
  <si>
    <t>-491.580291781911 261.073405688195 208.534863019787</t>
  </si>
  <si>
    <t>-483.678341359577 282.226666066503 614.290161942931</t>
  </si>
  <si>
    <t>-335.97489943915 300.664688841717 674.934435918099</t>
  </si>
  <si>
    <t>-530.027137846091 80.0784157458938 -200.376483900373</t>
  </si>
  <si>
    <t>-535.026204710456 88.3957767086417 215.991014588476</t>
  </si>
  <si>
    <t>-533.20265261387 103.509105750235 622.033099173462</t>
  </si>
  <si>
    <t>-390.119137749908 61.6746114067955 682.124540917306</t>
  </si>
  <si>
    <t>9763-20170724T150414.040486600.bin</t>
  </si>
  <si>
    <t>-520.141807239396 158.20563109943 -203.583761025085</t>
  </si>
  <si>
    <t>-533.995918405892 155.944519399372 -301.08739231661</t>
  </si>
  <si>
    <t>-541.158582786111 149.826221636633 -409.139534210162</t>
  </si>
  <si>
    <t>-544.223560935176 143.217012099367 -506.868322130573</t>
  </si>
  <si>
    <t>-543.81306163276 135.767692050343 -604.583925692568</t>
  </si>
  <si>
    <t>-539.518344901784 124.617695455768 -742.065639983954</t>
  </si>
  <si>
    <t>-514.273989221806 120.66043688875 -829.633113227401</t>
  </si>
  <si>
    <t>-547.781989740183 158.75054728483 -683.862023715418</t>
  </si>
  <si>
    <t>-596.59162836745 289.655311470416 -674.803657852998</t>
  </si>
  <si>
    <t>-555.117938715204 332.131686136445 -380.73620514386</t>
  </si>
  <si>
    <t>-352.161791072111 267.751625748613 -259.126107615733</t>
  </si>
  <si>
    <t>-535.051470910565 100.342022782763 -678.727307907107</t>
  </si>
  <si>
    <t>-279.226382118228 81.7588985381265 -377.328407492484</t>
  </si>
  <si>
    <t>-510.546803320515 236.714081685038 -206.780670078882</t>
  </si>
  <si>
    <t>-491.179872860923 260.883589435529 208.546612019181</t>
  </si>
  <si>
    <t>-483.666788838283 282.266851755798 614.306814241415</t>
  </si>
  <si>
    <t>-335.933738391307 300.624931607677 674.903205285986</t>
  </si>
  <si>
    <t>-529.789109746716 79.6993558536076 -200.365406467243</t>
  </si>
  <si>
    <t>-534.886739323872 88.2288923390634 215.996568758301</t>
  </si>
  <si>
    <t>-533.236869877614 103.458950848136 622.032059947269</t>
  </si>
  <si>
    <t>-390.124542694812 61.6998227147076 682.107245679545</t>
  </si>
  <si>
    <t>9763-20170724T150414.071568800.bin</t>
  </si>
  <si>
    <t>-519.934866276583 158.064776967653 -203.598061074625</t>
  </si>
  <si>
    <t>-533.842339452279 155.806528594906 -301.094155150963</t>
  </si>
  <si>
    <t>-541.032057632185 149.705539402261 -409.145529895785</t>
  </si>
  <si>
    <t>-544.109239461073 143.118983414814 -506.875544042962</t>
  </si>
  <si>
    <t>-543.69913746494 135.70050868863 -604.593475079573</t>
  </si>
  <si>
    <t>-539.393031470834 124.603502701383 -742.079202399752</t>
  </si>
  <si>
    <t>-514.103294389646 120.680334946328 -829.635042780525</t>
  </si>
  <si>
    <t>-547.655965789779 158.71519780085 -683.862998541322</t>
  </si>
  <si>
    <t>-596.499541244764 289.607464265664 -674.749382035145</t>
  </si>
  <si>
    <t>-555.497799354283 331.937188108946 -380.594658593798</t>
  </si>
  <si>
    <t>-352.460825934904 267.854604195366 -258.962330459439</t>
  </si>
  <si>
    <t>-534.936940562356 100.30212500841 -678.749884874025</t>
  </si>
  <si>
    <t>-279.22162444278 81.6576894371856 -377.25584883351</t>
  </si>
  <si>
    <t>-510.280311468489 236.589632129669 -206.787249329235</t>
  </si>
  <si>
    <t>-490.999680108121 260.784782795764 208.542574999522</t>
  </si>
  <si>
    <t>-483.666083156472 282.293491540868 614.306345427893</t>
  </si>
  <si>
    <t>-335.916230078721 300.577155563043 674.884252835199</t>
  </si>
  <si>
    <t>-529.60110810383 79.5198167641158 -200.359040084002</t>
  </si>
  <si>
    <t>-534.806844275601 88.1373998772153 215.999767630881</t>
  </si>
  <si>
    <t>-533.255483596169 103.422625960191 622.03242113377</t>
  </si>
  <si>
    <t>-390.165962229507 61.585858529289 682.107985298713</t>
  </si>
  <si>
    <t>9763-20170724T150414.142262900.bin</t>
  </si>
  <si>
    <t>-519.419410131507 157.753090274329 -203.580545034883</t>
  </si>
  <si>
    <t>-533.416883533888 155.542482955093 -301.064821720218</t>
  </si>
  <si>
    <t>-540.67014412711 149.498925696201 -409.115133813586</t>
  </si>
  <si>
    <t>-543.790213811309 142.968748487707 -506.84759148758</t>
  </si>
  <si>
    <t>-543.408578920632 135.612880204907 -604.57033251501</t>
  </si>
  <si>
    <t>-539.12761423589 124.611926192296 -742.064490502305</t>
  </si>
  <si>
    <t>-513.775459943308 120.77445322506 -829.606154539069</t>
  </si>
  <si>
    <t>-547.368745795862 158.68539736691 -683.82306821835</t>
  </si>
  <si>
    <t>-596.225080326129 289.558469689283 -674.58452343075</t>
  </si>
  <si>
    <t>-556.010790706441 331.805921542512 -380.309251051096</t>
  </si>
  <si>
    <t>-352.816608432356 268.314072415467 -258.629759867575</t>
  </si>
  <si>
    <t>-534.671106755693 100.263952453368 -678.753232462247</t>
  </si>
  <si>
    <t>-278.950924435399 81.2636101590572 -377.468160453053</t>
  </si>
  <si>
    <t>-509.632258784294 236.34625640679 -206.768764383822</t>
  </si>
  <si>
    <t>-490.643821954989 260.598098452461 208.571199431793</t>
  </si>
  <si>
    <t>-483.655818582267 282.333253001471 614.317050937366</t>
  </si>
  <si>
    <t>-335.876653260813 300.530203930875 674.849529529418</t>
  </si>
  <si>
    <t>-529.227226578937 79.1768670683243 -200.354324322825</t>
  </si>
  <si>
    <t>-534.553067453007 87.9629473601312 215.999435151298</t>
  </si>
  <si>
    <t>-533.286012497117 103.391174626609 622.027421177131</t>
  </si>
  <si>
    <t>-390.193679245489 61.5333797464793 682.081705622259</t>
  </si>
  <si>
    <t>9763-20170724T150414.174349700.bin</t>
  </si>
  <si>
    <t>-519.158516837779 157.647449188386 -203.570221361157</t>
  </si>
  <si>
    <t>-533.200594682039 155.461977323233 -301.048604731721</t>
  </si>
  <si>
    <t>-540.490579907421 149.45391180334 -409.098438916531</t>
  </si>
  <si>
    <t>-543.639097358664 142.959964960401 -506.832375373299</t>
  </si>
  <si>
    <t>-543.281446714112 135.644080349877 -604.558308950395</t>
  </si>
  <si>
    <t>-539.029743994986 124.704176898574 -742.05831080204</t>
  </si>
  <si>
    <t>-513.659274481614 120.902674927691 -829.596239159597</t>
  </si>
  <si>
    <t>-547.253187280845 158.752898202016 -683.799674847825</t>
  </si>
  <si>
    <t>-596.104756645104 289.625241653664 -674.483693737664</t>
  </si>
  <si>
    <t>-556.181926226295 331.861804078553 -380.167181564124</t>
  </si>
  <si>
    <t>-352.955585931749 268.524640727403 -258.460762090865</t>
  </si>
  <si>
    <t>-534.565048192211 100.32691066345 -678.758719722512</t>
  </si>
  <si>
    <t>-278.901911132672 81.2807207343958 -377.708788428496</t>
  </si>
  <si>
    <t>-509.309089837174 236.260964768695 -206.755126673924</t>
  </si>
  <si>
    <t>-490.494315989474 260.516833620402 208.592517589687</t>
  </si>
  <si>
    <t>-483.649718000777 282.339154221799 614.331622716473</t>
  </si>
  <si>
    <t>-335.859293207444 300.527036106152 674.839452947598</t>
  </si>
  <si>
    <t>-529.030234234837 79.0480560034484 -200.356780258978</t>
  </si>
  <si>
    <t>-534.39568458344 87.9023894903912 215.995017066271</t>
  </si>
  <si>
    <t>-533.296146299581 103.387457421904 622.022406051937</t>
  </si>
  <si>
    <t>-390.206956383127 61.5137696134475 682.073032245964</t>
  </si>
  <si>
    <t>9763-20170724T150414.210446100.bin</t>
  </si>
  <si>
    <t>-518.913425381226 157.56021358944 -203.565964999166</t>
  </si>
  <si>
    <t>-532.987607232715 155.391210079551 -301.040146442022</t>
  </si>
  <si>
    <t>-540.304168830979 149.415341661679 -409.089960165983</t>
  </si>
  <si>
    <t>-543.47364639128 142.95651839435 -506.825487842508</t>
  </si>
  <si>
    <t>-543.13422847805 135.682596472991 -604.554618891305</t>
  </si>
  <si>
    <t>-538.905712481213 124.808879303915 -742.060557903325</t>
  </si>
  <si>
    <t>-513.539273577655 121.045615390428 -829.601233795313</t>
  </si>
  <si>
    <t>-547.119552867666 158.829602419617 -683.784346457241</t>
  </si>
  <si>
    <t>-595.917480449434 289.711499711468 -674.356722295263</t>
  </si>
  <si>
    <t>-556.300002162816 331.947626085023 -379.998862245548</t>
  </si>
  <si>
    <t>-353.05078832236 268.695750502442 -258.286221597022</t>
  </si>
  <si>
    <t>-534.430118123346 100.401334729195 -678.773681869227</t>
  </si>
  <si>
    <t>-278.854043345006 81.3191495894964 -377.867546701941</t>
  </si>
  <si>
    <t>-509.050786009589 236.201550136106 -206.737838141685</t>
  </si>
  <si>
    <t>-490.3016393585 260.462379704071 208.612466921433</t>
  </si>
  <si>
    <t>-483.639856226394 282.351773519625 614.343256899516</t>
  </si>
  <si>
    <t>-335.837918196503 300.516080500104 674.829935914664</t>
  </si>
  <si>
    <t>-528.77128711173 78.9337836586847 -200.354302920217</t>
  </si>
  <si>
    <t>-534.228612454723 87.8487552342526 215.995039730761</t>
  </si>
  <si>
    <t>-533.303491947179 103.377420725432 622.02317501627</t>
  </si>
  <si>
    <t>-390.211567690547 61.5110666906169 682.072383092787</t>
  </si>
  <si>
    <t>9763-20170724T150414.275176100.bin</t>
  </si>
  <si>
    <t>-518.362326961062 157.383259451199 -203.564285265123</t>
  </si>
  <si>
    <t>-532.476505892219 155.254425872878 -301.0335290447</t>
  </si>
  <si>
    <t>-539.829078179957 149.35020494067 -409.084810988465</t>
  </si>
  <si>
    <t>-543.028837621907 142.968001200832 -506.824449884073</t>
  </si>
  <si>
    <t>-542.718130954388 135.782997946549 -604.560246543872</t>
  </si>
  <si>
    <t>-538.529069699786 125.04769872892 -742.07820485217</t>
  </si>
  <si>
    <t>-513.175936515187 121.374022915934 -829.62658972943</t>
  </si>
  <si>
    <t>-546.728884021074 159.009088838812 -683.765480344677</t>
  </si>
  <si>
    <t>-595.627230539618 289.849405065809 -674.218970645816</t>
  </si>
  <si>
    <t>-556.661882246075 332.047888306977 -379.768616613425</t>
  </si>
  <si>
    <t>-353.296752266624 268.878704729947 -258.206768639238</t>
  </si>
  <si>
    <t>-534.032636475273 100.576969791657 -678.817150002613</t>
  </si>
  <si>
    <t>-278.609665083055 81.5049430792337 -378.14233355574</t>
  </si>
  <si>
    <t>-508.402537855097 235.996379612731 -206.715100000484</t>
  </si>
  <si>
    <t>-489.962350603612 260.334000856553 208.644614940127</t>
  </si>
  <si>
    <t>-483.610963821213 282.345774882097 614.371854699203</t>
  </si>
  <si>
    <t>-335.796282857552 300.525340058222 674.822842782952</t>
  </si>
  <si>
    <t>-528.284435821194 78.7483847436552 -200.365627993194</t>
  </si>
  <si>
    <t>-533.88153586512 87.6933664265259 215.981207246138</t>
  </si>
  <si>
    <t>-533.32013176205 103.358681421839 622.018356861101</t>
  </si>
  <si>
    <t>-390.214465254939 61.5418511671492 682.069296836989</t>
  </si>
  <si>
    <t>9763-20170724T150414.342362400.bin</t>
  </si>
  <si>
    <t>-517.706378952374 157.177895032825 -203.547981591033</t>
  </si>
  <si>
    <t>-531.889593154088 155.094172634881 -301.008216957629</t>
  </si>
  <si>
    <t>-539.31233684355 149.24855172056 -409.057988769849</t>
  </si>
  <si>
    <t>-542.573239435476 142.923511199392 -506.799208094621</t>
  </si>
  <si>
    <t>-542.321550970254 135.800557801297 -604.539711075945</t>
  </si>
  <si>
    <t>-538.213556922933 125.157895248443 -742.067361377914</t>
  </si>
  <si>
    <t>-512.824063865394 121.553370980019 -829.608075140266</t>
  </si>
  <si>
    <t>-546.373946724723 159.081160721918 -683.726737725442</t>
  </si>
  <si>
    <t>-595.332075113824 289.88506748143 -674.117992402301</t>
  </si>
  <si>
    <t>-556.959358584894 331.867729994681 -379.559067223438</t>
  </si>
  <si>
    <t>-353.480261805292 268.934601260295 -258.065427836022</t>
  </si>
  <si>
    <t>-533.684858498792 100.643441575075 -678.825548979032</t>
  </si>
  <si>
    <t>-277.861500258715 81.0243978553556 -378.077693909541</t>
  </si>
  <si>
    <t>-507.683591510362 235.859832263196 -206.69522457025</t>
  </si>
  <si>
    <t>-489.63064973499 260.201586107897 208.681189147164</t>
  </si>
  <si>
    <t>-483.573563014197 282.346043934351 614.399757823781</t>
  </si>
  <si>
    <t>-335.75429750751 300.54814550578 674.83277650584</t>
  </si>
  <si>
    <t>-527.71312992788 78.4909230583976 -200.370936219647</t>
  </si>
  <si>
    <t>-533.52935180403 87.6019354248772 215.96923928677</t>
  </si>
  <si>
    <t>-533.325180529346 103.338600948573 622.012670065954</t>
  </si>
  <si>
    <t>-390.214019210318 61.5604180423345 682.077535309333</t>
  </si>
  <si>
    <t>9763-20170724T150414.375450200.bin</t>
  </si>
  <si>
    <t>-517.393732719187 157.132516276671 -203.535622549353</t>
  </si>
  <si>
    <t>-531.611616310327 155.071363706827 -300.991287663792</t>
  </si>
  <si>
    <t>-539.06785946102 149.256566031765 -409.040335932219</t>
  </si>
  <si>
    <t>-542.357135452454 142.962494645855 -506.782541656629</t>
  </si>
  <si>
    <t>-542.13200994143 135.874238608701 -604.525651487163</t>
  </si>
  <si>
    <t>-538.059637011012 125.284953100498 -742.058613940337</t>
  </si>
  <si>
    <t>-512.63744667399 121.706528915403 -829.590844169967</t>
  </si>
  <si>
    <t>-546.205322552455 159.185373515598 -683.702795929155</t>
  </si>
  <si>
    <t>-595.22950657396 289.970293062555 -674.058778750454</t>
  </si>
  <si>
    <t>-557.108017912497 331.911378207176 -379.461103117229</t>
  </si>
  <si>
    <t>-353.57411920304 269.07827946103 -258.007619677447</t>
  </si>
  <si>
    <t>-533.514182580559 100.745924572078 -678.827416872216</t>
  </si>
  <si>
    <t>-277.753015554972 81.3591084542713 -377.896487246209</t>
  </si>
  <si>
    <t>-507.323439927424 235.803817530935 -206.68750363629</t>
  </si>
  <si>
    <t>-489.468200703223 260.154884987642 208.696904379893</t>
  </si>
  <si>
    <t>-483.566119286035 282.366853547497 614.416912161632</t>
  </si>
  <si>
    <t>-335.736804705068 300.514000792799 674.841869354826</t>
  </si>
  <si>
    <t>-527.487089049678 78.4416722835956 -200.369934915028</t>
  </si>
  <si>
    <t>-533.345429474316 87.5859970117726 215.968944191039</t>
  </si>
  <si>
    <t>-533.32558796576 103.336746434783 622.010835767604</t>
  </si>
  <si>
    <t>-390.192155512967 61.6372809968145 682.077308021069</t>
  </si>
  <si>
    <t>9763-20170724T150414.439643200.bin</t>
  </si>
  <si>
    <t>-516.885859140937 157.008533764514 -203.536535753175</t>
  </si>
  <si>
    <t>-531.178905435502 154.968776245689 -300.981666296922</t>
  </si>
  <si>
    <t>-538.659138200734 149.208229382677 -409.031933777784</t>
  </si>
  <si>
    <t>-541.947069952472 142.98070160472 -506.778621116269</t>
  </si>
  <si>
    <t>-541.698490469639 135.978819865133 -604.527835784099</t>
  </si>
  <si>
    <t>-537.570841031024 125.535330929146 -742.070198748703</t>
  </si>
  <si>
    <t>-512.101069145763 122.060233942096 -829.592807569577</t>
  </si>
  <si>
    <t>-545.763003405929 159.368887682987 -683.68204531638</t>
  </si>
  <si>
    <t>-594.912012130913 290.090078658001 -673.928501075272</t>
  </si>
  <si>
    <t>-557.105110912986 332.030969813703 -379.290382582073</t>
  </si>
  <si>
    <t>-353.383386470123 269.501502761814 -257.995231598093</t>
  </si>
  <si>
    <t>-533.027769708343 100.934337276471 -678.86294156565</t>
  </si>
  <si>
    <t>-277.713011159018 82.5593789031443 -376.926644839407</t>
  </si>
  <si>
    <t>-506.732016934018 235.742772844077 -206.667947758567</t>
  </si>
  <si>
    <t>-489.098169986532 260.06670770629 208.727577149786</t>
  </si>
  <si>
    <t>-483.542048486233 282.396993237703 614.444261681242</t>
  </si>
  <si>
    <t>-335.702122760863 300.491045109764 674.859126965819</t>
  </si>
  <si>
    <t>-527.05488503575 78.2725234589909 -200.353966952759</t>
  </si>
  <si>
    <t>-533.112009573417 87.5106857376427 215.980006705475</t>
  </si>
  <si>
    <t>-533.351289164835 103.303108383973 622.012043376666</t>
  </si>
  <si>
    <t>-390.263105146058 61.4433118492611 682.074808990002</t>
  </si>
  <si>
    <t>9763-20170724T150414.476742700.bin</t>
  </si>
  <si>
    <t>-516.718827423153 156.982984616178 -203.51767885596</t>
  </si>
  <si>
    <t>-531.017282925363 154.949936504489 -300.962173274228</t>
  </si>
  <si>
    <t>-538.495726678958 149.208570806068 -409.013582427952</t>
  </si>
  <si>
    <t>-541.779238866487 143.004040220027 -506.761840877294</t>
  </si>
  <si>
    <t>-541.523714861397 136.031793312687 -604.513243467201</t>
  </si>
  <si>
    <t>-537.383979254702 125.637461487147 -742.05881714111</t>
  </si>
  <si>
    <t>-511.921870418539 122.211152102201 -829.585648100404</t>
  </si>
  <si>
    <t>-545.592541351814 159.447671612284 -683.659501864074</t>
  </si>
  <si>
    <t>-594.818942407209 290.152272951273 -673.857274781208</t>
  </si>
  <si>
    <t>-557.229267508429 332.135083228667 -379.19743873661</t>
  </si>
  <si>
    <t>-353.443835420596 269.740397675826 -257.939815633182</t>
  </si>
  <si>
    <t>-532.835185990132 101.016411284439 -678.859945134516</t>
  </si>
  <si>
    <t>-278.042114613802 83.9485487682307 -376.15964538384</t>
  </si>
  <si>
    <t>-506.495947718225 235.718516660548 -206.659293270357</t>
  </si>
  <si>
    <t>-488.946721409392 260.031121605716 208.740411985106</t>
  </si>
  <si>
    <t>-483.525382798514 282.399749184681 614.456120358206</t>
  </si>
  <si>
    <t>-335.681633043728 300.489226798715 674.863009505097</t>
  </si>
  <si>
    <t>-526.941013674692 78.2624087023703 -200.351223375381</t>
  </si>
  <si>
    <t>-532.980661408976 87.4609415581706 215.983870673956</t>
  </si>
  <si>
    <t>-533.359110613422 103.29509668638 622.009259187331</t>
  </si>
  <si>
    <t>-390.278385242687 61.406188216793 682.069378403152</t>
  </si>
  <si>
    <t>9763-20170724T150414.541442400.bin</t>
  </si>
  <si>
    <t>-516.338441111389 156.895428484355 -203.540928992762</t>
  </si>
  <si>
    <t>-530.642929404964 154.860451302309 -300.984432430529</t>
  </si>
  <si>
    <t>-538.081815431481 149.13852943371 -409.039653394627</t>
  </si>
  <si>
    <t>-541.311940892988 142.962483057536 -506.79157230136</t>
  </si>
  <si>
    <t>-540.98617983757 136.031091253218 -604.545571243019</t>
  </si>
  <si>
    <t>-536.730620203106 125.708449939287 -742.093032422069</t>
  </si>
  <si>
    <t>-511.293219300229 122.362423940335 -829.63012350652</t>
  </si>
  <si>
    <t>-545.020793960897 159.481147810494 -683.683596254152</t>
  </si>
  <si>
    <t>-594.553963978179 290.056402347371 -673.871768603056</t>
  </si>
  <si>
    <t>-557.151195230916 332.273707133885 -379.221633702522</t>
  </si>
  <si>
    <t>-353.293266052649 270.404443754084 -257.816747419579</t>
  </si>
  <si>
    <t>-532.202607754214 101.061669249424 -678.902702818158</t>
  </si>
  <si>
    <t>-277.928507389219 85.4875555589565 -374.619917095644</t>
  </si>
  <si>
    <t>-506.162632290278 235.612172929987 -206.645801628499</t>
  </si>
  <si>
    <t>-488.818113892388 260.024700194512 208.756631860526</t>
  </si>
  <si>
    <t>-483.495632641151 282.400712399225 614.473010293822</t>
  </si>
  <si>
    <t>-335.649465085539 300.51705697177 674.865951100809</t>
  </si>
  <si>
    <t>-526.456060005006 78.1743502126678 -200.357222112992</t>
  </si>
  <si>
    <t>-532.714450161625 87.3560570490774 215.975021430566</t>
  </si>
  <si>
    <t>-533.375267008665 103.261777389988 622.005910245808</t>
  </si>
  <si>
    <t>-390.315369927921 61.3106671803214 682.07232871361</t>
  </si>
  <si>
    <t>9763-20170724T150414.574530600.bin</t>
  </si>
  <si>
    <t>-516.145303179542 156.887152409072 -203.520107093918</t>
  </si>
  <si>
    <t>-530.417595162099 154.864840719943 -300.968526906258</t>
  </si>
  <si>
    <t>-537.810490221208 149.158032285464 -409.027739850154</t>
  </si>
  <si>
    <t>-540.994975118078 142.996316231227 -506.781969929601</t>
  </si>
  <si>
    <t>-540.619577965315 136.08055544853 -604.536985236832</t>
  </si>
  <si>
    <t>-536.290101531788 125.780786699042 -742.08392218706</t>
  </si>
  <si>
    <t>-510.881334827927 122.449120910978 -829.629771235311</t>
  </si>
  <si>
    <t>-544.617658468272 159.542368331647 -683.673274929782</t>
  </si>
  <si>
    <t>-594.198178580589 290.106075217601 -673.838617867181</t>
  </si>
  <si>
    <t>-556.942374379922 332.407530018826 -379.181736513979</t>
  </si>
  <si>
    <t>-353.046961880481 270.693442577439 -257.76087192844</t>
  </si>
  <si>
    <t>-531.790059071661 101.124740368956 -678.895077033185</t>
  </si>
  <si>
    <t>-277.743064062396 85.9293067234016 -374.150777872358</t>
  </si>
  <si>
    <t>-505.982136696643 235.590055465566 -206.635868376843</t>
  </si>
  <si>
    <t>-488.764883971116 260.028799340018 208.770372084882</t>
  </si>
  <si>
    <t>-483.47538168779 282.402662126467 614.488543353926</t>
  </si>
  <si>
    <t>-335.63176245736 300.562525220852 674.874642308743</t>
  </si>
  <si>
    <t>-526.255537991446 78.2036291271963 -200.361339267876</t>
  </si>
  <si>
    <t>-532.55823436372 87.3125371674748 215.971847091373</t>
  </si>
  <si>
    <t>-533.367088720499 103.26896741523 622.006594400128</t>
  </si>
  <si>
    <t>-390.279189147638 61.4203285090614 682.077778159895</t>
  </si>
  <si>
    <t>9763-20170724T150414.642025400.bin</t>
  </si>
  <si>
    <t>-515.824529519623 156.948178205625 -203.512828875533</t>
  </si>
  <si>
    <t>-530.076269552956 154.900588088721 -300.963793344876</t>
  </si>
  <si>
    <t>-537.438176582351 149.152280356833 -409.022892726143</t>
  </si>
  <si>
    <t>-540.590967023959 142.947456345589 -506.775467391802</t>
  </si>
  <si>
    <t>-540.179993462729 135.981955555611 -604.526723947623</t>
  </si>
  <si>
    <t>-535.795992195265 125.605875978058 -742.066250164235</t>
  </si>
  <si>
    <t>-510.448740772776 122.262846214527 -829.629587825275</t>
  </si>
  <si>
    <t>-544.148404824544 159.399647348424 -683.677634999767</t>
  </si>
  <si>
    <t>-593.814805825306 289.939217862509 -673.96621186694</t>
  </si>
  <si>
    <t>-556.942812942947 332.611984778053 -379.314758236039</t>
  </si>
  <si>
    <t>-353.237936023145 270.816584109896 -257.615780283716</t>
  </si>
  <si>
    <t>-531.319262671052 100.985369518985 -678.861818816954</t>
  </si>
  <si>
    <t>-277.090576426683 85.5792502819661 -373.551560158052</t>
  </si>
  <si>
    <t>-505.756507761277 235.646878792483 -206.632799296842</t>
  </si>
  <si>
    <t>-488.626196990546 260.052955038077 208.778956612129</t>
  </si>
  <si>
    <t>-483.4300356667 282.41235011309 614.499322278438</t>
  </si>
  <si>
    <t>-335.594284623519 300.639119164847 674.884513388141</t>
  </si>
  <si>
    <t>-525.90225853511 78.203964481449 -200.347728418134</t>
  </si>
  <si>
    <t>-532.350107837446 87.3260470603125 215.982938545723</t>
  </si>
  <si>
    <t>-533.375426054794 103.253898986908 622.00857466463</t>
  </si>
  <si>
    <t>-390.285909450084 61.4135092849288 682.08159289236</t>
  </si>
  <si>
    <t>9763-20170724T150414.675113300.bin</t>
  </si>
  <si>
    <t>-515.702983204996 156.953603311697 -203.501263802587</t>
  </si>
  <si>
    <t>-529.960629469977 154.904439303642 -300.951311475026</t>
  </si>
  <si>
    <t>-537.349197098014 149.115419416512 -409.006408315624</t>
  </si>
  <si>
    <t>-540.53238478097 142.857336286163 -506.754543573972</t>
  </si>
  <si>
    <t>-540.156896094208 135.822338940085 -604.501030918612</t>
  </si>
  <si>
    <t>-535.827186950425 125.330336538221 -742.033508659822</t>
  </si>
  <si>
    <t>-510.523539001978 121.932885507287 -829.607311910472</t>
  </si>
  <si>
    <t>-544.148017877926 159.174991857767 -683.669964923368</t>
  </si>
  <si>
    <t>-593.754975820894 289.740725084347 -674.056070147208</t>
  </si>
  <si>
    <t>-557.194692386466 332.598156571727 -379.392612352135</t>
  </si>
  <si>
    <t>-353.683897465292 270.195043782135 -257.678920334939</t>
  </si>
  <si>
    <t>-531.334072081993 100.761073782101 -678.810252213117</t>
  </si>
  <si>
    <t>-276.880884688855 85.2768872672527 -373.428102987956</t>
  </si>
  <si>
    <t>-505.6062806396 235.675361931433 -206.637522129511</t>
  </si>
  <si>
    <t>-488.526607888841 260.037071818736 208.778857904925</t>
  </si>
  <si>
    <t>-483.42105830294 282.43181557034 614.512232954767</t>
  </si>
  <si>
    <t>-335.57912059987 300.637013668712 674.888818120843</t>
  </si>
  <si>
    <t>-525.814619541412 78.1984885753236 -200.34357055561</t>
  </si>
  <si>
    <t>-532.294744692551 87.3305476540124 215.986361757661</t>
  </si>
  <si>
    <t>-533.373705429347 103.264846889752 622.010835992543</t>
  </si>
  <si>
    <t>-390.265106204843 61.4804275035785 682.077437818212</t>
  </si>
  <si>
    <t>9763-20170724T150414.742904700.bin</t>
  </si>
  <si>
    <t>-515.600881646421 156.937951441626 -203.476347720845</t>
  </si>
  <si>
    <t>-529.872047381886 154.909664171749 -300.924844281672</t>
  </si>
  <si>
    <t>-537.40060910878 149.017114293141 -408.964702391697</t>
  </si>
  <si>
    <t>-540.754679697001 142.609393697684 -506.697471082518</t>
  </si>
  <si>
    <t>-540.590409026381 135.365313093502 -604.429274501473</t>
  </si>
  <si>
    <t>-536.59661115334 124.514391629892 -741.943940649291</t>
  </si>
  <si>
    <t>-511.427922848705 120.890958948475 -829.547586784725</t>
  </si>
  <si>
    <t>-544.743583430822 158.518273927057 -683.648517278616</t>
  </si>
  <si>
    <t>-594.194100705432 289.164094551921 -674.244498217678</t>
  </si>
  <si>
    <t>-558.154252941428 332.240267162648 -379.548768259776</t>
  </si>
  <si>
    <t>-355.032619625048 268.983133985637 -257.626093663288</t>
  </si>
  <si>
    <t>-531.980385709759 100.10334216864 -678.668490834444</t>
  </si>
  <si>
    <t>-276.965407712676 84.4882837153816 -372.982540274886</t>
  </si>
  <si>
    <t>-505.401516834241 235.699960190396 -206.607340332316</t>
  </si>
  <si>
    <t>-488.404510107054 260.01311121857 208.815282402375</t>
  </si>
  <si>
    <t>-483.416473415411 282.450522552912 614.542535538231</t>
  </si>
  <si>
    <t>-335.5509248466 300.594511103874 674.879696385902</t>
  </si>
  <si>
    <t>-525.799634829179 78.1566890865874 -200.330672353178</t>
  </si>
  <si>
    <t>-532.245409744493 87.3256230106817 215.998961653442</t>
  </si>
  <si>
    <t>-533.395282433585 103.256915511468 622.010095941742</t>
  </si>
  <si>
    <t>-390.288557824783 61.4344316033848 682.054588816607</t>
  </si>
  <si>
    <t>9763-20170724T150414.776997200.bin</t>
  </si>
  <si>
    <t>-515.571230006059 156.8568514916 -203.494647526391</t>
  </si>
  <si>
    <t>-529.81460979078 154.828134677444 -300.947281221212</t>
  </si>
  <si>
    <t>-537.40096052419 148.865062428657 -408.979183183416</t>
  </si>
  <si>
    <t>-540.839704344899 142.360998970447 -506.702731442609</t>
  </si>
  <si>
    <t>-540.790244156671 134.985816299565 -604.424634622427</t>
  </si>
  <si>
    <t>-536.987665855807 123.910996675674 -741.927031054997</t>
  </si>
  <si>
    <t>-511.903489610905 120.13496500614 -829.548557264417</t>
  </si>
  <si>
    <t>-545.031121666644 158.014615450511 -683.675413571911</t>
  </si>
  <si>
    <t>-594.434292405635 288.687644271171 -674.366937352664</t>
  </si>
  <si>
    <t>-558.559258090839 331.755848071864 -379.649981223251</t>
  </si>
  <si>
    <t>-355.60378360578 268.204616586756 -257.603563815929</t>
  </si>
  <si>
    <t>-532.305913603298 99.5981515682097 -678.61863649735</t>
  </si>
  <si>
    <t>-277.144733952255 84.0489207669948 -372.70786828803</t>
  </si>
  <si>
    <t>-505.329550652971 235.642617414032 -206.602284996785</t>
  </si>
  <si>
    <t>-488.384465434374 259.982094903088 208.820959501866</t>
  </si>
  <si>
    <t>-483.406715987427 282.471514104448 614.537375253553</t>
  </si>
  <si>
    <t>-335.53944143757 300.602731455688 674.87418047671</t>
  </si>
  <si>
    <t>-525.776931786774 78.0579671941853 -200.328628000388</t>
  </si>
  <si>
    <t>-532.277492301822 87.3028769923903 215.998499807743</t>
  </si>
  <si>
    <t>-533.406339773957 103.242744440725 622.009850810465</t>
  </si>
  <si>
    <t>-390.296874929692 61.4260948896897 682.051875699027</t>
  </si>
  <si>
    <t>9763-20170724T150414.844196500.bin</t>
  </si>
  <si>
    <t>-515.468670027383 156.655844577652 -203.498883446514</t>
  </si>
  <si>
    <t>-529.662010264699 154.622952933042 -300.958722973048</t>
  </si>
  <si>
    <t>-537.349556097862 148.545647201578 -408.977213728979</t>
  </si>
  <si>
    <t>-540.937981752133 141.886185790694 -506.68465161967</t>
  </si>
  <si>
    <t>-541.092919731441 134.298704385102 -604.390442324269</t>
  </si>
  <si>
    <t>-537.632147365336 122.860996935886 -741.872036317499</t>
  </si>
  <si>
    <t>-512.728825242176 118.824485503367 -829.533544229194</t>
  </si>
  <si>
    <t>-545.475061130742 157.130547032771 -683.690490520121</t>
  </si>
  <si>
    <t>-594.641946061786 287.893819115998 -674.559128850661</t>
  </si>
  <si>
    <t>-559.772283963199 331.402734643067 -379.786156350095</t>
  </si>
  <si>
    <t>-357.10872315876 267.490196759719 -257.443672690675</t>
  </si>
  <si>
    <t>-532.848755330854 98.7030904863473 -678.511840019455</t>
  </si>
  <si>
    <t>-277.801336265785 83.5385810010464 -372.197426109695</t>
  </si>
  <si>
    <t>-505.221173708569 235.486233636612 -206.619604007206</t>
  </si>
  <si>
    <t>-488.409302504673 259.85951143692 208.807073090314</t>
  </si>
  <si>
    <t>-483.341090452132 282.451241874541 614.516890943583</t>
  </si>
  <si>
    <t>-335.491799222218 300.655962548679 674.875606182008</t>
  </si>
  <si>
    <t>-525.716438806027 77.8162226186703 -200.326672973755</t>
  </si>
  <si>
    <t>-532.390980501856 87.2401246348566 215.99370352765</t>
  </si>
  <si>
    <t>-533.416990046408 103.180575347117 622.016482798414</t>
  </si>
  <si>
    <t>-390.304238132654 61.4039018068243 682.078575266342</t>
  </si>
  <si>
    <t>9763-20170724T150414.873263100.bin</t>
  </si>
  <si>
    <t>-515.49680016648 156.524697106241 -203.504229040871</t>
  </si>
  <si>
    <t>-529.712673045277 154.491536569321 -300.960769943053</t>
  </si>
  <si>
    <t>-537.472727314502 148.371494818918 -408.971590725139</t>
  </si>
  <si>
    <t>-541.144134167218 141.653352024557 -506.672008519494</t>
  </si>
  <si>
    <t>-541.39816793293 133.985584133821 -604.37127697096</t>
  </si>
  <si>
    <t>-538.092567099312 122.410464687336 -741.845193986524</t>
  </si>
  <si>
    <t>-513.274823068035 118.274079866334 -829.526320595303</t>
  </si>
  <si>
    <t>-545.845050825785 156.743344305126 -683.689002668088</t>
  </si>
  <si>
    <t>-594.954035499636 287.535422965228 -674.63025503216</t>
  </si>
  <si>
    <t>-560.784579597145 331.587561189542 -379.856217892958</t>
  </si>
  <si>
    <t>-358.253579404598 267.550168774099 -257.359559052918</t>
  </si>
  <si>
    <t>-533.262451279885 98.3104949789047 -678.466540813091</t>
  </si>
  <si>
    <t>-278.39084539338 83.153397897878 -371.909988328038</t>
  </si>
  <si>
    <t>-505.259008770193 235.368904165587 -206.623664913238</t>
  </si>
  <si>
    <t>-488.431122531315 259.764953140634 208.801041416516</t>
  </si>
  <si>
    <t>-483.300871136625 282.431616348957 614.506671279014</t>
  </si>
  <si>
    <t>-335.466081686236 300.702032102004 674.881011120722</t>
  </si>
  <si>
    <t>-525.762284796123 77.656359250806 -200.31951893791</t>
  </si>
  <si>
    <t>-532.476449429242 87.1874475381062 215.997762170983</t>
  </si>
  <si>
    <t>-533.428869511926 103.13961417648 622.019829838547</t>
  </si>
  <si>
    <t>-390.328778894775 61.3379826778892 682.094653757574</t>
  </si>
  <si>
    <t>9763-20170724T150414.942465700.bin</t>
  </si>
  <si>
    <t>-515.547008592117 156.215118808112 -203.487341912591</t>
  </si>
  <si>
    <t>-529.75856250035 154.198608404085 -300.944867830861</t>
  </si>
  <si>
    <t>-537.645498095907 148.032310752308 -408.943955707753</t>
  </si>
  <si>
    <t>-541.481268297071 141.241321205419 -506.633064273393</t>
  </si>
  <si>
    <t>-541.947012664594 133.466062172869 -604.32292184147</t>
  </si>
  <si>
    <t>-538.987012042627 121.70065867936 -741.788670156601</t>
  </si>
  <si>
    <t>-514.331365593608 117.451975692978 -829.510019329267</t>
  </si>
  <si>
    <t>-546.562296996652 156.120802988759 -683.660594273947</t>
  </si>
  <si>
    <t>-595.405498843281 287.00644207259 -674.591180794269</t>
  </si>
  <si>
    <t>-562.521729735289 332.77604756451 -379.932294919622</t>
  </si>
  <si>
    <t>-360.259930358585 268.403409359279 -257.167024255103</t>
  </si>
  <si>
    <t>-534.028529876346 97.6819010254792 -678.388994226229</t>
  </si>
  <si>
    <t>-279.251035282963 82.3431456270544 -371.55201023208</t>
  </si>
  <si>
    <t>-505.172995390307 235.123004556463 -206.625493637454</t>
  </si>
  <si>
    <t>-488.407911772865 259.551539051834 208.799789405467</t>
  </si>
  <si>
    <t>-483.264074306438 282.435039660997 614.513640800062</t>
  </si>
  <si>
    <t>-335.432828373521 300.722992520402 674.891399048763</t>
  </si>
  <si>
    <t>-525.872812015649 77.2832059875104 -200.303615000283</t>
  </si>
  <si>
    <t>-532.701819510794 87.0935223359747 216.005303186794</t>
  </si>
  <si>
    <t>-533.448361898045 103.070767721182 622.029102516572</t>
  </si>
  <si>
    <t>-390.368566478264 61.234706947019 682.128304880625</t>
  </si>
  <si>
    <t>9763-20170724T150414.974550700.bin</t>
  </si>
  <si>
    <t>-515.638785411492 156.028304207223 -203.478780268757</t>
  </si>
  <si>
    <t>-529.881726425642 154.016937983914 -300.931852861531</t>
  </si>
  <si>
    <t>-537.838913585128 147.838796273117 -408.924897943747</t>
  </si>
  <si>
    <t>-541.751552656589 141.028495478372 -506.609627278766</t>
  </si>
  <si>
    <t>-542.306795481227 133.22498703916 -604.29688973015</t>
  </si>
  <si>
    <t>-539.485459525634 121.409111417736 -741.761203506151</t>
  </si>
  <si>
    <t>-514.888626785739 117.145213959931 -829.498331155905</t>
  </si>
  <si>
    <t>-546.99243390961 155.852681122884 -683.63816350944</t>
  </si>
  <si>
    <t>-595.691499483626 286.800732791142 -674.529247840394</t>
  </si>
  <si>
    <t>-563.603492572995 333.192168442416 -379.879851098832</t>
  </si>
  <si>
    <t>-361.459922930531 268.567363782322 -257.052427352625</t>
  </si>
  <si>
    <t>-534.472726520167 97.4113680620051 -678.357949363174</t>
  </si>
  <si>
    <t>-279.722616888 82.0085631413269 -371.597618271386</t>
  </si>
  <si>
    <t>-505.267865658083 234.965529355338 -206.610697995475</t>
  </si>
  <si>
    <t>-488.457770930753 259.43278089243 208.810539814772</t>
  </si>
  <si>
    <t>-483.226599284453 282.417732400291 614.503804068457</t>
  </si>
  <si>
    <t>-335.402329716073 300.726887259955 674.89223707829</t>
  </si>
  <si>
    <t>-526.032477365516 77.083955029251 -200.285657600258</t>
  </si>
  <si>
    <t>-532.849286851008 87.0033555873483 216.020843368163</t>
  </si>
  <si>
    <t>-533.451114499315 103.020600094 622.036784458385</t>
  </si>
  <si>
    <t>-390.413838896186 61.0763735105966 682.161828928297</t>
  </si>
  <si>
    <t>9763-20170724T150415.043739200.bin</t>
  </si>
  <si>
    <t>-515.95262590209 155.721726939909 -203.42972329605</t>
  </si>
  <si>
    <t>-530.21071667007 153.723173819872 -300.880807688205</t>
  </si>
  <si>
    <t>-538.295630744064 147.530785637488 -408.863543735492</t>
  </si>
  <si>
    <t>-542.366770436137 140.691433531979 -506.539826198505</t>
  </si>
  <si>
    <t>-543.122260412855 132.840027017553 -604.221976749321</t>
  </si>
  <si>
    <t>-540.625476667575 120.934392850371 -741.684732416051</t>
  </si>
  <si>
    <t>-516.203709600042 116.640417420611 -829.46937918336</t>
  </si>
  <si>
    <t>-547.980057503723 155.419248523318 -683.56668131646</t>
  </si>
  <si>
    <t>-596.436746045666 286.443895684623 -674.416177774143</t>
  </si>
  <si>
    <t>-565.857607938179 333.637689516179 -379.733889113471</t>
  </si>
  <si>
    <t>-363.929678587847 268.492028631096 -256.826773977029</t>
  </si>
  <si>
    <t>-535.478190416556 96.9748580364978 -678.277704702566</t>
  </si>
  <si>
    <t>-280.457716406346 81.1504628913738 -371.742075283682</t>
  </si>
  <si>
    <t>-505.544379093156 234.67605713754 -206.5860274996</t>
  </si>
  <si>
    <t>-488.448658210471 259.224333783412 208.818761665519</t>
  </si>
  <si>
    <t>-483.201756124995 282.425918233795 614.514702269882</t>
  </si>
  <si>
    <t>-335.364666040516 300.62903586286 674.903764864661</t>
  </si>
  <si>
    <t>-526.357007784814 76.7641269174658 -200.260400934953</t>
  </si>
  <si>
    <t>-533.011482787149 86.8283822180802 216.045321940249</t>
  </si>
  <si>
    <t>-533.458977307744 102.961732233786 622.056029295115</t>
  </si>
  <si>
    <t>-390.494298042833 60.8515038192061 682.23767702591</t>
  </si>
  <si>
    <t>9763-20170724T150415.072817000.bin</t>
  </si>
  <si>
    <t>-516.000224914576 155.58111651348 -203.413753334555</t>
  </si>
  <si>
    <t>-530.27263860289 153.588570284553 -300.8628344442</t>
  </si>
  <si>
    <t>-538.423547754605 147.389725242688 -408.840357757636</t>
  </si>
  <si>
    <t>-542.573855442198 140.537129646657 -506.512328780245</t>
  </si>
  <si>
    <t>-543.427472649645 132.663327899969 -604.191847798109</t>
  </si>
  <si>
    <t>-541.088188631042 120.715612256086 -741.653693065609</t>
  </si>
  <si>
    <t>-516.741908607666 116.393837756533 -829.457993549729</t>
  </si>
  <si>
    <t>-548.361480106797 155.221438641884 -683.537772547543</t>
  </si>
  <si>
    <t>-596.64991162112 286.313449238206 -674.273466922103</t>
  </si>
  <si>
    <t>-566.701455367355 333.637435716326 -379.547394007791</t>
  </si>
  <si>
    <t>-364.864664645561 268.162097305021 -256.66570045335</t>
  </si>
  <si>
    <t>-535.882925523287 96.7725600249385 -678.245305967491</t>
  </si>
  <si>
    <t>-280.811396950606 80.8048948211303 -371.809251163947</t>
  </si>
  <si>
    <t>-505.558723192694 234.551181172747 -206.558102642061</t>
  </si>
  <si>
    <t>-488.406434900003 259.119106650344 208.843100070479</t>
  </si>
  <si>
    <t>-483.18617548226 282.396390661127 614.534595661358</t>
  </si>
  <si>
    <t>-335.346330896765 300.633373270366 674.906746738033</t>
  </si>
  <si>
    <t>-526.416765727262 76.6045980178183 -200.237862844729</t>
  </si>
  <si>
    <t>-533.049038978232 86.7419783335479 216.066368188366</t>
  </si>
  <si>
    <t>-533.471789522942 102.93743099817 622.065432005536</t>
  </si>
  <si>
    <t>-390.509278048102 60.8376460296386 682.259592104603</t>
  </si>
  <si>
    <t>9763-20170724T150415.141543600.bin</t>
  </si>
  <si>
    <t>-516.084249899521 155.307467950525 -203.403037297447</t>
  </si>
  <si>
    <t>-530.381736528142 153.32246309923 -300.848616231434</t>
  </si>
  <si>
    <t>-538.635898594024 147.148795580075 -408.819725198593</t>
  </si>
  <si>
    <t>-542.910646428046 140.321934284215 -506.488098386295</t>
  </si>
  <si>
    <t>-543.919945568257 132.474720229789 -604.168202526825</t>
  </si>
  <si>
    <t>-541.832788952668 120.562663164833 -741.637258806304</t>
  </si>
  <si>
    <t>-517.657299543854 116.223359675056 -829.487823601213</t>
  </si>
  <si>
    <t>-548.993043923218 155.054681315336 -683.499292931007</t>
  </si>
  <si>
    <t>-596.954966778411 286.245721018692 -673.980626202571</t>
  </si>
  <si>
    <t>-568.311070406214 333.420808921984 -379.100991080074</t>
  </si>
  <si>
    <t>-366.549242279107 267.243870620309 -256.472319982145</t>
  </si>
  <si>
    <t>-536.517709059947 96.6016019632129 -678.244731818322</t>
  </si>
  <si>
    <t>-281.452848250184 80.0326720872047 -371.996220009154</t>
  </si>
  <si>
    <t>-505.648881784906 234.282035557693 -206.544472041755</t>
  </si>
  <si>
    <t>-488.439145748957 258.970950807996 208.847279519247</t>
  </si>
  <si>
    <t>-483.127676894518 282.369739150831 614.519357545338</t>
  </si>
  <si>
    <t>-335.3003075603 300.67430484978 674.901584033993</t>
  </si>
  <si>
    <t>-526.487832069291 76.3277642272442 -200.219641171533</t>
  </si>
  <si>
    <t>-533.063243959029 86.5680187282708 216.083023946547</t>
  </si>
  <si>
    <t>-533.49065263221 102.894822531229 622.072751629365</t>
  </si>
  <si>
    <t>-390.534777713461 60.7954027167723 682.282819718213</t>
  </si>
  <si>
    <t>9763-20170724T150415.175635000.bin</t>
  </si>
  <si>
    <t>-516.179507371722 155.21462834854 -203.400496874639</t>
  </si>
  <si>
    <t>-530.482813775858 153.227797556745 -300.845155879633</t>
  </si>
  <si>
    <t>-538.785707456514 147.049777114796 -408.812317608657</t>
  </si>
  <si>
    <t>-543.121521344004 140.216121415727 -506.477535862608</t>
  </si>
  <si>
    <t>-544.208762459412 132.357087450796 -604.155849778832</t>
  </si>
  <si>
    <t>-542.248821545534 120.422377224099 -741.62479505907</t>
  </si>
  <si>
    <t>-518.168401866834 116.082188764615 -829.501461937222</t>
  </si>
  <si>
    <t>-549.347138203241 154.925638701616 -683.485969045075</t>
  </si>
  <si>
    <t>-597.105848347073 286.17462121991 -673.846794280597</t>
  </si>
  <si>
    <t>-569.145150579607 333.282560078696 -378.890819887049</t>
  </si>
  <si>
    <t>-367.422315153402 266.849859099626 -256.336342841917</t>
  </si>
  <si>
    <t>-536.883220295393 96.4700135480775 -678.233268289058</t>
  </si>
  <si>
    <t>-281.905528421225 79.8575737753449 -372.098919770472</t>
  </si>
  <si>
    <t>-505.804238813878 234.208740029829 -206.536032364905</t>
  </si>
  <si>
    <t>-488.448735221953 258.923851658146 208.848092397037</t>
  </si>
  <si>
    <t>-483.103084653244 282.359039451544 614.519904883119</t>
  </si>
  <si>
    <t>-335.278536028237 300.688445177837 674.901448853572</t>
  </si>
  <si>
    <t>-526.532777148154 76.2201203666743 -200.217886478021</t>
  </si>
  <si>
    <t>-533.087504230557 86.4988508426165 216.084155117999</t>
  </si>
  <si>
    <t>-533.508715567012 102.874637417628 622.073539558066</t>
  </si>
  <si>
    <t>-390.541868843178 60.8103007222614 682.282140627882</t>
  </si>
  <si>
    <t>9763-20170724T150415.241837800.bin</t>
  </si>
  <si>
    <t>-516.245747451156 154.93220613956 -203.370516935554</t>
  </si>
  <si>
    <t>-530.556353150003 152.948204050152 -300.814256853015</t>
  </si>
  <si>
    <t>-538.96165857241 146.760554189063 -408.772839921383</t>
  </si>
  <si>
    <t>-543.427343631594 139.908447573849 -506.431114828581</t>
  </si>
  <si>
    <t>-544.680963819218 132.01906514095 -604.104829073107</t>
  </si>
  <si>
    <t>-542.992965491096 120.026180179619 -741.572381962113</t>
  </si>
  <si>
    <t>-519.054697333923 115.67601279606 -829.487334598805</t>
  </si>
  <si>
    <t>-549.973639166134 154.554704578677 -683.43412924978</t>
  </si>
  <si>
    <t>-597.522516462569 285.870665524671 -673.69163717125</t>
  </si>
  <si>
    <t>-570.511116462812 332.947084241854 -378.642220260258</t>
  </si>
  <si>
    <t>-368.888125252976 266.255120774027 -256.0643020419</t>
  </si>
  <si>
    <t>-537.504560059587 96.1002502464983 -678.181393058854</t>
  </si>
  <si>
    <t>-282.440533713372 79.3639404209218 -372.21430334588</t>
  </si>
  <si>
    <t>-505.833753032773 233.911556409555 -206.510152069911</t>
  </si>
  <si>
    <t>-488.39231115338 258.761068423856 208.862312814192</t>
  </si>
  <si>
    <t>-483.067551832357 282.332701321955 614.528011657744</t>
  </si>
  <si>
    <t>-335.244322296694 300.730109585939 674.892163077171</t>
  </si>
  <si>
    <t>-526.602762899379 75.934013025081 -200.203996878378</t>
  </si>
  <si>
    <t>-533.112509168865 86.2609952577918 216.097585941396</t>
  </si>
  <si>
    <t>-533.542824908684 102.861384986873 622.073649860762</t>
  </si>
  <si>
    <t>-390.530288357893 60.9132417556364 682.254786727388</t>
  </si>
  <si>
    <t>9763-20170724T150415.270915700.bin</t>
  </si>
  <si>
    <t>-516.260026527751 154.764100860879 -203.359560748049</t>
  </si>
  <si>
    <t>-530.608233809408 152.795331704041 -300.798021211378</t>
  </si>
  <si>
    <t>-539.094630259342 146.609838919816 -408.750463435399</t>
  </si>
  <si>
    <t>-543.648630397417 139.752229239701 -506.404174060145</t>
  </si>
  <si>
    <t>-545.004968221986 131.848906480828 -604.075547136792</t>
  </si>
  <si>
    <t>-543.476083824189 119.827056094205 -741.5423312329</t>
  </si>
  <si>
    <t>-519.625702121858 115.469359716785 -829.480786773485</t>
  </si>
  <si>
    <t>-550.397229986211 154.366163120196 -683.403240194558</t>
  </si>
  <si>
    <t>-597.942062930825 285.691408517328 -673.645110357829</t>
  </si>
  <si>
    <t>-571.27197203346 332.894969452789 -378.584916184524</t>
  </si>
  <si>
    <t>-369.618303032693 266.10117744177 -256.112859122258</t>
  </si>
  <si>
    <t>-537.906558290828 95.9160053858227 -678.152707384387</t>
  </si>
  <si>
    <t>-282.647202053094 79.211338288899 -372.36573524722</t>
  </si>
  <si>
    <t>-505.879358507767 233.76555572426 -206.492654005532</t>
  </si>
  <si>
    <t>-488.37332363648 258.647875255685 208.875164580367</t>
  </si>
  <si>
    <t>-483.055541406224 282.319074680332 614.54066966223</t>
  </si>
  <si>
    <t>-335.224622487826 300.727621122365 674.882579014238</t>
  </si>
  <si>
    <t>-526.641278946852 75.7500907719796 -200.198894171</t>
  </si>
  <si>
    <t>-533.137665614795 86.1507948210581 216.101002479425</t>
  </si>
  <si>
    <t>-533.562733795791 102.860085014634 622.069490015455</t>
  </si>
  <si>
    <t>-390.520563444032 60.9821970725557 682.229142508934</t>
  </si>
  <si>
    <t>9763-20170724T150415.311528800.bin</t>
  </si>
  <si>
    <t>-516.321170251637 154.6110422697 -203.346540138937</t>
  </si>
  <si>
    <t>-530.672353070392 152.652938967307 -300.784729372618</t>
  </si>
  <si>
    <t>-539.199932095562 146.473227847655 -408.734285363519</t>
  </si>
  <si>
    <t>-543.805987053906 139.617257103904 -506.385483986928</t>
  </si>
  <si>
    <t>-545.228929312861 131.710599927639 -604.055792331821</t>
  </si>
  <si>
    <t>-543.808749704631 119.678170616547 -741.522796098825</t>
  </si>
  <si>
    <t>-520.022821032545 115.311203624477 -829.478199978895</t>
  </si>
  <si>
    <t>-550.690311220512 154.220359251143 -683.380887134435</t>
  </si>
  <si>
    <t>-598.148549054254 285.567946724377 -673.563160905724</t>
  </si>
  <si>
    <t>-571.966656676965 332.940745675282 -378.486251723734</t>
  </si>
  <si>
    <t>-370.238338491636 266.112331340583 -256.156344033273</t>
  </si>
  <si>
    <t>-538.182702922705 95.7734404032458 -678.135912445856</t>
  </si>
  <si>
    <t>-282.853921168634 79.0934695479366 -372.470240459924</t>
  </si>
  <si>
    <t>-505.936854180273 233.604495071199 -206.474556092866</t>
  </si>
  <si>
    <t>-488.357385003139 258.54359651823 208.886744540148</t>
  </si>
  <si>
    <t>-483.044891894649 282.308015535003 614.549036201629</t>
  </si>
  <si>
    <t>-335.206890345512 300.719647859737 674.872631560102</t>
  </si>
  <si>
    <t>-526.685933320195 75.6084677448384 -200.197725212329</t>
  </si>
  <si>
    <t>-533.154622867808 86.0447503727573 216.101740163751</t>
  </si>
  <si>
    <t>-533.578701649385 102.870023564187 622.066949365313</t>
  </si>
  <si>
    <t>-390.501753108888 61.0753544164616 682.201721366766</t>
  </si>
  <si>
    <t>9763-20170724T150415.374529200.bin</t>
  </si>
  <si>
    <t>-516.413055791338 154.30719179709 -203.339210661006</t>
  </si>
  <si>
    <t>-530.811136257321 152.352258370235 -300.770645859062</t>
  </si>
  <si>
    <t>-539.428857660743 146.160301234887 -408.712293487277</t>
  </si>
  <si>
    <t>-544.130844695495 139.28527172309 -506.357719841032</t>
  </si>
  <si>
    <t>-545.663395941217 131.351561492812 -604.024026476138</t>
  </si>
  <si>
    <t>-544.411360441916 119.271592178247 -741.488637198856</t>
  </si>
  <si>
    <t>-520.725774654878 114.885059293553 -829.470113768297</t>
  </si>
  <si>
    <t>-551.228528165801 153.832424728165 -683.350166539235</t>
  </si>
  <si>
    <t>-598.560627943794 285.216765002554 -673.40517854637</t>
  </si>
  <si>
    <t>-573.761365584121 333.022422081165 -378.278672294694</t>
  </si>
  <si>
    <t>-371.848988729626 265.900108158464 -256.41408136343</t>
  </si>
  <si>
    <t>-538.701066343319 95.3900139461853 -678.100375300543</t>
  </si>
  <si>
    <t>-283.318156627447 78.7479944569657 -372.623603061436</t>
  </si>
  <si>
    <t>-506.008356778728 233.31678587225 -206.461063110583</t>
  </si>
  <si>
    <t>-488.367149331293 258.346546339092 208.892232157986</t>
  </si>
  <si>
    <t>-483.012502937732 282.279515390314 614.544797314068</t>
  </si>
  <si>
    <t>-335.16930207667 300.741294087767 674.840330319513</t>
  </si>
  <si>
    <t>-526.823141466324 75.2692236798296 -200.186726202894</t>
  </si>
  <si>
    <t>-533.24551133076 85.8757205708343 216.109164603636</t>
  </si>
  <si>
    <t>-533.618411245143 102.846671738835 622.061789934101</t>
  </si>
  <si>
    <t>-390.535715449289 61.0350303678156 682.171062034926</t>
  </si>
  <si>
    <t>9763-20170724T150415.559591300.bin</t>
  </si>
  <si>
    <t>-516.489143056345 154.161840882719 -203.33556945107</t>
  </si>
  <si>
    <t>-530.8903355541 152.212686888464 -300.766609361674</t>
  </si>
  <si>
    <t>-539.531197055927 146.02316164506 -408.706591426656</t>
  </si>
  <si>
    <t>-544.261715402952 139.14806038905 -506.350530349576</t>
  </si>
  <si>
    <t>-545.830210720892 131.21155661528 -604.016123718944</t>
  </si>
  <si>
    <t>-544.636357045169 119.124474012169 -741.480604853172</t>
  </si>
  <si>
    <t>-520.976787618091 114.735108134113 -829.468922781067</t>
  </si>
  <si>
    <t>-551.42816895469 153.688405083564 -683.341018750595</t>
  </si>
  <si>
    <t>-598.737489742419 285.077802898762 -673.366771431583</t>
  </si>
  <si>
    <t>-574.67151832363 333.146329809674 -378.222403402585</t>
  </si>
  <si>
    <t>-372.678163151143 265.786033020375 -256.623569826471</t>
  </si>
  <si>
    <t>-538.899984983282 95.2461194118971 -678.093455060656</t>
  </si>
  <si>
    <t>-283.485245628538 78.5603839569703 -372.794134867586</t>
  </si>
  <si>
    <t>-506.085727689929 233.18211472211 -206.45604940842</t>
  </si>
  <si>
    <t>-488.376761987508 258.271448787795 208.890674819662</t>
  </si>
  <si>
    <t>-482.99827923749 282.278517119039 614.541949776457</t>
  </si>
  <si>
    <t>-335.150392780125 300.739361098885 674.826275888327</t>
  </si>
  <si>
    <t>-526.912283565093 75.1332205443005 -200.185056285486</t>
  </si>
  <si>
    <t>-533.305486028348 85.7781128405954 216.11028310649</t>
  </si>
  <si>
    <t>-533.634741004454 102.830176864963 622.063824661463</t>
  </si>
  <si>
    <t>-390.531607555205 61.0810454985849 682.167941446742</t>
  </si>
  <si>
    <t>9763-20170724T150415.575634300.bin</t>
  </si>
  <si>
    <t>-516.524856075762 153.618543776405 -203.331382775996</t>
  </si>
  <si>
    <t>-531.003856778165 151.702161334289 -300.751523585827</t>
  </si>
  <si>
    <t>-539.569390375737 145.608703723771 -408.702958618876</t>
  </si>
  <si>
    <t>-544.168853334461 138.854174630432 -506.361629062889</t>
  </si>
  <si>
    <t>-545.545267942805 131.077813076041 -604.042975242051</t>
  </si>
  <si>
    <t>-544.018881847542 119.263232202067 -741.527805331595</t>
  </si>
  <si>
    <t>-520.199683364352 115.028141357948 -829.480626803126</t>
  </si>
  <si>
    <t>-550.99585761352 153.702485862791 -683.336186450843</t>
  </si>
  <si>
    <t>-598.394478778532 285.039798034272 -673.069199694685</t>
  </si>
  <si>
    <t>-577.383204521572 332.793492359576 -377.640453225446</t>
  </si>
  <si>
    <t>-374.888411794918 263.776071400762 -257.817865717501</t>
  </si>
  <si>
    <t>-538.391305149331 95.2688663012361 -678.174830374593</t>
  </si>
  <si>
    <t>-282.651668916785 78.5478031116966 -374.178310573828</t>
  </si>
  <si>
    <t>-506.031736036974 232.662628554587 -206.445865112367</t>
  </si>
  <si>
    <t>-488.176994475947 257.899865296179 208.885709658993</t>
  </si>
  <si>
    <t>-482.922622804526 282.244887573483 614.520081778226</t>
  </si>
  <si>
    <t>-335.056073520624 300.754008232473 674.743757496295</t>
  </si>
  <si>
    <t>-527.003548627738 74.5653585283083 -200.174785547061</t>
  </si>
  <si>
    <t>-533.337611732625 85.424843589394 216.115967216883</t>
  </si>
  <si>
    <t>-533.717193584623 102.77801522756 622.059907546864</t>
  </si>
  <si>
    <t>-390.598590647523 61.0309390516586 682.128629169588</t>
  </si>
  <si>
    <t>9763-20170724T150415.639368500.bin</t>
  </si>
  <si>
    <t>-516.44395447299 153.524371688161 -203.333560175613</t>
  </si>
  <si>
    <t>-530.9237290774 151.611240218378 -300.753631125642</t>
  </si>
  <si>
    <t>-539.384367766946 145.572098014205 -408.71647191656</t>
  </si>
  <si>
    <t>-543.848402398668 138.893150276334 -506.38660691605</t>
  </si>
  <si>
    <t>-545.05046378921 131.222529672309 -604.078581697316</t>
  </si>
  <si>
    <t>-543.239391769344 119.591841592851 -741.575649386812</t>
  </si>
  <si>
    <t>-519.329068648187 115.471228460859 -829.509280313943</t>
  </si>
  <si>
    <t>-550.382951995849 153.943180188679 -683.35236028651</t>
  </si>
  <si>
    <t>-597.926697397757 285.218456933909 -672.947809905757</t>
  </si>
  <si>
    <t>-577.889949880708 332.47404885524 -377.371440915821</t>
  </si>
  <si>
    <t>-375.073873743416 263.145624957406 -258.273845140706</t>
  </si>
  <si>
    <t>-537.696929139691 95.5226480756344 -678.243531669397</t>
  </si>
  <si>
    <t>-281.929748526182 78.8766604106536 -374.614640037441</t>
  </si>
  <si>
    <t>-505.934265518933 232.553175947728 -206.441895019496</t>
  </si>
  <si>
    <t>-488.083484621222 257.846520002229 208.88643245478</t>
  </si>
  <si>
    <t>-482.913654519877 282.259051984899 614.522790237778</t>
  </si>
  <si>
    <t>-335.029515459535 300.741396960991 674.711572622011</t>
  </si>
  <si>
    <t>-526.937059739936 74.472683015375 -200.187858713184</t>
  </si>
  <si>
    <t>-533.2891675417 85.3178420764091 216.102927402493</t>
  </si>
  <si>
    <t>-533.753653794618 102.759001035923 622.052841055588</t>
  </si>
  <si>
    <t>-390.629299385985 60.9958264583777 682.096667476885</t>
  </si>
  <si>
    <t>9763-20170724T150415.673459500.bin</t>
  </si>
  <si>
    <t>-516.398739239043 153.463010594201 -203.327105456202</t>
  </si>
  <si>
    <t>-530.880425067734 151.54979924225 -300.746863310899</t>
  </si>
  <si>
    <t>-539.272403736972 145.543307549008 -408.716871211806</t>
  </si>
  <si>
    <t>-543.647245937124 138.910520498191 -506.394182047992</t>
  </si>
  <si>
    <t>-544.734065677703 131.305509051271 -604.092640590588</t>
  </si>
  <si>
    <t>-542.734500241645 119.789550657047 -741.596651888903</t>
  </si>
  <si>
    <t>-518.763187724406 115.73475905157 -829.516793242033</t>
  </si>
  <si>
    <t>-549.988034503022 154.085723486606 -683.354489015332</t>
  </si>
  <si>
    <t>-597.659298027131 285.298801355922 -672.88226293822</t>
  </si>
  <si>
    <t>-578.104178821838 332.408896356934 -377.250324586613</t>
  </si>
  <si>
    <t>-375.132066339197 262.975932845271 -258.479958951821</t>
  </si>
  <si>
    <t>-537.248705781801 95.6740500446356 -678.277307137439</t>
  </si>
  <si>
    <t>-281.351064384196 78.965973018099 -374.691045085753</t>
  </si>
  <si>
    <t>-505.896661703173 232.493845616262 -206.433269015121</t>
  </si>
  <si>
    <t>-487.992445483854 257.824344176233 208.890482100996</t>
  </si>
  <si>
    <t>-482.909854099526 282.269781161139 614.523281332199</t>
  </si>
  <si>
    <t>-335.015194230758 300.73744921383 674.690724231769</t>
  </si>
  <si>
    <t>-526.886215513046 74.4125815294576 -200.190184115676</t>
  </si>
  <si>
    <t>-533.225948029452 85.2593040995357 216.100772859237</t>
  </si>
  <si>
    <t>-533.764822934783 102.761949645366 622.051021180682</t>
  </si>
  <si>
    <t>-390.638040893565 60.9962875349381 682.087307450291</t>
  </si>
  <si>
    <t>9763-20170724T150415.717080100.bin</t>
  </si>
  <si>
    <t>-516.325343896969 153.451006615475 -203.317586545907</t>
  </si>
  <si>
    <t>-530.80705392068 151.537549051179 -300.737459725742</t>
  </si>
  <si>
    <t>-539.121507896878 145.577408419872 -408.715767675601</t>
  </si>
  <si>
    <t>-543.397001885155 139.010117151404 -506.402058678245</t>
  </si>
  <si>
    <t>-544.356774110008 131.496038741736 -604.108886988305</t>
  </si>
  <si>
    <t>-542.15070515431 120.137969732994 -741.622991010549</t>
  </si>
  <si>
    <t>-518.12523984909 116.15514516624 -829.531508825707</t>
  </si>
  <si>
    <t>-549.520204367446 154.361108211735 -683.35226740887</t>
  </si>
  <si>
    <t>-597.215818311669 285.570452094431 -672.744211313401</t>
  </si>
  <si>
    <t>-578.241632355221 332.523290076421 -377.049525477079</t>
  </si>
  <si>
    <t>-375.105560386564 263.021950871785 -258.599852264903</t>
  </si>
  <si>
    <t>-536.731501444997 95.9559622674535 -678.323154616648</t>
  </si>
  <si>
    <t>-280.838443513213 79.231878243233 -374.865853669639</t>
  </si>
  <si>
    <t>-505.817982067182 232.47429879809 -206.423872794951</t>
  </si>
  <si>
    <t>-487.872286689206 257.809428772048 208.897827148884</t>
  </si>
  <si>
    <t>-482.908030415683 282.283035915724 614.525078018565</t>
  </si>
  <si>
    <t>-335.001080424136 300.707695794847 674.675469990581</t>
  </si>
  <si>
    <t>-526.820888774882 74.4127257219325 -200.181779462467</t>
  </si>
  <si>
    <t>-533.146855613932 85.2174325816982 216.110485834036</t>
  </si>
  <si>
    <t>-533.778698488341 102.768087136003 622.050172567242</t>
  </si>
  <si>
    <t>-390.640556404864 61.0257012885743 682.075543535731</t>
  </si>
  <si>
    <t>9763-20170724T150415.775234800.bin</t>
  </si>
  <si>
    <t>-516.06689570279 153.341169670601 -203.338170109115</t>
  </si>
  <si>
    <t>-530.585481721751 151.429535278919 -300.752584007965</t>
  </si>
  <si>
    <t>-538.803903547089 145.521160006685 -408.741131599176</t>
  </si>
  <si>
    <t>-542.939383553665 139.028352167669 -506.438409682844</t>
  </si>
  <si>
    <t>-543.707658503105 131.621695380965 -604.155040505893</t>
  </si>
  <si>
    <t>-541.17973565743 120.45384542528 -741.679169872086</t>
  </si>
  <si>
    <t>-517.10597780658 116.584541080928 -829.579561768313</t>
  </si>
  <si>
    <t>-548.735845606949 154.585386343591 -683.378796551956</t>
  </si>
  <si>
    <t>-596.558908315917 285.730626350791 -672.548094968866</t>
  </si>
  <si>
    <t>-579.016808552414 332.461009792916 -376.72963861739</t>
  </si>
  <si>
    <t>-375.637131495207 262.945451847846 -258.707211835107</t>
  </si>
  <si>
    <t>-535.858467622519 96.1953588706165 -678.400435469944</t>
  </si>
  <si>
    <t>-280.22504751187 79.6456068697039 -375.041194499284</t>
  </si>
  <si>
    <t>-505.562531895075 232.401518252404 -206.451487467442</t>
  </si>
  <si>
    <t>-487.626291819207 257.697679162263 208.873021453441</t>
  </si>
  <si>
    <t>-482.890473402175 282.292288375899 614.512761267405</t>
  </si>
  <si>
    <t>-334.965413335686 300.646712298536 674.640128127864</t>
  </si>
  <si>
    <t>-526.568664675315 74.2523553827725 -200.182584734844</t>
  </si>
  <si>
    <t>-533.036097053781 85.1861274377518 216.104111537095</t>
  </si>
  <si>
    <t>-533.808885446007 102.743351426681 622.045347989878</t>
  </si>
  <si>
    <t>-390.697147400003 60.8965107818719 682.060925351898</t>
  </si>
  <si>
    <t>9763-20170724T150415.841414700.bin</t>
  </si>
  <si>
    <t>-515.790309438711 153.278297910522 -203.320825108612</t>
  </si>
  <si>
    <t>-530.33123928975 151.366013319211 -300.731876581444</t>
  </si>
  <si>
    <t>-538.498052310817 145.471902065576 -408.725202623284</t>
  </si>
  <si>
    <t>-542.556820389272 139.002330000493 -506.427194622286</t>
  </si>
  <si>
    <t>-543.21907708674 131.631366551114 -604.147301708542</t>
  </si>
  <si>
    <t>-540.511819120163 120.529022327164 -741.673309751051</t>
  </si>
  <si>
    <t>-516.452749864848 116.656036412007 -829.577619218956</t>
  </si>
  <si>
    <t>-548.170503890548 154.626871860175 -683.366574832826</t>
  </si>
  <si>
    <t>-596.118327107824 285.703785443003 -672.38359496227</t>
  </si>
  <si>
    <t>-580.174853118927 332.230964584207 -376.442616513299</t>
  </si>
  <si>
    <t>-376.600392742529 262.510650845963 -258.877733124935</t>
  </si>
  <si>
    <t>-535.246507643219 96.2463268506622 -678.399115602086</t>
  </si>
  <si>
    <t>-279.831538475017 79.8155402775215 -375.206810151073</t>
  </si>
  <si>
    <t>-505.303541446174 232.292646264749 -206.43057194107</t>
  </si>
  <si>
    <t>-487.416209001365 257.652311610432 208.892079661084</t>
  </si>
  <si>
    <t>-482.884717938299 282.295521106928 614.527288068331</t>
  </si>
  <si>
    <t>-334.938701687099 300.623635405179 674.611026451406</t>
  </si>
  <si>
    <t>-526.312302031567 74.2582914492132 -200.173971325441</t>
  </si>
  <si>
    <t>-532.870983034173 85.0933435260367 216.113863759853</t>
  </si>
  <si>
    <t>-533.828247047178 102.761047053519 622.042988556949</t>
  </si>
  <si>
    <t>-390.692789275019 60.9562418271637 682.031352597876</t>
  </si>
  <si>
    <t>9763-20170724T150415.875505800.bin</t>
  </si>
  <si>
    <t>-515.632304076869 153.263890268861 -203.315914539618</t>
  </si>
  <si>
    <t>-530.168727341403 151.356239162089 -300.727725321973</t>
  </si>
  <si>
    <t>-538.318821044015 145.47442806128 -408.72297439197</t>
  </si>
  <si>
    <t>-542.357938346676 139.019615357422 -506.426746433322</t>
  </si>
  <si>
    <t>-542.996204934663 131.667714593403 -604.148523699165</t>
  </si>
  <si>
    <t>-540.250802745934 120.597725352713 -741.676410089576</t>
  </si>
  <si>
    <t>-516.215852977516 116.697654610643 -829.586057707321</t>
  </si>
  <si>
    <t>-547.943832987104 154.677840706134 -683.363887965605</t>
  </si>
  <si>
    <t>-595.887416767735 285.746105634749 -672.271981686117</t>
  </si>
  <si>
    <t>-580.700234136447 332.165764866446 -376.274338802425</t>
  </si>
  <si>
    <t>-377.055715984548 262.338733303249 -258.894219372765</t>
  </si>
  <si>
    <t>-534.984880318025 96.3040843592817 -678.406368606246</t>
  </si>
  <si>
    <t>-279.702964763523 80.1191196405107 -375.338451413327</t>
  </si>
  <si>
    <t>-505.154818823783 232.286428335716 -206.418328250737</t>
  </si>
  <si>
    <t>-487.312530510639 257.64322777465 208.906486538052</t>
  </si>
  <si>
    <t>-482.88628437024 282.284237642736 614.544631983995</t>
  </si>
  <si>
    <t>-334.929462023423 300.636758759637 674.594350765657</t>
  </si>
  <si>
    <t>-526.109536377039 74.2245061458891 -200.179009874541</t>
  </si>
  <si>
    <t>-532.778586819868 85.1122604680361 216.105744335803</t>
  </si>
  <si>
    <t>-533.840058398663 102.767654727477 622.038627628188</t>
  </si>
  <si>
    <t>-390.688962661969 60.9887312107571 682.007658053628</t>
  </si>
  <si>
    <t>9763-20170724T150415.940258300.bin</t>
  </si>
  <si>
    <t>-515.298542192241 153.343337670955 -203.312960946498</t>
  </si>
  <si>
    <t>-529.841387038557 151.422524925075 -300.723492951255</t>
  </si>
  <si>
    <t>-537.966318884104 145.540315079295 -408.720650044506</t>
  </si>
  <si>
    <t>-541.970087400385 139.093332107837 -506.42645930691</t>
  </si>
  <si>
    <t>-542.56085521156 131.758814551473 -604.149831935573</t>
  </si>
  <si>
    <t>-539.736324274589 120.724579080301 -741.67891248582</t>
  </si>
  <si>
    <t>-515.791981755016 116.773978959703 -829.611040383027</t>
  </si>
  <si>
    <t>-547.493655116613 154.782641029307 -683.361894630983</t>
  </si>
  <si>
    <t>-595.518877785191 285.806710075914 -672.132146217176</t>
  </si>
  <si>
    <t>-581.85385511329 331.93363094775 -376.014666677944</t>
  </si>
  <si>
    <t>-378.167393194938 261.771643732132 -258.907325261692</t>
  </si>
  <si>
    <t>-534.476040937879 96.4213874666366 -678.412106241715</t>
  </si>
  <si>
    <t>-279.357877810274 80.6272924120997 -375.296570856506</t>
  </si>
  <si>
    <t>-504.8256644676 232.358359487967 -206.417290522346</t>
  </si>
  <si>
    <t>-487.053355600177 257.712403964489 208.910708772807</t>
  </si>
  <si>
    <t>-482.892778070938 282.292311027212 614.551587945304</t>
  </si>
  <si>
    <t>-334.909978426527 300.616439932608 674.545824248742</t>
  </si>
  <si>
    <t>-525.784566443585 74.2949356694946 -200.178216908034</t>
  </si>
  <si>
    <t>-532.556023663646 85.1511162792883 216.105693733674</t>
  </si>
  <si>
    <t>-533.86398072252 102.749998920781 622.03817637814</t>
  </si>
  <si>
    <t>-390.742222391691 60.8644350633865 682.002805658318</t>
  </si>
  <si>
    <t>9763-20170724T150415.973346900.bin</t>
  </si>
  <si>
    <t>-515.144898532304 153.428948653573 -203.319747593459</t>
  </si>
  <si>
    <t>-529.698904141624 151.504073699293 -300.728568634431</t>
  </si>
  <si>
    <t>-537.816986763733 145.619206538775 -408.726205638504</t>
  </si>
  <si>
    <t>-541.806772245645 139.172047959036 -506.432377034641</t>
  </si>
  <si>
    <t>-542.37587538995 131.840524108575 -604.156091038793</t>
  </si>
  <si>
    <t>-539.512897815674 120.814533877957 -741.685127939293</t>
  </si>
  <si>
    <t>-515.594973657597 116.848399970678 -829.623773093623</t>
  </si>
  <si>
    <t>-547.300778387668 154.865903642124 -683.368345404077</t>
  </si>
  <si>
    <t>-595.38769363815 285.866131014419 -672.097494386751</t>
  </si>
  <si>
    <t>-582.409938791069 331.837193179821 -375.924948752851</t>
  </si>
  <si>
    <t>-378.768996659719 261.535956964857 -258.821842064482</t>
  </si>
  <si>
    <t>-534.256064944688 96.5106452565522 -678.418306293024</t>
  </si>
  <si>
    <t>-279.221096410493 80.8828151809385 -375.337156052893</t>
  </si>
  <si>
    <t>-504.693156332192 232.465823875937 -206.423077954025</t>
  </si>
  <si>
    <t>-486.925294453439 257.750023457287 208.909317057042</t>
  </si>
  <si>
    <t>-482.891273056686 282.276238636606 614.559808403659</t>
  </si>
  <si>
    <t>-334.897300523124 300.626054265867 674.51863896003</t>
  </si>
  <si>
    <t>-525.61286020868 74.3704065601933 -200.17457413154</t>
  </si>
  <si>
    <t>-532.463451392318 85.2014431012174 216.108683490961</t>
  </si>
  <si>
    <t>-533.868577188484 102.734790256994 622.041762796079</t>
  </si>
  <si>
    <t>-390.76764724834 60.7920235061583 682.016278642498</t>
  </si>
  <si>
    <t>9763-20170724T150416.040117400.bin</t>
  </si>
  <si>
    <t>-514.756021716658 153.633724114747 -203.349392329112</t>
  </si>
  <si>
    <t>-529.321025697787 151.67771187279 -300.755908208782</t>
  </si>
  <si>
    <t>-537.432183341084 145.773057382122 -408.752937592895</t>
  </si>
  <si>
    <t>-541.408510465246 139.315117430091 -506.459071697995</t>
  </si>
  <si>
    <t>-541.957328400485 131.981324060401 -604.182583845541</t>
  </si>
  <si>
    <t>-539.059112355363 120.961637555686 -741.711539779505</t>
  </si>
  <si>
    <t>-515.178975500838 116.953652768836 -829.658472640274</t>
  </si>
  <si>
    <t>-546.891557287957 155.003782957488 -683.395174128893</t>
  </si>
  <si>
    <t>-595.114298690952 285.9479654312 -672.044655771792</t>
  </si>
  <si>
    <t>-583.643630640986 331.94500527775 -375.813729542208</t>
  </si>
  <si>
    <t>-380.159124983103 261.295113403752 -258.648750107198</t>
  </si>
  <si>
    <t>-533.788849627801 96.6616830965152 -678.444305998024</t>
  </si>
  <si>
    <t>-278.740787842646 81.0547269212937 -375.623146903473</t>
  </si>
  <si>
    <t>-504.343271115026 232.681013380008 -206.475561963514</t>
  </si>
  <si>
    <t>-486.722483916726 257.83320058338 208.871181791735</t>
  </si>
  <si>
    <t>-482.869869794685 282.270339319501 614.529117425601</t>
  </si>
  <si>
    <t>-334.863930527162 300.629320424182 674.455645892331</t>
  </si>
  <si>
    <t>-525.180127965839 74.5642291445906 -200.173044802915</t>
  </si>
  <si>
    <t>-532.246405523558 85.3632434016681 216.107443230529</t>
  </si>
  <si>
    <t>-533.867728630101 102.729380012778 622.052594254369</t>
  </si>
  <si>
    <t>-390.784456339922 60.766273948137 682.054906850052</t>
  </si>
  <si>
    <t>9763-20170724T150416.075211000.bin</t>
  </si>
  <si>
    <t>-514.580599972805 153.750199055131 -203.36306938463</t>
  </si>
  <si>
    <t>-529.137917936052 151.793769940652 -300.770760014728</t>
  </si>
  <si>
    <t>-537.242895899552 145.896426514844 -408.768672536036</t>
  </si>
  <si>
    <t>-541.214774255317 139.448760557796 -506.475579446502</t>
  </si>
  <si>
    <t>-541.760509546422 132.128650342403 -604.200266432228</t>
  </si>
  <si>
    <t>-538.859542932546 121.132463304126 -741.730869601</t>
  </si>
  <si>
    <t>-514.996869432306 117.107299866898 -829.68178230763</t>
  </si>
  <si>
    <t>-546.706866379456 155.161522960498 -683.408899541093</t>
  </si>
  <si>
    <t>-594.978254717546 286.085581536758 -672.016969918732</t>
  </si>
  <si>
    <t>-584.417982533847 332.130135868022 -375.759668475208</t>
  </si>
  <si>
    <t>-381.008437979503 261.388948837084 -258.519464649603</t>
  </si>
  <si>
    <t>-533.576851767127 96.8246415367937 -678.46766565751</t>
  </si>
  <si>
    <t>-278.613953279308 81.2442151308794 -375.765259925015</t>
  </si>
  <si>
    <t>-504.18409650856 232.785371402058 -206.483671528442</t>
  </si>
  <si>
    <t>-486.646654357519 257.900803062413 208.868775601226</t>
  </si>
  <si>
    <t>-482.859203630149 282.258704357307 614.529899299243</t>
  </si>
  <si>
    <t>-334.846189639332 300.632190653324 674.43449629623</t>
  </si>
  <si>
    <t>-524.995677319483 74.6894740975433 -200.183952554738</t>
  </si>
  <si>
    <t>-532.123468665706 85.442440966244 216.096693421774</t>
  </si>
  <si>
    <t>-533.868389430297 102.72940978184 622.051700258945</t>
  </si>
  <si>
    <t>-390.797299699156 60.7477699341455 682.070121639083</t>
  </si>
  <si>
    <t>9763-20170724T150416.140399000.bin</t>
  </si>
  <si>
    <t>-514.208776430419 153.985835049147 -203.363670313387</t>
  </si>
  <si>
    <t>-528.734488598515 152.028893149144 -300.776057154264</t>
  </si>
  <si>
    <t>-536.778921258089 146.145190806826 -408.779228454165</t>
  </si>
  <si>
    <t>-540.686134651648 139.717479853196 -506.49010387595</t>
  </si>
  <si>
    <t>-541.15766160407 132.426750055454 -604.217368038845</t>
  </si>
  <si>
    <t>-538.142710200438 121.482804995937 -741.749686207086</t>
  </si>
  <si>
    <t>-514.306768385032 117.439684865482 -829.707046074048</t>
  </si>
  <si>
    <t>-546.067116803807 155.483186321834 -683.421512402639</t>
  </si>
  <si>
    <t>-594.539159395479 286.32847837932 -671.967011029982</t>
  </si>
  <si>
    <t>-585.78706950568 332.316609061277 -375.64197307963</t>
  </si>
  <si>
    <t>-382.53097250578 261.481591253259 -258.192640068681</t>
  </si>
  <si>
    <t>-532.88369794476 97.1575548998094 -678.491338457773</t>
  </si>
  <si>
    <t>-277.935888855193 81.4008874858841 -375.849592133473</t>
  </si>
  <si>
    <t>-503.792655183618 233.015565572696 -206.490078894058</t>
  </si>
  <si>
    <t>-486.448425250832 258.04464211546 208.875717826011</t>
  </si>
  <si>
    <t>-482.855769534195 282.265679069814 614.539879888964</t>
  </si>
  <si>
    <t>-334.820155563468 300.624883482877 674.39305575036</t>
  </si>
  <si>
    <t>-524.625492615976 74.9225354646906 -200.185044271873</t>
  </si>
  <si>
    <t>-531.99428004545 85.6247224555593 216.092738785203</t>
  </si>
  <si>
    <t>-533.863827636871 102.734522637408 622.050713500823</t>
  </si>
  <si>
    <t>-390.795943612154 60.7749710154358 682.092185547266</t>
  </si>
  <si>
    <t>9763-20170724T150416.171485400.bin</t>
  </si>
  <si>
    <t>-514.035646230827 154.096688964794 -203.356725821505</t>
  </si>
  <si>
    <t>-528.529422474602 152.138594712003 -300.773804795443</t>
  </si>
  <si>
    <t>-536.537837971126 146.262636754208 -408.780134218035</t>
  </si>
  <si>
    <t>-540.412343056419 139.846525149255 -506.493046620676</t>
  </si>
  <si>
    <t>-540.851248979772 132.572197200508 -604.221728867356</t>
  </si>
  <si>
    <t>-537.79069793954 121.657319009233 -741.755250355899</t>
  </si>
  <si>
    <t>-513.944955185092 117.611388601629 -829.709829557922</t>
  </si>
  <si>
    <t>-545.744775595657 155.642973990771 -683.422747920945</t>
  </si>
  <si>
    <t>-594.301689891929 286.457227539401 -671.946196028223</t>
  </si>
  <si>
    <t>-586.506520182759 332.476589122205 -375.599357453436</t>
  </si>
  <si>
    <t>-383.362110611188 261.716772900046 -257.911659282237</t>
  </si>
  <si>
    <t>-532.542340120834 97.3208422842952 -678.500288225608</t>
  </si>
  <si>
    <t>-277.709563784161 81.4965059002454 -375.913472277725</t>
  </si>
  <si>
    <t>-503.585988496702 233.124115904249 -206.493780144987</t>
  </si>
  <si>
    <t>-486.354744269401 258.106049391367 208.87949797431</t>
  </si>
  <si>
    <t>-482.866155572591 282.291162817274 614.549051546567</t>
  </si>
  <si>
    <t>-334.81271103582 300.594625085475 674.375186120655</t>
  </si>
  <si>
    <t>-524.475644421276 75.0340564312266 -200.18316722885</t>
  </si>
  <si>
    <t>-531.938529686077 85.6839064534365 216.094202618513</t>
  </si>
  <si>
    <t>-533.872265559924 102.731978398109 622.053368986317</t>
  </si>
  <si>
    <t>-390.794056184538 60.8074766036009 682.094703226306</t>
  </si>
  <si>
    <t>9763-20170724T150416.241672100.bin</t>
  </si>
  <si>
    <t>-513.67674872094 154.305281432162 -203.358963966547</t>
  </si>
  <si>
    <t>-528.119140217683 152.345218996041 -300.783655098832</t>
  </si>
  <si>
    <t>-536.021416816829 146.499635244817 -408.799444206504</t>
  </si>
  <si>
    <t>-539.781442045592 140.127119490452 -506.519620350871</t>
  </si>
  <si>
    <t>-540.088404643231 132.914862953441 -604.253450875269</t>
  </si>
  <si>
    <t>-536.824910210058 122.107852363685 -741.79095448073</t>
  </si>
  <si>
    <t>-512.879778253694 118.080957974771 -829.719292552776</t>
  </si>
  <si>
    <t>-544.866001114287 156.047505031657 -683.443414446066</t>
  </si>
  <si>
    <t>-593.361046487498 286.858041058336 -671.804966538639</t>
  </si>
  <si>
    <t>-587.67948665538 332.824861974356 -375.402050823378</t>
  </si>
  <si>
    <t>-384.719575620274 262.20245595357 -257.314171535803</t>
  </si>
  <si>
    <t>-531.668953817503 97.7220326298154 -678.547320413335</t>
  </si>
  <si>
    <t>-277.015088152 81.6287153336507 -376.158082421085</t>
  </si>
  <si>
    <t>-503.138741584048 233.32141310375 -206.505427477295</t>
  </si>
  <si>
    <t>-486.142636169894 258.240893937156 208.881379197974</t>
  </si>
  <si>
    <t>-482.874849379526 282.32252044641 614.558547585239</t>
  </si>
  <si>
    <t>-334.788275393007 300.495424270193 674.342417265776</t>
  </si>
  <si>
    <t>-524.214038153796 75.2450686948705 -200.182370302215</t>
  </si>
  <si>
    <t>-531.7924609753 85.8096790968291 216.095130724228</t>
  </si>
  <si>
    <t>-533.883074299762 102.723653339679 622.057073159404</t>
  </si>
  <si>
    <t>-390.836518347745 60.7049676528479 682.108001924495</t>
  </si>
  <si>
    <t>9763-20170724T150416.273757800.bin</t>
  </si>
  <si>
    <t>-513.511547980948 154.400117587063 -203.356666251211</t>
  </si>
  <si>
    <t>-527.939581751111 152.45547627674 -300.783762806255</t>
  </si>
  <si>
    <t>-535.778531393357 146.646916382807 -408.806150711864</t>
  </si>
  <si>
    <t>-539.4630299725 140.319267963496 -506.532138334946</t>
  </si>
  <si>
    <t>-539.677014804487 133.163964984108 -604.270363732656</t>
  </si>
  <si>
    <t>-536.264987846942 122.45237611272 -741.811721452655</t>
  </si>
  <si>
    <t>-512.24934691098 118.45045641216 -829.722117811135</t>
  </si>
  <si>
    <t>-544.367446040676 156.352128728111 -683.449333653185</t>
  </si>
  <si>
    <t>-592.780303310837 287.200975891421 -671.709128339864</t>
  </si>
  <si>
    <t>-588.234488701174 333.06860966341 -375.271069820558</t>
  </si>
  <si>
    <t>-385.333982365853 262.626361612546 -256.973650709646</t>
  </si>
  <si>
    <t>-531.178945751614 98.0223495748023 -678.579593503319</t>
  </si>
  <si>
    <t>-276.643619875491 81.6156484975947 -376.221815177465</t>
  </si>
  <si>
    <t>-502.893457896 233.421049070494 -206.499813993543</t>
  </si>
  <si>
    <t>-486.033557007506 258.306074694463 208.89457857698</t>
  </si>
  <si>
    <t>-482.886508890467 282.34672447294 614.570880056205</t>
  </si>
  <si>
    <t>-334.778154299734 300.427809989717 674.328617214073</t>
  </si>
  <si>
    <t>-524.13231319619 75.3495562461696 -200.184844398735</t>
  </si>
  <si>
    <t>-531.736623146738 85.8434210060609 216.093944252689</t>
  </si>
  <si>
    <t>-533.891065477658 102.717289720474 622.055804841054</t>
  </si>
  <si>
    <t>-390.853924480121 60.6652894628783 682.10584460843</t>
  </si>
  <si>
    <t>9763-20170724T150416.340494900.bin</t>
  </si>
  <si>
    <t>-513.100397772447 154.517798792803 -203.377021336064</t>
  </si>
  <si>
    <t>-527.454889269205 152.59353238636 -300.815432265018</t>
  </si>
  <si>
    <t>-535.15524849102 146.833678388767 -408.850327483272</t>
  </si>
  <si>
    <t>-538.692691547176 140.563198580508 -506.585537188281</t>
  </si>
  <si>
    <t>-538.738829869835 133.480372077809 -604.329197608943</t>
  </si>
  <si>
    <t>-535.069713757987 122.887934186899 -741.873161631538</t>
  </si>
  <si>
    <t>-510.906918044601 118.965255768865 -829.746893542374</t>
  </si>
  <si>
    <t>-543.259753642677 156.741953157745 -683.496578196472</t>
  </si>
  <si>
    <t>-591.822934685505 287.527179446418 -671.71951050688</t>
  </si>
  <si>
    <t>-589.119709284795 333.120582524289 -375.216726197524</t>
  </si>
  <si>
    <t>-386.444462529941 263.412233501338 -256.1011470679</t>
  </si>
  <si>
    <t>-530.123390642786 98.3983339541562 -678.6530244032</t>
  </si>
  <si>
    <t>-276.081230794381 81.5492414204728 -376.436679149544</t>
  </si>
  <si>
    <t>-502.36088885137 233.587447475931 -206.502997533437</t>
  </si>
  <si>
    <t>-485.819765447344 258.376088772812 208.909957384744</t>
  </si>
  <si>
    <t>-482.901798777112 282.399667592039 614.579300723906</t>
  </si>
  <si>
    <t>-334.759073557034 300.316942077439 674.301220902189</t>
  </si>
  <si>
    <t>-523.845965024766 75.4525371777368 -200.202740076394</t>
  </si>
  <si>
    <t>-531.665042611638 85.9119671238748 216.072939234699</t>
  </si>
  <si>
    <t>-533.907083576796 102.689002452529 622.053183492314</t>
  </si>
  <si>
    <t>-390.895832705537 60.5550648732678 682.107456915857</t>
  </si>
  <si>
    <t>9763-20170724T150416.375588800.bin</t>
  </si>
  <si>
    <t>-512.883691633854 154.608125215896 -203.362851145859</t>
  </si>
  <si>
    <t>-527.208681997612 152.697123251703 -300.805793441965</t>
  </si>
  <si>
    <t>-534.839882439471 146.955332673185 -408.846600736303</t>
  </si>
  <si>
    <t>-538.300450481087 140.703809595442 -506.585692507441</t>
  </si>
  <si>
    <t>-538.255676627385 133.643502966083 -604.331124486141</t>
  </si>
  <si>
    <t>-534.444095161488 123.087327064329 -741.87398751044</t>
  </si>
  <si>
    <t>-510.194874353195 119.17927464817 -829.724460888635</t>
  </si>
  <si>
    <t>-542.675532444834 156.930178390291 -683.496662370073</t>
  </si>
  <si>
    <t>-591.321216070646 287.683570840561 -671.755521396986</t>
  </si>
  <si>
    <t>-589.350207920802 333.082734839968 -375.217033826462</t>
  </si>
  <si>
    <t>-386.750126978975 264.152317051101 -255.522430448072</t>
  </si>
  <si>
    <t>-529.582309683613 98.5766804386042 -678.655269784979</t>
  </si>
  <si>
    <t>-275.624274289118 81.4750766713696 -376.547481113883</t>
  </si>
  <si>
    <t>-502.03987317018 233.657489044529 -206.496864225463</t>
  </si>
  <si>
    <t>-485.709264383592 258.387005111274 208.927944501554</t>
  </si>
  <si>
    <t>-482.903058651793 282.390679895846 614.600877132466</t>
  </si>
  <si>
    <t>-334.748358778122 300.303867904998 674.294304434959</t>
  </si>
  <si>
    <t>-523.721476554396 75.5813056141394 -200.21072225849</t>
  </si>
  <si>
    <t>-531.600069769559 85.9143222914945 216.067007083535</t>
  </si>
  <si>
    <t>-533.927282676505 102.670335418555 622.049305029617</t>
  </si>
  <si>
    <t>-390.895552082281 60.5794224552051 682.084928606137</t>
  </si>
  <si>
    <t>9763-20170724T150416.441269800.bin</t>
  </si>
  <si>
    <t>-511.99857271516 154.71348574144 -203.381139923321</t>
  </si>
  <si>
    <t>-526.30145133331 152.887162601785 -300.828999135343</t>
  </si>
  <si>
    <t>-533.848439180098 147.222742705949 -408.879708333713</t>
  </si>
  <si>
    <t>-537.208773788573 141.03582160185 -506.626445390542</t>
  </si>
  <si>
    <t>-537.03964625428 134.035051638577 -604.375965480259</t>
  </si>
  <si>
    <t>-533.027537478287 123.558001055423 -741.919214368328</t>
  </si>
  <si>
    <t>-508.642423069241 119.611951836698 -829.730256489655</t>
  </si>
  <si>
    <t>-541.281243825142 157.38133384515 -683.533792456235</t>
  </si>
  <si>
    <t>-590.574557062289 287.933325589734 -672.304412699188</t>
  </si>
  <si>
    <t>-589.288261585545 332.854273318779 -375.689516749008</t>
  </si>
  <si>
    <t>-386.183969294556 267.656785495637 -254.764188779559</t>
  </si>
  <si>
    <t>-528.320780056704 98.9968629176208 -678.708508708161</t>
  </si>
  <si>
    <t>-274.100087503158 80.7974656417996 -376.839190075613</t>
  </si>
  <si>
    <t>-500.517822216201 233.482802137823 -206.455064454654</t>
  </si>
  <si>
    <t>-485.712661162988 258.468349639021 209.011634750519</t>
  </si>
  <si>
    <t>-482.903051577684 282.272207623658 614.686584971744</t>
  </si>
  <si>
    <t>-334.737770118579 300.431363474189 674.279264418681</t>
  </si>
  <si>
    <t>-523.324754980471 75.8432628683156 -200.258592590262</t>
  </si>
  <si>
    <t>-531.222733778139 85.6301644620753 216.0319547404</t>
  </si>
  <si>
    <t>-533.99558052823 102.540373239832 622.029618507514</t>
  </si>
  <si>
    <t>-390.897491409574 60.5912848122125 682.006402025403</t>
  </si>
  <si>
    <t>9763-20170724T150416.475361200.bin</t>
  </si>
  <si>
    <t>-511.589112437814 154.730996318137 -203.359648238448</t>
  </si>
  <si>
    <t>-525.831228768057 152.961665395788 -300.817436452076</t>
  </si>
  <si>
    <t>-533.308452681025 147.355760857997 -408.876043842498</t>
  </si>
  <si>
    <t>-536.604504065791 141.219906989484 -506.628228676972</t>
  </si>
  <si>
    <t>-536.369770690223 134.26880109393 -604.381253606902</t>
  </si>
  <si>
    <t>-532.26383919539 123.860087895046 -741.926761174199</t>
  </si>
  <si>
    <t>-507.829693394669 119.889709836202 -829.72328346484</t>
  </si>
  <si>
    <t>-540.507488622123 157.665642692026 -683.529527284518</t>
  </si>
  <si>
    <t>-590.121803889619 288.132997583207 -672.729038362737</t>
  </si>
  <si>
    <t>-588.382350514275 332.202379820086 -375.98859547546</t>
  </si>
  <si>
    <t>-384.353137879298 269.868156632283 -255.110442512983</t>
  </si>
  <si>
    <t>-527.650054222987 99.256560835197 -678.725700671195</t>
  </si>
  <si>
    <t>-273.241887713063 80.0810199341915 -376.979977899046</t>
  </si>
  <si>
    <t>-499.856450293307 233.421900701633 -206.399774650789</t>
  </si>
  <si>
    <t>-485.68501950606 258.558367607799 209.079825142023</t>
  </si>
  <si>
    <t>-482.909663919174 282.179186788846 614.755660326226</t>
  </si>
  <si>
    <t>-334.742720472347 300.545148831538 674.280886349045</t>
  </si>
  <si>
    <t>-523.330879412919 75.9574010517179 -200.270023086432</t>
  </si>
  <si>
    <t>-531.054554623021 85.426325604762 216.031207026786</t>
  </si>
  <si>
    <t>-534.017876850909 102.432766609179 622.033406327787</t>
  </si>
  <si>
    <t>-390.869969719137 60.6242197673971 681.989378962151</t>
  </si>
  <si>
    <t>9763-20170724T150416.509966000.bin</t>
  </si>
  <si>
    <t>-511.382032780714 154.79103968316 -203.343669311876</t>
  </si>
  <si>
    <t>-525.568046763295 153.065383397117 -300.810532042222</t>
  </si>
  <si>
    <t>-532.977468872772 147.523668390321 -408.877046491506</t>
  </si>
  <si>
    <t>-536.210399579227 141.45341305648 -506.63548194713</t>
  </si>
  <si>
    <t>-535.911184952185 134.575795079659 -604.393409282221</t>
  </si>
  <si>
    <t>-531.713513863911 124.27960148577 -741.944747129052</t>
  </si>
  <si>
    <t>-507.23967981209 120.312522917112 -829.73015211402</t>
  </si>
  <si>
    <t>-539.941053195362 158.049541362386 -683.524603212804</t>
  </si>
  <si>
    <t>-589.976222119945 288.394394350412 -673.300462874092</t>
  </si>
  <si>
    <t>-586.622828004557 331.74736122873 -376.468436318367</t>
  </si>
  <si>
    <t>-381.724981690352 272.735908913783 -255.391900321849</t>
  </si>
  <si>
    <t>-527.196947565303 99.612244170142 -678.761579203917</t>
  </si>
  <si>
    <t>-272.767996112415 79.5862319068581 -377.12508849214</t>
  </si>
  <si>
    <t>-499.384944647895 233.452892800759 -206.357932221851</t>
  </si>
  <si>
    <t>-485.582136680053 258.612396677287 209.132733425715</t>
  </si>
  <si>
    <t>-482.944818208463 282.154844301124 614.80423252402</t>
  </si>
  <si>
    <t>-334.762642308805 300.575282100095 674.274648063052</t>
  </si>
  <si>
    <t>-523.482591453983 76.0416054757297 -200.271053848122</t>
  </si>
  <si>
    <t>-531.02050297204 85.3072016185095 216.038087411118</t>
  </si>
  <si>
    <t>-534.038144082057 102.305825727025 622.03970286332</t>
  </si>
  <si>
    <t>-390.87980084586 60.5124508419142 681.981336344962</t>
  </si>
  <si>
    <t>9763-20170724T150416.575166700.bin</t>
  </si>
  <si>
    <t>-511.2451221197 154.796563508791 -203.313766528178</t>
  </si>
  <si>
    <t>-525.327208161309 153.120769895458 -300.796474320572</t>
  </si>
  <si>
    <t>-532.597726167175 147.698225479302 -408.878571234843</t>
  </si>
  <si>
    <t>-535.698741426924 141.761275089534 -506.649513295093</t>
  </si>
  <si>
    <t>-535.263196168708 135.043243047387 -604.417932922634</t>
  </si>
  <si>
    <t>-530.870865731629 124.998718788679 -741.981727728918</t>
  </si>
  <si>
    <t>-506.295726610716 121.050180154 -829.739846788105</t>
  </si>
  <si>
    <t>-539.010986065403 158.698357158011 -683.509040343051</t>
  </si>
  <si>
    <t>-589.226859323186 289.058358848453 -674.359525730014</t>
  </si>
  <si>
    <t>-580.397615741746 332.118972635805 -377.597218196157</t>
  </si>
  <si>
    <t>-374.330047000841 277.906341882982 -256.262372728087</t>
  </si>
  <si>
    <t>-526.61383072668 100.178981338539 -678.840141817438</t>
  </si>
  <si>
    <t>-272.193230816267 78.6128808369399 -377.667193805012</t>
  </si>
  <si>
    <t>-498.693208917105 233.442459123273 -206.342139596976</t>
  </si>
  <si>
    <t>-485.332256235683 258.600342297443 209.163058230362</t>
  </si>
  <si>
    <t>-483.050721915649 282.220814857964 614.833843881169</t>
  </si>
  <si>
    <t>-334.811718116965 300.397203842128 674.237675681697</t>
  </si>
  <si>
    <t>-523.831977327449 76.0289169305422 -200.254198253224</t>
  </si>
  <si>
    <t>-531.24152989598 85.2217365098918 216.058893335903</t>
  </si>
  <si>
    <t>-534.024829378225 102.130359041585 622.061329047585</t>
  </si>
  <si>
    <t>-390.938712083488 60.1027471019297 682.011672250917</t>
  </si>
  <si>
    <t>9763-20170724T150416.640409700.bin</t>
  </si>
  <si>
    <t>-511.171118471023 154.68191656416 -203.292233001863</t>
  </si>
  <si>
    <t>-525.191825307201 153.040163837262 -300.784453241002</t>
  </si>
  <si>
    <t>-532.408121211835 147.699713742981 -408.874236529409</t>
  </si>
  <si>
    <t>-535.468718341312 141.85116725397 -506.651681381473</t>
  </si>
  <si>
    <t>-535.002910463678 135.231921072664 -604.426868932148</t>
  </si>
  <si>
    <t>-530.579604425925 125.335666499238 -742.000375120503</t>
  </si>
  <si>
    <t>-505.93922000794 121.319144412582 -829.736999596185</t>
  </si>
  <si>
    <t>-538.509473856167 159.019002181251 -683.489185046597</t>
  </si>
  <si>
    <t>-588.210636713278 289.621079835336 -675.193175368478</t>
  </si>
  <si>
    <t>-570.63311602147 334.041259427067 -379.021193146558</t>
  </si>
  <si>
    <t>-363.026720945774 283.155080452285 -258.874647886219</t>
  </si>
  <si>
    <t>-526.560165455715 100.401286437714 -678.888374661427</t>
  </si>
  <si>
    <t>-272.316153670029 76.9718898459942 -378.032633970662</t>
  </si>
  <si>
    <t>-498.095763273713 233.44548344282 -206.358813318259</t>
  </si>
  <si>
    <t>-485.315276776878 258.556310268315 209.167480187388</t>
  </si>
  <si>
    <t>-483.137772794573 282.265943732523 614.82081676722</t>
  </si>
  <si>
    <t>-334.864439330843 300.266374367968 674.1925639984</t>
  </si>
  <si>
    <t>-524.249246283527 75.8892906868261 -200.243723398177</t>
  </si>
  <si>
    <t>-531.395108113896 85.2543560613033 216.070152842677</t>
  </si>
  <si>
    <t>-533.988455765318 102.01402118074 622.078506770432</t>
  </si>
  <si>
    <t>-391.027083898671 59.603851112453 682.057022625717</t>
  </si>
  <si>
    <t>9763-20170724T150416.672499000.bin</t>
  </si>
  <si>
    <t>-511.238849213495 154.726898226479 -203.302021818403</t>
  </si>
  <si>
    <t>-525.234168132638 153.10354432304 -300.798083043937</t>
  </si>
  <si>
    <t>-532.445174690882 147.800212786681 -408.890179112737</t>
  </si>
  <si>
    <t>-535.511768684333 141.987883261432 -506.669520367128</t>
  </si>
  <si>
    <t>-535.063300829746 135.404910070995 -604.447186779054</t>
  </si>
  <si>
    <t>-530.676652961723 125.557353165364 -742.025488104023</t>
  </si>
  <si>
    <t>-506.006605611615 121.484665790602 -829.751148196587</t>
  </si>
  <si>
    <t>-538.478325855434 159.242990794001 -683.498429476888</t>
  </si>
  <si>
    <t>-587.829922867101 290.005235947769 -675.485266007975</t>
  </si>
  <si>
    <t>-564.060532998431 334.956974367477 -379.826079854498</t>
  </si>
  <si>
    <t>-355.495863867359 284.715541464499 -261.076050379128</t>
  </si>
  <si>
    <t>-526.753016733824 100.577694311125 -678.925284798551</t>
  </si>
  <si>
    <t>-272.706114319213 76.2807727629047 -378.120040903943</t>
  </si>
  <si>
    <t>-498.076303118917 233.56635705948 -206.374356759085</t>
  </si>
  <si>
    <t>-485.296754177523 258.5708408327 209.158414282218</t>
  </si>
  <si>
    <t>-483.179018491007 282.29076173332 614.811686731123</t>
  </si>
  <si>
    <t>-334.889765303862 300.207280171581 674.169010164631</t>
  </si>
  <si>
    <t>-524.427109398165 75.9421722030606 -200.240876454363</t>
  </si>
  <si>
    <t>-531.445362889589 85.3788863010404 216.073542240395</t>
  </si>
  <si>
    <t>-533.956522450082 102.002936465517 622.082502972041</t>
  </si>
  <si>
    <t>-391.0310471136 59.4784546930409 682.065611648214</t>
  </si>
  <si>
    <t>9763-20170724T150416.741218500.bin</t>
  </si>
  <si>
    <t>-511.401054956581 155.024464802789 -203.341860907417</t>
  </si>
  <si>
    <t>-525.40376109251 153.420602499524 -300.837284570159</t>
  </si>
  <si>
    <t>-532.705534038781 148.209908942353 -408.927737446999</t>
  </si>
  <si>
    <t>-535.892529050369 142.49928043002 -506.709264134704</t>
  </si>
  <si>
    <t>-535.604776490196 136.02960368573 -604.495076876551</t>
  </si>
  <si>
    <t>-531.488126011261 126.346250442946 -742.093243897326</t>
  </si>
  <si>
    <t>-506.861412641991 122.206167131032 -829.828084806661</t>
  </si>
  <si>
    <t>-538.965202912076 160.003213870851 -683.507428559872</t>
  </si>
  <si>
    <t>-587.229657931163 291.185843056084 -675.79005405677</t>
  </si>
  <si>
    <t>-548.872420245391 336.454423884066 -381.716079432087</t>
  </si>
  <si>
    <t>-338.844394313754 287.443937025919 -265.049110578935</t>
  </si>
  <si>
    <t>-527.650412703335 101.249862348975 -679.034228359865</t>
  </si>
  <si>
    <t>-273.952534435022 75.1410486408397 -377.961305185693</t>
  </si>
  <si>
    <t>-498.131889434113 233.920037618099 -206.412876750487</t>
  </si>
  <si>
    <t>-485.468766195924 258.72325567544 209.135504161697</t>
  </si>
  <si>
    <t>-483.252608317229 282.351869759673 614.778082183738</t>
  </si>
  <si>
    <t>-334.949411399483 300.14089759745 674.138987165095</t>
  </si>
  <si>
    <t>-524.664866598939 76.1485381186558 -200.257705276654</t>
  </si>
  <si>
    <t>-531.499882422519 85.7379606878108 216.056296091119</t>
  </si>
  <si>
    <t>-533.895339046174 101.995141916655 622.074896839486</t>
  </si>
  <si>
    <t>-391.031355218268 59.2723374452487 682.06356577484</t>
  </si>
  <si>
    <t>9763-20170724T150416.773304900.bin</t>
  </si>
  <si>
    <t>-511.557550268316 155.267698226808 -203.380023325663</t>
  </si>
  <si>
    <t>-525.589440849604 153.656420855156 -300.871130573811</t>
  </si>
  <si>
    <t>-533.000792787198 148.46676942725 -408.955091463796</t>
  </si>
  <si>
    <t>-536.320102424056 142.780052102081 -506.733678105845</t>
  </si>
  <si>
    <t>-536.198555458805 136.334849664793 -604.521367191346</t>
  </si>
  <si>
    <t>-532.351828149566 126.682652180376 -742.129678906884</t>
  </si>
  <si>
    <t>-507.787158110255 122.519888061392 -829.88073625957</t>
  </si>
  <si>
    <t>-539.612882409622 160.345838406286 -683.520163290291</t>
  </si>
  <si>
    <t>-587.497801913713 291.691571108463 -676.000249625058</t>
  </si>
  <si>
    <t>-541.057491482331 336.587599491491 -383.036808069293</t>
  </si>
  <si>
    <t>-330.876813574911 287.271396891646 -266.774267864832</t>
  </si>
  <si>
    <t>-528.491506455015 101.552520105021 -679.085413517649</t>
  </si>
  <si>
    <t>-274.894218998323 74.944637384303 -377.736179662986</t>
  </si>
  <si>
    <t>-498.295545431638 234.216451728331 -206.463388971762</t>
  </si>
  <si>
    <t>-485.578228147587 258.83488082146 209.094298791097</t>
  </si>
  <si>
    <t>-483.272430213388 282.386051455889 614.745379080406</t>
  </si>
  <si>
    <t>-334.970072492127 300.108603953264 674.128262176397</t>
  </si>
  <si>
    <t>-524.862937479075 76.3455471730656 -200.273737517172</t>
  </si>
  <si>
    <t>-531.57434130879 85.949389572429 216.041915396259</t>
  </si>
  <si>
    <t>-533.861809822475 101.993742402043 622.070422337646</t>
  </si>
  <si>
    <t>-391.030517657975 59.1766233733379 682.069759988293</t>
  </si>
  <si>
    <t>9763-20170724T150416.840648800.bin</t>
  </si>
  <si>
    <t>-511.885333888971 155.705066589543 -203.463612970948</t>
  </si>
  <si>
    <t>-525.961011839561 154.088730940968 -300.948301630984</t>
  </si>
  <si>
    <t>-533.586107811834 148.97057306775 -409.020857666228</t>
  </si>
  <si>
    <t>-537.170573425161 143.364281671396 -506.794708280063</t>
  </si>
  <si>
    <t>-537.387940454383 137.006004264694 -604.587949547345</t>
  </si>
  <si>
    <t>-534.096983588628 127.473718202037 -742.218988720637</t>
  </si>
  <si>
    <t>-509.768364189339 123.295810151904 -830.035103420971</t>
  </si>
  <si>
    <t>-540.893939727234 161.128214538417 -683.548870116617</t>
  </si>
  <si>
    <t>-587.441070468019 292.973559660853 -676.175258277064</t>
  </si>
  <si>
    <t>-526.763433627301 336.21759815887 -385.575490277379</t>
  </si>
  <si>
    <t>-316.221593310084 288.575993299213 -269.268094776897</t>
  </si>
  <si>
    <t>-530.209415144493 102.246391569062 -679.215332985348</t>
  </si>
  <si>
    <t>-276.795517095416 74.8680504898794 -377.744114983203</t>
  </si>
  <si>
    <t>-498.503468778502 234.674259217391 -206.569504245479</t>
  </si>
  <si>
    <t>-485.839847031329 259.071309846265 209.002917160181</t>
  </si>
  <si>
    <t>-483.312441824985 282.45720833521 614.668982317351</t>
  </si>
  <si>
    <t>-335.017399850858 300.037186327075 674.112368113958</t>
  </si>
  <si>
    <t>-525.252923027262 76.6868120414053 -200.312243429747</t>
  </si>
  <si>
    <t>-531.756464683403 86.4005766592159 216.004184216871</t>
  </si>
  <si>
    <t>-533.791174141198 101.991046958352 622.067034868011</t>
  </si>
  <si>
    <t>-391.046951810825 58.9281674843107 682.097641934926</t>
  </si>
  <si>
    <t>9763-20170724T150416.873736000.bin</t>
  </si>
  <si>
    <t>-512.061435438073 155.92500256835 -203.498444476903</t>
  </si>
  <si>
    <t>-526.118135552945 154.308752208544 -300.985875431344</t>
  </si>
  <si>
    <t>-533.811704402971 149.225576164593 -409.055243392553</t>
  </si>
  <si>
    <t>-537.496390708698 143.657927268335 -506.827512844998</t>
  </si>
  <si>
    <t>-537.853108302643 137.34077882235 -604.623120145993</t>
  </si>
  <si>
    <t>-534.799924552592 127.864727022505 -742.26347383393</t>
  </si>
  <si>
    <t>-510.613689504844 123.679658881193 -830.118545876875</t>
  </si>
  <si>
    <t>-541.381993821278 161.515692288569 -683.56681134633</t>
  </si>
  <si>
    <t>-587.167123070304 293.638187273231 -676.199222987786</t>
  </si>
  <si>
    <t>-521.126270880074 336.228128127418 -386.674298546903</t>
  </si>
  <si>
    <t>-310.403408745622 288.45713813944 -270.748342688881</t>
  </si>
  <si>
    <t>-530.91703196206 102.591219586747 -679.277954141668</t>
  </si>
  <si>
    <t>-277.62571937165 74.7775557175194 -377.833367103614</t>
  </si>
  <si>
    <t>-498.569881443772 234.93043830095 -206.617056192992</t>
  </si>
  <si>
    <t>-485.985371620788 259.140012310983 208.968723719538</t>
  </si>
  <si>
    <t>-483.339343948091 282.500926533184 614.645701756877</t>
  </si>
  <si>
    <t>-335.041699781113 299.960917312096 674.118066819906</t>
  </si>
  <si>
    <t>-525.558206651063 76.8580489292294 -200.333002732145</t>
  </si>
  <si>
    <t>-531.868633252787 86.5919547375959 215.985898707059</t>
  </si>
  <si>
    <t>-533.754556934516 101.994476097855 622.064694209918</t>
  </si>
  <si>
    <t>-391.050444445295 58.8283773572905 682.11657807604</t>
  </si>
  <si>
    <t>9763-20170724T150416.942518200.bin</t>
  </si>
  <si>
    <t>-512.229618282739 156.149146551358 -203.575319183886</t>
  </si>
  <si>
    <t>-526.278438840539 154.540182205274 -301.063936424212</t>
  </si>
  <si>
    <t>-534.132717866989 149.467047339177 -409.122252476966</t>
  </si>
  <si>
    <t>-538.032399765814 143.896544411284 -506.885962328045</t>
  </si>
  <si>
    <t>-538.673650837967 137.556360219505 -604.678518021399</t>
  </si>
  <si>
    <t>-536.093524670232 128.019311782387 -742.324433806073</t>
  </si>
  <si>
    <t>-512.140676810584 123.775127617547 -830.240528279469</t>
  </si>
  <si>
    <t>-542.250498759987 161.735171519569 -683.61891791499</t>
  </si>
  <si>
    <t>-586.791111655906 294.285185861057 -676.45504683435</t>
  </si>
  <si>
    <t>-512.194060569928 336.375864469916 -388.942229241133</t>
  </si>
  <si>
    <t>-301.441355813993 287.907636522551 -273.360485097219</t>
  </si>
  <si>
    <t>-532.217524862157 102.734742518899 -679.342923922157</t>
  </si>
  <si>
    <t>-279.070418740294 73.8348118169035 -378.024760020073</t>
  </si>
  <si>
    <t>-498.448074308322 235.259105584256 -206.707226418883</t>
  </si>
  <si>
    <t>-486.300659512764 259.114925719281 208.911992720564</t>
  </si>
  <si>
    <t>-483.393515947407 282.550579609354 614.605344922848</t>
  </si>
  <si>
    <t>-335.094285072628 299.83529303303 674.124945035615</t>
  </si>
  <si>
    <t>-525.965042280771 77.0105779670987 -200.369977837656</t>
  </si>
  <si>
    <t>-532.153386811172 86.8922469585912 215.947312310335</t>
  </si>
  <si>
    <t>-533.687066225289 101.961450224558 622.058392359176</t>
  </si>
  <si>
    <t>-391.029765500862 58.688125531864 682.144204315532</t>
  </si>
  <si>
    <t>9763-20170724T150416.973600000.bin</t>
  </si>
  <si>
    <t>-512.270058676207 156.231606126408 -203.571031870192</t>
  </si>
  <si>
    <t>-526.276860310441 154.630669427434 -301.065834031315</t>
  </si>
  <si>
    <t>-534.1850774325 149.558386613766 -409.120209074104</t>
  </si>
  <si>
    <t>-538.174289503001 143.978301567933 -506.879823511484</t>
  </si>
  <si>
    <t>-538.945473610533 137.613912641417 -604.66993611704</t>
  </si>
  <si>
    <t>-536.590214099184 128.023360289589 -742.316218485155</t>
  </si>
  <si>
    <t>-512.751415340576 123.760867445447 -830.262458113</t>
  </si>
  <si>
    <t>-542.552192775599 161.778916349857 -683.613353683298</t>
  </si>
  <si>
    <t>-586.544493375525 294.510647664549 -676.575954641505</t>
  </si>
  <si>
    <t>-508.40887815251 336.693784614546 -390.018161706227</t>
  </si>
  <si>
    <t>-297.907141612122 287.522822106143 -274.276093534218</t>
  </si>
  <si>
    <t>-532.71040172253 102.746646332482 -679.331734695911</t>
  </si>
  <si>
    <t>-279.648214486188 73.3099953727258 -378.122736679213</t>
  </si>
  <si>
    <t>-498.388146750644 235.380441343088 -206.719002473718</t>
  </si>
  <si>
    <t>-486.494240550179 259.071624638673 208.917003830097</t>
  </si>
  <si>
    <t>-483.396819321859 282.49365917666 614.606368816028</t>
  </si>
  <si>
    <t>-335.11042475586 299.847259757383 674.13784924838</t>
  </si>
  <si>
    <t>-526.110028121005 77.097442062747 -200.379067061523</t>
  </si>
  <si>
    <t>-532.2227758072 87.0232753286864 215.938291013871</t>
  </si>
  <si>
    <t>-533.641634125759 101.959523271733 622.056867162833</t>
  </si>
  <si>
    <t>-391.007345070862 58.6334022920009 682.159324999339</t>
  </si>
  <si>
    <t>9763-20170724T150417.044409500.bin</t>
  </si>
  <si>
    <t>-512.397491329575 156.446814599993 -203.552100514149</t>
  </si>
  <si>
    <t>-526.437579372545 154.881800243359 -301.042767802814</t>
  </si>
  <si>
    <t>-534.539083103049 149.837353032053 -409.084104134885</t>
  </si>
  <si>
    <t>-538.76719813551 144.265346342885 -506.83410174727</t>
  </si>
  <si>
    <t>-539.841111518926 137.884095345115 -604.620188927303</t>
  </si>
  <si>
    <t>-537.978379624021 128.236036048183 -742.269972078088</t>
  </si>
  <si>
    <t>-514.354162878733 123.952819771167 -830.273085969211</t>
  </si>
  <si>
    <t>-543.547260114317 162.046075263632 -683.559936184287</t>
  </si>
  <si>
    <t>-586.437521056132 295.132839422708 -676.604533905217</t>
  </si>
  <si>
    <t>-502.135769458384 337.841616209081 -391.878049891421</t>
  </si>
  <si>
    <t>-292.593028772658 287.332967370103 -274.977516590446</t>
  </si>
  <si>
    <t>-534.056240985373 102.955616347794 -679.289686974625</t>
  </si>
  <si>
    <t>-280.972483619261 72.6355979456837 -378.225677555269</t>
  </si>
  <si>
    <t>-498.509833358444 235.607338938166 -206.698968900939</t>
  </si>
  <si>
    <t>-486.865361478738 259.112744978471 208.95465646556</t>
  </si>
  <si>
    <t>-483.417081538401 282.399364227838 614.628148856475</t>
  </si>
  <si>
    <t>-335.164436199329 299.996588116067 674.172144094521</t>
  </si>
  <si>
    <t>-526.347805430471 77.3296000032469 -200.380213636707</t>
  </si>
  <si>
    <t>-532.226818938298 87.2963796382967 215.939493170171</t>
  </si>
  <si>
    <t>-533.518528361041 102.017011489019 622.06376969636</t>
  </si>
  <si>
    <t>-390.887051577154 58.7694245350567 682.22949107869</t>
  </si>
  <si>
    <t>9763-20170724T150417.076494500.bin</t>
  </si>
  <si>
    <t>-512.46178289372 156.605819265694 -203.571268658724</t>
  </si>
  <si>
    <t>-526.484864093833 155.035670985412 -301.064298686185</t>
  </si>
  <si>
    <t>-534.664270891072 149.996414372674 -409.099985077018</t>
  </si>
  <si>
    <t>-539.002941487526 144.426856068837 -506.845324106367</t>
  </si>
  <si>
    <t>-540.22776380453 138.04123979499 -604.629452660663</t>
  </si>
  <si>
    <t>-538.619875215646 128.376156059025 -742.281033836043</t>
  </si>
  <si>
    <t>-515.132153769266 124.08635126185 -830.320392453367</t>
  </si>
  <si>
    <t>-544.00163700133 162.205945297578 -683.564945091201</t>
  </si>
  <si>
    <t>-586.485738614582 295.437171863957 -676.624329324146</t>
  </si>
  <si>
    <t>-499.556235642538 338.651150135092 -392.765508601774</t>
  </si>
  <si>
    <t>-290.738857618487 287.480631286444 -274.859156826773</t>
  </si>
  <si>
    <t>-534.659574567596 103.090892980217 -679.305262861505</t>
  </si>
  <si>
    <t>-281.58519818235 72.4208787562286 -378.325727882297</t>
  </si>
  <si>
    <t>-498.528555885363 235.711659060014 -206.694935587678</t>
  </si>
  <si>
    <t>-486.97283046203 259.191851106447 208.962528510366</t>
  </si>
  <si>
    <t>-483.444948601488 282.391552770353 614.639859056928</t>
  </si>
  <si>
    <t>-335.194092719113 299.981993001695 674.19031175709</t>
  </si>
  <si>
    <t>-526.37815152526 77.4857787802316 -200.383027028204</t>
  </si>
  <si>
    <t>-532.234945577083 87.4198909883694 215.93776994495</t>
  </si>
  <si>
    <t>-533.46327813401 102.034996857044 622.06711202314</t>
  </si>
  <si>
    <t>-390.831999017932 58.8273043778238 682.261901965497</t>
  </si>
  <si>
    <t>9763-20170724T150417.140323200.bin</t>
  </si>
  <si>
    <t>-512.593926898905 156.805929702454 -203.576484694073</t>
  </si>
  <si>
    <t>-526.573063515948 155.236665268444 -301.075775805439</t>
  </si>
  <si>
    <t>-534.88127968785 150.208706741447 -409.102227661166</t>
  </si>
  <si>
    <t>-539.409225358394 144.642512932939 -506.839202367688</t>
  </si>
  <si>
    <t>-540.896224314349 138.246523576532 -604.618926018097</t>
  </si>
  <si>
    <t>-539.733895661589 128.545606434136 -742.272634988616</t>
  </si>
  <si>
    <t>-516.521464314169 124.205255001742 -830.382390803342</t>
  </si>
  <si>
    <t>-544.790661686008 162.411591345324 -683.548503945044</t>
  </si>
  <si>
    <t>-586.433127088956 295.899564186361 -676.63305719676</t>
  </si>
  <si>
    <t>-496.134675522079 339.456415550579 -393.880463434186</t>
  </si>
  <si>
    <t>-288.94878014898 287.698572752791 -273.381007707794</t>
  </si>
  <si>
    <t>-535.704712170863 103.25563520734 -679.302943630968</t>
  </si>
  <si>
    <t>-282.727534411996 71.8825042299666 -378.375423267312</t>
  </si>
  <si>
    <t>-498.572390359473 235.834631263108 -206.697933189913</t>
  </si>
  <si>
    <t>-487.130520429339 259.315663482847 208.962694613233</t>
  </si>
  <si>
    <t>-483.497547971538 282.382977710955 614.652581924173</t>
  </si>
  <si>
    <t>-335.246653309997 299.945820972786 674.211076023385</t>
  </si>
  <si>
    <t>-526.606582544215 77.7380467939859 -200.377965700581</t>
  </si>
  <si>
    <t>-532.309102676954 87.5267297320049 215.948443859664</t>
  </si>
  <si>
    <t>-533.365897160659 102.047361167396 622.076305199058</t>
  </si>
  <si>
    <t>-390.734061821077 58.904446032242 682.316284004269</t>
  </si>
  <si>
    <t>9763-20170724T150417.174413900.bin</t>
  </si>
  <si>
    <t>-512.672587111273 156.88283544014 -203.553743122657</t>
  </si>
  <si>
    <t>-526.603444944403 155.326694100991 -301.060234277358</t>
  </si>
  <si>
    <t>-534.952070300946 150.297356450264 -409.083468841763</t>
  </si>
  <si>
    <t>-539.553839877894 144.718945716249 -506.816343904316</t>
  </si>
  <si>
    <t>-541.151391537648 138.296580386942 -604.592538122807</t>
  </si>
  <si>
    <t>-540.182675732258 128.54138742049 -742.243899302376</t>
  </si>
  <si>
    <t>-517.079581279498 124.14960870215 -830.379979719297</t>
  </si>
  <si>
    <t>-545.105364786608 162.438477098316 -683.526312206886</t>
  </si>
  <si>
    <t>-586.448319920656 296.028654444106 -676.631156996819</t>
  </si>
  <si>
    <t>-495.807823963656 339.864768344228 -394.031243078104</t>
  </si>
  <si>
    <t>-288.845975229219 288.0115207613 -273.188197182718</t>
  </si>
  <si>
    <t>-536.116389778038 103.268470380274 -679.269689487992</t>
  </si>
  <si>
    <t>-283.222292312623 71.5890589008443 -378.294157312905</t>
  </si>
  <si>
    <t>-498.524853378762 235.86751731555 -206.688056773915</t>
  </si>
  <si>
    <t>-487.246742998033 259.41553218672 208.973267472227</t>
  </si>
  <si>
    <t>-483.552026695028 282.434051468172 614.65889723757</t>
  </si>
  <si>
    <t>-335.288368618295 299.866762009186 674.223877339936</t>
  </si>
  <si>
    <t>-526.754353429521 77.8302475071685 -200.37945156425</t>
  </si>
  <si>
    <t>-532.365216720564 87.5147247933544 215.950636599896</t>
  </si>
  <si>
    <t>-533.334348694785 102.026913769785 622.077282702322</t>
  </si>
  <si>
    <t>-390.723627499167 58.826043282583 682.325654890632</t>
  </si>
  <si>
    <t>9763-20170724T150417.241600200.bin</t>
  </si>
  <si>
    <t>-512.773216102499 156.941186052403 -203.558554599022</t>
  </si>
  <si>
    <t>-526.639273710732 155.396510836836 -301.074371001893</t>
  </si>
  <si>
    <t>-535.079409473804 150.329335752282 -409.08871920541</t>
  </si>
  <si>
    <t>-539.827240385353 144.689666715575 -506.811085275453</t>
  </si>
  <si>
    <t>-541.632393908501 138.175529887385 -604.577662844287</t>
  </si>
  <si>
    <t>-541.019047832351 128.254669549722 -742.219160001116</t>
  </si>
  <si>
    <t>-518.086379816476 123.716932766542 -830.392273158955</t>
  </si>
  <si>
    <t>-545.756058088265 162.227536357029 -683.530070761262</t>
  </si>
  <si>
    <t>-587.046379101059 295.844121649833 -676.815783886176</t>
  </si>
  <si>
    <t>-497.176297838339 340.044430191781 -394.026664760016</t>
  </si>
  <si>
    <t>-290.728051358628 288.197055371706 -272.305843608794</t>
  </si>
  <si>
    <t>-536.824270309662 103.05238410487 -679.225139686891</t>
  </si>
  <si>
    <t>-283.892821015256 70.9120222197782 -378.052478324921</t>
  </si>
  <si>
    <t>-498.542791979887 235.903639658784 -206.661920650531</t>
  </si>
  <si>
    <t>-487.384934423756 259.501095795305 208.999802207297</t>
  </si>
  <si>
    <t>-483.638811832865 282.458878016478 614.692938029412</t>
  </si>
  <si>
    <t>-335.353842768598 299.744495090348 674.247738692279</t>
  </si>
  <si>
    <t>-526.985328065543 77.9486885130627 -200.383130278417</t>
  </si>
  <si>
    <t>-532.47003943249 87.4928393170758 215.951840199641</t>
  </si>
  <si>
    <t>-533.275349560301 102.008761479693 622.074182817253</t>
  </si>
  <si>
    <t>-390.677016616727 58.7521305822095 682.311859911147</t>
  </si>
  <si>
    <t>9763-20170724T150417.273687000.bin</t>
  </si>
  <si>
    <t>-512.79482689152 156.95653074602 -203.532577109535</t>
  </si>
  <si>
    <t>-526.639071338246 155.410718042451 -301.051510482339</t>
  </si>
  <si>
    <t>-535.120719392862 150.301261712041 -409.060687979467</t>
  </si>
  <si>
    <t>-539.930608132082 144.604612877046 -506.776562244739</t>
  </si>
  <si>
    <t>-541.821129712106 138.01323528383 -604.536438507131</t>
  </si>
  <si>
    <t>-541.35132891242 127.961148055803 -742.169105392381</t>
  </si>
  <si>
    <t>-518.458989293591 123.341758618372 -830.348468366108</t>
  </si>
  <si>
    <t>-546.033117340202 161.989022442659 -683.507480465973</t>
  </si>
  <si>
    <t>-587.41446222566 295.568137186159 -676.917632831566</t>
  </si>
  <si>
    <t>-497.770191653312 339.848844781682 -394.069437234444</t>
  </si>
  <si>
    <t>-291.883535405087 287.536187816039 -271.598781315818</t>
  </si>
  <si>
    <t>-537.08486269016 102.819933589679 -679.155377791555</t>
  </si>
  <si>
    <t>-284.102108221983 70.8010577377888 -377.90707969916</t>
  </si>
  <si>
    <t>-498.524092085884 235.868564036719 -206.64290189934</t>
  </si>
  <si>
    <t>-487.465036923427 259.583177104868 209.014800960948</t>
  </si>
  <si>
    <t>-483.681166714781 282.451398417646 614.713714322531</t>
  </si>
  <si>
    <t>-335.388819569639 299.731786764441 674.251714729861</t>
  </si>
  <si>
    <t>-527.013946093144 78.0537877254053 -200.384757087944</t>
  </si>
  <si>
    <t>-532.439047830166 87.4271592355619 215.954865385768</t>
  </si>
  <si>
    <t>-533.240950397106 102.014118353365 622.072964596959</t>
  </si>
  <si>
    <t>-390.642087577121 58.745162075935 682.300576848491</t>
  </si>
  <si>
    <t>9763-20170724T150417.339665200.bin</t>
  </si>
  <si>
    <t>-512.854677671338 157.228659438066 -203.514708794331</t>
  </si>
  <si>
    <t>-526.715363529286 155.65682156861 -301.030966157825</t>
  </si>
  <si>
    <t>-535.312316375061 150.458059721363 -409.026664696021</t>
  </si>
  <si>
    <t>-540.263421141127 144.651316908902 -506.729052190686</t>
  </si>
  <si>
    <t>-542.330516202519 137.917083744007 -604.475605683407</t>
  </si>
  <si>
    <t>-542.144841338165 127.626908213663 -742.091310431694</t>
  </si>
  <si>
    <t>-519.328891330237 122.854059359075 -830.282218510346</t>
  </si>
  <si>
    <t>-546.713979952381 161.75496938701 -683.478953136363</t>
  </si>
  <si>
    <t>-588.161582831629 295.331584155706 -677.121439259858</t>
  </si>
  <si>
    <t>-499.15363164068 339.613307257167 -394.07252720398</t>
  </si>
  <si>
    <t>-294.009127517906 286.648627044366 -270.640363740652</t>
  </si>
  <si>
    <t>-537.739847095697 102.595962393074 -679.043329287909</t>
  </si>
  <si>
    <t>-284.692013250682 70.9258326611632 -377.620470074703</t>
  </si>
  <si>
    <t>-498.809350322724 236.142478945418 -206.63485607188</t>
  </si>
  <si>
    <t>-487.507824705647 259.767954612909 209.021376466251</t>
  </si>
  <si>
    <t>-483.747294726206 282.412074084613 614.735365621015</t>
  </si>
  <si>
    <t>-335.455524883873 299.800735062894 674.243238902484</t>
  </si>
  <si>
    <t>-526.934617079743 78.3712067895808 -200.386053262786</t>
  </si>
  <si>
    <t>-532.260987701759 87.5011782830331 215.960307028007</t>
  </si>
  <si>
    <t>-533.159507547686 102.068956914541 622.068673143109</t>
  </si>
  <si>
    <t>-390.511433356789 58.920988968762 682.266526915942</t>
  </si>
  <si>
    <t>9763-20170724T150417.372753000.bin</t>
  </si>
  <si>
    <t>-512.86886597436 157.341201001804 -203.532538505608</t>
  </si>
  <si>
    <t>-526.733671263456 155.759675733479 -301.047987801122</t>
  </si>
  <si>
    <t>-535.360819366979 150.520991008824 -409.039335194596</t>
  </si>
  <si>
    <t>-540.348561543752 144.664941142944 -506.736917351295</t>
  </si>
  <si>
    <t>-542.460941058334 137.867053474966 -604.478135285199</t>
  </si>
  <si>
    <t>-542.347401942275 127.471381801229 -742.086056052435</t>
  </si>
  <si>
    <t>-519.555909384711 122.62499763715 -830.27932379545</t>
  </si>
  <si>
    <t>-546.888455639964 161.643908893746 -683.497513871223</t>
  </si>
  <si>
    <t>-588.449855386145 295.200035588563 -677.213352889285</t>
  </si>
  <si>
    <t>-499.518998192851 339.376582996964 -394.123869052296</t>
  </si>
  <si>
    <t>-294.487686188005 286.489947970572 -270.470401541374</t>
  </si>
  <si>
    <t>-537.906726700788 102.489187315067 -679.02120719576</t>
  </si>
  <si>
    <t>-284.827234178423 70.9207313583879 -377.459106521681</t>
  </si>
  <si>
    <t>-498.910250658409 236.193592136808 -206.645284990428</t>
  </si>
  <si>
    <t>-487.554362930446 259.868406503605 209.006652267959</t>
  </si>
  <si>
    <t>-483.771903759122 282.4090829177 614.722461526355</t>
  </si>
  <si>
    <t>-335.485679433326 299.835156640614 674.233206234862</t>
  </si>
  <si>
    <t>-526.842474880421 78.4733611800716 -200.393355108827</t>
  </si>
  <si>
    <t>-532.176767925432 87.5504671828146 215.954053304454</t>
  </si>
  <si>
    <t>-533.121793136152 102.086802413941 622.063613132451</t>
  </si>
  <si>
    <t>-390.45275263199 58.990310285672 682.248660801279</t>
  </si>
  <si>
    <t>9763-20170724T150417.405844400.bin</t>
  </si>
  <si>
    <t>-512.808359952379 157.36493507067 -203.558690919505</t>
  </si>
  <si>
    <t>-526.687736647622 155.76739083309 -301.071834912247</t>
  </si>
  <si>
    <t>-535.317818961678 150.515369660366 -409.062326570941</t>
  </si>
  <si>
    <t>-540.30314734033 144.649089456909 -506.759376783131</t>
  </si>
  <si>
    <t>-542.408181788254 137.843259981224 -604.500168770176</t>
  </si>
  <si>
    <t>-542.279216351521 127.439238511846 -742.107325103917</t>
  </si>
  <si>
    <t>-519.493645160941 122.556836855714 -830.300239760165</t>
  </si>
  <si>
    <t>-546.842306573845 161.613014952514 -683.521220121396</t>
  </si>
  <si>
    <t>-588.493641103396 295.125798765835 -677.308488637204</t>
  </si>
  <si>
    <t>-499.670061748784 339.340446074017 -394.191139211715</t>
  </si>
  <si>
    <t>-294.736005299528 286.368507983301 -270.413064284576</t>
  </si>
  <si>
    <t>-537.830139825676 102.463264754223 -679.040722409794</t>
  </si>
  <si>
    <t>-284.778721762442 70.8943557580262 -377.453804358843</t>
  </si>
  <si>
    <t>-498.861445223597 236.158753094479 -206.661901244863</t>
  </si>
  <si>
    <t>-487.569749755816 259.910555900913 208.98740615405</t>
  </si>
  <si>
    <t>-483.787675619745 282.39212890854 614.70484734656</t>
  </si>
  <si>
    <t>-335.509938263725 299.868329552357 674.222060680318</t>
  </si>
  <si>
    <t>-526.744607596031 78.4982260334314 -200.400558550392</t>
  </si>
  <si>
    <t>-532.121179284295 87.5635960447639 215.946567150514</t>
  </si>
  <si>
    <t>-533.089581694903 102.078494459559 622.062438401723</t>
  </si>
  <si>
    <t>-390.4303267685 58.9413509521301 682.241529613943</t>
  </si>
  <si>
    <t>9763-20170724T150417.475536800.bin</t>
  </si>
  <si>
    <t>-512.661547204809 157.279903999822 -203.575734867345</t>
  </si>
  <si>
    <t>-526.474286738796 155.665743312532 -301.098071462401</t>
  </si>
  <si>
    <t>-535.039104590295 150.377525150124 -409.092037054458</t>
  </si>
  <si>
    <t>-539.968050139908 144.471323331389 -506.789594123054</t>
  </si>
  <si>
    <t>-542.018854076072 137.61835145744 -604.528075679615</t>
  </si>
  <si>
    <t>-541.815457187235 127.13989412199 -742.129540087551</t>
  </si>
  <si>
    <t>-519.02525614554 122.170042518547 -830.316327516624</t>
  </si>
  <si>
    <t>-546.4097698809 161.345550663027 -683.564504080932</t>
  </si>
  <si>
    <t>-588.0394576521 294.874204111525 -677.459580552707</t>
  </si>
  <si>
    <t>-499.729120911381 339.76681313556 -394.288431983005</t>
  </si>
  <si>
    <t>-295.083612885346 286.60558212167 -270.114753637716</t>
  </si>
  <si>
    <t>-537.400946511419 102.197940335989 -679.047043072371</t>
  </si>
  <si>
    <t>-284.425813441679 70.7292357670599 -377.555329131064</t>
  </si>
  <si>
    <t>-498.755483005302 236.10176694034 -206.698851028145</t>
  </si>
  <si>
    <t>-487.592783035411 259.869479532367 208.953017590415</t>
  </si>
  <si>
    <t>-483.843237490445 282.403736883465 614.684978646799</t>
  </si>
  <si>
    <t>-335.567140467033 299.844200570819 674.216708642524</t>
  </si>
  <si>
    <t>-526.575330514833 78.3855947570212 -200.405190106994</t>
  </si>
  <si>
    <t>-532.113185109283 87.5686911681166 215.937274751705</t>
  </si>
  <si>
    <t>-533.026139672372 102.052069594141 622.061378303113</t>
  </si>
  <si>
    <t>-390.366758007186 58.9114064137773 682.237588116646</t>
  </si>
  <si>
    <t>9763-20170724T150417.538772000.bin</t>
  </si>
  <si>
    <t>-512.248712773966 156.940166306977 -203.547350401165</t>
  </si>
  <si>
    <t>-526.032654928919 155.317167802893 -301.073593116955</t>
  </si>
  <si>
    <t>-534.508851935734 149.991161607891 -409.072665199498</t>
  </si>
  <si>
    <t>-539.333781562304 144.041813143081 -506.772803537376</t>
  </si>
  <si>
    <t>-541.256139038966 137.138396299247 -604.510387699116</t>
  </si>
  <si>
    <t>-540.845781171368 126.582621805528 -742.105589144</t>
  </si>
  <si>
    <t>-518.017399283651 121.515718620193 -830.276924086371</t>
  </si>
  <si>
    <t>-545.513996839771 160.823269770583 -683.566804487572</t>
  </si>
  <si>
    <t>-587.142410290651 294.359561440431 -677.595778140983</t>
  </si>
  <si>
    <t>-499.181146908472 339.848922627523 -394.411238750983</t>
  </si>
  <si>
    <t>-294.711849177889 286.84332187881 -269.881182551503</t>
  </si>
  <si>
    <t>-536.54034023133 101.673944597819 -679.002254867449</t>
  </si>
  <si>
    <t>-283.579790201132 70.1822970902394 -377.739660574268</t>
  </si>
  <si>
    <t>-498.301101115103 235.823713769804 -206.691873543515</t>
  </si>
  <si>
    <t>-487.479501842869 259.663133745153 208.964940198775</t>
  </si>
  <si>
    <t>-483.915666841083 282.410260889912 614.688579690338</t>
  </si>
  <si>
    <t>-335.626202921606 299.747602859536 674.217169252163</t>
  </si>
  <si>
    <t>-526.235479448965 78.0323921211509 -200.393475697605</t>
  </si>
  <si>
    <t>-532.013269692211 87.5030922634778 215.939233579962</t>
  </si>
  <si>
    <t>-532.949968639603 102.022550649569 622.06149149177</t>
  </si>
  <si>
    <t>-390.30519674921 58.8459590119871 682.246658404603</t>
  </si>
  <si>
    <t>9763-20170724T150417.575872700.bin</t>
  </si>
  <si>
    <t>-512.053399626215 156.78388515011 -203.519814668888</t>
  </si>
  <si>
    <t>-525.810551030972 155.166673372636 -301.049883862736</t>
  </si>
  <si>
    <t>-534.23535042934 149.835493537065 -409.052763775401</t>
  </si>
  <si>
    <t>-539.004420533873 143.878320303323 -506.75515168818</t>
  </si>
  <si>
    <t>-540.861284617562 136.964493837698 -604.4934262368</t>
  </si>
  <si>
    <t>-540.348356320513 126.392276745034 -742.086800919056</t>
  </si>
  <si>
    <t>-517.496752421489 121.283508047841 -830.249861310011</t>
  </si>
  <si>
    <t>-545.05935032635 160.640021489709 -683.555613954151</t>
  </si>
  <si>
    <t>-586.705517527711 294.171076935042 -677.636743861542</t>
  </si>
  <si>
    <t>-498.838927435389 339.916479323182 -394.463943926474</t>
  </si>
  <si>
    <t>-294.490197667268 286.929551177982 -269.728348439036</t>
  </si>
  <si>
    <t>-536.090808007381 101.490999930358 -678.977330931309</t>
  </si>
  <si>
    <t>-283.165384707488 69.9999885769921 -377.774493151352</t>
  </si>
  <si>
    <t>-498.069275419737 235.674771175343 -206.671901858602</t>
  </si>
  <si>
    <t>-487.392599752017 259.571292111115 208.985374657713</t>
  </si>
  <si>
    <t>-483.95184500892 282.390653524608 614.705534058543</t>
  </si>
  <si>
    <t>-335.65761770105 299.749411154199 674.216031193414</t>
  </si>
  <si>
    <t>-526.07475331456 77.8804684299455 -200.377483534665</t>
  </si>
  <si>
    <t>-531.954513675094 87.4912341222544 215.950543366507</t>
  </si>
  <si>
    <t>-532.907473106325 102.006929428587 622.0656646398</t>
  </si>
  <si>
    <t>-390.295880847633 58.7464413129069 682.26914558427</t>
  </si>
  <si>
    <t>9763-20170724T150417.639971400.bin</t>
  </si>
  <si>
    <t>-511.600449582125 156.602445990018 -203.523759484965</t>
  </si>
  <si>
    <t>-525.322214255433 154.983787636848 -301.058939661895</t>
  </si>
  <si>
    <t>-533.614333755952 149.647468546951 -409.071706249485</t>
  </si>
  <si>
    <t>-538.225404886302 143.688903144075 -506.781658131797</t>
  </si>
  <si>
    <t>-539.886246837545 136.780472983566 -604.523737205147</t>
  </si>
  <si>
    <t>-539.057579905986 126.225391132453 -742.11695567681</t>
  </si>
  <si>
    <t>-516.131911395647 121.088089680161 -830.259059644597</t>
  </si>
  <si>
    <t>-543.90824868229 160.465042084807 -683.592419933168</t>
  </si>
  <si>
    <t>-585.618339095218 293.981458847996 -677.764427429162</t>
  </si>
  <si>
    <t>-498.228789432362 340.121717317636 -394.508112422182</t>
  </si>
  <si>
    <t>-294.098593935386 286.984395222553 -269.478848699083</t>
  </si>
  <si>
    <t>-534.939504511992 101.316972368128 -679.001093816085</t>
  </si>
  <si>
    <t>-282.290239567507 69.8085424547737 -377.851593174734</t>
  </si>
  <si>
    <t>-497.54014732709 235.487745852648 -206.647277048989</t>
  </si>
  <si>
    <t>-487.189047233471 259.468504864564 209.013393661226</t>
  </si>
  <si>
    <t>-484.0369135626 282.378626109162 614.723225193486</t>
  </si>
  <si>
    <t>-335.728546157979 299.715828900204 674.204682960012</t>
  </si>
  <si>
    <t>-525.680724968823 77.7172826522587 -200.347437078801</t>
  </si>
  <si>
    <t>-531.759558311064 87.47737579105 215.97430929219</t>
  </si>
  <si>
    <t>-532.819539058655 101.999655601306 622.081157840833</t>
  </si>
  <si>
    <t>-390.257227478655 58.6338061681786 682.32560631517</t>
  </si>
  <si>
    <t>9763-20170724T150417.672056100.bin</t>
  </si>
  <si>
    <t>-511.365291604255 156.574716997356 -203.519386898628</t>
  </si>
  <si>
    <t>-525.039906230369 154.941119965424 -301.060798265882</t>
  </si>
  <si>
    <t>-533.235836307358 149.588524708583 -409.080316229098</t>
  </si>
  <si>
    <t>-537.742045511398 143.617826504616 -506.794246964352</t>
  </si>
  <si>
    <t>-539.280233488036 136.701263577125 -604.537847528436</t>
  </si>
  <si>
    <t>-538.260284782282 126.140597645426 -742.129427401994</t>
  </si>
  <si>
    <t>-515.288672388419 121.004022516076 -830.259592385445</t>
  </si>
  <si>
    <t>-543.19833445154 160.381671703579 -683.613113761158</t>
  </si>
  <si>
    <t>-584.969810071847 293.882858652882 -677.858601193353</t>
  </si>
  <si>
    <t>-497.837287385549 340.324718903951 -394.572443944277</t>
  </si>
  <si>
    <t>-293.709958828819 287.226560204585 -269.521982408926</t>
  </si>
  <si>
    <t>-534.223923469168 101.235752770382 -679.006765517039</t>
  </si>
  <si>
    <t>-281.832047565765 69.70230719296 -377.849737456786</t>
  </si>
  <si>
    <t>-497.234342490213 235.445865307056 -206.657490046571</t>
  </si>
  <si>
    <t>-487.127750230506 259.457069444127 209.00740734176</t>
  </si>
  <si>
    <t>-484.071478595062 282.383287627646 614.713910875955</t>
  </si>
  <si>
    <t>-335.759308578923 299.671787391502 674.200076789411</t>
  </si>
  <si>
    <t>-525.465592607489 77.6750319409257 -200.342682236958</t>
  </si>
  <si>
    <t>-531.661893950267 87.485105304911 215.976145024444</t>
  </si>
  <si>
    <t>-532.772983954601 101.998629880768 622.084603739343</t>
  </si>
  <si>
    <t>-390.232187363511 58.595750101307 682.353229417147</t>
  </si>
  <si>
    <t>9763-20170724T150417.741249200.bin</t>
  </si>
  <si>
    <t>-510.907604846488 156.449681643393 -203.530005777305</t>
  </si>
  <si>
    <t>-524.503861745146 154.778503900958 -301.081790410792</t>
  </si>
  <si>
    <t>-532.529767711434 149.36050443707 -409.110662204291</t>
  </si>
  <si>
    <t>-536.847700549109 143.324873024477 -506.829220075995</t>
  </si>
  <si>
    <t>-538.162663471182 136.340194793292 -604.571138237655</t>
  </si>
  <si>
    <t>-536.791430620968 125.682780490337 -742.152226755027</t>
  </si>
  <si>
    <t>-513.733924347311 120.499911952493 -830.257138741953</t>
  </si>
  <si>
    <t>-541.87849483949 159.965079894615 -683.672765447612</t>
  </si>
  <si>
    <t>-583.732188609768 293.448897608664 -678.087842292403</t>
  </si>
  <si>
    <t>-497.096479581969 340.464807613806 -394.743846167479</t>
  </si>
  <si>
    <t>-292.776387039986 288.254985133363 -269.634141549932</t>
  </si>
  <si>
    <t>-532.916601447191 100.822310478908 -679.00203376726</t>
  </si>
  <si>
    <t>-281.018470587303 69.1651764263702 -377.794432595341</t>
  </si>
  <si>
    <t>-496.794697128605 235.309008537047 -206.684050927225</t>
  </si>
  <si>
    <t>-486.978248850947 259.404574683662 208.982938471297</t>
  </si>
  <si>
    <t>-484.125229818976 282.371475856951 614.685364139505</t>
  </si>
  <si>
    <t>-335.814304629445 299.640466601159 674.180255036975</t>
  </si>
  <si>
    <t>-525.012977800548 77.5472679258521 -200.324833428745</t>
  </si>
  <si>
    <t>-531.489987087692 87.4786599684303 215.986820519237</t>
  </si>
  <si>
    <t>-532.682993785164 101.987132640958 622.095179860271</t>
  </si>
  <si>
    <t>-390.165116318555 58.5643047050244 682.403610977976</t>
  </si>
  <si>
    <t>9763-20170724T150417.772330600.bin</t>
  </si>
  <si>
    <t>-510.677818939028 156.366168844059 -203.529581823813</t>
  </si>
  <si>
    <t>-524.233643475689 154.690422756135 -301.086944081405</t>
  </si>
  <si>
    <t>-532.189603407628 149.240251390436 -409.11936838353</t>
  </si>
  <si>
    <t>-536.433078772747 143.165901303286 -506.838849688602</t>
  </si>
  <si>
    <t>-537.6618052437 136.133295626124 -604.578456991447</t>
  </si>
  <si>
    <t>-536.15628122416 125.399405557383 -742.152107815511</t>
  </si>
  <si>
    <t>-513.06686316927 120.176841029346 -830.246413870437</t>
  </si>
  <si>
    <t>-541.292424859979 159.715335246678 -683.696677497529</t>
  </si>
  <si>
    <t>-583.183344511437 293.192925013386 -678.204869756848</t>
  </si>
  <si>
    <t>-496.938692879703 340.763075050963 -394.834226028365</t>
  </si>
  <si>
    <t>-292.530643165665 289.193851840007 -269.602541690058</t>
  </si>
  <si>
    <t>-532.351119669793 100.572812584523 -678.98442393108</t>
  </si>
  <si>
    <t>-280.765026356672 68.8210084202124 -377.715591092043</t>
  </si>
  <si>
    <t>-496.51932826838 235.215264021682 -206.697188092201</t>
  </si>
  <si>
    <t>-486.906917405865 259.371449320058 208.971052510285</t>
  </si>
  <si>
    <t>-484.169522234701 282.382502663989 614.687032090033</t>
  </si>
  <si>
    <t>-335.850521809067 299.610056655857 674.173883974093</t>
  </si>
  <si>
    <t>-524.807430377915 77.4830544105971 -200.323056211372</t>
  </si>
  <si>
    <t>-531.370225854789 87.4187417997809 215.987153028663</t>
  </si>
  <si>
    <t>-532.648924729321 101.980544691885 622.095265132474</t>
  </si>
  <si>
    <t>-390.134045757668 58.5502916346475 682.405463735178</t>
  </si>
  <si>
    <t>9763-20170724T150417.842029700.bin</t>
  </si>
  <si>
    <t>-510.214632678805 156.182489784706 -203.535479083412</t>
  </si>
  <si>
    <t>-523.657540869912 154.471230082286 -301.107771524675</t>
  </si>
  <si>
    <t>-531.462024110788 148.918183371746 -409.146093003123</t>
  </si>
  <si>
    <t>-535.555545982016 142.725956903105 -506.864515359813</t>
  </si>
  <si>
    <t>-536.619997038251 135.550730782954 -604.595751412151</t>
  </si>
  <si>
    <t>-534.866851492621 124.590661304457 -742.148585700265</t>
  </si>
  <si>
    <t>-511.730013116397 119.20957194729 -830.220885450007</t>
  </si>
  <si>
    <t>-540.058898567114 159.010089165192 -683.759095516433</t>
  </si>
  <si>
    <t>-581.873818502898 292.518824553041 -678.514210777312</t>
  </si>
  <si>
    <t>-496.504075611871 341.664557742182 -395.147549234444</t>
  </si>
  <si>
    <t>-291.862034885135 292.165660035525 -269.463498549623</t>
  </si>
  <si>
    <t>-531.224689775751 99.8605671155565 -678.933454547463</t>
  </si>
  <si>
    <t>-280.557244241031 67.4312958455118 -377.487937556205</t>
  </si>
  <si>
    <t>-495.993213217993 235.02882610109 -206.709493230365</t>
  </si>
  <si>
    <t>-486.803953994277 259.272619129358 208.963208503434</t>
  </si>
  <si>
    <t>-484.24536378669 282.377205595719 614.673737036236</t>
  </si>
  <si>
    <t>-335.913113820419 299.54613836301 674.144499386758</t>
  </si>
  <si>
    <t>-524.447189179535 77.2934566500157 -200.31171080874</t>
  </si>
  <si>
    <t>-531.209140876575 87.3195706857782 215.993200528865</t>
  </si>
  <si>
    <t>-532.591312395009 101.961225363607 622.094624728217</t>
  </si>
  <si>
    <t>-390.070675558147 58.5419868807669 682.399198729123</t>
  </si>
  <si>
    <t>9763-20170724T150417.874114000.bin</t>
  </si>
  <si>
    <t>-509.983941577409 156.066418777889 -203.540095546979</t>
  </si>
  <si>
    <t>-523.383797583959 154.347062715964 -301.118154300569</t>
  </si>
  <si>
    <t>-531.126063626212 148.72664852205 -409.157432847226</t>
  </si>
  <si>
    <t>-535.155229172961 142.450313316618 -506.873240526824</t>
  </si>
  <si>
    <t>-536.145805488308 135.16863730207 -604.597250580436</t>
  </si>
  <si>
    <t>-534.277439458037 124.035360885917 -742.134732130475</t>
  </si>
  <si>
    <t>-511.130667269783 118.54246653257 -830.197440897106</t>
  </si>
  <si>
    <t>-539.474982156824 158.534807716961 -683.792821290204</t>
  </si>
  <si>
    <t>-581.209304754952 292.073212070374 -678.758818533481</t>
  </si>
  <si>
    <t>-496.342261049911 342.26518994641 -395.424446627958</t>
  </si>
  <si>
    <t>-291.542594350917 294.017601525914 -269.510706986287</t>
  </si>
  <si>
    <t>-530.731628407266 99.3785403153975 -678.885522829081</t>
  </si>
  <si>
    <t>-280.760309092352 66.3618964376649 -377.10541963355</t>
  </si>
  <si>
    <t>-495.709692292333 234.903120769575 -206.728916068963</t>
  </si>
  <si>
    <t>-486.697967479833 259.19873358405 208.944631052989</t>
  </si>
  <si>
    <t>-484.282031492775 282.379544007721 614.658283482772</t>
  </si>
  <si>
    <t>-335.941851263999 299.49210578619 674.125568804314</t>
  </si>
  <si>
    <t>-524.289085390697 77.1908001136655 -200.307642767111</t>
  </si>
  <si>
    <t>-531.212679869309 87.293995890255 215.992757260953</t>
  </si>
  <si>
    <t>-532.564261163248 101.936821125428 622.094244707166</t>
  </si>
  <si>
    <t>-390.051254494935 58.4909750486042 682.397631068342</t>
  </si>
  <si>
    <t>9763-20170724T150417.942327100.bin</t>
  </si>
  <si>
    <t>-509.499296160229 155.802081064756 -203.559252054265</t>
  </si>
  <si>
    <t>-522.791877479306 154.041328398219 -301.151289335441</t>
  </si>
  <si>
    <t>-530.403748076363 148.253873434287 -409.191046388226</t>
  </si>
  <si>
    <t>-534.305745265693 141.777789180771 -506.898846098388</t>
  </si>
  <si>
    <t>-535.157129738677 134.247606679757 -604.605403173949</t>
  </si>
  <si>
    <t>-533.077571028832 122.713158004039 -742.10674881941</t>
  </si>
  <si>
    <t>-509.907158594427 116.96702132461 -830.147240430735</t>
  </si>
  <si>
    <t>-538.25158872316 157.399094681001 -683.873577890346</t>
  </si>
  <si>
    <t>-579.636525667067 291.064046517337 -679.290937393975</t>
  </si>
  <si>
    <t>-495.624967147535 343.556198409822 -396.118568308308</t>
  </si>
  <si>
    <t>-290.41725635168 297.603902247703 -270.010719861211</t>
  </si>
  <si>
    <t>-529.742014346812 98.2244045306131 -678.780864721556</t>
  </si>
  <si>
    <t>-281.75639117201 63.8254010325097 -375.677528878577</t>
  </si>
  <si>
    <t>-494.9773119605 234.581441581646 -206.780865078418</t>
  </si>
  <si>
    <t>-486.459981607256 259.09333272242 208.890443474926</t>
  </si>
  <si>
    <t>-484.373130785341 282.425255519743 614.605040915544</t>
  </si>
  <si>
    <t>-336.009464419796 299.332260109893 674.0724630635</t>
  </si>
  <si>
    <t>-524.019739289264 76.9445601405355 -200.28770652483</t>
  </si>
  <si>
    <t>-531.189360573291 87.2272113337222 216.004110910352</t>
  </si>
  <si>
    <t>-532.513803433529 101.885565181206 622.100613186281</t>
  </si>
  <si>
    <t>-390.0417494135 58.3128498605095 682.409169143856</t>
  </si>
  <si>
    <t>9763-20170724T150417.976418900.bin</t>
  </si>
  <si>
    <t>-509.236701713065 155.664191586635 -203.562679035955</t>
  </si>
  <si>
    <t>-522.506065406673 153.886019232757 -301.157607059248</t>
  </si>
  <si>
    <t>-530.062026090428 148.03332275833 -409.197725053696</t>
  </si>
  <si>
    <t>-533.899545834278 141.480956101767 -506.903105377115</t>
  </si>
  <si>
    <t>-534.671511317945 133.858064456809 -604.60308780694</t>
  </si>
  <si>
    <t>-532.463519622531 122.176867260375 -742.090066119056</t>
  </si>
  <si>
    <t>-509.266128360959 116.334547131896 -830.116934271275</t>
  </si>
  <si>
    <t>-537.640097740082 156.932454352344 -683.898459281803</t>
  </si>
  <si>
    <t>-578.837405309526 290.647664361059 -679.564298816848</t>
  </si>
  <si>
    <t>-495.262166381043 344.188127473643 -396.458967291849</t>
  </si>
  <si>
    <t>-289.876670559636 299.449906211549 -270.204125237976</t>
  </si>
  <si>
    <t>-529.238919805043 97.7482342430171 -678.73513709374</t>
  </si>
  <si>
    <t>-282.139562723873 62.7072743745068 -374.702769014987</t>
  </si>
  <si>
    <t>-494.611467590851 234.476892143207 -206.814982721435</t>
  </si>
  <si>
    <t>-486.297604877054 259.015572547213 208.858810622806</t>
  </si>
  <si>
    <t>-484.418294727953 282.446647416113 614.575322452819</t>
  </si>
  <si>
    <t>-336.040509743601 299.239086093576 674.0400520041</t>
  </si>
  <si>
    <t>-523.886467815846 76.8114850684203 -200.274086421621</t>
  </si>
  <si>
    <t>-531.166692774657 87.1824830731325 216.013574343777</t>
  </si>
  <si>
    <t>-532.494776644199 101.857752611742 622.103895655318</t>
  </si>
  <si>
    <t>-390.06214036629 58.1493115566243 682.407484292466</t>
  </si>
  <si>
    <t>9763-20170724T150418.010543400.bin</t>
  </si>
  <si>
    <t>-509.047224196798 155.537057599443 -203.56216425049</t>
  </si>
  <si>
    <t>-522.287220980151 153.736900480044 -301.160636258733</t>
  </si>
  <si>
    <t>-529.809511943019 147.802842554764 -409.198600551324</t>
  </si>
  <si>
    <t>-533.614034802111 141.153570722435 -506.898736220193</t>
  </si>
  <si>
    <t>-534.349151002696 133.410651094235 -604.589623056593</t>
  </si>
  <si>
    <t>-532.084000804944 121.535579166338 -742.059081798076</t>
  </si>
  <si>
    <t>-508.878306233669 115.581585797299 -830.076427390997</t>
  </si>
  <si>
    <t>-537.223394478559 156.381809337663 -683.918393364769</t>
  </si>
  <si>
    <t>-578.136111830064 290.217761780267 -679.733356768924</t>
  </si>
  <si>
    <t>-494.9773107252 344.778665302329 -396.700330924651</t>
  </si>
  <si>
    <t>-289.382943638813 301.453437455853 -270.292708143036</t>
  </si>
  <si>
    <t>-528.947119100793 97.187635776947 -678.668724590737</t>
  </si>
  <si>
    <t>-282.532562902036 61.7661729978656 -373.529288750018</t>
  </si>
  <si>
    <t>-494.312772489654 234.365571729344 -206.84988759942</t>
  </si>
  <si>
    <t>-486.164188255428 258.940617378138 208.825036158002</t>
  </si>
  <si>
    <t>-484.473426877824 282.487291919419 614.53870888733</t>
  </si>
  <si>
    <t>-336.080352683843 299.14759151524 674.002351931865</t>
  </si>
  <si>
    <t>-523.828499340993 76.6712216688206 -200.25613229758</t>
  </si>
  <si>
    <t>-531.156910425085 87.1396877396626 216.0282364502</t>
  </si>
  <si>
    <t>-532.474024960974 101.835982575967 622.109291782722</t>
  </si>
  <si>
    <t>-390.072274374396 58.0180283719099 682.4063126104</t>
  </si>
  <si>
    <t>9763-20170724T150418.070705900.bin</t>
  </si>
  <si>
    <t>-508.56097202445 155.209637820084 -203.598286284305</t>
  </si>
  <si>
    <t>-521.731575573398 153.370106352689 -301.205491628358</t>
  </si>
  <si>
    <t>-529.172085279125 147.270284056497 -409.239884353979</t>
  </si>
  <si>
    <t>-532.896129514364 140.421610507032 -506.929289447086</t>
  </si>
  <si>
    <t>-533.541421719426 132.429750744484 -604.60074332189</t>
  </si>
  <si>
    <t>-531.137440314384 120.152128416448 -742.032481475426</t>
  </si>
  <si>
    <t>-507.921725540226 113.990708810964 -830.03289535089</t>
  </si>
  <si>
    <t>-536.233166416663 155.182630696712 -683.998861202661</t>
  </si>
  <si>
    <t>-576.783554113593 289.140324296613 -680.137475975033</t>
  </si>
  <si>
    <t>-494.500617121557 345.037337042467 -397.109028447558</t>
  </si>
  <si>
    <t>-288.398133978687 305.367260719209 -270.32950176458</t>
  </si>
  <si>
    <t>-528.166967921797 95.9758037793117 -678.568534404243</t>
  </si>
  <si>
    <t>-283.125823307187 59.7748907612993 -370.676293822132</t>
  </si>
  <si>
    <t>-493.62754242363 234.036150355502 -206.918571594039</t>
  </si>
  <si>
    <t>-485.928519848292 258.77053960896 208.755494737618</t>
  </si>
  <si>
    <t>-484.555575684113 282.49403081755 614.45360478718</t>
  </si>
  <si>
    <t>-336.140517344674 298.980695236462 673.910783613634</t>
  </si>
  <si>
    <t>-523.498805734422 76.3811756553955 -200.227949576481</t>
  </si>
  <si>
    <t>-531.124126923639 87.0764503347457 216.045342951531</t>
  </si>
  <si>
    <t>-532.421642721809 101.78885624003 622.115622019335</t>
  </si>
  <si>
    <t>-390.070972140002 57.810018074354 682.416066253955</t>
  </si>
  <si>
    <t>9763-20170724T150418.108808700.bin</t>
  </si>
  <si>
    <t>-508.302791782653 155.012058473454 -203.593259716374</t>
  </si>
  <si>
    <t>-521.435045595262 153.162632914335 -301.205412265152</t>
  </si>
  <si>
    <t>-528.83443612331 146.97581514173 -409.23765187124</t>
  </si>
  <si>
    <t>-532.518779860193 140.018194673061 -506.920897317021</t>
  </si>
  <si>
    <t>-533.12004911878 131.886909618364 -604.581077834309</t>
  </si>
  <si>
    <t>-530.647839788391 119.381294140042 -741.991062688447</t>
  </si>
  <si>
    <t>-507.442980229782 113.099740776185 -829.985843083541</t>
  </si>
  <si>
    <t>-535.736965914493 154.512768244847 -684.01805184966</t>
  </si>
  <si>
    <t>-576.204498999376 288.486977506994 -680.312935762295</t>
  </si>
  <si>
    <t>-494.394312810927 344.908093931674 -397.251562380719</t>
  </si>
  <si>
    <t>-288.053017276612 307.02361476333 -270.314430074925</t>
  </si>
  <si>
    <t>-527.744303568917 95.3054356499401 -678.485809889005</t>
  </si>
  <si>
    <t>-283.498297846261 58.9939910907187 -369.128924420723</t>
  </si>
  <si>
    <t>-493.275491520062 233.828461900215 -206.939242919013</t>
  </si>
  <si>
    <t>-485.784127864351 258.663982573607 208.732585272143</t>
  </si>
  <si>
    <t>-484.599169306894 282.491580667815 614.425956027692</t>
  </si>
  <si>
    <t>-336.177400022213 298.9653311671 673.870063958057</t>
  </si>
  <si>
    <t>-523.313020905285 76.1968675459445 -200.223405299092</t>
  </si>
  <si>
    <t>-531.080331657615 87.0145056325966 216.044103031712</t>
  </si>
  <si>
    <t>-532.389018519071 101.776196883935 622.117868529599</t>
  </si>
  <si>
    <t>-390.044726297795 57.7799352516654 682.420694430416</t>
  </si>
  <si>
    <t>9763-20170724T150418.173983700.bin</t>
  </si>
  <si>
    <t>-507.740187131644 154.727119305203 -203.616897736957</t>
  </si>
  <si>
    <t>-520.830787912253 152.852333023455 -301.234101884673</t>
  </si>
  <si>
    <t>-528.180050580447 146.531768049922 -409.262140032531</t>
  </si>
  <si>
    <t>-531.813137707073 139.411179470572 -506.935500686996</t>
  </si>
  <si>
    <t>-532.354652605998 131.075373629878 -604.578847713763</t>
  </si>
  <si>
    <t>-529.787019211886 118.238865022558 -741.956476147608</t>
  </si>
  <si>
    <t>-506.572247154237 111.763975320156 -829.934665027315</t>
  </si>
  <si>
    <t>-534.873190477469 153.515704489412 -684.071544429154</t>
  </si>
  <si>
    <t>-575.229060124409 287.525597789793 -680.609332343983</t>
  </si>
  <si>
    <t>-494.421963169685 345.035506045221 -397.478886495514</t>
  </si>
  <si>
    <t>-288.013399451928 309.277659982504 -270.035270086061</t>
  </si>
  <si>
    <t>-526.970797872586 94.3101141603311 -678.391772622714</t>
  </si>
  <si>
    <t>-284.672223773615 58.1472029490058 -367.167437731229</t>
  </si>
  <si>
    <t>-492.62311417234 233.521709622301 -206.994258976893</t>
  </si>
  <si>
    <t>-485.500161402647 258.474522794819 208.677040909952</t>
  </si>
  <si>
    <t>-484.664439773327 282.448409270937 614.363045551536</t>
  </si>
  <si>
    <t>-336.228271935869 298.844129526893 673.792679336919</t>
  </si>
  <si>
    <t>-522.858728127631 75.9270378933697 -200.211677117937</t>
  </si>
  <si>
    <t>-530.912588910951 86.9460176664095 216.045106326083</t>
  </si>
  <si>
    <t>-532.316633424954 101.764716941627 622.116612187655</t>
  </si>
  <si>
    <t>-390.000469679858 57.6936460648599 682.431216086629</t>
  </si>
  <si>
    <t>9763-20170724T150418.243173600.bin</t>
  </si>
  <si>
    <t>-507.243966236094 154.422349321628 -203.646162530585</t>
  </si>
  <si>
    <t>-520.293800172922 152.509172643503 -301.26813031911</t>
  </si>
  <si>
    <t>-527.621166667625 146.084145287475 -409.291389977807</t>
  </si>
  <si>
    <t>-531.241368451042 138.843263516877 -506.956521741306</t>
  </si>
  <si>
    <t>-531.775397942287 130.360648486503 -604.587260622316</t>
  </si>
  <si>
    <t>-529.201487688748 117.289107493693 -741.942631907093</t>
  </si>
  <si>
    <t>-505.961355907249 110.700076854928 -829.905602739877</t>
  </si>
  <si>
    <t>-534.230092104224 152.673044725601 -684.11791863722</t>
  </si>
  <si>
    <t>-574.477142066711 286.721570203491 -680.866449512232</t>
  </si>
  <si>
    <t>-494.989864391414 345.146641760612 -397.549848303023</t>
  </si>
  <si>
    <t>-288.480242562444 310.711700094806 -269.905759769445</t>
  </si>
  <si>
    <t>-526.448363478236 93.4612293847745 -678.337133269295</t>
  </si>
  <si>
    <t>-285.021784643406 56.7641176642401 -366.646418697393</t>
  </si>
  <si>
    <t>-492.041726326502 233.202470049695 -207.069032067029</t>
  </si>
  <si>
    <t>-485.281449760599 258.292275436365 208.600019678115</t>
  </si>
  <si>
    <t>-484.710198933529 282.410781262909 614.274499927715</t>
  </si>
  <si>
    <t>-336.284675153255 298.849676355054 673.718764385345</t>
  </si>
  <si>
    <t>-522.461159521109 75.5973334724763 -200.18923539944</t>
  </si>
  <si>
    <t>-530.79632759398 86.9057420546328 216.054306290576</t>
  </si>
  <si>
    <t>-532.192564796601 101.729975204202 622.123059900263</t>
  </si>
  <si>
    <t>-389.947722292533 57.4990204386643 682.488809817348</t>
  </si>
  <si>
    <t>9763-20170724T150418.342962500.bin</t>
  </si>
  <si>
    <t>-507.038063915949 154.253944917921 -203.662930434559</t>
  </si>
  <si>
    <t>-520.068007001035 152.345923833041 -301.287674016697</t>
  </si>
  <si>
    <t>-527.37599865647 145.893710635108 -409.310580470413</t>
  </si>
  <si>
    <t>-530.978184948564 138.615513704756 -506.97347589587</t>
  </si>
  <si>
    <t>-531.492812954183 130.083148542049 -604.600012767561</t>
  </si>
  <si>
    <t>-528.889357054087 116.92891431436 -741.947066856526</t>
  </si>
  <si>
    <t>-505.620416062791 110.312427518764 -829.900233052919</t>
  </si>
  <si>
    <t>-533.908392677387 152.350426241291 -684.144498203393</t>
  </si>
  <si>
    <t>-574.085915829053 286.424221185782 -680.961564502145</t>
  </si>
  <si>
    <t>-495.356913649445 344.952040739216 -397.454442653504</t>
  </si>
  <si>
    <t>-288.83814302674 310.801551465662 -269.74876882916</t>
  </si>
  <si>
    <t>-526.171928096183 93.1364666497936 -678.326768496731</t>
  </si>
  <si>
    <t>-285.231835943262 55.8712555289967 -366.052072207557</t>
  </si>
  <si>
    <t>-491.750770380484 233.019565844611 -207.092327780423</t>
  </si>
  <si>
    <t>-485.152566432508 258.171265603125 208.575622415612</t>
  </si>
  <si>
    <t>-484.725608274233 282.371826434507 614.232989209993</t>
  </si>
  <si>
    <t>-336.308059724955 298.846568027642 673.687275556091</t>
  </si>
  <si>
    <t>-522.323625043964 75.4597249189728 -200.1987458229</t>
  </si>
  <si>
    <t>-530.758032211057 86.8551739330248 216.040365618201</t>
  </si>
  <si>
    <t>-532.145585401956 101.741554347839 622.104763376024</t>
  </si>
  <si>
    <t>-389.924172054119 57.4640876414776 682.491701412168</t>
  </si>
  <si>
    <t>9763-20170724T150418.377052900.bin</t>
  </si>
  <si>
    <t>-506.358612927299 153.754208873616 -203.71772460645</t>
  </si>
  <si>
    <t>-519.359128788616 151.843674830284 -301.346184177934</t>
  </si>
  <si>
    <t>-526.596826151916 145.381419777014 -409.373317733708</t>
  </si>
  <si>
    <t>-530.118755685513 138.095230084304 -507.03870022709</t>
  </si>
  <si>
    <t>-530.535821733566 129.559279858247 -604.665259744782</t>
  </si>
  <si>
    <t>-527.776557192221 116.406692649264 -742.009367881234</t>
  </si>
  <si>
    <t>-504.439283176992 109.805038950667 -829.945612744894</t>
  </si>
  <si>
    <t>-532.854016745353 151.828556291707 -684.212219388037</t>
  </si>
  <si>
    <t>-573.108714814396 285.889389461999 -680.986197158249</t>
  </si>
  <si>
    <t>-496.773880158292 344.174245679525 -396.775281205142</t>
  </si>
  <si>
    <t>-289.165152579126 313.242157291936 -270.020270038864</t>
  </si>
  <si>
    <t>-525.138454932262 92.6124876747722 -678.386376931348</t>
  </si>
  <si>
    <t>-285.616824651015 54.6084712839145 -364.407341396162</t>
  </si>
  <si>
    <t>-490.875933614089 232.497158611475 -207.157672102447</t>
  </si>
  <si>
    <t>-484.699654776086 257.870830597372 208.503291185907</t>
  </si>
  <si>
    <t>-484.836034995811 282.326400541564 614.16287641748</t>
  </si>
  <si>
    <t>-336.392842078002 298.659417840458 673.592247182357</t>
  </si>
  <si>
    <t>-521.807939269161 75.008367020117 -200.229694026536</t>
  </si>
  <si>
    <t>-530.573865394778 86.7225324083747 215.993702498293</t>
  </si>
  <si>
    <t>-532.002204985942 101.788319248679 622.062438415101</t>
  </si>
  <si>
    <t>-389.865531321761 57.2876786952711 682.484696032295</t>
  </si>
  <si>
    <t>9763-20170724T150418.424241900.bin</t>
  </si>
  <si>
    <t>-506.100567018478 153.603528202699 -203.723124012866</t>
  </si>
  <si>
    <t>-519.051796535021 151.686571961173 -301.358097328295</t>
  </si>
  <si>
    <t>-526.227836647427 145.244477803307 -409.390687679844</t>
  </si>
  <si>
    <t>-529.691981958663 137.988482865588 -507.060170410539</t>
  </si>
  <si>
    <t>-530.049887195395 129.494990105282 -604.690811083333</t>
  </si>
  <si>
    <t>-527.206474159718 116.415614934158 -742.040257749978</t>
  </si>
  <si>
    <t>-503.826044398845 109.862833051809 -829.968696071591</t>
  </si>
  <si>
    <t>-532.327105341306 151.805549112543 -684.227259155745</t>
  </si>
  <si>
    <t>-572.674775323808 285.832319195426 -680.916761499137</t>
  </si>
  <si>
    <t>-497.325789725888 344.125816034507 -396.444718061031</t>
  </si>
  <si>
    <t>-289.015467781955 314.893367748902 -270.439562253863</t>
  </si>
  <si>
    <t>-524.599596143044 92.5885026322103 -678.428323609991</t>
  </si>
  <si>
    <t>-285.13912780902 54.3224645396554 -364.136767673231</t>
  </si>
  <si>
    <t>-490.593859071729 232.337063210442 -207.171012164066</t>
  </si>
  <si>
    <t>-484.574847006871 257.759381525884 208.489249423324</t>
  </si>
  <si>
    <t>-484.868870473487 282.31354702021 614.136518430653</t>
  </si>
  <si>
    <t>-336.420594615219 298.636564631154 673.555944480737</t>
  </si>
  <si>
    <t>-521.571257878492 74.8598002976241 -200.226273462813</t>
  </si>
  <si>
    <t>-530.459002809172 86.6503518173579 215.992428451692</t>
  </si>
  <si>
    <t>-531.979873226401 101.787469022444 622.062427203572</t>
  </si>
  <si>
    <t>-389.840268400583 57.2858922303683 682.477135021945</t>
  </si>
  <si>
    <t>9763-20170724T150418.475378100.bin</t>
  </si>
  <si>
    <t>-505.543466458592 153.221031167391 -203.732886346785</t>
  </si>
  <si>
    <t>-518.423358979492 151.303607263934 -301.377305263047</t>
  </si>
  <si>
    <t>-525.488759632612 144.925666122166 -409.420703719242</t>
  </si>
  <si>
    <t>-528.841936825861 137.756349843528 -507.100700671287</t>
  </si>
  <si>
    <t>-529.079230602171 129.380360462414 -604.741723215585</t>
  </si>
  <si>
    <t>-526.057309153026 116.500365123056 -742.106184507496</t>
  </si>
  <si>
    <t>-502.562151758018 110.136513384518 -830.017952398933</t>
  </si>
  <si>
    <t>-531.312854319877 151.798531607598 -684.249210541112</t>
  </si>
  <si>
    <t>-572.018792495008 285.700748435042 -680.750878051896</t>
  </si>
  <si>
    <t>-498.269755983411 344.58108227915 -395.98055179898</t>
  </si>
  <si>
    <t>-288.26565081414 320.159615427526 -271.775509801282</t>
  </si>
  <si>
    <t>-523.473315229475 92.588889949481 -678.524991075376</t>
  </si>
  <si>
    <t>-284.098117555369 54.3263309400052 -363.396287549259</t>
  </si>
  <si>
    <t>-490.083742996616 231.915696136678 -207.179283470631</t>
  </si>
  <si>
    <t>-484.350552429773 257.529087977464 208.473319153649</t>
  </si>
  <si>
    <t>-484.955110240043 282.240708222374 614.099844786856</t>
  </si>
  <si>
    <t>-336.507186378031 298.600748939653 673.509985093379</t>
  </si>
  <si>
    <t>-521.015474539179 74.5074842595698 -200.234038569046</t>
  </si>
  <si>
    <t>-530.192709432847 86.4715457293808 215.973407173844</t>
  </si>
  <si>
    <t>-531.926913374343 101.775033124166 622.04861630898</t>
  </si>
  <si>
    <t>-389.778279495789 57.2914901822942 682.455348240921</t>
  </si>
  <si>
    <t>9763-20170724T150418.543087700.bin</t>
  </si>
  <si>
    <t>-505.075349947618 152.962179099697 -203.735349115695</t>
  </si>
  <si>
    <t>-517.908272599102 151.032045414843 -301.385680795251</t>
  </si>
  <si>
    <t>-524.852847309609 144.719966337471 -409.440957015082</t>
  </si>
  <si>
    <t>-528.071298543765 137.647852939946 -507.132433084658</t>
  </si>
  <si>
    <t>-528.15025053477 129.409389443292 -604.785400322755</t>
  </si>
  <si>
    <t>-524.882394918843 116.769150605775 -742.166507410283</t>
  </si>
  <si>
    <t>-501.240893505241 110.690455409112 -830.059316210684</t>
  </si>
  <si>
    <t>-530.344462417972 151.952321401192 -684.25870123606</t>
  </si>
  <si>
    <t>-571.586085012284 285.674175515076 -680.627162329399</t>
  </si>
  <si>
    <t>-499.095033505726 346.355402759755 -395.911702085941</t>
  </si>
  <si>
    <t>-287.29634912999 327.993396196554 -273.726794898222</t>
  </si>
  <si>
    <t>-522.309304090923 92.760667071017 -678.621418417297</t>
  </si>
  <si>
    <t>-283.169275813198 55.8405467302678 -362.56657778297</t>
  </si>
  <si>
    <t>-489.746182285195 231.669676339331 -207.184400795851</t>
  </si>
  <si>
    <t>-484.181070191495 257.439627376649 208.460814456767</t>
  </si>
  <si>
    <t>-484.986483215824 282.22616669702 614.078883420775</t>
  </si>
  <si>
    <t>-336.550464221172 298.716639561094 673.482618777702</t>
  </si>
  <si>
    <t>-520.415280179994 74.2498265028219 -200.240595805875</t>
  </si>
  <si>
    <t>-529.916493922535 86.3303264311833 215.956206689802</t>
  </si>
  <si>
    <t>-531.872177535939 101.759066791862 622.023008515583</t>
  </si>
  <si>
    <t>-389.725529790955 57.282450358395 682.43963670266</t>
  </si>
  <si>
    <t>9763-20170724T150418.574170600.bin</t>
  </si>
  <si>
    <t>-504.833210032613 152.875171486373 -203.740586406137</t>
  </si>
  <si>
    <t>-517.64383230158 150.948885116741 -301.393990498646</t>
  </si>
  <si>
    <t>-524.533539952221 144.677974191173 -409.455121262806</t>
  </si>
  <si>
    <t>-527.691354764098 137.659910594411 -507.152479217383</t>
  </si>
  <si>
    <t>-527.69945862036 129.494132664769 -604.811651378577</t>
  </si>
  <si>
    <t>-524.322009960033 116.976764657069 -742.201175821934</t>
  </si>
  <si>
    <t>-500.633243276872 111.051335636068 -830.09168034064</t>
  </si>
  <si>
    <t>-529.875532396415 152.101863433879 -684.267008073087</t>
  </si>
  <si>
    <t>-571.278900492213 285.798582609066 -680.488695445606</t>
  </si>
  <si>
    <t>-499.524702976244 347.699045981499 -395.849216645178</t>
  </si>
  <si>
    <t>-286.659352032627 332.924379654215 -275.039191761718</t>
  </si>
  <si>
    <t>-521.754341707713 92.9177242542951 -678.675189580677</t>
  </si>
  <si>
    <t>-282.783158890793 56.9152479215707 -362.267619320912</t>
  </si>
  <si>
    <t>-489.563532833472 231.577451226819 -207.177840750411</t>
  </si>
  <si>
    <t>-484.114697914372 257.41383531751 208.464806309888</t>
  </si>
  <si>
    <t>-485.010228045016 282.219729794709 614.072516484448</t>
  </si>
  <si>
    <t>-336.582267202331 298.794215258363 673.473056396964</t>
  </si>
  <si>
    <t>-520.138283818544 74.1600309681478 -200.243317572864</t>
  </si>
  <si>
    <t>-529.784551723304 86.2883120602851 215.948773259372</t>
  </si>
  <si>
    <t>-531.844607727035 101.752867694533 622.013330721432</t>
  </si>
  <si>
    <t>-389.698698382213 57.2847356275352 682.437830089935</t>
  </si>
  <si>
    <t>9763-20170724T150418.643405200.bin</t>
  </si>
  <si>
    <t>-504.269109099676 152.893168633786 -203.762203014841</t>
  </si>
  <si>
    <t>-517.001492434151 150.928722491867 -301.425106818375</t>
  </si>
  <si>
    <t>-523.767842523695 144.690935610765 -409.495877335379</t>
  </si>
  <si>
    <t>-526.801518157465 137.737204288472 -507.201831498831</t>
  </si>
  <si>
    <t>-526.674620647734 129.671879867387 -604.869272864657</t>
  </si>
  <si>
    <t>-523.09744160234 117.335829310658 -742.270324923056</t>
  </si>
  <si>
    <t>-499.315650650972 111.736883251226 -830.157021827443</t>
  </si>
  <si>
    <t>-528.822006444614 152.372426907228 -684.298940903636</t>
  </si>
  <si>
    <t>-570.678581360059 285.918249560399 -680.353024824801</t>
  </si>
  <si>
    <t>-500.529505019182 349.338658667224 -395.647891139931</t>
  </si>
  <si>
    <t>-285.273901426417 341.265138190544 -278.494870244272</t>
  </si>
  <si>
    <t>-520.535293546041 93.2050791956653 -678.771107772458</t>
  </si>
  <si>
    <t>-282.538784563112 60.0457682105127 -362.063011929195</t>
  </si>
  <si>
    <t>-489.10594177833 231.554139284847 -207.201202795374</t>
  </si>
  <si>
    <t>-483.870764151812 257.459940853649 208.439884476868</t>
  </si>
  <si>
    <t>-485.06202143235 282.213724887891 614.065095462851</t>
  </si>
  <si>
    <t>-336.658882526125 298.918004030132 673.491346104926</t>
  </si>
  <si>
    <t>-519.445906830559 74.1685124093337 -200.259837306807</t>
  </si>
  <si>
    <t>-529.467826576915 86.3766503392642 215.92104055276</t>
  </si>
  <si>
    <t>-531.708957972872 101.854405067686 621.988349945433</t>
  </si>
  <si>
    <t>-389.662144347781 57.0953187469261 682.43110075808</t>
  </si>
  <si>
    <t>9763-20170724T150418.676491000.bin</t>
  </si>
  <si>
    <t>-503.972635701388 152.966934406558 -203.756158322832</t>
  </si>
  <si>
    <t>-516.690417765572 151.003325126007 -301.420875662741</t>
  </si>
  <si>
    <t>-523.426772683603 144.777956274338 -409.494280339058</t>
  </si>
  <si>
    <t>-526.427647262829 137.841813006045 -507.202543102827</t>
  </si>
  <si>
    <t>-526.26235620599 129.801714542096 -604.87194185564</t>
  </si>
  <si>
    <t>-522.625451511946 117.511059918121 -742.275456004199</t>
  </si>
  <si>
    <t>-498.7859742752 112.047137158904 -830.155002348956</t>
  </si>
  <si>
    <t>-528.417340233067 152.522529417012 -684.29560793711</t>
  </si>
  <si>
    <t>-570.500714087424 285.990947023163 -680.288805588743</t>
  </si>
  <si>
    <t>-501.281053248897 350.190781593659 -395.531003166678</t>
  </si>
  <si>
    <t>-284.563971323346 345.752914644534 -280.905590663031</t>
  </si>
  <si>
    <t>-520.048790252921 93.3653463437672 -678.782611928909</t>
  </si>
  <si>
    <t>-282.393462662207 61.7668657250574 -362.152258125755</t>
  </si>
  <si>
    <t>-488.880877864347 231.634780171663 -207.207064820723</t>
  </si>
  <si>
    <t>-483.727869762866 257.518587787469 208.436422584756</t>
  </si>
  <si>
    <t>-485.065766634058 282.205399309254 614.054066727451</t>
  </si>
  <si>
    <t>-336.671174707013 298.944144579918 673.49191828964</t>
  </si>
  <si>
    <t>-519.112222208887 74.2946530519678 -200.270177924312</t>
  </si>
  <si>
    <t>-529.309452928244 86.4624292606986 215.907670017667</t>
  </si>
  <si>
    <t>-531.655095354756 101.892709524817 621.977804797408</t>
  </si>
  <si>
    <t>-389.643764110008 57.0353685110529 682.431114483507</t>
  </si>
  <si>
    <t>9763-20170724T150418.743744600.bin</t>
  </si>
  <si>
    <t>-503.415458268698 153.193192811764 -203.759280522921</t>
  </si>
  <si>
    <t>-516.116728531784 151.222536524854 -301.426113329329</t>
  </si>
  <si>
    <t>-522.819348612305 144.981751118529 -409.500686975827</t>
  </si>
  <si>
    <t>-525.782210205258 138.031584363237 -507.209080395166</t>
  </si>
  <si>
    <t>-525.570866948385 129.979652528378 -604.877478005263</t>
  </si>
  <si>
    <t>-521.860430118476 117.676195531674 -742.277873043726</t>
  </si>
  <si>
    <t>-497.934553375729 112.363513486523 -830.143237542848</t>
  </si>
  <si>
    <t>-527.763800177271 152.681527606635 -684.305464743271</t>
  </si>
  <si>
    <t>-570.323868274727 286.00205809261 -680.257502287363</t>
  </si>
  <si>
    <t>-503.126424062136 351.102675265779 -395.219984124471</t>
  </si>
  <si>
    <t>-284.655657990975 349.964194643963 -283.890501612436</t>
  </si>
  <si>
    <t>-519.23729189467 93.5478781141337 -678.780235522463</t>
  </si>
  <si>
    <t>-282.405555064801 65.3458697648477 -362.4785598662</t>
  </si>
  <si>
    <t>-488.394427216854 231.800943840187 -207.209180954287</t>
  </si>
  <si>
    <t>-483.453044571046 257.615778758852 208.441155138752</t>
  </si>
  <si>
    <t>-485.059232045603 282.142490749515 614.058268295739</t>
  </si>
  <si>
    <t>-336.674836282957 298.941725098227 673.504514323022</t>
  </si>
  <si>
    <t>-518.445763156872 74.5100383340803 -200.27172164942</t>
  </si>
  <si>
    <t>-528.927589266713 86.7066783248365 215.898138588822</t>
  </si>
  <si>
    <t>-531.550728568417 101.978611952703 621.968410733222</t>
  </si>
  <si>
    <t>-389.598558645132 56.9793884962226 682.455141084737</t>
  </si>
  <si>
    <t>9763-20170724T150418.776827500.bin</t>
  </si>
  <si>
    <t>-503.219768290576 153.344573890839 -203.757473665</t>
  </si>
  <si>
    <t>-515.896958221177 151.372597277936 -301.427314926697</t>
  </si>
  <si>
    <t>-522.576264264936 145.12264617645 -409.502846012049</t>
  </si>
  <si>
    <t>-525.518769351144 138.1617487494 -507.211077873008</t>
  </si>
  <si>
    <t>-525.287543061275 130.096699917181 -604.878383856792</t>
  </si>
  <si>
    <t>-521.549366753101 117.772661494411 -742.276191214363</t>
  </si>
  <si>
    <t>-497.597356848352 112.505621272 -830.137107487151</t>
  </si>
  <si>
    <t>-527.49616759772 152.781974200653 -684.310793010572</t>
  </si>
  <si>
    <t>-570.254728899867 286.041812227961 -680.263332297853</t>
  </si>
  <si>
    <t>-504.257032278855 350.951112491499 -394.901992462875</t>
  </si>
  <si>
    <t>-285.368200690225 350.252209916536 -284.393248611305</t>
  </si>
  <si>
    <t>-518.907326430782 93.6584815419367 -678.773938972687</t>
  </si>
  <si>
    <t>-282.578049321595 66.8420087083027 -362.548032333105</t>
  </si>
  <si>
    <t>-488.267545571584 231.956256485281 -207.207081730005</t>
  </si>
  <si>
    <t>-483.350092585734 257.669085444929 208.449818515993</t>
  </si>
  <si>
    <t>-485.076573331875 282.137596735271 614.06931038856</t>
  </si>
  <si>
    <t>-336.692983524245 298.940963201915 673.516390517078</t>
  </si>
  <si>
    <t>-518.173095591938 74.6909827945888 -200.279924069148</t>
  </si>
  <si>
    <t>-528.715241312197 86.8052324230778 215.890909051543</t>
  </si>
  <si>
    <t>-531.503064961737 102.009284993107 621.960421936674</t>
  </si>
  <si>
    <t>-389.580788595509 56.9454808687062 682.469267021909</t>
  </si>
  <si>
    <t>9763-20170724T150418.842548000.bin</t>
  </si>
  <si>
    <t>-502.839037168649 153.739600152267 -203.758794751885</t>
  </si>
  <si>
    <t>-515.427381732716 151.761503950981 -301.439960507617</t>
  </si>
  <si>
    <t>-522.063315542495 145.498142381859 -409.517473924738</t>
  </si>
  <si>
    <t>-524.988174788408 138.520133584679 -507.225049380664</t>
  </si>
  <si>
    <t>-524.760449072489 130.431902301059 -604.89032311816</t>
  </si>
  <si>
    <t>-521.049085267458 118.06774655119 -742.28523677864</t>
  </si>
  <si>
    <t>-497.070860777223 112.859674399319 -830.142521717991</t>
  </si>
  <si>
    <t>-527.027164976439 153.087690419414 -684.329512723604</t>
  </si>
  <si>
    <t>-570.020190463731 286.25495094728 -680.234456157716</t>
  </si>
  <si>
    <t>-506.374362814952 349.807496724294 -394.034746721399</t>
  </si>
  <si>
    <t>-287.338338091117 348.149258606693 -283.828207844542</t>
  </si>
  <si>
    <t>-518.352062813515 93.9785350747998 -678.775985154131</t>
  </si>
  <si>
    <t>-282.703790634588 68.8416684951567 -362.36678612869</t>
  </si>
  <si>
    <t>-488.023577973993 232.366524824956 -207.186279785113</t>
  </si>
  <si>
    <t>-483.257686457474 257.886428227772 208.48429156772</t>
  </si>
  <si>
    <t>-485.10484445774 282.119526234771 614.098986149254</t>
  </si>
  <si>
    <t>-336.720355648925 298.946466316652 673.53708233475</t>
  </si>
  <si>
    <t>-517.613888664243 75.0819134260878 -200.294956791521</t>
  </si>
  <si>
    <t>-528.374156857699 87.0465113881914 215.874566737127</t>
  </si>
  <si>
    <t>-531.444253979561 102.026578520821 621.940113949129</t>
  </si>
  <si>
    <t>-389.535208156043 56.9920080804256 682.501717124819</t>
  </si>
  <si>
    <t>9763-20170724T150418.875636600.bin</t>
  </si>
  <si>
    <t>-502.653637066868 153.981310778032 -203.773373041717</t>
  </si>
  <si>
    <t>-515.222719243254 152.009894887273 -301.457207671524</t>
  </si>
  <si>
    <t>-521.881981651205 145.752764911885 -409.533569331929</t>
  </si>
  <si>
    <t>-524.845745276154 138.778217541353 -507.240114235811</t>
  </si>
  <si>
    <t>-524.674529009489 130.690074348892 -604.905736985612</t>
  </si>
  <si>
    <t>-521.061025652224 118.321142303847 -742.302612711748</t>
  </si>
  <si>
    <t>-497.105791344506 113.146944323705 -830.16847394157</t>
  </si>
  <si>
    <t>-527.011117361594 153.341074605806 -684.3440787285</t>
  </si>
  <si>
    <t>-570.02922573204 286.503459984622 -680.193167350994</t>
  </si>
  <si>
    <t>-507.36434036557 349.299953670329 -393.610346605927</t>
  </si>
  <si>
    <t>-288.581430927421 346.089372681524 -282.936275226261</t>
  </si>
  <si>
    <t>-518.305500494542 94.2359298068825 -678.794403310189</t>
  </si>
  <si>
    <t>-283.010321205281 69.3785219475035 -362.049799419126</t>
  </si>
  <si>
    <t>-487.876365494873 232.599386403726 -207.190816089446</t>
  </si>
  <si>
    <t>-483.25043994077 258.008220224778 208.488182197495</t>
  </si>
  <si>
    <t>-485.104004052391 282.100358893687 614.108534833176</t>
  </si>
  <si>
    <t>-336.723394534236 298.96557148572 673.545601255497</t>
  </si>
  <si>
    <t>-517.416244368304 75.3112391619668 -200.318029990731</t>
  </si>
  <si>
    <t>-528.245821343651 87.184866671174 215.852287441584</t>
  </si>
  <si>
    <t>-531.413049831762 102.034526885813 621.925481270118</t>
  </si>
  <si>
    <t>-389.510499642906 57.0151804053201 682.513621079501</t>
  </si>
  <si>
    <t>9763-20170724T150418.942317900.bin</t>
  </si>
  <si>
    <t>-502.542403399631 154.363331850939 -203.83038774485</t>
  </si>
  <si>
    <t>-515.01493061648 152.37987426021 -301.526343685537</t>
  </si>
  <si>
    <t>-521.723754140628 146.09005991045 -409.597793127384</t>
  </si>
  <si>
    <t>-524.794246323352 139.071380291 -507.297942950258</t>
  </si>
  <si>
    <t>-524.79074030489 130.919565247311 -604.958350378752</t>
  </si>
  <si>
    <t>-521.476423578364 118.436892426629 -742.352624879918</t>
  </si>
  <si>
    <t>-497.650293658389 113.291147895225 -830.254989276391</t>
  </si>
  <si>
    <t>-527.2987395309 153.505092277519 -684.410241595382</t>
  </si>
  <si>
    <t>-570.261073199399 286.682188794483 -680.131881864755</t>
  </si>
  <si>
    <t>-509.375393155051 347.782790115534 -392.800007737353</t>
  </si>
  <si>
    <t>-292.448309146625 338.651595630216 -278.851395239092</t>
  </si>
  <si>
    <t>-518.584153805531 94.4041967478822 -678.830560196676</t>
  </si>
  <si>
    <t>-284.215395755335 69.793869066018 -360.976725012228</t>
  </si>
  <si>
    <t>-487.849377704588 232.95958284158 -207.227493245388</t>
  </si>
  <si>
    <t>-483.320363897149 258.22359320038 208.461328641083</t>
  </si>
  <si>
    <t>-485.10416965122 282.117590123531 614.101904000793</t>
  </si>
  <si>
    <t>-336.739084179265 298.989002941109 673.575897495258</t>
  </si>
  <si>
    <t>-517.216871092886 75.6999772922077 -200.380548839862</t>
  </si>
  <si>
    <t>-528.217641055764 87.4224664148687 215.789604538065</t>
  </si>
  <si>
    <t>-531.364790807215 102.009911203202 621.882243403503</t>
  </si>
  <si>
    <t>-389.455932742429 57.0777894948098 682.52030789607</t>
  </si>
  <si>
    <t>9763-20170724T150418.974404000.bin</t>
  </si>
  <si>
    <t>-502.557780630893 154.541302445848 -203.847268465343</t>
  </si>
  <si>
    <t>-514.967858325111 152.538554231357 -301.550739225474</t>
  </si>
  <si>
    <t>-521.679359158932 146.210794367135 -409.61988587955</t>
  </si>
  <si>
    <t>-524.780934391806 139.146262373234 -507.315630965082</t>
  </si>
  <si>
    <t>-524.83669317237 130.934747301157 -604.971043951235</t>
  </si>
  <si>
    <t>-521.634927196799 118.350836300366 -742.358792021609</t>
  </si>
  <si>
    <t>-497.86036423312 113.176758503844 -830.273446783512</t>
  </si>
  <si>
    <t>-527.379700340423 153.466149669042 -684.437129419901</t>
  </si>
  <si>
    <t>-570.157702053937 286.69718201296 -680.066705390377</t>
  </si>
  <si>
    <t>-510.362282779017 346.552013272868 -392.243942586054</t>
  </si>
  <si>
    <t>-294.5481679481 334.311598927117 -276.488022762212</t>
  </si>
  <si>
    <t>-518.720694289196 94.3604961558096 -678.82154559572</t>
  </si>
  <si>
    <t>-284.775628388842 69.4289024300681 -360.40367802891</t>
  </si>
  <si>
    <t>-487.895163543157 233.124200209268 -207.25031630156</t>
  </si>
  <si>
    <t>-483.375579786568 258.305927802169 208.443592874275</t>
  </si>
  <si>
    <t>-485.100233243194 282.114814193243 614.092815722732</t>
  </si>
  <si>
    <t>-336.746889885718 298.99308330501 673.594231719126</t>
  </si>
  <si>
    <t>-517.209679406716 75.8861875724481 -200.400374221716</t>
  </si>
  <si>
    <t>-528.218834876209 87.5376113532116 215.771501575557</t>
  </si>
  <si>
    <t>-531.323412136856 102.024791789022 621.86484089185</t>
  </si>
  <si>
    <t>-389.42930701029 57.079611345486 682.527845642034</t>
  </si>
  <si>
    <t>9763-20170724T150419.040116700.bin</t>
  </si>
  <si>
    <t>-502.598375000514 154.924056228525 -203.902355789501</t>
  </si>
  <si>
    <t>-514.945318799487 152.918490530351 -301.613767428461</t>
  </si>
  <si>
    <t>-521.705848024239 146.552498869953 -409.677640691591</t>
  </si>
  <si>
    <t>-524.898831200361 139.432425846976 -507.366392254739</t>
  </si>
  <si>
    <t>-525.092112037249 131.139988826018 -605.01478003369</t>
  </si>
  <si>
    <t>-522.131439298183 118.410892148881 -742.394469203095</t>
  </si>
  <si>
    <t>-498.437862728169 113.18326804258 -830.327956973948</t>
  </si>
  <si>
    <t>-527.705306858849 153.597485068275 -684.499456636846</t>
  </si>
  <si>
    <t>-570.074066766432 286.958651160205 -679.945643557047</t>
  </si>
  <si>
    <t>-512.750618305923 343.690648446453 -390.989783749922</t>
  </si>
  <si>
    <t>-298.518579091925 326.581456107277 -272.935116492321</t>
  </si>
  <si>
    <t>-519.17499514227 94.4774165994609 -678.83772678104</t>
  </si>
  <si>
    <t>-286.381178007964 68.6448053001168 -359.039789920864</t>
  </si>
  <si>
    <t>-487.981408463356 233.513067525924 -207.303774455458</t>
  </si>
  <si>
    <t>-483.542904043924 258.529467999363 208.40106635682</t>
  </si>
  <si>
    <t>-485.093756134433 282.166241489625 614.066141714968</t>
  </si>
  <si>
    <t>-336.763900904427 298.970795435185 673.646865762713</t>
  </si>
  <si>
    <t>-517.203759895081 76.287632258463 -200.45699332716</t>
  </si>
  <si>
    <t>-528.213592111395 87.793785281058 215.718941221825</t>
  </si>
  <si>
    <t>-531.242535537139 102.054750408382 621.831624030646</t>
  </si>
  <si>
    <t>-389.390651572409 57.0346874645616 682.537744106999</t>
  </si>
  <si>
    <t>9763-20170724T150419.077215200.bin</t>
  </si>
  <si>
    <t>-502.667863096873 155.115404934195 -203.919260686535</t>
  </si>
  <si>
    <t>-514.983388159886 153.09111455458 -301.634306501589</t>
  </si>
  <si>
    <t>-521.760065450292 146.689531176593 -409.694975012089</t>
  </si>
  <si>
    <t>-524.987817999725 139.52806426816 -507.379668413662</t>
  </si>
  <si>
    <t>-525.235667762599 131.183374537518 -605.023407641202</t>
  </si>
  <si>
    <t>-522.372185794563 118.367327401488 -742.397089346919</t>
  </si>
  <si>
    <t>-498.692319088361 113.120542759918 -830.333051382642</t>
  </si>
  <si>
    <t>-527.866552776636 153.596166289506 -684.520181240866</t>
  </si>
  <si>
    <t>-570.131081198659 286.986795876186 -679.898153928038</t>
  </si>
  <si>
    <t>-514.108206404626 342.212538180105 -390.395911621859</t>
  </si>
  <si>
    <t>-300.602744822939 322.814504006911 -271.382719538424</t>
  </si>
  <si>
    <t>-519.409310498794 94.4684659234272 -678.827732360914</t>
  </si>
  <si>
    <t>-287.143265369429 68.3180363300955 -358.382548361837</t>
  </si>
  <si>
    <t>-488.08736610003 233.694772090085 -207.334625498189</t>
  </si>
  <si>
    <t>-483.61284578157 258.633107589114 208.37449745713</t>
  </si>
  <si>
    <t>-485.085900144921 282.178055641799 614.051214875193</t>
  </si>
  <si>
    <t>-336.765142854737 298.942742312262 673.665779900063</t>
  </si>
  <si>
    <t>-517.274491778875 76.4947909365746 -200.477478520216</t>
  </si>
  <si>
    <t>-528.256435052443 87.9410142256279 215.700838345031</t>
  </si>
  <si>
    <t>-531.198570011075 102.085646208801 621.816199056927</t>
  </si>
  <si>
    <t>-389.378610200052 56.9924218877634 682.542679215206</t>
  </si>
  <si>
    <t>9763-20170724T150419.138887000.bin</t>
  </si>
  <si>
    <t>-502.89294659245 155.404514753764 -203.959445299014</t>
  </si>
  <si>
    <t>-515.199126725624 153.381142711391 -301.67563424525</t>
  </si>
  <si>
    <t>-522.039774316582 146.977685031835 -409.732189001678</t>
  </si>
  <si>
    <t>-525.355142177515 139.809892450374 -507.413422121155</t>
  </si>
  <si>
    <t>-525.720066788727 131.452170358193 -605.055684662432</t>
  </si>
  <si>
    <t>-523.052096829227 118.608729895874 -742.430907368202</t>
  </si>
  <si>
    <t>-499.376800526729 113.38907570563 -830.369693458914</t>
  </si>
  <si>
    <t>-528.426648533466 153.854487998417 -684.552978606975</t>
  </si>
  <si>
    <t>-570.63974245667 287.264406694808 -679.904751222726</t>
  </si>
  <si>
    <t>-517.349877122293 339.504072697066 -389.334249843014</t>
  </si>
  <si>
    <t>-304.83814533477 316.840727957526 -269.125562044836</t>
  </si>
  <si>
    <t>-520.036183020285 94.7174178171779 -678.861144353625</t>
  </si>
  <si>
    <t>-288.494326242708 68.2272368368649 -357.438023159902</t>
  </si>
  <si>
    <t>-488.250784390133 233.989482169839 -207.375024480793</t>
  </si>
  <si>
    <t>-483.663646985326 258.806030287243 208.340131324569</t>
  </si>
  <si>
    <t>-485.107195134261 282.244649849927 614.03447262159</t>
  </si>
  <si>
    <t>-336.786288721851 298.85379166957 673.692173871165</t>
  </si>
  <si>
    <t>-517.497392774276 76.7897887102085 -200.510857715976</t>
  </si>
  <si>
    <t>-528.410044480045 88.146519999978 215.671712784986</t>
  </si>
  <si>
    <t>-531.135453616069 102.100715425243 621.7901669583</t>
  </si>
  <si>
    <t>-389.360411346892 56.9109940107126 682.549819468792</t>
  </si>
  <si>
    <t>9763-20170724T150419.177989100.bin</t>
  </si>
  <si>
    <t>-503.008636082439 155.515653508062 -203.974304967371</t>
  </si>
  <si>
    <t>-515.33033235422 153.493115493256 -301.688567018394</t>
  </si>
  <si>
    <t>-522.22806703307 147.075468681037 -409.740581361574</t>
  </si>
  <si>
    <t>-525.610489255521 139.886810406171 -507.417984608563</t>
  </si>
  <si>
    <t>-526.057431317753 131.499130443307 -605.057383006027</t>
  </si>
  <si>
    <t>-523.520184835891 118.602759916282 -742.430044661073</t>
  </si>
  <si>
    <t>-499.850795805061 113.391864664679 -830.370915241799</t>
  </si>
  <si>
    <t>-528.818337822325 153.873883809557 -684.560536304016</t>
  </si>
  <si>
    <t>-570.950518744322 287.309440383265 -679.897190561586</t>
  </si>
  <si>
    <t>-519.032888604058 338.068574780645 -388.816184593971</t>
  </si>
  <si>
    <t>-306.710803548152 314.421138295345 -268.462057018418</t>
  </si>
  <si>
    <t>-520.465108660112 94.7327859450834 -678.854229211629</t>
  </si>
  <si>
    <t>-289.062252055097 68.1441894039117 -356.987295185394</t>
  </si>
  <si>
    <t>-488.355047163663 234.099000296146 -207.383523900096</t>
  </si>
  <si>
    <t>-483.715621250356 258.865260108344 208.334056447399</t>
  </si>
  <si>
    <t>-485.118922939916 282.274573363034 614.027195231444</t>
  </si>
  <si>
    <t>-336.799541357746 298.84162476397 673.700413749955</t>
  </si>
  <si>
    <t>-517.65104673622 76.9004602240855 -200.517659441478</t>
  </si>
  <si>
    <t>-528.512861268446 88.2264977569703 215.66712178571</t>
  </si>
  <si>
    <t>-531.106907701768 102.110500086582 621.780965943825</t>
  </si>
  <si>
    <t>-389.351324848801 56.8697667308461 682.548006562793</t>
  </si>
  <si>
    <t>9763-20170724T150419.241727500.bin</t>
  </si>
  <si>
    <t>-503.347608637895 155.563786518383 -203.991737125734</t>
  </si>
  <si>
    <t>-515.712318958326 153.547859062967 -301.700686649969</t>
  </si>
  <si>
    <t>-522.750169143833 147.095804486195 -409.741650160179</t>
  </si>
  <si>
    <t>-526.294662779062 139.855381396767 -507.409560732594</t>
  </si>
  <si>
    <t>-526.937669602234 131.392939949342 -605.041382678941</t>
  </si>
  <si>
    <t>-524.710933311748 118.36464311539 -742.406938052016</t>
  </si>
  <si>
    <t>-501.03677906131 113.133573877084 -830.345405570078</t>
  </si>
  <si>
    <t>-529.859899818078 153.693882031982 -684.559456182351</t>
  </si>
  <si>
    <t>-572.029664873207 287.111710064974 -679.935783777229</t>
  </si>
  <si>
    <t>-522.307870975337 335.833052098679 -388.124239189542</t>
  </si>
  <si>
    <t>-309.914488777605 311.633870340755 -268.005695171597</t>
  </si>
  <si>
    <t>-521.530529459311 94.5531986466365 -678.815304631429</t>
  </si>
  <si>
    <t>-289.968423600397 67.185728609021 -356.392925526488</t>
  </si>
  <si>
    <t>-488.684842556501 234.140615706126 -207.405699415716</t>
  </si>
  <si>
    <t>-483.842267392266 258.905359257172 208.309645564513</t>
  </si>
  <si>
    <t>-485.126077241636 282.296277953604 614.01084090479</t>
  </si>
  <si>
    <t>-336.809082167922 298.79461124214 673.709004249536</t>
  </si>
  <si>
    <t>-517.989183994327 76.9611031629483 -200.532127290878</t>
  </si>
  <si>
    <t>-528.704559115509 88.2898204915882 215.656329694637</t>
  </si>
  <si>
    <t>-531.057477972706 102.12274758244 621.772074704305</t>
  </si>
  <si>
    <t>-389.334232688261 56.7916430520838 682.547184048744</t>
  </si>
  <si>
    <t>9763-20170724T150419.276820700.bin</t>
  </si>
  <si>
    <t>-503.531572391263 155.573726874265 -203.982374932139</t>
  </si>
  <si>
    <t>-515.933134351456 153.570741262731 -301.68693163527</t>
  </si>
  <si>
    <t>-523.056422407279 147.111151892258 -409.721793445776</t>
  </si>
  <si>
    <t>-526.694970180082 139.853691784539 -507.385024173021</t>
  </si>
  <si>
    <t>-527.44813438264 131.362750085357 -605.013645186204</t>
  </si>
  <si>
    <t>-525.392601036675 118.281894949495 -742.376822486271</t>
  </si>
  <si>
    <t>-501.72525839911 113.052190535113 -830.317162387764</t>
  </si>
  <si>
    <t>-530.476084460156 153.632403818248 -684.536546526023</t>
  </si>
  <si>
    <t>-572.660249436854 287.045586782375 -679.915312084541</t>
  </si>
  <si>
    <t>-524.018845121459 334.839935378402 -387.768600624691</t>
  </si>
  <si>
    <t>-311.363989221958 311.039044499589 -268.033749246054</t>
  </si>
  <si>
    <t>-522.126322254437 94.4956523922308 -678.780130120574</t>
  </si>
  <si>
    <t>-290.775379997002 67.2202837700133 -356.243390878787</t>
  </si>
  <si>
    <t>-488.864951204231 234.150437584733 -207.411558409904</t>
  </si>
  <si>
    <t>-483.918023377349 258.881534633064 208.304627049825</t>
  </si>
  <si>
    <t>-485.125738200822 282.28954551058 614.007602884497</t>
  </si>
  <si>
    <t>-336.811040029655 298.789192680485 673.711098749092</t>
  </si>
  <si>
    <t>-518.183566650899 76.992365722045 -200.535994941034</t>
  </si>
  <si>
    <t>-528.77237305116 88.2885237252665 215.65659276827</t>
  </si>
  <si>
    <t>-531.031196704253 102.136899486457 621.772437429112</t>
  </si>
  <si>
    <t>-389.324127410244 56.7539180229785 682.546563493837</t>
  </si>
  <si>
    <t>9763-20170724T150419.340179300.bin</t>
  </si>
  <si>
    <t>-504.065686934454 155.558679608069 -203.969147914282</t>
  </si>
  <si>
    <t>-516.520401793597 153.561943432663 -301.667173730138</t>
  </si>
  <si>
    <t>-523.77495370939 147.106359818619 -409.693514667155</t>
  </si>
  <si>
    <t>-527.560342219423 139.849569019529 -507.351142029765</t>
  </si>
  <si>
    <t>-528.48785653 131.355320383574 -604.97798861015</t>
  </si>
  <si>
    <t>-526.70618998345 118.264850873525 -742.344068457909</t>
  </si>
  <si>
    <t>-503.0671205844 113.091322385724 -830.295299380409</t>
  </si>
  <si>
    <t>-531.736787818733 153.610499986868 -684.496113864593</t>
  </si>
  <si>
    <t>-574.16084465514 286.948180353611 -679.792566938132</t>
  </si>
  <si>
    <t>-527.131290301077 334.180280394651 -387.290759073618</t>
  </si>
  <si>
    <t>-314.233522037742 310.048753247479 -268.054762131799</t>
  </si>
  <si>
    <t>-523.250675994296 94.4920026485145 -678.752360526027</t>
  </si>
  <si>
    <t>-292.133071788527 67.8725924437974 -356.141008984986</t>
  </si>
  <si>
    <t>-489.481318222744 234.112611701322 -207.375535496681</t>
  </si>
  <si>
    <t>-484.134973218469 258.879885124029 208.333507604789</t>
  </si>
  <si>
    <t>-485.132079956198 282.260312160691 614.030813284286</t>
  </si>
  <si>
    <t>-336.823527693767 298.861197530983 673.721535329156</t>
  </si>
  <si>
    <t>-518.609155876204 76.9816836189557 -200.535280401733</t>
  </si>
  <si>
    <t>-528.9621723286 88.2291874162825 215.664551174552</t>
  </si>
  <si>
    <t>-531.023980821452 102.11388600521 621.772434008938</t>
  </si>
  <si>
    <t>-389.308249331988 56.7402465120788 682.533260451318</t>
  </si>
  <si>
    <t>9763-20170724T150419.372265000.bin</t>
  </si>
  <si>
    <t>-504.361470323425 155.561878473557 -203.976912321893</t>
  </si>
  <si>
    <t>-516.876626273542 153.559160661224 -301.667059817957</t>
  </si>
  <si>
    <t>-524.214436046568 147.091948452192 -409.687092019866</t>
  </si>
  <si>
    <t>-528.081404807586 139.821984912277 -507.340569741361</t>
  </si>
  <si>
    <t>-529.096542253414 131.311820712891 -604.965187829784</t>
  </si>
  <si>
    <t>-527.444422795664 118.195353661898 -742.330504845546</t>
  </si>
  <si>
    <t>-503.827744827406 113.048938673044 -830.289312669328</t>
  </si>
  <si>
    <t>-532.448493990498 153.547845880338 -684.484377301046</t>
  </si>
  <si>
    <t>-575.03276673193 286.830507439526 -679.768268569926</t>
  </si>
  <si>
    <t>-528.951504979419 333.976350239214 -387.101462891146</t>
  </si>
  <si>
    <t>-316.00150569275 309.542745634334 -268.020462696062</t>
  </si>
  <si>
    <t>-523.900918909554 94.4384871951022 -678.73749658354</t>
  </si>
  <si>
    <t>-292.707877229492 68.3136025421957 -356.145985083787</t>
  </si>
  <si>
    <t>-489.867657199654 234.135674808122 -207.380803869326</t>
  </si>
  <si>
    <t>-484.321059212438 258.8642292642 208.327929626511</t>
  </si>
  <si>
    <t>-485.115223798965 282.221515599126 614.020175093774</t>
  </si>
  <si>
    <t>-336.815567443154 298.879296461887 673.717226271873</t>
  </si>
  <si>
    <t>-518.855748110956 76.9797290307788 -200.530281576836</t>
  </si>
  <si>
    <t>-529.044857291441 88.1824550666893 215.674812470998</t>
  </si>
  <si>
    <t>-531.029202051679 102.084903682222 621.772277797967</t>
  </si>
  <si>
    <t>-389.29917466845 56.7510410089751 682.529532723204</t>
  </si>
  <si>
    <t>9763-20170724T150419.441992300.bin</t>
  </si>
  <si>
    <t>-505.052822073533 155.479979456227 -203.962729196038</t>
  </si>
  <si>
    <t>-517.641067757118 153.496485894209 -301.643827735988</t>
  </si>
  <si>
    <t>-525.108713600658 147.040014642335 -409.655675557185</t>
  </si>
  <si>
    <t>-529.111971800572 139.774135087698 -507.303879781197</t>
  </si>
  <si>
    <t>-530.281776567256 131.26126386786 -604.926448398197</t>
  </si>
  <si>
    <t>-528.866171523152 118.133137307219 -742.293357415978</t>
  </si>
  <si>
    <t>-505.327340270727 113.028242570407 -830.275505821152</t>
  </si>
  <si>
    <t>-533.841050221764 153.480329706093 -684.441522766772</t>
  </si>
  <si>
    <t>-576.768435312883 286.654132141775 -679.693784167178</t>
  </si>
  <si>
    <t>-532.383632780821 333.326154519682 -386.68928934512</t>
  </si>
  <si>
    <t>-319.463108515992 308.065391318344 -267.728063510001</t>
  </si>
  <si>
    <t>-525.142765379855 94.3919143809421 -678.704818017213</t>
  </si>
  <si>
    <t>-293.656097638434 68.7517103618482 -356.341640460195</t>
  </si>
  <si>
    <t>-490.701012570509 234.010583651698 -207.359871282603</t>
  </si>
  <si>
    <t>-484.751379765847 258.830415784394 208.337835223363</t>
  </si>
  <si>
    <t>-485.098558129346 282.175993570781 614.027424010907</t>
  </si>
  <si>
    <t>-336.81452291133 298.985777759832 673.720630660867</t>
  </si>
  <si>
    <t>-519.364916241772 76.9053393672825 -200.546900678127</t>
  </si>
  <si>
    <t>-529.233516249326 88.0061194880459 215.668665151602</t>
  </si>
  <si>
    <t>-531.07297231821 101.987907054219 621.777106772691</t>
  </si>
  <si>
    <t>-389.27713772031 56.8373636376432 682.517276058682</t>
  </si>
  <si>
    <t>9763-20170724T150419.473074100.bin</t>
  </si>
  <si>
    <t>-505.404078611047 155.41831638293 -203.963672919963</t>
  </si>
  <si>
    <t>-518.04457052094 153.433041658417 -301.63795402823</t>
  </si>
  <si>
    <t>-525.579344774622 146.985123872981 -409.645710126853</t>
  </si>
  <si>
    <t>-529.647240251359 139.731208077565 -507.292070007141</t>
  </si>
  <si>
    <t>-530.885764968394 131.234490440485 -604.915197527705</t>
  </si>
  <si>
    <t>-529.57134067859 118.133674604343 -742.285591174491</t>
  </si>
  <si>
    <t>-506.080864220765 113.056603506544 -830.282368368083</t>
  </si>
  <si>
    <t>-534.554292501001 153.46184736482 -684.4231134451</t>
  </si>
  <si>
    <t>-577.72153267809 286.554298831453 -679.618701098368</t>
  </si>
  <si>
    <t>-533.96251665305 332.952993276603 -386.476559431669</t>
  </si>
  <si>
    <t>-321.020063741651 307.261311297026 -267.647065941316</t>
  </si>
  <si>
    <t>-525.750414879737 94.3874292127541 -678.704979628766</t>
  </si>
  <si>
    <t>-294.062219793577 69.0030639177837 -356.549113205024</t>
  </si>
  <si>
    <t>-491.176806923029 233.971364443554 -207.352368366858</t>
  </si>
  <si>
    <t>-484.933789887703 258.803038913039 208.340326166807</t>
  </si>
  <si>
    <t>-485.079015569146 282.140163847154 614.030311449878</t>
  </si>
  <si>
    <t>-336.808672000324 299.070041807419 673.723523661779</t>
  </si>
  <si>
    <t>-519.627466860805 76.8258252579735 -200.549469683656</t>
  </si>
  <si>
    <t>-529.349088322986 87.9027852704503 215.670125079254</t>
  </si>
  <si>
    <t>-531.097523203714 101.936535835228 621.778485639373</t>
  </si>
  <si>
    <t>-389.257956628983 56.9004215721366 682.501481422832</t>
  </si>
  <si>
    <t>9763-20170724T150419.542296100.bin</t>
  </si>
  <si>
    <t>-506.167302547916 155.309472208842 -203.949436230569</t>
  </si>
  <si>
    <t>-518.91765411926 153.343750148707 -301.609787223429</t>
  </si>
  <si>
    <t>-526.539649464752 146.951576073987 -409.614756797523</t>
  </si>
  <si>
    <t>-530.673478457856 139.76401963853 -507.263365123601</t>
  </si>
  <si>
    <t>-531.965695064245 131.351655049018 -604.893029180827</t>
  </si>
  <si>
    <t>-530.714729312647 118.389829048583 -742.277183137062</t>
  </si>
  <si>
    <t>-507.268484435117 113.419672355309 -830.291885786155</t>
  </si>
  <si>
    <t>-535.776500314663 153.643546557014 -684.376045109793</t>
  </si>
  <si>
    <t>-579.457350423218 286.564642187905 -679.432697596954</t>
  </si>
  <si>
    <t>-536.829323311739 332.31008194701 -386.021394138682</t>
  </si>
  <si>
    <t>-323.723699763272 306.04630270051 -267.610109413005</t>
  </si>
  <si>
    <t>-526.758899763469 94.5950545482833 -678.722826455629</t>
  </si>
  <si>
    <t>-294.577294260594 69.4034893733965 -356.986607363607</t>
  </si>
  <si>
    <t>-492.148233089973 233.868184871891 -207.315783306683</t>
  </si>
  <si>
    <t>-485.289418633011 258.775695392981 208.362644909763</t>
  </si>
  <si>
    <t>-485.071620890436 282.104922968874 614.058717219085</t>
  </si>
  <si>
    <t>-336.815392312723 299.202734369842 673.739203339723</t>
  </si>
  <si>
    <t>-520.179530307758 76.724155179432 -200.545169133241</t>
  </si>
  <si>
    <t>-529.600014858344 87.6831016289652 215.684469853941</t>
  </si>
  <si>
    <t>-531.176361054918 101.807953780597 621.791206273322</t>
  </si>
  <si>
    <t>-389.235867058047 57.0393166538379 682.47624830027</t>
  </si>
  <si>
    <t>9763-20170724T150419.574381400.bin</t>
  </si>
  <si>
    <t>-506.541643467634 155.256475709165 -203.922110866657</t>
  </si>
  <si>
    <t>-519.329346858994 153.300555072967 -301.577913805714</t>
  </si>
  <si>
    <t>-526.97065156424 146.931899773765 -409.582721717564</t>
  </si>
  <si>
    <t>-531.113331872058 139.772712205917 -507.233057296195</t>
  </si>
  <si>
    <t>-532.406058102213 131.396324879298 -604.865903272323</t>
  </si>
  <si>
    <t>-531.147312022086 118.494360455432 -742.255578061665</t>
  </si>
  <si>
    <t>-507.710033536603 113.593014301618 -830.276534466309</t>
  </si>
  <si>
    <t>-536.264462139408 153.714806816769 -684.33910806934</t>
  </si>
  <si>
    <t>-580.208616425292 286.552799950586 -679.325517840799</t>
  </si>
  <si>
    <t>-537.976220183961 331.875889719304 -385.791479368574</t>
  </si>
  <si>
    <t>-324.772332875929 305.464782995372 -267.58999995492</t>
  </si>
  <si>
    <t>-527.142971202487 94.6798892016341 -678.711599229945</t>
  </si>
  <si>
    <t>-294.684328882553 69.5531719179314 -357.206447476037</t>
  </si>
  <si>
    <t>-492.611626774297 233.805125999208 -207.278075157086</t>
  </si>
  <si>
    <t>-485.500404807726 258.772971220539 208.392504035358</t>
  </si>
  <si>
    <t>-485.072264802685 282.073582603302 614.089179555455</t>
  </si>
  <si>
    <t>-336.818847248116 299.277335600698 673.746191108864</t>
  </si>
  <si>
    <t>-520.457263639798 76.6696869193522 -200.533096211959</t>
  </si>
  <si>
    <t>-529.72095925415 87.5732830379216 215.70157899187</t>
  </si>
  <si>
    <t>-531.217407793792 101.760050124358 621.811755339818</t>
  </si>
  <si>
    <t>-389.22835341728 57.1053500159244 682.467103955957</t>
  </si>
  <si>
    <t>9763-20170724T150419.643590400.bin</t>
  </si>
  <si>
    <t>-507.194942616554 155.119572435057 -203.851650193987</t>
  </si>
  <si>
    <t>-520.0869235875 153.172322658363 -301.493880054592</t>
  </si>
  <si>
    <t>-527.783803615155 146.835843116686 -409.496737330666</t>
  </si>
  <si>
    <t>-531.953502351628 139.717539451402 -507.148837420965</t>
  </si>
  <si>
    <t>-533.250667055872 131.395913848884 -604.78628623282</t>
  </si>
  <si>
    <t>-531.975067065513 118.587409200923 -742.184696194612</t>
  </si>
  <si>
    <t>-508.556315404762 113.796206921349 -830.216613305776</t>
  </si>
  <si>
    <t>-537.184760306725 153.755317038383 -684.244405311723</t>
  </si>
  <si>
    <t>-581.665235074677 286.407471424802 -679.129586402851</t>
  </si>
  <si>
    <t>-540.070393121228 331.116548590913 -385.410319417224</t>
  </si>
  <si>
    <t>-326.741765688666 304.284968587689 -267.529157746197</t>
  </si>
  <si>
    <t>-527.893066568637 94.7430982410958 -678.65687554584</t>
  </si>
  <si>
    <t>-294.856891775523 69.59594276444 -357.616755590881</t>
  </si>
  <si>
    <t>-493.432791438215 233.745164243231 -207.191042500193</t>
  </si>
  <si>
    <t>-485.842704815947 258.750052726894 208.468863992591</t>
  </si>
  <si>
    <t>-485.101676623387 282.064585918575 614.160604709466</t>
  </si>
  <si>
    <t>-336.837651337067 299.4019420079 673.752534569434</t>
  </si>
  <si>
    <t>-520.956662486959 76.4548676444169 -200.480528472459</t>
  </si>
  <si>
    <t>-529.911419692244 87.3530605349763 215.761047103983</t>
  </si>
  <si>
    <t>-531.324805667275 101.635479034889 621.867749968402</t>
  </si>
  <si>
    <t>-389.207875122497 57.2826923506746 682.445077803729</t>
  </si>
  <si>
    <t>9763-20170724T150419.675676100.bin</t>
  </si>
  <si>
    <t>-507.488858578526 155.048244715831 -203.814530546583</t>
  </si>
  <si>
    <t>-520.431577649203 153.120274843463 -301.450387639156</t>
  </si>
  <si>
    <t>-528.135071763467 146.832790840145 -409.455676065798</t>
  </si>
  <si>
    <t>-532.291818888589 139.772596750977 -507.112579648332</t>
  </si>
  <si>
    <t>-533.557896783866 131.524207206549 -604.7566901801</t>
  </si>
  <si>
    <t>-532.22017600724 118.836281027732 -742.165590353707</t>
  </si>
  <si>
    <t>-508.805646439799 114.102284731909 -830.201688806617</t>
  </si>
  <si>
    <t>-537.498621410796 153.946648948938 -684.196567467077</t>
  </si>
  <si>
    <t>-582.211538911659 286.509301050937 -679.036619854396</t>
  </si>
  <si>
    <t>-540.934981567159 330.862430794961 -385.218490543578</t>
  </si>
  <si>
    <t>-327.5438468138 303.739501866855 -267.517321746965</t>
  </si>
  <si>
    <t>-528.124353191949 94.942889846312 -678.65721442568</t>
  </si>
  <si>
    <t>-294.825982131924 69.6239174974166 -357.881818972938</t>
  </si>
  <si>
    <t>-493.785500036775 233.694759072088 -207.142971308694</t>
  </si>
  <si>
    <t>-485.970837987552 258.720304241237 208.511546579885</t>
  </si>
  <si>
    <t>-485.109524765346 282.035455047321 614.205506582183</t>
  </si>
  <si>
    <t>-336.844544209687 299.499208959085 673.758126971733</t>
  </si>
  <si>
    <t>-521.201285621625 76.3906643163416 -200.456362555609</t>
  </si>
  <si>
    <t>-529.990655198675 87.2221485775217 215.790470421323</t>
  </si>
  <si>
    <t>-531.377865461636 101.577545450728 621.897753060632</t>
  </si>
  <si>
    <t>-389.201429585526 57.3612895749209 682.435156254561</t>
  </si>
  <si>
    <t>9763-20170724T150419.753249800.bin</t>
  </si>
  <si>
    <t>-507.986868452964 154.93502938753 -203.792593384398</t>
  </si>
  <si>
    <t>-521.038489775283 153.023844102672 -301.414302969231</t>
  </si>
  <si>
    <t>-528.800895372304 146.778240386347 -409.41776109537</t>
  </si>
  <si>
    <t>-532.98712738724 139.768426910496 -507.077063565615</t>
  </si>
  <si>
    <t>-534.25963196149 131.584623507495 -604.726436020651</t>
  </si>
  <si>
    <t>-532.907446556672 119.004290273805 -742.145188169242</t>
  </si>
  <si>
    <t>-509.544924606455 114.307573521863 -830.197118241836</t>
  </si>
  <si>
    <t>-538.243847165059 154.060846628784 -684.149001199011</t>
  </si>
  <si>
    <t>-583.211923867311 286.536007694751 -678.80817003119</t>
  </si>
  <si>
    <t>-542.620953540967 330.497660848109 -384.835690636868</t>
  </si>
  <si>
    <t>-329.147349959946 303.05605326941 -267.358102623428</t>
  </si>
  <si>
    <t>-528.766465794435 95.0694488031377 -678.655216727955</t>
  </si>
  <si>
    <t>-294.798893045524 69.5318322634887 -358.30607450553</t>
  </si>
  <si>
    <t>-494.372358898408 233.592686927504 -207.091749351487</t>
  </si>
  <si>
    <t>-486.240527664465 258.687283976835 208.552504864628</t>
  </si>
  <si>
    <t>-485.119433841147 282.046278054418 614.240120066404</t>
  </si>
  <si>
    <t>-336.850718847126 299.55335717497 673.770735686488</t>
  </si>
  <si>
    <t>-521.621875589623 76.2345315161335 -200.418672111468</t>
  </si>
  <si>
    <t>-530.14904832546 86.9991470332222 215.835415391861</t>
  </si>
  <si>
    <t>-531.449429583722 101.489497803914 621.940531283747</t>
  </si>
  <si>
    <t>-389.182248460472 57.4736135118837 682.410782238195</t>
  </si>
  <si>
    <t>9763-20170724T150419.774305600.bin</t>
  </si>
  <si>
    <t>-508.205264084192 154.858440278654 -203.761893959476</t>
  </si>
  <si>
    <t>-521.305552644354 152.973461707262 -301.377594417184</t>
  </si>
  <si>
    <t>-529.093175043441 146.746854346295 -409.380268605248</t>
  </si>
  <si>
    <t>-533.29011706366 139.751866736197 -507.040291860426</t>
  </si>
  <si>
    <t>-534.561050748847 131.581504405579 -604.690780419419</t>
  </si>
  <si>
    <t>-533.193515495187 119.01959949065 -742.111007530346</t>
  </si>
  <si>
    <t>-509.849188075821 114.318121443784 -830.167561578212</t>
  </si>
  <si>
    <t>-538.556684474123 154.065107200328 -684.110683137269</t>
  </si>
  <si>
    <t>-583.639847633098 286.501582153538 -678.696709063317</t>
  </si>
  <si>
    <t>-543.40995246956 330.404968819278 -384.666082995941</t>
  </si>
  <si>
    <t>-330.11599891068 302.217240492721 -267.038950694915</t>
  </si>
  <si>
    <t>-529.039351857067 95.0793070456534 -678.624051646597</t>
  </si>
  <si>
    <t>-294.785602779801 69.4218800597928 -358.528423694498</t>
  </si>
  <si>
    <t>-494.628424283354 233.50993469142 -207.058789018935</t>
  </si>
  <si>
    <t>-486.331704006052 258.693092601331 208.57686960287</t>
  </si>
  <si>
    <t>-485.131393709583 282.06678855116 614.264374226947</t>
  </si>
  <si>
    <t>-336.85345209198 299.544539264775 673.780633860305</t>
  </si>
  <si>
    <t>-521.807818519922 76.1635493198398 -200.412824505137</t>
  </si>
  <si>
    <t>-530.214870557179 86.877009436656 215.845003917957</t>
  </si>
  <si>
    <t>-531.478881963502 101.437050758043 621.950629819933</t>
  </si>
  <si>
    <t>-389.168960012916 57.5236721560839 682.394823578274</t>
  </si>
  <si>
    <t>9763-20170724T150419.840015900.bin</t>
  </si>
  <si>
    <t>-508.689221275733 154.737743756074 -203.680029889037</t>
  </si>
  <si>
    <t>-521.898515393585 152.90483198054 -301.282074002343</t>
  </si>
  <si>
    <t>-529.736341434872 146.710689996661 -409.282992324704</t>
  </si>
  <si>
    <t>-533.948992332307 139.738897886818 -506.943888194251</t>
  </si>
  <si>
    <t>-535.205377428831 131.588118926657 -604.596340639561</t>
  </si>
  <si>
    <t>-533.785040648361 119.05247023859 -742.018320652201</t>
  </si>
  <si>
    <t>-510.474521039242 114.324765871546 -830.0823388971</t>
  </si>
  <si>
    <t>-539.207379706355 154.081148525409 -684.013196424531</t>
  </si>
  <si>
    <t>-584.312712421357 286.497719424126 -678.380357145366</t>
  </si>
  <si>
    <t>-545.127966919103 330.403972768417 -384.208938230668</t>
  </si>
  <si>
    <t>-332.160561509992 301.274139048868 -266.220256602719</t>
  </si>
  <si>
    <t>-529.618340971511 95.1061648626116 -678.534466186454</t>
  </si>
  <si>
    <t>-294.672580468534 69.276016268562 -359.040018086078</t>
  </si>
  <si>
    <t>-495.12672478568 233.32952193436 -206.949857724409</t>
  </si>
  <si>
    <t>-486.5608706122 258.669590094529 208.670763994371</t>
  </si>
  <si>
    <t>-485.182490381865 282.10192602031 614.36141264229</t>
  </si>
  <si>
    <t>-336.874102892122 299.571622670224 673.804135885527</t>
  </si>
  <si>
    <t>-522.271727099889 76.1164040000058 -200.368217069805</t>
  </si>
  <si>
    <t>-530.319172187446 86.5865829647428 215.90290035402</t>
  </si>
  <si>
    <t>-531.541050390882 101.376683192801 622.007775919357</t>
  </si>
  <si>
    <t>-389.155829741343 57.5960707282975 682.370887300408</t>
  </si>
  <si>
    <t>9763-20170724T150419.871098000.bin</t>
  </si>
  <si>
    <t>-508.844525968581 154.703012529536 -203.659093553176</t>
  </si>
  <si>
    <t>-522.068797041634 152.888407822467 -301.259350714273</t>
  </si>
  <si>
    <t>-529.908433394506 146.716068296156 -409.261471112927</t>
  </si>
  <si>
    <t>-534.116700701711 139.765436379403 -506.924014172274</t>
  </si>
  <si>
    <t>-535.362694201176 131.638132717696 -604.578502440023</t>
  </si>
  <si>
    <t>-533.921469619983 119.138422718555 -742.003678021982</t>
  </si>
  <si>
    <t>-510.623195415753 114.396215104279 -830.070213217097</t>
  </si>
  <si>
    <t>-539.363952041955 154.149987655941 -683.990223472238</t>
  </si>
  <si>
    <t>-584.408349558433 286.58563564905 -678.220570431565</t>
  </si>
  <si>
    <t>-545.912895417456 330.494239241568 -383.958656792601</t>
  </si>
  <si>
    <t>-333.082895518661 300.715522188864 -265.883905190501</t>
  </si>
  <si>
    <t>-529.753103270415 95.1773710976356 -678.52538650115</t>
  </si>
  <si>
    <t>-294.485778457906 69.1630501513653 -359.341176599905</t>
  </si>
  <si>
    <t>-495.239355614685 233.249596659305 -206.898886124058</t>
  </si>
  <si>
    <t>-486.69725805119 258.643976308294 208.7189489495</t>
  </si>
  <si>
    <t>-485.200926495249 282.099896235408 614.406794156198</t>
  </si>
  <si>
    <t>-336.878634200031 299.589156741818 673.808967238651</t>
  </si>
  <si>
    <t>-522.408984983547 76.0926592746875 -200.343964288947</t>
  </si>
  <si>
    <t>-530.349204219355 86.4879943175083 215.931067653539</t>
  </si>
  <si>
    <t>-531.544427741639 101.370052634834 622.028551688332</t>
  </si>
  <si>
    <t>-389.151307648206 57.5517612187914 682.345675666669</t>
  </si>
  <si>
    <t>9763-20170724T150419.941364500.bin</t>
  </si>
  <si>
    <t>-509.059121288062 154.658132084853 -203.631378078751</t>
  </si>
  <si>
    <t>-522.3003972604 152.852448555493 -301.229670477094</t>
  </si>
  <si>
    <t>-530.11180435692 146.693527135901 -409.234509924862</t>
  </si>
  <si>
    <t>-534.275711101361 139.758658481975 -506.900087498688</t>
  </si>
  <si>
    <t>-535.458687453802 131.652462524174 -604.557170846226</t>
  </si>
  <si>
    <t>-533.909333206536 119.189535330188 -741.98445689184</t>
  </si>
  <si>
    <t>-510.606510426152 114.420073299356 -830.048286424151</t>
  </si>
  <si>
    <t>-539.416550624993 154.182412133104 -683.965718317925</t>
  </si>
  <si>
    <t>-584.458116075319 286.60775953714 -677.99920111065</t>
  </si>
  <si>
    <t>-547.504291377343 330.452799611089 -383.530240574027</t>
  </si>
  <si>
    <t>-334.8741120812 299.429161282562 -265.416038388846</t>
  </si>
  <si>
    <t>-529.771833094258 95.2146294482302 -678.509391499124</t>
  </si>
  <si>
    <t>-294.258892297922 68.7476639279871 -359.828421792786</t>
  </si>
  <si>
    <t>-495.476294559706 233.241516983085 -206.869333397425</t>
  </si>
  <si>
    <t>-486.935858291699 258.579153105235 208.751960949778</t>
  </si>
  <si>
    <t>-485.228576275155 282.149095621065 614.429491118703</t>
  </si>
  <si>
    <t>-336.893858255054 299.586428569007 673.815934498496</t>
  </si>
  <si>
    <t>-522.639126872202 76.0521157058172 -200.338720418877</t>
  </si>
  <si>
    <t>-530.346227282603 86.3220768519641 215.943811087</t>
  </si>
  <si>
    <t>-531.58447051381 101.343214660944 622.020358111512</t>
  </si>
  <si>
    <t>-389.148582736724 57.5425362229309 682.249238629601</t>
  </si>
  <si>
    <t>9763-20170724T150419.975456200.bin</t>
  </si>
  <si>
    <t>-509.143256885138 154.657377755403 -203.615346373608</t>
  </si>
  <si>
    <t>-522.41793566859 152.860925255993 -301.209153691151</t>
  </si>
  <si>
    <t>-530.221803198586 146.707610473229 -409.214882185076</t>
  </si>
  <si>
    <t>-534.360846522438 139.778379175542 -506.882077074544</t>
  </si>
  <si>
    <t>-535.500950478761 131.679181371839 -604.540096243295</t>
  </si>
  <si>
    <t>-533.872380169024 119.228746485474 -741.967645092614</t>
  </si>
  <si>
    <t>-510.555437896403 114.448690644405 -830.027066492648</t>
  </si>
  <si>
    <t>-539.423351393185 154.214671515503 -683.94891848039</t>
  </si>
  <si>
    <t>-584.484323773783 286.630148012419 -677.917459248955</t>
  </si>
  <si>
    <t>-548.353605213224 330.404565235311 -383.335907545359</t>
  </si>
  <si>
    <t>-336.068285406496 298.385101803727 -264.867734903361</t>
  </si>
  <si>
    <t>-529.761159237834 95.2496274534521 -678.492413855999</t>
  </si>
  <si>
    <t>-294.251149089469 68.357239363175 -359.933156255557</t>
  </si>
  <si>
    <t>-495.54943311275 233.264216203673 -206.863299914943</t>
  </si>
  <si>
    <t>-486.978234968425 258.556261147615 208.760140142344</t>
  </si>
  <si>
    <t>-485.241295409155 282.188722765557 614.429105624506</t>
  </si>
  <si>
    <t>-336.903648109759 299.575661140184 673.822997856686</t>
  </si>
  <si>
    <t>-522.745628247169 76.0438573701049 -200.350558762175</t>
  </si>
  <si>
    <t>-530.361945658266 86.311204044305 215.933690541513</t>
  </si>
  <si>
    <t>-531.579710461046 101.317749451389 622.017422918285</t>
  </si>
  <si>
    <t>-389.147768507561 57.4952847635195 682.239789293349</t>
  </si>
  <si>
    <t>9763-20170724T150420.041649200.bin</t>
  </si>
  <si>
    <t>-509.321300984908 154.756164729789 -203.619050820859</t>
  </si>
  <si>
    <t>-522.671798987493 152.972572328149 -301.20276426675</t>
  </si>
  <si>
    <t>-530.478636791658 146.826476235528 -409.208809558412</t>
  </si>
  <si>
    <t>-534.587633195304 139.9044185976 -506.877596030089</t>
  </si>
  <si>
    <t>-535.664997763168 131.815596485395 -604.537205493989</t>
  </si>
  <si>
    <t>-533.913872703489 119.385004071201 -741.965122586841</t>
  </si>
  <si>
    <t>-510.520691747686 114.570996937538 -830.002553803433</t>
  </si>
  <si>
    <t>-539.541786877305 154.358493354302 -683.946213979879</t>
  </si>
  <si>
    <t>-584.494778435943 286.793255440218 -677.687343192433</t>
  </si>
  <si>
    <t>-550.000313882408 330.934136254661 -382.964216498167</t>
  </si>
  <si>
    <t>-339.109146383377 295.70188717358 -262.928320575341</t>
  </si>
  <si>
    <t>-529.834044685931 95.4009869082499 -678.48977446026</t>
  </si>
  <si>
    <t>-294.397207317321 67.6133335199477 -360.095607597</t>
  </si>
  <si>
    <t>-495.794357689888 233.379436425152 -206.847291205763</t>
  </si>
  <si>
    <t>-487.010147259933 258.584576304902 208.776997367291</t>
  </si>
  <si>
    <t>-485.235851899651 282.169642289957 614.446685117954</t>
  </si>
  <si>
    <t>-336.907079100035 299.617461777148 673.844855448108</t>
  </si>
  <si>
    <t>-522.915046807788 76.0846729048221 -200.351438860114</t>
  </si>
  <si>
    <t>-530.414521097765 86.35842667979 215.934802482964</t>
  </si>
  <si>
    <t>-531.551759825609 101.274146341194 622.025612840076</t>
  </si>
  <si>
    <t>-389.108518060658 57.513620734883 682.266310465551</t>
  </si>
  <si>
    <t>9763-20170724T150420.073734200.bin</t>
  </si>
  <si>
    <t>-509.396657289258 154.840836679301 -203.625082496585</t>
  </si>
  <si>
    <t>-522.757228916519 153.061782141576 -301.207455093906</t>
  </si>
  <si>
    <t>-530.551307722371 146.918044064529 -409.214492505593</t>
  </si>
  <si>
    <t>-534.638983203614 139.998253969723 -506.884323701193</t>
  </si>
  <si>
    <t>-535.685229215314 131.912863417452 -604.544737753047</t>
  </si>
  <si>
    <t>-533.879971753171 119.488746898213 -741.972383015078</t>
  </si>
  <si>
    <t>-510.452863767493 114.66682784209 -830.00029899902</t>
  </si>
  <si>
    <t>-539.54152671901 154.457745859479 -683.954144195339</t>
  </si>
  <si>
    <t>-584.513240193452 286.890749690866 -677.6183352517</t>
  </si>
  <si>
    <t>-550.954226153068 331.169119292906 -382.807841952309</t>
  </si>
  <si>
    <t>-340.819276700148 294.195155861845 -261.972359474425</t>
  </si>
  <si>
    <t>-529.814367958776 95.5034560067681 -678.496628945519</t>
  </si>
  <si>
    <t>-294.323504821801 67.2152301494498 -360.261228521594</t>
  </si>
  <si>
    <t>-495.808458812965 233.468210789377 -206.851287097777</t>
  </si>
  <si>
    <t>-487.055320108976 258.609367428314 208.777542978496</t>
  </si>
  <si>
    <t>-485.241956419325 282.173827535231 614.45151550119</t>
  </si>
  <si>
    <t>-336.911678975124 299.59772164217 673.852995038961</t>
  </si>
  <si>
    <t>-522.998546658273 76.164952742718 -200.35878929524</t>
  </si>
  <si>
    <t>-530.40406750553 86.3955497076638 215.930201516909</t>
  </si>
  <si>
    <t>-531.541677112146 101.267345828296 622.026694170133</t>
  </si>
  <si>
    <t>-389.09207207165 57.5234962288093 682.264513451897</t>
  </si>
  <si>
    <t>9763-20170724T150420.141605700.bin</t>
  </si>
  <si>
    <t>-509.488857650545 154.952307298486 -203.624582031311</t>
  </si>
  <si>
    <t>-522.840731162529 153.200796538387 -301.208664053701</t>
  </si>
  <si>
    <t>-530.583122514163 147.078419338014 -409.220594823632</t>
  </si>
  <si>
    <t>-534.606714259501 140.17667330869 -506.89432757085</t>
  </si>
  <si>
    <t>-535.571445090535 132.108803018612 -604.556918042992</t>
  </si>
  <si>
    <t>-533.633020002442 119.710513185321 -741.985204114297</t>
  </si>
  <si>
    <t>-510.151852634236 114.867432881711 -829.997631474355</t>
  </si>
  <si>
    <t>-539.339737926424 154.670377342059 -683.965897275078</t>
  </si>
  <si>
    <t>-584.193485256614 287.131611896026 -677.498423180608</t>
  </si>
  <si>
    <t>-552.59756344825 330.961930460121 -382.404231941751</t>
  </si>
  <si>
    <t>-343.864664163333 291.801098433592 -259.839957569285</t>
  </si>
  <si>
    <t>-529.639989931364 95.7115474745412 -678.510123560059</t>
  </si>
  <si>
    <t>-294.223476430509 66.2273765765328 -361.009494108508</t>
  </si>
  <si>
    <t>-495.85239985633 233.577496180865 -206.826333909014</t>
  </si>
  <si>
    <t>-487.110435985792 258.658411968956 208.806373244897</t>
  </si>
  <si>
    <t>-485.273864845822 282.201684289488 614.483022611819</t>
  </si>
  <si>
    <t>-336.933589542526 299.57850701422 673.873310980654</t>
  </si>
  <si>
    <t>-523.128686674755 76.2831551136799 -200.369223396036</t>
  </si>
  <si>
    <t>-530.483448276047 86.448765678984 215.922268209211</t>
  </si>
  <si>
    <t>-531.519510220005 101.240724782145 622.024698583483</t>
  </si>
  <si>
    <t>-389.050326392808 57.5640692749962 682.264798080229</t>
  </si>
  <si>
    <t>9763-20170724T150420.174694200.bin</t>
  </si>
  <si>
    <t>-509.48017434959 155.000557650868 -203.621848094989</t>
  </si>
  <si>
    <t>-522.816508038862 153.261552220593 -301.208366755071</t>
  </si>
  <si>
    <t>-530.535131405619 147.153091844193 -409.222628498703</t>
  </si>
  <si>
    <t>-534.534768677187 140.263541308675 -506.898351261641</t>
  </si>
  <si>
    <t>-535.473070172079 132.208174557394 -604.562170479273</t>
  </si>
  <si>
    <t>-533.494974960834 119.827191861855 -741.991409960324</t>
  </si>
  <si>
    <t>-510.002032425619 114.957661915776 -829.999326739183</t>
  </si>
  <si>
    <t>-539.191321031366 154.784072667951 -683.969460361382</t>
  </si>
  <si>
    <t>-583.891696612058 287.296117096204 -677.38396105503</t>
  </si>
  <si>
    <t>-553.330355241625 330.923280161915 -382.150792429042</t>
  </si>
  <si>
    <t>-345.077021871489 290.964289577711 -259.029601013914</t>
  </si>
  <si>
    <t>-529.547405602055 95.8156076751504 -678.518098286043</t>
  </si>
  <si>
    <t>-294.168087131908 65.5597357848824 -361.503526764823</t>
  </si>
  <si>
    <t>-495.791998982128 233.657365170503 -206.82966115664</t>
  </si>
  <si>
    <t>-487.11600046565 258.68022889736 208.80789834491</t>
  </si>
  <si>
    <t>-485.281786643243 282.208618202353 614.493324637386</t>
  </si>
  <si>
    <t>-336.940914614922 299.569186464356 673.886921310297</t>
  </si>
  <si>
    <t>-523.175648876341 76.3067592641662 -200.368158649734</t>
  </si>
  <si>
    <t>-530.551253897765 86.4934127538854 215.922447941609</t>
  </si>
  <si>
    <t>-531.51419091119 101.198415719774 622.030303000127</t>
  </si>
  <si>
    <t>-389.054321113798 57.5020290021423 682.278181596942</t>
  </si>
  <si>
    <t>9763-20170724T150420.241883700.bin</t>
  </si>
  <si>
    <t>-509.620372571646 155.03973436594 -203.617477977667</t>
  </si>
  <si>
    <t>-522.987217484231 153.324896702863 -301.200221597237</t>
  </si>
  <si>
    <t>-530.668461768498 147.266758944437 -409.220255745549</t>
  </si>
  <si>
    <t>-534.607068579005 140.434766427222 -506.902326348989</t>
  </si>
  <si>
    <t>-535.458142181573 132.450115975085 -604.572874764869</t>
  </si>
  <si>
    <t>-533.330490764831 120.18444763953 -742.010277369631</t>
  </si>
  <si>
    <t>-509.799711358361 115.286899321412 -830.006369794031</t>
  </si>
  <si>
    <t>-539.035469012288 155.101624590619 -683.965064273684</t>
  </si>
  <si>
    <t>-583.311404010549 287.740568332685 -677.098394388512</t>
  </si>
  <si>
    <t>-554.817860036761 331.558600797439 -381.686690847535</t>
  </si>
  <si>
    <t>-347.754600752145 288.452153385051 -257.62357791443</t>
  </si>
  <si>
    <t>-529.506481583709 96.1108815463365 -678.552761146486</t>
  </si>
  <si>
    <t>-294.467895610263 64.5059386174466 -362.676918672131</t>
  </si>
  <si>
    <t>-495.911570232405 233.69616562486 -206.822031723815</t>
  </si>
  <si>
    <t>-487.200767652241 258.671390740652 208.817643316709</t>
  </si>
  <si>
    <t>-485.263393333799 282.194442240899 614.496036707115</t>
  </si>
  <si>
    <t>-336.94285592309 299.616989019028 673.922172982407</t>
  </si>
  <si>
    <t>-523.377632659157 76.3019852012126 -200.368437341033</t>
  </si>
  <si>
    <t>-530.660363713682 86.5299305567714 215.92274213391</t>
  </si>
  <si>
    <t>-531.4846033451 101.151025497112 622.025851880039</t>
  </si>
  <si>
    <t>-389.055845752033 57.3750362666451 682.289477273363</t>
  </si>
  <si>
    <t>9763-20170724T150420.273963400.bin</t>
  </si>
  <si>
    <t>-509.645651492102 155.023922694094 -203.60380728409</t>
  </si>
  <si>
    <t>-522.990349008149 153.333398040721 -301.189934311942</t>
  </si>
  <si>
    <t>-530.647282659369 147.289008039798 -409.212375358721</t>
  </si>
  <si>
    <t>-534.56355809204 140.463964646138 -506.896006825091</t>
  </si>
  <si>
    <t>-535.391656074232 132.480610856325 -604.566778814686</t>
  </si>
  <si>
    <t>-533.230697707246 120.210644586565 -742.003285426236</t>
  </si>
  <si>
    <t>-509.688967460665 115.275089472089 -829.994311967457</t>
  </si>
  <si>
    <t>-538.912068364447 155.135746934996 -683.960434707194</t>
  </si>
  <si>
    <t>-583.023183260398 287.82814251893 -677.015179929924</t>
  </si>
  <si>
    <t>-555.530031363065 331.880984348094 -381.543707135504</t>
  </si>
  <si>
    <t>-349.065385868045 287.668693120485 -256.873518990574</t>
  </si>
  <si>
    <t>-529.459725090085 96.1330139600454 -678.544183293342</t>
  </si>
  <si>
    <t>-294.63696734694 63.8801246646763 -363.264195558189</t>
  </si>
  <si>
    <t>-495.84326295606 233.691792250135 -206.804090803813</t>
  </si>
  <si>
    <t>-487.211071931395 258.645971387237 208.838508899905</t>
  </si>
  <si>
    <t>-485.280731400221 282.194792881331 614.519688039649</t>
  </si>
  <si>
    <t>-336.955707851276 299.588108011229 673.943233093286</t>
  </si>
  <si>
    <t>-523.473045815927 76.294691384059 -200.369995828776</t>
  </si>
  <si>
    <t>-530.723027387571 86.5345416731511 215.921489753876</t>
  </si>
  <si>
    <t>-531.469366760128 101.150248558517 622.025178080011</t>
  </si>
  <si>
    <t>-389.048959400382 57.3530049151889 682.29304664525</t>
  </si>
  <si>
    <t>9763-20170724T150420.340650800.bin</t>
  </si>
  <si>
    <t>-509.43813411567 155.070226349148 -203.605102322756</t>
  </si>
  <si>
    <t>-522.728810292354 153.426020919937 -301.199440443853</t>
  </si>
  <si>
    <t>-530.333786513995 147.403460866635 -409.226734642962</t>
  </si>
  <si>
    <t>-534.205553666004 140.585001904951 -506.912570804124</t>
  </si>
  <si>
    <t>-534.991050148058 132.59412127763 -604.583059293937</t>
  </si>
  <si>
    <t>-532.771543947387 120.297639344835 -742.016199340843</t>
  </si>
  <si>
    <t>-509.206585167304 115.271532386504 -829.996052481495</t>
  </si>
  <si>
    <t>-538.370577693991 155.250789042441 -683.982408527382</t>
  </si>
  <si>
    <t>-582.122842342356 288.060450825756 -676.964829521811</t>
  </si>
  <si>
    <t>-556.341167266636 332.019587723032 -381.3249683329</t>
  </si>
  <si>
    <t>-350.944662770704 286.366429743697 -255.416001703574</t>
  </si>
  <si>
    <t>-529.134686440855 96.2152324121403 -678.551194662977</t>
  </si>
  <si>
    <t>-294.640833605606 62.1655302871534 -364.492520937646</t>
  </si>
  <si>
    <t>-495.296902091798 233.752169663417 -206.780670735259</t>
  </si>
  <si>
    <t>-487.034147709385 258.594148399514 208.876141431208</t>
  </si>
  <si>
    <t>-485.332729242035 282.235918715428 614.564043311247</t>
  </si>
  <si>
    <t>-336.983881761885 299.47908721123 673.9718478632</t>
  </si>
  <si>
    <t>-523.513905594895 76.3633748030893 -200.382401826009</t>
  </si>
  <si>
    <t>-530.745559303238 86.5222676096905 215.911397135792</t>
  </si>
  <si>
    <t>-531.443427414012 101.1188301515 622.006871876563</t>
  </si>
  <si>
    <t>-389.042684667687 57.2707745037271 682.284350145689</t>
  </si>
  <si>
    <t>9763-20170724T150420.376747900.bin</t>
  </si>
  <si>
    <t>-509.305424512166 155.154080587427 -203.590954704668</t>
  </si>
  <si>
    <t>-522.605897646477 153.533984352162 -301.184317242836</t>
  </si>
  <si>
    <t>-530.206236395665 147.523514313162 -409.212618445877</t>
  </si>
  <si>
    <t>-534.067609478299 140.709452609393 -506.899169510674</t>
  </si>
  <si>
    <t>-534.836413223976 132.715977889317 -604.569689233902</t>
  </si>
  <si>
    <t>-532.586608057225 120.408358844219 -742.001172497105</t>
  </si>
  <si>
    <t>-509.021183357059 115.314323883757 -829.976940022511</t>
  </si>
  <si>
    <t>-538.130774276743 155.376751987855 -683.971381553417</t>
  </si>
  <si>
    <t>-581.718972222909 288.233549484233 -676.960808313014</t>
  </si>
  <si>
    <t>-556.643006214486 331.970286641524 -381.227324429005</t>
  </si>
  <si>
    <t>-351.545374833029 286.033641184216 -254.93481694388</t>
  </si>
  <si>
    <t>-529.031390977078 96.3207063339082 -678.533553587746</t>
  </si>
  <si>
    <t>-294.702486512167 61.4511114519878 -365.031782712574</t>
  </si>
  <si>
    <t>-495.050807346896 233.808008550541 -206.761187386768</t>
  </si>
  <si>
    <t>-486.91726259194 258.602646617041 208.901020466958</t>
  </si>
  <si>
    <t>-485.364318476428 282.245947138605 614.589735621999</t>
  </si>
  <si>
    <t>-336.996892913957 299.40842768493 673.974550548192</t>
  </si>
  <si>
    <t>-523.569353586664 76.4708376196861 -200.382476834513</t>
  </si>
  <si>
    <t>-530.70440988653 86.490480661656 215.916294505482</t>
  </si>
  <si>
    <t>-531.430746784422 101.108429234481 622.014028835461</t>
  </si>
  <si>
    <t>-389.030968909101 57.2413927583777 682.280009430023</t>
  </si>
  <si>
    <t>9763-20170724T150420.409337100.bin</t>
  </si>
  <si>
    <t>-509.216120631869 155.274140050546 -203.57922876146</t>
  </si>
  <si>
    <t>-522.488696714658 153.681169786173 -301.176855191492</t>
  </si>
  <si>
    <t>-530.063520950938 147.686912411748 -409.207909895687</t>
  </si>
  <si>
    <t>-533.903875964657 140.880527515301 -506.895749335194</t>
  </si>
  <si>
    <t>-534.653571059117 132.886955627651 -604.566323484186</t>
  </si>
  <si>
    <t>-532.378641073427 120.570196594526 -741.996873188484</t>
  </si>
  <si>
    <t>-508.823208711149 115.38540859584 -829.969831712537</t>
  </si>
  <si>
    <t>-537.862838413219 155.553321401101 -683.970026063131</t>
  </si>
  <si>
    <t>-581.230431236364 288.482010681287 -676.94460229899</t>
  </si>
  <si>
    <t>-556.813269017231 331.902669386486 -381.109394751713</t>
  </si>
  <si>
    <t>-351.893539296417 285.911599475202 -254.54818009335</t>
  </si>
  <si>
    <t>-528.905603827205 96.4758605555589 -678.527074820474</t>
  </si>
  <si>
    <t>-294.828245487342 60.9579068697251 -365.55942087055</t>
  </si>
  <si>
    <t>-494.805517275004 233.844347171667 -206.726843590295</t>
  </si>
  <si>
    <t>-486.817508353586 258.662345079815 208.93676376131</t>
  </si>
  <si>
    <t>-485.401913095635 282.253734704072 614.623038622245</t>
  </si>
  <si>
    <t>-337.016930988189 299.374335122591 673.976109729998</t>
  </si>
  <si>
    <t>-523.662506257955 76.6636111969347 -200.386799135069</t>
  </si>
  <si>
    <t>-530.673952351348 86.406993089294 215.92068943209</t>
  </si>
  <si>
    <t>-531.440428286773 101.074313415913 622.027883905147</t>
  </si>
  <si>
    <t>-389.035567474349 57.1825164134395 682.263830058203</t>
  </si>
  <si>
    <t>9763-20170724T150420.476109400.bin</t>
  </si>
  <si>
    <t>-509.120385266294 155.526275476875 -203.593310968169</t>
  </si>
  <si>
    <t>-522.300338978498 153.996529594466 -301.204575434134</t>
  </si>
  <si>
    <t>-529.773114686129 148.041685442912 -409.24492319581</t>
  </si>
  <si>
    <t>-533.520809809385 141.257221703498 -506.937757356964</t>
  </si>
  <si>
    <t>-534.176946848697 133.271260619331 -604.609709373094</t>
  </si>
  <si>
    <t>-531.768887536443 120.948814352725 -742.03744123856</t>
  </si>
  <si>
    <t>-508.234765880531 115.557416818199 -830.00375605078</t>
  </si>
  <si>
    <t>-537.1309470973 155.960849554941 -684.01666730692</t>
  </si>
  <si>
    <t>-579.989575024179 289.053217193003 -677.039292736885</t>
  </si>
  <si>
    <t>-557.042802580825 331.706564359282 -380.974894489224</t>
  </si>
  <si>
    <t>-351.948609978263 288.176508908334 -253.827285221648</t>
  </si>
  <si>
    <t>-528.535679634981 96.8306116726903 -678.564055972438</t>
  </si>
  <si>
    <t>-294.880861302143 59.5992614980973 -366.497954285546</t>
  </si>
  <si>
    <t>-494.136359761593 233.952004279139 -206.703370390554</t>
  </si>
  <si>
    <t>-486.698866446018 258.735322654677 208.972561441101</t>
  </si>
  <si>
    <t>-485.492192109357 282.299614242606 614.654786104522</t>
  </si>
  <si>
    <t>-337.073616432781 299.269929534033 673.966979759044</t>
  </si>
  <si>
    <t>-524.132651801213 76.9551956035689 -200.398748825187</t>
  </si>
  <si>
    <t>-530.752552065181 86.2656652202068 215.925022763463</t>
  </si>
  <si>
    <t>-531.450917263932 100.963789341096 622.023075504203</t>
  </si>
  <si>
    <t>-389.044660394282 56.9943994962148 682.199056785255</t>
  </si>
  <si>
    <t>9763-20170724T150420.506193300.bin</t>
  </si>
  <si>
    <t>-509.081876802065 155.562832511048 -203.597259523473</t>
  </si>
  <si>
    <t>-522.221732403912 154.081094115718 -301.214640339133</t>
  </si>
  <si>
    <t>-529.64453724086 148.157426076005 -409.260061088925</t>
  </si>
  <si>
    <t>-533.34424478747 141.392095071209 -506.956260938815</t>
  </si>
  <si>
    <t>-533.949203665484 133.415515086813 -604.629130629667</t>
  </si>
  <si>
    <t>-531.465326110523 121.096196260397 -742.055800504237</t>
  </si>
  <si>
    <t>-507.952679687363 115.603284999107 -830.021574729953</t>
  </si>
  <si>
    <t>-536.753230147911 156.122205057268 -684.03661488392</t>
  </si>
  <si>
    <t>-579.340803255783 289.315971488408 -677.248471871045</t>
  </si>
  <si>
    <t>-556.933041951326 331.375760864943 -381.057891501658</t>
  </si>
  <si>
    <t>-351.525885560004 290.071424626648 -253.673154314991</t>
  </si>
  <si>
    <t>-528.373316844946 96.9611583995957 -678.581713307938</t>
  </si>
  <si>
    <t>-295.040325987772 58.6581644444441 -366.828254001639</t>
  </si>
  <si>
    <t>-493.74049921039 233.943843370605 -206.698126524493</t>
  </si>
  <si>
    <t>-486.643595773456 258.728400287507 208.983658704057</t>
  </si>
  <si>
    <t>-485.525500997062 282.29316137148 614.664018758482</t>
  </si>
  <si>
    <t>-337.094859578245 299.222042753785 673.957806947191</t>
  </si>
  <si>
    <t>-524.444806167242 77.0143225000331 -200.435652545846</t>
  </si>
  <si>
    <t>-530.853461903974 86.1427634443778 215.895505665075</t>
  </si>
  <si>
    <t>-531.481995540279 100.844160475847 621.999934734612</t>
  </si>
  <si>
    <t>-389.056417413577 56.8957608422186 682.145536714082</t>
  </si>
  <si>
    <t>9763-20170724T150420.576383200.bin</t>
  </si>
  <si>
    <t>-509.161181405217 155.498121768686 -203.598101391283</t>
  </si>
  <si>
    <t>-522.224564524434 154.10194017583 -301.22702402974</t>
  </si>
  <si>
    <t>-529.541074894479 148.21978245111 -409.281937395267</t>
  </si>
  <si>
    <t>-533.134083638582 141.470808192642 -506.983242319321</t>
  </si>
  <si>
    <t>-533.620605969797 133.490022349694 -604.656604548758</t>
  </si>
  <si>
    <t>-530.956577145498 121.143363732001 -742.077172539267</t>
  </si>
  <si>
    <t>-507.409728470333 115.433118022811 -830.020142545521</t>
  </si>
  <si>
    <t>-536.089508485098 156.212816302088 -684.070449484292</t>
  </si>
  <si>
    <t>-577.936554600805 289.653720585357 -677.855722396808</t>
  </si>
  <si>
    <t>-555.084170434734 332.425541596024 -381.801181414202</t>
  </si>
  <si>
    <t>-349.780365462164 293.461014037838 -253.515840097205</t>
  </si>
  <si>
    <t>-528.178790624261 96.9890575523934 -678.596033761018</t>
  </si>
  <si>
    <t>-295.415573638765 56.5646615983283 -367.144262659811</t>
  </si>
  <si>
    <t>-493.079710480363 233.795774851916 -206.713874915742</t>
  </si>
  <si>
    <t>-486.548698121057 258.71630351325 208.969030843743</t>
  </si>
  <si>
    <t>-485.625393378823 282.260244779367 614.634972628806</t>
  </si>
  <si>
    <t>-337.155018430419 298.953044655259 673.896282808124</t>
  </si>
  <si>
    <t>-525.25896986146 77.0940229000673 -200.467429723995</t>
  </si>
  <si>
    <t>-531.10817305286 86.0392300384999 215.875899368508</t>
  </si>
  <si>
    <t>-531.464070661263 100.699199181555 621.967911044947</t>
  </si>
  <si>
    <t>-389.055091552244 56.5982532878897 682.04107389478</t>
  </si>
  <si>
    <t>9763-20170724T150420.643172200.bin</t>
  </si>
  <si>
    <t>-509.395299228359 155.544929427783 -203.636575894272</t>
  </si>
  <si>
    <t>-522.35424317766 154.189538990072 -301.279979281606</t>
  </si>
  <si>
    <t>-529.564640925409 148.339243619747 -409.343776837276</t>
  </si>
  <si>
    <t>-533.065874606937 141.611658270139 -507.049788209226</t>
  </si>
  <si>
    <t>-533.464876251978 133.643143162928 -604.724553285557</t>
  </si>
  <si>
    <t>-530.682012319874 121.302839063432 -742.143564101449</t>
  </si>
  <si>
    <t>-507.059557958851 115.409255344078 -830.054032801346</t>
  </si>
  <si>
    <t>-535.614200500454 156.402262688516 -684.137378481216</t>
  </si>
  <si>
    <t>-576.49805872768 290.174388011515 -678.54915242917</t>
  </si>
  <si>
    <t>-550.91455579624 335.488865571514 -383.096976963734</t>
  </si>
  <si>
    <t>-345.860295480619 296.199356174654 -254.511949759227</t>
  </si>
  <si>
    <t>-528.210031558937 97.113045342355 -678.663213679839</t>
  </si>
  <si>
    <t>-295.684592905519 54.8953997918893 -367.129911174166</t>
  </si>
  <si>
    <t>-492.874240791569 233.829914640733 -206.780962553869</t>
  </si>
  <si>
    <t>-486.364268304232 258.696149058202 208.905531097713</t>
  </si>
  <si>
    <t>-485.718913991525 282.188988376964 614.576041069131</t>
  </si>
  <si>
    <t>-337.1809026374 298.454115324149 673.786760348817</t>
  </si>
  <si>
    <t>-525.904148980888 77.2157586582653 -200.498745857773</t>
  </si>
  <si>
    <t>-531.481386706283 86.206999216548 215.847335146806</t>
  </si>
  <si>
    <t>-531.343080749683 100.726285133676 621.945405133833</t>
  </si>
  <si>
    <t>-389.048499303195 56.1963079441955 681.973183518146</t>
  </si>
  <si>
    <t>9763-20170724T150420.675257200.bin</t>
  </si>
  <si>
    <t>-509.530381913304 155.621829982536 -203.66226238336</t>
  </si>
  <si>
    <t>-522.451195061364 154.283390321597 -301.310833033723</t>
  </si>
  <si>
    <t>-529.609414083506 148.446835300729 -409.378927445929</t>
  </si>
  <si>
    <t>-533.059803809138 141.728737888024 -507.087435777832</t>
  </si>
  <si>
    <t>-533.404382743737 133.766525537733 -604.762912390011</t>
  </si>
  <si>
    <t>-530.541202469403 121.431435070272 -742.180702774824</t>
  </si>
  <si>
    <t>-506.88131623155 115.464006926803 -830.076137173967</t>
  </si>
  <si>
    <t>-535.396118460136 156.542277627783 -684.175052374588</t>
  </si>
  <si>
    <t>-575.773276294095 290.480386418081 -678.79075582092</t>
  </si>
  <si>
    <t>-547.716519268469 336.967204245788 -383.745390004627</t>
  </si>
  <si>
    <t>-342.497397691545 296.726463215017 -255.718802690016</t>
  </si>
  <si>
    <t>-528.217500794871 97.2253528144097 -678.700882533289</t>
  </si>
  <si>
    <t>-295.706240117142 54.2096764315647 -367.004528782763</t>
  </si>
  <si>
    <t>-492.834956505644 233.935804730846 -206.814610276639</t>
  </si>
  <si>
    <t>-486.330846038086 258.690594137875 208.878657533648</t>
  </si>
  <si>
    <t>-485.750061306961 282.156181820683 614.555433708092</t>
  </si>
  <si>
    <t>-337.182803268622 298.136484244918 673.770348877174</t>
  </si>
  <si>
    <t>-526.214271677247 77.2605985301809 -200.514295542283</t>
  </si>
  <si>
    <t>-531.656295820564 86.4211863200292 215.82992149624</t>
  </si>
  <si>
    <t>-531.254502490712 100.788992304236 621.92760651328</t>
  </si>
  <si>
    <t>-389.026893686868 56.0506792125846 681.959193319198</t>
  </si>
  <si>
    <t>9763-20170724T150420.741999500.bin</t>
  </si>
  <si>
    <t>-509.79396658615 155.99667253842 -203.734045337246</t>
  </si>
  <si>
    <t>-522.641490924156 154.673764353993 -301.39258145454</t>
  </si>
  <si>
    <t>-529.757606914754 148.876633767565 -409.465492021086</t>
  </si>
  <si>
    <t>-533.18781485727 142.198934833415 -507.177524487929</t>
  </si>
  <si>
    <t>-533.531062875411 134.278914307968 -604.856399043222</t>
  </si>
  <si>
    <t>-530.686616673973 122.001692403133 -742.279712577643</t>
  </si>
  <si>
    <t>-507.050252803832 115.899900421306 -830.17226674067</t>
  </si>
  <si>
    <t>-535.355772527079 157.109297289584 -684.256893094643</t>
  </si>
  <si>
    <t>-574.815982169526 291.33459885205 -679.019656137412</t>
  </si>
  <si>
    <t>-539.51100782718 338.559914482666 -384.871156893887</t>
  </si>
  <si>
    <t>-332.994482386948 296.454452808798 -259.559369671763</t>
  </si>
  <si>
    <t>-528.532112861865 97.7478702542569 -678.812485873868</t>
  </si>
  <si>
    <t>-295.775986643671 53.3039671777706 -366.827987942468</t>
  </si>
  <si>
    <t>-492.935766849755 234.340230715134 -206.889443183919</t>
  </si>
  <si>
    <t>-486.397564400456 258.818081699416 208.81971835415</t>
  </si>
  <si>
    <t>-485.801754860504 282.133805946688 614.518604283041</t>
  </si>
  <si>
    <t>-337.203664694498 297.787405640353 673.743405347106</t>
  </si>
  <si>
    <t>-526.666449395426 77.7024268027083 -200.556565443998</t>
  </si>
  <si>
    <t>-531.811246491298 86.9015909170967 215.790558116604</t>
  </si>
  <si>
    <t>-531.063299957797 100.931082503787 621.898732424874</t>
  </si>
  <si>
    <t>-388.953700407499 55.8634628190005 681.963540935607</t>
  </si>
  <si>
    <t>9763-20170724T150420.779098800.bin</t>
  </si>
  <si>
    <t>-509.928045376871 156.272987403592 -203.758770352745</t>
  </si>
  <si>
    <t>-522.732029294148 154.957502694551 -301.423102172497</t>
  </si>
  <si>
    <t>-529.82861026369 149.173539306078 -409.498116411892</t>
  </si>
  <si>
    <t>-533.253428147256 142.507379927112 -507.211107651403</t>
  </si>
  <si>
    <t>-533.603852698133 134.596753235184 -604.890571670862</t>
  </si>
  <si>
    <t>-530.782863291022 122.32938023539 -742.315260898806</t>
  </si>
  <si>
    <t>-507.157072972019 116.168083086739 -830.206603849077</t>
  </si>
  <si>
    <t>-535.376397859049 157.440453695237 -684.288448522723</t>
  </si>
  <si>
    <t>-574.451185183415 291.782646899748 -679.074497085601</t>
  </si>
  <si>
    <t>-534.773909239247 338.569815392763 -385.413609075385</t>
  </si>
  <si>
    <t>-327.398403717911 295.660269623013 -261.804721782847</t>
  </si>
  <si>
    <t>-528.683241685912 98.0634386543124 -678.85083004012</t>
  </si>
  <si>
    <t>-295.833011665862 53.2976761882464 -366.704393697929</t>
  </si>
  <si>
    <t>-493.029421612815 234.612709150192 -206.910905265946</t>
  </si>
  <si>
    <t>-486.477837860934 258.968841510829 208.805128092952</t>
  </si>
  <si>
    <t>-485.82257329323 282.12125436576 614.507977478117</t>
  </si>
  <si>
    <t>-337.210804228274 297.604200448454 673.743291562056</t>
  </si>
  <si>
    <t>-526.791917124397 77.9851025329538 -200.587244786245</t>
  </si>
  <si>
    <t>-531.88924752915 87.1434144823011 215.761355632328</t>
  </si>
  <si>
    <t>-530.990171093807 100.985533798245 621.886707525116</t>
  </si>
  <si>
    <t>-388.914392670953 55.8252764117949 681.961872101527</t>
  </si>
  <si>
    <t>9763-20170724T150420.806174500.bin</t>
  </si>
  <si>
    <t>-509.989426788552 156.616344662763 -203.788894059255</t>
  </si>
  <si>
    <t>-522.809016114788 155.305012340808 -301.451193601209</t>
  </si>
  <si>
    <t>-529.914787526109 149.560603239563 -409.527646488783</t>
  </si>
  <si>
    <t>-533.346578497649 142.943694046264 -507.243795637921</t>
  </si>
  <si>
    <t>-533.703697928672 135.094985294731 -604.9283248912</t>
  </si>
  <si>
    <t>-530.89273379424 122.927796089394 -742.362196026048</t>
  </si>
  <si>
    <t>-507.2855154142 116.75810560718 -830.257694554458</t>
  </si>
  <si>
    <t>-535.450783328423 158.000041794863 -684.309162402316</t>
  </si>
  <si>
    <t>-574.23718664876 292.410622912482 -679.157906860236</t>
  </si>
  <si>
    <t>-530.238644603032 338.50624722555 -386.003785012615</t>
  </si>
  <si>
    <t>-322.093239186727 294.653987881341 -264.030515589032</t>
  </si>
  <si>
    <t>-528.819752810396 98.6119635424834 -678.915776220651</t>
  </si>
  <si>
    <t>-295.923755420809 53.6422845926168 -366.628629429657</t>
  </si>
  <si>
    <t>-493.116589795757 234.99513484479 -206.938271498846</t>
  </si>
  <si>
    <t>-486.55719647093 259.122969758005 208.791003994164</t>
  </si>
  <si>
    <t>-485.848361159005 282.12121920905 614.505572900701</t>
  </si>
  <si>
    <t>-337.238069377922 297.612537278666 673.742418035016</t>
  </si>
  <si>
    <t>-526.84717196522 78.2725669037134 -200.60424434797</t>
  </si>
  <si>
    <t>-531.88224387497 87.4377984828666 215.74488293828</t>
  </si>
  <si>
    <t>-530.919378999983 101.034308232831 621.87964501881</t>
  </si>
  <si>
    <t>-388.873453306752 55.7990782167931 681.968893092292</t>
  </si>
  <si>
    <t>9763-20170724T150420.875360100.bin</t>
  </si>
  <si>
    <t>-510.210398015495 157.338788498702 -203.827033073327</t>
  </si>
  <si>
    <t>-523.05955064833 156.022264819105 -301.48548488208</t>
  </si>
  <si>
    <t>-530.203099144928 150.308177917688 -409.560991433017</t>
  </si>
  <si>
    <t>-533.673408008021 143.731027144473 -507.278353617419</t>
  </si>
  <si>
    <t>-534.074599792727 135.933238734953 -604.966862291936</t>
  </si>
  <si>
    <t>-531.33249896251 123.847793839617 -742.409241955905</t>
  </si>
  <si>
    <t>-507.782478407314 117.675634865805 -830.320031313793</t>
  </si>
  <si>
    <t>-535.816569578858 158.890600950973 -684.332783177953</t>
  </si>
  <si>
    <t>-574.040897156455 293.484407645744 -679.319147192843</t>
  </si>
  <si>
    <t>-522.400316364621 338.46471083087 -387.240426614967</t>
  </si>
  <si>
    <t>-313.631255117763 291.78827383845 -267.399594555943</t>
  </si>
  <si>
    <t>-529.272611788756 99.4892216190299 -678.978915337444</t>
  </si>
  <si>
    <t>-296.278340687819 54.8280800265234 -366.503579262349</t>
  </si>
  <si>
    <t>-493.432087578655 235.701323007007 -206.975948484606</t>
  </si>
  <si>
    <t>-486.76667803049 259.552406931948 208.767588762635</t>
  </si>
  <si>
    <t>-485.900273294949 282.140717680132 614.502955223654</t>
  </si>
  <si>
    <t>-337.292470110301 297.683138099195 673.732672008565</t>
  </si>
  <si>
    <t>-527.01642564336 78.9887750017288 -200.625772189988</t>
  </si>
  <si>
    <t>-531.843949838072 87.9187448445059 215.7310097099</t>
  </si>
  <si>
    <t>-530.81228836481 101.11242254615 621.880395301985</t>
  </si>
  <si>
    <t>-388.798179522141 55.8131469653877 681.99661358851</t>
  </si>
  <si>
    <t>9763-20170724T150420.942057700.bin</t>
  </si>
  <si>
    <t>-510.359906684986 157.957550161728 -203.849071233172</t>
  </si>
  <si>
    <t>-523.17074432934 156.608724822595 -301.512044195442</t>
  </si>
  <si>
    <t>-530.307983814884 150.840521710898 -409.58510610997</t>
  </si>
  <si>
    <t>-533.787705702393 144.202750891957 -507.298215887666</t>
  </si>
  <si>
    <t>-534.213405141282 136.329950252603 -604.980493736289</t>
  </si>
  <si>
    <t>-531.521512165327 124.121093269967 -742.413096824415</t>
  </si>
  <si>
    <t>-508.004938187017 117.882212606566 -830.328052978352</t>
  </si>
  <si>
    <t>-535.94052374154 159.220872515536 -684.365838048342</t>
  </si>
  <si>
    <t>-573.843174616052 293.919322879354 -679.813912956127</t>
  </si>
  <si>
    <t>-516.082275751747 338.856650177339 -388.876823494727</t>
  </si>
  <si>
    <t>-308.113733556344 289.750908270214 -268.615893143821</t>
  </si>
  <si>
    <t>-529.482295465526 99.8146508047882 -678.961938827944</t>
  </si>
  <si>
    <t>-296.310772352777 55.7338367877537 -366.594567345499</t>
  </si>
  <si>
    <t>-493.672335156655 236.255789744993 -206.990986069615</t>
  </si>
  <si>
    <t>-486.998926407749 259.978377630051 208.759807059413</t>
  </si>
  <si>
    <t>-485.955686713013 282.1781623604 614.505405390819</t>
  </si>
  <si>
    <t>-337.353619897279 297.795280347769 673.729803106096</t>
  </si>
  <si>
    <t>-527.005349989309 79.6165602282438 -200.643073178956</t>
  </si>
  <si>
    <t>-531.75576853053 88.2044691140288 215.72180854447</t>
  </si>
  <si>
    <t>-530.765998694735 101.111191414562 621.884496941037</t>
  </si>
  <si>
    <t>-388.734859719924 55.8926848275198 682.021360914236</t>
  </si>
  <si>
    <t>9763-20170724T150420.974143400.bin</t>
  </si>
  <si>
    <t>-510.41325944417 158.260505277477 -203.844950447069</t>
  </si>
  <si>
    <t>-523.195393944301 156.886076867629 -301.511355869842</t>
  </si>
  <si>
    <t>-530.332717795358 151.064535449362 -409.581646556724</t>
  </si>
  <si>
    <t>-533.825080011509 144.365687296176 -507.290013450807</t>
  </si>
  <si>
    <t>-534.275595312907 136.417287745543 -604.966035381785</t>
  </si>
  <si>
    <t>-531.631015394427 124.084669721919 -742.388465802076</t>
  </si>
  <si>
    <t>-508.152215537428 117.760675432612 -830.307599454966</t>
  </si>
  <si>
    <t>-536.00629675225 159.239230031108 -684.371074431026</t>
  </si>
  <si>
    <t>-573.688786690672 294.010786376713 -680.057594477821</t>
  </si>
  <si>
    <t>-513.369598228664 339.074292150348 -389.65979478896</t>
  </si>
  <si>
    <t>-306.108630889384 288.731770878994 -268.690828119515</t>
  </si>
  <si>
    <t>-529.593694100991 99.8328621205437 -678.916460543263</t>
  </si>
  <si>
    <t>-296.366415278862 56.2454461574564 -366.691861180598</t>
  </si>
  <si>
    <t>-493.789011097515 236.554583202437 -207.001778562745</t>
  </si>
  <si>
    <t>-487.113543818257 260.190999527581 208.753856440771</t>
  </si>
  <si>
    <t>-485.987152426657 282.196977783835 614.507733182081</t>
  </si>
  <si>
    <t>-337.388725001506 297.910376519482 673.715833898853</t>
  </si>
  <si>
    <t>-527.000067823353 79.9454048408022 -200.636623834709</t>
  </si>
  <si>
    <t>-531.680127537216 88.3073956775695 215.733666522466</t>
  </si>
  <si>
    <t>-530.748588760805 101.117340287007 621.901699117612</t>
  </si>
  <si>
    <t>-388.704355938798 55.9356526436911 682.035238465542</t>
  </si>
  <si>
    <t>9763-20170724T150421.039339900.bin</t>
  </si>
  <si>
    <t>-510.55106571057 158.777181492366 -203.841629875981</t>
  </si>
  <si>
    <t>-523.324314253072 157.363655513145 -301.508735330916</t>
  </si>
  <si>
    <t>-530.50794948056 151.418630734343 -409.569139492292</t>
  </si>
  <si>
    <t>-534.06342162591 144.569694757745 -507.264795049072</t>
  </si>
  <si>
    <t>-534.596954973119 136.429436025852 -604.924679736538</t>
  </si>
  <si>
    <t>-532.088726014151 123.779118551735 -742.320783500553</t>
  </si>
  <si>
    <t>-508.741684040715 117.169766238835 -830.253882849423</t>
  </si>
  <si>
    <t>-536.327901002293 159.076166246765 -684.379925722846</t>
  </si>
  <si>
    <t>-573.513375114783 293.997049514073 -680.456445234212</t>
  </si>
  <si>
    <t>-509.121971499137 339.471504948956 -390.998672955699</t>
  </si>
  <si>
    <t>-303.274367582549 287.734232055663 -268.218323859207</t>
  </si>
  <si>
    <t>-530.06697776087 99.6656711625458 -678.795652788509</t>
  </si>
  <si>
    <t>-296.754922903916 56.8525812870525 -366.748699697244</t>
  </si>
  <si>
    <t>-494.098956206414 237.14762424348 -207.024852557563</t>
  </si>
  <si>
    <t>-487.280466799646 260.553659937252 208.74148894369</t>
  </si>
  <si>
    <t>-486.044758397818 282.247339827513 614.514495869303</t>
  </si>
  <si>
    <t>-337.45465375536 298.121813313826 673.700419950895</t>
  </si>
  <si>
    <t>-527.030692824394 80.3582542466099 -200.62748838445</t>
  </si>
  <si>
    <t>-531.592729475343 88.596849549531 215.746547012811</t>
  </si>
  <si>
    <t>-530.719051065913 101.120247204347 621.926322803355</t>
  </si>
  <si>
    <t>-388.650836077786 56.0000225645128 682.04943111468</t>
  </si>
  <si>
    <t>9763-20170724T150421.076438400.bin</t>
  </si>
  <si>
    <t>-510.583498446424 158.997063088761 -203.86455810824</t>
  </si>
  <si>
    <t>-523.3252530409 157.566270520376 -301.535519234354</t>
  </si>
  <si>
    <t>-530.525960390214 151.552818322681 -409.590968403649</t>
  </si>
  <si>
    <t>-534.116616524857 144.618503184936 -507.279278272613</t>
  </si>
  <si>
    <t>-534.704106292273 136.367019927895 -604.929552925345</t>
  </si>
  <si>
    <t>-532.290552860376 123.531050834287 -742.310118912958</t>
  </si>
  <si>
    <t>-509.011731233132 116.755729365501 -830.248634372825</t>
  </si>
  <si>
    <t>-536.437532159912 158.911835791517 -684.41374704454</t>
  </si>
  <si>
    <t>-573.478915900983 293.890442073224 -680.762088054022</t>
  </si>
  <si>
    <t>-507.782984160374 339.335881117687 -391.593064460537</t>
  </si>
  <si>
    <t>-302.601179527525 287.03779079645 -267.939002228579</t>
  </si>
  <si>
    <t>-530.277308716146 99.4979215678939 -678.75427378181</t>
  </si>
  <si>
    <t>-296.96548805901 56.9592095949729 -366.697394039648</t>
  </si>
  <si>
    <t>-494.134792164103 237.370608100203 -207.043094721799</t>
  </si>
  <si>
    <t>-487.324482184773 260.68079365193 208.728804850274</t>
  </si>
  <si>
    <t>-486.062745751211 282.264583773986 614.517673958642</t>
  </si>
  <si>
    <t>-337.482069683085 298.175132562925 673.717641741475</t>
  </si>
  <si>
    <t>-527.044242010791 80.5649706743809 -200.63163371253</t>
  </si>
  <si>
    <t>-531.590371017546 88.7412829536324 215.743793932359</t>
  </si>
  <si>
    <t>-530.689355430504 101.121773658666 621.923270092624</t>
  </si>
  <si>
    <t>-388.619377649605 56.0151716726768 682.052496122506</t>
  </si>
  <si>
    <t>9763-20170724T150421.139644700.bin</t>
  </si>
  <si>
    <t>-510.556960691617 159.329263966322 -203.900291743088</t>
  </si>
  <si>
    <t>-523.228660831658 157.817778890257 -301.579000642198</t>
  </si>
  <si>
    <t>-530.436656907352 151.646016641461 -409.625198818866</t>
  </si>
  <si>
    <t>-534.066885322294 144.534364473092 -507.299244064796</t>
  </si>
  <si>
    <t>-534.725823126817 136.067236516044 -604.930639297443</t>
  </si>
  <si>
    <t>-532.445077095758 122.883868806779 -742.280489811398</t>
  </si>
  <si>
    <t>-509.28950264858 115.787631955136 -830.226291260745</t>
  </si>
  <si>
    <t>-536.412330343815 158.423676360667 -684.469054978534</t>
  </si>
  <si>
    <t>-572.875366361662 293.554297842692 -681.219344423234</t>
  </si>
  <si>
    <t>-505.982465080686 339.138121621981 -392.346606470601</t>
  </si>
  <si>
    <t>-301.553955480493 287.019644416383 -267.37597543565</t>
  </si>
  <si>
    <t>-530.494143059578 98.9988166394348 -678.666824437396</t>
  </si>
  <si>
    <t>-297.512399690881 56.7651724716757 -366.376035595223</t>
  </si>
  <si>
    <t>-494.120401223253 237.743873012603 -207.114655644947</t>
  </si>
  <si>
    <t>-487.334323392467 260.875971245518 208.667630862256</t>
  </si>
  <si>
    <t>-486.092485935252 282.278376669642 614.498270002386</t>
  </si>
  <si>
    <t>-337.520835812326 298.168621961154 673.726329589198</t>
  </si>
  <si>
    <t>-527.002845859934 80.8148019805644 -200.637407503475</t>
  </si>
  <si>
    <t>-531.684874833256 89.1216007926391 215.733901934888</t>
  </si>
  <si>
    <t>-530.598892450816 101.139256455979 621.901683486255</t>
  </si>
  <si>
    <t>-388.562531662936 55.9835154501895 682.07341073444</t>
  </si>
  <si>
    <t>9763-20170724T150421.176744000.bin</t>
  </si>
  <si>
    <t>-510.465682889568 159.451379273903 -203.924056406813</t>
  </si>
  <si>
    <t>-523.118123701982 157.910692226453 -301.604802469687</t>
  </si>
  <si>
    <t>-530.351736987382 151.673914256175 -409.645463811311</t>
  </si>
  <si>
    <t>-534.023133431321 144.487895498942 -507.31271183808</t>
  </si>
  <si>
    <t>-534.740576850852 135.928875306838 -604.935665287839</t>
  </si>
  <si>
    <t>-532.559731817178 122.596353049597 -742.272763488285</t>
  </si>
  <si>
    <t>-509.476578035559 115.349525583063 -830.225309333623</t>
  </si>
  <si>
    <t>-536.428200432326 158.204663676466 -684.496509311648</t>
  </si>
  <si>
    <t>-572.659395853129 293.402477309502 -681.401935729279</t>
  </si>
  <si>
    <t>-505.645974442548 339.231540961147 -392.595843590717</t>
  </si>
  <si>
    <t>-301.545705367069 287.606482772995 -266.886042638831</t>
  </si>
  <si>
    <t>-530.619244608096 98.7748154003932 -678.634869924776</t>
  </si>
  <si>
    <t>-297.998084756458 56.6090313513528 -366.071548154814</t>
  </si>
  <si>
    <t>-493.97888019224 237.907090942228 -207.174046069105</t>
  </si>
  <si>
    <t>-487.327816613866 260.961965984413 208.614660087509</t>
  </si>
  <si>
    <t>-486.128015939617 282.319577294674 614.451099420929</t>
  </si>
  <si>
    <t>-337.553779725478 298.091691256971 673.704258187634</t>
  </si>
  <si>
    <t>-526.96516691191 80.9492914372172 -200.633576783835</t>
  </si>
  <si>
    <t>-531.713142722457 89.3165775994366 215.73578074937</t>
  </si>
  <si>
    <t>-530.538597920443 101.163860778026 621.893325121514</t>
  </si>
  <si>
    <t>-388.528075623155 55.9594413168174 682.089413004443</t>
  </si>
  <si>
    <t>9763-20170724T150421.241421100.bin</t>
  </si>
  <si>
    <t>-510.236784100761 159.62734978019 -204.003550163711</t>
  </si>
  <si>
    <t>-522.80892036087 158.012685850602 -301.69354355592</t>
  </si>
  <si>
    <t>-530.084139302847 151.657913595742 -409.724555711434</t>
  </si>
  <si>
    <t>-533.84451809537 144.344762550681 -507.378870930895</t>
  </si>
  <si>
    <t>-534.701303801941 135.634841981296 -604.987406908866</t>
  </si>
  <si>
    <t>-532.768614989022 122.06087481534 -742.304563741752</t>
  </si>
  <si>
    <t>-509.825828257596 114.575146411776 -830.273741294862</t>
  </si>
  <si>
    <t>-536.453970196234 157.778253422204 -684.583799431966</t>
  </si>
  <si>
    <t>-572.21472506925 293.111280685752 -681.726325353246</t>
  </si>
  <si>
    <t>-505.173068300001 339.393015811431 -392.999225813065</t>
  </si>
  <si>
    <t>-301.959121685538 289.929578505961 -265.005238391499</t>
  </si>
  <si>
    <t>-530.791861596905 98.3436264992376 -678.628819566184</t>
  </si>
  <si>
    <t>-299.134831651259 55.9831993801918 -365.142221087707</t>
  </si>
  <si>
    <t>-493.668546626598 238.128347763918 -207.307096448389</t>
  </si>
  <si>
    <t>-487.300504072469 261.039753265368 208.493993577881</t>
  </si>
  <si>
    <t>-486.16650415737 282.336619384059 614.344852474271</t>
  </si>
  <si>
    <t>-337.602862688093 298.065549492508 673.636030826996</t>
  </si>
  <si>
    <t>-526.815335803559 81.09239949734 -200.659594471735</t>
  </si>
  <si>
    <t>-531.78337142396 89.6929187699081 215.702442448226</t>
  </si>
  <si>
    <t>-530.432074078528 101.222517822815 621.870798332987</t>
  </si>
  <si>
    <t>-388.469678344081 55.9451027833597 682.125501290189</t>
  </si>
  <si>
    <t>9763-20170724T150421.275516700.bin</t>
  </si>
  <si>
    <t>-510.126695820376 159.661819050935 -204.026199022425</t>
  </si>
  <si>
    <t>-522.654267616502 158.014567262127 -301.721413678184</t>
  </si>
  <si>
    <t>-529.941210887494 151.606708051473 -409.748459835373</t>
  </si>
  <si>
    <t>-533.736153990065 144.236016925209 -507.39710808281</t>
  </si>
  <si>
    <t>-534.650958789386 135.457153171971 -604.998879145611</t>
  </si>
  <si>
    <t>-532.824169768083 121.772909029703 -742.306466762769</t>
  </si>
  <si>
    <t>-509.935135690343 114.185821477969 -830.281066157112</t>
  </si>
  <si>
    <t>-536.432493765715 157.539752529617 -684.611594270198</t>
  </si>
  <si>
    <t>-572.068755179798 292.906674953015 -681.88929851027</t>
  </si>
  <si>
    <t>-505.252575629585 339.449281705731 -393.151769464856</t>
  </si>
  <si>
    <t>-302.293019570187 291.302382724744 -264.255204881428</t>
  </si>
  <si>
    <t>-530.830827374015 98.1037765066371 -678.613660962281</t>
  </si>
  <si>
    <t>-299.611666978733 55.4155688257879 -364.476115775956</t>
  </si>
  <si>
    <t>-493.556660072355 238.171438535973 -207.3631297072</t>
  </si>
  <si>
    <t>-487.32090998583 261.097027085506 208.439182177287</t>
  </si>
  <si>
    <t>-486.176269880745 282.332124693166 614.289978282142</t>
  </si>
  <si>
    <t>-337.61891942537 298.04082830154 673.602320303476</t>
  </si>
  <si>
    <t>-526.71760016658 81.1508229408989 -200.658693327871</t>
  </si>
  <si>
    <t>-531.778618288239 89.8502776852438 215.700114874355</t>
  </si>
  <si>
    <t>-530.361969885737 101.268820299473 621.856390067869</t>
  </si>
  <si>
    <t>-388.436020314106 55.9299222311456 682.150722281924</t>
  </si>
  <si>
    <t>9763-20170724T150421.342333500.bin</t>
  </si>
  <si>
    <t>-509.943484586042 159.633224604151 -204.097330834087</t>
  </si>
  <si>
    <t>-522.379358939497 157.936872580969 -301.803348024105</t>
  </si>
  <si>
    <t>-529.693435908064 151.433544112734 -409.822900197359</t>
  </si>
  <si>
    <t>-533.563338504411 143.954252297199 -507.460291114969</t>
  </si>
  <si>
    <t>-534.602449146509 135.040996680141 -605.048573125866</t>
  </si>
  <si>
    <t>-533.001499252431 121.136858657233 -742.337036573553</t>
  </si>
  <si>
    <t>-510.173029405709 113.358964625506 -830.31072639184</t>
  </si>
  <si>
    <t>-536.455709529586 157.001661468385 -684.693437091939</t>
  </si>
  <si>
    <t>-571.923644204326 292.421542274404 -682.205572872124</t>
  </si>
  <si>
    <t>-505.972881522392 339.588971765215 -393.370462855196</t>
  </si>
  <si>
    <t>-303.396630697479 293.551773426974 -263.107473573707</t>
  </si>
  <si>
    <t>-530.962601249851 97.5642991023324 -678.609815274347</t>
  </si>
  <si>
    <t>-300.32936189193 53.6723600837927 -362.932778126004</t>
  </si>
  <si>
    <t>-493.39439774368 238.138517007724 -207.462686266133</t>
  </si>
  <si>
    <t>-487.359844221144 261.076244204899 208.341869436185</t>
  </si>
  <si>
    <t>-486.157642040462 282.24345898084 614.190272451124</t>
  </si>
  <si>
    <t>-337.631020332756 298.082765774755 673.544748569363</t>
  </si>
  <si>
    <t>-526.498262721595 81.1031275906817 -200.701664248987</t>
  </si>
  <si>
    <t>-531.805479112231 90.0405098448236 215.649064272112</t>
  </si>
  <si>
    <t>-530.267709084607 101.315332734287 621.81894143245</t>
  </si>
  <si>
    <t>-388.384127275921 55.9499810703994 682.193044089236</t>
  </si>
  <si>
    <t>9763-20170724T150421.373416000.bin</t>
  </si>
  <si>
    <t>-509.857696996207 159.518526588902 -204.132105701351</t>
  </si>
  <si>
    <t>-522.231566234959 157.796552046228 -301.845528697126</t>
  </si>
  <si>
    <t>-529.533573985646 151.230075762332 -409.862006122655</t>
  </si>
  <si>
    <t>-533.414113378411 143.677074721537 -507.49356052458</t>
  </si>
  <si>
    <t>-534.484512232485 134.672034982403 -605.073010442635</t>
  </si>
  <si>
    <t>-532.948511981139 120.618620396552 -742.347007537302</t>
  </si>
  <si>
    <t>-510.109825404499 112.743770179649 -830.309401670882</t>
  </si>
  <si>
    <t>-536.351668164925 156.548305112236 -684.740742284937</t>
  </si>
  <si>
    <t>-571.768879248975 291.975912070328 -682.320328186716</t>
  </si>
  <si>
    <t>-506.35976074073 339.37360132547 -393.399826045238</t>
  </si>
  <si>
    <t>-303.94236722601 293.937264774518 -262.679772046183</t>
  </si>
  <si>
    <t>-530.903258323058 97.1131143197763 -678.595009751211</t>
  </si>
  <si>
    <t>-300.440502820421 52.5200389011243 -362.264077863654</t>
  </si>
  <si>
    <t>-493.298079052595 238.026210940671 -207.508395088581</t>
  </si>
  <si>
    <t>-487.346098168377 261.009265590893 208.29488483422</t>
  </si>
  <si>
    <t>-486.1516445448 282.215209728255 614.138397883765</t>
  </si>
  <si>
    <t>-337.63729643 298.081525903644 673.516371476023</t>
  </si>
  <si>
    <t>-526.387451122107 81.000493840261 -200.72655063762</t>
  </si>
  <si>
    <t>-531.837754587241 90.0721216166382 215.619485960135</t>
  </si>
  <si>
    <t>-530.216682453943 101.340335068306 621.792837292188</t>
  </si>
  <si>
    <t>-388.351470161781 55.9687147293055 682.205351381915</t>
  </si>
  <si>
    <t>9763-20170724T150421.444612900.bin</t>
  </si>
  <si>
    <t>-509.626555174373 159.285497991021 -204.182816275404</t>
  </si>
  <si>
    <t>-521.881437845337 157.528873778205 -301.910669567295</t>
  </si>
  <si>
    <t>-529.159078985091 150.896508316604 -409.92474047669</t>
  </si>
  <si>
    <t>-533.059362846912 143.269096617302 -507.549634270105</t>
  </si>
  <si>
    <t>-534.190359536589 134.172109747476 -605.119957051978</t>
  </si>
  <si>
    <t>-532.78173003164 119.968887816249 -742.379859492321</t>
  </si>
  <si>
    <t>-509.93251756349 111.970052456548 -830.328231827847</t>
  </si>
  <si>
    <t>-536.109854900628 155.963361205438 -684.809686937071</t>
  </si>
  <si>
    <t>-571.434833048789 291.423164291012 -682.409653940063</t>
  </si>
  <si>
    <t>-507.732732545691 339.029874918831 -393.14234969959</t>
  </si>
  <si>
    <t>-305.787346745446 294.538779176913 -261.371216793345</t>
  </si>
  <si>
    <t>-530.698912181488 96.5309106934053 -678.604187330376</t>
  </si>
  <si>
    <t>-301.018898755382 51.5036597198314 -361.465197466196</t>
  </si>
  <si>
    <t>-493.07088945406 237.787087209366 -207.583316088863</t>
  </si>
  <si>
    <t>-487.309701225192 260.853969953913 208.217986390789</t>
  </si>
  <si>
    <t>-486.159442457744 282.175429107971 614.067020068573</t>
  </si>
  <si>
    <t>-337.65928879292 298.048484463442 673.478722587997</t>
  </si>
  <si>
    <t>-526.149756717643 80.7565260318859 -200.749854545272</t>
  </si>
  <si>
    <t>-531.887122225256 90.1128692678992 215.586005523149</t>
  </si>
  <si>
    <t>-530.143034220344 101.384305111214 621.757469151178</t>
  </si>
  <si>
    <t>-388.315067382178 55.9609445197641 682.21851653512</t>
  </si>
  <si>
    <t>9763-20170724T150421.476695800.bin</t>
  </si>
  <si>
    <t>-509.411839353991 159.062990883918 -204.220563987118</t>
  </si>
  <si>
    <t>-521.62213684703 157.272557658719 -301.953426183572</t>
  </si>
  <si>
    <t>-528.89831268169 150.604598886759 -409.96533539034</t>
  </si>
  <si>
    <t>-532.816525555966 142.94345889088 -507.58694660007</t>
  </si>
  <si>
    <t>-533.984572646441 133.810528846884 -605.153386760666</t>
  </si>
  <si>
    <t>-532.648197150126 119.55258789708 -742.408451205572</t>
  </si>
  <si>
    <t>-509.799991454925 111.5159384844 -830.353665976594</t>
  </si>
  <si>
    <t>-535.939231949633 155.570636174307 -684.850779945158</t>
  </si>
  <si>
    <t>-571.333681307143 291.006104822305 -682.460065691631</t>
  </si>
  <si>
    <t>-508.749187900215 338.642556884666 -392.953691899188</t>
  </si>
  <si>
    <t>-307.021015780063 294.575255219057 -260.708380603523</t>
  </si>
  <si>
    <t>-530.538591237617 96.1394729050157 -678.624547531695</t>
  </si>
  <si>
    <t>-301.111752611032 51.1649428169014 -361.211765400384</t>
  </si>
  <si>
    <t>-492.852917879627 237.54967134496 -207.623318322777</t>
  </si>
  <si>
    <t>-487.257011579026 260.730580336474 208.173889377495</t>
  </si>
  <si>
    <t>-486.14875129372 282.150589643293 614.015005160873</t>
  </si>
  <si>
    <t>-337.660543340535 298.014114614848 673.459170670036</t>
  </si>
  <si>
    <t>-525.923464356465 80.5377031366443 -200.757001604807</t>
  </si>
  <si>
    <t>-531.909591611444 90.0529371685684 215.571759277569</t>
  </si>
  <si>
    <t>-530.117314106416 101.38773620169 621.740427480081</t>
  </si>
  <si>
    <t>-388.301186994635 55.9528824013157 682.220691048069</t>
  </si>
  <si>
    <t>9763-20170724T150421.542628900.bin</t>
  </si>
  <si>
    <t>-508.985346320226 158.450152108798 -204.213785999798</t>
  </si>
  <si>
    <t>-521.108735025084 156.624264235612 -301.956700163246</t>
  </si>
  <si>
    <t>-528.349322211489 149.901707561165 -409.967725892741</t>
  </si>
  <si>
    <t>-532.258644254844 142.183471213629 -507.585077212034</t>
  </si>
  <si>
    <t>-533.440410129943 132.984447201944 -605.145270345249</t>
  </si>
  <si>
    <t>-532.146545818233 118.623186045821 -742.38997364944</t>
  </si>
  <si>
    <t>-509.26967971222 110.543330927579 -830.323772291827</t>
  </si>
  <si>
    <t>-535.43373243882 154.683210361853 -684.858508719279</t>
  </si>
  <si>
    <t>-571.117870584695 290.040264509927 -682.529555170475</t>
  </si>
  <si>
    <t>-511.433923057967 337.621248334607 -392.402182537719</t>
  </si>
  <si>
    <t>-309.887661055253 294.35365858732 -259.616618025405</t>
  </si>
  <si>
    <t>-530.003208612687 95.2593512497499 -678.589147045792</t>
  </si>
  <si>
    <t>-300.890070009792 50.3850209641257 -360.826108854949</t>
  </si>
  <si>
    <t>-492.4257566718 236.954878468846 -207.658179273906</t>
  </si>
  <si>
    <t>-487.086277306508 260.386246190515 208.128403895815</t>
  </si>
  <si>
    <t>-486.174117538324 282.114599918955 613.962445311146</t>
  </si>
  <si>
    <t>-337.684814998936 297.95667230533 673.409505537439</t>
  </si>
  <si>
    <t>-525.54531660144 79.9368845906438 -200.769232007494</t>
  </si>
  <si>
    <t>-531.913897611488 89.812546691647 215.545461285501</t>
  </si>
  <si>
    <t>-530.091154775731 101.364386756602 621.713150110501</t>
  </si>
  <si>
    <t>-388.269064268253 55.9850579578917 682.221095020653</t>
  </si>
  <si>
    <t>9763-20170724T150421.575717900.bin</t>
  </si>
  <si>
    <t>-508.794240528832 158.141483818823 -204.197655790645</t>
  </si>
  <si>
    <t>-520.88418151989 156.297312050708 -301.944407969432</t>
  </si>
  <si>
    <t>-528.109459646722 149.563809018308 -409.955884682391</t>
  </si>
  <si>
    <t>-532.01351223745 141.839146371721 -507.572896705797</t>
  </si>
  <si>
    <t>-533.19851523182 132.637213689151 -605.132661356646</t>
  </si>
  <si>
    <t>-531.918162257433 118.27558929739 -742.377372398476</t>
  </si>
  <si>
    <t>-509.00537919157 110.206983444964 -830.302926195154</t>
  </si>
  <si>
    <t>-535.235683717756 154.332467801049 -684.845748146879</t>
  </si>
  <si>
    <t>-571.168628606519 289.616794468682 -682.503270706516</t>
  </si>
  <si>
    <t>-512.670049847692 337.11051042856 -392.120241457979</t>
  </si>
  <si>
    <t>-311.160889300344 294.417524197492 -259.092660152628</t>
  </si>
  <si>
    <t>-529.732543351321 94.9152673914953 -678.576764986895</t>
  </si>
  <si>
    <t>-300.826721877363 50.1886099599883 -360.644898715177</t>
  </si>
  <si>
    <t>-492.25848129436 236.644408857683 -207.649419625029</t>
  </si>
  <si>
    <t>-487.021751947196 260.213772754855 208.130634584712</t>
  </si>
  <si>
    <t>-486.199278343605 282.085644978341 613.957288473347</t>
  </si>
  <si>
    <t>-337.701342258271 297.940784311833 673.379291797336</t>
  </si>
  <si>
    <t>-525.309280999089 79.6213786448068 -200.752000121262</t>
  </si>
  <si>
    <t>-531.861774403805 89.6592031139708 215.555936107773</t>
  </si>
  <si>
    <t>-530.082656171397 101.366210562429 621.720200585192</t>
  </si>
  <si>
    <t>-388.258101391465 55.9857626846076 682.221473651521</t>
  </si>
  <si>
    <t>9763-20170724T150421.638892800.bin</t>
  </si>
  <si>
    <t>-508.362931517037 157.467366453184 -204.163525553023</t>
  </si>
  <si>
    <t>-520.387828824101 155.572826774991 -301.917368894842</t>
  </si>
  <si>
    <t>-527.524527048976 148.830083367935 -409.934097763775</t>
  </si>
  <si>
    <t>-531.342864399825 141.117516221657 -507.555377617237</t>
  </si>
  <si>
    <t>-532.437352695875 131.949215402681 -605.119492647488</t>
  </si>
  <si>
    <t>-531.025347494411 117.658356698726 -742.370409309909</t>
  </si>
  <si>
    <t>-507.9861932259 109.6593977374 -830.269212332204</t>
  </si>
  <si>
    <t>-534.494645383819 153.676514270851 -684.82325058222</t>
  </si>
  <si>
    <t>-570.961206486077 288.820029644413 -682.378172370561</t>
  </si>
  <si>
    <t>-514.121918722406 336.53137260315 -391.701534892134</t>
  </si>
  <si>
    <t>-312.497453214477 294.748418156116 -258.559629089095</t>
  </si>
  <si>
    <t>-528.804344243624 94.2741605359354 -678.579619078642</t>
  </si>
  <si>
    <t>-300.255243153865 49.8706231449655 -360.31719685394</t>
  </si>
  <si>
    <t>-491.969115649289 235.950564386846 -207.615040651444</t>
  </si>
  <si>
    <t>-486.884425293929 259.845595525428 208.148294542713</t>
  </si>
  <si>
    <t>-486.216934160825 281.980045718048 613.940804519482</t>
  </si>
  <si>
    <t>-337.719610715641 297.982456316892 673.324901128313</t>
  </si>
  <si>
    <t>-524.751983131575 78.9815479697872 -200.694946503181</t>
  </si>
  <si>
    <t>-531.623464699658 89.2122459441616 215.603116310171</t>
  </si>
  <si>
    <t>-530.108991237076 101.327401596099 621.74105210776</t>
  </si>
  <si>
    <t>-388.232686304773 56.0837144873713 682.223467246326</t>
  </si>
  <si>
    <t>9763-20170724T150421.673989900.bin</t>
  </si>
  <si>
    <t>-508.180327915181 157.127036694338 -204.143331891559</t>
  </si>
  <si>
    <t>-520.196810942211 155.217086725645 -301.897826136925</t>
  </si>
  <si>
    <t>-527.295686137468 148.467021658207 -409.916614257057</t>
  </si>
  <si>
    <t>-531.068731093324 140.753144272782 -507.539689115544</t>
  </si>
  <si>
    <t>-532.107098117043 131.589284619692 -605.104773950376</t>
  </si>
  <si>
    <t>-530.604961620458 117.311860543875 -742.355991282432</t>
  </si>
  <si>
    <t>-507.506105063643 109.350124736675 -830.242516505137</t>
  </si>
  <si>
    <t>-534.16386576537 153.319379496228 -684.807763219917</t>
  </si>
  <si>
    <t>-570.852986119187 288.401353583192 -682.304899957655</t>
  </si>
  <si>
    <t>-514.866565972973 336.32924386898 -391.498305228943</t>
  </si>
  <si>
    <t>-313.131382340733 295.001252373489 -258.38206569288</t>
  </si>
  <si>
    <t>-528.374024155471 93.9264573566879 -678.566129616895</t>
  </si>
  <si>
    <t>-300.000768436063 49.5922897648957 -360.072121614571</t>
  </si>
  <si>
    <t>-491.933379203453 235.623158101024 -207.602737418576</t>
  </si>
  <si>
    <t>-486.848936133451 259.661216844181 208.152380276901</t>
  </si>
  <si>
    <t>-486.219739373519 281.928907951774 613.926236830366</t>
  </si>
  <si>
    <t>-337.725017638324 298.002980444515 673.297470530291</t>
  </si>
  <si>
    <t>-524.444322640075 78.628634153773 -200.675027818852</t>
  </si>
  <si>
    <t>-531.481443307721 88.9700428666827 215.617598005833</t>
  </si>
  <si>
    <t>-530.123385961413 101.292119783687 621.747410556896</t>
  </si>
  <si>
    <t>-388.215646397369 56.1366793619509 682.222012201528</t>
  </si>
  <si>
    <t>9763-20170724T150421.742177200.bin</t>
  </si>
  <si>
    <t>-507.723047028433 156.443888639418 -204.14214454252</t>
  </si>
  <si>
    <t>-519.645856589297 154.488358013033 -301.907229746462</t>
  </si>
  <si>
    <t>-526.617378227526 147.700125451019 -409.931979785907</t>
  </si>
  <si>
    <t>-530.266107891668 139.957615444682 -507.557477731731</t>
  </si>
  <si>
    <t>-531.171315400342 130.771959382767 -605.121796145242</t>
  </si>
  <si>
    <t>-529.472745054193 116.471336479575 -742.368314723968</t>
  </si>
  <si>
    <t>-506.280529999218 108.549811809063 -830.234036629007</t>
  </si>
  <si>
    <t>-533.206277904887 152.479497410836 -684.831594460672</t>
  </si>
  <si>
    <t>-570.349193433726 287.441919918941 -682.293950220529</t>
  </si>
  <si>
    <t>-516.274712430182 335.814446031367 -391.199257939481</t>
  </si>
  <si>
    <t>-314.444065099748 294.90520690397 -258.098531709802</t>
  </si>
  <si>
    <t>-527.240838779048 93.1057762050607 -678.571273907344</t>
  </si>
  <si>
    <t>-299.09934644226 49.1210357081322 -359.678043233795</t>
  </si>
  <si>
    <t>-491.662436190059 234.898970133606 -207.60417812375</t>
  </si>
  <si>
    <t>-486.762028396012 259.258707576661 208.134427960155</t>
  </si>
  <si>
    <t>-486.194370084894 281.804247500106 613.892716702923</t>
  </si>
  <si>
    <t>-337.727370893254 298.148068716133 673.259649292013</t>
  </si>
  <si>
    <t>-523.766847749609 77.9521838753581 -200.660621851637</t>
  </si>
  <si>
    <t>-531.161799754388 88.4929227515124 215.620856044384</t>
  </si>
  <si>
    <t>-530.162510969735 101.201655328687 621.749634489616</t>
  </si>
  <si>
    <t>-388.19347493593 56.2348117981192 682.220882653509</t>
  </si>
  <si>
    <t>9763-20170724T150421.775263000.bin</t>
  </si>
  <si>
    <t>-507.473279153772 156.102113466888 -204.139351854603</t>
  </si>
  <si>
    <t>-519.3588027198 154.121483128029 -301.908548256683</t>
  </si>
  <si>
    <t>-526.273510277059 147.311262407457 -409.935357647238</t>
  </si>
  <si>
    <t>-529.864666400486 139.552367015434 -507.561856446043</t>
  </si>
  <si>
    <t>-530.706234236522 130.353916906453 -605.125520452177</t>
  </si>
  <si>
    <t>-528.911786744169 116.040119672105 -742.369325087047</t>
  </si>
  <si>
    <t>-505.679557337574 108.118419081122 -830.224589325681</t>
  </si>
  <si>
    <t>-532.723738875673 152.049878295277 -684.838945068667</t>
  </si>
  <si>
    <t>-570.069906426047 286.952071558132 -682.285641863098</t>
  </si>
  <si>
    <t>-517.035038060673 335.453266724884 -391.021165499758</t>
  </si>
  <si>
    <t>-315.150325208084 294.89586443173 -257.894751944114</t>
  </si>
  <si>
    <t>-526.686233950337 92.6846204818617 -678.568398080227</t>
  </si>
  <si>
    <t>-298.649090426843 48.9369881440502 -359.502712657925</t>
  </si>
  <si>
    <t>-491.503352868801 234.529199568632 -207.597533263455</t>
  </si>
  <si>
    <t>-486.713810210195 259.078600248143 208.131214128469</t>
  </si>
  <si>
    <t>-486.181905378339 281.741184314485 613.882114184453</t>
  </si>
  <si>
    <t>-337.728355444178 298.214088608266 673.24693824526</t>
  </si>
  <si>
    <t>-523.457449943257 77.599321159272 -200.651578153423</t>
  </si>
  <si>
    <t>-531.020497012291 88.271529729672 215.623491984279</t>
  </si>
  <si>
    <t>-530.17993774481 101.170732683255 621.749478686196</t>
  </si>
  <si>
    <t>-388.186657863873 56.2696844708594 682.212693258416</t>
  </si>
  <si>
    <t>9763-20170724T150421.841446400.bin</t>
  </si>
  <si>
    <t>-506.932774816601 155.447537113403 -204.12533667161</t>
  </si>
  <si>
    <t>-518.773760103572 153.430417887128 -301.899108374348</t>
  </si>
  <si>
    <t>-525.595219109903 146.587573977587 -409.929906960821</t>
  </si>
  <si>
    <t>-529.084102728666 138.804936606129 -507.558055827545</t>
  </si>
  <si>
    <t>-529.805434753757 129.590519443486 -605.121255039327</t>
  </si>
  <si>
    <t>-527.822960100771 115.264111131085 -742.361303089924</t>
  </si>
  <si>
    <t>-504.503926450487 107.348046789683 -830.193835671572</t>
  </si>
  <si>
    <t>-531.777266414324 151.272559929726 -684.839478996537</t>
  </si>
  <si>
    <t>-569.483218064966 286.073160446851 -682.285296954059</t>
  </si>
  <si>
    <t>-518.603241723728 334.608608587559 -390.642372789818</t>
  </si>
  <si>
    <t>-316.578150756769 294.791064094737 -257.505509408446</t>
  </si>
  <si>
    <t>-525.621265374705 91.9211327873829 -678.55483865707</t>
  </si>
  <si>
    <t>-297.616419464624 48.7840099491411 -359.030331837789</t>
  </si>
  <si>
    <t>-491.075029627975 233.858571015002 -207.601687658525</t>
  </si>
  <si>
    <t>-486.449501091744 258.698878468357 208.111638283588</t>
  </si>
  <si>
    <t>-486.176494742299 281.670164030976 613.859558651703</t>
  </si>
  <si>
    <t>-337.736786421256 298.279622453959 673.220986788013</t>
  </si>
  <si>
    <t>-522.813614214977 76.9750689983784 -200.625847083413</t>
  </si>
  <si>
    <t>-530.760662159859 87.9017338443882 215.635444543224</t>
  </si>
  <si>
    <t>-530.183861494416 101.146304502635 621.762964796006</t>
  </si>
  <si>
    <t>-388.163295946071 56.2963409883382 682.200052341873</t>
  </si>
  <si>
    <t>9763-20170724T150421.873532500.bin</t>
  </si>
  <si>
    <t>-506.633952610874 155.147960403893 -204.112581380698</t>
  </si>
  <si>
    <t>-518.454048681514 153.10383392336 -301.888378596282</t>
  </si>
  <si>
    <t>-525.223425575817 146.239516338871 -409.921083746823</t>
  </si>
  <si>
    <t>-528.65367757997 138.442245900284 -507.550191035055</t>
  </si>
  <si>
    <t>-529.304975923906 129.219161125582 -605.112937816194</t>
  </si>
  <si>
    <t>-527.212117705632 114.887563209992 -742.350851556846</t>
  </si>
  <si>
    <t>-503.8278356991 106.976659633134 -830.166485440318</t>
  </si>
  <si>
    <t>-531.239499670943 150.895376960885 -684.83378938569</t>
  </si>
  <si>
    <t>-569.097228386378 285.658734765665 -682.308705054513</t>
  </si>
  <si>
    <t>-519.255071010575 334.079776503443 -390.46764414165</t>
  </si>
  <si>
    <t>-317.297111761299 294.224252159112 -257.240392673344</t>
  </si>
  <si>
    <t>-525.034939994535 91.5497304513922 -678.541701155272</t>
  </si>
  <si>
    <t>-297.116362078846 48.6380331928406 -358.760536816323</t>
  </si>
  <si>
    <t>-490.775985488208 233.539104361226 -207.594258170146</t>
  </si>
  <si>
    <t>-486.297028591157 258.52294688504 208.112071568712</t>
  </si>
  <si>
    <t>-486.179399114074 281.635906983834 613.852661560971</t>
  </si>
  <si>
    <t>-337.739346385445 298.271335744991 673.205960073562</t>
  </si>
  <si>
    <t>-522.507535193541 76.6824291585035 -200.606489291289</t>
  </si>
  <si>
    <t>-530.63045201869 87.7406988313717 215.647960372879</t>
  </si>
  <si>
    <t>-530.183968921904 101.143029186208 621.77283063653</t>
  </si>
  <si>
    <t>-388.164527284429 56.2718490812758 682.196831199329</t>
  </si>
  <si>
    <t>9763-20170724T150421.911134600.bin</t>
  </si>
  <si>
    <t>-506.340659968502 154.833144880477 -204.095656515864</t>
  </si>
  <si>
    <t>-518.139149545449 152.776036024834 -301.87372450484</t>
  </si>
  <si>
    <t>-524.867811174305 145.899633420407 -409.90822932203</t>
  </si>
  <si>
    <t>-528.253992515465 138.094439565337 -507.538194395734</t>
  </si>
  <si>
    <t>-528.853862595165 128.86701817647 -605.100921805339</t>
  </si>
  <si>
    <t>-526.680780746033 114.534274524554 -742.337456629128</t>
  </si>
  <si>
    <t>-503.22388910431 106.641917000901 -830.135431807449</t>
  </si>
  <si>
    <t>-530.778155027254 150.538802196217 -684.823244503527</t>
  </si>
  <si>
    <t>-568.808362082645 285.251184542195 -682.326932370089</t>
  </si>
  <si>
    <t>-519.878010100059 333.701399674084 -390.336573723154</t>
  </si>
  <si>
    <t>-317.950175967271 293.934489580655 -257.037063092133</t>
  </si>
  <si>
    <t>-524.504524407366 91.2008502402482 -678.52667111688</t>
  </si>
  <si>
    <t>-296.745655674983 48.4088926090014 -358.500930557134</t>
  </si>
  <si>
    <t>-490.508651939199 233.281075086467 -207.581355761535</t>
  </si>
  <si>
    <t>-486.163717646949 258.357144606451 208.120838357461</t>
  </si>
  <si>
    <t>-486.195963521824 281.622570999884 613.848518314108</t>
  </si>
  <si>
    <t>-337.752194255838 298.273253538751 673.188256471926</t>
  </si>
  <si>
    <t>-522.201601198578 76.3536064198711 -200.584471500349</t>
  </si>
  <si>
    <t>-530.516691150434 87.5974498451067 215.66119714523</t>
  </si>
  <si>
    <t>-530.195889692246 101.113064427639 621.779415745262</t>
  </si>
  <si>
    <t>-388.156705212929 56.2924652539084 682.194554053126</t>
  </si>
  <si>
    <t>9763-20170724T150421.974705500.bin</t>
  </si>
  <si>
    <t>-505.803909928126 154.286629843824 -204.102108794069</t>
  </si>
  <si>
    <t>-517.563604822386 152.188499436451 -301.884013101815</t>
  </si>
  <si>
    <t>-524.181451925282 145.277159546191 -409.923125511993</t>
  </si>
  <si>
    <t>-527.440270976482 137.447740133071 -507.555483366518</t>
  </si>
  <si>
    <t>-527.885919851403 128.205732398674 -605.117745410208</t>
  </si>
  <si>
    <t>-525.467815412557 113.86456480183 -742.349196355988</t>
  </si>
  <si>
    <t>-501.843022712473 106.012630218853 -830.105763668852</t>
  </si>
  <si>
    <t>-529.733901371859 149.865491784556 -684.845006857265</t>
  </si>
  <si>
    <t>-568.092927532539 284.475426623054 -682.331038564761</t>
  </si>
  <si>
    <t>-520.611975223689 333.04184497828 -390.120717825164</t>
  </si>
  <si>
    <t>-318.73061231447 293.34889642767 -256.728836711033</t>
  </si>
  <si>
    <t>-523.339483682284 90.5420810932133 -678.532849163342</t>
  </si>
  <si>
    <t>-295.702038091325 47.7366105788533 -358.046677994774</t>
  </si>
  <si>
    <t>-490.097082247523 232.73997025198 -207.59486776028</t>
  </si>
  <si>
    <t>-485.94654764274 258.049244365736 208.095200016265</t>
  </si>
  <si>
    <t>-486.175854363215 281.532688011869 613.807460303802</t>
  </si>
  <si>
    <t>-337.748795330593 298.335660027395 673.146080625437</t>
  </si>
  <si>
    <t>-521.504385237829 75.80754186335 -200.568440186179</t>
  </si>
  <si>
    <t>-530.278103615776 87.3515486518911 215.659535292719</t>
  </si>
  <si>
    <t>-530.177503411143 101.087050768423 621.765869134197</t>
  </si>
  <si>
    <t>-388.134884219128 56.3009544456727 682.19850976158</t>
  </si>
  <si>
    <t>9763-20170724T150422.040885400.bin</t>
  </si>
  <si>
    <t>-505.284292003705 153.862623132437 -204.115718197514</t>
  </si>
  <si>
    <t>-516.984551884316 151.72012274866 -301.903808842137</t>
  </si>
  <si>
    <t>-523.476319455573 144.798627987737 -409.949889047482</t>
  </si>
  <si>
    <t>-526.598127505467 136.978543557921 -507.587506655836</t>
  </si>
  <si>
    <t>-526.884614279493 127.766651752724 -605.153133066302</t>
  </si>
  <si>
    <t>-524.220132240529 113.49111781006 -742.386975724269</t>
  </si>
  <si>
    <t>-500.490823763272 105.712198503268 -830.121853324201</t>
  </si>
  <si>
    <t>-528.66425312956 149.45639819659 -684.873862314367</t>
  </si>
  <si>
    <t>-567.308507260751 283.993599307252 -682.262869409861</t>
  </si>
  <si>
    <t>-521.553762268537 332.804671883662 -389.818108229559</t>
  </si>
  <si>
    <t>-319.773752821251 292.888495997736 -256.339467794611</t>
  </si>
  <si>
    <t>-522.131569731198 90.1463467430992 -678.577369675149</t>
  </si>
  <si>
    <t>-294.637486163783 47.2138330192681 -357.721797990001</t>
  </si>
  <si>
    <t>-489.71853094457 232.313893196639 -207.618586777805</t>
  </si>
  <si>
    <t>-485.807618785488 257.815063622274 208.062096004334</t>
  </si>
  <si>
    <t>-486.153299766847 281.441557464296 613.768439651869</t>
  </si>
  <si>
    <t>-337.747967059742 298.397554772162 673.117847931192</t>
  </si>
  <si>
    <t>-520.858969005221 75.3655243846677 -200.558942485009</t>
  </si>
  <si>
    <t>-530.016954446929 87.1824534743137 215.653163542003</t>
  </si>
  <si>
    <t>-530.148490036639 101.08878122077 621.759261484412</t>
  </si>
  <si>
    <t>-388.112464934798 56.3064173919825 682.210107037031</t>
  </si>
  <si>
    <t>9763-20170724T150422.078992800.bin</t>
  </si>
  <si>
    <t>-504.966907658764 153.666836720578 -204.132108760291</t>
  </si>
  <si>
    <t>-516.648308451411 151.507792502086 -301.922042871732</t>
  </si>
  <si>
    <t>-523.108111925413 144.577025945585 -409.969441270917</t>
  </si>
  <si>
    <t>-526.196640419391 136.753088999014 -507.607883338682</t>
  </si>
  <si>
    <t>-526.445635204936 127.542284052641 -605.17374671434</t>
  </si>
  <si>
    <t>-523.724061454913 113.274460138475 -742.40708453151</t>
  </si>
  <si>
    <t>-499.946026753957 105.519535754159 -830.13105495032</t>
  </si>
  <si>
    <t>-528.22565645508 149.232681055121 -684.894234119653</t>
  </si>
  <si>
    <t>-567.129948380377 283.697787623512 -682.325177123877</t>
  </si>
  <si>
    <t>-522.158576641679 332.409703565785 -389.74224762024</t>
  </si>
  <si>
    <t>-320.443810942683 292.573027326948 -256.141392462845</t>
  </si>
  <si>
    <t>-521.628507653654 89.9297187337395 -678.597845680737</t>
  </si>
  <si>
    <t>-294.123586974003 46.9024931953218 -357.601909293616</t>
  </si>
  <si>
    <t>-489.423833808502 232.103009305791 -207.636748378302</t>
  </si>
  <si>
    <t>-485.653658372574 257.700986963329 208.039310672453</t>
  </si>
  <si>
    <t>-486.147333697292 281.418771482107 613.746069379493</t>
  </si>
  <si>
    <t>-337.750760661315 298.429202100815 673.101787684783</t>
  </si>
  <si>
    <t>-520.48319612501 75.1979133690502 -200.561811017397</t>
  </si>
  <si>
    <t>-529.887825450195 87.0836153342409 215.642786538462</t>
  </si>
  <si>
    <t>-530.147019039249 101.058853340993 621.744545863697</t>
  </si>
  <si>
    <t>-388.103509980896 56.3168911890932 682.207738177227</t>
  </si>
  <si>
    <t>9763-20170724T150422.138758600.bin</t>
  </si>
  <si>
    <t>-504.424127135972 153.390319357187 -204.086227316743</t>
  </si>
  <si>
    <t>-516.085543177431 151.218551232271 -301.878320753086</t>
  </si>
  <si>
    <t>-522.495758760539 144.2875612339 -409.928668232962</t>
  </si>
  <si>
    <t>-525.52848851335 136.470875065938 -507.569359235708</t>
  </si>
  <si>
    <t>-525.710909038915 127.2762535879 -605.136966505924</t>
  </si>
  <si>
    <t>-522.8844940193 113.041580057476 -742.371722481966</t>
  </si>
  <si>
    <t>-499.018734932498 105.350299638796 -830.077219658883</t>
  </si>
  <si>
    <t>-527.505444805146 148.97736449814 -684.854153759235</t>
  </si>
  <si>
    <t>-566.729238787741 283.343984420779 -682.264930510704</t>
  </si>
  <si>
    <t>-522.427744083455 331.898041076913 -389.553696331152</t>
  </si>
  <si>
    <t>-320.886609433014 292.526103317294 -255.553577549425</t>
  </si>
  <si>
    <t>-520.762267242245 89.6899093639358 -678.565690115019</t>
  </si>
  <si>
    <t>-293.046931155433 46.5747320062635 -357.354544254956</t>
  </si>
  <si>
    <t>-488.99710711538 231.810992160564 -207.609403400304</t>
  </si>
  <si>
    <t>-485.394949147964 257.499327117679 208.062531727215</t>
  </si>
  <si>
    <t>-486.168494550691 281.361914860154 613.754176028265</t>
  </si>
  <si>
    <t>-337.766470852487 298.417609150565 673.083257751774</t>
  </si>
  <si>
    <t>-519.837610260521 74.9316844929476 -200.553067377784</t>
  </si>
  <si>
    <t>-529.578342342166 86.9163204598076 215.641004805718</t>
  </si>
  <si>
    <t>-530.150767519806 101.023959355682 621.747697399672</t>
  </si>
  <si>
    <t>-388.076112407749 56.3851441084832 682.21393267703</t>
  </si>
  <si>
    <t>9763-20170724T150422.175857500.bin</t>
  </si>
  <si>
    <t>-504.224776120599 153.290604240179 -204.083977814876</t>
  </si>
  <si>
    <t>-515.871157030404 151.111921441056 -301.87777180627</t>
  </si>
  <si>
    <t>-522.262923721897 144.187955675834 -409.929607409554</t>
  </si>
  <si>
    <t>-525.278615767373 136.38392226847 -507.571813539632</t>
  </si>
  <si>
    <t>-525.443951469765 127.208316696951 -605.141092921961</t>
  </si>
  <si>
    <t>-522.593738987871 113.007507473502 -742.378973316705</t>
  </si>
  <si>
    <t>-498.70034237381 105.359887610845 -830.080759553398</t>
  </si>
  <si>
    <t>-527.263074406543 148.924553524856 -684.853758317387</t>
  </si>
  <si>
    <t>-566.677965948423 283.23357699891 -682.232626264068</t>
  </si>
  <si>
    <t>-522.394995951547 331.956326202618 -389.546489007903</t>
  </si>
  <si>
    <t>-320.920749919371 292.648132605361 -255.427256655344</t>
  </si>
  <si>
    <t>-520.444171456017 89.6446324790502 -678.578143484658</t>
  </si>
  <si>
    <t>-292.697766324128 46.8129515562616 -357.279091818005</t>
  </si>
  <si>
    <t>-488.902667225775 231.731144393618 -207.59377092278</t>
  </si>
  <si>
    <t>-485.351329596191 257.436491371558 208.077508703198</t>
  </si>
  <si>
    <t>-486.175401540634 281.334686599548 613.759358418118</t>
  </si>
  <si>
    <t>-337.77759585888 298.485834885663 673.071538275352</t>
  </si>
  <si>
    <t>-519.555469293304 74.8357002483233 -200.542622264813</t>
  </si>
  <si>
    <t>-529.444581190746 86.8734047547223 215.646419932416</t>
  </si>
  <si>
    <t>-530.145919107166 101.009206673049 621.742473977059</t>
  </si>
  <si>
    <t>-388.060293839371 56.4130192780096 682.214322161145</t>
  </si>
  <si>
    <t>9763-20170724T150422.208446700.bin</t>
  </si>
  <si>
    <t>-504.075732006877 153.231793323022 -204.080846845828</t>
  </si>
  <si>
    <t>-515.716939060712 151.046303167784 -301.875083076041</t>
  </si>
  <si>
    <t>-522.095598877308 144.129316110248 -409.928157937472</t>
  </si>
  <si>
    <t>-525.097122373003 136.33756095491 -507.571769796824</t>
  </si>
  <si>
    <t>-525.246338287907 127.180309922157 -605.142915787398</t>
  </si>
  <si>
    <t>-522.371736028183 113.011856604761 -742.383537930947</t>
  </si>
  <si>
    <t>-498.446869609954 105.407490657083 -830.080515398074</t>
  </si>
  <si>
    <t>-527.08083014063 148.912024252521 -684.850901291928</t>
  </si>
  <si>
    <t>-566.592398866184 283.195158585898 -682.19814614521</t>
  </si>
  <si>
    <t>-522.471895351034 332.042937146097 -389.508528881964</t>
  </si>
  <si>
    <t>-321.036438058621 292.843674613597 -255.29896453323</t>
  </si>
  <si>
    <t>-520.203946328254 89.6375565622991 -678.587464437697</t>
  </si>
  <si>
    <t>-292.36506366469 47.0902300770788 -357.209149276338</t>
  </si>
  <si>
    <t>-488.847119446779 231.650917220623 -207.583123616644</t>
  </si>
  <si>
    <t>-485.337656857761 257.407892068625 208.085273802506</t>
  </si>
  <si>
    <t>-486.166910193465 281.292406560143 613.757589144731</t>
  </si>
  <si>
    <t>-337.774988010032 298.523203808098 673.061363669526</t>
  </si>
  <si>
    <t>-519.304599617459 74.7630764220185 -200.537824883318</t>
  </si>
  <si>
    <t>-529.347786459551 86.8463525025365 215.646202803552</t>
  </si>
  <si>
    <t>-530.143820438743 100.998481656642 621.741891197141</t>
  </si>
  <si>
    <t>-388.045914629829 56.4417288951183 682.21402757317</t>
  </si>
  <si>
    <t>9763-20170724T150422.357813400.bin</t>
  </si>
  <si>
    <t>-503.940657802448 153.199128999437 -204.072978783231</t>
  </si>
  <si>
    <t>-515.553371773699 151.009009291159 -301.870480147359</t>
  </si>
  <si>
    <t>-521.897588565851 144.092818638049 -409.925633243533</t>
  </si>
  <si>
    <t>-524.86688822926 136.304267706542 -507.570571486786</t>
  </si>
  <si>
    <t>-524.98284995665 127.153345701083 -605.142178698506</t>
  </si>
  <si>
    <t>-522.060498903572 112.996900677979 -742.383051915982</t>
  </si>
  <si>
    <t>-498.096320123558 105.436916377464 -830.073200740356</t>
  </si>
  <si>
    <t>-526.814464431414 148.889014686791 -684.849261657188</t>
  </si>
  <si>
    <t>-566.470161597407 283.130550514975 -682.182635200039</t>
  </si>
  <si>
    <t>-522.508486751345 332.078903196253 -389.485769146332</t>
  </si>
  <si>
    <t>-321.115347723358 292.995414366984 -255.179196551251</t>
  </si>
  <si>
    <t>-519.890084340272 89.619781885646 -678.588100960488</t>
  </si>
  <si>
    <t>-291.927505049123 47.2900967570868 -357.088320788249</t>
  </si>
  <si>
    <t>-488.767020355743 231.605432260738 -207.572593973243</t>
  </si>
  <si>
    <t>-485.310798777574 257.425733331269 208.092360815272</t>
  </si>
  <si>
    <t>-486.178204483171 281.299450709367 613.757307834694</t>
  </si>
  <si>
    <t>-337.787047951025 298.559537290784 673.054506491365</t>
  </si>
  <si>
    <t>-519.112689100933 74.7284620475234 -200.538492999868</t>
  </si>
  <si>
    <t>-529.259338545729 86.8238158796978 215.642715478955</t>
  </si>
  <si>
    <t>-530.148163915127 100.983194375807 621.7433554329</t>
  </si>
  <si>
    <t>-388.037808924024 56.4608466817817 682.211572823364</t>
  </si>
  <si>
    <t>9763-20170724T150422.373855700.bin</t>
  </si>
  <si>
    <t>-503.46114037655 153.379095063285 -204.070546715745</t>
  </si>
  <si>
    <t>-515.014686076313 151.188958598267 -301.875063493794</t>
  </si>
  <si>
    <t>-521.240875036225 144.306222767007 -409.939250549825</t>
  </si>
  <si>
    <t>-524.083054754528 136.565005741686 -507.591618921538</t>
  </si>
  <si>
    <t>-524.052260535146 127.48005056719 -605.169720183403</t>
  </si>
  <si>
    <t>-520.903349362734 113.43816336233 -742.417274603934</t>
  </si>
  <si>
    <t>-496.722789222399 106.008914938029 -830.059162380877</t>
  </si>
  <si>
    <t>-525.831508372522 149.272843989961 -684.86218904658</t>
  </si>
  <si>
    <t>-565.891050394597 283.391937944415 -682.044795984954</t>
  </si>
  <si>
    <t>-522.922901054322 331.871841672977 -389.122538054537</t>
  </si>
  <si>
    <t>-321.852908596314 292.751516107162 -254.343334953871</t>
  </si>
  <si>
    <t>-518.759018508217 90.0171904432664 -678.637447005226</t>
  </si>
  <si>
    <t>-290.575601999196 47.4065733860007 -355.997353239715</t>
  </si>
  <si>
    <t>-488.431453111779 231.807778799657 -207.563967750196</t>
  </si>
  <si>
    <t>-485.180725906579 257.591362389586 208.104940261656</t>
  </si>
  <si>
    <t>-486.213758043164 281.317932644635 613.775555612447</t>
  </si>
  <si>
    <t>-337.82245137474 298.675848890532 673.0437730193</t>
  </si>
  <si>
    <t>-518.508790282979 74.8919461894116 -200.551001070705</t>
  </si>
  <si>
    <t>-528.837387597157 86.8464674789673 215.629678842923</t>
  </si>
  <si>
    <t>-530.135192740593 100.931977673873 621.732866016101</t>
  </si>
  <si>
    <t>-388.001853834409 56.4879773689765 682.204740169973</t>
  </si>
  <si>
    <t>9763-20170724T150422.440605500.bin</t>
  </si>
  <si>
    <t>-503.273784046291 153.639244011992 -204.072570097203</t>
  </si>
  <si>
    <t>-514.783996778782 151.453990222792 -301.882324577611</t>
  </si>
  <si>
    <t>-520.949325750601 144.616818768158 -409.952866179027</t>
  </si>
  <si>
    <t>-523.732626556046 136.933702014825 -507.611642629584</t>
  </si>
  <si>
    <t>-523.63995184481 127.924236923517 -605.196437014261</t>
  </si>
  <si>
    <t>-520.401648090321 114.00791287286 -742.454823190957</t>
  </si>
  <si>
    <t>-496.157803095084 106.64694625477 -830.084950018844</t>
  </si>
  <si>
    <t>-525.381976661425 149.788243431482 -684.870441126664</t>
  </si>
  <si>
    <t>-565.534640622176 283.872794976896 -681.9416758397</t>
  </si>
  <si>
    <t>-522.957674650398 331.697963172362 -388.854755272652</t>
  </si>
  <si>
    <t>-322.121385385223 292.738283913721 -253.681061112497</t>
  </si>
  <si>
    <t>-518.284173345598 90.5303982887924 -678.694913837291</t>
  </si>
  <si>
    <t>-290.344219549553 47.1873044608328 -355.273351944134</t>
  </si>
  <si>
    <t>-488.243561730104 232.063417961386 -207.563517201223</t>
  </si>
  <si>
    <t>-485.099240036564 257.772674871513 208.110801180086</t>
  </si>
  <si>
    <t>-486.236069367273 281.32487149361 613.792217382546</t>
  </si>
  <si>
    <t>-337.837809257731 298.701562578585 673.037452603886</t>
  </si>
  <si>
    <t>-518.311359132675 75.1843335517844 -200.56265509273</t>
  </si>
  <si>
    <t>-528.661804419172 86.9321324054658 215.623407160105</t>
  </si>
  <si>
    <t>-530.126901231246 100.93020528629 621.742210779084</t>
  </si>
  <si>
    <t>-387.988873777333 56.4870051697878 682.203603988311</t>
  </si>
  <si>
    <t>9763-20170724T150422.472690500.bin</t>
  </si>
  <si>
    <t>-503.151936651237 153.756198412336 -204.072413083291</t>
  </si>
  <si>
    <t>-514.647192005647 151.581305885741 -301.884103873861</t>
  </si>
  <si>
    <t>-520.791034496082 144.776224448375 -409.957890190571</t>
  </si>
  <si>
    <t>-523.553663688095 137.13089428307 -507.620144129939</t>
  </si>
  <si>
    <t>-523.439582597425 128.16819572383 -605.209393985182</t>
  </si>
  <si>
    <t>-520.170831412119 114.327113134694 -742.474712858977</t>
  </si>
  <si>
    <t>-495.897278576567 107.008070429227 -830.100181243939</t>
  </si>
  <si>
    <t>-525.168899756548 150.075218004021 -684.871818860577</t>
  </si>
  <si>
    <t>-565.345558817877 284.154893209309 -681.870497923962</t>
  </si>
  <si>
    <t>-522.973019314307 331.756872819267 -388.717592496973</t>
  </si>
  <si>
    <t>-322.241646898414 292.739253504532 -253.404907287208</t>
  </si>
  <si>
    <t>-518.062523585702 90.8153435709864 -678.726964697125</t>
  </si>
  <si>
    <t>-290.103950093835 47.065477991086 -354.84478602482</t>
  </si>
  <si>
    <t>-488.114490488919 232.162884818755 -207.544919613613</t>
  </si>
  <si>
    <t>-485.025274323101 257.837273793781 208.131931132355</t>
  </si>
  <si>
    <t>-486.248967300405 281.318182441606 613.809196001797</t>
  </si>
  <si>
    <t>-337.839465061081 298.65175014449 673.038991855432</t>
  </si>
  <si>
    <t>-518.180464020927 75.299792819661 -200.558684660156</t>
  </si>
  <si>
    <t>-528.562708324425 86.9801453613015 215.628546887432</t>
  </si>
  <si>
    <t>-530.1225800179 100.933753908576 621.750533472925</t>
  </si>
  <si>
    <t>-387.987263334197 56.4725777831657 682.205070186203</t>
  </si>
  <si>
    <t>9763-20170724T150422.542555600.bin</t>
  </si>
  <si>
    <t>-502.906906781903 153.926510163405 -204.068332810645</t>
  </si>
  <si>
    <t>-514.373689165241 151.789358447753 -301.884200205335</t>
  </si>
  <si>
    <t>-520.470794536325 145.037012841758 -409.963961559853</t>
  </si>
  <si>
    <t>-523.185208634959 137.444799153212 -507.631762748863</t>
  </si>
  <si>
    <t>-523.017127019337 128.541243896275 -605.226298233387</t>
  </si>
  <si>
    <t>-519.666450525725 114.790662956516 -742.498644024073</t>
  </si>
  <si>
    <t>-495.347637844153 107.526694784583 -830.116164268015</t>
  </si>
  <si>
    <t>-524.697753741303 150.500886593395 -684.875092416245</t>
  </si>
  <si>
    <t>-564.942340689053 284.559813069365 -681.764960323836</t>
  </si>
  <si>
    <t>-522.873043340767 331.625356743917 -388.481821308503</t>
  </si>
  <si>
    <t>-322.417634981611 292.518394379797 -252.786247989878</t>
  </si>
  <si>
    <t>-517.597322363249 91.2367431339296 -678.765358846734</t>
  </si>
  <si>
    <t>-289.768167336538 46.9680950122972 -354.064118399401</t>
  </si>
  <si>
    <t>-487.825639205466 232.297418837711 -207.508019518823</t>
  </si>
  <si>
    <t>-484.877234898374 257.945070974194 208.171532990497</t>
  </si>
  <si>
    <t>-486.272052209341 281.319042090919 613.852210522852</t>
  </si>
  <si>
    <t>-337.837618018314 298.556752247574 673.047523480574</t>
  </si>
  <si>
    <t>-517.99473849337 75.5019615001254 -200.575546815716</t>
  </si>
  <si>
    <t>-528.406711095216 87.0318104121448 215.615114735935</t>
  </si>
  <si>
    <t>-530.104249698239 100.934323502563 621.745633265806</t>
  </si>
  <si>
    <t>-387.980184682304 56.4263117648795 682.19217446144</t>
  </si>
  <si>
    <t>9763-20170724T150422.574641000.bin</t>
  </si>
  <si>
    <t>-502.780979003217 153.989210519634 -204.055020160902</t>
  </si>
  <si>
    <t>-514.225703699955 151.863160369746 -301.87376203694</t>
  </si>
  <si>
    <t>-520.272836419394 145.164872630683 -409.959704851169</t>
  </si>
  <si>
    <t>-522.933233748883 137.640097066855 -507.634094362428</t>
  </si>
  <si>
    <t>-522.703357711815 128.823038935008 -605.236321755392</t>
  </si>
  <si>
    <t>-519.258453176326 115.215116599418 -742.520574327498</t>
  </si>
  <si>
    <t>-494.908773217961 108.017557403194 -830.135174006966</t>
  </si>
  <si>
    <t>-524.34292045829 150.863825876953 -684.86385113135</t>
  </si>
  <si>
    <t>-564.631936387359 284.89748763384 -681.690459233187</t>
  </si>
  <si>
    <t>-522.789688922543 331.664771746341 -388.327104981371</t>
  </si>
  <si>
    <t>-322.406449899826 292.542987047248 -252.529314759127</t>
  </si>
  <si>
    <t>-517.219481677762 91.5965124988857 -678.810192177795</t>
  </si>
  <si>
    <t>-289.48985895002 46.9461085295329 -353.715071287611</t>
  </si>
  <si>
    <t>-487.662148325616 232.359968963504 -207.486180166182</t>
  </si>
  <si>
    <t>-484.817149135861 257.952251114116 208.197543100265</t>
  </si>
  <si>
    <t>-486.283952383913 281.312363521379 613.881555409678</t>
  </si>
  <si>
    <t>-337.833677231214 298.467477519456 673.061044474575</t>
  </si>
  <si>
    <t>-517.889779259156 75.5661693944962 -200.578949090542</t>
  </si>
  <si>
    <t>-528.322318681989 87.0684258435422 215.611913443435</t>
  </si>
  <si>
    <t>-530.105750008108 100.919749563491 621.750348358226</t>
  </si>
  <si>
    <t>-387.975901290808 56.4173785757023 682.187483530034</t>
  </si>
  <si>
    <t>9763-20170724T150422.642391500.bin</t>
  </si>
  <si>
    <t>-502.507190654955 154.153812815692 -204.048078875039</t>
  </si>
  <si>
    <t>-513.898996885686 152.029261564225 -301.872982785418</t>
  </si>
  <si>
    <t>-519.888345974157 145.365056840084 -409.964220367733</t>
  </si>
  <si>
    <t>-522.497979127512 137.884019970749 -507.643406361744</t>
  </si>
  <si>
    <t>-522.219461794733 129.124100284471 -605.250683176259</t>
  </si>
  <si>
    <t>-518.709092910636 115.61033982595 -742.542576463194</t>
  </si>
  <si>
    <t>-494.322831207843 108.495401752585 -830.153629218557</t>
  </si>
  <si>
    <t>-523.831787206948 151.218302141632 -684.863973811709</t>
  </si>
  <si>
    <t>-564.176396341494 285.233053519623 -681.576137582321</t>
  </si>
  <si>
    <t>-522.571771815028 331.70467157634 -388.132139777332</t>
  </si>
  <si>
    <t>-322.314698863144 292.593113439049 -252.145330559343</t>
  </si>
  <si>
    <t>-516.689757777291 91.9494356368682 -678.847336531625</t>
  </si>
  <si>
    <t>-289.154126025223 46.7691858524579 -353.231804020725</t>
  </si>
  <si>
    <t>-487.414497077345 232.553674893184 -207.46553505114</t>
  </si>
  <si>
    <t>-484.819635165508 258.054544419032 208.225464235643</t>
  </si>
  <si>
    <t>-486.295269232797 281.32830470561 613.924393821464</t>
  </si>
  <si>
    <t>-337.841887077789 298.471407154304 673.099590754407</t>
  </si>
  <si>
    <t>-517.618852209029 75.7299084229842 -200.571825658985</t>
  </si>
  <si>
    <t>-528.211647091263 87.1920426154954 215.616116485669</t>
  </si>
  <si>
    <t>-530.074186964831 100.921819537985 621.745880770683</t>
  </si>
  <si>
    <t>-387.956751149772 56.379660623119 682.182853636005</t>
  </si>
  <si>
    <t>9763-20170724T150422.674476800.bin</t>
  </si>
  <si>
    <t>-502.36195491841 154.227054605333 -204.039485848783</t>
  </si>
  <si>
    <t>-513.728683566564 152.095471346879 -301.867171444941</t>
  </si>
  <si>
    <t>-519.70723643043 145.434156247716 -409.959284450282</t>
  </si>
  <si>
    <t>-522.314426761913 137.959032494457 -507.638944517077</t>
  </si>
  <si>
    <t>-522.041072089249 129.207598473454 -605.247103357384</t>
  </si>
  <si>
    <t>-518.546130280326 115.70816761052 -742.540640118519</t>
  </si>
  <si>
    <t>-494.132555813053 108.625675532375 -830.146841545346</t>
  </si>
  <si>
    <t>-523.664447020799 151.309761648775 -684.857758625413</t>
  </si>
  <si>
    <t>-564.037067987961 285.32491211009 -681.563088640043</t>
  </si>
  <si>
    <t>-522.481813878568 331.705104530469 -388.097539721843</t>
  </si>
  <si>
    <t>-322.31750332565 292.487884723278 -252.004782261381</t>
  </si>
  <si>
    <t>-516.517547668466 92.0407949465841 -678.848131211358</t>
  </si>
  <si>
    <t>-288.966855743242 46.6181863628563 -353.057254434892</t>
  </si>
  <si>
    <t>-487.295784118199 232.638807960945 -207.460032070999</t>
  </si>
  <si>
    <t>-484.826649005896 258.099465685333 208.234173365032</t>
  </si>
  <si>
    <t>-486.294620329665 281.346880167844 613.947032827153</t>
  </si>
  <si>
    <t>-337.848171757304 298.504634182693 673.135449287637</t>
  </si>
  <si>
    <t>-517.442797774982 75.7998323762865 -200.574308464306</t>
  </si>
  <si>
    <t>-528.131985618634 87.2595108978196 215.611319323205</t>
  </si>
  <si>
    <t>-530.068061606041 100.918380651085 621.750508115161</t>
  </si>
  <si>
    <t>-387.955557809147 56.3645787179323 682.19051480802</t>
  </si>
  <si>
    <t>9763-20170724T150422.742223100.bin</t>
  </si>
  <si>
    <t>-502.132087559283 154.456537803878 -204.000399005364</t>
  </si>
  <si>
    <t>-513.476871695401 152.318312880348 -301.830460886261</t>
  </si>
  <si>
    <t>-519.448809132297 145.660238777908 -409.923128533219</t>
  </si>
  <si>
    <t>-522.05759137341 138.191603971582 -507.60325792774</t>
  </si>
  <si>
    <t>-521.793655441 129.449375558924 -605.212167651251</t>
  </si>
  <si>
    <t>-518.320440421185 115.965140235698 -742.508004166688</t>
  </si>
  <si>
    <t>-493.906221512985 108.90962475283 -830.115986300545</t>
  </si>
  <si>
    <t>-523.447546538718 151.558270012715 -684.820454760259</t>
  </si>
  <si>
    <t>-563.891099085595 285.550516643104 -681.482549515331</t>
  </si>
  <si>
    <t>-522.209185183158 331.934525585722 -388.035570407233</t>
  </si>
  <si>
    <t>-322.125838687307 292.555483431113 -251.870422138905</t>
  </si>
  <si>
    <t>-516.263847573934 92.2929514527987 -678.818066970704</t>
  </si>
  <si>
    <t>-288.221580733017 46.1415907452517 -352.798097824997</t>
  </si>
  <si>
    <t>-487.132520308734 232.85484305347 -207.422321614774</t>
  </si>
  <si>
    <t>-484.806796668522 258.250439662438 208.276711632166</t>
  </si>
  <si>
    <t>-486.301932212523 281.36247185082 613.98909074019</t>
  </si>
  <si>
    <t>-337.867888290719 298.646188376374 673.171939006411</t>
  </si>
  <si>
    <t>-517.134888944576 76.0259903314595 -200.557416392217</t>
  </si>
  <si>
    <t>-527.964175056299 87.4251735745079 215.626214189902</t>
  </si>
  <si>
    <t>-530.041770655805 100.933340564961 621.767047416241</t>
  </si>
  <si>
    <t>-387.933338860122 56.3748921944737 682.213136338723</t>
  </si>
  <si>
    <t>9763-20170724T150422.774308800.bin</t>
  </si>
  <si>
    <t>-502.062807106818 154.572491474179 -203.997220021154</t>
  </si>
  <si>
    <t>-513.402784112023 152.432388972969 -301.827770582781</t>
  </si>
  <si>
    <t>-519.378510069908 145.779526477203 -409.920433076247</t>
  </si>
  <si>
    <t>-521.994615953683 138.317974600815 -507.600968199133</t>
  </si>
  <si>
    <t>-521.741997131911 129.585224857689 -605.210813500424</t>
  </si>
  <si>
    <t>-518.289025695389 116.116442842854 -742.508519165117</t>
  </si>
  <si>
    <t>-493.89703408688 109.058051975082 -830.122496572442</t>
  </si>
  <si>
    <t>-523.418029231565 151.701646014714 -684.816311430528</t>
  </si>
  <si>
    <t>-563.922095232586 285.672285791677 -681.459636311566</t>
  </si>
  <si>
    <t>-522.236598163182 331.970713097507 -387.999574686079</t>
  </si>
  <si>
    <t>-322.14461704627 292.533918191991 -251.863985731579</t>
  </si>
  <si>
    <t>-516.212646265232 92.438388407438 -678.821451609875</t>
  </si>
  <si>
    <t>-287.852218830903 45.7689833864833 -352.775761309206</t>
  </si>
  <si>
    <t>-487.137681506811 233.007910564531 -207.409627891395</t>
  </si>
  <si>
    <t>-484.773078409327 258.340503701823 208.292975391919</t>
  </si>
  <si>
    <t>-486.301799498571 281.370922761418 614.007336788776</t>
  </si>
  <si>
    <t>-337.86985853778 298.658234433624 673.194387931267</t>
  </si>
  <si>
    <t>-517.016637921781 76.1008015032951 -200.554394366689</t>
  </si>
  <si>
    <t>-527.941583376443 87.5348076612293 215.625772354245</t>
  </si>
  <si>
    <t>-530.020511406076 100.943358365119 621.766961094798</t>
  </si>
  <si>
    <t>-387.916993961637 56.382768056395 682.223073337096</t>
  </si>
  <si>
    <t>9763-20170724T150422.820434000.bin</t>
  </si>
  <si>
    <t>-501.98123303697 154.683166870968 -203.988904690524</t>
  </si>
  <si>
    <t>-513.314983451458 152.552208196955 -301.820384770304</t>
  </si>
  <si>
    <t>-519.302343387308 145.912668011378 -409.913271423642</t>
  </si>
  <si>
    <t>-521.936145705155 138.464435955769 -507.594368623599</t>
  </si>
  <si>
    <t>-521.708282483608 129.746176453782 -605.205535359018</t>
  </si>
  <si>
    <t>-518.297479502639 116.299263765719 -742.506455591304</t>
  </si>
  <si>
    <t>-493.922876207871 109.249132915655 -830.125891748744</t>
  </si>
  <si>
    <t>-523.419665692303 151.873929165804 -684.807264495369</t>
  </si>
  <si>
    <t>-563.957445916851 285.830997832447 -681.429531031689</t>
  </si>
  <si>
    <t>-522.297997046014 332.039296641737 -387.95157506181</t>
  </si>
  <si>
    <t>-322.230088107846 292.588793856713 -251.784448308128</t>
  </si>
  <si>
    <t>-516.190654342122 92.6123490660734 -678.823656659182</t>
  </si>
  <si>
    <t>-287.68396140672 45.6273773087337 -352.686792216812</t>
  </si>
  <si>
    <t>-487.028886797847 233.104910119184 -207.394171356275</t>
  </si>
  <si>
    <t>-484.735745451855 258.409480387595 208.310635628565</t>
  </si>
  <si>
    <t>-486.301004699488 281.379108068501 614.026818543315</t>
  </si>
  <si>
    <t>-337.871414103336 298.6575337873 673.222423603659</t>
  </si>
  <si>
    <t>-516.931536722405 76.2185695746032 -200.54497034722</t>
  </si>
  <si>
    <t>-527.9513629472 87.6191390764552 215.633585491091</t>
  </si>
  <si>
    <t>-530.016015005324 100.932263756473 621.764524291605</t>
  </si>
  <si>
    <t>-387.917646418291 56.3683161502317 682.230317810507</t>
  </si>
  <si>
    <t>9763-20170724T150422.873081200.bin</t>
  </si>
  <si>
    <t>-501.839199674792 154.899930350341 -204.006245870439</t>
  </si>
  <si>
    <t>-513.143700468892 152.761461584528 -301.84100828971</t>
  </si>
  <si>
    <t>-519.129379893131 146.136462039247 -409.93479735805</t>
  </si>
  <si>
    <t>-521.774409328034 138.709823079842 -507.617129020283</t>
  </si>
  <si>
    <t>-521.570743518126 130.021895223708 -605.231123048408</t>
  </si>
  <si>
    <t>-518.207995108337 116.626043750957 -742.53833061559</t>
  </si>
  <si>
    <t>-493.829901853748 109.617588494046 -830.160127925686</t>
  </si>
  <si>
    <t>-523.322199433548 152.177673057482 -684.824194324818</t>
  </si>
  <si>
    <t>-563.919746031802 286.12104235035 -681.405062254256</t>
  </si>
  <si>
    <t>-522.432289544315 332.115526588121 -387.869203555863</t>
  </si>
  <si>
    <t>-322.379959068964 292.578882540316 -251.704194618913</t>
  </si>
  <si>
    <t>-516.066682454967 92.9168117385493 -678.864866809365</t>
  </si>
  <si>
    <t>-287.431347071034 45.6980432764178 -352.539852786175</t>
  </si>
  <si>
    <t>-486.883618061139 233.323098784371 -207.398953539596</t>
  </si>
  <si>
    <t>-484.631656716328 258.520708571308 208.312530412914</t>
  </si>
  <si>
    <t>-486.300864559874 281.390150070831 614.045749437761</t>
  </si>
  <si>
    <t>-337.871574997385 298.645279894456 673.248840774831</t>
  </si>
  <si>
    <t>-516.825740594575 76.4259010225164 -200.558799062524</t>
  </si>
  <si>
    <t>-527.975697265114 87.7946707328538 215.617168929148</t>
  </si>
  <si>
    <t>-529.967491155865 100.941279920008 621.737760050386</t>
  </si>
  <si>
    <t>-387.904020160418 56.328141249893 682.249283242764</t>
  </si>
  <si>
    <t>9763-20170724T150422.940263900.bin</t>
  </si>
  <si>
    <t>-501.7452463452 154.983329194971 -204.017429478149</t>
  </si>
  <si>
    <t>-513.054402495161 152.850034730726 -301.851666819235</t>
  </si>
  <si>
    <t>-519.052777089466 146.245416354464 -409.946120741986</t>
  </si>
  <si>
    <t>-521.712654815675 138.843476706874 -507.630002706748</t>
  </si>
  <si>
    <t>-521.527485151213 130.186030358038 -605.246660358922</t>
  </si>
  <si>
    <t>-518.194840091644 116.839422158666 -742.55939414843</t>
  </si>
  <si>
    <t>-493.800881326703 109.869767999201 -830.179882892558</t>
  </si>
  <si>
    <t>-523.307045442204 152.369209075387 -684.831476739513</t>
  </si>
  <si>
    <t>-563.961821086473 286.294417348741 -681.365183289497</t>
  </si>
  <si>
    <t>-522.555329544556 332.124644186216 -387.792306843269</t>
  </si>
  <si>
    <t>-322.465248447099 292.576566211505 -251.686007386246</t>
  </si>
  <si>
    <t>-516.028871985273 93.1089356280795 -678.894825676261</t>
  </si>
  <si>
    <t>-287.259784909346 45.6818365491536 -352.358026053513</t>
  </si>
  <si>
    <t>-486.746408893922 233.410650370222 -207.415415425829</t>
  </si>
  <si>
    <t>-484.583658362803 258.592452819198 208.297494585927</t>
  </si>
  <si>
    <t>-486.294502736492 281.405314104422 614.041338791135</t>
  </si>
  <si>
    <t>-337.876283051583 298.683734039161 673.265456350623</t>
  </si>
  <si>
    <t>-516.732444201643 76.5026175733565 -200.58335869434</t>
  </si>
  <si>
    <t>-527.921818798785 87.8887898421885 215.591118199338</t>
  </si>
  <si>
    <t>-529.933514106515 100.943427201697 621.720919381453</t>
  </si>
  <si>
    <t>-387.895490417087 56.2926903940029 682.264416911078</t>
  </si>
  <si>
    <t>9763-20170724T150422.978366400.bin</t>
  </si>
  <si>
    <t>-501.706656124744 155.000930723987 -204.019818514066</t>
  </si>
  <si>
    <t>-513.009741790421 152.874221711823 -301.854917462976</t>
  </si>
  <si>
    <t>-519.013792542946 146.286471006848 -409.949951367256</t>
  </si>
  <si>
    <t>-521.684059860746 138.902993985598 -507.63502063783</t>
  </si>
  <si>
    <t>-521.514640672018 130.267369734251 -605.253615553455</t>
  </si>
  <si>
    <t>-518.209968978588 116.954801123479 -742.570357025117</t>
  </si>
  <si>
    <t>-493.808969658158 110.00956539616 -830.190832623419</t>
  </si>
  <si>
    <t>-523.317143752002 152.469373838844 -684.83259167324</t>
  </si>
  <si>
    <t>-563.992504085209 286.389115266873 -681.314129398657</t>
  </si>
  <si>
    <t>-522.560227352636 332.140279710094 -387.732404269167</t>
  </si>
  <si>
    <t>-322.449345603065 292.531965265983 -251.67423359688</t>
  </si>
  <si>
    <t>-516.02431548689 93.2092999426684 -678.911974563977</t>
  </si>
  <si>
    <t>-287.19709407781 45.7050396566315 -352.302747015117</t>
  </si>
  <si>
    <t>-486.721738615156 233.444360666584 -207.412579706376</t>
  </si>
  <si>
    <t>-484.56795413279 258.606103081462 208.301591490402</t>
  </si>
  <si>
    <t>-486.298239885958 281.404028787939 614.045876366567</t>
  </si>
  <si>
    <t>-337.88059092531 298.707572157268 673.264001670121</t>
  </si>
  <si>
    <t>-516.666314271327 76.5182357332144 -200.593687034196</t>
  </si>
  <si>
    <t>-527.864828681932 87.9170247408802 215.580159773688</t>
  </si>
  <si>
    <t>-529.919923208269 100.953859369987 621.721969072656</t>
  </si>
  <si>
    <t>-387.890564343651 56.2791526914368 682.268034521127</t>
  </si>
  <si>
    <t>9763-20170724T150423.041538100.bin</t>
  </si>
  <si>
    <t>-501.646585171934 155.008432119329 -204.009027283653</t>
  </si>
  <si>
    <t>-512.978698733314 152.914438140448 -301.841466948938</t>
  </si>
  <si>
    <t>-519.013017805298 146.37972424604 -409.938204122639</t>
  </si>
  <si>
    <t>-521.710092965025 139.052140897462 -507.626633496512</t>
  </si>
  <si>
    <t>-521.567205463078 130.480534521538 -605.250873574408</t>
  </si>
  <si>
    <t>-518.299789148826 117.267529559091 -742.578029587288</t>
  </si>
  <si>
    <t>-493.886580525568 110.4079488138 -830.201878104183</t>
  </si>
  <si>
    <t>-523.417892006624 152.736917059908 -684.81373217265</t>
  </si>
  <si>
    <t>-564.197387538951 286.614594245598 -681.196280420406</t>
  </si>
  <si>
    <t>-522.882109553437 332.332437527673 -387.593036984006</t>
  </si>
  <si>
    <t>-322.663105078402 292.665735949542 -251.7110217275</t>
  </si>
  <si>
    <t>-516.070272423895 93.4792360182905 -678.937240522519</t>
  </si>
  <si>
    <t>-287.365713860595 45.8662682305671 -352.095648801495</t>
  </si>
  <si>
    <t>-486.670780925176 233.476278507337 -207.391986149687</t>
  </si>
  <si>
    <t>-484.501765735479 258.601422089956 208.324348478803</t>
  </si>
  <si>
    <t>-486.301147542898 281.396084616028 614.05583948628</t>
  </si>
  <si>
    <t>-337.879769615201 298.675371056717 673.271801669817</t>
  </si>
  <si>
    <t>-516.618437157878 76.5049492536496 -200.591064739243</t>
  </si>
  <si>
    <t>-527.789231161828 87.9427483176889 215.582449482412</t>
  </si>
  <si>
    <t>-529.908692080729 100.942912781145 621.71374935784</t>
  </si>
  <si>
    <t>-387.883867759999 56.2625045313489 682.266252045689</t>
  </si>
  <si>
    <t>9763-20170724T150423.074625300.bin</t>
  </si>
  <si>
    <t>-501.64618196934 155.006113245849 -204.020958517307</t>
  </si>
  <si>
    <t>-512.991410958776 152.924376515761 -301.852200583677</t>
  </si>
  <si>
    <t>-519.043766550687 146.414531940591 -409.949342265703</t>
  </si>
  <si>
    <t>-521.758780174798 139.114227014067 -507.639399106731</t>
  </si>
  <si>
    <t>-521.635602875576 130.574910274122 -605.266548889235</t>
  </si>
  <si>
    <t>-518.397987928702 117.412592885085 -742.599276935021</t>
  </si>
  <si>
    <t>-493.988039591511 110.603016747276 -830.227897687053</t>
  </si>
  <si>
    <t>-523.519263496976 152.858736478496 -684.820739114286</t>
  </si>
  <si>
    <t>-564.370413227651 286.720262138398 -681.134778010011</t>
  </si>
  <si>
    <t>-523.061315082679 332.338345389469 -387.515076801148</t>
  </si>
  <si>
    <t>-322.788126601836 292.706963699242 -251.702650198466</t>
  </si>
  <si>
    <t>-516.138938922598 93.6027598971555 -678.967668838187</t>
  </si>
  <si>
    <t>-287.370397341144 45.9613312728054 -352.002504543798</t>
  </si>
  <si>
    <t>-486.64896389077 233.466201351568 -207.381445090442</t>
  </si>
  <si>
    <t>-484.477156838152 258.591604235902 208.334816198601</t>
  </si>
  <si>
    <t>-486.302244854413 281.383317215917 614.065108734085</t>
  </si>
  <si>
    <t>-337.872835215067 298.601596292678 673.278616068439</t>
  </si>
  <si>
    <t>-516.63511812504 76.4997885859134 -200.601291095342</t>
  </si>
  <si>
    <t>-527.781635731275 87.9392896294012 215.572799473641</t>
  </si>
  <si>
    <t>-529.903378217724 100.93524510081 621.709138524548</t>
  </si>
  <si>
    <t>-387.881906080409 56.2504612127896 682.266338140847</t>
  </si>
  <si>
    <t>9763-20170724T150423.142682900.bin</t>
  </si>
  <si>
    <t>-501.735504799739 155.018216275589 -204.007319785334</t>
  </si>
  <si>
    <t>-513.085372713004 152.945077566548 -301.838243109404</t>
  </si>
  <si>
    <t>-519.137457275974 146.484996652596 -409.938380729471</t>
  </si>
  <si>
    <t>-521.851334874624 139.246596410241 -507.632920843843</t>
  </si>
  <si>
    <t>-521.726963492763 130.786877200635 -605.267064929483</t>
  </si>
  <si>
    <t>-518.488451536999 117.755369116576 -742.612303430934</t>
  </si>
  <si>
    <t>-494.09648129678 111.057780545648 -830.254514876339</t>
  </si>
  <si>
    <t>-523.638113731957 153.142873260582 -684.800430359499</t>
  </si>
  <si>
    <t>-564.653127303617 286.952552340661 -681.001057967596</t>
  </si>
  <si>
    <t>-523.232507842088 332.288782170772 -387.353447969365</t>
  </si>
  <si>
    <t>-322.817787192615 292.710856606507 -251.734392278387</t>
  </si>
  <si>
    <t>-516.201809686171 93.8885107114954 -679.00299307574</t>
  </si>
  <si>
    <t>-287.37737446163 46.3435111476515 -351.824897789387</t>
  </si>
  <si>
    <t>-486.739983169202 233.471608975349 -207.371310156079</t>
  </si>
  <si>
    <t>-484.49594413878 258.595373783624 208.344696963837</t>
  </si>
  <si>
    <t>-486.315229519875 281.38576052067 614.079736909033</t>
  </si>
  <si>
    <t>-337.884809204952 298.641936066305 673.279643768714</t>
  </si>
  <si>
    <t>-516.716018395513 76.5289225352308 -200.611760122764</t>
  </si>
  <si>
    <t>-527.768821009432 87.8819707514338 215.567214283827</t>
  </si>
  <si>
    <t>-529.907669206038 100.908260842872 621.704174147854</t>
  </si>
  <si>
    <t>-387.878969111158 56.241905275207 682.257956612799</t>
  </si>
  <si>
    <t>9763-20170724T150423.191813800.bin</t>
  </si>
  <si>
    <t>-501.807676318844 154.999403035878 -204.010997534036</t>
  </si>
  <si>
    <t>-513.166993067289 152.923517949207 -301.840729469713</t>
  </si>
  <si>
    <t>-519.197530664464 146.492103621307 -409.943663801558</t>
  </si>
  <si>
    <t>-521.880273608288 139.293925748849 -507.642228653311</t>
  </si>
  <si>
    <t>-521.713930569655 130.889452024984 -605.2810207143</t>
  </si>
  <si>
    <t>-518.405736794419 117.952630158112 -742.63344919397</t>
  </si>
  <si>
    <t>-494.009098030935 111.318394454937 -830.279325251033</t>
  </si>
  <si>
    <t>-523.61090872999 153.296990157462 -684.800256056974</t>
  </si>
  <si>
    <t>-564.714666988746 287.065101141042 -680.936288263087</t>
  </si>
  <si>
    <t>-523.263881928701 332.263322730242 -387.271579319613</t>
  </si>
  <si>
    <t>-322.779516718013 292.687927808183 -251.754779877054</t>
  </si>
  <si>
    <t>-516.125197267014 94.0451832252818 -679.039184847056</t>
  </si>
  <si>
    <t>-287.312636636039 46.4499949747787 -351.827682315026</t>
  </si>
  <si>
    <t>-486.849422589679 233.447856166787 -207.367089484737</t>
  </si>
  <si>
    <t>-484.531157073997 258.60064338321 208.346745652492</t>
  </si>
  <si>
    <t>-486.317229097038 281.389550306893 614.082402247665</t>
  </si>
  <si>
    <t>-337.888565393781 298.653890145046 673.284370440171</t>
  </si>
  <si>
    <t>-516.759965754834 76.5013680403558 -200.613033990096</t>
  </si>
  <si>
    <t>-527.769235867239 87.8551700663168 215.567149956915</t>
  </si>
  <si>
    <t>-529.906401279711 100.894963406671 621.701117390231</t>
  </si>
  <si>
    <t>-387.873152558163 56.243060672695 682.254903541079</t>
  </si>
  <si>
    <t>9763-20170724T150423.211370600.bin</t>
  </si>
  <si>
    <t>-501.871916519676 154.960924689707 -204.002070966367</t>
  </si>
  <si>
    <t>-513.252876117881 152.906471909861 -301.829798230345</t>
  </si>
  <si>
    <t>-519.270695912098 146.521824283693 -409.936334621287</t>
  </si>
  <si>
    <t>-521.928011493011 139.376946621184 -507.639288404758</t>
  </si>
  <si>
    <t>-521.722939330225 131.037881615976 -605.28371851403</t>
  </si>
  <si>
    <t>-518.346780805099 118.207252134752 -742.644413132334</t>
  </si>
  <si>
    <t>-493.951769544903 111.632439668656 -830.295226226391</t>
  </si>
  <si>
    <t>-523.599404092347 153.504461866265 -684.786784820258</t>
  </si>
  <si>
    <t>-564.768389128861 287.261956496063 -680.825221730807</t>
  </si>
  <si>
    <t>-523.31900400421 332.393190063513 -387.150031501203</t>
  </si>
  <si>
    <t>-322.772928861569 292.7215061591 -251.752714175197</t>
  </si>
  <si>
    <t>-516.078871657475 94.2530789757645 -679.067260475645</t>
  </si>
  <si>
    <t>-287.214443350557 46.5548558633202 -351.847846331977</t>
  </si>
  <si>
    <t>-486.914878926602 233.410749634417 -207.356443375037</t>
  </si>
  <si>
    <t>-484.559982299151 258.588668100969 208.355650997518</t>
  </si>
  <si>
    <t>-486.322684842949 281.393105959195 614.093051844909</t>
  </si>
  <si>
    <t>-337.895545744935 298.673112360498 673.294322402955</t>
  </si>
  <si>
    <t>-516.837527301268 76.4657626194721 -200.610676402103</t>
  </si>
  <si>
    <t>-527.764169363787 87.8012250695226 215.572138543679</t>
  </si>
  <si>
    <t>-529.914779957355 100.877388238597 621.709895530809</t>
  </si>
  <si>
    <t>-387.868441469041 56.2521712930411 682.252695250696</t>
  </si>
  <si>
    <t>9763-20170724T150423.275566100.bin</t>
  </si>
  <si>
    <t>-502.018262337742 154.870561106123 -204.003853802576</t>
  </si>
  <si>
    <t>-513.411618211995 152.819122749448 -301.830182958817</t>
  </si>
  <si>
    <t>-519.413535913763 146.464466485992 -409.939351156395</t>
  </si>
  <si>
    <t>-522.045456125178 139.359188030239 -507.645991738446</t>
  </si>
  <si>
    <t>-521.804625018988 131.07331192135 -605.294802529575</t>
  </si>
  <si>
    <t>-518.367900093436 118.3322432567 -742.662365669582</t>
  </si>
  <si>
    <t>-493.954825417503 111.849878201597 -830.314967159086</t>
  </si>
  <si>
    <t>-523.674940746657 153.588031677356 -684.784352788511</t>
  </si>
  <si>
    <t>-565.029037688078 287.283636595405 -680.723663421264</t>
  </si>
  <si>
    <t>-523.651418084011 332.313145539504 -387.022589225729</t>
  </si>
  <si>
    <t>-323.026084520818 292.640697944025 -251.743056303136</t>
  </si>
  <si>
    <t>-516.099111299405 94.3403615031616 -679.0994736636</t>
  </si>
  <si>
    <t>-287.163952703074 46.5883687744956 -351.792637036295</t>
  </si>
  <si>
    <t>-487.105210822116 233.323110458902 -207.336595846271</t>
  </si>
  <si>
    <t>-484.643763980349 258.554310851861 208.371604844002</t>
  </si>
  <si>
    <t>-486.327129906894 281.403925617285 614.112514929122</t>
  </si>
  <si>
    <t>-337.903625668089 298.685566041813 673.322343198704</t>
  </si>
  <si>
    <t>-516.95907156914 76.3741412964669 -200.606514107428</t>
  </si>
  <si>
    <t>-527.782617422155 87.7027031300972 215.579159190237</t>
  </si>
  <si>
    <t>-529.935017686521 100.842067698202 621.728723028279</t>
  </si>
  <si>
    <t>-387.869008827694 56.239426906893 682.241940163117</t>
  </si>
  <si>
    <t>9763-20170724T150423.340247400.bin</t>
  </si>
  <si>
    <t>-502.205358900209 154.831455718608 -203.93783676101</t>
  </si>
  <si>
    <t>-513.643603869123 152.794000759089 -301.75921222127</t>
  </si>
  <si>
    <t>-519.656963457017 146.457300404592 -409.868846588417</t>
  </si>
  <si>
    <t>-522.283813198989 139.371291915958 -507.576990035782</t>
  </si>
  <si>
    <t>-522.022608019076 131.108812045273 -605.227694807156</t>
  </si>
  <si>
    <t>-518.541176375892 118.406894600435 -742.597775878375</t>
  </si>
  <si>
    <t>-494.10007192142 111.967449587021 -830.245684607027</t>
  </si>
  <si>
    <t>-523.892912211157 153.64279185164 -684.711850953886</t>
  </si>
  <si>
    <t>-565.417935083288 287.279041536971 -680.609651475395</t>
  </si>
  <si>
    <t>-524.09303434342 332.270346143531 -386.895417101365</t>
  </si>
  <si>
    <t>-323.263998192515 292.631541827449 -251.908627640261</t>
  </si>
  <si>
    <t>-516.267224778069 94.4002185060631 -679.040689987827</t>
  </si>
  <si>
    <t>-287.166640820658 46.5300839511569 -351.74994519505</t>
  </si>
  <si>
    <t>-487.311721436489 233.294073961868 -207.287679229764</t>
  </si>
  <si>
    <t>-484.690017135962 258.520209107389 208.419840932066</t>
  </si>
  <si>
    <t>-486.34115127181 281.382933685376 614.140786637169</t>
  </si>
  <si>
    <t>-337.911322751882 298.692683189309 673.326562022723</t>
  </si>
  <si>
    <t>-517.121078177281 76.3572330444701 -200.576676191845</t>
  </si>
  <si>
    <t>-527.80227043683 87.6037142838711 215.614854275663</t>
  </si>
  <si>
    <t>-529.950995411182 100.828991791211 621.753845865059</t>
  </si>
  <si>
    <t>-387.870233476238 56.2296561529936 682.234913520473</t>
  </si>
  <si>
    <t>9763-20170724T150423.372332400.bin</t>
  </si>
  <si>
    <t>-502.283189785177 154.809691163835 -203.931958941247</t>
  </si>
  <si>
    <t>-513.750006547022 152.782627111596 -301.750207164632</t>
  </si>
  <si>
    <t>-519.769970776125 146.462014249749 -409.860370023927</t>
  </si>
  <si>
    <t>-522.392773960803 139.393891239546 -507.569946760154</t>
  </si>
  <si>
    <t>-522.117592217105 131.153861656495 -605.222543236496</t>
  </si>
  <si>
    <t>-518.606214646154 118.488747515978 -742.5953022295</t>
  </si>
  <si>
    <t>-494.148954933487 112.060940486062 -830.239661050057</t>
  </si>
  <si>
    <t>-523.98781124851 153.706972970177 -684.701304705645</t>
  </si>
  <si>
    <t>-565.578174475113 287.321888736165 -680.548894975493</t>
  </si>
  <si>
    <t>-524.254386338257 332.411750872087 -386.849734571724</t>
  </si>
  <si>
    <t>-323.356266186432 292.758488260224 -251.969837552294</t>
  </si>
  <si>
    <t>-516.328861377805 94.4673038765561 -679.043839389008</t>
  </si>
  <si>
    <t>-287.112064056123 46.5503025568692 -351.828464685285</t>
  </si>
  <si>
    <t>-487.391318627664 233.250619890872 -207.269236448342</t>
  </si>
  <si>
    <t>-484.725715284892 258.516580392288 208.435594275566</t>
  </si>
  <si>
    <t>-486.347792830853 281.378109023315 614.150582621204</t>
  </si>
  <si>
    <t>-337.912803469604 298.676391912462 673.326770924541</t>
  </si>
  <si>
    <t>-517.173751704507 76.3335023438699 -200.558311688229</t>
  </si>
  <si>
    <t>-527.792303919156 87.5703700702029 215.635174465018</t>
  </si>
  <si>
    <t>-529.953933318052 100.827488517585 621.770762221421</t>
  </si>
  <si>
    <t>-387.867000443153 56.2238573288525 682.234170843815</t>
  </si>
  <si>
    <t>9763-20170724T150423.446285800.bin</t>
  </si>
  <si>
    <t>-502.477907530688 154.792209675398 -203.913609773434</t>
  </si>
  <si>
    <t>-513.978386352758 152.77829799895 -301.728131582293</t>
  </si>
  <si>
    <t>-519.988760124943 146.466307048983 -409.83926766988</t>
  </si>
  <si>
    <t>-522.583477067245 139.40626145963 -507.550145177857</t>
  </si>
  <si>
    <t>-522.260641346355 131.176394725599 -605.203555269417</t>
  </si>
  <si>
    <t>-518.661481046377 118.52983416359 -742.575680382941</t>
  </si>
  <si>
    <t>-494.188313542401 112.105127913031 -830.215783511664</t>
  </si>
  <si>
    <t>-524.094615815894 153.738344344849 -684.680622265804</t>
  </si>
  <si>
    <t>-565.806092383327 287.314989907349 -680.516326311465</t>
  </si>
  <si>
    <t>-524.986269927242 332.630181570871 -386.781353744054</t>
  </si>
  <si>
    <t>-323.961326065305 292.954198759748 -252.097341300446</t>
  </si>
  <si>
    <t>-516.410210924119 94.5016589816485 -679.025951967522</t>
  </si>
  <si>
    <t>-287.195164003112 46.6723601273657 -352.000938277159</t>
  </si>
  <si>
    <t>-487.55234180702 233.234583169884 -207.249411936647</t>
  </si>
  <si>
    <t>-484.799598823962 258.504528993376 208.454567518479</t>
  </si>
  <si>
    <t>-486.351986251966 281.382042944427 614.183385300952</t>
  </si>
  <si>
    <t>-337.918905530553 298.701154237612 673.358301379513</t>
  </si>
  <si>
    <t>-517.402303335604 76.2847214665774 -200.540337635447</t>
  </si>
  <si>
    <t>-527.858053689722 87.5602802122542 215.656167595665</t>
  </si>
  <si>
    <t>-529.943363868963 100.83358425384 621.78343201714</t>
  </si>
  <si>
    <t>-387.868992301363 56.1649296130736 682.228432129902</t>
  </si>
  <si>
    <t>9763-20170724T150423.476367200.bin</t>
  </si>
  <si>
    <t>-502.581980522482 154.753500576115 -203.902552629179</t>
  </si>
  <si>
    <t>-514.089776640567 152.745723396239 -301.716296513807</t>
  </si>
  <si>
    <t>-520.085261200077 146.431017909912 -409.828314233619</t>
  </si>
  <si>
    <t>-522.656723355258 139.366484360229 -507.539528217</t>
  </si>
  <si>
    <t>-522.300638520559 131.130729390972 -605.1921236528</t>
  </si>
  <si>
    <t>-518.644043204015 118.474989879261 -742.561999631485</t>
  </si>
  <si>
    <t>-494.153905649357 112.047803105831 -830.197137028648</t>
  </si>
  <si>
    <t>-524.106389928585 153.686627486919 -684.671495275772</t>
  </si>
  <si>
    <t>-565.875443525106 287.25003021412 -680.527834208374</t>
  </si>
  <si>
    <t>-525.42717267698 332.625978759226 -386.750816626756</t>
  </si>
  <si>
    <t>-324.343453189129 293.026719328331 -252.131943696885</t>
  </si>
  <si>
    <t>-516.414333062307 94.4517219549077 -679.00943839304</t>
  </si>
  <si>
    <t>-287.179967902727 46.6756844642041 -352.040037486036</t>
  </si>
  <si>
    <t>-487.660111185767 233.189141881753 -207.23573984186</t>
  </si>
  <si>
    <t>-484.843050480881 258.494550115986 208.465767928017</t>
  </si>
  <si>
    <t>-486.351597244033 281.383688754928 614.195480919175</t>
  </si>
  <si>
    <t>-337.918494078298 298.714102152385 673.367065775191</t>
  </si>
  <si>
    <t>-517.510242274196 76.2638321574411 -200.5389272845</t>
  </si>
  <si>
    <t>-527.90829490127 87.5360533103608 215.659156031354</t>
  </si>
  <si>
    <t>-529.941610060044 100.812512238809 621.779799716607</t>
  </si>
  <si>
    <t>-387.865655270448 56.1502475604066 682.225749235592</t>
  </si>
  <si>
    <t>9763-20170724T150423.539060500.bin</t>
  </si>
  <si>
    <t>-502.75208332945 154.666082343055 -203.908159033282</t>
  </si>
  <si>
    <t>-514.30311370836 152.666881402833 -301.717058317013</t>
  </si>
  <si>
    <t>-520.315132185548 146.32432176584 -409.826352145555</t>
  </si>
  <si>
    <t>-522.887422426445 139.220847378628 -507.534753844385</t>
  </si>
  <si>
    <t>-522.517193704197 130.933692999638 -605.183045476016</t>
  </si>
  <si>
    <t>-518.824130291735 118.19335983929 -742.54406666618</t>
  </si>
  <si>
    <t>-494.316550767474 111.705817712523 -830.169909621625</t>
  </si>
  <si>
    <t>-524.292307375592 153.44197133769 -684.676620349635</t>
  </si>
  <si>
    <t>-566.099655592612 286.992155639677 -680.571129540163</t>
  </si>
  <si>
    <t>-526.354519356286 332.532409507983 -386.723581654118</t>
  </si>
  <si>
    <t>-325.107817344471 292.941518852445 -252.345867859403</t>
  </si>
  <si>
    <t>-516.620815613428 94.208077828388 -678.976359961108</t>
  </si>
  <si>
    <t>-287.272598807007 46.5418407435707 -352.07299782634</t>
  </si>
  <si>
    <t>-487.818050279559 233.141437773466 -207.235654278478</t>
  </si>
  <si>
    <t>-484.918004894019 258.433556224992 208.466027309989</t>
  </si>
  <si>
    <t>-486.339771378716 281.38002075419 614.204343734014</t>
  </si>
  <si>
    <t>-337.917731083076 298.717794870536 673.401425053554</t>
  </si>
  <si>
    <t>-517.712541722353 76.1591265773752 -200.551844769886</t>
  </si>
  <si>
    <t>-528.051812971931 87.4852196397899 215.646229428598</t>
  </si>
  <si>
    <t>-529.914225431319 100.80184538475 621.767480748516</t>
  </si>
  <si>
    <t>-387.864303791086 56.0725580302274 682.224994598521</t>
  </si>
  <si>
    <t>9763-20170724T150423.576156200.bin</t>
  </si>
  <si>
    <t>-502.884943155634 154.648542195753 -203.91274069951</t>
  </si>
  <si>
    <t>-514.458151315555 152.64118661252 -301.718894336966</t>
  </si>
  <si>
    <t>-520.489345074374 146.278204155983 -409.825981027686</t>
  </si>
  <si>
    <t>-523.076471541708 139.1518675913 -507.532206565348</t>
  </si>
  <si>
    <t>-522.718348288542 130.837220166552 -605.178182224364</t>
  </si>
  <si>
    <t>-519.039233731872 118.053652372767 -742.535583474398</t>
  </si>
  <si>
    <t>-494.534707239476 111.533932375967 -830.159923310713</t>
  </si>
  <si>
    <t>-524.499539510673 153.320688013816 -684.678758648624</t>
  </si>
  <si>
    <t>-566.321010175277 286.867860495442 -680.604834485451</t>
  </si>
  <si>
    <t>-527.050931708211 332.512062247628 -386.709502500955</t>
  </si>
  <si>
    <t>-325.72293930569 292.903565727461 -252.459007449809</t>
  </si>
  <si>
    <t>-516.83147409212 94.088054381808 -678.96057084234</t>
  </si>
  <si>
    <t>-287.485782215205 46.3967144520741 -352.091207113562</t>
  </si>
  <si>
    <t>-487.969221273418 233.114693857663 -207.241876136578</t>
  </si>
  <si>
    <t>-484.958826680585 258.432747839711 208.457485149113</t>
  </si>
  <si>
    <t>-486.330730193941 281.377990024967 614.201977398523</t>
  </si>
  <si>
    <t>-337.910077317916 298.675616070549 673.414327133229</t>
  </si>
  <si>
    <t>-517.818588090886 76.1424517933469 -200.551947428635</t>
  </si>
  <si>
    <t>-528.118295733845 87.4854110097447 215.646654021348</t>
  </si>
  <si>
    <t>-529.915566254894 100.786792448501 621.768589980956</t>
  </si>
  <si>
    <t>-387.868643512337 56.0474477622454 682.225700054706</t>
  </si>
  <si>
    <t>9763-20170724T150423.639831100.bin</t>
  </si>
  <si>
    <t>-503.187237157701 154.636834189141 -203.911605381703</t>
  </si>
  <si>
    <t>-514.80753078382 152.646344383351 -301.71255457946</t>
  </si>
  <si>
    <t>-520.940899734464 146.252000488505 -409.812006522515</t>
  </si>
  <si>
    <t>-523.63858294367 139.074869571581 -507.51154057628</t>
  </si>
  <si>
    <t>-523.407812422788 130.685910063402 -605.151618636681</t>
  </si>
  <si>
    <t>-519.924391473656 117.771179511231 -742.501790061253</t>
  </si>
  <si>
    <t>-495.496599835356 111.163978991496 -830.14098416551</t>
  </si>
  <si>
    <t>-525.289707263345 153.0951571737 -684.670689660899</t>
  </si>
  <si>
    <t>-567.079248835798 286.656103354707 -680.665172700845</t>
  </si>
  <si>
    <t>-528.712801347937 332.427677649218 -386.670265620721</t>
  </si>
  <si>
    <t>-327.244989236031 292.690316874086 -252.667827572279</t>
  </si>
  <si>
    <t>-517.638615228362 93.8646555869011 -678.90736468744</t>
  </si>
  <si>
    <t>-288.010072254651 45.7766179718644 -352.04027729059</t>
  </si>
  <si>
    <t>-488.284749573232 233.098947127792 -207.235414720259</t>
  </si>
  <si>
    <t>-485.08458998424 258.414892008203 208.46265152909</t>
  </si>
  <si>
    <t>-486.329582746311 281.374625886121 614.198880901393</t>
  </si>
  <si>
    <t>-337.91502323196 298.714366291151 673.414130519649</t>
  </si>
  <si>
    <t>-518.090023747977 76.1335788083959 -200.54731670298</t>
  </si>
  <si>
    <t>-528.268168572527 87.4393616050454 215.655275468841</t>
  </si>
  <si>
    <t>-529.913873592513 100.773172786472 621.772964026298</t>
  </si>
  <si>
    <t>-387.869409118617 56.0189393987428 682.22486304011</t>
  </si>
  <si>
    <t>9763-20170724T150423.672917900.bin</t>
  </si>
  <si>
    <t>-503.357487821746 154.628573956456 -203.912907801723</t>
  </si>
  <si>
    <t>-515.02517404481 152.640161404603 -301.708219716791</t>
  </si>
  <si>
    <t>-521.236855027628 146.22054029802 -409.801752366477</t>
  </si>
  <si>
    <t>-524.014649126197 139.008204222173 -507.496405899988</t>
  </si>
  <si>
    <t>-523.87259608137 130.570631665669 -605.132441562395</t>
  </si>
  <si>
    <t>-520.522347698913 117.573205329162 -742.478140081654</t>
  </si>
  <si>
    <t>-496.151724711395 110.908252825041 -830.128955000696</t>
  </si>
  <si>
    <t>-525.821765296272 152.933249277483 -684.663051806803</t>
  </si>
  <si>
    <t>-567.553749411408 286.510470660176 -680.678514896718</t>
  </si>
  <si>
    <t>-529.680151735345 332.354136468186 -386.630881082153</t>
  </si>
  <si>
    <t>-328.1793493145 292.460378992046 -252.724500184608</t>
  </si>
  <si>
    <t>-518.184749477512 93.7036836827081 -678.871767064331</t>
  </si>
  <si>
    <t>-288.483290940279 45.4726926842654 -351.932628275853</t>
  </si>
  <si>
    <t>-488.445722210206 233.081043136163 -207.234484470077</t>
  </si>
  <si>
    <t>-485.161960957507 258.415206671974 208.461834672701</t>
  </si>
  <si>
    <t>-486.332101099501 281.376416561485 614.194076119812</t>
  </si>
  <si>
    <t>-337.921841972313 298.759100868407 673.407597198752</t>
  </si>
  <si>
    <t>-518.274314348915 76.1254763661771 -200.544589131212</t>
  </si>
  <si>
    <t>-528.33120507354 87.3921483954648 215.662021226242</t>
  </si>
  <si>
    <t>-529.915719862002 100.76380098484 621.774204229876</t>
  </si>
  <si>
    <t>-387.868461175806 56.0111509440255 682.220674982545</t>
  </si>
  <si>
    <t>9763-20170724T150423.711026000.bin</t>
  </si>
  <si>
    <t>-503.564630448344 154.606595470937 -203.912586232304</t>
  </si>
  <si>
    <t>-515.255706839104 152.626666887274 -301.705210869629</t>
  </si>
  <si>
    <t>-521.533097230673 146.185857076066 -409.793730945803</t>
  </si>
  <si>
    <t>-524.384938649516 138.940748786627 -507.483897409917</t>
  </si>
  <si>
    <t>-524.330617164873 130.455950818448 -605.11595899995</t>
  </si>
  <si>
    <t>-521.117424568844 117.376150419674 -742.457056778518</t>
  </si>
  <si>
    <t>-496.816421371644 110.65730956581 -830.123061555606</t>
  </si>
  <si>
    <t>-526.352192595828 152.771632772134 -684.657799490086</t>
  </si>
  <si>
    <t>-568.077337957699 286.350472191075 -680.728156020874</t>
  </si>
  <si>
    <t>-530.772629347623 332.284747775472 -386.622047289929</t>
  </si>
  <si>
    <t>-329.242429621948 292.17573385445 -252.824273022399</t>
  </si>
  <si>
    <t>-518.723324696782 93.5437364467032 -678.838780028892</t>
  </si>
  <si>
    <t>-288.983170313725 45.24734084496 -351.827431995822</t>
  </si>
  <si>
    <t>-488.650664935685 233.055947186828 -207.243021800506</t>
  </si>
  <si>
    <t>-485.23037393349 258.369491089842 208.453428546913</t>
  </si>
  <si>
    <t>-486.329717529905 281.364690112481 614.189078764909</t>
  </si>
  <si>
    <t>-337.913096253694 298.681516478138 673.40596117074</t>
  </si>
  <si>
    <t>-518.477167830648 76.1036648242687 -200.547720401898</t>
  </si>
  <si>
    <t>-528.419222700458 87.3639454236375 215.661783844115</t>
  </si>
  <si>
    <t>-529.9202967796 100.751193700577 621.77439702275</t>
  </si>
  <si>
    <t>-387.87523078597 55.9832382022007 682.21465152405</t>
  </si>
  <si>
    <t>9763-20170724T150423.775754500.bin</t>
  </si>
  <si>
    <t>-503.993500552164 154.488953304499 -203.917087695066</t>
  </si>
  <si>
    <t>-515.70600047061 152.512196476671 -301.707208453413</t>
  </si>
  <si>
    <t>-522.095800065509 146.01776796617 -409.785848838578</t>
  </si>
  <si>
    <t>-525.082780369499 138.697004385651 -507.466391773483</t>
  </si>
  <si>
    <t>-525.195563302152 130.106572925589 -605.089058125038</t>
  </si>
  <si>
    <t>-522.249671105692 116.844129774898 -742.418678494446</t>
  </si>
  <si>
    <t>-498.070271410163 110.00288127908 -830.108846460911</t>
  </si>
  <si>
    <t>-527.338436592063 152.320862173247 -684.656318592392</t>
  </si>
  <si>
    <t>-569.126788816182 285.88913332808 -680.818898922282</t>
  </si>
  <si>
    <t>-533.012377625115 331.942385401655 -386.582955583551</t>
  </si>
  <si>
    <t>-331.328752999156 291.708583701875 -253.054034215403</t>
  </si>
  <si>
    <t>-519.765251725803 93.0921559461895 -678.773754352431</t>
  </si>
  <si>
    <t>-289.848012159306 44.9333671569316 -351.665655792324</t>
  </si>
  <si>
    <t>-489.046906441444 232.920768592774 -207.24438657794</t>
  </si>
  <si>
    <t>-485.42855185454 258.312983143003 208.445574400095</t>
  </si>
  <si>
    <t>-486.327343821504 281.365823936671 614.18387471544</t>
  </si>
  <si>
    <t>-337.908903738914 298.635092062608 673.410031161521</t>
  </si>
  <si>
    <t>-518.912111160579 76.010826097558 -200.541557762916</t>
  </si>
  <si>
    <t>-528.64316137487 87.2451472252658 215.673608573101</t>
  </si>
  <si>
    <t>-529.929652673707 100.731017346672 621.788190602028</t>
  </si>
  <si>
    <t>-387.878622835212 55.9445384601315 682.200631150896</t>
  </si>
  <si>
    <t>9763-20170724T150423.843642500.bin</t>
  </si>
  <si>
    <t>-504.380332821283 154.365376708863 -203.90055403936</t>
  </si>
  <si>
    <t>-516.139977576103 152.409168870561 -301.685374927065</t>
  </si>
  <si>
    <t>-522.63737113377 145.909037852912 -409.75730633506</t>
  </si>
  <si>
    <t>-525.742934226359 138.56872571382 -507.432739745329</t>
  </si>
  <si>
    <t>-525.99472828339 129.943341957238 -605.052016882974</t>
  </si>
  <si>
    <t>-523.265325432982 116.613295356092 -742.379630916999</t>
  </si>
  <si>
    <t>-499.184407336313 109.716888154234 -830.092501907311</t>
  </si>
  <si>
    <t>-528.257402041828 152.119222466111 -684.626493879995</t>
  </si>
  <si>
    <t>-570.102197533131 285.67378286374 -680.809981652589</t>
  </si>
  <si>
    <t>-534.959873940079 331.677185260629 -386.448440165636</t>
  </si>
  <si>
    <t>-333.177092582226 291.397212961545 -253.083502126495</t>
  </si>
  <si>
    <t>-520.686198621157 92.8918746511013 -678.727032565317</t>
  </si>
  <si>
    <t>-290.541409641861 44.8636219215234 -351.566904159845</t>
  </si>
  <si>
    <t>-489.497487620172 232.818798467974 -207.224686665071</t>
  </si>
  <si>
    <t>-485.693005360631 258.240018505183 208.461788988158</t>
  </si>
  <si>
    <t>-486.33217905873 281.377787276789 614.185698881294</t>
  </si>
  <si>
    <t>-337.922023983955 298.752342905331 673.401858021922</t>
  </si>
  <si>
    <t>-519.279971458661 75.8958756551835 -200.542575346537</t>
  </si>
  <si>
    <t>-528.759577017531 87.0833199982517 215.679733176039</t>
  </si>
  <si>
    <t>-529.967109456509 100.669687257011 621.798946049371</t>
  </si>
  <si>
    <t>-387.880464563 55.9478037488768 682.175557200457</t>
  </si>
  <si>
    <t>9763-20170724T150423.875728600.bin</t>
  </si>
  <si>
    <t>-504.52124358564 154.306717225716 -203.914052698875</t>
  </si>
  <si>
    <t>-516.310127410256 152.348345587695 -301.695355454707</t>
  </si>
  <si>
    <t>-522.877901121395 145.831948229503 -409.762047975828</t>
  </si>
  <si>
    <t>-526.061929676739 138.469511820194 -507.433222056811</t>
  </si>
  <si>
    <t>-526.406654523341 129.813108602599 -605.049472158102</t>
  </si>
  <si>
    <t>-523.822839085625 116.429139442606 -742.374714616652</t>
  </si>
  <si>
    <t>-499.793518400164 109.522384005922 -830.100924868308</t>
  </si>
  <si>
    <t>-528.755939803744 151.957441212256 -684.630293616217</t>
  </si>
  <si>
    <t>-570.690827593521 285.470443952607 -680.856169848024</t>
  </si>
  <si>
    <t>-535.940419384356 331.563457876805 -386.462106322052</t>
  </si>
  <si>
    <t>-334.219117776011 291.290133998149 -253.002202468751</t>
  </si>
  <si>
    <t>-521.173987205697 92.7330575339754 -678.715641077214</t>
  </si>
  <si>
    <t>-291.028027289336 44.7625515384107 -351.532649261798</t>
  </si>
  <si>
    <t>-489.691419049283 232.758792539868 -207.222248948177</t>
  </si>
  <si>
    <t>-485.772435886295 258.229086605086 208.460219020652</t>
  </si>
  <si>
    <t>-486.332444375064 281.380672494487 614.187363526442</t>
  </si>
  <si>
    <t>-337.923825829852 298.771136449692 673.402668729927</t>
  </si>
  <si>
    <t>-519.360458385843 75.8471621740969 -200.544438425847</t>
  </si>
  <si>
    <t>-528.829665946492 86.9913979998596 215.679233576557</t>
  </si>
  <si>
    <t>-529.990449228537 100.636821245227 621.799617026764</t>
  </si>
  <si>
    <t>-387.882521206416 55.9659090338223 682.163845226811</t>
  </si>
  <si>
    <t>9763-20170724T150423.942912500.bin</t>
  </si>
  <si>
    <t>-504.725889975817 154.249355431807 -203.887296526106</t>
  </si>
  <si>
    <t>-516.560267480675 152.296327139468 -301.663291356351</t>
  </si>
  <si>
    <t>-523.271107027763 145.75322216674 -409.719506654979</t>
  </si>
  <si>
    <t>-526.62058678848 138.348953991533 -507.382045537655</t>
  </si>
  <si>
    <t>-527.165824012891 129.630617010374 -604.991976560486</t>
  </si>
  <si>
    <t>-524.900136190731 116.135883144732 -742.31182934069</t>
  </si>
  <si>
    <t>-500.986751688806 109.204125210498 -830.067711034258</t>
  </si>
  <si>
    <t>-529.707774788416 151.709784656731 -684.585001422796</t>
  </si>
  <si>
    <t>-571.783499610659 285.184155043688 -680.898481945198</t>
  </si>
  <si>
    <t>-537.606128112046 331.357839689981 -386.449954461334</t>
  </si>
  <si>
    <t>-336.018162462935 291.070433682491 -252.792917870864</t>
  </si>
  <si>
    <t>-522.095470368778 92.4923199450361 -678.639933438745</t>
  </si>
  <si>
    <t>-291.725293985372 44.3915441813479 -351.646700585613</t>
  </si>
  <si>
    <t>-489.960435409284 232.718516849614 -207.211682359572</t>
  </si>
  <si>
    <t>-485.857240805594 258.201824306497 208.468185278746</t>
  </si>
  <si>
    <t>-486.339070238645 281.392534460686 614.193567258155</t>
  </si>
  <si>
    <t>-337.936077100744 298.859928184498 673.400375584082</t>
  </si>
  <si>
    <t>-519.519099258919 75.7494218241097 -200.534676345484</t>
  </si>
  <si>
    <t>-528.862587759168 86.8774403501193 215.692268400399</t>
  </si>
  <si>
    <t>-530.017457758052 100.597383058917 621.813344572033</t>
  </si>
  <si>
    <t>-387.879846847699 55.9856935905741 682.151548947533</t>
  </si>
  <si>
    <t>9763-20170724T150423.976000000.bin</t>
  </si>
  <si>
    <t>-504.830761919755 154.230390816562 -203.868996057907</t>
  </si>
  <si>
    <t>-516.717350156087 152.286101880482 -301.638675888149</t>
  </si>
  <si>
    <t>-523.515177316052 145.748425403872 -409.689845975278</t>
  </si>
  <si>
    <t>-526.954854685406 138.346239204365 -507.349406136738</t>
  </si>
  <si>
    <t>-527.601601411733 129.626440155988 -604.958564640352</t>
  </si>
  <si>
    <t>-525.490564091771 116.124847346734 -742.280299157455</t>
  </si>
  <si>
    <t>-501.639256828552 109.189271006902 -830.052734401214</t>
  </si>
  <si>
    <t>-530.245649034987 151.699809751612 -684.549835341085</t>
  </si>
  <si>
    <t>-572.398883336547 285.149950966247 -680.861482176504</t>
  </si>
  <si>
    <t>-538.375247172681 331.38485412861 -386.404800937559</t>
  </si>
  <si>
    <t>-336.812923455052 291.080743386117 -252.714021457297</t>
  </si>
  <si>
    <t>-522.601754419752 92.4859749701823 -678.610358333096</t>
  </si>
  <si>
    <t>-292.240185762676 44.4360967082368 -351.69956205805</t>
  </si>
  <si>
    <t>-490.131730538145 232.71626606266 -207.197944523529</t>
  </si>
  <si>
    <t>-485.901463815622 258.195625095151 208.480878181059</t>
  </si>
  <si>
    <t>-486.341189822178 281.388705396668 614.199546038934</t>
  </si>
  <si>
    <t>-337.939408961423 298.894201562855 673.398118508844</t>
  </si>
  <si>
    <t>-519.576782967771 75.7230635534661 -200.524380947728</t>
  </si>
  <si>
    <t>-528.85967687668 86.8295053245397 215.704485917486</t>
  </si>
  <si>
    <t>-530.042552150971 100.569622694886 621.825231068332</t>
  </si>
  <si>
    <t>-387.879745830138 56.0149440605667 682.14615219262</t>
  </si>
  <si>
    <t>9763-20170724T150424.042180600.bin</t>
  </si>
  <si>
    <t>-505.060045885112 154.22464986152 -203.851986024476</t>
  </si>
  <si>
    <t>-516.992564850178 152.275212025254 -301.616025428114</t>
  </si>
  <si>
    <t>-523.941533012629 145.744781540114 -409.657998095839</t>
  </si>
  <si>
    <t>-527.558262657066 138.350767845604 -507.311815483193</t>
  </si>
  <si>
    <t>-528.422372912353 129.638151472404 -604.919907531598</t>
  </si>
  <si>
    <t>-526.659572169284 116.143750895839 -742.247121283615</t>
  </si>
  <si>
    <t>-502.95860746299 109.229017827246 -830.061973943425</t>
  </si>
  <si>
    <t>-531.303190780495 151.711298180696 -684.503021633133</t>
  </si>
  <si>
    <t>-573.60458501945 285.116583088893 -680.78860300393</t>
  </si>
  <si>
    <t>-539.781241320599 331.352966328036 -386.308953449958</t>
  </si>
  <si>
    <t>-338.274247638891 291.141578333361 -252.506952769936</t>
  </si>
  <si>
    <t>-523.57437053861 92.5060636814787 -678.58602671201</t>
  </si>
  <si>
    <t>-292.76680517419 44.9458715696339 -351.405990952052</t>
  </si>
  <si>
    <t>-490.389802996623 232.677310864684 -207.177956994803</t>
  </si>
  <si>
    <t>-485.995541981279 258.203143557161 208.496322260136</t>
  </si>
  <si>
    <t>-486.344395284732 281.390120257675 614.214835060148</t>
  </si>
  <si>
    <t>-337.9431907454 298.922562660864 673.406845973906</t>
  </si>
  <si>
    <t>-519.741938029665 75.7154569675788 -200.495393178522</t>
  </si>
  <si>
    <t>-528.893055096841 86.7488673133664 215.738349348545</t>
  </si>
  <si>
    <t>-530.068752597038 100.544821677975 621.84795809182</t>
  </si>
  <si>
    <t>-387.89062922182 56.0073634892456 682.145482368625</t>
  </si>
  <si>
    <t>9763-20170724T150424.089309000.bin</t>
  </si>
  <si>
    <t>-505.162899658268 154.195302070155 -203.844437813643</t>
  </si>
  <si>
    <t>-517.117047888177 152.262278571991 -301.606228339421</t>
  </si>
  <si>
    <t>-524.137257891692 145.729974002199 -409.643466629245</t>
  </si>
  <si>
    <t>-527.836253731016 138.324922601862 -507.29328470898</t>
  </si>
  <si>
    <t>-528.799761759829 129.590509363396 -604.898593254819</t>
  </si>
  <si>
    <t>-527.194159753042 116.054035676986 -742.22368551762</t>
  </si>
  <si>
    <t>-503.56714438472 109.146275799707 -830.058972311995</t>
  </si>
  <si>
    <t>-531.78645099324 151.637443742313 -684.485065460648</t>
  </si>
  <si>
    <t>-574.200115660175 285.014147442049 -680.812699296762</t>
  </si>
  <si>
    <t>-540.501111408168 331.250932427103 -386.319062510294</t>
  </si>
  <si>
    <t>-339.058278154516 291.129036303999 -252.393601629486</t>
  </si>
  <si>
    <t>-524.021281346485 92.4379360471073 -678.558850720921</t>
  </si>
  <si>
    <t>-293.068621079074 44.9929749267615 -351.327073573776</t>
  </si>
  <si>
    <t>-490.509165170826 232.681763155414 -207.162226574167</t>
  </si>
  <si>
    <t>-486.027107089906 258.189134573125 208.512276226112</t>
  </si>
  <si>
    <t>-486.343499622405 281.395198556334 614.224026649666</t>
  </si>
  <si>
    <t>-337.9415491935 298.925341100179 673.414817197038</t>
  </si>
  <si>
    <t>-519.831842737823 75.6831223273059 -200.495555394076</t>
  </si>
  <si>
    <t>-528.937496958382 86.6931251786827 215.739827417265</t>
  </si>
  <si>
    <t>-530.080181220562 100.516259550263 621.844556906921</t>
  </si>
  <si>
    <t>-387.883071610154 56.0386131304838 682.141450521344</t>
  </si>
  <si>
    <t>9763-20170724T150424.139445900.bin</t>
  </si>
  <si>
    <t>-505.37428475483 154.112824101309 -203.84236889472</t>
  </si>
  <si>
    <t>-517.388072953273 152.180356203803 -301.596774135207</t>
  </si>
  <si>
    <t>-524.542346929844 145.636016080806 -409.624574470817</t>
  </si>
  <si>
    <t>-528.389293839646 138.21204258818 -507.267172488352</t>
  </si>
  <si>
    <t>-529.526883792257 129.449500828914 -604.868032943055</t>
  </si>
  <si>
    <t>-528.193363067885 115.861499147336 -742.191034961689</t>
  </si>
  <si>
    <t>-504.681995508029 108.934722591601 -830.055782858096</t>
  </si>
  <si>
    <t>-532.693772727099 151.463481092716 -684.456689810086</t>
  </si>
  <si>
    <t>-575.187022334499 284.807897646572 -680.819119434541</t>
  </si>
  <si>
    <t>-541.867483533799 331.181864442575 -386.303842704262</t>
  </si>
  <si>
    <t>-340.581047405652 290.942349834273 -252.178770989095</t>
  </si>
  <si>
    <t>-524.871851639236 92.2721263525414 -678.523737913394</t>
  </si>
  <si>
    <t>-293.760104336526 44.8612999049067 -351.170673653167</t>
  </si>
  <si>
    <t>-490.765937839199 232.591909735406 -207.14916697245</t>
  </si>
  <si>
    <t>-486.098947002775 258.147090315942 208.520364132014</t>
  </si>
  <si>
    <t>-486.344216146675 281.407070025412 614.234857454532</t>
  </si>
  <si>
    <t>-337.946211190973 298.962961333642 673.427950267272</t>
  </si>
  <si>
    <t>-519.993206196751 75.5741271725763 -200.497824812822</t>
  </si>
  <si>
    <t>-529.000930569237 86.5898809480211 215.739524391603</t>
  </si>
  <si>
    <t>-530.105713148453 100.465413954543 621.848782661332</t>
  </si>
  <si>
    <t>-387.875163795623 56.0898098053212 682.142064458227</t>
  </si>
  <si>
    <t>9763-20170724T150424.177545800.bin</t>
  </si>
  <si>
    <t>-505.459550884101 154.104177304768 -203.840583480772</t>
  </si>
  <si>
    <t>-517.497979152674 152.177358290804 -301.592188558153</t>
  </si>
  <si>
    <t>-524.711395864824 145.632095777219 -409.615883793286</t>
  </si>
  <si>
    <t>-528.624151769511 138.203302602044 -507.255575897708</t>
  </si>
  <si>
    <t>-529.839562260905 129.431260623629 -604.854584819022</t>
  </si>
  <si>
    <t>-528.627906764437 115.824352211006 -742.176776806602</t>
  </si>
  <si>
    <t>-505.163304100796 108.885897459411 -830.053167639734</t>
  </si>
  <si>
    <t>-533.088379176015 151.432715052326 -684.443372027375</t>
  </si>
  <si>
    <t>-575.620474554536 284.766187486946 -680.816150867778</t>
  </si>
  <si>
    <t>-542.45335891307 331.225894382893 -386.297152474998</t>
  </si>
  <si>
    <t>-341.255667461521 290.902129298862 -252.06416870613</t>
  </si>
  <si>
    <t>-525.238615943345 92.2451099456807 -678.509407461357</t>
  </si>
  <si>
    <t>-294.044175854132 44.7489130256247 -351.15837042196</t>
  </si>
  <si>
    <t>-490.872808083383 232.62415973417 -207.150374114304</t>
  </si>
  <si>
    <t>-486.125621873029 258.13324608956 208.521114916292</t>
  </si>
  <si>
    <t>-486.345707115304 281.415703331511 614.236943873409</t>
  </si>
  <si>
    <t>-337.951720755433 299.011938683288 673.428170860566</t>
  </si>
  <si>
    <t>-520.053899867454 75.5562020955745 -200.497343514546</t>
  </si>
  <si>
    <t>-529.014864491828 86.5597057089851 215.74132828209</t>
  </si>
  <si>
    <t>-530.116725680758 100.445289407378 621.850514019235</t>
  </si>
  <si>
    <t>-387.882592329343 56.0749007188333 682.139140921546</t>
  </si>
  <si>
    <t>9763-20170724T150424.239728500.bin</t>
  </si>
  <si>
    <t>-505.560530332578 154.067699176287 -203.837264127364</t>
  </si>
  <si>
    <t>-517.649784597199 152.137624467781 -301.582431946321</t>
  </si>
  <si>
    <t>-524.986741370875 145.590093744202 -409.597784125836</t>
  </si>
  <si>
    <t>-529.038123976712 138.157020488262 -507.231428153089</t>
  </si>
  <si>
    <t>-530.418875078317 129.376798705707 -604.82751450559</t>
  </si>
  <si>
    <t>-529.467850275206 115.75252153598 -742.150072074954</t>
  </si>
  <si>
    <t>-506.091444279203 108.798019106318 -830.048769563219</t>
  </si>
  <si>
    <t>-533.837424265996 151.365675210855 -684.412629597124</t>
  </si>
  <si>
    <t>-576.402519919351 284.690553638597 -680.786366969476</t>
  </si>
  <si>
    <t>-543.548748568179 331.168120226662 -386.235107298794</t>
  </si>
  <si>
    <t>-342.481232926896 290.704937205702 -251.849142329236</t>
  </si>
  <si>
    <t>-525.93905141709 92.1839233205628 -678.486371157135</t>
  </si>
  <si>
    <t>-294.775594922451 44.6797053817695 -351.028368960895</t>
  </si>
  <si>
    <t>-491.004376074282 232.583069956714 -207.143002083644</t>
  </si>
  <si>
    <t>-486.139596700181 258.112465684108 208.525837052303</t>
  </si>
  <si>
    <t>-486.344746995742 281.4148184602 614.24332352799</t>
  </si>
  <si>
    <t>-337.95068599348 298.999130459143 673.437857238761</t>
  </si>
  <si>
    <t>-520.138977748866 75.512046040277 -200.485167688661</t>
  </si>
  <si>
    <t>-529.012145401984 86.5348575266021 215.754882708048</t>
  </si>
  <si>
    <t>-530.120817623236 100.437539309 621.864034127699</t>
  </si>
  <si>
    <t>-387.88264957742 56.0547942738376 682.134022976731</t>
  </si>
  <si>
    <t>9763-20170724T150424.272817400.bin</t>
  </si>
  <si>
    <t>-505.616491862092 154.076530259571 -203.83436355805</t>
  </si>
  <si>
    <t>-517.740153066817 152.146081768333 -301.575326549988</t>
  </si>
  <si>
    <t>-525.1268817437 145.601374361823 -409.587297963023</t>
  </si>
  <si>
    <t>-529.227927357317 138.171925878666 -507.219295130401</t>
  </si>
  <si>
    <t>-530.662981655681 129.396288887557 -604.814939912246</t>
  </si>
  <si>
    <t>-529.793239070749 115.77937398104 -742.138746805633</t>
  </si>
  <si>
    <t>-506.441279614805 108.827792436666 -830.04423660831</t>
  </si>
  <si>
    <t>-534.140283553614 151.388107225649 -684.396852043513</t>
  </si>
  <si>
    <t>-576.693125884469 284.710897832318 -680.715985087478</t>
  </si>
  <si>
    <t>-543.965188459934 331.205459876123 -386.153290313417</t>
  </si>
  <si>
    <t>-342.977294685872 290.757811254161 -251.643657587197</t>
  </si>
  <si>
    <t>-526.215086788829 92.2089633349792 -678.478558890714</t>
  </si>
  <si>
    <t>-294.896549388582 44.7329117405388 -350.914500904408</t>
  </si>
  <si>
    <t>-491.088434666309 232.610265702949 -207.148670551628</t>
  </si>
  <si>
    <t>-486.157610949921 258.115156826592 208.520963756535</t>
  </si>
  <si>
    <t>-486.338918523092 281.418739161465 614.242863790967</t>
  </si>
  <si>
    <t>-337.950133870883 299.017573647953 673.446371840624</t>
  </si>
  <si>
    <t>-520.186795274214 75.521475901849 -200.476273978852</t>
  </si>
  <si>
    <t>-529.04790316076 86.5363281287657 215.764251864479</t>
  </si>
  <si>
    <t>-530.12410847211 100.42945807613 621.867820925554</t>
  </si>
  <si>
    <t>-387.882011035585 56.0488776764669 682.130151305065</t>
  </si>
  <si>
    <t>9763-20170724T150424.307910200.bin</t>
  </si>
  <si>
    <t>-505.678296487114 154.068838263102 -203.825907114711</t>
  </si>
  <si>
    <t>-517.809541432043 152.148343749346 -301.566115023579</t>
  </si>
  <si>
    <t>-525.23546398883 145.609236593526 -409.575876170519</t>
  </si>
  <si>
    <t>-529.383908931752 138.181524454822 -507.205770751218</t>
  </si>
  <si>
    <t>-530.878024087659 129.403764715078 -604.800643972088</t>
  </si>
  <si>
    <t>-530.103380197195 115.779459115905 -742.124124168403</t>
  </si>
  <si>
    <t>-506.788006827871 108.834027390276 -830.039848540968</t>
  </si>
  <si>
    <t>-534.422015315126 151.38957190871 -684.381056516861</t>
  </si>
  <si>
    <t>-577.011160398911 284.706493894869 -680.665055786814</t>
  </si>
  <si>
    <t>-544.395267703385 331.201385318086 -386.090023433135</t>
  </si>
  <si>
    <t>-343.504960135931 290.755432945352 -251.434070256217</t>
  </si>
  <si>
    <t>-526.469575879853 92.2138858503479 -678.465265877715</t>
  </si>
  <si>
    <t>-295.023614936959 44.7465544903894 -350.787113179485</t>
  </si>
  <si>
    <t>-491.139340811902 232.614523986759 -207.141008842051</t>
  </si>
  <si>
    <t>-486.202658830639 258.113184082589 208.528908875148</t>
  </si>
  <si>
    <t>-486.331782243703 281.426880892998 614.248356732894</t>
  </si>
  <si>
    <t>-337.947681274732 299.038323391677 673.459811336263</t>
  </si>
  <si>
    <t>-520.224697337979 75.4915297388795 -200.475195984138</t>
  </si>
  <si>
    <t>-529.079806085144 86.5493572935191 215.764254383523</t>
  </si>
  <si>
    <t>-530.126365976286 100.426086292518 621.872182098364</t>
  </si>
  <si>
    <t>-387.877285277691 56.0592163535428 682.12809006704</t>
  </si>
  <si>
    <t>9763-20170724T150424.372099600.bin</t>
  </si>
  <si>
    <t>-505.761108139475 154.009482326188 -203.820648102202</t>
  </si>
  <si>
    <t>-517.911706779928 152.08427415883 -301.558231956908</t>
  </si>
  <si>
    <t>-525.368596750541 145.549835814608 -409.56623082412</t>
  </si>
  <si>
    <t>-529.549083301065 138.13015914354 -507.195446317455</t>
  </si>
  <si>
    <t>-531.079435421732 129.364061778882 -604.790559844873</t>
  </si>
  <si>
    <t>-530.360380605816 115.759927861273 -742.116499853505</t>
  </si>
  <si>
    <t>-507.083538084216 108.836198292979 -830.044114500847</t>
  </si>
  <si>
    <t>-534.677184366014 151.35869153544 -684.366254811045</t>
  </si>
  <si>
    <t>-577.207151889454 284.692632619694 -680.472886699415</t>
  </si>
  <si>
    <t>-545.087179605751 331.449918959495 -385.884976397982</t>
  </si>
  <si>
    <t>-344.346346974239 290.854059562007 -251.051408454468</t>
  </si>
  <si>
    <t>-526.679268966751 92.1880088838407 -678.462805119823</t>
  </si>
  <si>
    <t>-295.106956889677 44.7104451424811 -350.573534446306</t>
  </si>
  <si>
    <t>-491.28192962546 232.559093490278 -207.131007819964</t>
  </si>
  <si>
    <t>-486.291939482125 258.110864558389 208.534986989621</t>
  </si>
  <si>
    <t>-486.314558367343 281.438731636885 614.25393355025</t>
  </si>
  <si>
    <t>-337.946741826643 299.099760104139 673.491485251961</t>
  </si>
  <si>
    <t>-520.253356602177 75.4212128080667 -200.471011793016</t>
  </si>
  <si>
    <t>-529.108816024458 86.4976807911648 215.767995774098</t>
  </si>
  <si>
    <t>-530.143634391821 100.387872412347 621.874711106684</t>
  </si>
  <si>
    <t>-387.872509789664 56.0766038088684 682.119572230802</t>
  </si>
  <si>
    <t>9763-20170724T150424.440286700.bin</t>
  </si>
  <si>
    <t>-505.772438616304 153.95313836611 -203.813622916991</t>
  </si>
  <si>
    <t>-517.932225986869 152.028220022684 -301.55022077356</t>
  </si>
  <si>
    <t>-525.357498525276 145.534931940357 -409.56271153354</t>
  </si>
  <si>
    <t>-529.493945856018 138.171391483748 -507.198135166561</t>
  </si>
  <si>
    <t>-530.965757277174 129.481643144719 -604.80094571528</t>
  </si>
  <si>
    <t>-530.150009573069 116.007825086041 -742.13918822531</t>
  </si>
  <si>
    <t>-506.870968690545 109.147755497775 -830.071121754958</t>
  </si>
  <si>
    <t>-534.542165979219 151.54707766695 -684.357977522528</t>
  </si>
  <si>
    <t>-577.047864399439 284.882097768111 -680.203893913404</t>
  </si>
  <si>
    <t>-545.765922607831 331.626040316155 -385.523573882439</t>
  </si>
  <si>
    <t>-345.085216806009 290.693790008775 -250.702174247088</t>
  </si>
  <si>
    <t>-526.479032552624 92.3801997101375 -678.505405511919</t>
  </si>
  <si>
    <t>-295.107347700411 45.1270070543212 -350.44525873308</t>
  </si>
  <si>
    <t>-491.338510520291 232.493035617887 -207.126440675518</t>
  </si>
  <si>
    <t>-486.284991702021 258.045582230767 208.538750980569</t>
  </si>
  <si>
    <t>-486.274819862825 281.40810570654 614.23876071338</t>
  </si>
  <si>
    <t>-337.933642868756 299.161700098401 673.51525558377</t>
  </si>
  <si>
    <t>-520.225262031793 75.3731521408458 -200.464100256223</t>
  </si>
  <si>
    <t>-529.098941872807 86.4891795530359 215.773478614066</t>
  </si>
  <si>
    <t>-530.129110719602 100.39986246243 621.868298213003</t>
  </si>
  <si>
    <t>-387.873421628115 56.0323828387575 682.108232600459</t>
  </si>
  <si>
    <t>9763-20170724T150424.473379800.bin</t>
  </si>
  <si>
    <t>-505.791351905395 153.91139459401 -203.815180782888</t>
  </si>
  <si>
    <t>-517.955329493372 151.989159820215 -301.551331191256</t>
  </si>
  <si>
    <t>-525.359714767075 145.512591875218 -409.566365062821</t>
  </si>
  <si>
    <t>-529.467416392286 138.17112520477 -507.204553823471</t>
  </si>
  <si>
    <t>-530.900936535851 129.511353279208 -604.810655966342</t>
  </si>
  <si>
    <t>-530.02157870822 116.088681534592 -742.153469396597</t>
  </si>
  <si>
    <t>-506.72311571644 109.271542991167 -830.083708551996</t>
  </si>
  <si>
    <t>-534.461152790806 151.603702248637 -684.360968843557</t>
  </si>
  <si>
    <t>-577.065810105531 284.89844931286 -680.129990784414</t>
  </si>
  <si>
    <t>-546.280065937382 331.656480297238 -385.399809576748</t>
  </si>
  <si>
    <t>-345.602470373526 290.393988705715 -250.67445987186</t>
  </si>
  <si>
    <t>-526.359398065227 92.4401375578204 -678.526932603245</t>
  </si>
  <si>
    <t>-295.093562897013 45.4298173461841 -350.44238073391</t>
  </si>
  <si>
    <t>-491.384021718368 232.470929916747 -207.130297629288</t>
  </si>
  <si>
    <t>-486.32100726437 258.020004397021 208.53495244107</t>
  </si>
  <si>
    <t>-486.264843672874 281.388717297948 614.245193036758</t>
  </si>
  <si>
    <t>-337.930657671548 299.180543881695 673.527799002694</t>
  </si>
  <si>
    <t>-520.202705577968 75.3240803075041 -200.470471537177</t>
  </si>
  <si>
    <t>-529.115353113848 86.4634785246083 215.765668621865</t>
  </si>
  <si>
    <t>-530.13499672846 100.390385793227 621.867032331251</t>
  </si>
  <si>
    <t>-387.877286260764 56.0296076990689 682.107179212547</t>
  </si>
  <si>
    <t>9763-20170724T150424.511473800.bin</t>
  </si>
  <si>
    <t>-505.813577958442 153.879686450034 -203.804649768541</t>
  </si>
  <si>
    <t>-517.980097952551 151.964651569664 -301.540520560752</t>
  </si>
  <si>
    <t>-525.362330206298 145.496015414818 -409.557560686096</t>
  </si>
  <si>
    <t>-529.439991587302 138.162814955445 -507.197734010745</t>
  </si>
  <si>
    <t>-530.833550902458 129.513081948441 -604.805355375004</t>
  </si>
  <si>
    <t>-529.887558113467 116.106853511831 -742.149188077181</t>
  </si>
  <si>
    <t>-506.558478100381 109.320077202322 -830.073663044481</t>
  </si>
  <si>
    <t>-534.36704664467 151.613320766106 -684.354473099752</t>
  </si>
  <si>
    <t>-577.047131809483 284.883575078829 -680.093625989804</t>
  </si>
  <si>
    <t>-546.773578799849 331.530270589641 -385.292735333782</t>
  </si>
  <si>
    <t>-346.017766136326 290.139986797321 -250.723146559643</t>
  </si>
  <si>
    <t>-526.244372094046 92.4523575714195 -678.523919343736</t>
  </si>
  <si>
    <t>-294.900332610479 45.4156834031371 -350.456362870143</t>
  </si>
  <si>
    <t>-491.443647282707 232.440032173742 -207.117074483672</t>
  </si>
  <si>
    <t>-486.335184003843 258.007758357725 208.546498706321</t>
  </si>
  <si>
    <t>-486.258005641372 281.378850391691 614.254373831516</t>
  </si>
  <si>
    <t>-337.926812506888 299.192874330442 673.53771848286</t>
  </si>
  <si>
    <t>-520.196803096986 75.3030924266004 -200.467538529075</t>
  </si>
  <si>
    <t>-529.100810875718 86.4050560223757 215.769732867101</t>
  </si>
  <si>
    <t>-530.142701069438 100.374481919778 621.871729403243</t>
  </si>
  <si>
    <t>-387.874152316974 56.0427148197102 682.107499999716</t>
  </si>
  <si>
    <t>9763-20170724T150424.573657200.bin</t>
  </si>
  <si>
    <t>-505.928207876293 153.852626574305 -203.757586861656</t>
  </si>
  <si>
    <t>-518.117965029529 151.95279736468 -301.490939814219</t>
  </si>
  <si>
    <t>-525.480016243106 145.512689414623 -409.51096990664</t>
  </si>
  <si>
    <t>-529.521452467818 138.211946315492 -507.155034101224</t>
  </si>
  <si>
    <t>-530.861165055874 129.602897072678 -604.766874176819</t>
  </si>
  <si>
    <t>-529.821310580148 116.263549344184 -742.116841156265</t>
  </si>
  <si>
    <t>-506.441206870297 109.548902735699 -830.033130471948</t>
  </si>
  <si>
    <t>-534.374967639939 151.73716018748 -684.307613963643</t>
  </si>
  <si>
    <t>-577.24074208363 284.937928064143 -679.96735047712</t>
  </si>
  <si>
    <t>-547.390969427226 331.081744187116 -385.044074185386</t>
  </si>
  <si>
    <t>-346.535893057853 289.873909085118 -250.566712906074</t>
  </si>
  <si>
    <t>-526.186941306816 92.5826957011391 -678.500639749192</t>
  </si>
  <si>
    <t>-294.551380396287 45.2687953119857 -350.552696334962</t>
  </si>
  <si>
    <t>-491.577071378247 232.365039565507 -207.046558652701</t>
  </si>
  <si>
    <t>-486.362646803785 257.972132107806 208.613267325993</t>
  </si>
  <si>
    <t>-486.270385401106 281.346074680226 614.322729812661</t>
  </si>
  <si>
    <t>-337.932923689693 299.257359347073 673.561141485598</t>
  </si>
  <si>
    <t>-520.278258088679 75.3138837808326 -200.442413306733</t>
  </si>
  <si>
    <t>-529.086808836506 86.2696111972994 215.800804501302</t>
  </si>
  <si>
    <t>-530.185601760739 100.341258326103 621.903836451118</t>
  </si>
  <si>
    <t>-387.884991633129 56.0580937294444 682.099714270272</t>
  </si>
  <si>
    <t>9763-20170724T150424.638827600.bin</t>
  </si>
  <si>
    <t>-506.12335085959 153.802902701949 -203.732204488114</t>
  </si>
  <si>
    <t>-518.311579919018 151.90808950766 -301.465733288068</t>
  </si>
  <si>
    <t>-525.626603283881 145.511754944388 -409.491529784047</t>
  </si>
  <si>
    <t>-529.608602939405 138.268688594918 -507.142377747731</t>
  </si>
  <si>
    <t>-530.873010535743 129.736323664457 -604.762142272159</t>
  </si>
  <si>
    <t>-529.711295188361 116.526845032427 -742.123569742041</t>
  </si>
  <si>
    <t>-506.288785545453 109.902941348593 -830.035492104725</t>
  </si>
  <si>
    <t>-534.343887342932 151.941932950609 -684.284864187887</t>
  </si>
  <si>
    <t>-577.289616717379 285.116147335039 -679.819710576573</t>
  </si>
  <si>
    <t>-547.933643271369 331.271466818908 -384.848793068098</t>
  </si>
  <si>
    <t>-347.112691354259 289.989767481909 -250.34302252577</t>
  </si>
  <si>
    <t>-526.105715619836 92.7897456861267 -678.52673751585</t>
  </si>
  <si>
    <t>-294.407134233488 45.1297110538173 -350.771335037936</t>
  </si>
  <si>
    <t>-491.793455197494 232.284028134393 -207.005741621216</t>
  </si>
  <si>
    <t>-486.41824826667 257.961210471661 208.647732626119</t>
  </si>
  <si>
    <t>-486.278674217087 281.344389499939 614.348344446984</t>
  </si>
  <si>
    <t>-337.933738337012 299.265007498241 673.565078221048</t>
  </si>
  <si>
    <t>-520.455859227811 75.2422293617969 -200.413687443201</t>
  </si>
  <si>
    <t>-529.164824943774 86.1620648046994 215.832547152614</t>
  </si>
  <si>
    <t>-530.205986895745 100.316069701956 621.920841038131</t>
  </si>
  <si>
    <t>-387.884480722215 56.0664170907685 682.091959994076</t>
  </si>
  <si>
    <t>9763-20170724T150424.674923900.bin</t>
  </si>
  <si>
    <t>-506.252417724111 153.776554556976 -203.720392482439</t>
  </si>
  <si>
    <t>-518.440386444925 151.880859360635 -301.454031028812</t>
  </si>
  <si>
    <t>-525.732965410819 145.496714630636 -409.482070089466</t>
  </si>
  <si>
    <t>-529.68628936771 138.270711024128 -507.135436222781</t>
  </si>
  <si>
    <t>-530.913921445446 129.762465018909 -604.757685476974</t>
  </si>
  <si>
    <t>-529.692284460126 116.594911027861 -742.122474592744</t>
  </si>
  <si>
    <t>-506.239398388289 110.006280580448 -830.028988611165</t>
  </si>
  <si>
    <t>-534.355933328652 151.99158578145 -684.275025645663</t>
  </si>
  <si>
    <t>-577.305176344634 285.167046304485 -679.779234390263</t>
  </si>
  <si>
    <t>-548.269897559213 331.276076071823 -384.769223307552</t>
  </si>
  <si>
    <t>-347.456757212577 289.939613842594 -250.268746161992</t>
  </si>
  <si>
    <t>-526.108625843284 92.8393539613867 -678.531512307698</t>
  </si>
  <si>
    <t>-294.428324257956 44.9968506550558 -350.908470428942</t>
  </si>
  <si>
    <t>-491.916538170705 232.253879144934 -206.998505532833</t>
  </si>
  <si>
    <t>-486.473343829824 257.942232639475 208.653389438424</t>
  </si>
  <si>
    <t>-486.273821048079 281.348035434806 614.357341082703</t>
  </si>
  <si>
    <t>-337.927928511138 299.254415456595 673.576028909481</t>
  </si>
  <si>
    <t>-520.608012864313 75.2223127884631 -200.410633686593</t>
  </si>
  <si>
    <t>-529.222974382061 86.1114847545628 215.838349067827</t>
  </si>
  <si>
    <t>-530.215486940783 100.295254515459 621.919764420967</t>
  </si>
  <si>
    <t>-387.886838971383 56.0674131127039 682.089946729592</t>
  </si>
  <si>
    <t>9763-20170724T150424.742923400.bin</t>
  </si>
  <si>
    <t>-506.447725967081 153.631207189432 -203.706476424687</t>
  </si>
  <si>
    <t>-518.642115625175 151.743410541022 -301.439350341633</t>
  </si>
  <si>
    <t>-525.909580073476 145.385541971007 -409.470741142225</t>
  </si>
  <si>
    <t>-529.827814500888 138.192093141008 -507.127838660847</t>
  </si>
  <si>
    <t>-531.00847769842 129.726076940529 -604.754226220781</t>
  </si>
  <si>
    <t>-529.708721914144 116.62889860212 -742.125173562248</t>
  </si>
  <si>
    <t>-506.194358681768 110.083863727922 -830.018527733901</t>
  </si>
  <si>
    <t>-534.412629575616 151.994742780347 -684.262247484439</t>
  </si>
  <si>
    <t>-577.388416993205 285.158718191285 -679.710266803397</t>
  </si>
  <si>
    <t>-548.796917861839 331.110910615863 -384.632292112694</t>
  </si>
  <si>
    <t>-348.044497674403 289.633806864497 -250.084535018505</t>
  </si>
  <si>
    <t>-526.153882573491 92.8416118075049 -678.544281239981</t>
  </si>
  <si>
    <t>-294.682898435837 44.9392117147977 -350.893647179573</t>
  </si>
  <si>
    <t>-492.053200721327 232.112270693422 -206.985752526844</t>
  </si>
  <si>
    <t>-486.562295107117 257.853092706314 208.662278063232</t>
  </si>
  <si>
    <t>-486.276440813829 281.341465179598 614.360143549936</t>
  </si>
  <si>
    <t>-337.927454726683 299.235233165765 673.574943826449</t>
  </si>
  <si>
    <t>-520.826093830194 75.0969113351896 -200.403189871575</t>
  </si>
  <si>
    <t>-529.336934356266 85.9747989468522 215.848233718384</t>
  </si>
  <si>
    <t>-530.233585608357 100.254835608516 621.928798417088</t>
  </si>
  <si>
    <t>-387.896025560135 56.0424168474528 682.089253318184</t>
  </si>
  <si>
    <t>9763-20170724T150424.774007000.bin</t>
  </si>
  <si>
    <t>-506.502076653936 153.557952861167 -203.707492951752</t>
  </si>
  <si>
    <t>-518.714706002253 151.685669184732 -301.438519879537</t>
  </si>
  <si>
    <t>-525.980980643044 145.347767747691 -409.470989511958</t>
  </si>
  <si>
    <t>-529.889683884772 138.174437089399 -507.13001083324</t>
  </si>
  <si>
    <t>-531.05247924962 129.731399229688 -604.758683321981</t>
  </si>
  <si>
    <t>-529.718891880541 116.670083394571 -742.132665755009</t>
  </si>
  <si>
    <t>-506.180497951088 110.135974862989 -830.020406391176</t>
  </si>
  <si>
    <t>-534.440326476367 152.020308329227 -684.261659435243</t>
  </si>
  <si>
    <t>-577.450258492245 285.174264067401 -679.680994656537</t>
  </si>
  <si>
    <t>-549.100206134747 331.002816398529 -384.56077523749</t>
  </si>
  <si>
    <t>-348.377852179331 289.463575792519 -249.987175146081</t>
  </si>
  <si>
    <t>-526.176446198057 92.8666339441602 -678.55717704061</t>
  </si>
  <si>
    <t>-294.782490021196 44.9747446520228 -350.77508472034</t>
  </si>
  <si>
    <t>-492.090806986808 232.029688502383 -206.977474120217</t>
  </si>
  <si>
    <t>-486.568045167288 257.806910667907 208.667821640065</t>
  </si>
  <si>
    <t>-486.278611033332 281.336740589707 614.360090358134</t>
  </si>
  <si>
    <t>-337.921099562495 299.190471168959 673.565602828232</t>
  </si>
  <si>
    <t>-520.931061202788 75.0378435058569 -200.409015289049</t>
  </si>
  <si>
    <t>-529.364131189826 85.8998547035978 215.844385269686</t>
  </si>
  <si>
    <t>-530.239248044169 100.241094762544 621.938075310197</t>
  </si>
  <si>
    <t>-387.900287652473 56.0228409525566 682.09095304036</t>
  </si>
  <si>
    <t>9763-20170724T150424.838189300.bin</t>
  </si>
  <si>
    <t>-506.645541897277 153.437331054404 -203.695930931834</t>
  </si>
  <si>
    <t>-518.854985567267 151.570409175868 -301.427444430755</t>
  </si>
  <si>
    <t>-526.095948212518 145.248000857091 -409.462704012737</t>
  </si>
  <si>
    <t>-529.973623914119 138.093258959679 -507.124118573968</t>
  </si>
  <si>
    <t>-531.097682158652 129.673442848315 -604.755322433631</t>
  </si>
  <si>
    <t>-529.701793427116 116.649942972125 -742.132405001704</t>
  </si>
  <si>
    <t>-506.122017986274 110.118136542479 -830.009063150461</t>
  </si>
  <si>
    <t>-534.44837549754 151.984554481922 -684.253541026101</t>
  </si>
  <si>
    <t>-577.475717098493 285.127584416838 -679.622640002157</t>
  </si>
  <si>
    <t>-549.409132959628 330.612514627639 -384.422058897803</t>
  </si>
  <si>
    <t>-348.976552637673 289.000593428511 -249.439714699495</t>
  </si>
  <si>
    <t>-526.189240408398 92.8289611211067 -678.561797179212</t>
  </si>
  <si>
    <t>-294.864139064513 44.8221642776982 -350.729775449287</t>
  </si>
  <si>
    <t>-492.247847113132 231.892889242737 -206.952946898174</t>
  </si>
  <si>
    <t>-486.596445335749 257.734643828535 208.686645027806</t>
  </si>
  <si>
    <t>-486.294591106777 281.330445465859 614.368774739996</t>
  </si>
  <si>
    <t>-337.924014546959 299.144797388529 673.553377846246</t>
  </si>
  <si>
    <t>-521.06853910466 74.9524607663977 -200.399194741471</t>
  </si>
  <si>
    <t>-529.348396647004 85.7320972771531 215.859446369065</t>
  </si>
  <si>
    <t>-530.253697811577 100.214616877011 621.952597805096</t>
  </si>
  <si>
    <t>-387.906961576712 55.9900721963304 682.082373980621</t>
  </si>
  <si>
    <t>9763-20170724T150424.875283600.bin</t>
  </si>
  <si>
    <t>-506.688371926162 153.41384372989 -203.697465311225</t>
  </si>
  <si>
    <t>-518.909411819548 151.5498716559 -301.42754599017</t>
  </si>
  <si>
    <t>-526.143350188898 145.236420298582 -409.463697311017</t>
  </si>
  <si>
    <t>-530.007062427335 138.092623438267 -507.126600069728</t>
  </si>
  <si>
    <t>-531.109768147553 129.686945917519 -604.759261737195</t>
  </si>
  <si>
    <t>-529.676219612083 116.687511686365 -742.138125546512</t>
  </si>
  <si>
    <t>-506.076451831385 110.166439767329 -830.010368359279</t>
  </si>
  <si>
    <t>-534.440860994934 152.011600756599 -684.25458604187</t>
  </si>
  <si>
    <t>-577.484728948121 285.147651006043 -679.601311091558</t>
  </si>
  <si>
    <t>-549.564259088544 330.475038296256 -384.362699305879</t>
  </si>
  <si>
    <t>-349.309293043178 288.840311804017 -249.123975989274</t>
  </si>
  <si>
    <t>-526.178920947612 92.8555618632397 -678.570748924912</t>
  </si>
  <si>
    <t>-294.938067266543 44.8085760220656 -350.74482112573</t>
  </si>
  <si>
    <t>-492.2955130924 231.851286113649 -206.950387887666</t>
  </si>
  <si>
    <t>-486.645286485286 257.714788038217 208.687889478309</t>
  </si>
  <si>
    <t>-486.303616330215 281.337030615179 614.376451123239</t>
  </si>
  <si>
    <t>-337.931318617696 299.15963388759 673.554296053177</t>
  </si>
  <si>
    <t>-521.104534876883 74.9495948033996 -200.392307752761</t>
  </si>
  <si>
    <t>-529.32403974956 85.6349416416203 215.869977922689</t>
  </si>
  <si>
    <t>-530.269118266186 100.19889965942 621.967907157439</t>
  </si>
  <si>
    <t>-387.909300730541 55.9887802309147 682.077391920036</t>
  </si>
  <si>
    <t>9763-20170724T150424.939460700.bin</t>
  </si>
  <si>
    <t>-506.702693340844 153.34621515991 -203.668434067863</t>
  </si>
  <si>
    <t>-518.892068812111 151.492887761925 -301.402752297468</t>
  </si>
  <si>
    <t>-526.091153045466 145.205271308538 -409.442646003207</t>
  </si>
  <si>
    <t>-529.923864890756 138.090575596208 -507.108930770811</t>
  </si>
  <si>
    <t>-530.996380397175 129.720072726641 -604.744850042798</t>
  </si>
  <si>
    <t>-529.52151516167 116.776298912975 -742.12859343337</t>
  </si>
  <si>
    <t>-505.904768339685 110.280007277999 -829.998124680267</t>
  </si>
  <si>
    <t>-534.310424394534 152.076138095162 -684.232251108826</t>
  </si>
  <si>
    <t>-577.387001813033 285.206931785642 -679.488146095015</t>
  </si>
  <si>
    <t>-549.648553677023 330.159924251359 -384.175020715338</t>
  </si>
  <si>
    <t>-349.520807103171 288.67099326334 -248.703450294912</t>
  </si>
  <si>
    <t>-526.036459677098 92.9196321318393 -678.569837920773</t>
  </si>
  <si>
    <t>-294.563208428268 44.6805710717017 -350.848141144662</t>
  </si>
  <si>
    <t>-492.259472632072 231.732952443904 -206.917541158488</t>
  </si>
  <si>
    <t>-486.698546823595 257.674980806775 208.717021803383</t>
  </si>
  <si>
    <t>-486.309072428668 281.359513016396 614.39820771757</t>
  </si>
  <si>
    <t>-337.932215387124 299.147408126254 673.57504155437</t>
  </si>
  <si>
    <t>-521.145086794244 74.9185653783813 -200.38500166283</t>
  </si>
  <si>
    <t>-529.207167193788 85.3809968633193 215.886022110619</t>
  </si>
  <si>
    <t>-530.308715022023 100.151089849833 621.978285139705</t>
  </si>
  <si>
    <t>-387.914118533262 55.9711516044251 682.027527891965</t>
  </si>
  <si>
    <t>9763-20170724T150424.973551400.bin</t>
  </si>
  <si>
    <t>-506.683559108336 153.316048793461 -203.652299415378</t>
  </si>
  <si>
    <t>-518.831827467047 151.459464005433 -301.391517762907</t>
  </si>
  <si>
    <t>-525.981476463623 145.19706998631 -409.436259307395</t>
  </si>
  <si>
    <t>-529.769118232404 138.116425260614 -507.106782912306</t>
  </si>
  <si>
    <t>-530.796883531698 129.79175443144 -604.747217446098</t>
  </si>
  <si>
    <t>-529.260054779187 116.924572472451 -742.137439394943</t>
  </si>
  <si>
    <t>-505.609976030108 110.46346495988 -830.000441582949</t>
  </si>
  <si>
    <t>-534.091178155871 152.189755737141 -684.223503331276</t>
  </si>
  <si>
    <t>-577.237322193865 285.283440555825 -679.422790592591</t>
  </si>
  <si>
    <t>-549.515889202795 330.080701960726 -384.084498125617</t>
  </si>
  <si>
    <t>-349.370876182918 288.56073125569 -248.647900372798</t>
  </si>
  <si>
    <t>-525.787574087055 93.0346777023497 -678.590384522224</t>
  </si>
  <si>
    <t>-294.14510710808 44.405634979383 -350.952684140879</t>
  </si>
  <si>
    <t>-492.277296716678 231.6882545185 -206.898355260045</t>
  </si>
  <si>
    <t>-486.727398175706 257.679260067085 208.733320300969</t>
  </si>
  <si>
    <t>-486.313826263313 281.374461276194 614.40639359035</t>
  </si>
  <si>
    <t>-337.936527416871 299.164355837845 673.581494641909</t>
  </si>
  <si>
    <t>-521.088587097621 74.8912890311283 -200.384232946716</t>
  </si>
  <si>
    <t>-529.145695818157 85.3111964609573 215.887960662892</t>
  </si>
  <si>
    <t>-530.32010861241 100.146210383178 621.967302076958</t>
  </si>
  <si>
    <t>-387.913161090548 55.9669231050759 681.987678788023</t>
  </si>
  <si>
    <t>9763-20170724T150425.042740500.bin</t>
  </si>
  <si>
    <t>-506.623936276454 153.230120335875 -203.685701628547</t>
  </si>
  <si>
    <t>-518.92084818282 151.322534752974 -301.405468666708</t>
  </si>
  <si>
    <t>-526.126182063826 145.060270412605 -409.44655707284</t>
  </si>
  <si>
    <t>-529.924688266067 138.00400826034 -507.118273729228</t>
  </si>
  <si>
    <t>-530.926351008903 129.727806414721 -604.763002846773</t>
  </si>
  <si>
    <t>-529.31589445983 116.955208655743 -742.161283252545</t>
  </si>
  <si>
    <t>-505.574332923836 110.570072026455 -830.005267004504</t>
  </si>
  <si>
    <t>-534.210002760668 152.176030440684 -684.225736204041</t>
  </si>
  <si>
    <t>-577.417972974075 285.24257680783 -679.222190038859</t>
  </si>
  <si>
    <t>-549.838534465187 330.056550823619 -383.872990504206</t>
  </si>
  <si>
    <t>-349.735195934727 288.350568140524 -248.432045024113</t>
  </si>
  <si>
    <t>-525.845529485731 93.0261225974934 -678.628959075047</t>
  </si>
  <si>
    <t>-294.00416318729 43.9037214003617 -351.061183991129</t>
  </si>
  <si>
    <t>-492.488881604913 231.550944298516 -206.890236809004</t>
  </si>
  <si>
    <t>-486.932928753954 257.770548018297 208.726971751182</t>
  </si>
  <si>
    <t>-486.31998208806 281.421410320331 614.411166893184</t>
  </si>
  <si>
    <t>-337.958681663807 299.309696777606 673.596761484803</t>
  </si>
  <si>
    <t>-520.847622564063 74.7287971184994 -200.384348627342</t>
  </si>
  <si>
    <t>-528.903914829436 85.1883085212874 215.886849632902</t>
  </si>
  <si>
    <t>-530.327776156784 100.108576313616 621.966029834846</t>
  </si>
  <si>
    <t>-387.923491730157 55.8818025416972 681.957892466344</t>
  </si>
  <si>
    <t>9763-20170724T150425.073822700.bin</t>
  </si>
  <si>
    <t>-506.542131908958 153.01866497333 -203.802952247774</t>
  </si>
  <si>
    <t>-519.218001411681 151.109150799275 -301.474242313341</t>
  </si>
  <si>
    <t>-526.648525774376 144.837344646639 -409.499592746782</t>
  </si>
  <si>
    <t>-530.573781964714 137.775811775414 -507.165896506444</t>
  </si>
  <si>
    <t>-531.626140011616 129.501446944662 -604.810243042754</t>
  </si>
  <si>
    <t>-530.007747272799 116.741769558053 -742.20960489811</t>
  </si>
  <si>
    <t>-506.225773475338 110.392144169471 -830.045237901587</t>
  </si>
  <si>
    <t>-534.921876916063 151.954762800239 -684.270845700251</t>
  </si>
  <si>
    <t>-578.222400667987 284.993490525419 -679.213169914263</t>
  </si>
  <si>
    <t>-550.769184299167 329.782451608178 -383.848563845781</t>
  </si>
  <si>
    <t>-350.773030939932 287.848115665552 -248.319674867259</t>
  </si>
  <si>
    <t>-526.524382961136 92.8089885800744 -678.679355284764</t>
  </si>
  <si>
    <t>-294.604194717008 43.3193333738723 -351.177455837756</t>
  </si>
  <si>
    <t>-492.675317637601 231.297382401535 -206.935934860325</t>
  </si>
  <si>
    <t>-487.047021854018 257.874801609749 208.65763995027</t>
  </si>
  <si>
    <t>-486.322002562312 281.458373033772 614.385669830677</t>
  </si>
  <si>
    <t>-337.984226143634 299.488091291651 673.587335100558</t>
  </si>
  <si>
    <t>-520.639968930129 74.6170054556781 -200.400116145348</t>
  </si>
  <si>
    <t>-528.720825173727 85.0546388976068 215.871130537743</t>
  </si>
  <si>
    <t>-530.314683434377 100.090532548828 621.968235000631</t>
  </si>
  <si>
    <t>-387.896404888818 55.9030472788379 681.95568472169</t>
  </si>
  <si>
    <t>9763-20170724T150425.139687400.bin</t>
  </si>
  <si>
    <t>-506.540684407561 152.304107575632 -203.695022664955</t>
  </si>
  <si>
    <t>-519.595380830427 150.49948112156 -301.318370866309</t>
  </si>
  <si>
    <t>-527.261145286545 144.298753804475 -409.331249742332</t>
  </si>
  <si>
    <t>-531.323575614598 137.291146013953 -506.995909445273</t>
  </si>
  <si>
    <t>-532.436973014482 129.065308157983 -604.643706287597</t>
  </si>
  <si>
    <t>-530.8238367403 116.37303195659 -742.049417127115</t>
  </si>
  <si>
    <t>-506.977530272573 110.080128531231 -829.871699600771</t>
  </si>
  <si>
    <t>-535.769331817415 151.552806886189 -684.093111822581</t>
  </si>
  <si>
    <t>-579.274462396203 284.528718133471 -678.956987636314</t>
  </si>
  <si>
    <t>-552.160543136584 328.926711483892 -383.501948945762</t>
  </si>
  <si>
    <t>-352.229149599974 286.728623002639 -247.959409979943</t>
  </si>
  <si>
    <t>-527.304457447795 92.4139381053724 -678.531146458926</t>
  </si>
  <si>
    <t>-295.243613671046 42.434718248074 -351.130585199064</t>
  </si>
  <si>
    <t>-492.701412489532 230.418019489278 -206.911112228627</t>
  </si>
  <si>
    <t>-487.33433498665 257.980806048782 208.621686724164</t>
  </si>
  <si>
    <t>-486.278063046567 281.429731667657 614.33908446636</t>
  </si>
  <si>
    <t>-338.015954027866 299.992081877303 673.56557155856</t>
  </si>
  <si>
    <t>-520.419706106263 74.2087510666281 -200.412202569722</t>
  </si>
  <si>
    <t>-528.607054286127 84.6135424997765 215.857824437016</t>
  </si>
  <si>
    <t>-530.307457961488 100.036492619211 621.953769478834</t>
  </si>
  <si>
    <t>-387.923934506594 55.7121642486975 681.922771758789</t>
  </si>
  <si>
    <t>9763-20170724T150425.178792000.bin</t>
  </si>
  <si>
    <t>-506.515142804198 152.100422131936 -203.669499947208</t>
  </si>
  <si>
    <t>-519.805384883041 150.334447161446 -301.261796932166</t>
  </si>
  <si>
    <t>-527.61629393323 144.174625711068 -409.266692901747</t>
  </si>
  <si>
    <t>-531.763361931408 137.208400014449 -506.930749375727</t>
  </si>
  <si>
    <t>-532.914967414856 129.032027094815 -604.582328478281</t>
  </si>
  <si>
    <t>-531.306940179468 116.420959300852 -741.99534142395</t>
  </si>
  <si>
    <t>-507.433634404578 110.168724878003 -829.813206720171</t>
  </si>
  <si>
    <t>-536.279091585947 151.56231796148 -684.018228775643</t>
  </si>
  <si>
    <t>-579.90165712818 284.490668019624 -678.764066837381</t>
  </si>
  <si>
    <t>-552.874874218777 328.599829772764 -383.257879500553</t>
  </si>
  <si>
    <t>-352.784488139542 286.469751148572 -247.929103648152</t>
  </si>
  <si>
    <t>-527.7563934869 92.4284085578302 -678.491516079826</t>
  </si>
  <si>
    <t>-295.598287372676 42.3227152566926 -351.145636526895</t>
  </si>
  <si>
    <t>-492.858302505011 230.184242932152 -206.901816908825</t>
  </si>
  <si>
    <t>-487.454167524949 257.943337831244 208.617411247999</t>
  </si>
  <si>
    <t>-486.216392832287 281.335502218803 614.317451113484</t>
  </si>
  <si>
    <t>-338.008354742176 300.266327249394 673.562730881758</t>
  </si>
  <si>
    <t>-520.321193438231 74.0966549118632 -200.403194929798</t>
  </si>
  <si>
    <t>-528.5868156724 84.430797091175 215.866984984775</t>
  </si>
  <si>
    <t>-530.315320344926 99.9990675414115 621.950589862324</t>
  </si>
  <si>
    <t>-387.957273414747 55.5763922412743 681.907419667901</t>
  </si>
  <si>
    <t>9763-20170724T150425.240737300.bin</t>
  </si>
  <si>
    <t>-506.840518236467 152.124484698322 -203.652608885584</t>
  </si>
  <si>
    <t>-520.348633343733 150.372763523072 -301.215220570876</t>
  </si>
  <si>
    <t>-528.315844679251 144.259195290363 -409.211324482055</t>
  </si>
  <si>
    <t>-532.571127891859 137.351474713425 -506.874860604729</t>
  </si>
  <si>
    <t>-533.798738059965 129.252368413515 -604.531901403071</t>
  </si>
  <si>
    <t>-532.264577958662 116.772588432881 -741.957878570368</t>
  </si>
  <si>
    <t>-508.393951931379 110.65335957272 -829.785861514995</t>
  </si>
  <si>
    <t>-537.274234932643 151.848544928168 -683.944258954648</t>
  </si>
  <si>
    <t>-581.144364885354 284.683772140462 -678.445807154506</t>
  </si>
  <si>
    <t>-554.369440436118 328.341856415447 -382.849675476712</t>
  </si>
  <si>
    <t>-353.83425320865 286.146723802358 -248.201168917683</t>
  </si>
  <si>
    <t>-528.611208452739 92.7293945078629 -678.479013312732</t>
  </si>
  <si>
    <t>-296.245354974921 42.4429688818416 -351.304346529619</t>
  </si>
  <si>
    <t>-493.415295047868 230.157624624953 -206.941328802819</t>
  </si>
  <si>
    <t>-487.671095041549 257.734919723387 208.58542196554</t>
  </si>
  <si>
    <t>-486.066711719716 281.201250375312 614.265358175166</t>
  </si>
  <si>
    <t>-337.962432792703 300.705459130462 673.584023076943</t>
  </si>
  <si>
    <t>-520.223879338775 74.1314249057602 -200.38581807279</t>
  </si>
  <si>
    <t>-528.72433502992 84.3095776609239 215.88348543869</t>
  </si>
  <si>
    <t>-530.317689808683 99.9140827863337 621.945210272478</t>
  </si>
  <si>
    <t>-387.992719876195 55.405945555473 681.917173847814</t>
  </si>
  <si>
    <t>9763-20170724T150425.272822700.bin</t>
  </si>
  <si>
    <t>-506.949480820966 152.160451250743 -203.640638079993</t>
  </si>
  <si>
    <t>-520.500374505794 150.400515483118 -301.197217008285</t>
  </si>
  <si>
    <t>-528.507052963824 144.290255373448 -409.190617515644</t>
  </si>
  <si>
    <t>-532.795250798058 137.391258139415 -506.853338657075</t>
  </si>
  <si>
    <t>-534.053247164479 129.306873676393 -604.511143252778</t>
  </si>
  <si>
    <t>-532.559505222213 116.854582835928 -741.940166795939</t>
  </si>
  <si>
    <t>-508.708586070251 110.802250702928 -829.778013454874</t>
  </si>
  <si>
    <t>-537.589518847613 151.913572756498 -683.91796862613</t>
  </si>
  <si>
    <t>-581.5698113854 284.711630716068 -678.334364886144</t>
  </si>
  <si>
    <t>-555.105549912256 328.255860030679 -382.693442227571</t>
  </si>
  <si>
    <t>-354.365759579269 285.921716767758 -248.393975406518</t>
  </si>
  <si>
    <t>-528.850033641715 92.8043045687386 -678.467120917651</t>
  </si>
  <si>
    <t>-296.445708375439 42.5055981565956 -351.424965560103</t>
  </si>
  <si>
    <t>-493.703217422361 230.088768589438 -206.943821258651</t>
  </si>
  <si>
    <t>-487.99711357625 257.636907397061 208.585430632728</t>
  </si>
  <si>
    <t>-485.991222024659 281.142057376063 614.258086897234</t>
  </si>
  <si>
    <t>-337.939086274238 300.924320106834 673.614902485082</t>
  </si>
  <si>
    <t>-520.134002846418 74.1732790498415 -200.378128759814</t>
  </si>
  <si>
    <t>-528.783938412966 84.2691858918433 215.890097434469</t>
  </si>
  <si>
    <t>-530.313079293919 99.8649321216294 621.949410483369</t>
  </si>
  <si>
    <t>-388.002849647618 55.3407408936573 681.944348097097</t>
  </si>
  <si>
    <t>9763-20170724T150425.306914400.bin</t>
  </si>
  <si>
    <t>-507.130863997602 152.136552641068 -203.63780975326</t>
  </si>
  <si>
    <t>-520.763670259705 150.375556809824 -301.182886802886</t>
  </si>
  <si>
    <t>-528.833798240239 144.266215429648 -409.171526850548</t>
  </si>
  <si>
    <t>-533.168334419232 137.370329296593 -506.832460401889</t>
  </si>
  <si>
    <t>-534.461676913384 129.292513229832 -604.490412076925</t>
  </si>
  <si>
    <t>-533.006171938676 116.853972921361 -741.921001010846</t>
  </si>
  <si>
    <t>-509.175764535127 110.848904155588 -829.76771524154</t>
  </si>
  <si>
    <t>-538.058706989995 151.901344096651 -683.893822450293</t>
  </si>
  <si>
    <t>-582.125652224103 284.659881842082 -678.222654161954</t>
  </si>
  <si>
    <t>-555.926458750159 328.2155274262 -382.559796864017</t>
  </si>
  <si>
    <t>-355.056094037844 285.649423449255 -248.529128142466</t>
  </si>
  <si>
    <t>-529.2403889736 92.802900854022 -678.451613949713</t>
  </si>
  <si>
    <t>-296.739221808216 42.6197880118038 -351.55678362091</t>
  </si>
  <si>
    <t>-494.07373480463 230.049522185115 -206.921974596309</t>
  </si>
  <si>
    <t>-488.353897245824 257.51067456864 208.612830732815</t>
  </si>
  <si>
    <t>-485.923441443258 281.095419927749 614.261224975217</t>
  </si>
  <si>
    <t>-337.917745036439 301.129355019795 673.649446378941</t>
  </si>
  <si>
    <t>-520.247440687448 74.1440712445919 -200.392756556612</t>
  </si>
  <si>
    <t>-528.822293974411 84.2766059992346 215.876197703809</t>
  </si>
  <si>
    <t>-530.305931937967 99.8268400159709 621.953397177032</t>
  </si>
  <si>
    <t>-388.008002355438 55.2988612257222 681.974660181733</t>
  </si>
  <si>
    <t>9763-20170724T150425.372113800.bin</t>
  </si>
  <si>
    <t>-507.414404742169 152.280005978296 -203.655046203761</t>
  </si>
  <si>
    <t>-521.083030587931 150.503954418451 -301.1948997406</t>
  </si>
  <si>
    <t>-529.195228433477 144.38517279801 -409.179884407264</t>
  </si>
  <si>
    <t>-533.568920742818 137.4837314605 -506.838703225767</t>
  </si>
  <si>
    <t>-534.902587806833 129.403726327591 -604.495925507405</t>
  </si>
  <si>
    <t>-533.505214711081 116.965646753232 -741.927060221272</t>
  </si>
  <si>
    <t>-509.695278090501 110.988392795243 -829.781313404782</t>
  </si>
  <si>
    <t>-538.573142246791 152.006744997996 -683.897602318018</t>
  </si>
  <si>
    <t>-582.816252095437 284.708278109801 -678.181865901335</t>
  </si>
  <si>
    <t>-556.843620828193 328.400602962884 -382.519071485058</t>
  </si>
  <si>
    <t>-355.942824955019 285.596754089935 -248.609814272608</t>
  </si>
  <si>
    <t>-529.672668745047 92.9203248490983 -678.459535493243</t>
  </si>
  <si>
    <t>-297.01950724421 42.909164583619 -351.708124515386</t>
  </si>
  <si>
    <t>-494.522739287366 230.248811896267 -206.921047042458</t>
  </si>
  <si>
    <t>-488.631000311124 257.447923697976 208.628596536142</t>
  </si>
  <si>
    <t>-485.876588362373 281.096947437053 614.269332651611</t>
  </si>
  <si>
    <t>-337.899249923647 301.253704996625 673.686582508936</t>
  </si>
  <si>
    <t>-520.399695769422 74.3370729090257 -200.409070073846</t>
  </si>
  <si>
    <t>-528.918070474832 84.3107340386186 215.86487421509</t>
  </si>
  <si>
    <t>-530.302184028895 99.7878828109574 621.955881965455</t>
  </si>
  <si>
    <t>-388.008720374653 55.2817073133858 682.003931153156</t>
  </si>
  <si>
    <t>9763-20170724T150425.442305400.bin</t>
  </si>
  <si>
    <t>-508.499188605659 152.675458604646 -203.682143103467</t>
  </si>
  <si>
    <t>-522.234835658978 150.873438397836 -301.211995384571</t>
  </si>
  <si>
    <t>-530.450477263942 144.731893983859 -409.187861442927</t>
  </si>
  <si>
    <t>-534.929348511936 137.812037531181 -506.840600596478</t>
  </si>
  <si>
    <t>-536.37977214264 129.715340334012 -604.494801798073</t>
  </si>
  <si>
    <t>-535.158898391879 117.255096564337 -741.925703711871</t>
  </si>
  <si>
    <t>-511.396431726456 111.288348419819 -829.793460748982</t>
  </si>
  <si>
    <t>-540.219234894765 152.295483418471 -683.895027517595</t>
  </si>
  <si>
    <t>-584.624131954625 284.943395369202 -678.070796300787</t>
  </si>
  <si>
    <t>-559.2307043938 328.483613175827 -382.335421701458</t>
  </si>
  <si>
    <t>-358.562823023753 285.74705547399 -248.055935294847</t>
  </si>
  <si>
    <t>-531.177892923088 93.2301646932178 -678.459465770812</t>
  </si>
  <si>
    <t>-297.945243730752 44.2235754404333 -352.235809446258</t>
  </si>
  <si>
    <t>-495.629416139333 230.783014655789 -206.93115606789</t>
  </si>
  <si>
    <t>-489.21971045153 257.315768419382 208.653920994092</t>
  </si>
  <si>
    <t>-485.791886646411 281.156197883651 614.274869021348</t>
  </si>
  <si>
    <t>-337.85913697962 301.439639654395 673.760057632073</t>
  </si>
  <si>
    <t>-521.404677753993 74.3940626972035 -200.422812139262</t>
  </si>
  <si>
    <t>-529.319387681993 84.9319247685237 215.849131947587</t>
  </si>
  <si>
    <t>-530.288947263121 99.6679880939316 621.939347164524</t>
  </si>
  <si>
    <t>-388.043238522192 55.122060090951 682.071012945828</t>
  </si>
  <si>
    <t>9763-20170724T150425.474392900.bin</t>
  </si>
  <si>
    <t>-508.837609411343 152.856471095372 -203.713590364744</t>
  </si>
  <si>
    <t>-522.608471823365 151.069591915523 -301.238855234477</t>
  </si>
  <si>
    <t>-530.867070333381 144.936664924245 -409.212025559085</t>
  </si>
  <si>
    <t>-535.385940369405 138.021234323903 -506.863108557194</t>
  </si>
  <si>
    <t>-536.877284813351 129.925577653285 -604.516760553816</t>
  </si>
  <si>
    <t>-535.714725680282 117.463609109219 -741.94802632797</t>
  </si>
  <si>
    <t>-511.981995568417 111.494306213471 -829.823601153684</t>
  </si>
  <si>
    <t>-540.75630993495 152.503855835817 -683.915558339722</t>
  </si>
  <si>
    <t>-585.171561077968 285.146500121883 -678.090958911423</t>
  </si>
  <si>
    <t>-559.924977685682 328.592755325972 -382.329099117569</t>
  </si>
  <si>
    <t>-359.340574373449 285.88098809423 -247.917116945964</t>
  </si>
  <si>
    <t>-531.700911143208 93.4404827693227 -678.483223256393</t>
  </si>
  <si>
    <t>-298.229433112336 44.5440640811864 -352.565424846578</t>
  </si>
  <si>
    <t>-495.972141853982 231.032381338954 -206.953614002026</t>
  </si>
  <si>
    <t>-489.38889237078 257.360421857833 208.641728814283</t>
  </si>
  <si>
    <t>-485.778405594601 281.194731008286 614.268172946234</t>
  </si>
  <si>
    <t>-337.850288283874 301.448873520591 673.774799480685</t>
  </si>
  <si>
    <t>-521.746662601116 74.6542978689604 -200.439879861052</t>
  </si>
  <si>
    <t>-529.376144726864 85.0727074073143 215.840378040194</t>
  </si>
  <si>
    <t>-530.27937169156 99.6485972834137 621.926519467315</t>
  </si>
  <si>
    <t>-388.057956693707 55.0545316244138 682.080061807899</t>
  </si>
  <si>
    <t>9763-20170724T150425.538567100.bin</t>
  </si>
  <si>
    <t>-509.503665806466 153.363465649217 -203.77019864997</t>
  </si>
  <si>
    <t>-523.409801998742 151.608151703969 -301.276845556527</t>
  </si>
  <si>
    <t>-531.806460582711 145.482413129538 -409.239563600046</t>
  </si>
  <si>
    <t>-536.444564123608 138.56220771598 -506.884897546341</t>
  </si>
  <si>
    <t>-538.048864202346 130.451142499624 -604.535448248103</t>
  </si>
  <si>
    <t>-537.038119357846 117.956086209212 -741.964877850387</t>
  </si>
  <si>
    <t>-513.363572210339 111.943417912891 -829.853244524635</t>
  </si>
  <si>
    <t>-541.987465443968 153.014662359646 -683.935591629416</t>
  </si>
  <si>
    <t>-586.291481894526 285.689433037752 -678.081330387443</t>
  </si>
  <si>
    <t>-561.214215792205 329.199080677444 -382.314368690157</t>
  </si>
  <si>
    <t>-360.794557073634 286.340339653797 -247.703539001938</t>
  </si>
  <si>
    <t>-532.98232819276 93.9440136984845 -678.498756865626</t>
  </si>
  <si>
    <t>-299.268251838471 45.0598231212639 -352.922066710005</t>
  </si>
  <si>
    <t>-496.571664041527 231.634650148485 -207.009802494153</t>
  </si>
  <si>
    <t>-489.626250911149 257.69597765514 208.596440751733</t>
  </si>
  <si>
    <t>-485.761047796723 281.284659118663 614.248265715829</t>
  </si>
  <si>
    <t>-337.833821930072 301.410249180774 673.800748691016</t>
  </si>
  <si>
    <t>-522.487085935478 75.0976132964609 -200.47162532663</t>
  </si>
  <si>
    <t>-529.297130826663 85.4827281640828 215.823667244595</t>
  </si>
  <si>
    <t>-530.273290863268 99.6030495671923 621.910008093245</t>
  </si>
  <si>
    <t>-388.063778244163 55.0076336503755 682.09058706085</t>
  </si>
  <si>
    <t>9763-20170724T150425.577671400.bin</t>
  </si>
  <si>
    <t>-509.806592206719 153.680961607823 -203.771701859057</t>
  </si>
  <si>
    <t>-523.799958804506 151.943421309059 -301.266143392013</t>
  </si>
  <si>
    <t>-532.264735290373 145.853613035272 -409.225770010093</t>
  </si>
  <si>
    <t>-536.953824260254 138.973477630574 -506.871400226928</t>
  </si>
  <si>
    <t>-538.599058117507 130.91039895799 -604.525235312079</t>
  </si>
  <si>
    <t>-537.635835935834 118.491573134758 -741.961951815928</t>
  </si>
  <si>
    <t>-513.995617415683 112.492101771599 -829.860437433427</t>
  </si>
  <si>
    <t>-542.554512957429 153.519542797149 -683.911486192179</t>
  </si>
  <si>
    <t>-586.760037619461 286.217349052278 -677.990363774502</t>
  </si>
  <si>
    <t>-561.779738859422 329.774916898042 -382.222283266381</t>
  </si>
  <si>
    <t>-361.414779902544 286.728389993516 -247.589990773092</t>
  </si>
  <si>
    <t>-533.568703906609 94.4425204175611 -678.510352623151</t>
  </si>
  <si>
    <t>-299.703833743042 45.1851608350157 -353.031598603242</t>
  </si>
  <si>
    <t>-496.845933122207 231.970195903409 -207.027103982557</t>
  </si>
  <si>
    <t>-489.745175185529 257.95929730869 208.581033572072</t>
  </si>
  <si>
    <t>-485.761037412579 281.337749093207 614.245151864778</t>
  </si>
  <si>
    <t>-337.830343554208 301.386943904428 673.814754371661</t>
  </si>
  <si>
    <t>-522.768176962224 75.3421225857285 -200.491475465774</t>
  </si>
  <si>
    <t>-529.180235612954 85.6620034496534 215.811815603509</t>
  </si>
  <si>
    <t>-530.257956880146 99.6007855093142 621.904518129004</t>
  </si>
  <si>
    <t>-388.063096805348 54.9746706588858 682.096986373302</t>
  </si>
  <si>
    <t>9763-20170724T150425.639847000.bin</t>
  </si>
  <si>
    <t>-510.122735913764 154.220189482388 -203.773879847623</t>
  </si>
  <si>
    <t>-524.293470992975 152.521754999343 -301.243468269506</t>
  </si>
  <si>
    <t>-532.957264322247 146.465181447213 -409.189010303405</t>
  </si>
  <si>
    <t>-537.827441453143 139.610367608705 -506.827709194807</t>
  </si>
  <si>
    <t>-539.654803640907 131.566791979828 -604.4799327176</t>
  </si>
  <si>
    <t>-538.948823082737 119.168955401113 -741.920024527764</t>
  </si>
  <si>
    <t>-515.423944495471 113.1833357939 -829.850372751332</t>
  </si>
  <si>
    <t>-543.720861221969 154.193744256201 -683.855544918682</t>
  </si>
  <si>
    <t>-587.680434100417 286.9742085586 -677.749666858145</t>
  </si>
  <si>
    <t>-562.783578840886 330.610165749716 -381.986204617566</t>
  </si>
  <si>
    <t>-362.555759114553 287.12188600525 -247.291662775041</t>
  </si>
  <si>
    <t>-534.80092093499 95.1045258943898 -678.479547124026</t>
  </si>
  <si>
    <t>-300.872518682225 45.1708171397129 -353.066408374517</t>
  </si>
  <si>
    <t>-497.075385788845 232.594570571416 -207.052106060156</t>
  </si>
  <si>
    <t>-490.012369663274 258.293582953068 208.57472576292</t>
  </si>
  <si>
    <t>-485.763341526767 281.473643596243 614.220792823605</t>
  </si>
  <si>
    <t>-337.826429109902 301.304460220328 673.848077575855</t>
  </si>
  <si>
    <t>-523.118992946118 75.7845418896961 -200.504007260278</t>
  </si>
  <si>
    <t>-528.90376366165 86.0117908644884 215.810690722379</t>
  </si>
  <si>
    <t>-530.231148775866 99.5970462946675 621.897387976517</t>
  </si>
  <si>
    <t>-388.063085774901 54.9192840743924 682.114790553337</t>
  </si>
  <si>
    <t>9763-20170724T150425.672934100.bin</t>
  </si>
  <si>
    <t>-510.156333608957 154.463235217795 -203.795561234275</t>
  </si>
  <si>
    <t>-524.397946570722 152.801630976096 -301.255324886532</t>
  </si>
  <si>
    <t>-533.160710031279 146.767315473395 -409.194286592098</t>
  </si>
  <si>
    <t>-538.127958003444 139.924002271457 -506.828774713212</t>
  </si>
  <si>
    <t>-540.059483106377 131.882884349525 -604.479251241021</t>
  </si>
  <si>
    <t>-539.50707985799 119.478272312763 -741.91943160877</t>
  </si>
  <si>
    <t>-516.043172249912 113.503551620636 -829.866975682579</t>
  </si>
  <si>
    <t>-544.19331293769 154.509107773076 -683.851622250689</t>
  </si>
  <si>
    <t>-588.064808291766 287.320577847759 -677.665029394504</t>
  </si>
  <si>
    <t>-563.127432634561 330.900908782588 -381.896615649831</t>
  </si>
  <si>
    <t>-362.940052168271 287.168657655344 -247.221157100269</t>
  </si>
  <si>
    <t>-535.309206045501 95.4138257945476 -678.48216609747</t>
  </si>
  <si>
    <t>-301.162277926413 44.9933283598139 -353.108642633224</t>
  </si>
  <si>
    <t>-497.050759877597 232.87753483803 -207.052482372753</t>
  </si>
  <si>
    <t>-490.031432212536 258.376969198871 208.587376501306</t>
  </si>
  <si>
    <t>-485.766781858451 281.537693983085 614.22732174662</t>
  </si>
  <si>
    <t>-337.824249707571 301.255841562558 673.877954337497</t>
  </si>
  <si>
    <t>-523.210124372761 76.0262653957136 -200.52242418563</t>
  </si>
  <si>
    <t>-528.749167022709 86.0894874096639 215.799604372556</t>
  </si>
  <si>
    <t>-530.236320887529 99.5722596592464 621.893981458384</t>
  </si>
  <si>
    <t>-388.066407576847 54.9137326389075 682.121391750228</t>
  </si>
  <si>
    <t>9763-20170724T150425.740134900.bin</t>
  </si>
  <si>
    <t>-510.14959764466 154.866564221521 -203.740214746203</t>
  </si>
  <si>
    <t>-524.543402242465 153.265063405676 -301.178655797058</t>
  </si>
  <si>
    <t>-533.515338754156 147.289072820119 -409.103607270688</t>
  </si>
  <si>
    <t>-538.688000811189 140.49269082203 -506.730719416095</t>
  </si>
  <si>
    <t>-540.840945676947 132.491443294608 -604.379808283938</t>
  </si>
  <si>
    <t>-540.616737716675 120.134411076799 -741.825321411647</t>
  </si>
  <si>
    <t>-517.341892429257 114.197519472545 -829.825463083739</t>
  </si>
  <si>
    <t>-545.143631852599 155.148161887644 -683.734438829459</t>
  </si>
  <si>
    <t>-588.819669802849 288.003478572681 -677.307107473493</t>
  </si>
  <si>
    <t>-563.738912023673 331.405439881271 -381.524687720163</t>
  </si>
  <si>
    <t>-363.56209354073 286.886845820103 -247.091314693876</t>
  </si>
  <si>
    <t>-536.288054148105 96.0450237625814 -678.406313053147</t>
  </si>
  <si>
    <t>-301.563033758606 44.6131075779579 -353.325443179956</t>
  </si>
  <si>
    <t>-496.954802232215 233.270697321927 -206.998478059675</t>
  </si>
  <si>
    <t>-489.951485007046 258.62075041568 208.65081022984</t>
  </si>
  <si>
    <t>-485.789446717626 281.647704185564 614.275392578789</t>
  </si>
  <si>
    <t>-337.824703418425 301.145188311553 673.943482142481</t>
  </si>
  <si>
    <t>-523.223129244502 76.393318974488 -200.522194398375</t>
  </si>
  <si>
    <t>-528.470488971311 86.3007610898867 215.807373618848</t>
  </si>
  <si>
    <t>-530.223751632176 99.5755257264382 621.907742448491</t>
  </si>
  <si>
    <t>-388.065720376171 54.8813789403775 682.136670393714</t>
  </si>
  <si>
    <t>9763-20170724T150425.776229500.bin</t>
  </si>
  <si>
    <t>-510.047305048334 155.033928224067 -203.707066320688</t>
  </si>
  <si>
    <t>-524.487858306807 153.473186676934 -301.139248547881</t>
  </si>
  <si>
    <t>-533.541620121972 147.544815473564 -409.060059713658</t>
  </si>
  <si>
    <t>-538.800304069879 140.791671099688 -506.685588110317</t>
  </si>
  <si>
    <t>-541.051205976171 132.833213219526 -604.335964140889</t>
  </si>
  <si>
    <t>-540.977411409998 120.534921307696 -741.786819019261</t>
  </si>
  <si>
    <t>-517.804717792763 114.632799414565 -829.816373709015</t>
  </si>
  <si>
    <t>-545.439645535333 155.524065418746 -683.67609123027</t>
  </si>
  <si>
    <t>-589.03219533067 288.39924329095 -677.082818926485</t>
  </si>
  <si>
    <t>-563.897071466743 331.734040212556 -381.29503889465</t>
  </si>
  <si>
    <t>-363.700070410322 286.755695237292 -247.044987971536</t>
  </si>
  <si>
    <t>-536.580417328942 96.4182030471193 -678.382970318127</t>
  </si>
  <si>
    <t>-301.618712178305 44.7162206652961 -353.53958752187</t>
  </si>
  <si>
    <t>-496.781518542739 233.401666984287 -206.945356798173</t>
  </si>
  <si>
    <t>-489.820446775336 258.776113754743 208.703193248492</t>
  </si>
  <si>
    <t>-485.808917490125 281.703545065615 614.314601885092</t>
  </si>
  <si>
    <t>-337.831561686432 301.100181758787 673.984300283643</t>
  </si>
  <si>
    <t>-523.209348485911 76.5856707957671 -200.517169538002</t>
  </si>
  <si>
    <t>-528.302800285919 86.366807618223 215.817282088886</t>
  </si>
  <si>
    <t>-530.21379900414 99.5863164593377 621.919990820371</t>
  </si>
  <si>
    <t>-388.07021535125 54.8454297213307 682.148304274611</t>
  </si>
  <si>
    <t>9763-20170724T150425.839407300.bin</t>
  </si>
  <si>
    <t>-509.72183778991 155.164918358093 -203.627190675804</t>
  </si>
  <si>
    <t>-524.161185236405 153.680615603035 -301.060853442638</t>
  </si>
  <si>
    <t>-533.319589599725 147.854151563424 -408.978357746956</t>
  </si>
  <si>
    <t>-538.715390880417 141.197302922499 -506.60291188947</t>
  </si>
  <si>
    <t>-541.145790913598 133.337138600387 -604.256990605179</t>
  </si>
  <si>
    <t>-541.369147246406 121.177671899771 -741.720033766453</t>
  </si>
  <si>
    <t>-518.383882305337 115.400720740139 -829.806941144774</t>
  </si>
  <si>
    <t>-545.711471902069 156.107244043213 -683.564390976312</t>
  </si>
  <si>
    <t>-589.18894474789 289.003164442531 -676.668971408286</t>
  </si>
  <si>
    <t>-564.05988116176 332.137713698413 -380.851532714847</t>
  </si>
  <si>
    <t>-363.908318450124 286.331858698318 -246.813547455285</t>
  </si>
  <si>
    <t>-536.829358767032 96.9977182334965 -678.350298410568</t>
  </si>
  <si>
    <t>-301.622575668557 45.0272499778714 -354.038580236428</t>
  </si>
  <si>
    <t>-496.322150670123 233.440884468371 -206.81361007451</t>
  </si>
  <si>
    <t>-489.313396054116 259.009566479682 208.822209229301</t>
  </si>
  <si>
    <t>-485.856922265803 281.772595795082 614.442433284075</t>
  </si>
  <si>
    <t>-337.844656068372 301.044061054114 674.066083978123</t>
  </si>
  <si>
    <t>-523.006605741406 76.7589176562235 -200.487613612594</t>
  </si>
  <si>
    <t>-528.010436441698 86.4300111062603 215.850485901393</t>
  </si>
  <si>
    <t>-530.202590094786 99.5879230551541 621.940697273244</t>
  </si>
  <si>
    <t>-388.072598821989 54.7956676345636 682.162979289188</t>
  </si>
  <si>
    <t>9763-20170724T150425.877510400.bin</t>
  </si>
  <si>
    <t>-509.49887616182 155.140984848538 -203.592183647481</t>
  </si>
  <si>
    <t>-523.959144631738 153.693998864039 -301.023277290568</t>
  </si>
  <si>
    <t>-533.169063872658 147.917626548331 -408.939104756502</t>
  </si>
  <si>
    <t>-538.622883675321 141.308661416135 -506.563655798316</t>
  </si>
  <si>
    <t>-541.122709961617 133.499089106108 -604.220086904968</t>
  </si>
  <si>
    <t>-541.455822480645 121.413384091287 -741.689403917441</t>
  </si>
  <si>
    <t>-518.537128281749 115.702437999709 -829.797955630529</t>
  </si>
  <si>
    <t>-545.75628592698 156.311095119903 -683.511476003685</t>
  </si>
  <si>
    <t>-589.214906652373 289.21322505681 -676.475503163094</t>
  </si>
  <si>
    <t>-564.102485158188 332.030883468854 -380.610771159037</t>
  </si>
  <si>
    <t>-363.894473095829 285.947792626403 -246.752178537944</t>
  </si>
  <si>
    <t>-536.8608515103 97.2002703570147 -678.336426452449</t>
  </si>
  <si>
    <t>-301.584205383132 45.1534835124912 -354.254498214646</t>
  </si>
  <si>
    <t>-496.063189446858 233.376044778437 -206.746178891094</t>
  </si>
  <si>
    <t>-489.019742252965 259.084008376181 208.880507294218</t>
  </si>
  <si>
    <t>-485.890314807501 281.80417335018 614.516053920241</t>
  </si>
  <si>
    <t>-337.855681914638 301.015114149132 674.103690891162</t>
  </si>
  <si>
    <t>-522.862710511117 76.7779331225802 -200.472151809328</t>
  </si>
  <si>
    <t>-527.853333240113 86.4349716329903 215.86650129388</t>
  </si>
  <si>
    <t>-530.191544995918 99.5946927604443 621.957045248211</t>
  </si>
  <si>
    <t>-388.079429899382 54.7401970863086 682.175115994687</t>
  </si>
  <si>
    <t>9763-20170724T150425.939686400.bin</t>
  </si>
  <si>
    <t>-508.603758948356 155.057921039016 -203.355139654586</t>
  </si>
  <si>
    <t>-522.984748650937 153.705900737137 -300.799263591557</t>
  </si>
  <si>
    <t>-532.206213193657 148.044897785282 -408.720130951777</t>
  </si>
  <si>
    <t>-537.709857514487 141.542078346276 -506.349197686874</t>
  </si>
  <si>
    <t>-540.298549481944 133.838626139534 -604.01158983376</t>
  </si>
  <si>
    <t>-540.797613885953 121.900835619991 -741.493380734462</t>
  </si>
  <si>
    <t>-517.958525424341 116.30518309643 -829.63006706283</t>
  </si>
  <si>
    <t>-545.036427966856 156.734498352599 -683.272791311785</t>
  </si>
  <si>
    <t>-588.461214545374 289.62761951589 -675.935382427711</t>
  </si>
  <si>
    <t>-563.290767748227 332.10979087821 -380.02710055751</t>
  </si>
  <si>
    <t>-362.907935954985 285.36748260955 -246.659710732605</t>
  </si>
  <si>
    <t>-536.117598109816 97.6208290696998 -678.172165053049</t>
  </si>
  <si>
    <t>-300.700526715986 45.3067985064474 -354.401159017612</t>
  </si>
  <si>
    <t>-494.816809118065 233.237208651897 -206.4967718659</t>
  </si>
  <si>
    <t>-488.174036815611 259.032683675081 209.130996058842</t>
  </si>
  <si>
    <t>-486.00940954593 281.905256586673 614.710763406488</t>
  </si>
  <si>
    <t>-337.903215683213 300.904795502636 674.188270254926</t>
  </si>
  <si>
    <t>-521.991487942043 76.9358278211635 -200.349079710587</t>
  </si>
  <si>
    <t>-527.609124153643 86.1362050166751 215.991932892243</t>
  </si>
  <si>
    <t>-530.196037508995 99.5883203822259 622.010888411833</t>
  </si>
  <si>
    <t>-388.090848331813 54.6742040993206 682.200960888893</t>
  </si>
  <si>
    <t>9763-20170724T150425.975803500.bin</t>
  </si>
  <si>
    <t>-507.602854594478 155.239149371226 -203.177360907018</t>
  </si>
  <si>
    <t>-521.854387943835 153.918139523196 -300.64087732731</t>
  </si>
  <si>
    <t>-530.999857994756 148.315949539963 -408.571456211117</t>
  </si>
  <si>
    <t>-536.4622394836 141.874271624299 -506.206756262667</t>
  </si>
  <si>
    <t>-539.037381421849 134.238532450356 -603.87494034052</t>
  </si>
  <si>
    <t>-539.546775681768 122.402192044215 -741.365322513078</t>
  </si>
  <si>
    <t>-516.725696163162 116.880417266504 -829.51136922084</t>
  </si>
  <si>
    <t>-543.795594526038 157.190831291545 -683.11848160125</t>
  </si>
  <si>
    <t>-587.205651279982 290.083227435903 -675.615158975964</t>
  </si>
  <si>
    <t>-562.18649702062 332.511948696442 -379.686357082433</t>
  </si>
  <si>
    <t>-361.808002540477 285.320232591761 -246.470773239247</t>
  </si>
  <si>
    <t>-534.84760998099 98.0775949178799 -678.062625502744</t>
  </si>
  <si>
    <t>-299.528812465639 45.6601060394639 -354.33257745362</t>
  </si>
  <si>
    <t>-493.703753304503 233.594133868373 -206.337036700355</t>
  </si>
  <si>
    <t>-487.405789500984 258.946424538305 209.323403834252</t>
  </si>
  <si>
    <t>-486.095276107645 281.987914312457 614.837386352438</t>
  </si>
  <si>
    <t>-337.929853284252 300.753440817612 674.241657677577</t>
  </si>
  <si>
    <t>-520.996841387067 77.0211600922728 -200.238017982611</t>
  </si>
  <si>
    <t>-527.449999204406 86.0185296486422 216.095298633572</t>
  </si>
  <si>
    <t>-530.190831434233 99.5934960057468 622.032106943224</t>
  </si>
  <si>
    <t>-388.052799914513 54.7615196893851 682.20583486254</t>
  </si>
  <si>
    <t>9763-20170724T150426.041964800.bin</t>
  </si>
  <si>
    <t>-505.307476019482 155.841108204052 -203.324555803299</t>
  </si>
  <si>
    <t>-519.482548334634 154.47898816601 -300.798781776912</t>
  </si>
  <si>
    <t>-528.531150393263 148.922243026052 -408.739719573019</t>
  </si>
  <si>
    <t>-533.903883355185 142.560296629265 -506.385352378493</t>
  </si>
  <si>
    <t>-536.389273232721 135.044438454864 -604.064975146602</t>
  </si>
  <si>
    <t>-536.774200649165 123.420138122799 -741.574046452327</t>
  </si>
  <si>
    <t>-513.907742165144 118.073438274248 -829.718988453017</t>
  </si>
  <si>
    <t>-541.125475774014 158.111343536163 -683.276650766153</t>
  </si>
  <si>
    <t>-584.712823941001 290.929755703939 -675.460729398067</t>
  </si>
  <si>
    <t>-560.082349434751 333.294548885974 -379.490272133636</t>
  </si>
  <si>
    <t>-359.835185935569 285.186080999203 -246.405027568054</t>
  </si>
  <si>
    <t>-532.082634463101 99.0054239219073 -678.305416105931</t>
  </si>
  <si>
    <t>-297.126092228749 46.2461312259288 -354.377569636806</t>
  </si>
  <si>
    <t>-491.716437775876 234.732558111932 -206.361266636599</t>
  </si>
  <si>
    <t>-485.589161851366 258.651144728249 209.386750148263</t>
  </si>
  <si>
    <t>-486.345978448391 282.184641820536 615.07515288115</t>
  </si>
  <si>
    <t>-338.00335214468 300.142913182807 674.286349908431</t>
  </si>
  <si>
    <t>-519.145176225845 76.9141017506445 -200.284161580965</t>
  </si>
  <si>
    <t>-526.647372662045 86.2427916235656 216.024237981989</t>
  </si>
  <si>
    <t>-530.136259213801 99.7273634562421 622.050413746117</t>
  </si>
  <si>
    <t>-387.920321950424 55.1114828741784 682.200772154738</t>
  </si>
  <si>
    <t>9763-20170724T150426.074048700.bin</t>
  </si>
  <si>
    <t>-504.70601740166 156.053205763114 -203.511662614011</t>
  </si>
  <si>
    <t>-518.640159472027 154.781370691661 -301.021741752158</t>
  </si>
  <si>
    <t>-527.541033756648 149.318769721466 -408.979853191953</t>
  </si>
  <si>
    <t>-532.825554614115 143.038765376668 -506.635455979706</t>
  </si>
  <si>
    <t>-535.266855706198 135.600943332006 -604.322311969356</t>
  </si>
  <si>
    <t>-535.635220151838 124.08237453618 -741.840285680983</t>
  </si>
  <si>
    <t>-512.737925645519 118.824010256736 -829.982596939315</t>
  </si>
  <si>
    <t>-540.020739826063 158.724670785505 -683.516307555258</t>
  </si>
  <si>
    <t>-583.657825072318 291.519488056772 -675.546934153234</t>
  </si>
  <si>
    <t>-559.150996283822 333.72549491004 -379.543477300931</t>
  </si>
  <si>
    <t>-358.964543979993 285.23091636568 -246.50716519597</t>
  </si>
  <si>
    <t>-530.92403904294 99.6231470169846 -678.590436502205</t>
  </si>
  <si>
    <t>-296.075342154279 46.7126692510101 -354.581944373933</t>
  </si>
  <si>
    <t>-490.946210123953 234.932562841301 -206.448716374557</t>
  </si>
  <si>
    <t>-485.006885155668 258.616674394101 209.315440642914</t>
  </si>
  <si>
    <t>-486.412935104885 282.203919533363 615.104589025142</t>
  </si>
  <si>
    <t>-338.017304297631 299.883526507789 674.266828138285</t>
  </si>
  <si>
    <t>-518.752215395585 77.3590579533106 -200.439610990607</t>
  </si>
  <si>
    <t>-526.600372388471 86.3604339391638 215.869654758873</t>
  </si>
  <si>
    <t>-530.112021308944 99.766265513264 622.035658289397</t>
  </si>
  <si>
    <t>-387.871988750479 55.24994906451 682.202728424235</t>
  </si>
  <si>
    <t>9763-20170724T150426.141236800.bin</t>
  </si>
  <si>
    <t>-504.233154296713 156.404824500474 -203.569819415879</t>
  </si>
  <si>
    <t>-517.803977897959 155.229453862049 -301.132397236764</t>
  </si>
  <si>
    <t>-526.431725984069 149.901250327094 -409.119339052742</t>
  </si>
  <si>
    <t>-531.520039543359 143.752175570217 -506.793668952316</t>
  </si>
  <si>
    <t>-533.815411091737 136.454184693706 -604.494658002681</t>
  </si>
  <si>
    <t>-534.031191836782 125.14024050925 -742.030045212634</t>
  </si>
  <si>
    <t>-511.030042579459 120.035593083987 -830.15420211886</t>
  </si>
  <si>
    <t>-538.489534466038 159.694458212754 -683.659219780815</t>
  </si>
  <si>
    <t>-582.125698722532 292.445344141505 -675.442488882988</t>
  </si>
  <si>
    <t>-558.157986326467 334.179548147121 -379.327914472763</t>
  </si>
  <si>
    <t>-358.150184262953 284.838572214105 -246.334096355384</t>
  </si>
  <si>
    <t>-529.382085168836 100.588208285779 -678.811438329771</t>
  </si>
  <si>
    <t>-294.733376801362 47.0367938607531 -354.829183891885</t>
  </si>
  <si>
    <t>-490.118837116064 235.13331085015 -206.418076978738</t>
  </si>
  <si>
    <t>-484.768502920426 258.615902618027 209.365501866234</t>
  </si>
  <si>
    <t>-486.404099911658 282.129093240266 615.132467561615</t>
  </si>
  <si>
    <t>-337.96342184922 299.436982378571 674.291619303835</t>
  </si>
  <si>
    <t>-518.537619827443 77.37901350116 -200.559086958132</t>
  </si>
  <si>
    <t>-526.567448167259 86.4577470707011 215.74501660284</t>
  </si>
  <si>
    <t>-530.084011443332 99.7910932875425 621.987904249063</t>
  </si>
  <si>
    <t>-387.804052321685 55.421610143281 682.168907987345</t>
  </si>
  <si>
    <t>9763-20170724T150426.240101200.bin</t>
  </si>
  <si>
    <t>-504.1039122108 156.305102558438 -203.522417652589</t>
  </si>
  <si>
    <t>-517.639881113777 155.152589839902 -301.090070286588</t>
  </si>
  <si>
    <t>-526.192909581642 149.883450651812 -409.085829947497</t>
  </si>
  <si>
    <t>-531.200482250881 143.802998382635 -506.768810519683</t>
  </si>
  <si>
    <t>-533.402863104998 136.589909578784 -604.478176071353</t>
  </si>
  <si>
    <t>-533.475743232351 125.413794353141 -742.024853639994</t>
  </si>
  <si>
    <t>-510.430005194964 120.379701578943 -830.141539041489</t>
  </si>
  <si>
    <t>-537.996502230692 159.909245868457 -683.62426584516</t>
  </si>
  <si>
    <t>-581.5296061143 292.712472381636 -675.249790758839</t>
  </si>
  <si>
    <t>-558.012189093026 334.179273657014 -379.061637934534</t>
  </si>
  <si>
    <t>-358.258243802157 284.212527880012 -245.919964585752</t>
  </si>
  <si>
    <t>-528.890554469608 100.798700470164 -678.826176977634</t>
  </si>
  <si>
    <t>-294.483405673324 46.8696036478402 -354.920585643354</t>
  </si>
  <si>
    <t>-489.877156505771 235.115396216188 -206.375684834438</t>
  </si>
  <si>
    <t>-484.743310976275 258.473988038589 209.417599960063</t>
  </si>
  <si>
    <t>-486.394720307773 282.108919947156 615.166728469289</t>
  </si>
  <si>
    <t>-337.948858465374 299.350516692 674.332233303609</t>
  </si>
  <si>
    <t>-518.390580262227 77.2498799548086 -200.579705076807</t>
  </si>
  <si>
    <t>-526.503054866232 86.4636680122821 215.719835211909</t>
  </si>
  <si>
    <t>-530.07337861057 99.8050590134912 621.970361322692</t>
  </si>
  <si>
    <t>-387.793855352163 55.4386436606183 682.154718835684</t>
  </si>
  <si>
    <t>9763-20170724T150426.277199700.bin</t>
  </si>
  <si>
    <t>-503.933567200405 155.973283679934 -203.465104704932</t>
  </si>
  <si>
    <t>-517.523453043752 154.912723156152 -301.026398139703</t>
  </si>
  <si>
    <t>-525.978715327905 149.749416388643 -409.034938650694</t>
  </si>
  <si>
    <t>-530.835225837252 143.772848187517 -506.731842806502</t>
  </si>
  <si>
    <t>-532.824627145781 136.675378285565 -604.454283070617</t>
  </si>
  <si>
    <t>-532.533169957493 125.678780752699 -742.015141563382</t>
  </si>
  <si>
    <t>-509.261513962649 120.766794835783 -830.079289974664</t>
  </si>
  <si>
    <t>-537.205459819223 160.098469624102 -683.581751327869</t>
  </si>
  <si>
    <t>-580.673406480614 292.89400165935 -674.938733890136</t>
  </si>
  <si>
    <t>-558.08688616304 333.924405674491 -378.617352293277</t>
  </si>
  <si>
    <t>-359.340744279457 282.150116825914 -244.660562740297</t>
  </si>
  <si>
    <t>-528.118544392731 100.980685752748 -678.836702607389</t>
  </si>
  <si>
    <t>-294.179826509971 46.0183130404287 -355.014265554041</t>
  </si>
  <si>
    <t>-489.571684411068 234.86303330003 -206.238101362853</t>
  </si>
  <si>
    <t>-484.885071052189 258.192424643419 209.562115731049</t>
  </si>
  <si>
    <t>-486.406766257322 282.062201394361 615.26844789266</t>
  </si>
  <si>
    <t>-337.973625689221 299.479518255009 674.414416790417</t>
  </si>
  <si>
    <t>-518.369686073343 77.0028063672498 -200.541720099894</t>
  </si>
  <si>
    <t>-526.489760996003 86.279416955176 215.756246673259</t>
  </si>
  <si>
    <t>-530.058706086038 99.826027803203 621.943197602186</t>
  </si>
  <si>
    <t>-387.761319017457 55.5164625825498 682.127272699194</t>
  </si>
  <si>
    <t>9763-20170724T150426.344391000.bin</t>
  </si>
  <si>
    <t>-503.837535718135 155.686087956745 -203.333708799726</t>
  </si>
  <si>
    <t>-517.461485751971 154.681121787168 -300.890709515853</t>
  </si>
  <si>
    <t>-525.879245847252 149.586373149034 -408.905410811671</t>
  </si>
  <si>
    <t>-530.671897651315 143.678128559165 -506.609757532685</t>
  </si>
  <si>
    <t>-532.567794479445 136.657949993622 -604.339551188081</t>
  </si>
  <si>
    <t>-532.114018404493 125.780983623327 -741.909612871586</t>
  </si>
  <si>
    <t>-508.712773040309 120.941664740824 -829.943409071642</t>
  </si>
  <si>
    <t>-536.858540301994 160.149300709907 -683.451918136354</t>
  </si>
  <si>
    <t>-580.301520828859 292.948298041359 -674.633794622733</t>
  </si>
  <si>
    <t>-558.017628718441 333.658463216984 -378.245392608063</t>
  </si>
  <si>
    <t>-359.53720133469 281.381445579836 -244.090066203757</t>
  </si>
  <si>
    <t>-527.770662926823 101.028491479583 -678.747515498983</t>
  </si>
  <si>
    <t>-293.77362565552 45.259137430387 -355.007115899616</t>
  </si>
  <si>
    <t>-489.403931380384 234.588519621106 -206.131513791611</t>
  </si>
  <si>
    <t>-485.007479376288 258.052086391654 209.664264983636</t>
  </si>
  <si>
    <t>-486.433323259206 282.016730917848 615.331897199839</t>
  </si>
  <si>
    <t>-337.991740764658 299.446764572306 674.452872165983</t>
  </si>
  <si>
    <t>-518.321842802352 76.7614014819471 -200.51141295882</t>
  </si>
  <si>
    <t>-526.382442154704 86.1029688024842 215.786249835146</t>
  </si>
  <si>
    <t>-530.058189433049 99.8422275421481 621.936736110297</t>
  </si>
  <si>
    <t>-387.734058013099 55.5655484465424 682.081694072167</t>
  </si>
  <si>
    <t>9763-20170724T150426.376480600.bin</t>
  </si>
  <si>
    <t>-503.82063779926 155.590330327369 -203.285349487656</t>
  </si>
  <si>
    <t>-517.43957766739 154.622904813934 -300.84350281225</t>
  </si>
  <si>
    <t>-525.833595179217 149.558834843989 -408.861493203013</t>
  </si>
  <si>
    <t>-530.596671228492 143.675653022363 -506.568829204444</t>
  </si>
  <si>
    <t>-532.454576136751 136.678516388363 -604.301001620728</t>
  </si>
  <si>
    <t>-531.938128918989 125.833358933881 -741.873174447025</t>
  </si>
  <si>
    <t>-508.504624976206 121.020136516328 -829.899937870638</t>
  </si>
  <si>
    <t>-536.706180551867 160.188569032786 -683.409694669981</t>
  </si>
  <si>
    <t>-580.101618280718 292.996677334587 -674.527965737261</t>
  </si>
  <si>
    <t>-558.09643303593 333.698914083255 -378.117657709961</t>
  </si>
  <si>
    <t>-359.749698168912 280.969785699363 -243.941552218393</t>
  </si>
  <si>
    <t>-527.626652134114 101.065732882642 -678.714847491633</t>
  </si>
  <si>
    <t>-293.573433782857 44.8537560314094 -355.149366061887</t>
  </si>
  <si>
    <t>-489.287690137535 234.534116770625 -206.083297911793</t>
  </si>
  <si>
    <t>-484.998047059707 257.903568630214 209.718907673544</t>
  </si>
  <si>
    <t>-486.450572656073 281.996206664666 615.367616428434</t>
  </si>
  <si>
    <t>-338.00218092507 299.434096663873 674.469162502047</t>
  </si>
  <si>
    <t>-518.379602873039 76.6359595338256 -200.490937537924</t>
  </si>
  <si>
    <t>-526.412369703421 86.0557127951006 215.805554563573</t>
  </si>
  <si>
    <t>-530.060607497846 99.8440823442422 621.934583699123</t>
  </si>
  <si>
    <t>-387.734045245737 55.5569134482516 682.066120146941</t>
  </si>
  <si>
    <t>9763-20170724T150426.440221800.bin</t>
  </si>
  <si>
    <t>-503.878717055173 155.369529183943 -203.276097093834</t>
  </si>
  <si>
    <t>-517.574036686829 154.442952249672 -300.823903861884</t>
  </si>
  <si>
    <t>-526.012677645565 149.406492370865 -408.839665029334</t>
  </si>
  <si>
    <t>-530.798784799636 143.544064931002 -506.547069470629</t>
  </si>
  <si>
    <t>-532.661877170375 136.565572146838 -604.280615392075</t>
  </si>
  <si>
    <t>-532.133564251595 125.746097614597 -741.854807261468</t>
  </si>
  <si>
    <t>-508.681227376303 120.927679018389 -829.8762372086</t>
  </si>
  <si>
    <t>-536.883963607024 160.094018694132 -683.385412937432</t>
  </si>
  <si>
    <t>-579.952266971375 292.998976782876 -674.381247215056</t>
  </si>
  <si>
    <t>-558.718303737684 334.107493603935 -377.970647791369</t>
  </si>
  <si>
    <t>-360.869189746935 280.295565624458 -243.490108252817</t>
  </si>
  <si>
    <t>-527.850211653743 100.963268153807 -678.700502399484</t>
  </si>
  <si>
    <t>-293.357026753462 43.4235930211842 -355.484892466012</t>
  </si>
  <si>
    <t>-489.223271834895 234.341784964965 -206.027826980052</t>
  </si>
  <si>
    <t>-484.931819662536 257.611872882027 209.779948339625</t>
  </si>
  <si>
    <t>-486.46035297742 281.939844852744 615.428057412856</t>
  </si>
  <si>
    <t>-338.006909674529 299.337842457976 674.528671206388</t>
  </si>
  <si>
    <t>-518.531156000955 76.3468585032188 -200.459035316291</t>
  </si>
  <si>
    <t>-526.584961988069 85.9873825206519 215.831947175907</t>
  </si>
  <si>
    <t>-530.053787799834 99.8259844819991 621.947402415397</t>
  </si>
  <si>
    <t>-387.738390061068 55.5034739370744 682.07933266037</t>
  </si>
  <si>
    <t>9763-20170724T150426.473310000.bin</t>
  </si>
  <si>
    <t>-503.958169606695 155.265160539884 -203.257943934099</t>
  </si>
  <si>
    <t>-517.704911480552 154.360144151542 -300.798676617025</t>
  </si>
  <si>
    <t>-526.198015377264 149.328986100105 -408.810648154624</t>
  </si>
  <si>
    <t>-531.031314599419 143.464372970461 -506.515372781313</t>
  </si>
  <si>
    <t>-532.938976332274 136.477444183779 -604.247399759658</t>
  </si>
  <si>
    <t>-532.470092836071 125.639959814677 -741.820419350609</t>
  </si>
  <si>
    <t>-509.040423065294 120.793257385948 -829.846353658935</t>
  </si>
  <si>
    <t>-537.18627569487 159.996889773508 -683.353662373989</t>
  </si>
  <si>
    <t>-580.09474133845 292.951753198579 -674.317079925125</t>
  </si>
  <si>
    <t>-559.162596762275 334.466564210168 -377.941774008234</t>
  </si>
  <si>
    <t>-361.677493521528 279.822183747744 -243.261904471977</t>
  </si>
  <si>
    <t>-528.16842725002 100.864002554094 -678.664600713378</t>
  </si>
  <si>
    <t>-293.456714132201 42.663260944405 -355.625104336716</t>
  </si>
  <si>
    <t>-489.268909474992 234.285111356895 -206.010187020854</t>
  </si>
  <si>
    <t>-484.992369596829 257.497210509429 209.800930088412</t>
  </si>
  <si>
    <t>-486.457270083687 281.922561809844 615.455030007751</t>
  </si>
  <si>
    <t>-338.016938177388 299.400793204872 674.564931476584</t>
  </si>
  <si>
    <t>-518.669263357929 76.1708807185032 -200.443926619992</t>
  </si>
  <si>
    <t>-526.69418641226 86.0020315030622 215.843195182885</t>
  </si>
  <si>
    <t>-530.051609967162 99.8124068424638 621.954774829186</t>
  </si>
  <si>
    <t>-387.731741041376 55.5098564911548 682.090738814908</t>
  </si>
  <si>
    <t>9763-20170724T150426.538489200.bin</t>
  </si>
  <si>
    <t>-504.185778221255 155.030656583411 -203.22276208181</t>
  </si>
  <si>
    <t>-518.027020830472 154.146362587478 -300.750374246235</t>
  </si>
  <si>
    <t>-526.658360005778 149.09610548052 -408.750390377323</t>
  </si>
  <si>
    <t>-531.628267198222 143.196490821366 -506.446310408224</t>
  </si>
  <si>
    <t>-533.68292124809 136.155634208371 -604.171395888785</t>
  </si>
  <si>
    <t>-533.430739085067 125.221783905793 -741.737423240737</t>
  </si>
  <si>
    <t>-510.103043288652 120.281513381539 -829.785245244993</t>
  </si>
  <si>
    <t>-538.029791401752 159.623422101221 -683.287579913561</t>
  </si>
  <si>
    <t>-580.671337220961 292.666815825302 -674.250633952508</t>
  </si>
  <si>
    <t>-560.345697509183 334.722954926596 -377.90925840352</t>
  </si>
  <si>
    <t>-363.283562663559 278.74660863312 -243.157045939639</t>
  </si>
  <si>
    <t>-529.054625007614 100.486328513843 -678.571021743889</t>
  </si>
  <si>
    <t>-294.052162030756 41.3947825536873 -355.728868169229</t>
  </si>
  <si>
    <t>-489.451064636494 234.073028599178 -205.973230978736</t>
  </si>
  <si>
    <t>-485.126658771797 257.311416396376 209.835968899249</t>
  </si>
  <si>
    <t>-486.449023608169 281.879300655364 615.488427961489</t>
  </si>
  <si>
    <t>-338.027004919732 299.423589425214 674.624769221672</t>
  </si>
  <si>
    <t>-518.938600591419 75.9088200555302 -200.412417551353</t>
  </si>
  <si>
    <t>-526.91606304159 85.9556527922471 215.870468573352</t>
  </si>
  <si>
    <t>-530.046637893737 99.8027381363524 621.974599929534</t>
  </si>
  <si>
    <t>-387.733339456813 55.4922940198912 682.120354067199</t>
  </si>
  <si>
    <t>9763-20170724T150426.572581000.bin</t>
  </si>
  <si>
    <t>-504.311292066101 154.919025130445 -203.20948099829</t>
  </si>
  <si>
    <t>-518.217183512403 154.044688364691 -300.727990742865</t>
  </si>
  <si>
    <t>-526.931685804868 148.977311509933 -408.720589948866</t>
  </si>
  <si>
    <t>-531.980404523167 143.050250382357 -506.410764638825</t>
  </si>
  <si>
    <t>-534.116753095611 135.969531204799 -604.131289290146</t>
  </si>
  <si>
    <t>-533.981907699098 124.966048949584 -741.691883278474</t>
  </si>
  <si>
    <t>-510.721834005687 119.978710495041 -829.754887084098</t>
  </si>
  <si>
    <t>-538.522539349108 159.398548948214 -683.255708842069</t>
  </si>
  <si>
    <t>-581.03641522099 292.482121443815 -674.194881359756</t>
  </si>
  <si>
    <t>-560.923677818801 334.718726564128 -377.864767245865</t>
  </si>
  <si>
    <t>-364.029247400882 277.839937641289 -243.245332381081</t>
  </si>
  <si>
    <t>-529.560500533112 100.26118667649 -678.516570613334</t>
  </si>
  <si>
    <t>-294.41037738417 40.9443466391563 -355.593559341596</t>
  </si>
  <si>
    <t>-489.606821527577 233.999392989541 -205.960492687003</t>
  </si>
  <si>
    <t>-485.146577971017 257.21267893136 209.848636000591</t>
  </si>
  <si>
    <t>-486.456382926042 281.843908252986 615.493901824747</t>
  </si>
  <si>
    <t>-338.029249981349 299.377465961029 674.620530856444</t>
  </si>
  <si>
    <t>-519.043889838773 75.7731101074969 -200.403592787324</t>
  </si>
  <si>
    <t>-526.976501262331 85.9318783458048 215.877376071277</t>
  </si>
  <si>
    <t>-530.045920290717 99.8023235822548 621.979525675501</t>
  </si>
  <si>
    <t>-387.739067193569 55.4737123705013 682.127149339912</t>
  </si>
  <si>
    <t>9763-20170724T150426.609679500.bin</t>
  </si>
  <si>
    <t>-504.395585820474 154.79461709803 -203.194884719209</t>
  </si>
  <si>
    <t>-518.34410358588 153.926635529433 -300.707295073738</t>
  </si>
  <si>
    <t>-527.12893021128 148.836412407562 -408.693152720093</t>
  </si>
  <si>
    <t>-532.24944360099 142.874959750966 -506.377535529977</t>
  </si>
  <si>
    <t>-534.464964742408 135.745740464131 -604.092643526881</t>
  </si>
  <si>
    <t>-534.44858429214 124.658049846779 -741.646553619746</t>
  </si>
  <si>
    <t>-511.259752789619 119.625750059266 -829.725763789016</t>
  </si>
  <si>
    <t>-538.925068374428 159.128435410473 -683.22784072421</t>
  </si>
  <si>
    <t>-581.37207724073 292.234028734228 -674.182960701828</t>
  </si>
  <si>
    <t>-561.406624275304 334.625112993041 -377.865033390074</t>
  </si>
  <si>
    <t>-364.690309727671 276.89135540618 -243.349175792544</t>
  </si>
  <si>
    <t>-529.986587161121 99.9898726707293 -678.45974836182</t>
  </si>
  <si>
    <t>-294.628612502249 40.4442987061486 -355.544891638364</t>
  </si>
  <si>
    <t>-489.644681581958 233.854105907575 -205.951957549734</t>
  </si>
  <si>
    <t>-485.137058640735 257.108887953463 209.854319301497</t>
  </si>
  <si>
    <t>-486.468688452442 281.812696247793 615.494032315462</t>
  </si>
  <si>
    <t>-338.037939318667 299.35142839837 674.610107270022</t>
  </si>
  <si>
    <t>-519.118128648039 75.6616294042587 -200.396933216543</t>
  </si>
  <si>
    <t>-527.029466604582 85.8891949384672 215.882804066845</t>
  </si>
  <si>
    <t>-530.046286897039 99.8048950301297 621.982858601754</t>
  </si>
  <si>
    <t>-387.730263967836 55.4939176523733 682.121739957268</t>
  </si>
  <si>
    <t>9763-20170724T150426.674606200.bin</t>
  </si>
  <si>
    <t>-504.535841270878 154.539014354559 -203.185637826953</t>
  </si>
  <si>
    <t>-518.605618318857 153.679357178186 -300.680818733235</t>
  </si>
  <si>
    <t>-527.577773798988 148.544319464924 -408.648956676409</t>
  </si>
  <si>
    <t>-532.887552839991 142.516670211207 -506.319245374666</t>
  </si>
  <si>
    <t>-535.310951853421 135.293065157225 -604.022586177728</t>
  </si>
  <si>
    <t>-535.605455461809 124.040579385613 -741.562709828027</t>
  </si>
  <si>
    <t>-512.573319134875 118.938995323482 -829.679105058119</t>
  </si>
  <si>
    <t>-539.916480365331 158.585858492894 -683.175798672465</t>
  </si>
  <si>
    <t>-582.166492583135 291.753943702772 -674.163275273265</t>
  </si>
  <si>
    <t>-562.303769006818 334.416247614555 -377.877336347109</t>
  </si>
  <si>
    <t>-366.034406671316 275.190987768506 -243.357039830578</t>
  </si>
  <si>
    <t>-531.034082042578 99.4430057480847 -678.356158537015</t>
  </si>
  <si>
    <t>-295.45686144104 39.8228706591326 -355.48575185479</t>
  </si>
  <si>
    <t>-489.83438854772 233.601290830894 -205.944166371621</t>
  </si>
  <si>
    <t>-485.199267550919 256.980541352497 209.853761563204</t>
  </si>
  <si>
    <t>-486.49321335559 281.764839230232 615.489566697727</t>
  </si>
  <si>
    <t>-338.0615408425 299.346334513192 674.590520338636</t>
  </si>
  <si>
    <t>-519.265652844714 75.4332340273338 -200.386813625981</t>
  </si>
  <si>
    <t>-527.036458940536 85.7492759433378 215.89339790868</t>
  </si>
  <si>
    <t>-530.044935861278 99.8239269164235 621.983912228962</t>
  </si>
  <si>
    <t>-387.700621925458 55.5681122466342 682.096466967116</t>
  </si>
  <si>
    <t>9763-20170724T150426.741464300.bin</t>
  </si>
  <si>
    <t>-504.748903361182 154.350480280127 -203.173284923642</t>
  </si>
  <si>
    <t>-518.91092862283 153.475228123977 -300.654903976372</t>
  </si>
  <si>
    <t>-528.038737871612 148.317059487301 -408.609096538856</t>
  </si>
  <si>
    <t>-533.511372681697 142.261881679846 -506.268624098426</t>
  </si>
  <si>
    <t>-536.119769655558 135.001813410915 -603.964488285518</t>
  </si>
  <si>
    <t>-536.697820926225 123.685860560383 -741.498530677238</t>
  </si>
  <si>
    <t>-513.832935768968 118.540384624996 -829.655783072572</t>
  </si>
  <si>
    <t>-540.864406281218 158.261736579773 -683.119124071878</t>
  </si>
  <si>
    <t>-582.964315347638 291.467125025161 -674.089297520614</t>
  </si>
  <si>
    <t>-562.615564482869 334.381277079553 -377.872674239668</t>
  </si>
  <si>
    <t>-366.920238439509 273.030956413449 -243.468601031838</t>
  </si>
  <si>
    <t>-532.020190808143 99.1139475812422 -678.289720909367</t>
  </si>
  <si>
    <t>-296.182471108142 39.4530536184773 -355.520035015683</t>
  </si>
  <si>
    <t>-490.02310635604 233.367788336989 -205.953070223454</t>
  </si>
  <si>
    <t>-485.308133610899 256.828073419863 209.8393867192</t>
  </si>
  <si>
    <t>-486.517453535756 281.736668553942 615.475500411358</t>
  </si>
  <si>
    <t>-338.086446612278 299.357399834733 674.56649906643</t>
  </si>
  <si>
    <t>-519.45867715986 75.2882721354272 -200.369871165085</t>
  </si>
  <si>
    <t>-527.044148927819 85.5955952074976 215.913943303626</t>
  </si>
  <si>
    <t>-530.035169740442 99.8481394674395 621.989058407337</t>
  </si>
  <si>
    <t>-387.660134600069 55.6566222426634 682.076093514974</t>
  </si>
  <si>
    <t>9763-20170724T150426.776558500.bin</t>
  </si>
  <si>
    <t>-504.893668237216 154.264493585 -203.171564416624</t>
  </si>
  <si>
    <t>-519.085917243485 153.395022220255 -300.648847426235</t>
  </si>
  <si>
    <t>-528.280950906394 148.231623875686 -408.596958988175</t>
  </si>
  <si>
    <t>-533.82773984472 142.165133586407 -506.251664357521</t>
  </si>
  <si>
    <t>-536.523349083862 134.885730597333 -603.943642585237</t>
  </si>
  <si>
    <t>-537.237581644444 123.533128342095 -741.474108852004</t>
  </si>
  <si>
    <t>-514.470542371425 118.369766243725 -829.655729476631</t>
  </si>
  <si>
    <t>-541.334901355905 158.126215145658 -683.10010851747</t>
  </si>
  <si>
    <t>-583.266820651836 291.395207165799 -673.991811294061</t>
  </si>
  <si>
    <t>-562.559996336856 334.494859608521 -377.826927910015</t>
  </si>
  <si>
    <t>-367.356766990231 270.889844764582 -243.75564810415</t>
  </si>
  <si>
    <t>-532.508846693968 98.9763181871167 -678.263299347509</t>
  </si>
  <si>
    <t>-296.669106729958 39.3089115491493 -355.501711195727</t>
  </si>
  <si>
    <t>-490.190716073354 233.22968430318 -205.945247183539</t>
  </si>
  <si>
    <t>-485.404415113801 256.791401000805 209.840713940424</t>
  </si>
  <si>
    <t>-486.536498934254 281.714006121541 615.46786101076</t>
  </si>
  <si>
    <t>-338.098805163802 299.330822587014 674.543233209131</t>
  </si>
  <si>
    <t>-519.605114786295 75.2401598626752 -200.36816153816</t>
  </si>
  <si>
    <t>-527.068062043363 85.493185579124 215.919233830772</t>
  </si>
  <si>
    <t>-530.025900329752 99.8683746588749 621.990638330709</t>
  </si>
  <si>
    <t>-387.631468744366 55.7222205292267 682.065138232295</t>
  </si>
  <si>
    <t>9763-20170724T150426.840738400.bin</t>
  </si>
  <si>
    <t>-505.249769692256 153.98259004297 -203.171421903442</t>
  </si>
  <si>
    <t>-519.507657002371 153.120962232317 -300.639210866388</t>
  </si>
  <si>
    <t>-528.847775870464 147.947752458208 -408.574376950583</t>
  </si>
  <si>
    <t>-534.554779309851 141.860616496947 -506.218581500029</t>
  </si>
  <si>
    <t>-537.439295437597 134.545451465805 -603.902597097837</t>
  </si>
  <si>
    <t>-538.449102645339 123.124041482918 -741.42533184591</t>
  </si>
  <si>
    <t>-515.855136753162 117.957966883967 -829.651421639329</t>
  </si>
  <si>
    <t>-542.384193161579 157.751731311968 -683.060655104425</t>
  </si>
  <si>
    <t>-583.981492424818 291.118047121518 -673.875401259415</t>
  </si>
  <si>
    <t>-562.494620374509 334.122250960537 -377.752183384239</t>
  </si>
  <si>
    <t>-368.39614789142 266.826401046935 -243.878972714168</t>
  </si>
  <si>
    <t>-533.621288031247 98.5934899290978 -678.211905497101</t>
  </si>
  <si>
    <t>-297.745450561934 38.6527962084563 -355.586515103917</t>
  </si>
  <si>
    <t>-490.522720784327 232.892729797648 -205.945946747533</t>
  </si>
  <si>
    <t>-485.619062071752 256.636503817687 209.828231383863</t>
  </si>
  <si>
    <t>-486.573307475782 281.683729574798 615.442143550363</t>
  </si>
  <si>
    <t>-338.125744334075 299.287525101644 674.496534689537</t>
  </si>
  <si>
    <t>-519.966586349862 74.993381084978 -200.376630628437</t>
  </si>
  <si>
    <t>-527.150779553951 85.2604448430393 215.915343422492</t>
  </si>
  <si>
    <t>-530.01549439984 99.8946146451033 621.982196367693</t>
  </si>
  <si>
    <t>-387.572856876825 55.8486471152728 682.015940346823</t>
  </si>
  <si>
    <t>9763-20170724T150426.873823800.bin</t>
  </si>
  <si>
    <t>-505.420191034136 153.807490423775 -203.167301449116</t>
  </si>
  <si>
    <t>-519.722567637849 152.955198342478 -300.628632142963</t>
  </si>
  <si>
    <t>-529.133596052909 147.788813728427 -408.558066016612</t>
  </si>
  <si>
    <t>-534.913537645179 141.704831959997 -506.197966209646</t>
  </si>
  <si>
    <t>-537.879750053504 134.389201265795 -603.879482312543</t>
  </si>
  <si>
    <t>-539.013707379176 122.962069490654 -741.401038157506</t>
  </si>
  <si>
    <t>-516.497452310101 117.808789666082 -829.647572767569</t>
  </si>
  <si>
    <t>-542.873088180741 157.595609485272 -683.03462901367</t>
  </si>
  <si>
    <t>-584.30797530591 291.008073357306 -673.834672943392</t>
  </si>
  <si>
    <t>-562.560482423122 333.823168252825 -377.702994036462</t>
  </si>
  <si>
    <t>-368.927766634633 265.5403063411 -243.655197528501</t>
  </si>
  <si>
    <t>-534.151844715984 98.4307319897434 -678.190492881442</t>
  </si>
  <si>
    <t>-298.109251423672 38.0378180936875 -355.68329262787</t>
  </si>
  <si>
    <t>-490.654226368864 232.675101748967 -205.942147893382</t>
  </si>
  <si>
    <t>-485.736667970295 256.52379923537 209.825928606149</t>
  </si>
  <si>
    <t>-486.601120125189 281.669915451304 615.427103260182</t>
  </si>
  <si>
    <t>-338.148592491493 299.308822893351 674.458541795721</t>
  </si>
  <si>
    <t>-520.187765535157 74.8765192680908 -200.379855695576</t>
  </si>
  <si>
    <t>-527.239928744687 85.0997729186672 215.915477637017</t>
  </si>
  <si>
    <t>-530.02105000479 99.8977531158496 621.977250995527</t>
  </si>
  <si>
    <t>-387.563994591004 55.8537527436984 681.978196874601</t>
  </si>
  <si>
    <t>9763-20170724T150426.941012200.bin</t>
  </si>
  <si>
    <t>-505.793677253198 153.414825201809 -203.178936905228</t>
  </si>
  <si>
    <t>-520.104369876624 152.593505546243 -300.639266948106</t>
  </si>
  <si>
    <t>-529.626864370294 147.474934552392 -408.561147000934</t>
  </si>
  <si>
    <t>-535.549530622548 141.43454018271 -506.19529138784</t>
  </si>
  <si>
    <t>-538.700555310165 134.159735100392 -603.874156501604</t>
  </si>
  <si>
    <t>-540.13901528514 122.784356490322 -741.396965439123</t>
  </si>
  <si>
    <t>-517.780099149551 117.656437748433 -829.685050197297</t>
  </si>
  <si>
    <t>-543.832561015174 157.401189904814 -683.01004073351</t>
  </si>
  <si>
    <t>-584.93088087286 290.907954354168 -673.67190951893</t>
  </si>
  <si>
    <t>-562.639117878905 333.592334926007 -377.561800247942</t>
  </si>
  <si>
    <t>-369.848482442148 261.640440160084 -244.221321352671</t>
  </si>
  <si>
    <t>-535.173793614089 98.2239254727974 -678.205816002463</t>
  </si>
  <si>
    <t>-298.848070441057 36.8882218106639 -355.870720066386</t>
  </si>
  <si>
    <t>-490.953007731555 232.261022479101 -205.939437592275</t>
  </si>
  <si>
    <t>-486.037009271203 256.261418192027 209.819919608712</t>
  </si>
  <si>
    <t>-486.648305588135 281.642425038192 615.400481476844</t>
  </si>
  <si>
    <t>-338.187363145774 299.328205020229 674.396809352177</t>
  </si>
  <si>
    <t>-520.637952892784 74.5112973352416 -200.3974227504</t>
  </si>
  <si>
    <t>-527.386098207029 84.7408893560701 215.90274135288</t>
  </si>
  <si>
    <t>-530.045156841676 99.8888795961673 621.956828995352</t>
  </si>
  <si>
    <t>-387.563033249616 55.8183676555595 681.878668652551</t>
  </si>
  <si>
    <t>9763-20170724T150426.975103600.bin</t>
  </si>
  <si>
    <t>-505.966008291334 153.201269317547 -203.184440679894</t>
  </si>
  <si>
    <t>-520.271516219168 152.398245606142 -300.645703986165</t>
  </si>
  <si>
    <t>-529.841863472208 147.295941787595 -408.564170892353</t>
  </si>
  <si>
    <t>-535.829290552042 141.26621117146 -506.195090889609</t>
  </si>
  <si>
    <t>-539.066396582813 133.996201455815 -603.871431716856</t>
  </si>
  <si>
    <t>-540.648241064353 122.620000577251 -741.392509262244</t>
  </si>
  <si>
    <t>-518.351915343387 117.516219678566 -829.697934293871</t>
  </si>
  <si>
    <t>-544.265145649287 157.239460098301 -683.002462001621</t>
  </si>
  <si>
    <t>-585.228115803955 290.786321250492 -673.593431503491</t>
  </si>
  <si>
    <t>-562.443407949087 333.421384112716 -377.513882551454</t>
  </si>
  <si>
    <t>-370.093636512093 258.703903595132 -245.060664215231</t>
  </si>
  <si>
    <t>-535.632903064069 98.0576606191926 -678.206118941861</t>
  </si>
  <si>
    <t>-299.282727215495 36.2676463354553 -355.990298746272</t>
  </si>
  <si>
    <t>-491.116466551243 232.043154716373 -205.932622552981</t>
  </si>
  <si>
    <t>-486.221339877975 256.121842532506 209.82237596679</t>
  </si>
  <si>
    <t>-486.669408522288 281.645116365822 615.395319014079</t>
  </si>
  <si>
    <t>-338.210393597908 299.390730764465 674.378422978954</t>
  </si>
  <si>
    <t>-520.836509308862 74.3265910685984 -200.407784946305</t>
  </si>
  <si>
    <t>-527.417080250303 84.5277163277092 215.895740765387</t>
  </si>
  <si>
    <t>-530.051320173296 99.8821093515387 621.946144602843</t>
  </si>
  <si>
    <t>-387.560818470645 55.7938387701831 681.835033032446</t>
  </si>
  <si>
    <t>9763-20170724T150427.041292000.bin</t>
  </si>
  <si>
    <t>-506.264216660443 152.813078898922 -203.18317658214</t>
  </si>
  <si>
    <t>-520.56941226894 152.028892234602 -300.644666293203</t>
  </si>
  <si>
    <t>-530.212732846022 146.980339566265 -408.559146438733</t>
  </si>
  <si>
    <t>-536.297919695648 141.007209131172 -506.187543478056</t>
  </si>
  <si>
    <t>-539.665588863089 133.798624730717 -603.863876162213</t>
  </si>
  <si>
    <t>-541.466526334383 122.510945563651 -741.389722283248</t>
  </si>
  <si>
    <t>-519.289530906266 117.492082588724 -829.729949362646</t>
  </si>
  <si>
    <t>-544.936357131341 157.100699548483 -682.973054953215</t>
  </si>
  <si>
    <t>-585.518779538732 290.749368083824 -673.418283587373</t>
  </si>
  <si>
    <t>-561.955792257258 332.80956715188 -377.3174408665</t>
  </si>
  <si>
    <t>-370.518635570469 254.021288747257 -245.90497911422</t>
  </si>
  <si>
    <t>-536.404555294998 97.9003079374406 -678.225774992752</t>
  </si>
  <si>
    <t>-299.927042401134 34.9806783744825 -356.352760437776</t>
  </si>
  <si>
    <t>-491.364662611343 231.626541765629 -205.906754109133</t>
  </si>
  <si>
    <t>-486.59714041369 255.893948243501 209.838810420106</t>
  </si>
  <si>
    <t>-486.708241552608 281.643676232426 615.396543094146</t>
  </si>
  <si>
    <t>-338.261494607214 299.502560485317 674.376319752613</t>
  </si>
  <si>
    <t>-521.172255180294 73.9488091197857 -200.425195546075</t>
  </si>
  <si>
    <t>-527.469861519121 84.2007130629611 215.881467711626</t>
  </si>
  <si>
    <t>-530.042682500201 99.8632820634784 621.933190831177</t>
  </si>
  <si>
    <t>-387.517595345487 55.8299682529027 681.780161992057</t>
  </si>
  <si>
    <t>9763-20170724T150427.074379100.bin</t>
  </si>
  <si>
    <t>-506.384254064869 152.633645823755 -203.173074555804</t>
  </si>
  <si>
    <t>-520.699464257842 151.851543266743 -300.633165579693</t>
  </si>
  <si>
    <t>-530.386064326027 146.845061756663 -408.545755399047</t>
  </si>
  <si>
    <t>-536.525464690743 140.923801754006 -506.173768717855</t>
  </si>
  <si>
    <t>-539.963597741719 133.779003421982 -603.852495269296</t>
  </si>
  <si>
    <t>-541.881760214789 122.59227824434 -741.384895905599</t>
  </si>
  <si>
    <t>-519.777829771902 117.636271761777 -829.746952255768</t>
  </si>
  <si>
    <t>-545.27935923495 157.142073279969 -682.940453568573</t>
  </si>
  <si>
    <t>-585.685247550956 290.831842962254 -673.266518792792</t>
  </si>
  <si>
    <t>-561.733543067466 332.527599916049 -377.145192659192</t>
  </si>
  <si>
    <t>-370.712671617617 251.78728266987 -246.313204188134</t>
  </si>
  <si>
    <t>-536.788419563423 97.9320362059229 -678.242826402509</t>
  </si>
  <si>
    <t>-300.333254305358 34.3808141433535 -356.422644753514</t>
  </si>
  <si>
    <t>-491.510448060093 231.455177455992 -205.893811188408</t>
  </si>
  <si>
    <t>-486.756862634304 255.793824472057 209.847782656608</t>
  </si>
  <si>
    <t>-486.727454067036 281.655123851726 615.394659341277</t>
  </si>
  <si>
    <t>-338.294772064301 299.637385120726 674.372406192121</t>
  </si>
  <si>
    <t>-521.315893961534 73.7709057910945 -200.416444343908</t>
  </si>
  <si>
    <t>-527.531986718501 84.073838732525 215.890217965554</t>
  </si>
  <si>
    <t>-530.038183571924 99.849035983674 621.932014504011</t>
  </si>
  <si>
    <t>-387.498802404663 55.8439636463931 681.765763824889</t>
  </si>
  <si>
    <t>9763-20170724T150427.142579900.bin</t>
  </si>
  <si>
    <t>-506.632883405912 152.232652576148 -203.164311102252</t>
  </si>
  <si>
    <t>-520.957113778134 151.47031600423 -300.623103296141</t>
  </si>
  <si>
    <t>-530.735469996316 146.563840238526 -408.53193485077</t>
  </si>
  <si>
    <t>-536.994219666761 140.759950111466 -506.159498334879</t>
  </si>
  <si>
    <t>-540.589898910908 133.756953953159 -603.842901499662</t>
  </si>
  <si>
    <t>-542.771678290503 122.793005510021 -741.389245447759</t>
  </si>
  <si>
    <t>-520.820198441581 117.990473910674 -829.79786083362</t>
  </si>
  <si>
    <t>-546.03304836372 157.251592862794 -682.883191598471</t>
  </si>
  <si>
    <t>-586.152545451824 291.002860568017 -672.84774626624</t>
  </si>
  <si>
    <t>-561.3157310312 332.151395304195 -376.72285182484</t>
  </si>
  <si>
    <t>-371.00669709 246.651044723175 -247.892844594217</t>
  </si>
  <si>
    <t>-537.58149988127 98.027181302697 -678.296365941083</t>
  </si>
  <si>
    <t>-301.14337406876 33.1114702922735 -356.345144683198</t>
  </si>
  <si>
    <t>-491.696487452685 231.038483436632 -205.877321361889</t>
  </si>
  <si>
    <t>-487.037629801706 255.560818030253 209.854515060718</t>
  </si>
  <si>
    <t>-486.747803262935 281.665272663418 615.400139701561</t>
  </si>
  <si>
    <t>-338.344981864493 299.779579732391 674.412629954532</t>
  </si>
  <si>
    <t>-521.620268137353 73.3625349598124 -200.414411058588</t>
  </si>
  <si>
    <t>-527.730653623045 83.903449059665 215.887818449544</t>
  </si>
  <si>
    <t>-530.010118853962 99.8180816509143 621.928124082028</t>
  </si>
  <si>
    <t>-387.454491635804 55.8565840921544 681.755165723758</t>
  </si>
  <si>
    <t>9763-20170724T150427.175668800.bin</t>
  </si>
  <si>
    <t>-506.788359528298 152.03440641469 -203.146341341787</t>
  </si>
  <si>
    <t>-521.098860250763 151.270889055979 -300.607172813122</t>
  </si>
  <si>
    <t>-530.9038044376 146.414991163231 -408.515943492271</t>
  </si>
  <si>
    <t>-537.205439786374 140.675971514401 -506.144569525324</t>
  </si>
  <si>
    <t>-540.864018040919 133.755838053504 -603.831463138906</t>
  </si>
  <si>
    <t>-543.156491322807 122.926305094466 -741.386750676767</t>
  </si>
  <si>
    <t>-521.272435042508 118.225857528318 -829.817494821225</t>
  </si>
  <si>
    <t>-546.366268401903 157.328354297103 -682.844465045841</t>
  </si>
  <si>
    <t>-586.366087954106 291.103353662043 -672.594587886385</t>
  </si>
  <si>
    <t>-561.056595769619 331.990417821159 -376.473595664532</t>
  </si>
  <si>
    <t>-371.096865857504 244.085529898039 -248.751059008722</t>
  </si>
  <si>
    <t>-537.920035089241 98.098210041579 -678.322069729736</t>
  </si>
  <si>
    <t>-301.600302779222 32.565847133757 -356.263320697566</t>
  </si>
  <si>
    <t>-491.824126342091 230.850780080634 -205.86534674169</t>
  </si>
  <si>
    <t>-487.194701905438 255.451129878975 209.862192554574</t>
  </si>
  <si>
    <t>-486.758881039054 281.664409792477 615.402602021833</t>
  </si>
  <si>
    <t>-338.368271598364 299.834974772131 674.428511442676</t>
  </si>
  <si>
    <t>-521.797483814816 73.160838271114 -200.404089019748</t>
  </si>
  <si>
    <t>-527.89482769122 83.8395366917023 215.894840432755</t>
  </si>
  <si>
    <t>-529.992358813434 99.7888719802038 621.934776175702</t>
  </si>
  <si>
    <t>-387.448034465644 55.8039388196464 681.771555198821</t>
  </si>
  <si>
    <t>9763-20170724T150427.240855800.bin</t>
  </si>
  <si>
    <t>-507.061315848383 151.648240794429 -203.116257930807</t>
  </si>
  <si>
    <t>-521.37388935058 150.905235731636 -300.576967909285</t>
  </si>
  <si>
    <t>-531.217523524115 146.173022448159 -408.487589350469</t>
  </si>
  <si>
    <t>-537.572593355914 140.585629137939 -506.12171521863</t>
  </si>
  <si>
    <t>-541.305396999737 133.85581828105 -603.818969726819</t>
  </si>
  <si>
    <t>-543.726393258438 123.334447375456 -741.396105167741</t>
  </si>
  <si>
    <t>-521.939376692919 118.861643938948 -829.862615618451</t>
  </si>
  <si>
    <t>-546.885064079667 157.604736477528 -682.773826276041</t>
  </si>
  <si>
    <t>-586.619980864287 291.417380179711 -672.08633050968</t>
  </si>
  <si>
    <t>-560.441951011441 331.991496718699 -375.997821897137</t>
  </si>
  <si>
    <t>-371.134974864672 238.550646134521 -251.271437956863</t>
  </si>
  <si>
    <t>-538.427407166576 98.365771900864 -678.392245319282</t>
  </si>
  <si>
    <t>-302.344200078337 31.8309883909315 -356.142902152735</t>
  </si>
  <si>
    <t>-492.030771239127 230.486776909853 -205.834211653407</t>
  </si>
  <si>
    <t>-487.430970605689 255.273540853672 209.882664393399</t>
  </si>
  <si>
    <t>-486.795177047055 281.646795271919 615.397931610729</t>
  </si>
  <si>
    <t>-338.417341574618 299.897029687447 674.43142015719</t>
  </si>
  <si>
    <t>-522.110798239709 72.7848597928862 -200.373332811819</t>
  </si>
  <si>
    <t>-528.161506317498 83.6933694926881 215.920311768247</t>
  </si>
  <si>
    <t>-529.954562763119 99.748210990098 621.945650597558</t>
  </si>
  <si>
    <t>-387.424772636356 55.7513295540789 681.808310667194</t>
  </si>
  <si>
    <t>9763-20170724T150427.273940800.bin</t>
  </si>
  <si>
    <t>-507.195165129935 151.501606441853 -203.099631827566</t>
  </si>
  <si>
    <t>-521.50027917836 150.777560968332 -300.561554027907</t>
  </si>
  <si>
    <t>-531.333256676522 146.105145022077 -408.475901432697</t>
  </si>
  <si>
    <t>-537.679275944256 140.587343475402 -506.114363880577</t>
  </si>
  <si>
    <t>-541.404544912581 133.943246744404 -603.8178839371</t>
  </si>
  <si>
    <t>-543.817433131796 123.559130257657 -741.405617702405</t>
  </si>
  <si>
    <t>-522.050293176408 119.186565489583 -829.881944618738</t>
  </si>
  <si>
    <t>-546.979404779377 157.770826399337 -682.749292899875</t>
  </si>
  <si>
    <t>-586.581386893893 291.61394311575 -671.847870933603</t>
  </si>
  <si>
    <t>-560.077017589564 332.061872810714 -375.77110600337</t>
  </si>
  <si>
    <t>-371.040934145437 236.371400938428 -252.346201355217</t>
  </si>
  <si>
    <t>-538.522346048199 98.527370835312 -678.426350543695</t>
  </si>
  <si>
    <t>-302.434784760567 31.5773489599592 -356.0337229942</t>
  </si>
  <si>
    <t>-492.118911247721 230.294938011516 -205.810259608538</t>
  </si>
  <si>
    <t>-487.487339195024 255.200805009149 209.899085989374</t>
  </si>
  <si>
    <t>-486.819908411369 281.632271685937 615.402075050178</t>
  </si>
  <si>
    <t>-338.437630921218 299.869934138503 674.428212604106</t>
  </si>
  <si>
    <t>-522.270729698345 72.671401317659 -200.373221866679</t>
  </si>
  <si>
    <t>-528.220764058525 83.5794190749198 215.921865270518</t>
  </si>
  <si>
    <t>-529.934482212068 99.7446352796908 621.946762033189</t>
  </si>
  <si>
    <t>-387.391670322918 55.7884389744711 681.808370965092</t>
  </si>
  <si>
    <t>9763-20170724T150427.343128600.bin</t>
  </si>
  <si>
    <t>-507.402800781743 151.315553103022 -203.087834550595</t>
  </si>
  <si>
    <t>-521.706862645768 150.627676982703 -300.55018776598</t>
  </si>
  <si>
    <t>-531.452660345067 146.085100651216 -408.477959808985</t>
  </si>
  <si>
    <t>-537.689177677085 140.724523311135 -506.13239503463</t>
  </si>
  <si>
    <t>-541.276825274167 134.27914247597 -603.854372060043</t>
  </si>
  <si>
    <t>-543.468798601608 124.220098523616 -741.469612449716</t>
  </si>
  <si>
    <t>-521.688375029361 120.037418057136 -829.952016472753</t>
  </si>
  <si>
    <t>-546.72137945205 158.293751560099 -682.738085788839</t>
  </si>
  <si>
    <t>-586.061799477584 292.181326284984 -671.39286358172</t>
  </si>
  <si>
    <t>-559.218146416339 331.882197311715 -375.24544942617</t>
  </si>
  <si>
    <t>-370.176739747798 232.014201223068 -255.184111317937</t>
  </si>
  <si>
    <t>-538.278387622214 99.0391852597586 -678.541326886804</t>
  </si>
  <si>
    <t>-302.210787324097 31.1856130149115 -355.959044728809</t>
  </si>
  <si>
    <t>-492.27120453142 230.052190960327 -205.774636971204</t>
  </si>
  <si>
    <t>-487.607651411316 255.101242484464 209.925758247461</t>
  </si>
  <si>
    <t>-486.876970231424 281.607181500672 615.411317402596</t>
  </si>
  <si>
    <t>-338.483468540067 299.852890485694 674.4068193018</t>
  </si>
  <si>
    <t>-522.531841631476 72.547797667291 -200.38423386026</t>
  </si>
  <si>
    <t>-528.291644810471 83.3423592324893 215.916475429174</t>
  </si>
  <si>
    <t>-529.915602690596 99.7394581379176 621.934965145785</t>
  </si>
  <si>
    <t>-387.372901314834 55.7456419332782 681.769114022677</t>
  </si>
  <si>
    <t>9763-20170724T150427.376216800.bin</t>
  </si>
  <si>
    <t>-507.495172041005 151.256919443744 -203.102785568822</t>
  </si>
  <si>
    <t>-521.768413307437 150.581463789398 -300.569695653397</t>
  </si>
  <si>
    <t>-531.455444626315 146.086557737656 -408.504777944961</t>
  </si>
  <si>
    <t>-537.63028693492 140.783713248998 -506.166198707571</t>
  </si>
  <si>
    <t>-541.148618502014 134.411482271106 -603.895438085324</t>
  </si>
  <si>
    <t>-543.235824818162 124.47233973706 -741.521176149401</t>
  </si>
  <si>
    <t>-521.435220715947 120.373066190412 -830.002533861262</t>
  </si>
  <si>
    <t>-546.531439090518 158.495002227307 -682.762464770531</t>
  </si>
  <si>
    <t>-585.821785304302 292.375223767675 -671.253379469828</t>
  </si>
  <si>
    <t>-558.945263865696 331.668998569324 -375.054656656092</t>
  </si>
  <si>
    <t>-369.608689838515 230.225079943976 -256.793051907608</t>
  </si>
  <si>
    <t>-538.095001805883 99.2364341007694 -678.610830534156</t>
  </si>
  <si>
    <t>-302.165222952782 31.0218975328053 -355.917297871404</t>
  </si>
  <si>
    <t>-492.347504149644 229.985678470088 -205.760633754601</t>
  </si>
  <si>
    <t>-487.648425310038 255.065695169592 209.937458726198</t>
  </si>
  <si>
    <t>-486.901843775264 281.603950085044 615.415762867529</t>
  </si>
  <si>
    <t>-338.508830103498 299.867347514984 674.40695166276</t>
  </si>
  <si>
    <t>-522.640994429886 72.4947773643644 -200.396536263474</t>
  </si>
  <si>
    <t>-528.347253890075 83.2490994303832 215.905941850921</t>
  </si>
  <si>
    <t>-529.911131812545 99.7327560128169 621.92279260161</t>
  </si>
  <si>
    <t>-387.352891983172 55.7587375207154 681.734365518651</t>
  </si>
  <si>
    <t>9763-20170724T150427.443407700.bin</t>
  </si>
  <si>
    <t>-507.611760318942 151.140686269622 -203.101127966921</t>
  </si>
  <si>
    <t>-521.859561807263 150.474557680222 -300.571903750715</t>
  </si>
  <si>
    <t>-531.444630202946 146.052202445975 -408.518978878287</t>
  </si>
  <si>
    <t>-537.500472226951 140.842307127867 -506.192935958148</t>
  </si>
  <si>
    <t>-540.874787334312 134.592573081715 -603.935207475953</t>
  </si>
  <si>
    <t>-542.734693700706 124.857802192584 -741.578764372952</t>
  </si>
  <si>
    <t>-520.868143081954 120.889532430852 -830.049740960442</t>
  </si>
  <si>
    <t>-546.117871844772 158.794517020044 -682.775308427721</t>
  </si>
  <si>
    <t>-585.198881537163 292.706958198645 -670.929407004705</t>
  </si>
  <si>
    <t>-558.214404417126 331.282447673872 -374.646056427557</t>
  </si>
  <si>
    <t>-368.234666247368 227.263408480193 -259.69940003797</t>
  </si>
  <si>
    <t>-537.707260209384 99.52711198618 -678.697330920013</t>
  </si>
  <si>
    <t>-301.650319276238 29.6557644483464 -355.946291318655</t>
  </si>
  <si>
    <t>-492.442431231741 229.792647029888 -205.751382631953</t>
  </si>
  <si>
    <t>-487.696658506025 255.008522965393 209.938004554263</t>
  </si>
  <si>
    <t>-486.946499121288 281.601172849596 615.426837165294</t>
  </si>
  <si>
    <t>-338.54482175914 299.833750034791 674.405680961677</t>
  </si>
  <si>
    <t>-522.789753565406 72.4193989158414 -200.431161871471</t>
  </si>
  <si>
    <t>-528.360613504104 83.0606919939905 215.876094844176</t>
  </si>
  <si>
    <t>-529.899455995728 99.7302148704568 621.900644953978</t>
  </si>
  <si>
    <t>-387.319159029968 55.750513065401 681.655474184975</t>
  </si>
  <si>
    <t>9763-20170724T150427.476502600.bin</t>
  </si>
  <si>
    <t>-507.642245750351 151.096984926853 -203.087938489267</t>
  </si>
  <si>
    <t>-521.905355649854 150.447728208457 -300.556636340302</t>
  </si>
  <si>
    <t>-531.473130484791 146.07017880633 -408.507059002657</t>
  </si>
  <si>
    <t>-537.500667868745 140.912981318346 -506.185368666849</t>
  </si>
  <si>
    <t>-540.834843231198 134.728175122494 -603.933193603306</t>
  </si>
  <si>
    <t>-542.626399641695 125.099680487477 -741.585276508724</t>
  </si>
  <si>
    <t>-520.755749308042 121.188252068851 -830.057783973066</t>
  </si>
  <si>
    <t>-546.041619984966 158.990682143389 -682.757225818131</t>
  </si>
  <si>
    <t>-585.059507589021 292.906774553891 -670.767490505863</t>
  </si>
  <si>
    <t>-558.048304008628 331.123865235028 -374.44028106993</t>
  </si>
  <si>
    <t>-367.75439183518 226.22566449309 -260.819863394129</t>
  </si>
  <si>
    <t>-537.627337220472 99.7209801999363 -678.720984291338</t>
  </si>
  <si>
    <t>-301.459375430131 28.7822336596821 -356.043800859088</t>
  </si>
  <si>
    <t>-492.481592499342 229.774228163442 -205.744738439239</t>
  </si>
  <si>
    <t>-487.738336563116 254.969393133074 209.945914286607</t>
  </si>
  <si>
    <t>-486.975649557071 281.588918064612 615.429010188233</t>
  </si>
  <si>
    <t>-338.568103699583 299.816732849956 674.39463071095</t>
  </si>
  <si>
    <t>-522.81908067525 72.3865342344118 -200.434955143462</t>
  </si>
  <si>
    <t>-528.335930048813 83.0180366742215 215.873280215186</t>
  </si>
  <si>
    <t>-529.888589431847 99.7342830321647 621.889284177028</t>
  </si>
  <si>
    <t>-387.299760798919 55.7439224489167 681.615874555984</t>
  </si>
  <si>
    <t>9763-20170724T150427.539669400.bin</t>
  </si>
  <si>
    <t>-507.758469484576 151.083215092295 -203.106450159182</t>
  </si>
  <si>
    <t>-522.052689563907 150.442268131756 -300.570598368191</t>
  </si>
  <si>
    <t>-531.59929996812 146.150566371577 -408.526361012402</t>
  </si>
  <si>
    <t>-537.588647469607 141.104086319195 -506.212862142135</t>
  </si>
  <si>
    <t>-540.867652054742 135.064797273959 -603.971665429292</t>
  </si>
  <si>
    <t>-542.565719278557 125.677982472014 -741.641589879076</t>
  </si>
  <si>
    <t>-520.703838261202 121.883230240012 -830.121282129067</t>
  </si>
  <si>
    <t>-546.031156468552 159.464146120603 -682.756198537247</t>
  </si>
  <si>
    <t>-584.850304937691 293.405804202924 -670.390993844119</t>
  </si>
  <si>
    <t>-557.924469209128 330.826420579097 -373.954242581684</t>
  </si>
  <si>
    <t>-367.05572594424 224.614309732807 -262.540095514231</t>
  </si>
  <si>
    <t>-537.599086683179 100.190292917054 -678.818710843416</t>
  </si>
  <si>
    <t>-301.556984431682 27.114777085267 -356.15350994218</t>
  </si>
  <si>
    <t>-492.633410359046 229.797398784836 -205.742198453819</t>
  </si>
  <si>
    <t>-487.917337366272 254.960912381436 209.950665515959</t>
  </si>
  <si>
    <t>-487.013937761767 281.589139400776 615.438880078178</t>
  </si>
  <si>
    <t>-338.62130107138 299.954528953794 674.399379799988</t>
  </si>
  <si>
    <t>-522.921442726284 72.3176117270273 -200.443868823596</t>
  </si>
  <si>
    <t>-528.325030016656 83.0592558644573 215.862973865027</t>
  </si>
  <si>
    <t>-529.851542597259 99.7443824923564 621.881229335656</t>
  </si>
  <si>
    <t>-387.262369580666 55.7368445044774 681.594500729781</t>
  </si>
  <si>
    <t>9763-20170724T150427.576767200.bin</t>
  </si>
  <si>
    <t>-507.859514443454 151.116373525602 -203.110754285069</t>
  </si>
  <si>
    <t>-522.171518010043 150.474257783728 -300.572358754462</t>
  </si>
  <si>
    <t>-531.71056689551 146.227326032468 -408.530578182049</t>
  </si>
  <si>
    <t>-537.684023988589 141.240816926885 -506.221175664923</t>
  </si>
  <si>
    <t>-540.939311626753 135.2817682201 -603.985576691422</t>
  </si>
  <si>
    <t>-542.59688491973 126.03006774728 -741.665223966043</t>
  </si>
  <si>
    <t>-520.750559551657 122.301594236828 -830.151488825137</t>
  </si>
  <si>
    <t>-546.085550666581 159.75762773402 -682.747655932182</t>
  </si>
  <si>
    <t>-584.726996383504 293.723851101811 -670.120339575658</t>
  </si>
  <si>
    <t>-557.994038057488 330.796570329751 -373.622537826828</t>
  </si>
  <si>
    <t>-366.663959600796 223.795876533118 -263.765085669546</t>
  </si>
  <si>
    <t>-537.642829360514 100.481499184122 -678.866077309976</t>
  </si>
  <si>
    <t>-301.924764776167 26.5035200746067 -356.004532942876</t>
  </si>
  <si>
    <t>-492.77558299288 229.841328645339 -205.740196822448</t>
  </si>
  <si>
    <t>-488.003659913174 255.004780470344 209.95200001702</t>
  </si>
  <si>
    <t>-487.02879136478 281.600952324756 615.445517594854</t>
  </si>
  <si>
    <t>-338.650043283848 300.038028806292 674.41855714482</t>
  </si>
  <si>
    <t>-522.990494729309 72.3432150707142 -200.440370473376</t>
  </si>
  <si>
    <t>-528.331836407074 83.0865190081022 215.867280663572</t>
  </si>
  <si>
    <t>-529.830198582343 99.7344999608883 621.884008395928</t>
  </si>
  <si>
    <t>-387.259870356113 55.6687692235519 681.599295887538</t>
  </si>
  <si>
    <t>9763-20170724T150427.641565300.bin</t>
  </si>
  <si>
    <t>-508.091828611401 151.199575938901 -203.103201632913</t>
  </si>
  <si>
    <t>-522.418982171642 150.566113579755 -300.562594164189</t>
  </si>
  <si>
    <t>-531.932361265999 146.430233523967 -408.527415013304</t>
  </si>
  <si>
    <t>-537.869521659919 141.587645061185 -506.227437097416</t>
  </si>
  <si>
    <t>-541.078051859965 135.81702016477 -604.004791749553</t>
  </si>
  <si>
    <t>-542.661238242845 126.878675515039 -741.705806479958</t>
  </si>
  <si>
    <t>-520.855245503199 123.323224237077 -830.209303248417</t>
  </si>
  <si>
    <t>-546.2064821448 160.468589776252 -682.713013606229</t>
  </si>
  <si>
    <t>-584.276521746974 294.530523769553 -669.392385055275</t>
  </si>
  <si>
    <t>-557.910233763368 331.744463284121 -372.879598101503</t>
  </si>
  <si>
    <t>-365.522200252098 224.772048308998 -264.857516346481</t>
  </si>
  <si>
    <t>-537.716367889523 101.190749402821 -678.962927793694</t>
  </si>
  <si>
    <t>-302.908033771414 25.3412886912095 -355.435605912207</t>
  </si>
  <si>
    <t>-493.015237944047 229.90841202098 -205.734743239919</t>
  </si>
  <si>
    <t>-488.160366269547 255.082300239159 209.955919295023</t>
  </si>
  <si>
    <t>-487.059514632089 281.613202485961 615.456440761</t>
  </si>
  <si>
    <t>-338.696044679394 300.110631505103 674.449044353708</t>
  </si>
  <si>
    <t>-523.2011644157 72.4353209967321 -200.436662744684</t>
  </si>
  <si>
    <t>-528.461224140836 83.1358765912485 215.873101577879</t>
  </si>
  <si>
    <t>-529.78316790359 99.7232386930214 621.890955894985</t>
  </si>
  <si>
    <t>-387.213322061548 55.6888395360104 681.63047187086</t>
  </si>
  <si>
    <t>9763-20170724T150427.677660600.bin</t>
  </si>
  <si>
    <t>-508.198979728806 151.208076118219 -203.109011874099</t>
  </si>
  <si>
    <t>-522.527954145946 150.580162110283 -300.568109684145</t>
  </si>
  <si>
    <t>-532.030280724716 146.507733215861 -408.536270801782</t>
  </si>
  <si>
    <t>-537.954427769902 141.746404311604 -506.24117495292</t>
  </si>
  <si>
    <t>-541.148328767441 136.081489553313 -604.025042475907</t>
  </si>
  <si>
    <t>-542.710607575891 127.318527393229 -741.73778920622</t>
  </si>
  <si>
    <t>-520.930769654448 123.861733411281 -830.251577546314</t>
  </si>
  <si>
    <t>-546.284462051703 160.830469624233 -682.702384262108</t>
  </si>
  <si>
    <t>-584.269411736382 294.8925017319 -669.118009888981</t>
  </si>
  <si>
    <t>-558.125520394419 331.979838572391 -372.569436238197</t>
  </si>
  <si>
    <t>-365.232600467983 225.480202837765 -264.981568592592</t>
  </si>
  <si>
    <t>-537.7556107206 101.553537190876 -679.027227241515</t>
  </si>
  <si>
    <t>-303.356509432443 24.9437469219242 -355.128113892993</t>
  </si>
  <si>
    <t>-493.096189141103 229.909242275662 -205.727414169928</t>
  </si>
  <si>
    <t>-488.221748182723 255.069778784602 209.96377632383</t>
  </si>
  <si>
    <t>-487.078288698292 281.612117802738 615.463583581695</t>
  </si>
  <si>
    <t>-338.714613147546 300.087283414352 674.462620639217</t>
  </si>
  <si>
    <t>-523.289482002303 72.4417293240981 -200.435626958696</t>
  </si>
  <si>
    <t>-528.521477433653 83.127508065616 215.874892001523</t>
  </si>
  <si>
    <t>-529.760515037063 99.711779393595 621.898256052327</t>
  </si>
  <si>
    <t>-387.185308389399 55.7073350689113 681.64704984432</t>
  </si>
  <si>
    <t>9763-20170724T150427.741836600.bin</t>
  </si>
  <si>
    <t>-508.462286189535 151.18294416368 -203.087590557181</t>
  </si>
  <si>
    <t>-522.772399076042 150.573741451134 -300.54969802784</t>
  </si>
  <si>
    <t>-532.230556643128 146.648510824432 -408.527211204828</t>
  </si>
  <si>
    <t>-538.110469178417 142.073035192533 -506.243574078984</t>
  </si>
  <si>
    <t>-541.259114593876 136.64708865182 -604.042554098856</t>
  </si>
  <si>
    <t>-542.759654673164 128.276956389795 -741.780365724618</t>
  </si>
  <si>
    <t>-521.042626498769 125.028555561954 -830.317450926902</t>
  </si>
  <si>
    <t>-546.392944395458 161.615620180761 -682.650561240887</t>
  </si>
  <si>
    <t>-584.108964609512 295.706775498511 -668.515605553454</t>
  </si>
  <si>
    <t>-559.041980995008 332.921830900679 -371.890245288603</t>
  </si>
  <si>
    <t>-365.218003649405 227.609672657619 -264.807845284539</t>
  </si>
  <si>
    <t>-537.799804921889 102.337942972354 -679.141966084502</t>
  </si>
  <si>
    <t>-304.209747778718 24.6722240782226 -354.520596421605</t>
  </si>
  <si>
    <t>-493.35876773484 229.827313724935 -205.697300886669</t>
  </si>
  <si>
    <t>-488.377037761472 255.097202468962 209.986035504943</t>
  </si>
  <si>
    <t>-487.121093574156 281.614570597523 615.474312816416</t>
  </si>
  <si>
    <t>-338.745995753317 299.997034869429 674.473562441107</t>
  </si>
  <si>
    <t>-523.572700867375 72.4822094174126 -200.440341997253</t>
  </si>
  <si>
    <t>-528.617535412285 83.0490173514468 215.875521752919</t>
  </si>
  <si>
    <t>-529.724322815412 99.7078245036109 621.893445428194</t>
  </si>
  <si>
    <t>-387.150736782515 55.6902442089513 681.636423469013</t>
  </si>
  <si>
    <t>9763-20170724T150427.773923700.bin</t>
  </si>
  <si>
    <t>-508.616308174086 151.197580611358 -203.085620484271</t>
  </si>
  <si>
    <t>-522.922684467983 150.598103676329 -300.548279220172</t>
  </si>
  <si>
    <t>-532.357127114036 146.733911611773 -408.530127130434</t>
  </si>
  <si>
    <t>-538.209796933782 142.234356904796 -506.251616771969</t>
  </si>
  <si>
    <t>-541.326698798185 136.905981532549 -604.057020265597</t>
  </si>
  <si>
    <t>-542.779011000293 128.696661469573 -741.804963576542</t>
  </si>
  <si>
    <t>-521.079491166905 125.542115110828 -830.349715065542</t>
  </si>
  <si>
    <t>-546.450871856643 161.963803404547 -682.637121503956</t>
  </si>
  <si>
    <t>-584.186256828385 296.027287063233 -668.32157387745</t>
  </si>
  <si>
    <t>-559.618158620974 332.871620843096 -371.608029701638</t>
  </si>
  <si>
    <t>-365.482750207015 228.015210366998 -264.642694621601</t>
  </si>
  <si>
    <t>-537.823198031661 102.687228142946 -679.195493427867</t>
  </si>
  <si>
    <t>-304.53748616648 24.7952908936511 -354.371396067558</t>
  </si>
  <si>
    <t>-493.525543654207 229.821003570556 -205.684049498943</t>
  </si>
  <si>
    <t>-488.446403185177 255.126559143454 209.995928781192</t>
  </si>
  <si>
    <t>-487.146755541722 281.613101379426 615.482599154525</t>
  </si>
  <si>
    <t>-338.762049697802 299.939459521094 674.475154767257</t>
  </si>
  <si>
    <t>-523.725169346761 72.5331511828813 -200.445788102032</t>
  </si>
  <si>
    <t>-528.633837534549 82.9988593758217 215.874291872691</t>
  </si>
  <si>
    <t>-529.706162193835 99.7048418473623 621.892562938746</t>
  </si>
  <si>
    <t>-387.124420583329 55.7096701956827 681.63260133404</t>
  </si>
  <si>
    <t>9763-20170724T150427.840105100.bin</t>
  </si>
  <si>
    <t>-508.955839451402 151.315993738421 -203.079579493545</t>
  </si>
  <si>
    <t>-523.229320111266 150.745295193909 -300.547266938598</t>
  </si>
  <si>
    <t>-532.629577213231 146.998062901722 -408.536096970523</t>
  </si>
  <si>
    <t>-538.455675322881 142.638853231819 -506.265606660375</t>
  </si>
  <si>
    <t>-541.552485239079 137.485117445664 -604.080984981768</t>
  </si>
  <si>
    <t>-542.985328424681 129.558122082622 -741.845786525587</t>
  </si>
  <si>
    <t>-521.335070212649 126.568862489463 -830.408246532258</t>
  </si>
  <si>
    <t>-546.698724323877 162.699055343501 -682.609877880694</t>
  </si>
  <si>
    <t>-584.34514728892 296.734184232659 -667.876199055601</t>
  </si>
  <si>
    <t>-560.541114756945 332.078386898226 -370.918018179748</t>
  </si>
  <si>
    <t>-365.98757149441 227.804830790063 -264.142679477962</t>
  </si>
  <si>
    <t>-538.005200463954 103.425171224804 -679.289498732422</t>
  </si>
  <si>
    <t>-305.029176607906 25.2669100323312 -354.374525492526</t>
  </si>
  <si>
    <t>-493.863818956135 229.877706717233 -205.650215878524</t>
  </si>
  <si>
    <t>-488.639742431408 255.248050506412 210.024002166641</t>
  </si>
  <si>
    <t>-487.200537217774 281.621335566171 615.506102014425</t>
  </si>
  <si>
    <t>-338.800025748724 299.888717351398 674.477227930168</t>
  </si>
  <si>
    <t>-524.068848647731 72.7304118446239 -200.463336348313</t>
  </si>
  <si>
    <t>-528.659907727859 82.8869980611087 215.867975847011</t>
  </si>
  <si>
    <t>-529.658644592544 99.7008755942511 621.880934708012</t>
  </si>
  <si>
    <t>-387.062258022444 55.7493935736193 681.618157727555</t>
  </si>
  <si>
    <t>9763-20170724T150427.873197900.bin</t>
  </si>
  <si>
    <t>-509.153906864042 151.435911438865 -203.082977943123</t>
  </si>
  <si>
    <t>-523.392433498403 150.879484896224 -300.555778433138</t>
  </si>
  <si>
    <t>-532.749317884123 147.194088084031 -408.550504813058</t>
  </si>
  <si>
    <t>-538.536179250081 142.909557425234 -506.285652234662</t>
  </si>
  <si>
    <t>-541.594888212006 137.849692567482 -604.107219298732</t>
  </si>
  <si>
    <t>-542.976439663615 130.074711179952 -741.881067353155</t>
  </si>
  <si>
    <t>-521.34334351867 127.162145302277 -830.45042027086</t>
  </si>
  <si>
    <t>-546.722531100803 163.148834248476 -682.609885072585</t>
  </si>
  <si>
    <t>-584.275340780869 297.183986932169 -667.65246531525</t>
  </si>
  <si>
    <t>-560.847658433574 331.575348066965 -370.552552707178</t>
  </si>
  <si>
    <t>-366.086680028618 227.260238029444 -264.196786740952</t>
  </si>
  <si>
    <t>-538.008960603742 103.874291203334 -679.352258346393</t>
  </si>
  <si>
    <t>-305.032058206339 25.745286418181 -354.462588431337</t>
  </si>
  <si>
    <t>-494.041661751553 229.946594769761 -205.630960490241</t>
  </si>
  <si>
    <t>-488.720104985429 255.324098638378 210.041631458887</t>
  </si>
  <si>
    <t>-487.225877367702 281.631914578501 615.525835283756</t>
  </si>
  <si>
    <t>-338.817731886539 299.852472080974 674.492219108062</t>
  </si>
  <si>
    <t>-524.276042178393 72.8715554134778 -200.475120216658</t>
  </si>
  <si>
    <t>-528.636238443113 82.8345746877044 215.863358035702</t>
  </si>
  <si>
    <t>-529.608640655262 99.670874899 621.888083058384</t>
  </si>
  <si>
    <t>-387.044707673069 55.7021285346439 681.689939479847</t>
  </si>
  <si>
    <t>9763-20170724T150427.942299200.bin</t>
  </si>
  <si>
    <t>-509.444562372525 151.63391788109 -203.057617783527</t>
  </si>
  <si>
    <t>-523.634653202694 151.082147843908 -300.537600387157</t>
  </si>
  <si>
    <t>-532.913279355257 147.516366515071 -408.543112990357</t>
  </si>
  <si>
    <t>-538.624079920856 143.38764503485 -506.289364694848</t>
  </si>
  <si>
    <t>-541.604380417885 138.53236216552 -604.123675270445</t>
  </si>
  <si>
    <t>-542.875928398529 131.097020539521 -741.917355888067</t>
  </si>
  <si>
    <t>-521.29544854348 128.352087573309 -830.504846102245</t>
  </si>
  <si>
    <t>-546.692535479762 164.021382877186 -682.567355836545</t>
  </si>
  <si>
    <t>-584.108767821066 298.048645188677 -667.174419274017</t>
  </si>
  <si>
    <t>-561.768669008566 330.722115749551 -369.796877185698</t>
  </si>
  <si>
    <t>-366.692833203052 226.2150515484 -264.209532071475</t>
  </si>
  <si>
    <t>-537.935210239796 104.745805191385 -679.449786185892</t>
  </si>
  <si>
    <t>-305.09676252443 26.4080279722939 -354.805051622705</t>
  </si>
  <si>
    <t>-494.362843238621 230.126451459445 -205.599081174257</t>
  </si>
  <si>
    <t>-488.899221597892 255.487756527278 210.07266864988</t>
  </si>
  <si>
    <t>-487.271975193898 281.666643726211 615.569018012021</t>
  </si>
  <si>
    <t>-338.861699656724 299.876432814801 674.533322299881</t>
  </si>
  <si>
    <t>-524.540236877917 73.0574860891145 -200.471588298268</t>
  </si>
  <si>
    <t>-528.714255427632 82.8273970793362 215.873406961565</t>
  </si>
  <si>
    <t>-529.539582710251 99.6087668398811 621.911836246259</t>
  </si>
  <si>
    <t>-387.020157198543 55.6015615434567 681.79160305683</t>
  </si>
  <si>
    <t>9763-20170724T150427.976390700.bin</t>
  </si>
  <si>
    <t>-509.504875547084 151.718568730739 -203.059653885516</t>
  </si>
  <si>
    <t>-523.687174116317 151.160863072246 -300.54068022713</t>
  </si>
  <si>
    <t>-532.948752684476 147.63024825857 -408.54880772845</t>
  </si>
  <si>
    <t>-538.64251144328 143.550279978301 -506.298189081881</t>
  </si>
  <si>
    <t>-541.605202637534 138.761086904588 -604.13619454186</t>
  </si>
  <si>
    <t>-542.852404801341 131.437278989744 -741.936258813398</t>
  </si>
  <si>
    <t>-521.306710476892 128.759604930702 -830.534194328341</t>
  </si>
  <si>
    <t>-546.687628158683 164.312420248184 -682.560092617228</t>
  </si>
  <si>
    <t>-583.906390148204 298.373455838158 -666.898873400442</t>
  </si>
  <si>
    <t>-561.986579043457 330.238703305326 -369.402365546238</t>
  </si>
  <si>
    <t>-366.871940526724 225.609369259505 -264.008026004314</t>
  </si>
  <si>
    <t>-537.914585272811 105.03673368186 -679.489131818987</t>
  </si>
  <si>
    <t>-305.139134984411 26.4925397931445 -354.919995708795</t>
  </si>
  <si>
    <t>-494.467691537385 230.243775992346 -205.592661332344</t>
  </si>
  <si>
    <t>-488.932241479731 255.546701046246 210.081638703363</t>
  </si>
  <si>
    <t>-487.289985000878 281.68253224925 615.589816425388</t>
  </si>
  <si>
    <t>-338.879066771584 299.874851487335 674.557928624329</t>
  </si>
  <si>
    <t>-524.582998047758 73.1313144787966 -200.462793934625</t>
  </si>
  <si>
    <t>-528.743179300748 82.8533198879495 215.883406566667</t>
  </si>
  <si>
    <t>-529.506143603726 99.5813130064207 621.917668520971</t>
  </si>
  <si>
    <t>-387.01448956359 55.5387584251284 681.837494210684</t>
  </si>
  <si>
    <t>9763-20170724T150428.041158700.bin</t>
  </si>
  <si>
    <t>-509.468793982183 151.816446363225 -203.023839559538</t>
  </si>
  <si>
    <t>-523.640100757658 151.264777669435 -300.506558078313</t>
  </si>
  <si>
    <t>-532.866121911862 147.794822500745 -408.519791412232</t>
  </si>
  <si>
    <t>-538.520509290869 143.793082922676 -506.274535314252</t>
  </si>
  <si>
    <t>-541.438116351606 139.105759914626 -604.118924440778</t>
  </si>
  <si>
    <t>-542.617185641461 131.950960499849 -741.928183299835</t>
  </si>
  <si>
    <t>-521.100636149346 129.383211350673 -830.536580975234</t>
  </si>
  <si>
    <t>-546.493099191298 164.751452827217 -682.513706949693</t>
  </si>
  <si>
    <t>-583.68945418023 298.779062044273 -666.600150584281</t>
  </si>
  <si>
    <t>-562.790932080342 329.279418435682 -368.887163698271</t>
  </si>
  <si>
    <t>-367.715684464888 224.810085879155 -263.26137681078</t>
  </si>
  <si>
    <t>-537.698929510921 105.475470202676 -679.51140987095</t>
  </si>
  <si>
    <t>-305.006671348281 26.3734648438137 -355.091793607446</t>
  </si>
  <si>
    <t>-494.463420658823 230.398663239847 -205.570261667271</t>
  </si>
  <si>
    <t>-488.993951895431 255.634229367734 210.109026838308</t>
  </si>
  <si>
    <t>-487.328186624665 281.705741911177 615.625200135318</t>
  </si>
  <si>
    <t>-338.915069281009 299.871365123208 674.595954734975</t>
  </si>
  <si>
    <t>-524.528501066809 73.2156514089809 -200.450323678955</t>
  </si>
  <si>
    <t>-528.721533057797 82.9507453589597 215.895208469174</t>
  </si>
  <si>
    <t>-529.486864356535 99.5214515803466 621.928131426358</t>
  </si>
  <si>
    <t>-387.031722264611 55.3687094845343 681.853665845078</t>
  </si>
  <si>
    <t>9763-20170724T150428.074256400.bin</t>
  </si>
  <si>
    <t>-509.440247779715 151.933689191735 -203.023911574912</t>
  </si>
  <si>
    <t>-523.595382203472 151.384672966956 -300.509031575166</t>
  </si>
  <si>
    <t>-532.821524408628 147.949864046843 -408.52330194851</t>
  </si>
  <si>
    <t>-538.484562252074 143.992046972109 -506.279426732914</t>
  </si>
  <si>
    <t>-541.420112346152 139.360416261324 -604.125892450039</t>
  </si>
  <si>
    <t>-542.634910125788 132.296394605946 -741.939662206202</t>
  </si>
  <si>
    <t>-521.144401534974 129.778111089435 -830.555688382784</t>
  </si>
  <si>
    <t>-546.508831134044 165.055938828329 -682.502141057005</t>
  </si>
  <si>
    <t>-583.655395317449 299.077288554245 -666.416918814368</t>
  </si>
  <si>
    <t>-563.132905050999 329.075497960205 -368.626851297572</t>
  </si>
  <si>
    <t>-368.135221356038 224.824963905477 -262.642283620695</t>
  </si>
  <si>
    <t>-537.6870198851 105.78194127865 -679.541666810323</t>
  </si>
  <si>
    <t>-305.009063684181 26.6370357373614 -355.07578520851</t>
  </si>
  <si>
    <t>-494.462040564144 230.522066515624 -205.560859959339</t>
  </si>
  <si>
    <t>-489.027337612869 255.701285398829 210.122301812669</t>
  </si>
  <si>
    <t>-487.346687795107 281.718827108695 615.640570728708</t>
  </si>
  <si>
    <t>-338.932312778593 299.874788420175 674.611255706434</t>
  </si>
  <si>
    <t>-524.468713936453 73.3388902978068 -200.45114498221</t>
  </si>
  <si>
    <t>-528.679548817117 83.020582977726 215.89551870835</t>
  </si>
  <si>
    <t>-529.477157560452 99.5368593245209 621.920245603034</t>
  </si>
  <si>
    <t>-387.019249806108 55.3579439152115 681.819875837341</t>
  </si>
  <si>
    <t>9763-20170724T150428.142432900.bin</t>
  </si>
  <si>
    <t>-509.297016435691 152.114567151548 -203.0101787337</t>
  </si>
  <si>
    <t>-523.448641170965 151.584851072843 -300.495892530336</t>
  </si>
  <si>
    <t>-532.672891978087 148.224315966119 -408.512591996761</t>
  </si>
  <si>
    <t>-538.336998406741 144.35580859382 -506.272325863027</t>
  </si>
  <si>
    <t>-541.277697196224 139.835838763314 -604.123781183711</t>
  </si>
  <si>
    <t>-542.505307068932 132.952975181708 -741.946657330717</t>
  </si>
  <si>
    <t>-521.027870258246 130.556271360382 -830.569226753872</t>
  </si>
  <si>
    <t>-546.408117244726 165.629212925141 -682.465284520283</t>
  </si>
  <si>
    <t>-583.590576674998 299.603113230372 -666.089302128558</t>
  </si>
  <si>
    <t>-563.862559091869 329.172959981788 -368.202736076388</t>
  </si>
  <si>
    <t>-369.066832844776 225.688897414258 -261.101601944913</t>
  </si>
  <si>
    <t>-537.517226112166 106.361465005228 -679.584717336815</t>
  </si>
  <si>
    <t>-305.090620562914 26.8568709907915 -354.825753617279</t>
  </si>
  <si>
    <t>-494.332643624558 230.710111909036 -205.537044189907</t>
  </si>
  <si>
    <t>-488.972124458709 255.815427284701 210.151552435023</t>
  </si>
  <si>
    <t>-487.380531571268 281.735170049864 615.670884005712</t>
  </si>
  <si>
    <t>-338.968857832566 299.90574981453 674.643830308634</t>
  </si>
  <si>
    <t>-524.282786861706 73.480945172528 -200.470212104409</t>
  </si>
  <si>
    <t>-528.594253796299 83.1886045320282 215.874752222104</t>
  </si>
  <si>
    <t>-529.464923953372 99.5794751272108 621.902260419248</t>
  </si>
  <si>
    <t>-386.967775293759 55.4353153269099 681.734097917195</t>
  </si>
  <si>
    <t>9763-20170724T150428.175521100.bin</t>
  </si>
  <si>
    <t>-509.228971876909 152.195063153424 -203.016965087495</t>
  </si>
  <si>
    <t>-523.367154546964 151.667747629339 -300.50455117879</t>
  </si>
  <si>
    <t>-532.583617372187 148.336671683407 -408.52285284554</t>
  </si>
  <si>
    <t>-538.244513405543 144.505716647056 -506.28422653218</t>
  </si>
  <si>
    <t>-541.186508246107 140.034185976829 -604.138040884039</t>
  </si>
  <si>
    <t>-542.42130246968 133.230714455798 -741.964681207164</t>
  </si>
  <si>
    <t>-520.954292181856 130.902009223877 -830.591723007562</t>
  </si>
  <si>
    <t>-546.335293658156 165.870533135999 -682.464068004349</t>
  </si>
  <si>
    <t>-583.533380107875 299.824801204052 -665.947407234919</t>
  </si>
  <si>
    <t>-564.192148940408 329.177671350039 -368.014049543476</t>
  </si>
  <si>
    <t>-369.52232264794 226.222437288583 -260.176731862919</t>
  </si>
  <si>
    <t>-537.415697351411 106.605480888987 -679.618536020323</t>
  </si>
  <si>
    <t>-305.104785022249 26.9793596503969 -354.730381786203</t>
  </si>
  <si>
    <t>-494.275249810033 230.763131667835 -205.532035682571</t>
  </si>
  <si>
    <t>-488.952465460049 255.89038464866 210.155694499339</t>
  </si>
  <si>
    <t>-487.395865667773 281.747269698246 615.682097833262</t>
  </si>
  <si>
    <t>-338.986205862744 299.909037056728 674.66281323429</t>
  </si>
  <si>
    <t>-524.211417420414 73.5792007227963 -200.480724897748</t>
  </si>
  <si>
    <t>-528.538410392638 83.2463732704493 215.86503723249</t>
  </si>
  <si>
    <t>-529.455906276392 99.6007481356423 621.891720232359</t>
  </si>
  <si>
    <t>-386.946751019184 55.4479126121098 681.688621898234</t>
  </si>
  <si>
    <t>9763-20170724T150428.240710200.bin</t>
  </si>
  <si>
    <t>-509.060433667026 152.267016747501 -203.026015859648</t>
  </si>
  <si>
    <t>-523.16231830026 151.736704832045 -300.518890214611</t>
  </si>
  <si>
    <t>-532.354677347855 148.456116767838 -408.540855002794</t>
  </si>
  <si>
    <t>-538.002385021069 144.692240006544 -506.305426682611</t>
  </si>
  <si>
    <t>-540.9411348291 140.308794564588 -604.163337496187</t>
  </si>
  <si>
    <t>-542.183077310165 133.651519507693 -741.997084635796</t>
  </si>
  <si>
    <t>-520.751987527852 131.435226333899 -830.635634366205</t>
  </si>
  <si>
    <t>-546.116564730744 166.224913752392 -682.461301887466</t>
  </si>
  <si>
    <t>-583.33951591139 300.144984377952 -665.718857202155</t>
  </si>
  <si>
    <t>-564.846643224496 329.252654478845 -367.707595207443</t>
  </si>
  <si>
    <t>-370.451749067569 227.048607543968 -258.666360850027</t>
  </si>
  <si>
    <t>-537.15161853269 106.963711497054 -679.679760918895</t>
  </si>
  <si>
    <t>-305.090603177493 27.0831771072062 -354.681851299213</t>
  </si>
  <si>
    <t>-494.16399244376 230.868540839788 -205.528783159119</t>
  </si>
  <si>
    <t>-488.895513659002 255.96625044291 210.161443631737</t>
  </si>
  <si>
    <t>-487.416564938068 281.762637223391 615.702666943663</t>
  </si>
  <si>
    <t>-339.013354570702 299.908113450253 674.704604386276</t>
  </si>
  <si>
    <t>-523.968327172424 73.6182634543975 -200.492371941868</t>
  </si>
  <si>
    <t>-528.479376977632 83.3511516922126 215.849970097014</t>
  </si>
  <si>
    <t>-529.437644041322 99.6182018588586 621.88123279881</t>
  </si>
  <si>
    <t>-386.919223462287 55.4407178002755 681.637819655546</t>
  </si>
  <si>
    <t>9763-20170724T150428.273797300.bin</t>
  </si>
  <si>
    <t>-508.956069593356 152.275393095223 -203.020764587841</t>
  </si>
  <si>
    <t>-523.026828744917 151.746451497498 -300.518119978629</t>
  </si>
  <si>
    <t>-532.206085376699 148.492304327746 -408.542043346403</t>
  </si>
  <si>
    <t>-537.851562666691 144.761163365389 -506.308103020243</t>
  </si>
  <si>
    <t>-540.798251760207 140.41888442403 -604.167474467608</t>
  </si>
  <si>
    <t>-542.062624687945 133.827816251709 -742.004131167711</t>
  </si>
  <si>
    <t>-520.645234805124 131.6491620675 -830.64703083758</t>
  </si>
  <si>
    <t>-545.993509715772 166.371422579075 -682.452072976275</t>
  </si>
  <si>
    <t>-583.133429354975 300.296177932257 -665.571402563619</t>
  </si>
  <si>
    <t>-565.08509877165 329.136888456373 -367.506933897962</t>
  </si>
  <si>
    <t>-370.806850010897 227.296835733017 -257.918739449672</t>
  </si>
  <si>
    <t>-537.013981351287 107.111019116299 -679.700751066654</t>
  </si>
  <si>
    <t>-305.027739933639 27.1729214138104 -354.670599565031</t>
  </si>
  <si>
    <t>-494.080287258216 230.886003665739 -205.521993295698</t>
  </si>
  <si>
    <t>-488.868595019571 255.985442722623 210.168831545291</t>
  </si>
  <si>
    <t>-487.428169901775 281.767801409381 615.713385233446</t>
  </si>
  <si>
    <t>-339.025231133696 299.887437186802 674.723941036682</t>
  </si>
  <si>
    <t>-523.871147545736 73.6251386108188 -200.496363110681</t>
  </si>
  <si>
    <t>-528.437819033157 83.3631765124253 215.845200423346</t>
  </si>
  <si>
    <t>-529.429686126816 99.6223555651895 621.877745345183</t>
  </si>
  <si>
    <t>-386.906443972005 55.4332706442954 681.61431185359</t>
  </si>
  <si>
    <t>9763-20170724T150428.342986100.bin</t>
  </si>
  <si>
    <t>-508.72243032794 152.290912485922 -203.021060157197</t>
  </si>
  <si>
    <t>-522.753044565553 151.755462269892 -300.524119033337</t>
  </si>
  <si>
    <t>-531.933807910735 148.54441085324 -408.549286177588</t>
  </si>
  <si>
    <t>-537.601084118504 144.870903381196 -506.316235466245</t>
  </si>
  <si>
    <t>-540.591170957548 140.603925037218 -604.17763927884</t>
  </si>
  <si>
    <t>-541.940435895069 134.136441989162 -742.01935605491</t>
  </si>
  <si>
    <t>-520.560152816185 132.044336845945 -830.673213010405</t>
  </si>
  <si>
    <t>-545.856286225186 166.62344716071 -682.435407439555</t>
  </si>
  <si>
    <t>-582.974833489944 300.528042072872 -665.344717895227</t>
  </si>
  <si>
    <t>-565.476248384939 328.657636861914 -367.179412565679</t>
  </si>
  <si>
    <t>-371.494705655796 227.511207410402 -256.429426015995</t>
  </si>
  <si>
    <t>-536.831744751227 107.36717391945 -679.743306553227</t>
  </si>
  <si>
    <t>-304.905990443454 27.322073749217 -354.505486410642</t>
  </si>
  <si>
    <t>-493.8626014995 230.91082015277 -205.512367151655</t>
  </si>
  <si>
    <t>-488.831332162998 256.013705833994 210.180493268305</t>
  </si>
  <si>
    <t>-487.45295766169 281.778260399843 615.725885806199</t>
  </si>
  <si>
    <t>-339.058836576696 299.948059291795 674.743243541685</t>
  </si>
  <si>
    <t>-523.593048454223 73.6310289867104 -200.500481864805</t>
  </si>
  <si>
    <t>-528.311486106134 83.4257752384012 215.838036053098</t>
  </si>
  <si>
    <t>-529.410381064758 99.6297720995788 621.866259963665</t>
  </si>
  <si>
    <t>-386.87137816013 55.4461977499127 681.569211495788</t>
  </si>
  <si>
    <t>9763-20170724T150428.373069000.bin</t>
  </si>
  <si>
    <t>-508.594059155245 152.281838707853 -203.017443568431</t>
  </si>
  <si>
    <t>-522.608934111707 151.739648709538 -300.522659507907</t>
  </si>
  <si>
    <t>-531.780333652848 148.551191518696 -408.549316327398</t>
  </si>
  <si>
    <t>-537.443562793298 144.910272664939 -506.317691315359</t>
  </si>
  <si>
    <t>-540.434799678189 140.68781319165 -604.180997014515</t>
  </si>
  <si>
    <t>-541.791894184357 134.295251920198 -742.026101929378</t>
  </si>
  <si>
    <t>-520.418884170565 132.256713990328 -830.682967338414</t>
  </si>
  <si>
    <t>-545.720106727274 166.747501009522 -682.42388969389</t>
  </si>
  <si>
    <t>-582.797709536159 300.645924241691 -665.198370374938</t>
  </si>
  <si>
    <t>-565.522789928706 328.476280685928 -366.992042144353</t>
  </si>
  <si>
    <t>-371.752098753636 227.543700118528 -255.679096922529</t>
  </si>
  <si>
    <t>-536.663925092504 107.494461564288 -679.765229163261</t>
  </si>
  <si>
    <t>-304.780638421358 27.3620180092919 -354.402833504028</t>
  </si>
  <si>
    <t>-493.788081489139 230.915007168972 -205.507803500863</t>
  </si>
  <si>
    <t>-488.812927905143 256.018832902215 210.185681346368</t>
  </si>
  <si>
    <t>-487.463078813339 281.77629163353 615.73110604571</t>
  </si>
  <si>
    <t>-339.072414134798 299.959243211341 674.753114444336</t>
  </si>
  <si>
    <t>-523.438028365786 73.6286740659825 -200.498388111399</t>
  </si>
  <si>
    <t>-528.243574960496 83.4591807187026 215.838329730873</t>
  </si>
  <si>
    <t>-529.395700534569 99.6400153303964 621.863656575974</t>
  </si>
  <si>
    <t>-386.853311160241 55.4535581438229 681.556440116559</t>
  </si>
  <si>
    <t>9763-20170724T150428.441254600.bin</t>
  </si>
  <si>
    <t>-508.289467397639 152.220836738664 -203.02708629128</t>
  </si>
  <si>
    <t>-522.275724773397 151.674714889314 -300.536566196662</t>
  </si>
  <si>
    <t>-531.458850017607 148.538915206542 -408.563548961815</t>
  </si>
  <si>
    <t>-537.152438782985 144.966746768719 -506.33278582096</t>
  </si>
  <si>
    <t>-540.195107544681 140.833351613299 -604.198301336844</t>
  </si>
  <si>
    <t>-541.648042453931 134.586326121503 -742.049230533422</t>
  </si>
  <si>
    <t>-520.325536746243 132.657638629055 -830.720574997123</t>
  </si>
  <si>
    <t>-545.571703245498 166.970003450024 -682.40933773632</t>
  </si>
  <si>
    <t>-582.674369243287 300.835435821645 -664.945838906308</t>
  </si>
  <si>
    <t>-565.760695127 327.92640370649 -366.650679524473</t>
  </si>
  <si>
    <t>-372.450966022479 227.384566043096 -254.188772206096</t>
  </si>
  <si>
    <t>-536.439882902729 107.725517969657 -679.820728668198</t>
  </si>
  <si>
    <t>-304.67867498239 27.2382128802897 -354.246737757059</t>
  </si>
  <si>
    <t>-493.52640443253 230.880787249025 -205.5045045519</t>
  </si>
  <si>
    <t>-488.724880662697 256.00975899699 210.189424054133</t>
  </si>
  <si>
    <t>-487.493055417613 281.783503315739 615.73923195579</t>
  </si>
  <si>
    <t>-339.112752953827 300.062650537269 674.757560733386</t>
  </si>
  <si>
    <t>-523.060283505662 73.5212001420794 -200.509635773704</t>
  </si>
  <si>
    <t>-528.100683109084 83.4983304003863 215.820804340477</t>
  </si>
  <si>
    <t>-529.368614658741 99.6374337718928 621.859374986399</t>
  </si>
  <si>
    <t>-386.824127047222 55.4502842504558 681.546556231631</t>
  </si>
  <si>
    <t>9763-20170724T150428.475344300.bin</t>
  </si>
  <si>
    <t>-508.168254787518 152.22117528752 -203.023327159114</t>
  </si>
  <si>
    <t>-522.140406295103 151.668822973536 -300.534675123583</t>
  </si>
  <si>
    <t>-531.303857006463 148.564419645386 -408.564333631583</t>
  </si>
  <si>
    <t>-536.979590633974 145.036542387779 -506.336130907085</t>
  </si>
  <si>
    <t>-540.005368391959 140.963310140379 -604.204682795158</t>
  </si>
  <si>
    <t>-541.436465267316 134.818386414113 -742.060455951298</t>
  </si>
  <si>
    <t>-520.119149813239 132.955599439724 -830.734571824531</t>
  </si>
  <si>
    <t>-545.388360406471 167.155032234557 -682.396924549214</t>
  </si>
  <si>
    <t>-582.55563436506 300.975323612241 -664.819492216778</t>
  </si>
  <si>
    <t>-565.850855787221 327.672650932236 -366.477000763436</t>
  </si>
  <si>
    <t>-372.704474073785 227.266641846091 -253.613841164384</t>
  </si>
  <si>
    <t>-536.219385233152 107.914410770603 -679.851494048486</t>
  </si>
  <si>
    <t>-304.557061653508 27.2358490387717 -354.206089036264</t>
  </si>
  <si>
    <t>-493.451419431765 230.905855221235 -205.501138895626</t>
  </si>
  <si>
    <t>-488.696468072731 256.036940449654 210.193235295425</t>
  </si>
  <si>
    <t>-487.507474352779 281.790615727675 615.745541399913</t>
  </si>
  <si>
    <t>-339.134411223371 300.129040571387 674.763685943834</t>
  </si>
  <si>
    <t>-522.897902939125 73.5288770984594 -200.503951045084</t>
  </si>
  <si>
    <t>-528.052101806613 83.5256975202769 215.824639391373</t>
  </si>
  <si>
    <t>-529.348803593149 99.6422412904767 621.861566451243</t>
  </si>
  <si>
    <t>-386.804466596131 55.4653680936012 681.556701592766</t>
  </si>
  <si>
    <t>9763-20170724T150428.538520200.bin</t>
  </si>
  <si>
    <t>-507.969188637437 152.231254542732 -203.021487674883</t>
  </si>
  <si>
    <t>-521.896013179431 151.671945964013 -300.53938126677</t>
  </si>
  <si>
    <t>-531.001143720755 148.645154347014 -408.576026828212</t>
  </si>
  <si>
    <t>-536.624302002733 145.222805366641 -506.354803199112</t>
  </si>
  <si>
    <t>-539.5998538331 141.291307683557 -604.230647238849</t>
  </si>
  <si>
    <t>-540.964888445799 135.38437378689 -742.097348797893</t>
  </si>
  <si>
    <t>-519.654194101305 133.695729933848 -830.776584161559</t>
  </si>
  <si>
    <t>-544.983683404221 167.611953915004 -682.379456027811</t>
  </si>
  <si>
    <t>-582.126306226418 301.399261600268 -664.454841008727</t>
  </si>
  <si>
    <t>-566.093046366188 327.289661916782 -366.004430143519</t>
  </si>
  <si>
    <t>-373.140018119592 227.036436612289 -252.675727307293</t>
  </si>
  <si>
    <t>-535.739324786175 108.37887004965 -679.933122374143</t>
  </si>
  <si>
    <t>-304.336094284006 27.3600840020215 -354.189230091573</t>
  </si>
  <si>
    <t>-493.237981123051 230.891696008037 -205.491268120392</t>
  </si>
  <si>
    <t>-488.574726957884 256.033860034801 210.203504480911</t>
  </si>
  <si>
    <t>-487.530724984064 281.788028381525 615.756015854726</t>
  </si>
  <si>
    <t>-339.155813513229 300.106495141539 674.775715118694</t>
  </si>
  <si>
    <t>-522.690130515409 73.5310866064599 -200.494953882775</t>
  </si>
  <si>
    <t>-527.985864846298 83.534063302304 215.831742446875</t>
  </si>
  <si>
    <t>-529.325942625504 99.6373391154523 621.858336773593</t>
  </si>
  <si>
    <t>-386.788341008595 55.4440962766887 681.557480230518</t>
  </si>
  <si>
    <t>9763-20170724T150428.576620900.bin</t>
  </si>
  <si>
    <t>-507.809856279955 152.174231041317 -203.034215753941</t>
  </si>
  <si>
    <t>-521.722228068874 151.602168770541 -300.554013551292</t>
  </si>
  <si>
    <t>-530.800917104846 148.593472109568 -408.593490956191</t>
  </si>
  <si>
    <t>-536.397324040598 145.200966950143 -506.374663725928</t>
  </si>
  <si>
    <t>-539.344170936141 141.313113096366 -604.253187135235</t>
  </si>
  <si>
    <t>-540.667554472269 135.482551450166 -742.123575044815</t>
  </si>
  <si>
    <t>-519.34056859818 133.869095663194 -830.8003279352</t>
  </si>
  <si>
    <t>-544.716567190944 167.675203106779 -682.388989789976</t>
  </si>
  <si>
    <t>-581.887207286147 301.446828262783 -664.35537133175</t>
  </si>
  <si>
    <t>-566.249073058862 326.983707292235 -365.853688809161</t>
  </si>
  <si>
    <t>-373.41815143753 226.802791487836 -252.253258315588</t>
  </si>
  <si>
    <t>-535.448590580967 108.444502504748 -679.972985247506</t>
  </si>
  <si>
    <t>-304.149285171142 27.2329444703726 -354.25533284291</t>
  </si>
  <si>
    <t>-493.094247037724 230.812352361292 -205.497713573891</t>
  </si>
  <si>
    <t>-488.502007192351 255.989337333447 210.195696949221</t>
  </si>
  <si>
    <t>-487.543463487364 281.781165170654 615.753612168368</t>
  </si>
  <si>
    <t>-339.165061142471 300.077846194886 674.771191758637</t>
  </si>
  <si>
    <t>-522.525020686274 73.4637846654384 -200.494315175288</t>
  </si>
  <si>
    <t>-527.941104907986 83.5206561446198 215.829558818025</t>
  </si>
  <si>
    <t>-529.313324523605 99.6354996805237 621.860254576203</t>
  </si>
  <si>
    <t>-386.76981139128 55.4603757981797 681.558651783296</t>
  </si>
  <si>
    <t>9763-20170724T150428.609708100.bin</t>
  </si>
  <si>
    <t>-507.684043504384 152.099787719977 -203.009181696428</t>
  </si>
  <si>
    <t>-521.56872238077 151.526204954119 -300.532964563111</t>
  </si>
  <si>
    <t>-530.609046539291 148.533132765467 -408.576118858315</t>
  </si>
  <si>
    <t>-536.168329162873 145.162381220958 -506.360097346559</t>
  </si>
  <si>
    <t>-539.076138228837 141.303978799261 -604.240948171169</t>
  </si>
  <si>
    <t>-540.342981385436 135.523597392606 -742.114170208677</t>
  </si>
  <si>
    <t>-518.986738333211 133.963662477146 -830.784699298865</t>
  </si>
  <si>
    <t>-544.425453485005 167.693180508398 -682.369055602697</t>
  </si>
  <si>
    <t>-581.579007732952 301.452109980506 -664.232969881983</t>
  </si>
  <si>
    <t>-566.304429362763 326.615584359023 -365.680755612584</t>
  </si>
  <si>
    <t>-373.629076732693 226.486482421925 -251.771128780456</t>
  </si>
  <si>
    <t>-535.140531261724 108.46439214172 -679.971283950728</t>
  </si>
  <si>
    <t>-303.870976853942 27.0442379508543 -354.277800607185</t>
  </si>
  <si>
    <t>-492.980602029917 230.738171908582 -205.49510863834</t>
  </si>
  <si>
    <t>-488.442540642995 255.954957529439 210.196504861915</t>
  </si>
  <si>
    <t>-487.557661760359 281.768936266659 615.752245746508</t>
  </si>
  <si>
    <t>-339.171400060119 300.019737024673 674.764433783644</t>
  </si>
  <si>
    <t>-522.399309848653 73.4302402704741 -200.492940593864</t>
  </si>
  <si>
    <t>-527.868414441848 83.4603330927421 215.830843439135</t>
  </si>
  <si>
    <t>-529.298621947332 99.6492032160716 621.858803028726</t>
  </si>
  <si>
    <t>-386.739163067122 55.5127037266279 681.547779369735</t>
  </si>
  <si>
    <t>9763-20170724T150428.674897800.bin</t>
  </si>
  <si>
    <t>-507.451381264764 151.940665637743 -203.000536858198</t>
  </si>
  <si>
    <t>-521.304866229255 151.356198198829 -300.52868725219</t>
  </si>
  <si>
    <t>-530.301960311444 148.386423663633 -408.576059030833</t>
  </si>
  <si>
    <t>-535.820200568852 145.051168779208 -506.363804366806</t>
  </si>
  <si>
    <t>-538.685929552856 141.24314509441 -604.24772197342</t>
  </si>
  <si>
    <t>-539.893403755991 135.549191012153 -742.125006209908</t>
  </si>
  <si>
    <t>-518.481726173242 134.047168403593 -830.783246898882</t>
  </si>
  <si>
    <t>-544.027310813686 167.677181544737 -682.361317602743</t>
  </si>
  <si>
    <t>-581.296455416405 301.387946985967 -664.087817064265</t>
  </si>
  <si>
    <t>-566.68434111449 326.012741465201 -365.45739615553</t>
  </si>
  <si>
    <t>-374.480851116226 225.834113067774 -250.796801997943</t>
  </si>
  <si>
    <t>-534.692012340553 108.455108197151 -679.997237251564</t>
  </si>
  <si>
    <t>-303.390888995276 26.6394087063725 -354.273086081307</t>
  </si>
  <si>
    <t>-492.815762711939 230.586608798812 -205.480490814407</t>
  </si>
  <si>
    <t>-488.398129575501 255.887531686528 210.207289894209</t>
  </si>
  <si>
    <t>-487.597115162807 281.756285873119 615.753879715946</t>
  </si>
  <si>
    <t>-339.203456616746 300.04072805133 674.736939815333</t>
  </si>
  <si>
    <t>-522.0986367485 73.261408823852 -200.492177711118</t>
  </si>
  <si>
    <t>-527.694345256997 83.3438230445536 215.828674382983</t>
  </si>
  <si>
    <t>-529.281745746633 99.677836624526 621.849740551505</t>
  </si>
  <si>
    <t>-386.700833817611 55.5657508625413 681.505495357923</t>
  </si>
  <si>
    <t>9763-20170724T150428.742077800.bin</t>
  </si>
  <si>
    <t>-507.215704497082 151.794680083549 -202.990851872789</t>
  </si>
  <si>
    <t>-521.009856268442 151.199239814259 -300.527405427177</t>
  </si>
  <si>
    <t>-529.938229828708 148.250005546753 -408.581039886321</t>
  </si>
  <si>
    <t>-535.394510651366 144.946555265625 -506.373192832985</t>
  </si>
  <si>
    <t>-538.199339289316 141.183674443753 -604.260829210195</t>
  </si>
  <si>
    <t>-539.32303112802 135.566927542415 -742.141826177424</t>
  </si>
  <si>
    <t>-517.867724720031 134.117831469237 -830.790420941027</t>
  </si>
  <si>
    <t>-543.515483601134 167.657875286894 -682.36235853043</t>
  </si>
  <si>
    <t>-580.875400354318 301.32287885625 -663.986457569105</t>
  </si>
  <si>
    <t>-566.958512645836 325.473749106194 -365.284130741675</t>
  </si>
  <si>
    <t>-375.321078256644 225.387062131362 -249.600328571973</t>
  </si>
  <si>
    <t>-534.137177268701 108.441430651134 -680.026553882377</t>
  </si>
  <si>
    <t>-302.966866917019 26.1290956868515 -354.279232212346</t>
  </si>
  <si>
    <t>-492.703941560344 230.475930513525 -205.46935592429</t>
  </si>
  <si>
    <t>-488.385994146609 255.813417554003 210.217288913519</t>
  </si>
  <si>
    <t>-487.62343597043 281.748596920254 615.756758761316</t>
  </si>
  <si>
    <t>-339.239977722483 300.146821986631 674.730068632489</t>
  </si>
  <si>
    <t>-521.765810410588 73.0976124423482 -200.493211074459</t>
  </si>
  <si>
    <t>-527.484287347229 83.2239507041613 215.824841147924</t>
  </si>
  <si>
    <t>-529.271501196526 99.6892533237374 621.840894828089</t>
  </si>
  <si>
    <t>-386.682355830594 55.5634251606434 681.466763036219</t>
  </si>
  <si>
    <t>9763-20170724T150428.775167400.bin</t>
  </si>
  <si>
    <t>-507.080411208952 151.686774257892 -202.991723324621</t>
  </si>
  <si>
    <t>-520.854703362457 151.087057377919 -300.531065682632</t>
  </si>
  <si>
    <t>-529.759367630864 148.144277423488 -408.586785797656</t>
  </si>
  <si>
    <t>-535.194003112882 144.851261514854 -506.380560718029</t>
  </si>
  <si>
    <t>-537.977277454109 141.103247217554 -604.269313180467</t>
  </si>
  <si>
    <t>-539.070996229493 135.512553008603 -742.151749122225</t>
  </si>
  <si>
    <t>-517.595352824225 134.091688929202 -830.795756839415</t>
  </si>
  <si>
    <t>-543.285247725223 167.590978375862 -682.366815542763</t>
  </si>
  <si>
    <t>-580.552318695604 301.269302100048 -663.888430771623</t>
  </si>
  <si>
    <t>-566.964556777595 325.259955263744 -365.158107561251</t>
  </si>
  <si>
    <t>-375.664241390554 225.327268694995 -248.785186237393</t>
  </si>
  <si>
    <t>-533.889815766361 108.376793291412 -680.040461510622</t>
  </si>
  <si>
    <t>-302.911765572359 25.8278785049224 -354.169461503867</t>
  </si>
  <si>
    <t>-492.597887993824 230.363676060982 -205.461463185764</t>
  </si>
  <si>
    <t>-488.358918661761 255.734678918729 210.223915891462</t>
  </si>
  <si>
    <t>-487.6297837016 281.748492448058 615.760808914711</t>
  </si>
  <si>
    <t>-339.254786543833 300.201071397127 674.738413873992</t>
  </si>
  <si>
    <t>-521.593122973549 72.9580617215515 -200.490767942286</t>
  </si>
  <si>
    <t>-527.402740994169 83.177418903334 215.82379965658</t>
  </si>
  <si>
    <t>-529.265300584059 99.6833103182919 621.834798186802</t>
  </si>
  <si>
    <t>-386.665099739191 55.5837067821092 681.453612920588</t>
  </si>
  <si>
    <t>9763-20170724T150428.841314900.bin</t>
  </si>
  <si>
    <t>-506.766410265281 151.382335964332 -202.99031494816</t>
  </si>
  <si>
    <t>-520.469405386836 150.753350594349 -300.53949804922</t>
  </si>
  <si>
    <t>-529.309427088236 147.80697010279 -408.600382477085</t>
  </si>
  <si>
    <t>-534.692525972229 144.521776331929 -506.397248800004</t>
  </si>
  <si>
    <t>-537.431901193606 140.792042366181 -604.287981469736</t>
  </si>
  <si>
    <t>-538.47251035578 135.237989866677 -742.172312429905</t>
  </si>
  <si>
    <t>-516.972878268587 133.862961930558 -830.81119082531</t>
  </si>
  <si>
    <t>-542.723906296543 167.298208261208 -682.380382669244</t>
  </si>
  <si>
    <t>-579.7935091378 301.00554530586 -663.718392689405</t>
  </si>
  <si>
    <t>-566.794580024903 324.530961533313 -364.924858364192</t>
  </si>
  <si>
    <t>-376.029843245735 225.14541628297 -247.211811452794</t>
  </si>
  <si>
    <t>-533.301140890809 108.08793838786 -680.066442162209</t>
  </si>
  <si>
    <t>-302.640736807492 25.1444435008098 -353.86693590248</t>
  </si>
  <si>
    <t>-492.357550889167 230.103079932024 -205.457573646935</t>
  </si>
  <si>
    <t>-488.350709348368 255.583898386882 210.223369580932</t>
  </si>
  <si>
    <t>-487.637534088506 281.750020285201 615.77107656224</t>
  </si>
  <si>
    <t>-339.290692902321 300.38696301581 674.76159036365</t>
  </si>
  <si>
    <t>-521.197191710697 72.6093035503327 -200.471041667552</t>
  </si>
  <si>
    <t>-527.350695883603 83.0723094530713 215.832549891026</t>
  </si>
  <si>
    <t>-529.242891131753 99.6615986489005 621.84282294829</t>
  </si>
  <si>
    <t>-386.645950885783 55.5724883521095 681.477184276787</t>
  </si>
  <si>
    <t>9763-20170724T150428.876417600.bin</t>
  </si>
  <si>
    <t>-506.630242759066 151.238529917388 -202.970608286525</t>
  </si>
  <si>
    <t>-520.30288237739 150.592488060122 -300.52385677005</t>
  </si>
  <si>
    <t>-529.118996064039 147.645442043415 -408.586721077277</t>
  </si>
  <si>
    <t>-534.485111493846 144.366541808925 -506.384823207928</t>
  </si>
  <si>
    <t>-537.212576195897 140.649902039606 -604.276291718963</t>
  </si>
  <si>
    <t>-538.242221173372 135.121018248647 -742.16174239981</t>
  </si>
  <si>
    <t>-516.739167073546 133.776102702552 -830.800375848295</t>
  </si>
  <si>
    <t>-542.508664279146 167.168657973743 -682.364092534466</t>
  </si>
  <si>
    <t>-579.55376636977 300.873183237638 -663.650718674935</t>
  </si>
  <si>
    <t>-566.924830081431 324.246625950217 -364.829427389002</t>
  </si>
  <si>
    <t>-376.44773559052 225.266575450293 -246.311848905157</t>
  </si>
  <si>
    <t>-533.065518825657 107.961211815367 -680.060585401482</t>
  </si>
  <si>
    <t>-302.573284916126 24.9510442618534 -353.61238962437</t>
  </si>
  <si>
    <t>-492.272872125652 229.97788319389 -205.44935115701</t>
  </si>
  <si>
    <t>-488.339349721346 255.53627800792 210.227586783713</t>
  </si>
  <si>
    <t>-487.634008417755 281.753805447419 615.772204955149</t>
  </si>
  <si>
    <t>-339.30349878773 300.481255851221 674.775140308209</t>
  </si>
  <si>
    <t>-521.019853406318 72.4643346894673 -200.455616486026</t>
  </si>
  <si>
    <t>-527.334505932789 83.0220173621794 215.843169679421</t>
  </si>
  <si>
    <t>-529.235502500873 99.6480568516724 621.844705164793</t>
  </si>
  <si>
    <t>-386.645979459896 55.5469341624948 681.488043690554</t>
  </si>
  <si>
    <t>9763-20170724T150428.943183300.bin</t>
  </si>
  <si>
    <t>-506.346125142359 150.876509200187 -202.946529016687</t>
  </si>
  <si>
    <t>-519.980183952567 150.213437411409 -300.505108392772</t>
  </si>
  <si>
    <t>-528.766527550416 147.258255939495 -408.570158329015</t>
  </si>
  <si>
    <t>-534.111206806831 143.976590195701 -506.369308523984</t>
  </si>
  <si>
    <t>-536.823005818051 140.261591172941 -604.261364487329</t>
  </si>
  <si>
    <t>-537.836888084795 134.739492698471 -742.147165057432</t>
  </si>
  <si>
    <t>-516.331906325158 133.427745325956 -830.785820303345</t>
  </si>
  <si>
    <t>-542.129308791119 166.781210055481 -682.348218529945</t>
  </si>
  <si>
    <t>-579.301364956301 300.449941203873 -663.603632361333</t>
  </si>
  <si>
    <t>-567.031060015519 323.335444165422 -364.729551892027</t>
  </si>
  <si>
    <t>-377.322926313784 225.284388321618 -244.223010986069</t>
  </si>
  <si>
    <t>-532.648131423784 107.579653798264 -680.046917198733</t>
  </si>
  <si>
    <t>-302.331432947224 24.5694636794801 -353.179126185806</t>
  </si>
  <si>
    <t>-492.034567428351 229.641990228294 -205.427057982387</t>
  </si>
  <si>
    <t>-488.255702031025 255.352397207702 210.241890248131</t>
  </si>
  <si>
    <t>-487.64404113877 281.727264989245 615.770752174953</t>
  </si>
  <si>
    <t>-339.326734764329 300.540135836185 674.779696085193</t>
  </si>
  <si>
    <t>-520.669088239016 72.0559278590649 -200.431572938368</t>
  </si>
  <si>
    <t>-527.297129415904 82.9045902745531 215.854871341884</t>
  </si>
  <si>
    <t>-529.21993872958 99.6230828812065 621.851811687078</t>
  </si>
  <si>
    <t>-386.633118783571 55.5354925212866 681.511490858573</t>
  </si>
  <si>
    <t>9763-20170724T150428.976272900.bin</t>
  </si>
  <si>
    <t>-506.204053870996 150.683470842013 -202.930714024207</t>
  </si>
  <si>
    <t>-519.810439575045 150.000996822637 -300.493085607224</t>
  </si>
  <si>
    <t>-528.57712724629 147.034243989108 -408.559456246473</t>
  </si>
  <si>
    <t>-533.908884553077 143.745385507814 -506.35888237579</t>
  </si>
  <si>
    <t>-536.612775404606 140.026428661893 -604.250995869476</t>
  </si>
  <si>
    <t>-537.621071142717 134.501544255854 -742.136801454837</t>
  </si>
  <si>
    <t>-516.119189196667 133.188071296024 -830.776161528299</t>
  </si>
  <si>
    <t>-541.921913591078 166.543442932366 -682.338542526491</t>
  </si>
  <si>
    <t>-579.192757723235 300.188040444574 -663.607631574188</t>
  </si>
  <si>
    <t>-566.967977028911 322.725786915864 -364.705265878662</t>
  </si>
  <si>
    <t>-377.754056080383 225.419955586005 -242.825599216085</t>
  </si>
  <si>
    <t>-532.428844695528 107.343886733654 -680.035995004366</t>
  </si>
  <si>
    <t>-302.196624960025 24.3342683074934 -352.996778232946</t>
  </si>
  <si>
    <t>-491.92363724481 229.455883332993 -205.42138145031</t>
  </si>
  <si>
    <t>-488.199580694995 255.264238793892 210.24198973516</t>
  </si>
  <si>
    <t>-487.649633715342 281.711168361134 615.765743123318</t>
  </si>
  <si>
    <t>-339.337576034893 300.576081836724 674.771278518475</t>
  </si>
  <si>
    <t>-520.518888807878 71.8626883249196 -200.41218834628</t>
  </si>
  <si>
    <t>-527.279355074609 82.8219234918761 215.869219543831</t>
  </si>
  <si>
    <t>-529.214767455454 99.615718265665 621.853391495208</t>
  </si>
  <si>
    <t>-386.636378992971 55.5091388419453 681.51926591017</t>
  </si>
  <si>
    <t>9763-20170724T150429.009359300.bin</t>
  </si>
  <si>
    <t>-506.070716323951 150.506779837406 -202.930265573606</t>
  </si>
  <si>
    <t>-519.678126089816 149.813372432777 -300.492273374718</t>
  </si>
  <si>
    <t>-528.450897736968 146.843701901947 -408.558115835021</t>
  </si>
  <si>
    <t>-533.790523137906 143.555740173325 -506.357288925339</t>
  </si>
  <si>
    <t>-536.504902569865 139.84071338049 -604.249131863299</t>
  </si>
  <si>
    <t>-537.530925852261 134.324750076131 -742.135146693905</t>
  </si>
  <si>
    <t>-516.041144485653 133.013291710259 -830.777432015106</t>
  </si>
  <si>
    <t>-541.834277864795 166.361045999304 -682.334219676412</t>
  </si>
  <si>
    <t>-579.151618454957 299.980059945158 -663.580410855439</t>
  </si>
  <si>
    <t>-566.804916096633 322.12962028284 -364.654135207344</t>
  </si>
  <si>
    <t>-378.214754003219 225.861575100978 -240.996484036462</t>
  </si>
  <si>
    <t>-532.320530749852 107.164676904689 -680.03687102849</t>
  </si>
  <si>
    <t>-302.178818096618 24.2190154942843 -352.829397946428</t>
  </si>
  <si>
    <t>-491.805411373301 229.291256845794 -205.423815101364</t>
  </si>
  <si>
    <t>-488.134231192105 255.190795408435 210.234321033626</t>
  </si>
  <si>
    <t>-487.654768326755 281.710305478221 615.759109095665</t>
  </si>
  <si>
    <t>-339.35603321024 300.673161234212 674.766693732798</t>
  </si>
  <si>
    <t>-520.355878969233 71.6926946038666 -200.400477736351</t>
  </si>
  <si>
    <t>-527.232172687097 82.7291930415781 215.876982227046</t>
  </si>
  <si>
    <t>-529.210379187615 99.6112869617789 621.856843771838</t>
  </si>
  <si>
    <t>-386.627720219355 55.5189475817986 681.523068965634</t>
  </si>
  <si>
    <t>9763-20170724T150429.100301800.bin</t>
  </si>
  <si>
    <t>-505.956956457402 150.355553857452 -202.921996184194</t>
  </si>
  <si>
    <t>-519.53746679072 149.649916690274 -300.487699891623</t>
  </si>
  <si>
    <t>-528.298336249947 146.682794274054 -408.554631354768</t>
  </si>
  <si>
    <t>-533.6349694668 143.403152342765 -506.35423428519</t>
  </si>
  <si>
    <t>-536.354528100777 139.702139184168 -604.246482715058</t>
  </si>
  <si>
    <t>-537.396806091427 134.211253250662 -742.133397027959</t>
  </si>
  <si>
    <t>-515.920775050326 132.906708124661 -830.77915826208</t>
  </si>
  <si>
    <t>-541.707072772026 166.234571592508 -682.325924706632</t>
  </si>
  <si>
    <t>-579.045200588253 299.846018084077 -663.516711993309</t>
  </si>
  <si>
    <t>-566.564646406835 321.610795188174 -364.567637240069</t>
  </si>
  <si>
    <t>-378.660227718385 226.380023529013 -239.076491076889</t>
  </si>
  <si>
    <t>-532.165094100765 107.042291518136 -680.040903027892</t>
  </si>
  <si>
    <t>-302.113802068173 24.2580114901393 -352.668776811796</t>
  </si>
  <si>
    <t>-491.685020965216 229.13279809545 -205.427208041716</t>
  </si>
  <si>
    <t>-488.082127959261 255.108273355359 210.226848095278</t>
  </si>
  <si>
    <t>-487.662859122368 281.704618424717 615.750901597296</t>
  </si>
  <si>
    <t>-339.368818096216 300.71104886693 674.756240601477</t>
  </si>
  <si>
    <t>-520.212569805196 71.5536569554774 -200.386635181227</t>
  </si>
  <si>
    <t>-527.190551867906 82.6253728478955 215.888203408752</t>
  </si>
  <si>
    <t>-529.210691568523 99.6056027610296 621.858635260411</t>
  </si>
  <si>
    <t>-386.62917047176 55.5060541962303 681.522166767525</t>
  </si>
  <si>
    <t>9763-20170724T150429.139195500.bin</t>
  </si>
  <si>
    <t>-505.577132541384 149.837615989305 -202.909245329684</t>
  </si>
  <si>
    <t>-519.096745207951 149.090252240126 -300.483144821771</t>
  </si>
  <si>
    <t>-527.790843137419 146.147514853109 -408.555998178439</t>
  </si>
  <si>
    <t>-533.070457948743 142.917715384799 -506.360398592875</t>
  </si>
  <si>
    <t>-535.738211573485 139.294308105029 -604.256962654759</t>
  </si>
  <si>
    <t>-536.714744141906 133.942084263134 -742.149803685706</t>
  </si>
  <si>
    <t>-515.221228907544 132.718161651061 -830.792401519927</t>
  </si>
  <si>
    <t>-541.087029311868 165.899763282117 -682.311804210084</t>
  </si>
  <si>
    <t>-578.608999397938 299.457386465795 -663.436328871321</t>
  </si>
  <si>
    <t>-566.303853911509 321.241233120149 -364.481346071029</t>
  </si>
  <si>
    <t>-380.437822383029 228.189864806259 -234.40351866895</t>
  </si>
  <si>
    <t>-531.47915178939 106.715999342635 -680.082564083482</t>
  </si>
  <si>
    <t>-301.711863277686 24.0613605902508 -352.570623628082</t>
  </si>
  <si>
    <t>-491.376662253613 228.578849744111 -205.417617612462</t>
  </si>
  <si>
    <t>-487.925146889216 254.825074547355 210.220731609065</t>
  </si>
  <si>
    <t>-487.689406402565 281.688230775319 615.721676357699</t>
  </si>
  <si>
    <t>-339.399637691818 300.770480656161 674.713320882933</t>
  </si>
  <si>
    <t>-519.767003618844 71.0541735902984 -200.357755050679</t>
  </si>
  <si>
    <t>-527.012607118804 82.2866435132476 215.908154248713</t>
  </si>
  <si>
    <t>-529.208920855262 99.596217967025 621.86577445322</t>
  </si>
  <si>
    <t>-386.602927963504 55.5481399564078 681.508870989645</t>
  </si>
  <si>
    <t>9763-20170724T150429.172283000.bin</t>
  </si>
  <si>
    <t>-505.424352029997 149.672270601797 -202.906087801234</t>
  </si>
  <si>
    <t>-518.915331583607 148.922697911475 -300.483927318519</t>
  </si>
  <si>
    <t>-527.57165703869 145.989518574786 -408.560044408391</t>
  </si>
  <si>
    <t>-532.815182475079 142.773602983804 -506.366900079237</t>
  </si>
  <si>
    <t>-535.445208569441 139.169722007052 -604.265259114697</t>
  </si>
  <si>
    <t>-536.367292459725 133.850729626767 -742.159714340307</t>
  </si>
  <si>
    <t>-514.837157566143 132.656748532731 -830.793937296217</t>
  </si>
  <si>
    <t>-540.772894037778 165.792439179384 -682.315517972849</t>
  </si>
  <si>
    <t>-578.316019236512 299.341494170769 -663.453878173763</t>
  </si>
  <si>
    <t>-566.331706995586 321.426327959526 -364.508105809029</t>
  </si>
  <si>
    <t>-380.752416220294 228.455656705544 -233.963866349941</t>
  </si>
  <si>
    <t>-531.146528601018 106.611152622308 -680.09712537436</t>
  </si>
  <si>
    <t>-301.453130317391 23.8890241219119 -352.599771336013</t>
  </si>
  <si>
    <t>-491.246516384622 228.414540054843 -205.417543163695</t>
  </si>
  <si>
    <t>-487.829775525894 254.728933188434 210.216783226937</t>
  </si>
  <si>
    <t>-487.700718419141 281.679463208285 615.712136990744</t>
  </si>
  <si>
    <t>-339.40790858448 300.766481464044 674.694580438913</t>
  </si>
  <si>
    <t>-519.607553519857 70.8995363010295 -200.359734866503</t>
  </si>
  <si>
    <t>-526.92305497913 82.1443092463637 215.904651062125</t>
  </si>
  <si>
    <t>-529.213867500236 99.5879075228333 621.860674934357</t>
  </si>
  <si>
    <t>-386.608383053651 55.5231485312304 681.49261406463</t>
  </si>
  <si>
    <t>9763-20170724T150429.241476800.bin</t>
  </si>
  <si>
    <t>-505.147607192066 149.3103968037 -202.885297748461</t>
  </si>
  <si>
    <t>-518.606664572518 148.562742307248 -300.467598424232</t>
  </si>
  <si>
    <t>-527.188537596597 145.61877431763 -408.549352583031</t>
  </si>
  <si>
    <t>-532.348411355698 142.390014332618 -506.360161683549</t>
  </si>
  <si>
    <t>-534.87827135373 138.771004484617 -604.26067399226</t>
  </si>
  <si>
    <t>-535.641749275495 133.430069896956 -742.155126218277</t>
  </si>
  <si>
    <t>-513.965619966824 132.241757893509 -830.753780468821</t>
  </si>
  <si>
    <t>-540.124677277422 165.379921067143 -682.321133469304</t>
  </si>
  <si>
    <t>-577.796910980204 298.889738708656 -663.493611124273</t>
  </si>
  <si>
    <t>-566.272387010886 321.415202663177 -364.56256708278</t>
  </si>
  <si>
    <t>-380.984400626417 229.007454131768 -233.207431306986</t>
  </si>
  <si>
    <t>-530.483858627762 106.201928079344 -680.082311145853</t>
  </si>
  <si>
    <t>-300.85841863031 23.4948550396839 -352.542630231133</t>
  </si>
  <si>
    <t>-490.960201104042 228.045145738028 -205.405639886311</t>
  </si>
  <si>
    <t>-487.681777437701 254.501758700954 210.220731436511</t>
  </si>
  <si>
    <t>-487.720849971032 281.657927862194 615.697635338182</t>
  </si>
  <si>
    <t>-339.421880289559 300.754471755432 674.661502374741</t>
  </si>
  <si>
    <t>-519.355008130838 70.5349231901203 -200.359352964571</t>
  </si>
  <si>
    <t>-526.73841077148 81.9486727164053 215.899217984765</t>
  </si>
  <si>
    <t>-529.202523896765 99.5898472894146 621.853572333591</t>
  </si>
  <si>
    <t>-386.579637555188 55.5676168581988 681.475364046541</t>
  </si>
  <si>
    <t>9763-20170724T150429.275567800.bin</t>
  </si>
  <si>
    <t>-505.024376777016 149.197521517143 -202.888986359971</t>
  </si>
  <si>
    <t>-518.490930337345 148.44879718098 -300.470143715377</t>
  </si>
  <si>
    <t>-527.047517121263 145.521919536171 -408.554603734446</t>
  </si>
  <si>
    <t>-532.171795140523 142.317495333142 -506.367983815445</t>
  </si>
  <si>
    <t>-534.653896127351 138.733101640872 -604.270887817989</t>
  </si>
  <si>
    <t>-535.337935086954 133.452357130427 -742.168119036967</t>
  </si>
  <si>
    <t>-513.617520964798 132.275776379387 -830.756144616206</t>
  </si>
  <si>
    <t>-539.870351767458 165.373617614285 -682.322657663385</t>
  </si>
  <si>
    <t>-577.596095492321 298.873369066408 -663.463451967193</t>
  </si>
  <si>
    <t>-566.231074842087 321.152943515323 -364.507880575973</t>
  </si>
  <si>
    <t>-381.066535946963 229.173299964432 -232.679015724731</t>
  </si>
  <si>
    <t>-530.200802457757 106.199568274407 -680.104484518985</t>
  </si>
  <si>
    <t>-300.541087517154 23.3675321912881 -352.492818646771</t>
  </si>
  <si>
    <t>-490.850266436353 227.93256396294 -205.402578747032</t>
  </si>
  <si>
    <t>-487.630117790274 254.438112071664 210.221152071476</t>
  </si>
  <si>
    <t>-487.731036415949 281.650231423947 615.694811546667</t>
  </si>
  <si>
    <t>-339.430689526092 300.759080699258 674.651279823926</t>
  </si>
  <si>
    <t>-519.234575303245 70.427193959634 -200.353478227053</t>
  </si>
  <si>
    <t>-526.67805120346 81.8928479725037 215.902595291195</t>
  </si>
  <si>
    <t>-529.197220681723 99.5884263463206 621.848855193655</t>
  </si>
  <si>
    <t>-386.571325967571 55.5746208911585 681.469629754524</t>
  </si>
  <si>
    <t>9763-20170724T150429.342751000.bin</t>
  </si>
  <si>
    <t>-504.855147110484 149.019930397646 -202.917016493635</t>
  </si>
  <si>
    <t>-518.291860126214 148.244391781943 -300.502166300065</t>
  </si>
  <si>
    <t>-526.799706624801 145.299586664115 -408.589846674861</t>
  </si>
  <si>
    <t>-531.874030954505 142.084878356976 -506.405576472013</t>
  </si>
  <si>
    <t>-534.300646552634 138.496758162951 -604.309839574786</t>
  </si>
  <si>
    <t>-534.901170008207 133.218099416074 -742.20759632738</t>
  </si>
  <si>
    <t>-513.133614528462 132.056345865676 -830.784191179704</t>
  </si>
  <si>
    <t>-539.497544755742 165.134015428704 -682.363923789482</t>
  </si>
  <si>
    <t>-577.265300256945 298.61272942031 -663.404991599699</t>
  </si>
  <si>
    <t>-566.022867450428 320.675263676912 -364.428719769756</t>
  </si>
  <si>
    <t>-381.399651507487 229.767303399265 -231.105800916654</t>
  </si>
  <si>
    <t>-529.773886409405 105.968880243754 -680.141505542863</t>
  </si>
  <si>
    <t>-300.276199742895 23.4154472948553 -352.280630123969</t>
  </si>
  <si>
    <t>-490.752883565173 227.785133107927 -205.416677628911</t>
  </si>
  <si>
    <t>-487.635799423378 254.394291895964 210.201191372666</t>
  </si>
  <si>
    <t>-487.736930291015 281.660771835195 615.686207497439</t>
  </si>
  <si>
    <t>-339.455022162899 300.87973130545 674.653205242715</t>
  </si>
  <si>
    <t>-518.992777690249 70.2248364180616 -200.348251287818</t>
  </si>
  <si>
    <t>-526.666965849505 81.8662281827956 215.898795265743</t>
  </si>
  <si>
    <t>-529.187484890055 99.5770180195414 621.846166608486</t>
  </si>
  <si>
    <t>-386.57222097629 55.5315468287788 681.468944752644</t>
  </si>
  <si>
    <t>9763-20170724T150429.372832400.bin</t>
  </si>
  <si>
    <t>-504.765830730392 148.969011515632 -202.911807879801</t>
  </si>
  <si>
    <t>-518.199418211298 148.184263937377 -300.497269723117</t>
  </si>
  <si>
    <t>-526.691281340589 145.215464288636 -408.585594833362</t>
  </si>
  <si>
    <t>-531.745537381786 141.973870026467 -506.401369520744</t>
  </si>
  <si>
    <t>-534.146113406032 138.354226071991 -604.305039859239</t>
  </si>
  <si>
    <t>-534.703391753751 133.026733778201 -742.201160669868</t>
  </si>
  <si>
    <t>-512.904100058916 131.857815403938 -830.769892511596</t>
  </si>
  <si>
    <t>-539.325032766635 164.962749892183 -682.370291519044</t>
  </si>
  <si>
    <t>-577.045397878888 298.449114677004 -663.406237713597</t>
  </si>
  <si>
    <t>-565.892723095447 320.333952677953 -364.413450152272</t>
  </si>
  <si>
    <t>-381.531411849352 229.875606621529 -230.423902654948</t>
  </si>
  <si>
    <t>-529.589082098676 105.800568338933 -680.12393866949</t>
  </si>
  <si>
    <t>-300.109740942187 23.3034169415096 -352.150412054412</t>
  </si>
  <si>
    <t>-490.710523227288 227.746181750041 -205.423743607485</t>
  </si>
  <si>
    <t>-487.634462999729 254.387571007723 210.192389521826</t>
  </si>
  <si>
    <t>-487.741006123322 281.666954164372 615.680509932607</t>
  </si>
  <si>
    <t>-339.466260530654 300.921715076317 674.653827288579</t>
  </si>
  <si>
    <t>-518.85321333811 70.1777666240632 -200.342937528856</t>
  </si>
  <si>
    <t>-526.617174985725 81.8578066543027 215.901354106481</t>
  </si>
  <si>
    <t>-529.180642089002 99.5841325002264 621.849052715171</t>
  </si>
  <si>
    <t>-386.559889558068 55.5518451888593 681.468564331608</t>
  </si>
  <si>
    <t>9763-20170724T150429.410931600.bin</t>
  </si>
  <si>
    <t>-504.704498112675 148.94205500894 -202.889284327913</t>
  </si>
  <si>
    <t>-518.141818511626 148.15334117743 -300.474152365348</t>
  </si>
  <si>
    <t>-526.633204177688 145.170177775151 -408.562082417832</t>
  </si>
  <si>
    <t>-531.684690291243 141.912436402809 -506.377559706751</t>
  </si>
  <si>
    <t>-534.079917708901 138.273377275676 -604.280698609278</t>
  </si>
  <si>
    <t>-534.626735430653 132.915410370339 -742.175585719457</t>
  </si>
  <si>
    <t>-512.814553927031 131.738418956096 -830.741027628716</t>
  </si>
  <si>
    <t>-539.266430132506 164.862385424035 -682.352050672917</t>
  </si>
  <si>
    <t>-577.019267400362 298.341315754336 -663.434697913891</t>
  </si>
  <si>
    <t>-566.005149133533 320.233592439249 -364.437250439162</t>
  </si>
  <si>
    <t>-381.979472885156 230.230795562336 -229.681692113977</t>
  </si>
  <si>
    <t>-529.50363229345 105.705110294519 -680.09221614878</t>
  </si>
  <si>
    <t>-300.100902016977 23.3034371984681 -351.970382012285</t>
  </si>
  <si>
    <t>-490.67141600769 227.707663879342 -205.420198916753</t>
  </si>
  <si>
    <t>-487.607700220091 254.377219136831 210.194242335041</t>
  </si>
  <si>
    <t>-487.744919257668 281.663476847837 615.676027581572</t>
  </si>
  <si>
    <t>-339.475674523491 300.966299836448 674.647479945473</t>
  </si>
  <si>
    <t>-518.752918862812 70.1439007393635 -200.339872810932</t>
  </si>
  <si>
    <t>-526.58153713018 81.8737677933134 215.901826809839</t>
  </si>
  <si>
    <t>-529.176882978678 99.5921934631431 621.845929682631</t>
  </si>
  <si>
    <t>-386.553823334163 55.5570572671834 681.4577671808</t>
  </si>
  <si>
    <t>9763-20170724T150429.474736000.bin</t>
  </si>
  <si>
    <t>-504.598781646763 148.896122012752 -202.890085370616</t>
  </si>
  <si>
    <t>-518.060084117614 148.097579695089 -300.471615128538</t>
  </si>
  <si>
    <t>-526.597952194106 145.069101754778 -408.554737662798</t>
  </si>
  <si>
    <t>-531.697736760558 141.756503302635 -506.365844108913</t>
  </si>
  <si>
    <t>-534.146528929239 138.049038230441 -604.265074842692</t>
  </si>
  <si>
    <t>-534.7734058087 132.580261103926 -742.155192452339</t>
  </si>
  <si>
    <t>-512.971955573097 131.349694049996 -830.722616919641</t>
  </si>
  <si>
    <t>-539.421143976767 164.56832823886 -682.354127741852</t>
  </si>
  <si>
    <t>-577.373146936778 298.011791333013 -663.538668487124</t>
  </si>
  <si>
    <t>-566.304135874075 320.151539375833 -364.561520721879</t>
  </si>
  <si>
    <t>-382.833075355537 230.98742363021 -228.498618775034</t>
  </si>
  <si>
    <t>-529.571461325824 105.42698103049 -680.0533662634</t>
  </si>
  <si>
    <t>-300.186991611805 23.1483553334019 -351.504553323685</t>
  </si>
  <si>
    <t>-490.599958288357 227.69372068319 -205.420217272096</t>
  </si>
  <si>
    <t>-487.596332528854 254.356461505851 210.195084946279</t>
  </si>
  <si>
    <t>-487.767744522702 281.643479495042 615.660406514558</t>
  </si>
  <si>
    <t>-339.502054265462 301.064627952253 674.601983641102</t>
  </si>
  <si>
    <t>-518.598345921812 70.0670539998612 -200.330019137154</t>
  </si>
  <si>
    <t>-526.517741304952 81.9329815380556 215.906093862708</t>
  </si>
  <si>
    <t>-529.170327368631 99.607039054089 621.843902571107</t>
  </si>
  <si>
    <t>-386.538230816619 55.589550722982 681.447112789243</t>
  </si>
  <si>
    <t>9763-20170724T150429.510828100.bin</t>
  </si>
  <si>
    <t>-504.59822667603 148.880641626818 -202.898951529779</t>
  </si>
  <si>
    <t>-518.069783482841 148.074771818444 -300.478966646293</t>
  </si>
  <si>
    <t>-526.63282012265 145.023313177109 -408.559365816765</t>
  </si>
  <si>
    <t>-531.760175497963 141.683754990872 -506.368117636914</t>
  </si>
  <si>
    <t>-534.240909948637 137.942818883789 -604.26529294519</t>
  </si>
  <si>
    <t>-534.916906809616 132.420543000097 -742.153121245143</t>
  </si>
  <si>
    <t>-513.138983699027 131.161250280122 -830.725864504372</t>
  </si>
  <si>
    <t>-539.554698788991 164.429804343577 -682.362695969268</t>
  </si>
  <si>
    <t>-577.535122399592 297.868111141621 -663.597067293278</t>
  </si>
  <si>
    <t>-566.635263324961 320.086426769228 -364.61947020011</t>
  </si>
  <si>
    <t>-383.422056015282 231.647862209669 -227.738104083</t>
  </si>
  <si>
    <t>-529.681503227569 105.293180780868 -680.042711513576</t>
  </si>
  <si>
    <t>-300.360316770967 23.0279058479673 -351.338309323676</t>
  </si>
  <si>
    <t>-490.654375453338 227.676421770915 -205.422841833784</t>
  </si>
  <si>
    <t>-487.596275891514 254.35145167871 210.191264925793</t>
  </si>
  <si>
    <t>-487.769621883832 281.650105220177 615.655110030056</t>
  </si>
  <si>
    <t>-339.513489629445 301.139465941914 674.598166091621</t>
  </si>
  <si>
    <t>-518.580873288099 70.0321318847984 -200.327028072292</t>
  </si>
  <si>
    <t>-526.515008059986 81.9695338606973 215.906786024412</t>
  </si>
  <si>
    <t>-529.164833372274 99.6036222936482 621.847444170045</t>
  </si>
  <si>
    <t>-386.549884657283 55.5438191969963 681.460419256328</t>
  </si>
  <si>
    <t>9763-20170724T150429.576953100.bin</t>
  </si>
  <si>
    <t>-504.705737279607 148.87945106198 -202.901763561095</t>
  </si>
  <si>
    <t>-518.192891115367 148.049557675513 -300.479547579763</t>
  </si>
  <si>
    <t>-526.803038875765 144.942071568725 -408.554489193637</t>
  </si>
  <si>
    <t>-531.983732367191 141.538529921885 -506.35822691524</t>
  </si>
  <si>
    <t>-534.527702423325 137.719098304084 -604.250665460259</t>
  </si>
  <si>
    <t>-535.302280565826 132.070153140925 -742.132934258466</t>
  </si>
  <si>
    <t>-513.572417625023 130.753604880766 -830.716651275408</t>
  </si>
  <si>
    <t>-539.895388089842 164.134706174296 -682.368756761764</t>
  </si>
  <si>
    <t>-577.675452905492 297.627656522697 -663.567233508796</t>
  </si>
  <si>
    <t>-567.319127883376 320.317075564168 -364.605725626582</t>
  </si>
  <si>
    <t>-384.538828780687 232.546181007392 -226.719431168987</t>
  </si>
  <si>
    <t>-530.02439329433 104.999679570458 -680.001328101478</t>
  </si>
  <si>
    <t>-300.780778510564 22.9658737223199 -351.080062131418</t>
  </si>
  <si>
    <t>-490.808510134708 227.698813432136 -205.446837369385</t>
  </si>
  <si>
    <t>-487.701878334932 254.337940553109 210.169229641153</t>
  </si>
  <si>
    <t>-487.760871531024 281.663325521623 615.649502652074</t>
  </si>
  <si>
    <t>-339.52364637853 301.206869876188 674.622115469515</t>
  </si>
  <si>
    <t>-518.617898141027 70.0080334081351 -200.306574498999</t>
  </si>
  <si>
    <t>-526.564415229139 82.0327537741621 215.924441001451</t>
  </si>
  <si>
    <t>-529.140187230671 99.5907069166208 621.86125455181</t>
  </si>
  <si>
    <t>-386.520866809187 55.6007729559083 681.515417169561</t>
  </si>
  <si>
    <t>9763-20170724T150429.641131600.bin</t>
  </si>
  <si>
    <t>-504.918388374927 148.832053353028 -202.893114831499</t>
  </si>
  <si>
    <t>-518.442792064908 147.986244854006 -300.465543290142</t>
  </si>
  <si>
    <t>-527.127841040175 144.828493721589 -408.533036245513</t>
  </si>
  <si>
    <t>-532.38859028046 141.363562802782 -506.3304008935</t>
  </si>
  <si>
    <t>-535.023936296829 137.465634000528 -604.217363702979</t>
  </si>
  <si>
    <t>-535.938087534689 131.686783783131 -742.093294738416</t>
  </si>
  <si>
    <t>-514.227681243436 130.305928944671 -830.680871084227</t>
  </si>
  <si>
    <t>-540.445571281286 163.811861025906 -682.354968381076</t>
  </si>
  <si>
    <t>-578.057641669909 297.352374187128 -663.591388216216</t>
  </si>
  <si>
    <t>-568.579083968824 320.486067083727 -364.634857449007</t>
  </si>
  <si>
    <t>-386.221253994374 233.124455919045 -225.931715311106</t>
  </si>
  <si>
    <t>-530.622432094702 104.670620927538 -679.941364081393</t>
  </si>
  <si>
    <t>-301.220416901783 22.5883062932307 -351.154693923106</t>
  </si>
  <si>
    <t>-491.090829306329 227.657967503227 -205.452225392665</t>
  </si>
  <si>
    <t>-487.835524642275 254.34128596685 210.159858708027</t>
  </si>
  <si>
    <t>-487.732267157176 281.677882031592 615.644726715368</t>
  </si>
  <si>
    <t>-339.52079395382 301.231581224128 674.67868114027</t>
  </si>
  <si>
    <t>-518.764607478851 69.937765545315 -200.30040471386</t>
  </si>
  <si>
    <t>-526.630210415375 82.0422146292472 215.929869069845</t>
  </si>
  <si>
    <t>-529.117054556668 99.5741853501058 621.873067682648</t>
  </si>
  <si>
    <t>-386.523672790691 55.564762171565 681.574789277894</t>
  </si>
  <si>
    <t>9763-20170724T150429.674219800.bin</t>
  </si>
  <si>
    <t>-505.05718304249 148.759553665707 -202.873116287515</t>
  </si>
  <si>
    <t>-518.627173810032 147.910672643221 -300.439111748403</t>
  </si>
  <si>
    <t>-527.37533935976 144.725291702515 -408.500853492388</t>
  </si>
  <si>
    <t>-532.697251346448 141.225065094468 -506.293630961676</t>
  </si>
  <si>
    <t>-535.39716615064 137.281066263825 -604.176968544274</t>
  </si>
  <si>
    <t>-536.405186759982 131.425348133287 -742.049087028537</t>
  </si>
  <si>
    <t>-514.709836408332 130.012193766142 -830.639747301434</t>
  </si>
  <si>
    <t>-540.865378466592 163.584859635152 -682.325716266769</t>
  </si>
  <si>
    <t>-578.44419577898 297.139095345019 -663.579027870539</t>
  </si>
  <si>
    <t>-569.316055296067 320.55972241032 -364.633873991257</t>
  </si>
  <si>
    <t>-387.080519332875 233.205660042899 -225.765363750501</t>
  </si>
  <si>
    <t>-531.053847399875 104.4427226523 -679.885537687664</t>
  </si>
  <si>
    <t>-301.558260580316 22.3368117892046 -351.211157617469</t>
  </si>
  <si>
    <t>-491.257539920381 227.590570393326 -205.450314041135</t>
  </si>
  <si>
    <t>-487.839701589524 254.277680841702 210.160243954959</t>
  </si>
  <si>
    <t>-487.721120740836 281.674522286735 615.635897114906</t>
  </si>
  <si>
    <t>-339.512355985979 301.168032898835 674.696590561799</t>
  </si>
  <si>
    <t>-518.867939136377 69.8859285672459 -200.287770090994</t>
  </si>
  <si>
    <t>-526.6387415422 82.0147393391096 215.943575286859</t>
  </si>
  <si>
    <t>-529.113754555375 99.5717439261123 621.878823214345</t>
  </si>
  <si>
    <t>-386.529723989424 55.5459710201458 681.590900099221</t>
  </si>
  <si>
    <t>9763-20170724T150429.738392600.bin</t>
  </si>
  <si>
    <t>-505.394630727165 148.671467495739 -202.880434172873</t>
  </si>
  <si>
    <t>-519.015660359449 147.823652245814 -300.439418437355</t>
  </si>
  <si>
    <t>-527.891305305686 144.589498640565 -408.489161666608</t>
  </si>
  <si>
    <t>-533.354832203692 141.021638966334 -506.271674252706</t>
  </si>
  <si>
    <t>-536.221187653496 136.984788210688 -604.146684903869</t>
  </si>
  <si>
    <t>-537.488089025916 130.969933567886 -742.00966019504</t>
  </si>
  <si>
    <t>-515.86521271856 129.494751226842 -830.617044602467</t>
  </si>
  <si>
    <t>-541.833920837977 163.198680892699 -682.315190070887</t>
  </si>
  <si>
    <t>-579.527589551329 296.738057222296 -663.690216687808</t>
  </si>
  <si>
    <t>-571.041239571957 320.614404972885 -364.762352596714</t>
  </si>
  <si>
    <t>-388.990578260744 233.753909582226 -225.342896257791</t>
  </si>
  <si>
    <t>-532.0222298604 104.058749885608 -679.825098838195</t>
  </si>
  <si>
    <t>-302.349932475877 21.7436094854595 -351.134802537183</t>
  </si>
  <si>
    <t>-491.58663415477 227.46876066988 -205.447081695338</t>
  </si>
  <si>
    <t>-487.898835689398 254.208087986834 210.157808468355</t>
  </si>
  <si>
    <t>-487.717620960376 281.67332444184 615.61597253658</t>
  </si>
  <si>
    <t>-339.517996643101 301.17402630148 674.69723316314</t>
  </si>
  <si>
    <t>-519.181136407605 69.8461846612977 -200.273656704756</t>
  </si>
  <si>
    <t>-526.720494892187 81.9051063190957 215.963953346355</t>
  </si>
  <si>
    <t>-529.12046753867 99.5747405792233 621.883169332396</t>
  </si>
  <si>
    <t>-386.51249418638 55.6156432676562 681.587136747184</t>
  </si>
  <si>
    <t>9763-20170724T150429.776506700.bin</t>
  </si>
  <si>
    <t>-505.603290201969 148.632812530245 -202.885150643484</t>
  </si>
  <si>
    <t>-519.244728469151 147.788829603652 -300.441316074291</t>
  </si>
  <si>
    <t>-528.18396080056 144.540926280203 -408.485447212763</t>
  </si>
  <si>
    <t>-533.72057544159 140.951989427091 -506.263058674129</t>
  </si>
  <si>
    <t>-536.675041027424 136.883872239214 -604.134105074976</t>
  </si>
  <si>
    <t>-538.081163668587 130.813998685467 -741.993316120081</t>
  </si>
  <si>
    <t>-516.500268869165 129.321523413231 -830.610663003366</t>
  </si>
  <si>
    <t>-542.379312464231 163.064464514373 -682.307151413274</t>
  </si>
  <si>
    <t>-580.195241759484 296.575716080854 -663.746496072017</t>
  </si>
  <si>
    <t>-571.999474583179 320.820077626003 -364.840065841034</t>
  </si>
  <si>
    <t>-389.928820799059 233.958940700655 -225.446950470765</t>
  </si>
  <si>
    <t>-532.539909421119 103.929728944146 -679.80386014532</t>
  </si>
  <si>
    <t>-302.92990132507 21.7278199403627 -351.115862066735</t>
  </si>
  <si>
    <t>-491.848308519044 227.44875387473 -205.452966741653</t>
  </si>
  <si>
    <t>-488.040827943981 254.177894030115 210.151502831918</t>
  </si>
  <si>
    <t>-487.720234788603 281.672577165042 615.607674521893</t>
  </si>
  <si>
    <t>-339.51822423029 301.154101424368 674.689276025978</t>
  </si>
  <si>
    <t>-519.351873212785 69.7990794739537 -200.281080353932</t>
  </si>
  <si>
    <t>-526.812892026404 81.8479515116744 215.958222353015</t>
  </si>
  <si>
    <t>-529.126787039937 99.5667270455917 621.884830500034</t>
  </si>
  <si>
    <t>-386.509453108097 55.6328569392215 681.585004723861</t>
  </si>
  <si>
    <t>9763-20170724T150429.840460500.bin</t>
  </si>
  <si>
    <t>-506.087678074651 148.629681608448 -202.896555617414</t>
  </si>
  <si>
    <t>-519.772715235475 147.778534928535 -300.446563099487</t>
  </si>
  <si>
    <t>-528.861304599915 144.487252315409 -408.476963298139</t>
  </si>
  <si>
    <t>-534.572036682451 140.840258673671 -506.242430486155</t>
  </si>
  <si>
    <t>-537.738443603243 136.692381600891 -604.103268748511</t>
  </si>
  <si>
    <t>-539.481537212879 130.484616924158 -741.952592755959</t>
  </si>
  <si>
    <t>-517.977891275936 128.934516592226 -830.587826226237</t>
  </si>
  <si>
    <t>-543.653883117663 162.791448471331 -682.288083476219</t>
  </si>
  <si>
    <t>-581.705196890331 296.257142691212 -663.881325090885</t>
  </si>
  <si>
    <t>-573.710872742527 320.869843457208 -364.999573610201</t>
  </si>
  <si>
    <t>-391.60150091306 234.265317011371 -225.497514746991</t>
  </si>
  <si>
    <t>-533.768202790951 103.665741645863 -679.750464039793</t>
  </si>
  <si>
    <t>-303.676349538756 21.4144855344341 -351.069056747618</t>
  </si>
  <si>
    <t>-492.433880507924 227.412829302782 -205.465839131446</t>
  </si>
  <si>
    <t>-488.276792174674 254.197672050849 210.131713330484</t>
  </si>
  <si>
    <t>-487.73308375073 281.693832966293 615.589201058383</t>
  </si>
  <si>
    <t>-339.530887039127 301.235803951353 674.650441521673</t>
  </si>
  <si>
    <t>-519.740788574451 69.8250065936165 -200.296897288432</t>
  </si>
  <si>
    <t>-526.972911388339 81.6668267682749 215.952382475537</t>
  </si>
  <si>
    <t>-529.141366590877 99.5563928660495 621.879910801921</t>
  </si>
  <si>
    <t>-386.493792757951 55.6915011636859 681.55852855508</t>
  </si>
  <si>
    <t>9763-20170724T150429.873545600.bin</t>
  </si>
  <si>
    <t>-506.356240242716 148.663315690821 -202.88811465299</t>
  </si>
  <si>
    <t>-520.078789594072 147.814284782823 -300.43283103857</t>
  </si>
  <si>
    <t>-529.247809087961 144.507980752481 -408.45602212496</t>
  </si>
  <si>
    <t>-535.046220799566 140.838196873169 -506.215425586242</t>
  </si>
  <si>
    <t>-538.314697052332 136.65727457005 -604.071646223831</t>
  </si>
  <si>
    <t>-540.216011222058 130.391051547657 -741.916213776373</t>
  </si>
  <si>
    <t>-518.738891286291 128.829602739182 -830.5575741906</t>
  </si>
  <si>
    <t>-544.332386303353 162.721118938495 -682.260336552107</t>
  </si>
  <si>
    <t>-582.54145470012 296.156866151398 -663.979046046014</t>
  </si>
  <si>
    <t>-574.436580399172 320.775849085765 -365.100822098636</t>
  </si>
  <si>
    <t>-392.346067547699 234.254963651972 -225.522255628895</t>
  </si>
  <si>
    <t>-534.418749337666 103.600835504037 -679.709409010127</t>
  </si>
  <si>
    <t>-304.215258770863 21.4136603000404 -351.015995053082</t>
  </si>
  <si>
    <t>-492.805709203018 227.441994219609 -205.459850824955</t>
  </si>
  <si>
    <t>-488.343588339814 254.250842322536 210.132963167379</t>
  </si>
  <si>
    <t>-487.750092847665 281.698474702029 615.582496303961</t>
  </si>
  <si>
    <t>-339.537348960394 301.256354809919 674.611837014022</t>
  </si>
  <si>
    <t>-519.924658026916 69.8858798516173 -200.302099520835</t>
  </si>
  <si>
    <t>-527.015902661869 81.5329522785541 215.955136879861</t>
  </si>
  <si>
    <t>-529.110932989634 99.5480670387033 621.88172334114</t>
  </si>
  <si>
    <t>-386.456134867882 55.7791154852371 681.613610065702</t>
  </si>
  <si>
    <t>9763-20170724T150429.943741800.bin</t>
  </si>
  <si>
    <t>-506.891716244196 148.685826325407 -202.872091498898</t>
  </si>
  <si>
    <t>-520.708241955637 147.860904442108 -300.403727273538</t>
  </si>
  <si>
    <t>-530.030196785601 144.538711641667 -408.413305855539</t>
  </si>
  <si>
    <t>-535.984874390906 140.834850191975 -506.162140749919</t>
  </si>
  <si>
    <t>-539.42633083132 136.598615606626 -604.009989286853</t>
  </si>
  <si>
    <t>-541.587545176034 130.230541513409 -741.846043402644</t>
  </si>
  <si>
    <t>-520.190698878567 128.656767373782 -830.50665712054</t>
  </si>
  <si>
    <t>-545.625297425196 162.598956903809 -682.205579005572</t>
  </si>
  <si>
    <t>-584.127907366063 295.99092399754 -664.15182682678</t>
  </si>
  <si>
    <t>-575.431097488115 321.145156694899 -365.334599602179</t>
  </si>
  <si>
    <t>-393.37683461055 234.739896790808 -225.637240701349</t>
  </si>
  <si>
    <t>-535.63915223351 103.491864513906 -679.631482516377</t>
  </si>
  <si>
    <t>-305.104123560859 21.7643589115667 -351.008158980578</t>
  </si>
  <si>
    <t>-493.439083577127 227.472979666004 -205.440735929107</t>
  </si>
  <si>
    <t>-488.400052209424 254.276649556368 210.145821717615</t>
  </si>
  <si>
    <t>-487.803655725803 281.716606220266 615.583199842664</t>
  </si>
  <si>
    <t>-339.558714356347 301.322506605731 674.515774267096</t>
  </si>
  <si>
    <t>-520.372327276683 69.8570487256393 -200.291923164816</t>
  </si>
  <si>
    <t>-527.021855421568 81.2367494177486 215.979956119543</t>
  </si>
  <si>
    <t>-529.082607442442 99.4539860362929 621.909093069719</t>
  </si>
  <si>
    <t>-386.448035752301 55.7559536840263 681.741092625085</t>
  </si>
  <si>
    <t>9763-20170724T150429.975835600.bin</t>
  </si>
  <si>
    <t>-507.114941837658 148.638005653288 -202.892752966287</t>
  </si>
  <si>
    <t>-520.971793378123 147.81911427358 -300.418789443276</t>
  </si>
  <si>
    <t>-530.354753939499 144.469621542664 -408.422148809807</t>
  </si>
  <si>
    <t>-536.369852691125 140.726011657231 -506.165702831669</t>
  </si>
  <si>
    <t>-539.876045108641 136.434557632854 -604.008963855452</t>
  </si>
  <si>
    <t>-542.132027015398 129.971856620058 -741.839152143451</t>
  </si>
  <si>
    <t>-520.780498932894 128.36132931592 -830.509991945255</t>
  </si>
  <si>
    <t>-546.126635855998 162.381538693038 -682.218185875906</t>
  </si>
  <si>
    <t>-584.784534668995 295.748109798803 -664.290831923214</t>
  </si>
  <si>
    <t>-575.780965117305 321.150956670756 -365.503832790162</t>
  </si>
  <si>
    <t>-393.671159920269 234.952666353161 -225.750971597289</t>
  </si>
  <si>
    <t>-536.142999186338 103.275579975394 -679.610063045991</t>
  </si>
  <si>
    <t>-305.491222377445 21.8231315208459 -351.134987535354</t>
  </si>
  <si>
    <t>-493.717120380086 227.418285209619 -205.44685187453</t>
  </si>
  <si>
    <t>-488.496671058493 254.250104703912 210.135611733093</t>
  </si>
  <si>
    <t>-487.823426206254 281.731805575228 615.58691778593</t>
  </si>
  <si>
    <t>-339.570435007714 301.351196039419 674.494718373523</t>
  </si>
  <si>
    <t>-520.543584561575 69.7922423783305 -200.298529959278</t>
  </si>
  <si>
    <t>-527.032179838319 81.1403465942947 215.976775045045</t>
  </si>
  <si>
    <t>-529.073920336348 99.4399937369994 621.907344204163</t>
  </si>
  <si>
    <t>-386.42907961025 55.8065512934572 681.761922655812</t>
  </si>
  <si>
    <t>9763-20170724T150430.041015200.bin</t>
  </si>
  <si>
    <t>-507.508451449708 148.438215552063 -202.891902806397</t>
  </si>
  <si>
    <t>-521.4129785992 147.626233464425 -300.41118826068</t>
  </si>
  <si>
    <t>-530.869740683706 144.270838162702 -408.40797601779</t>
  </si>
  <si>
    <t>-536.959450927604 140.515467245075 -506.14655873673</t>
  </si>
  <si>
    <t>-540.547729046815 136.205239975119 -603.985882280492</t>
  </si>
  <si>
    <t>-542.926716833783 129.708123934239 -741.812276284118</t>
  </si>
  <si>
    <t>-521.661727371704 128.062724390627 -830.503310592014</t>
  </si>
  <si>
    <t>-546.868960080433 162.132502094904 -682.195942187331</t>
  </si>
  <si>
    <t>-585.379826122113 295.540680653235 -664.255437030729</t>
  </si>
  <si>
    <t>-576.140853653411 321.25792086983 -365.502543487226</t>
  </si>
  <si>
    <t>-393.924572534328 235.379760010655 -225.691330270757</t>
  </si>
  <si>
    <t>-536.881316918414 103.027473289242 -679.582117359764</t>
  </si>
  <si>
    <t>-306.069979884928 22.0452251031604 -351.159528441364</t>
  </si>
  <si>
    <t>-494.104869086405 227.258309770666 -205.428908895491</t>
  </si>
  <si>
    <t>-488.768914738645 254.145463006344 210.148473314373</t>
  </si>
  <si>
    <t>-487.814405309522 281.767221371013 615.609754229746</t>
  </si>
  <si>
    <t>-339.577387866637 301.46124103425 674.532875299718</t>
  </si>
  <si>
    <t>-520.913348634915 69.5278981536098 -200.297605615091</t>
  </si>
  <si>
    <t>-527.195967963134 81.0324643753738 215.976579170038</t>
  </si>
  <si>
    <t>-529.095966955652 99.3525908911811 621.92039693659</t>
  </si>
  <si>
    <t>-386.469982496383 55.6962228565419 681.80317688254</t>
  </si>
  <si>
    <t>9763-20170724T150430.075107700.bin</t>
  </si>
  <si>
    <t>-507.7550927438 148.294726502069 -202.887723439184</t>
  </si>
  <si>
    <t>-521.681458188267 147.479351918981 -300.403841548993</t>
  </si>
  <si>
    <t>-531.180582668452 144.105244916432 -408.396370823064</t>
  </si>
  <si>
    <t>-537.31513138044 140.326820386454 -506.13111344901</t>
  </si>
  <si>
    <t>-540.954347255034 135.986913143561 -603.967321641904</t>
  </si>
  <si>
    <t>-543.411053092021 129.440640089298 -741.790044315357</t>
  </si>
  <si>
    <t>-522.169379278 127.779731221935 -830.48636090132</t>
  </si>
  <si>
    <t>-547.32136250143 161.886161618959 -682.18303963531</t>
  </si>
  <si>
    <t>-585.886837574105 295.275475911228 -664.289649154817</t>
  </si>
  <si>
    <t>-576.629963492571 321.062133518471 -365.54335211033</t>
  </si>
  <si>
    <t>-394.411183762305 235.261556563088 -225.687752446053</t>
  </si>
  <si>
    <t>-537.328866097606 102.782500558445 -679.553900774533</t>
  </si>
  <si>
    <t>-306.485890191746 21.9247777432495 -351.111143285291</t>
  </si>
  <si>
    <t>-494.392924295612 227.148187051832 -205.417438096073</t>
  </si>
  <si>
    <t>-488.908939089983 254.082988253403 210.154982894744</t>
  </si>
  <si>
    <t>-487.794242234123 281.777530435118 615.617052879459</t>
  </si>
  <si>
    <t>-339.573592375859 301.521463504856 674.564549696512</t>
  </si>
  <si>
    <t>-521.176698928191 69.3792572104567 -200.285446845993</t>
  </si>
  <si>
    <t>-527.395645074871 80.9997203016339 215.986463363323</t>
  </si>
  <si>
    <t>-529.120670388525 99.3231405475087 621.916419840924</t>
  </si>
  <si>
    <t>-386.505139875211 55.6093340291634 681.782206738688</t>
  </si>
  <si>
    <t>9763-20170724T150430.111199500.bin</t>
  </si>
  <si>
    <t>-507.955951217097 148.143609347756 -202.872922774181</t>
  </si>
  <si>
    <t>-521.908079176517 147.326894915223 -300.385297802528</t>
  </si>
  <si>
    <t>-531.449764781549 143.933118125912 -408.373354988741</t>
  </si>
  <si>
    <t>-537.62762478655 140.128809715392 -506.104608335357</t>
  </si>
  <si>
    <t>-541.314405556956 135.754909093696 -603.93746937138</t>
  </si>
  <si>
    <t>-543.842017780856 129.152312739637 -741.756217242705</t>
  </si>
  <si>
    <t>-522.582426553547 127.476828769897 -830.447916850717</t>
  </si>
  <si>
    <t>-547.721857146967 161.622110038513 -682.160400016998</t>
  </si>
  <si>
    <t>-586.393676177308 294.995368155011 -664.344152119058</t>
  </si>
  <si>
    <t>-577.158006994446 320.841350106631 -365.602349976976</t>
  </si>
  <si>
    <t>-394.882375314807 234.923199518889 -225.893033834775</t>
  </si>
  <si>
    <t>-537.727607408992 102.519683686424 -679.512170122066</t>
  </si>
  <si>
    <t>-306.837150392172 21.7181045288296 -350.952704795366</t>
  </si>
  <si>
    <t>-494.615040009223 227.047122864064 -205.405804539301</t>
  </si>
  <si>
    <t>-489.025379271753 253.991096424839 210.164563231659</t>
  </si>
  <si>
    <t>-487.781792675285 281.784890914168 615.618851253366</t>
  </si>
  <si>
    <t>-339.571752855638 301.555664162839 674.584148304057</t>
  </si>
  <si>
    <t>-521.348813778345 69.1867076976764 -200.279313961384</t>
  </si>
  <si>
    <t>-527.594676817745 80.9938662088134 215.986902063879</t>
  </si>
  <si>
    <t>-529.142905839437 99.3122962024329 621.910222303422</t>
  </si>
  <si>
    <t>-386.521788016441 55.5832751513174 681.751581156184</t>
  </si>
  <si>
    <t>9763-20170724T150430.175376900.bin</t>
  </si>
  <si>
    <t>-508.183799378725 147.88722121583 -202.836709585861</t>
  </si>
  <si>
    <t>-522.218170244616 147.084427151407 -300.337387083211</t>
  </si>
  <si>
    <t>-531.838792006349 143.670981430454 -408.317929541867</t>
  </si>
  <si>
    <t>-538.081557255545 139.835873777422 -506.043719437714</t>
  </si>
  <si>
    <t>-541.825896768054 135.41852585684 -603.872531134891</t>
  </si>
  <si>
    <t>-544.425921429281 128.742479800273 -741.686344761024</t>
  </si>
  <si>
    <t>-523.142111268166 127.043860691307 -830.37185025737</t>
  </si>
  <si>
    <t>-548.288804402252 161.241599859861 -682.105520156835</t>
  </si>
  <si>
    <t>-587.090622238024 294.588222629041 -664.38512336926</t>
  </si>
  <si>
    <t>-577.68849210735 320.688028732962 -365.670484656799</t>
  </si>
  <si>
    <t>-395.130889353349 234.413608142371 -226.550259682451</t>
  </si>
  <si>
    <t>-538.264464935 102.145368757421 -679.43173523753</t>
  </si>
  <si>
    <t>-307.220184046325 21.4653907278096 -350.601185139606</t>
  </si>
  <si>
    <t>-494.799449068556 226.800251676045 -205.393273068515</t>
  </si>
  <si>
    <t>-489.167378974912 253.82574560594 210.17127073497</t>
  </si>
  <si>
    <t>-487.783650112088 281.776596164995 615.605640540852</t>
  </si>
  <si>
    <t>-339.580391583111 301.605806987695 674.568283691648</t>
  </si>
  <si>
    <t>-521.598505186517 68.9625479057543 -200.263650715512</t>
  </si>
  <si>
    <t>-527.73046900863 80.9141977210249 216.000159100518</t>
  </si>
  <si>
    <t>-529.182002219514 99.3776556725181 621.893551856707</t>
  </si>
  <si>
    <t>-386.503741638055 55.6870699345352 681.626716640601</t>
  </si>
  <si>
    <t>9763-20170724T150430.242197900.bin</t>
  </si>
  <si>
    <t>-508.384563229689 147.759817327734 -202.859634192686</t>
  </si>
  <si>
    <t>-522.452333758733 146.96491215217 -300.355610682869</t>
  </si>
  <si>
    <t>-532.06339612429 143.559596147869 -408.337296540643</t>
  </si>
  <si>
    <t>-538.279001709197 139.732990029593 -506.065098271815</t>
  </si>
  <si>
    <t>-541.977767443055 135.326916882663 -603.896144215361</t>
  </si>
  <si>
    <t>-544.494467412366 128.669703829895 -741.712473899827</t>
  </si>
  <si>
    <t>-523.222600705957 126.990231683749 -830.401206192023</t>
  </si>
  <si>
    <t>-548.410115900885 161.157780946849 -682.129047230507</t>
  </si>
  <si>
    <t>-587.423155376652 294.455632966778 -664.526903276664</t>
  </si>
  <si>
    <t>-578.114048302788 320.291516655401 -365.786443266346</t>
  </si>
  <si>
    <t>-395.034110746168 233.791289228404 -227.495372025339</t>
  </si>
  <si>
    <t>-538.353914953077 102.066944772667 -679.458217868632</t>
  </si>
  <si>
    <t>-307.505073389805 21.7638473948762 -350.339125785453</t>
  </si>
  <si>
    <t>-495.066277345558 226.646325657775 -205.383185191716</t>
  </si>
  <si>
    <t>-489.211097963671 253.784476030231 210.170965154286</t>
  </si>
  <si>
    <t>-487.802361054885 281.766814342485 615.586098344614</t>
  </si>
  <si>
    <t>-339.597274971307 301.681955059584 674.515270975747</t>
  </si>
  <si>
    <t>-521.680559907022 68.8791607694536 -200.292653127755</t>
  </si>
  <si>
    <t>-527.748372745188 80.8243595423407 215.972310378795</t>
  </si>
  <si>
    <t>-529.211470852333 99.4491646496192 621.861740766851</t>
  </si>
  <si>
    <t>-386.462011426585 55.863402564464 681.501254460716</t>
  </si>
  <si>
    <t>9763-20170724T150430.276287500.bin</t>
  </si>
  <si>
    <t>-508.508898135626 147.734160139412 -202.862177415587</t>
  </si>
  <si>
    <t>-522.589392305138 146.935936120241 -300.356345387769</t>
  </si>
  <si>
    <t>-532.174003731498 143.533657099973 -408.34037363915</t>
  </si>
  <si>
    <t>-538.349742217795 139.714244836689 -506.070965855026</t>
  </si>
  <si>
    <t>-541.993025322052 135.320581283732 -603.904742169377</t>
  </si>
  <si>
    <t>-544.415402528857 128.688031092177 -741.723870169393</t>
  </si>
  <si>
    <t>-523.144473329452 127.031897506553 -830.413261629706</t>
  </si>
  <si>
    <t>-548.383409013321 161.163582166904 -682.137086381997</t>
  </si>
  <si>
    <t>-587.567429204011 294.423616182019 -664.651814231239</t>
  </si>
  <si>
    <t>-578.260879499071 320.228293785047 -365.908670333298</t>
  </si>
  <si>
    <t>-394.950884578112 233.816976506893 -227.866794706667</t>
  </si>
  <si>
    <t>-538.305870247113 102.076027535719 -679.470503798541</t>
  </si>
  <si>
    <t>-307.604529198417 22.2336263539269 -350.246441619374</t>
  </si>
  <si>
    <t>-495.239578813714 226.564621546798 -205.386558969562</t>
  </si>
  <si>
    <t>-489.25147872418 253.769634275537 210.161345085061</t>
  </si>
  <si>
    <t>-487.812207204718 281.760575942275 615.579355452944</t>
  </si>
  <si>
    <t>-339.597681654707 301.658401436317 674.490530500694</t>
  </si>
  <si>
    <t>-521.798656559577 68.8642689582193 -200.290545528632</t>
  </si>
  <si>
    <t>-527.759278925569 80.7510258110558 215.977627870863</t>
  </si>
  <si>
    <t>-529.194465298076 99.4466050030803 621.863912295401</t>
  </si>
  <si>
    <t>-386.450485664172 55.8797949006662 681.530439387099</t>
  </si>
  <si>
    <t>9763-20170724T150430.340999100.bin</t>
  </si>
  <si>
    <t>-508.769355449511 147.582075123238 -202.846309131588</t>
  </si>
  <si>
    <t>-522.874900171392 146.782329825757 -300.336754470966</t>
  </si>
  <si>
    <t>-532.404927811618 143.384995891485 -408.325865264556</t>
  </si>
  <si>
    <t>-538.498655451554 139.576476751404 -506.062032691025</t>
  </si>
  <si>
    <t>-542.027685414054 135.20223069223 -603.900764041843</t>
  </si>
  <si>
    <t>-544.25579255373 128.607530331541 -741.725038513075</t>
  </si>
  <si>
    <t>-522.929254178267 126.972187615535 -830.401485820819</t>
  </si>
  <si>
    <t>-548.33063330802 161.06290350823 -682.134395627953</t>
  </si>
  <si>
    <t>-587.852635623501 294.260681365171 -664.887975645894</t>
  </si>
  <si>
    <t>-577.864608804874 320.265985047892 -366.184171733602</t>
  </si>
  <si>
    <t>-394.32749616366 234.620461113617 -227.967022503739</t>
  </si>
  <si>
    <t>-538.211169430685 101.982362236014 -679.47103757843</t>
  </si>
  <si>
    <t>-307.587909819308 23.4815327926228 -349.540978466257</t>
  </si>
  <si>
    <t>-495.513008950335 226.385497765257 -205.376785995415</t>
  </si>
  <si>
    <t>-489.334788582928 253.674437963984 210.162792474173</t>
  </si>
  <si>
    <t>-487.82829353045 281.776922630968 615.573317796465</t>
  </si>
  <si>
    <t>-339.60557907548 301.680568747972 674.461955546798</t>
  </si>
  <si>
    <t>-522.030956638293 68.7358757127784 -200.273795873456</t>
  </si>
  <si>
    <t>-527.776577569296 80.4803523964083 216.001426156187</t>
  </si>
  <si>
    <t>-529.160852046686 99.3486029715398 621.907160529675</t>
  </si>
  <si>
    <t>-386.456239910324 55.8119537057373 681.68971748593</t>
  </si>
  <si>
    <t>9763-20170724T150430.374086300.bin</t>
  </si>
  <si>
    <t>-508.908054519222 147.49331185953 -202.838318285864</t>
  </si>
  <si>
    <t>-523.024528053657 146.69842515976 -300.32721745237</t>
  </si>
  <si>
    <t>-532.525189146136 143.294453526923 -408.318719609536</t>
  </si>
  <si>
    <t>-538.575211602428 139.47689596593 -506.057293186069</t>
  </si>
  <si>
    <t>-542.043182163851 135.091839674872 -603.897772020913</t>
  </si>
  <si>
    <t>-544.166910482073 128.480966726468 -741.722855315124</t>
  </si>
  <si>
    <t>-522.805362260113 126.832456447952 -830.390552192853</t>
  </si>
  <si>
    <t>-548.299214013257 160.941112415041 -682.138873726833</t>
  </si>
  <si>
    <t>-587.921963239694 294.124548709494 -664.984251136262</t>
  </si>
  <si>
    <t>-577.469616811479 320.240952098934 -366.305981673586</t>
  </si>
  <si>
    <t>-393.954673895368 235.508780384939 -227.497677300818</t>
  </si>
  <si>
    <t>-538.157110573058 101.865101495551 -679.461511254266</t>
  </si>
  <si>
    <t>-307.91060616651 24.7548839870412 -348.805341863696</t>
  </si>
  <si>
    <t>-495.682884973043 226.291433612063 -205.364827267193</t>
  </si>
  <si>
    <t>-489.398241223121 253.621280326402 210.170461521359</t>
  </si>
  <si>
    <t>-487.833783152916 281.778528762824 615.575280216673</t>
  </si>
  <si>
    <t>-339.601729772445 301.637075604241 674.455668390632</t>
  </si>
  <si>
    <t>-522.154353681913 68.6628543086003 -200.267090555464</t>
  </si>
  <si>
    <t>-527.786824558991 80.3644378895776 216.010845179482</t>
  </si>
  <si>
    <t>-529.153034535622 99.3187173237841 621.913061638987</t>
  </si>
  <si>
    <t>-386.453263433576 55.8096702702219 681.727245657773</t>
  </si>
  <si>
    <t>9763-20170724T150430.443311800.bin</t>
  </si>
  <si>
    <t>-509.133391388789 147.367678543081 -202.825239300303</t>
  </si>
  <si>
    <t>-523.254195698239 146.567038473217 -300.313480142856</t>
  </si>
  <si>
    <t>-532.682086090906 143.139675092923 -408.310558388633</t>
  </si>
  <si>
    <t>-538.6345946189 139.297326340673 -506.054133396667</t>
  </si>
  <si>
    <t>-541.973167477599 134.885403681267 -603.897866934804</t>
  </si>
  <si>
    <t>-543.880984143215 128.236582670201 -741.72431453148</t>
  </si>
  <si>
    <t>-522.46565783787 126.5492393434 -830.37840299039</t>
  </si>
  <si>
    <t>-548.118975562341 160.71110047376 -682.155562337649</t>
  </si>
  <si>
    <t>-587.982423531051 293.837107836444 -665.219728117852</t>
  </si>
  <si>
    <t>-577.069406170726 320.280381043031 -366.586794774698</t>
  </si>
  <si>
    <t>-393.463996948518 237.557453929323 -226.690568129942</t>
  </si>
  <si>
    <t>-537.956374558833 101.640032056983 -679.44653656987</t>
  </si>
  <si>
    <t>-309.00103010796 26.6112364759383 -347.379128053699</t>
  </si>
  <si>
    <t>-495.939753527408 226.155270291745 -205.338415672201</t>
  </si>
  <si>
    <t>-489.502010095664 253.569516153219 210.188943794613</t>
  </si>
  <si>
    <t>-487.845214957232 281.799021684786 615.587000421917</t>
  </si>
  <si>
    <t>-339.613980354903 301.689376953319 674.458676007798</t>
  </si>
  <si>
    <t>-522.326520067468 68.5191497193491 -200.258177394814</t>
  </si>
  <si>
    <t>-527.819082745721 80.1776190300984 216.02288644147</t>
  </si>
  <si>
    <t>-529.142818460582 99.2630033398164 621.922571628523</t>
  </si>
  <si>
    <t>-386.461330544685 55.7591988149734 681.784185999564</t>
  </si>
  <si>
    <t>9763-20170724T150430.475396100.bin</t>
  </si>
  <si>
    <t>-509.153470872053 147.323904998269 -202.83733662608</t>
  </si>
  <si>
    <t>-523.284614272984 146.511778058476 -300.324080507189</t>
  </si>
  <si>
    <t>-532.693350348321 143.073864420614 -408.322486855904</t>
  </si>
  <si>
    <t>-538.61648167402 139.223800075529 -506.06751092734</t>
  </si>
  <si>
    <t>-541.913775766295 134.806627510764 -603.912314323788</t>
  </si>
  <si>
    <t>-543.751110074221 128.153843698473 -741.739661834097</t>
  </si>
  <si>
    <t>-522.289307875652 126.443531086896 -830.381984523275</t>
  </si>
  <si>
    <t>-548.021463846985 160.629708365825 -682.173843677585</t>
  </si>
  <si>
    <t>-587.899657539481 293.768098785156 -665.299986713299</t>
  </si>
  <si>
    <t>-576.927939334693 320.420785358558 -366.687656693147</t>
  </si>
  <si>
    <t>-393.226654089704 238.21997954464 -226.60959285018</t>
  </si>
  <si>
    <t>-537.856438035746 101.559482658952 -679.458081066105</t>
  </si>
  <si>
    <t>-308.946378985901 26.0324739264584 -347.150403814367</t>
  </si>
  <si>
    <t>-495.997344932253 226.12632661321 -205.346265376945</t>
  </si>
  <si>
    <t>-489.555384743461 253.537780914855 210.181259256382</t>
  </si>
  <si>
    <t>-487.846893876893 281.807795711683 615.589189245155</t>
  </si>
  <si>
    <t>-339.616002144853 301.689825093065 674.464539319119</t>
  </si>
  <si>
    <t>-522.331820259394 68.4744755468432 -200.254396884053</t>
  </si>
  <si>
    <t>-527.827793825265 80.1416710365411 216.02638984007</t>
  </si>
  <si>
    <t>-529.146919245091 99.2500206567017 621.92840019072</t>
  </si>
  <si>
    <t>-386.44330586299 55.8138986121144 681.786407443499</t>
  </si>
  <si>
    <t>9763-20170724T150430.538567900.bin</t>
  </si>
  <si>
    <t>-509.152447219867 147.242272770739 -202.817418941798</t>
  </si>
  <si>
    <t>-523.269032578309 146.404397769609 -300.305997848525</t>
  </si>
  <si>
    <t>-532.638753938968 142.916186953255 -408.306250139145</t>
  </si>
  <si>
    <t>-538.516749301169 139.01192984166 -506.05177277028</t>
  </si>
  <si>
    <t>-541.758605398058 134.532040363712 -603.895638256653</t>
  </si>
  <si>
    <t>-543.506594618776 127.781733584724 -741.719328433145</t>
  </si>
  <si>
    <t>-521.962280023042 126.006547345549 -830.340469268293</t>
  </si>
  <si>
    <t>-547.792718709468 160.30362855271 -682.179863148417</t>
  </si>
  <si>
    <t>-587.92096685685 293.409600180214 -665.633208521503</t>
  </si>
  <si>
    <t>-577.051900786028 320.745081961501 -367.079044967187</t>
  </si>
  <si>
    <t>-393.147407462589 239.046275357875 -226.973846695941</t>
  </si>
  <si>
    <t>-537.675143737746 101.227490622955 -679.414647504601</t>
  </si>
  <si>
    <t>-307.206724068128 20.3861456011582 -347.741438908331</t>
  </si>
  <si>
    <t>-496.026387237107 226.048862329106 -205.349224188299</t>
  </si>
  <si>
    <t>-489.62071737588 253.535094210437 210.173955417313</t>
  </si>
  <si>
    <t>-487.845160351051 281.834005595109 615.580539418704</t>
  </si>
  <si>
    <t>-339.630726215237 301.797768920008 674.469694173749</t>
  </si>
  <si>
    <t>-522.301700556117 68.3811038356939 -200.245044884496</t>
  </si>
  <si>
    <t>-527.847254986445 80.1128207671659 216.033211221605</t>
  </si>
  <si>
    <t>-529.164825757223 99.2622099965379 621.917205109391</t>
  </si>
  <si>
    <t>-386.449078146011 55.7912700365143 681.721063456946</t>
  </si>
  <si>
    <t>9763-20170724T150430.576050400.bin</t>
  </si>
  <si>
    <t>-509.123638967813 147.197693058424 -202.815504566962</t>
  </si>
  <si>
    <t>-523.236512625276 146.357294910491 -300.304579208194</t>
  </si>
  <si>
    <t>-532.590903654672 142.860693960783 -408.305834353283</t>
  </si>
  <si>
    <t>-538.450452707056 138.946691565398 -506.052252364949</t>
  </si>
  <si>
    <t>-541.66922073336 134.454491570937 -603.896257535373</t>
  </si>
  <si>
    <t>-543.379739513766 127.684094082699 -741.719544751771</t>
  </si>
  <si>
    <t>-521.794026148646 125.870408267656 -830.329585092799</t>
  </si>
  <si>
    <t>-547.659810504572 160.218435787159 -682.186215162978</t>
  </si>
  <si>
    <t>-587.783321317681 293.333838493612 -665.764703266998</t>
  </si>
  <si>
    <t>-576.912291188702 320.806897998051 -367.223252685722</t>
  </si>
  <si>
    <t>-392.95279523417 239.198996235065 -227.137284903673</t>
  </si>
  <si>
    <t>-537.587481923897 101.13506146092 -679.408978624355</t>
  </si>
  <si>
    <t>-307.271979374638 18.5746967324926 -347.364070682454</t>
  </si>
  <si>
    <t>-496.021124432082 225.991366085779 -205.348065564118</t>
  </si>
  <si>
    <t>-489.61461180282 253.555558688373 210.169943599088</t>
  </si>
  <si>
    <t>-487.847921442989 281.837566232309 615.572515563886</t>
  </si>
  <si>
    <t>-339.63478723585 301.825681384923 674.456642556686</t>
  </si>
  <si>
    <t>-522.26936220096 68.3449709728636 -200.246270233108</t>
  </si>
  <si>
    <t>-527.840405116355 80.1107223292195 216.030762746229</t>
  </si>
  <si>
    <t>-529.152983800963 99.2835742470868 621.909511628222</t>
  </si>
  <si>
    <t>-386.42558063326 55.8420097387921 681.706842884005</t>
  </si>
  <si>
    <t>9763-20170724T150430.640986600.bin</t>
  </si>
  <si>
    <t>-509.027018935527 147.110702939033 -202.803622614945</t>
  </si>
  <si>
    <t>-523.162863010222 146.267868189558 -300.289330416287</t>
  </si>
  <si>
    <t>-532.51153884234 142.802367448513 -408.29215539507</t>
  </si>
  <si>
    <t>-538.354501797681 138.932390712353 -506.041205178867</t>
  </si>
  <si>
    <t>-541.546127552922 134.502310519338 -603.889019241732</t>
  </si>
  <si>
    <t>-543.208231836162 127.840142426983 -741.718106473012</t>
  </si>
  <si>
    <t>-521.600422197945 126.069242702675 -830.323732176398</t>
  </si>
  <si>
    <t>-547.542048368234 160.322093838973 -682.160238216304</t>
  </si>
  <si>
    <t>-587.852098047394 293.39431244655 -665.79810924594</t>
  </si>
  <si>
    <t>-576.561144707699 321.033912613126 -367.287615563477</t>
  </si>
  <si>
    <t>-392.562306999564 239.498618827634 -227.211026239911</t>
  </si>
  <si>
    <t>-537.405031899326 101.247778133877 -679.427024767801</t>
  </si>
  <si>
    <t>-309.051667218416 18.4532775058165 -346.031412524096</t>
  </si>
  <si>
    <t>-495.879436232113 225.95681467548 -205.362558423314</t>
  </si>
  <si>
    <t>-489.467241940128 253.519684448998 210.155467773431</t>
  </si>
  <si>
    <t>-487.857651021459 281.824043702298 615.559608272991</t>
  </si>
  <si>
    <t>-339.633722349948 301.769150304922 674.431160903749</t>
  </si>
  <si>
    <t>-522.198481695235 68.2396470142508 -200.233713305129</t>
  </si>
  <si>
    <t>-527.764819819577 80.0624344700882 216.041762900064</t>
  </si>
  <si>
    <t>-529.133646927617 99.2250503950081 621.933249976877</t>
  </si>
  <si>
    <t>-386.466789419438 55.6711875158489 681.793325441385</t>
  </si>
  <si>
    <t>9763-20170724T150430.673072300.bin</t>
  </si>
  <si>
    <t>-509.022066541852 147.091106459601 -202.797452574907</t>
  </si>
  <si>
    <t>-523.170461111203 146.240530564208 -300.281249950232</t>
  </si>
  <si>
    <t>-532.514101515058 142.787583300876 -408.284862790356</t>
  </si>
  <si>
    <t>-538.345840660903 138.938577371261 -506.035427611346</t>
  </si>
  <si>
    <t>-541.520226508866 134.539254788956 -603.885205846264</t>
  </si>
  <si>
    <t>-543.152335064497 127.930786375061 -741.717263036088</t>
  </si>
  <si>
    <t>-521.547668880667 126.188901267261 -830.324220297174</t>
  </si>
  <si>
    <t>-547.503975243317 160.388668678552 -682.147554636093</t>
  </si>
  <si>
    <t>-587.866009489435 293.439456731682 -665.694138145269</t>
  </si>
  <si>
    <t>-576.301799733992 320.989220537573 -367.185623644375</t>
  </si>
  <si>
    <t>-392.253382763585 239.388975203081 -227.212118758843</t>
  </si>
  <si>
    <t>-537.35782712313 101.314989351649 -679.435446602534</t>
  </si>
  <si>
    <t>-308.442271514202 18.0506900342423 -345.960283808106</t>
  </si>
  <si>
    <t>-495.923640441073 225.972608056837 -205.365553529398</t>
  </si>
  <si>
    <t>-489.433089730544 253.514722638535 210.152532276655</t>
  </si>
  <si>
    <t>-487.859536939553 281.827882718022 615.550943772123</t>
  </si>
  <si>
    <t>-339.641578151449 301.823409912796 674.420342042654</t>
  </si>
  <si>
    <t>-522.172452667849 68.2179794306028 -200.222181207317</t>
  </si>
  <si>
    <t>-527.737170413289 80.0373275037875 216.053352886033</t>
  </si>
  <si>
    <t>-529.135450662255 99.2161591702773 621.938760939124</t>
  </si>
  <si>
    <t>-386.477682658599 55.6411578693267 681.805110928718</t>
  </si>
  <si>
    <t>9763-20170724T150430.741913500.bin</t>
  </si>
  <si>
    <t>-508.824284300937 146.983073927285 -202.826345767552</t>
  </si>
  <si>
    <t>-522.958210392099 146.126844746004 -300.312221234403</t>
  </si>
  <si>
    <t>-532.262175359139 142.698958954652 -408.319970408755</t>
  </si>
  <si>
    <t>-538.050302585199 138.884740365608 -506.074618910308</t>
  </si>
  <si>
    <t>-541.174292176309 134.532158901558 -603.928032256169</t>
  </si>
  <si>
    <t>-542.729148415162 128.00189847821 -741.764698063087</t>
  </si>
  <si>
    <t>-521.126612047683 126.318707710599 -830.373380304989</t>
  </si>
  <si>
    <t>-547.093392541887 160.429501859475 -682.179514878991</t>
  </si>
  <si>
    <t>-587.511922119093 293.45509237856 -665.696629318885</t>
  </si>
  <si>
    <t>-575.792728523022 320.103342848345 -367.11238672612</t>
  </si>
  <si>
    <t>-391.772842281272 238.114804623207 -227.32835528628</t>
  </si>
  <si>
    <t>-536.990331336014 101.347348167177 -679.494284795084</t>
  </si>
  <si>
    <t>-307.695035226466 18.5385020441238 -346.193303793587</t>
  </si>
  <si>
    <t>-495.725542943538 225.86307644336 -205.367602377624</t>
  </si>
  <si>
    <t>-489.495681816547 253.415984881273 210.153769824001</t>
  </si>
  <si>
    <t>-487.858905028369 281.838400085133 615.547625683105</t>
  </si>
  <si>
    <t>-339.657653844074 301.919944866347 674.429904256438</t>
  </si>
  <si>
    <t>-521.908452219718 68.0444849035775 -200.224055033377</t>
  </si>
  <si>
    <t>-527.608534051848 80.0305991304078 216.044929198364</t>
  </si>
  <si>
    <t>-529.155305842259 99.2474784616818 621.926792764937</t>
  </si>
  <si>
    <t>-386.471045914739 55.6918807843635 681.744107996426</t>
  </si>
  <si>
    <t>9763-20170724T150430.775002400.bin</t>
  </si>
  <si>
    <t>-508.729016485422 146.902104285489 -202.844864466294</t>
  </si>
  <si>
    <t>-522.857843242969 146.042619781155 -300.331449552674</t>
  </si>
  <si>
    <t>-532.158230114783 142.622388032956 -408.339816059527</t>
  </si>
  <si>
    <t>-537.94437509764 138.819756438866 -506.094938870852</t>
  </si>
  <si>
    <t>-541.067931045245 134.483536453259 -603.949133332572</t>
  </si>
  <si>
    <t>-542.624111131685 127.980918791044 -741.787038607585</t>
  </si>
  <si>
    <t>-521.029924522382 126.335218599584 -830.39842139566</t>
  </si>
  <si>
    <t>-546.995935334733 160.395358163449 -682.195160136375</t>
  </si>
  <si>
    <t>-587.43669999626 293.39961555575 -665.694238019825</t>
  </si>
  <si>
    <t>-575.657948006546 319.77439672785 -367.088050831189</t>
  </si>
  <si>
    <t>-391.766492477547 237.67236281926 -227.201642991544</t>
  </si>
  <si>
    <t>-536.876531848811 101.315204106763 -679.522279299014</t>
  </si>
  <si>
    <t>-308.136079032461 19.984969407506 -345.831632331664</t>
  </si>
  <si>
    <t>-495.678392875474 225.790068019896 -205.37357667904</t>
  </si>
  <si>
    <t>-489.534329777337 253.402253138645 210.145131193756</t>
  </si>
  <si>
    <t>-487.855302818504 281.849417889048 615.544626858101</t>
  </si>
  <si>
    <t>-339.666186981327 301.997112259696 674.434859109163</t>
  </si>
  <si>
    <t>-521.796886875877 67.9869542925805 -200.237178714627</t>
  </si>
  <si>
    <t>-527.577228857674 80.0151141621745 216.029459964603</t>
  </si>
  <si>
    <t>-529.173054733698 99.2642149606454 621.912083006276</t>
  </si>
  <si>
    <t>-386.465920328565 55.7266867493315 681.687962139062</t>
  </si>
  <si>
    <t>9763-20170724T150430.838679800.bin</t>
  </si>
  <si>
    <t>-508.617015625366 146.751275272366 -202.809357995808</t>
  </si>
  <si>
    <t>-522.753657784771 145.883887222803 -300.294743962737</t>
  </si>
  <si>
    <t>-532.051992900195 142.484659845776 -408.304000379005</t>
  </si>
  <si>
    <t>-537.833118549442 138.713924102093 -506.060565951035</t>
  </si>
  <si>
    <t>-540.949273567799 134.422983863908 -603.91697966626</t>
  </si>
  <si>
    <t>-542.49327094428 127.99926902549 -741.758825182511</t>
  </si>
  <si>
    <t>-520.92704401348 126.402822775914 -830.377886438259</t>
  </si>
  <si>
    <t>-546.90618012839 160.373482287124 -682.148034635623</t>
  </si>
  <si>
    <t>-587.441016148085 293.345330404368 -665.500815381715</t>
  </si>
  <si>
    <t>-575.329795566501 319.272084665427 -366.868794832367</t>
  </si>
  <si>
    <t>-391.385385901255 237.2511208203 -227.004482523946</t>
  </si>
  <si>
    <t>-536.715357479529 101.304183795888 -679.509437108146</t>
  </si>
  <si>
    <t>-308.159997258101 21.3844450230106 -344.928808818622</t>
  </si>
  <si>
    <t>-495.658243845874 225.663266672268 -205.371001963548</t>
  </si>
  <si>
    <t>-489.439581936738 253.353954608163 210.141441733339</t>
  </si>
  <si>
    <t>-487.847446972383 281.859761068816 615.529674842441</t>
  </si>
  <si>
    <t>-339.676468125131 302.095012426136 674.435518293227</t>
  </si>
  <si>
    <t>-521.595125165211 67.8288956595732 -200.241958563807</t>
  </si>
  <si>
    <t>-527.540400085966 80.0095766963987 216.017953404583</t>
  </si>
  <si>
    <t>-529.195633020895 99.3358731144117 621.883983123955</t>
  </si>
  <si>
    <t>-386.432586639378 55.8499556180541 681.563838668456</t>
  </si>
  <si>
    <t>9763-20170724T150430.876150300.bin</t>
  </si>
  <si>
    <t>-508.569742063467 146.703158339409 -202.809774120104</t>
  </si>
  <si>
    <t>-522.721287195498 145.828353149099 -300.29293100697</t>
  </si>
  <si>
    <t>-532.029487775224 142.432527748867 -408.30143702459</t>
  </si>
  <si>
    <t>-537.817277503659 138.670425374582 -506.05798049678</t>
  </si>
  <si>
    <t>-540.938186662553 134.393830884359 -603.914822664243</t>
  </si>
  <si>
    <t>-542.487182968854 127.996468192365 -741.757869906512</t>
  </si>
  <si>
    <t>-520.935217178287 126.426935754416 -830.38087748415</t>
  </si>
  <si>
    <t>-546.924707078708 160.354629935098 -682.140207066792</t>
  </si>
  <si>
    <t>-587.530677041837 293.293176232215 -665.413814745958</t>
  </si>
  <si>
    <t>-575.28250503239 319.092092228922 -366.77625011634</t>
  </si>
  <si>
    <t>-391.27331655181 237.510983867816 -226.740079090063</t>
  </si>
  <si>
    <t>-536.680251395068 101.293944557 -679.51432363641</t>
  </si>
  <si>
    <t>-307.944597607031 21.6193225594961 -344.901627331795</t>
  </si>
  <si>
    <t>-495.604762784279 225.599777407927 -205.377307688096</t>
  </si>
  <si>
    <t>-489.411075433315 253.336056828651 210.132421524504</t>
  </si>
  <si>
    <t>-487.845056249548 281.871925293217 615.520146034816</t>
  </si>
  <si>
    <t>-339.685727602471 302.160621676643 674.436794525544</t>
  </si>
  <si>
    <t>-521.531907776216 67.7809962680121 -200.244892014148</t>
  </si>
  <si>
    <t>-527.515389307329 80.0273495892213 216.012491431041</t>
  </si>
  <si>
    <t>-529.205287092256 99.3933747400106 621.869828062879</t>
  </si>
  <si>
    <t>-386.41228176858 55.9367089421071 681.499279295258</t>
  </si>
  <si>
    <t>9763-20170724T150430.939866200.bin</t>
  </si>
  <si>
    <t>-508.458250398952 146.637744491131 -202.851598623683</t>
  </si>
  <si>
    <t>-522.603288007356 145.741189165152 -300.335490470583</t>
  </si>
  <si>
    <t>-531.909381774694 142.354736460753 -408.344421094802</t>
  </si>
  <si>
    <t>-537.698752451213 138.614427532538 -506.101807894349</t>
  </si>
  <si>
    <t>-540.825586245617 134.372588024381 -603.960024573144</t>
  </si>
  <si>
    <t>-542.388303660588 128.037907780875 -741.805710937862</t>
  </si>
  <si>
    <t>-520.843924273907 126.543038747721 -830.431864481329</t>
  </si>
  <si>
    <t>-546.86923525056 160.36037051943 -682.171853370751</t>
  </si>
  <si>
    <t>-587.644211768648 293.230478046395 -665.304462975</t>
  </si>
  <si>
    <t>-575.444210217507 319.028129863231 -366.664817745282</t>
  </si>
  <si>
    <t>-391.463990339607 238.183740642216 -226.16398129606</t>
  </si>
  <si>
    <t>-536.525836447676 101.315756828219 -679.57584419039</t>
  </si>
  <si>
    <t>-307.247898098848 21.1191259596956 -345.366197667829</t>
  </si>
  <si>
    <t>-495.652428929475 225.576844157933 -205.391026904833</t>
  </si>
  <si>
    <t>-489.42530142042 253.306828873177 210.11866494269</t>
  </si>
  <si>
    <t>-487.836882704075 281.892790172772 615.505582783765</t>
  </si>
  <si>
    <t>-339.702899441984 302.289170322743 674.448828408262</t>
  </si>
  <si>
    <t>-521.278602865971 67.6741825072977 -200.259932599293</t>
  </si>
  <si>
    <t>-527.426734015454 80.0509929037291 215.991222323031</t>
  </si>
  <si>
    <t>-529.214895925816 99.4773635524559 621.847625213947</t>
  </si>
  <si>
    <t>-386.356838848138 56.1329286208318 681.402935764806</t>
  </si>
  <si>
    <t>9763-20170724T150430.972958300.bin</t>
  </si>
  <si>
    <t>-508.418581454941 146.594513916655 -202.848447238129</t>
  </si>
  <si>
    <t>-522.540958244527 145.679842048904 -300.335498812084</t>
  </si>
  <si>
    <t>-531.830283485958 142.292468209367 -408.345787060751</t>
  </si>
  <si>
    <t>-537.608652731346 138.558461981331 -506.104078683867</t>
  </si>
  <si>
    <t>-540.729107756426 134.330045867262 -603.963090309669</t>
  </si>
  <si>
    <t>-542.288160522484 128.021373989193 -741.810028372548</t>
  </si>
  <si>
    <t>-520.756734062048 126.57291795623 -830.440039062584</t>
  </si>
  <si>
    <t>-546.795120476938 160.32837876282 -682.169752338152</t>
  </si>
  <si>
    <t>-587.630249415259 293.168278860113 -665.242952761127</t>
  </si>
  <si>
    <t>-575.575108338945 319.168375817593 -366.615039452546</t>
  </si>
  <si>
    <t>-391.687948957052 238.513478826309 -225.88367732287</t>
  </si>
  <si>
    <t>-536.402898505678 101.291694671746 -679.585539413217</t>
  </si>
  <si>
    <t>-307.112276805764 21.0531972941603 -345.408302937394</t>
  </si>
  <si>
    <t>-495.668572212682 225.505788563499 -205.394287437337</t>
  </si>
  <si>
    <t>-489.452155999447 253.317250898328 210.110124206101</t>
  </si>
  <si>
    <t>-487.82952142959 281.91564886514 615.498788290988</t>
  </si>
  <si>
    <t>-339.712880958338 302.392415996177 674.457700763719</t>
  </si>
  <si>
    <t>-521.184519065003 67.6391270624601 -200.265235596931</t>
  </si>
  <si>
    <t>-527.384290794946 80.0543009157966 215.983977071945</t>
  </si>
  <si>
    <t>-529.21175194435 99.507597119245 621.842493310457</t>
  </si>
  <si>
    <t>-386.332999183241 56.204803302182 681.378492973401</t>
  </si>
  <si>
    <t>9763-20170724T150431.038631900.bin</t>
  </si>
  <si>
    <t>-508.359688135591 146.502680730711 -202.844475649972</t>
  </si>
  <si>
    <t>-522.467943998746 145.584345128814 -300.333580649903</t>
  </si>
  <si>
    <t>-531.747530381427 142.210349532503 -408.345207787253</t>
  </si>
  <si>
    <t>-537.520142417786 138.495205697761 -506.104405416495</t>
  </si>
  <si>
    <t>-540.638324866457 134.29242683871 -603.964488857211</t>
  </si>
  <si>
    <t>-542.198235510566 128.027266748993 -741.813436611774</t>
  </si>
  <si>
    <t>-520.688870177619 126.638764928739 -830.449882560477</t>
  </si>
  <si>
    <t>-546.742824294761 160.30873222281 -682.162425218679</t>
  </si>
  <si>
    <t>-587.654934942553 293.1089836062 -665.123715290482</t>
  </si>
  <si>
    <t>-575.755630907133 319.243738556995 -366.501219180159</t>
  </si>
  <si>
    <t>-392.098543191225 238.875934923617 -225.306004128748</t>
  </si>
  <si>
    <t>-536.27458868621 101.284633567851 -679.598158817997</t>
  </si>
  <si>
    <t>-307.094634895584 20.0595558907412 -345.493281459825</t>
  </si>
  <si>
    <t>-495.680964881299 225.441380632005 -205.394114784388</t>
  </si>
  <si>
    <t>-489.477555273271 253.297695294893 210.10745713688</t>
  </si>
  <si>
    <t>-487.827777852954 281.948425308113 615.488343636123</t>
  </si>
  <si>
    <t>-339.733542957849 302.539224650558 674.463880227647</t>
  </si>
  <si>
    <t>-521.047017562703 67.5124877439268 -200.267987234767</t>
  </si>
  <si>
    <t>-527.327271593798 79.9878422518032 215.978261656716</t>
  </si>
  <si>
    <t>-529.210399604478 99.5338031463311 621.837048880508</t>
  </si>
  <si>
    <t>-386.299867021449 56.3147330267871 681.357670354312</t>
  </si>
  <si>
    <t>9763-20170724T150431.072455300.bin</t>
  </si>
  <si>
    <t>-508.277439473899 146.463303240045 -202.846143968278</t>
  </si>
  <si>
    <t>-522.374204822943 145.534919887003 -300.336688089637</t>
  </si>
  <si>
    <t>-531.654319052561 142.168187179132 -408.348657357583</t>
  </si>
  <si>
    <t>-537.433493805396 138.466321159775 -506.107949810028</t>
  </si>
  <si>
    <t>-540.564746628509 134.283590555761 -603.96855468626</t>
  </si>
  <si>
    <t>-542.150370669266 128.052730076399 -741.818663091802</t>
  </si>
  <si>
    <t>-520.647524803127 126.680027171565 -830.456977456801</t>
  </si>
  <si>
    <t>-546.695862715499 160.317123228827 -682.158406320001</t>
  </si>
  <si>
    <t>-587.592746532746 293.10984978979 -665.017412583965</t>
  </si>
  <si>
    <t>-575.686123903929 319.225539441511 -366.39360714697</t>
  </si>
  <si>
    <t>-392.0877922975 239.093361789937 -224.988213043058</t>
  </si>
  <si>
    <t>-536.203089168914 101.296670846353 -679.611336443389</t>
  </si>
  <si>
    <t>-306.724125054834 19.350395277477 -345.543042069459</t>
  </si>
  <si>
    <t>-495.626080684208 225.397038674863 -205.399470792094</t>
  </si>
  <si>
    <t>-489.415763382602 253.276755773571 210.100402638723</t>
  </si>
  <si>
    <t>-487.825230861042 281.958389623077 615.483979408745</t>
  </si>
  <si>
    <t>-339.736786172923 302.57226312977 674.466027723362</t>
  </si>
  <si>
    <t>-520.92894678707 67.4845106872167 -200.265137608909</t>
  </si>
  <si>
    <t>-527.276118975046 79.9644589648913 215.979916352319</t>
  </si>
  <si>
    <t>-529.198842560198 99.550112442269 621.83633090237</t>
  </si>
  <si>
    <t>-386.265391447399 56.4028415788107 681.353929133787</t>
  </si>
  <si>
    <t>9763-20170724T150431.144637800.bin</t>
  </si>
  <si>
    <t>-508.281619625446 146.423270919457 -202.857483104326</t>
  </si>
  <si>
    <t>-522.380600522463 145.496671211315 -300.347687898758</t>
  </si>
  <si>
    <t>-531.672034605248 142.138486144496 -408.35879829339</t>
  </si>
  <si>
    <t>-537.465228640036 138.447087300579 -506.117856404234</t>
  </si>
  <si>
    <t>-540.614432968516 134.276979642127 -603.978386526658</t>
  </si>
  <si>
    <t>-542.2295687196 128.066652486069 -741.829186795233</t>
  </si>
  <si>
    <t>-520.747814762661 126.716481631455 -830.472934547041</t>
  </si>
  <si>
    <t>-546.772358739317 160.320448184658 -682.163023217224</t>
  </si>
  <si>
    <t>-587.694181585403 293.091553071039 -664.905902108662</t>
  </si>
  <si>
    <t>-575.951984470646 318.906354948679 -366.249334735373</t>
  </si>
  <si>
    <t>-392.558162720465 238.789457633211 -224.570262835237</t>
  </si>
  <si>
    <t>-536.258920565636 101.303136626767 -679.627381849189</t>
  </si>
  <si>
    <t>-306.503128728476 19.0466024345706 -345.765962046566</t>
  </si>
  <si>
    <t>-495.645225804052 225.323671347945 -205.406663067318</t>
  </si>
  <si>
    <t>-489.41923614931 253.251753675562 210.089710403838</t>
  </si>
  <si>
    <t>-487.827516196446 281.968564878202 615.472829831931</t>
  </si>
  <si>
    <t>-339.752268184866 302.67458100599 674.455802669909</t>
  </si>
  <si>
    <t>-520.959935379506 67.4604904512933 -200.268600012381</t>
  </si>
  <si>
    <t>-527.249497118716 79.8436824958528 215.980254547943</t>
  </si>
  <si>
    <t>-529.203559871029 99.5342716529203 621.834347186488</t>
  </si>
  <si>
    <t>-386.289455419573 56.3355347716158 681.360992980727</t>
  </si>
  <si>
    <t>9763-20170724T150431.175728400.bin</t>
  </si>
  <si>
    <t>-508.291499585195 146.377172936672 -202.861266310367</t>
  </si>
  <si>
    <t>-522.379033660122 145.45252687137 -300.353262770616</t>
  </si>
  <si>
    <t>-531.670548265489 142.098633989834 -408.364475133306</t>
  </si>
  <si>
    <t>-537.469006924046 138.411470387731 -506.12333049559</t>
  </si>
  <si>
    <t>-540.62870886437 134.24541597387 -603.983592754086</t>
  </si>
  <si>
    <t>-542.264133845641 128.040429742757 -741.834303175074</t>
  </si>
  <si>
    <t>-520.795868244797 126.692620023471 -830.481424866742</t>
  </si>
  <si>
    <t>-546.790950945971 160.293084485956 -682.166470616357</t>
  </si>
  <si>
    <t>-587.645635661349 293.08091206095 -664.871661754612</t>
  </si>
  <si>
    <t>-576.154564148959 318.640250687412 -366.183466370906</t>
  </si>
  <si>
    <t>-392.959183478634 238.229393703451 -224.414165381219</t>
  </si>
  <si>
    <t>-536.291536075714 101.273151549076 -679.634307223941</t>
  </si>
  <si>
    <t>-306.362744340557 19.2218124944152 -345.550820081504</t>
  </si>
  <si>
    <t>-495.629247909874 225.256509751556 -205.404237818978</t>
  </si>
  <si>
    <t>-489.441074440873 253.235154844521 210.089351437488</t>
  </si>
  <si>
    <t>-487.830746634008 281.971713134735 615.466245163985</t>
  </si>
  <si>
    <t>-339.757598713547 302.696851412922 674.447703940134</t>
  </si>
  <si>
    <t>-520.989753844026 67.4192311106149 -200.262702143242</t>
  </si>
  <si>
    <t>-527.259408056879 79.7793770661117 215.987149580395</t>
  </si>
  <si>
    <t>-529.196882197207 99.5250952949968 621.836918944148</t>
  </si>
  <si>
    <t>-386.283274380525 56.3444339472521 681.377909475952</t>
  </si>
  <si>
    <t>9763-20170724T150431.239394200.bin</t>
  </si>
  <si>
    <t>-508.352360672049 146.227939175702 -202.850914754179</t>
  </si>
  <si>
    <t>-522.411982656648 145.309837376825 -300.347039730426</t>
  </si>
  <si>
    <t>-531.683020898296 141.96131977838 -408.36019844097</t>
  </si>
  <si>
    <t>-537.466908726156 138.278081618779 -506.120025316385</t>
  </si>
  <si>
    <t>-540.615842777928 134.115662162995 -603.980874750103</t>
  </si>
  <si>
    <t>-542.240053986741 127.915263485962 -741.831844638098</t>
  </si>
  <si>
    <t>-520.791876879033 126.568478444729 -830.483787554832</t>
  </si>
  <si>
    <t>-546.765090989949 160.167175184906 -682.163445235241</t>
  </si>
  <si>
    <t>-587.499576281148 292.977115970325 -664.788338184941</t>
  </si>
  <si>
    <t>-576.412794390215 318.037929226548 -366.042567438464</t>
  </si>
  <si>
    <t>-393.623960533114 237.027277798066 -224.090042494861</t>
  </si>
  <si>
    <t>-536.279132609197 101.144766289931 -679.632217370035</t>
  </si>
  <si>
    <t>-306.608301120896 19.5162079061663 -344.820860310048</t>
  </si>
  <si>
    <t>-495.605883451108 225.123114818559 -205.391168005489</t>
  </si>
  <si>
    <t>-489.452502889996 253.159287194117 210.099025378041</t>
  </si>
  <si>
    <t>-487.836769500846 281.968068880523 615.462779875209</t>
  </si>
  <si>
    <t>-339.756234456075 302.658611178312 674.437868401435</t>
  </si>
  <si>
    <t>-521.096000778293 67.2687532335021 -200.254644118523</t>
  </si>
  <si>
    <t>-527.35372837139 79.6137259758764 215.995833267459</t>
  </si>
  <si>
    <t>-529.168124948007 99.4296960726076 621.857685077099</t>
  </si>
  <si>
    <t>-386.317327572146 56.1868529459905 681.504172897577</t>
  </si>
  <si>
    <t>9763-20170724T150431.273769100.bin</t>
  </si>
  <si>
    <t>-508.375673291114 146.096863719191 -202.830161493496</t>
  </si>
  <si>
    <t>-522.416661312036 145.178756585756 -300.328892354932</t>
  </si>
  <si>
    <t>-531.660071623954 141.840640836511 -408.344858740982</t>
  </si>
  <si>
    <t>-537.41656503428 138.171520482777 -506.106720578999</t>
  </si>
  <si>
    <t>-540.535990046184 134.028196245823 -603.969433831625</t>
  </si>
  <si>
    <t>-542.116726651696 127.860078263438 -741.822466510701</t>
  </si>
  <si>
    <t>-520.65983129977 126.524028082509 -830.472410321794</t>
  </si>
  <si>
    <t>-546.658239941335 160.098441026825 -682.147784655143</t>
  </si>
  <si>
    <t>-587.330250635611 292.923134267563 -664.717917798555</t>
  </si>
  <si>
    <t>-576.54216629569 317.595108297239 -365.928758613006</t>
  </si>
  <si>
    <t>-393.885336213686 236.347362119845 -223.941946707598</t>
  </si>
  <si>
    <t>-536.177751797901 101.074603832649 -679.626960539179</t>
  </si>
  <si>
    <t>-306.806088528487 19.4273993005527 -344.619223607233</t>
  </si>
  <si>
    <t>-495.62886465548 225.022786896342 -205.378629991133</t>
  </si>
  <si>
    <t>-489.435165959683 253.100406531942 210.108165308467</t>
  </si>
  <si>
    <t>-487.837074201797 281.965823070284 615.464876609168</t>
  </si>
  <si>
    <t>-339.752344275165 302.627218265229 674.439598469605</t>
  </si>
  <si>
    <t>-521.125865319724 67.1244554378477 -200.244213254095</t>
  </si>
  <si>
    <t>-527.397477681477 79.5257729576522 216.004365805168</t>
  </si>
  <si>
    <t>-529.173401852193 99.3825306205229 621.869024460392</t>
  </si>
  <si>
    <t>-386.346155183856 56.0967270591982 681.540764470211</t>
  </si>
  <si>
    <t>9763-20170724T150431.340957900.bin</t>
  </si>
  <si>
    <t>-508.337324093202 145.926785373414 -202.814276137675</t>
  </si>
  <si>
    <t>-522.321392399938 145.005382729348 -300.321207793996</t>
  </si>
  <si>
    <t>-531.516616477106 141.690269801783 -408.341802008766</t>
  </si>
  <si>
    <t>-537.236590218731 138.052245523412 -506.107165232266</t>
  </si>
  <si>
    <t>-540.327202333815 133.949865749875 -603.972373548284</t>
  </si>
  <si>
    <t>-541.876162003627 127.849013519026 -741.828769603518</t>
  </si>
  <si>
    <t>-520.37794337353 126.537773181188 -830.469155805302</t>
  </si>
  <si>
    <t>-546.425771532769 160.05927522587 -682.139556727824</t>
  </si>
  <si>
    <t>-587.012229713456 292.895163413079 -664.545320031387</t>
  </si>
  <si>
    <t>-577.069374342519 317.165890539331 -365.693983251476</t>
  </si>
  <si>
    <t>-394.540989940988 235.770610120885 -223.626444800174</t>
  </si>
  <si>
    <t>-535.957180295126 101.032265919773 -679.644997140041</t>
  </si>
  <si>
    <t>-306.941347580008 19.4799895179308 -344.395732896772</t>
  </si>
  <si>
    <t>-495.5243672368 224.872244159783 -205.368648544987</t>
  </si>
  <si>
    <t>-489.380639824662 252.994944109485 210.115921107907</t>
  </si>
  <si>
    <t>-487.833568236655 281.96303013996 615.471840063967</t>
  </si>
  <si>
    <t>-339.745871961157 302.579442929509 674.454894898488</t>
  </si>
  <si>
    <t>-521.149109579991 66.9584113818228 -200.225052344516</t>
  </si>
  <si>
    <t>-527.464981962728 79.4125497309913 216.021279082782</t>
  </si>
  <si>
    <t>-529.201719298845 99.3490171143853 621.86693755638</t>
  </si>
  <si>
    <t>-386.389571106436 55.9983558638376 681.527707443395</t>
  </si>
  <si>
    <t>9763-20170724T150431.373042500.bin</t>
  </si>
  <si>
    <t>-508.267662448545 145.862229638373 -202.824542289445</t>
  </si>
  <si>
    <t>-522.255047648411 144.945155745613 -300.330974995037</t>
  </si>
  <si>
    <t>-531.424839547486 141.649078498948 -408.354388750039</t>
  </si>
  <si>
    <t>-537.110681791851 138.035501322934 -506.122641050808</t>
  </si>
  <si>
    <t>-540.156470874804 133.96576364883 -603.990579003837</t>
  </si>
  <si>
    <t>-541.631534381646 127.920639669348 -741.850306717985</t>
  </si>
  <si>
    <t>-520.089273597952 126.643931794912 -830.480368034898</t>
  </si>
  <si>
    <t>-546.218615085163 160.105838787777 -682.15037563004</t>
  </si>
  <si>
    <t>-586.770210474496 292.92348200242 -664.450980661083</t>
  </si>
  <si>
    <t>-577.462527908448 317.13202760473 -365.574220844635</t>
  </si>
  <si>
    <t>-394.973765744892 235.871897240398 -223.378474271002</t>
  </si>
  <si>
    <t>-535.740413743979 101.079744375097 -679.674256989184</t>
  </si>
  <si>
    <t>-306.82226710172 19.383400598176 -344.322394502338</t>
  </si>
  <si>
    <t>-495.437982883709 224.807313155468 -205.364889219992</t>
  </si>
  <si>
    <t>-489.353160969022 252.945983268035 210.119424516799</t>
  </si>
  <si>
    <t>-487.831343430444 281.960658905803 615.472446389223</t>
  </si>
  <si>
    <t>-339.742111872125 302.558880136738 674.457991661927</t>
  </si>
  <si>
    <t>-521.119921084352 66.9008845625401 -200.229494062036</t>
  </si>
  <si>
    <t>-527.459621607151 79.3624736995405 216.016266277766</t>
  </si>
  <si>
    <t>-529.209062908648 99.3397205807828 621.863404403613</t>
  </si>
  <si>
    <t>-386.390829166503 55.9945201578323 681.513570845473</t>
  </si>
  <si>
    <t>9763-20170724T150431.441236300.bin</t>
  </si>
  <si>
    <t>-508.191599457297 145.749350616702 -202.826338300764</t>
  </si>
  <si>
    <t>-522.139619209 144.842250071565 -300.338483072935</t>
  </si>
  <si>
    <t>-531.241002000826 141.568448103142 -408.368374254014</t>
  </si>
  <si>
    <t>-536.855287605697 137.981584903502 -506.141611785632</t>
  </si>
  <si>
    <t>-539.820201611504 133.945907068788 -604.013695914798</t>
  </si>
  <si>
    <t>-541.171949104206 127.957966851282 -741.877051498265</t>
  </si>
  <si>
    <t>-519.574523965377 126.753043077264 -830.494664889831</t>
  </si>
  <si>
    <t>-545.809302655744 160.118865818654 -682.167928387185</t>
  </si>
  <si>
    <t>-586.218461875831 292.961653891384 -664.277657028914</t>
  </si>
  <si>
    <t>-579.332466676568 316.884529177529 -365.312358139788</t>
  </si>
  <si>
    <t>-396.706009226676 235.943463334529 -223.111312510189</t>
  </si>
  <si>
    <t>-535.33955942101 101.090729436042 -679.706736995</t>
  </si>
  <si>
    <t>-306.560362433769 19.1494376646481 -344.310439722895</t>
  </si>
  <si>
    <t>-495.334924633749 224.692958897811 -205.366615049519</t>
  </si>
  <si>
    <t>-489.278409031991 252.892046461711 210.113975055943</t>
  </si>
  <si>
    <t>-487.814955517212 281.947581802771 615.47348353436</t>
  </si>
  <si>
    <t>-339.728271610811 302.503339324513 674.480247534612</t>
  </si>
  <si>
    <t>-521.096134901836 66.7628170414694 -200.233735731581</t>
  </si>
  <si>
    <t>-527.520098466842 79.3093778927544 216.008190646036</t>
  </si>
  <si>
    <t>-529.244055264685 99.3113196797158 621.858004855054</t>
  </si>
  <si>
    <t>-386.433186969965 55.9024733080305 681.479511566405</t>
  </si>
  <si>
    <t>9763-20170724T150431.474325500.bin</t>
  </si>
  <si>
    <t>-508.116743385174 145.661973073475 -202.822177994713</t>
  </si>
  <si>
    <t>-522.028845826138 144.744685192802 -300.33936108964</t>
  </si>
  <si>
    <t>-531.08874246462 141.464331757908 -408.372496862523</t>
  </si>
  <si>
    <t>-536.664915768165 137.87379456449 -506.147953891383</t>
  </si>
  <si>
    <t>-539.591180618535 133.837373530281 -604.021003831214</t>
  </si>
  <si>
    <t>-540.88815510463 127.851421533858 -741.884977863402</t>
  </si>
  <si>
    <t>-519.266416089409 126.679079758715 -830.497271914522</t>
  </si>
  <si>
    <t>-545.55649929591 160.010165272686 -682.177285053011</t>
  </si>
  <si>
    <t>-585.962031851755 292.852143278189 -664.229451136829</t>
  </si>
  <si>
    <t>-580.523669432363 316.792855670971 -365.235752059899</t>
  </si>
  <si>
    <t>-397.845970791346 236.073574836013 -222.974528276957</t>
  </si>
  <si>
    <t>-535.073215726106 100.984554517917 -679.713085196235</t>
  </si>
  <si>
    <t>-306.39087158179 18.8923169760292 -344.28418286409</t>
  </si>
  <si>
    <t>-495.251113741596 224.636119205415 -205.3704163789</t>
  </si>
  <si>
    <t>-489.209636768253 252.825192092464 210.111096420328</t>
  </si>
  <si>
    <t>-487.808004066686 281.939370270483 615.471822194722</t>
  </si>
  <si>
    <t>-339.721104151314 302.473248284341 674.485649466171</t>
  </si>
  <si>
    <t>-521.016427864377 66.6384912266549 -200.230981111697</t>
  </si>
  <si>
    <t>-527.563484379119 79.2862856355321 216.005994049749</t>
  </si>
  <si>
    <t>-529.2697415614 99.2934537711765 621.853534939137</t>
  </si>
  <si>
    <t>-386.468879672545 55.8166064527754 681.449480410171</t>
  </si>
  <si>
    <t>9763-20170724T150431.542509100.bin</t>
  </si>
  <si>
    <t>-507.877106287809 145.519958244231 -202.812239602563</t>
  </si>
  <si>
    <t>-521.760946222369 144.606979954418 -300.33356999511</t>
  </si>
  <si>
    <t>-530.769692239149 141.338238076918 -408.371281274996</t>
  </si>
  <si>
    <t>-536.29168246834 137.762891914187 -506.150224252945</t>
  </si>
  <si>
    <t>-539.156041048869 133.747660628177 -604.026199002121</t>
  </si>
  <si>
    <t>-540.358029127724 127.798703261776 -741.892562497992</t>
  </si>
  <si>
    <t>-518.687640101108 126.668266081926 -830.493406470318</t>
  </si>
  <si>
    <t>-545.099084979478 159.935756420585 -682.17886709922</t>
  </si>
  <si>
    <t>-585.669863977112 292.712976211371 -664.141450251872</t>
  </si>
  <si>
    <t>-582.41942892782 316.583206509077 -365.110265272334</t>
  </si>
  <si>
    <t>-399.608534570361 236.105703619332 -222.883240065423</t>
  </si>
  <si>
    <t>-534.554354944626 100.920772670088 -679.724404632393</t>
  </si>
  <si>
    <t>-305.793953950216 18.5087581437015 -344.199764918077</t>
  </si>
  <si>
    <t>-494.959472591637 224.498907517827 -205.365039287445</t>
  </si>
  <si>
    <t>-489.083597886028 252.724339171585 210.11639358548</t>
  </si>
  <si>
    <t>-487.787183034739 281.928285300249 615.464882027107</t>
  </si>
  <si>
    <t>-339.709002711216 302.450719767636 674.50462875369</t>
  </si>
  <si>
    <t>-520.800035769859 66.5418312872598 -200.222742777837</t>
  </si>
  <si>
    <t>-527.513661214412 79.2450599591746 216.009841308107</t>
  </si>
  <si>
    <t>-529.311707317791 99.3208541345005 621.833599807918</t>
  </si>
  <si>
    <t>-386.46752677976 55.8642465114788 681.340433810504</t>
  </si>
  <si>
    <t>9763-20170724T150431.575597600.bin</t>
  </si>
  <si>
    <t>-507.79915241293 145.474247258769 -202.820934105322</t>
  </si>
  <si>
    <t>-521.684508256771 144.546947921691 -300.341800829288</t>
  </si>
  <si>
    <t>-530.689847688186 141.278772587834 -408.379950427188</t>
  </si>
  <si>
    <t>-536.207377609842 137.711131486021 -506.159481719199</t>
  </si>
  <si>
    <t>-539.066377720157 133.710639218499 -604.03600351858</t>
  </si>
  <si>
    <t>-540.26030612595 127.790390504656 -741.903716024459</t>
  </si>
  <si>
    <t>-518.584932610152 126.675375508097 -830.503644482818</t>
  </si>
  <si>
    <t>-545.029901814387 159.910605340282 -682.183358522587</t>
  </si>
  <si>
    <t>-585.66844672926 292.649811232926 -664.058707306779</t>
  </si>
  <si>
    <t>-583.176344436998 316.409619313836 -365.011524216324</t>
  </si>
  <si>
    <t>-400.413561342323 236.065138502127 -222.647511810956</t>
  </si>
  <si>
    <t>-534.435220098808 100.903934145007 -679.74122981762</t>
  </si>
  <si>
    <t>-305.625036164803 18.4718470684743 -344.106654772706</t>
  </si>
  <si>
    <t>-494.957265547184 224.441218848671 -205.366640447112</t>
  </si>
  <si>
    <t>-488.980508196656 252.702752669392 210.110874727216</t>
  </si>
  <si>
    <t>-487.771124584032 281.935612954882 615.462843846001</t>
  </si>
  <si>
    <t>-339.701547720533 302.458961752079 674.523738947204</t>
  </si>
  <si>
    <t>-520.646766986754 66.4988371886825 -200.233463298987</t>
  </si>
  <si>
    <t>-527.447538728391 79.2584981218788 215.995931557437</t>
  </si>
  <si>
    <t>-529.328662085481 99.3439245174043 621.82439673673</t>
  </si>
  <si>
    <t>-386.459099991796 55.9142534497869 681.290004114552</t>
  </si>
  <si>
    <t>9763-20170724T150431.640281400.bin</t>
  </si>
  <si>
    <t>-507.73783990034 145.404217577211 -202.814402611309</t>
  </si>
  <si>
    <t>-521.631718833612 144.457558664491 -300.333949092217</t>
  </si>
  <si>
    <t>-530.611107885034 141.203605787345 -408.374635564441</t>
  </si>
  <si>
    <t>-536.09233844597 137.665252355494 -506.157249853184</t>
  </si>
  <si>
    <t>-538.903231177424 133.712554601733 -604.037108137829</t>
  </si>
  <si>
    <t>-540.018049416636 127.880291182274 -741.909244139612</t>
  </si>
  <si>
    <t>-518.301357223656 126.849620476513 -830.500090745901</t>
  </si>
  <si>
    <t>-544.882441086494 159.95156845102 -682.170084361576</t>
  </si>
  <si>
    <t>-585.72845986954 292.604878411041 -663.869431484486</t>
  </si>
  <si>
    <t>-584.656629301411 315.909731405277 -364.777886397295</t>
  </si>
  <si>
    <t>-402.103533928779 235.933953881721 -221.937880603438</t>
  </si>
  <si>
    <t>-534.168086489888 100.965174617361 -679.761467092343</t>
  </si>
  <si>
    <t>-305.459716049049 18.9142245352525 -343.877158023612</t>
  </si>
  <si>
    <t>-495.058656524177 224.418756763384 -205.371773923499</t>
  </si>
  <si>
    <t>-488.934642753419 252.662438899962 210.104819161478</t>
  </si>
  <si>
    <t>-487.73912073936 281.953092420875 615.454158878524</t>
  </si>
  <si>
    <t>-339.705482577419 302.57488454226 674.570839150099</t>
  </si>
  <si>
    <t>-520.45980940321 66.3608969741765 -200.223433070046</t>
  </si>
  <si>
    <t>-527.427016726611 79.3170099458605 215.997176592215</t>
  </si>
  <si>
    <t>-529.343751851509 99.3621141699484 621.821539976849</t>
  </si>
  <si>
    <t>-386.454730364649 55.9627673129191 681.262485967001</t>
  </si>
  <si>
    <t>9763-20170724T150431.675641200.bin</t>
  </si>
  <si>
    <t>-507.729739758378 145.326174887821 -202.816812434278</t>
  </si>
  <si>
    <t>-521.620861308894 144.367519653566 -300.33665113292</t>
  </si>
  <si>
    <t>-530.576817646238 141.122856868344 -408.379605005492</t>
  </si>
  <si>
    <t>-536.0296305495 137.603311754698 -506.164404517143</t>
  </si>
  <si>
    <t>-538.805526349974 133.680519331557 -604.046582279903</t>
  </si>
  <si>
    <t>-539.864832283182 127.902691058346 -741.921375995523</t>
  </si>
  <si>
    <t>-518.108752941148 126.939855734164 -830.503281144242</t>
  </si>
  <si>
    <t>-544.777077371498 159.945966829033 -682.171185659782</t>
  </si>
  <si>
    <t>-585.675604002657 292.566587185207 -663.766856184509</t>
  </si>
  <si>
    <t>-585.556521747315 315.662199331945 -364.65731593251</t>
  </si>
  <si>
    <t>-403.005362963799 235.778475683272 -221.763347465173</t>
  </si>
  <si>
    <t>-534.016103955211 100.967223863687 -679.782222591441</t>
  </si>
  <si>
    <t>-305.342067092072 19.0096981559986 -343.985376596979</t>
  </si>
  <si>
    <t>-495.076071013306 224.318322535699 -205.364376165757</t>
  </si>
  <si>
    <t>-488.918419243156 252.656831759324 210.105213877322</t>
  </si>
  <si>
    <t>-487.720450557946 281.967750997888 615.454721730313</t>
  </si>
  <si>
    <t>-339.700204003259 302.591050791614 674.604409683729</t>
  </si>
  <si>
    <t>-520.395118274303 66.2416807914776 -200.208732374979</t>
  </si>
  <si>
    <t>-527.44111667143 79.3059403471354 216.007164190072</t>
  </si>
  <si>
    <t>-529.342094096814 99.3683417419225 621.82574381638</t>
  </si>
  <si>
    <t>-386.42899213426 56.0540016232032 681.270726044486</t>
  </si>
  <si>
    <t>9763-20170724T150431.708729400.bin</t>
  </si>
  <si>
    <t>-507.75120820651 145.216787596349 -202.8174238665</t>
  </si>
  <si>
    <t>-521.635177497276 144.244411730719 -300.338154981198</t>
  </si>
  <si>
    <t>-530.563850308686 141.010798205346 -408.383675937357</t>
  </si>
  <si>
    <t>-535.985258748505 137.512994149462 -506.170958814118</t>
  </si>
  <si>
    <t>-538.723798814352 133.624567805878 -604.055525193007</t>
  </si>
  <si>
    <t>-539.724991584241 127.909156237256 -741.933506712641</t>
  </si>
  <si>
    <t>-517.903070332395 127.017068749331 -830.499890666291</t>
  </si>
  <si>
    <t>-544.685940235581 159.921119157723 -682.170464739397</t>
  </si>
  <si>
    <t>-585.642470157132 292.517640733655 -663.673961391474</t>
  </si>
  <si>
    <t>-586.532536205907 315.370270073276 -364.546930394761</t>
  </si>
  <si>
    <t>-403.91710730851 235.717680643634 -221.60617411234</t>
  </si>
  <si>
    <t>-533.878936583323 100.949863461186 -679.804430202841</t>
  </si>
  <si>
    <t>-305.12971641987 19.0638412442779 -344.160895690021</t>
  </si>
  <si>
    <t>-495.132925031262 224.202487177967 -205.370802415315</t>
  </si>
  <si>
    <t>-488.862517593285 252.611955802633 210.092321212128</t>
  </si>
  <si>
    <t>-487.684166835958 281.990923368891 615.438516639593</t>
  </si>
  <si>
    <t>-339.675517863058 302.567764960285 674.633435207333</t>
  </si>
  <si>
    <t>-520.363177599154 66.1774628977003 -200.194168836939</t>
  </si>
  <si>
    <t>-527.454450750949 79.2403908174065 216.021051351695</t>
  </si>
  <si>
    <t>-529.334504859789 99.3624495318152 621.830173719654</t>
  </si>
  <si>
    <t>-386.421860589411 56.0754300108474 681.296152049582</t>
  </si>
  <si>
    <t>9763-20170724T150431.791602900.bin</t>
  </si>
  <si>
    <t>-507.818072931802 145.095121964316 -202.802648280826</t>
  </si>
  <si>
    <t>-521.711797665028 144.108273900825 -300.3217688592</t>
  </si>
  <si>
    <t>-530.609842798275 140.89375205543 -408.370414447459</t>
  </si>
  <si>
    <t>-535.988430090809 137.429950413004 -506.161489849111</t>
  </si>
  <si>
    <t>-538.670109673695 133.593008012606 -604.049544273214</t>
  </si>
  <si>
    <t>-539.577524723989 127.970386243636 -741.931846011032</t>
  </si>
  <si>
    <t>-517.592883278758 127.185614304153 -830.459129331282</t>
  </si>
  <si>
    <t>-544.617539118578 159.935179430449 -682.150228028367</t>
  </si>
  <si>
    <t>-585.661987739718 292.477772483381 -663.50076377962</t>
  </si>
  <si>
    <t>-588.035205712972 315.036975041573 -364.359585068633</t>
  </si>
  <si>
    <t>-405.342645887748 235.664495990979 -221.361590041279</t>
  </si>
  <si>
    <t>-533.735303603327 100.97633004201 -679.817548253505</t>
  </si>
  <si>
    <t>-304.934394593033 19.2637192827719 -344.282318863593</t>
  </si>
  <si>
    <t>-495.229688760418 224.087924495315 -205.396574895896</t>
  </si>
  <si>
    <t>-488.787249500142 252.583776272059 210.057970530537</t>
  </si>
  <si>
    <t>-487.660533498963 282.055333721916 615.368888250625</t>
  </si>
  <si>
    <t>-339.672493391031 302.580499146367 674.633230563142</t>
  </si>
  <si>
    <t>-520.414365662518 66.0762367487682 -200.182517085287</t>
  </si>
  <si>
    <t>-527.42864967645 79.075112847089 216.035975080119</t>
  </si>
  <si>
    <t>-529.303466275398 99.3150347366893 621.856133787446</t>
  </si>
  <si>
    <t>-386.431134218943 56.0292040474312 681.419768548201</t>
  </si>
  <si>
    <t>9763-20170724T150431.839229500.bin</t>
  </si>
  <si>
    <t>-508.066904566294 144.775060851373 -202.756144614033</t>
  </si>
  <si>
    <t>-522.009658456155 143.789970825511 -300.268280029322</t>
  </si>
  <si>
    <t>-530.822161907167 140.604250326691 -408.32464973866</t>
  </si>
  <si>
    <t>-536.068429143886 137.184134936458 -506.124469737832</t>
  </si>
  <si>
    <t>-538.563976521854 133.41321303038 -604.020028882696</t>
  </si>
  <si>
    <t>-539.154020965878 127.910204626022 -741.909009492808</t>
  </si>
  <si>
    <t>-516.619253446051 127.356697451808 -830.299515591689</t>
  </si>
  <si>
    <t>-544.429067213616 159.804915622654 -682.110259365342</t>
  </si>
  <si>
    <t>-585.863205958019 292.207933954084 -663.307172515119</t>
  </si>
  <si>
    <t>-589.954354338205 314.582861346566 -364.170621030292</t>
  </si>
  <si>
    <t>-407.561081622801 236.108363080991 -220.297604463931</t>
  </si>
  <si>
    <t>-533.357350253716 100.880364069693 -679.806052986988</t>
  </si>
  <si>
    <t>-305.023234237353 19.5673614021337 -343.852028778245</t>
  </si>
  <si>
    <t>-495.675709317701 223.774402233232 -205.329961750293</t>
  </si>
  <si>
    <t>-488.89438301357 252.421794219638 210.108767784284</t>
  </si>
  <si>
    <t>-487.625730938635 282.026512156289 615.40503774495</t>
  </si>
  <si>
    <t>-339.656137908317 302.675188586327 674.672572528698</t>
  </si>
  <si>
    <t>-520.459927412856 65.7682756551578 -200.146282817461</t>
  </si>
  <si>
    <t>-527.339382414401 78.6701109680698 216.077472844999</t>
  </si>
  <si>
    <t>-529.253102620121 99.2079764489513 621.896192364997</t>
  </si>
  <si>
    <t>-386.426137828921 56.0225833192176 681.641254757056</t>
  </si>
  <si>
    <t>9763-20170724T150431.874825200.bin</t>
  </si>
  <si>
    <t>-508.211813208279 144.671448929502 -202.727231138978</t>
  </si>
  <si>
    <t>-522.19173305745 143.692488283247 -300.234124446396</t>
  </si>
  <si>
    <t>-530.999977786124 140.50995914598 -408.290965236545</t>
  </si>
  <si>
    <t>-536.224013703759 137.093746748382 -506.092023877247</t>
  </si>
  <si>
    <t>-538.679034348579 133.328657135633 -603.988897143449</t>
  </si>
  <si>
    <t>-539.192836752443 127.837387906296 -741.878751338879</t>
  </si>
  <si>
    <t>-516.229352349412 127.396325116899 -830.159303572759</t>
  </si>
  <si>
    <t>-544.542715735597 159.719127657178 -682.079635517764</t>
  </si>
  <si>
    <t>-586.168530826107 292.051162245994 -663.261031643886</t>
  </si>
  <si>
    <t>-590.643872471325 314.560069413408 -364.140106460745</t>
  </si>
  <si>
    <t>-408.404306205768 236.414540538036 -219.89373736238</t>
  </si>
  <si>
    <t>-533.388733773919 100.810138429153 -679.775262520716</t>
  </si>
  <si>
    <t>-305.044114599034 19.72010507202 -343.67383331808</t>
  </si>
  <si>
    <t>-495.887927441756 223.670103827845 -205.290371237725</t>
  </si>
  <si>
    <t>-488.956436882266 252.326914651849 210.145263783577</t>
  </si>
  <si>
    <t>-487.614218748255 281.98601154772 615.437154565068</t>
  </si>
  <si>
    <t>-339.653662198481 302.752179708456 674.686173141308</t>
  </si>
  <si>
    <t>-520.529697464196 65.6765252907101 -200.130547655142</t>
  </si>
  <si>
    <t>-527.292786306818 78.4864936098529 216.097921253416</t>
  </si>
  <si>
    <t>-529.252119605577 99.1601940688595 621.908213885191</t>
  </si>
  <si>
    <t>-386.427149536249 56.0270987192353 681.695951400394</t>
  </si>
  <si>
    <t>9763-20170724T150431.943011500.bin</t>
  </si>
  <si>
    <t>-508.452272829324 144.525427391438 -202.68502433895</t>
  </si>
  <si>
    <t>-522.47340456265 143.556617946095 -300.186143620753</t>
  </si>
  <si>
    <t>-531.25618898058 140.35896715062 -408.244726715797</t>
  </si>
  <si>
    <t>-536.427427544305 136.922075593216 -506.047858489919</t>
  </si>
  <si>
    <t>-538.79942249543 133.131410174764 -603.945664525015</t>
  </si>
  <si>
    <t>-539.164095630387 127.601606924479 -741.834412995212</t>
  </si>
  <si>
    <t>-514.885768832617 127.414638264093 -829.763425530569</t>
  </si>
  <si>
    <t>-544.64939709895 159.486710192376 -682.049341005009</t>
  </si>
  <si>
    <t>-586.668109401134 291.712236617901 -663.311908794244</t>
  </si>
  <si>
    <t>-591.873686104665 314.785273973037 -364.24582778302</t>
  </si>
  <si>
    <t>-409.782722409045 237.366459621246 -219.421016582359</t>
  </si>
  <si>
    <t>-533.356404843745 100.605173119977 -679.717873170426</t>
  </si>
  <si>
    <t>-304.616022487886 19.8512132198312 -343.61819513674</t>
  </si>
  <si>
    <t>-496.144236948886 223.426573324081 -205.209675477055</t>
  </si>
  <si>
    <t>-489.122002488556 252.173754910579 210.218169499766</t>
  </si>
  <si>
    <t>-487.619808481944 281.937576132447 615.504311581061</t>
  </si>
  <si>
    <t>-339.65487965305 302.839136190516 674.694667280011</t>
  </si>
  <si>
    <t>-520.755122242819 65.5723167322658 -200.109374851749</t>
  </si>
  <si>
    <t>-527.247055397375 78.1076416728256 216.131810318008</t>
  </si>
  <si>
    <t>-529.29301743889 99.0835200940426 621.916577619594</t>
  </si>
  <si>
    <t>-386.415532759413 56.1177614572225 681.699204535815</t>
  </si>
  <si>
    <t>9763-20170724T150431.975098700.bin</t>
  </si>
  <si>
    <t>-508.552278820161 144.459433940293 -202.682790093193</t>
  </si>
  <si>
    <t>-522.621763793344 143.502984092374 -300.177023365856</t>
  </si>
  <si>
    <t>-531.412674671209 140.301365380958 -408.234798002605</t>
  </si>
  <si>
    <t>-536.572258835584 136.855913452248 -506.038250213925</t>
  </si>
  <si>
    <t>-538.913213650085 133.053625569956 -603.936490594854</t>
  </si>
  <si>
    <t>-539.213559491369 127.505090696908 -741.824585916687</t>
  </si>
  <si>
    <t>-514.158216180063 127.44307696691 -829.535527645534</t>
  </si>
  <si>
    <t>-544.750867920995 159.393664024056 -682.046089704982</t>
  </si>
  <si>
    <t>-587.102014217198 291.536411161941 -663.524110274424</t>
  </si>
  <si>
    <t>-592.893429144005 314.718319778568 -364.477237302663</t>
  </si>
  <si>
    <t>-411.096424792202 238.826117986911 -218.479969978932</t>
  </si>
  <si>
    <t>-533.410725100374 100.521721633031 -679.701841916293</t>
  </si>
  <si>
    <t>-304.50985190519 19.9570939420844 -343.698287202183</t>
  </si>
  <si>
    <t>-496.230337128917 223.32925559139 -205.177594599474</t>
  </si>
  <si>
    <t>-489.169158114528 252.105762238226 210.24750167228</t>
  </si>
  <si>
    <t>-487.635145998562 281.917485090935 615.539197432248</t>
  </si>
  <si>
    <t>-339.658157190799 302.857054132047 674.685894798027</t>
  </si>
  <si>
    <t>-520.923389683726 65.4999643733213 -200.114130277165</t>
  </si>
  <si>
    <t>-527.241558489821 77.8905067027183 216.134078274394</t>
  </si>
  <si>
    <t>-529.325463431822 99.0101432749618 621.918487022239</t>
  </si>
  <si>
    <t>-386.412951306344 56.1317319064481 681.680104384674</t>
  </si>
  <si>
    <t>9763-20170724T150432.040778200.bin</t>
  </si>
  <si>
    <t>-508.949301607891 144.264754628821 -202.635390918339</t>
  </si>
  <si>
    <t>-523.129824432697 143.353115872146 -300.114070259803</t>
  </si>
  <si>
    <t>-531.902299526233 140.183737465101 -408.174253594815</t>
  </si>
  <si>
    <t>-536.988025043246 136.765917443073 -505.98254952123</t>
  </si>
  <si>
    <t>-539.197936525776 132.992964073509 -603.884985370741</t>
  </si>
  <si>
    <t>-539.253609620728 127.490851405037 -741.775188201372</t>
  </si>
  <si>
    <t>-512.691885717503 127.570154281253 -829.041762424877</t>
  </si>
  <si>
    <t>-544.873848044781 159.363811710022 -681.996223228444</t>
  </si>
  <si>
    <t>-588.196655506047 291.301239510523 -664.231778225461</t>
  </si>
  <si>
    <t>-594.737788188835 314.081373602099 -365.169548670016</t>
  </si>
  <si>
    <t>-412.774248818307 244.527971492854 -216.251435756039</t>
  </si>
  <si>
    <t>-533.584135794065 100.48218139528 -679.651076397481</t>
  </si>
  <si>
    <t>-304.418493333904 20.245073579046 -343.974620279868</t>
  </si>
  <si>
    <t>-496.478088884634 223.105801777329 -205.125728560138</t>
  </si>
  <si>
    <t>-489.176238205561 251.927692811893 210.292110465513</t>
  </si>
  <si>
    <t>-487.708340342527 281.882827675822 615.540020011056</t>
  </si>
  <si>
    <t>-339.686437202628 302.852120873171 674.563806613644</t>
  </si>
  <si>
    <t>-521.463154072858 65.3154783385221 -200.117401352941</t>
  </si>
  <si>
    <t>-527.284149733289 77.4817439291326 216.14462896088</t>
  </si>
  <si>
    <t>-529.377997341718 98.8082250954576 621.935935170798</t>
  </si>
  <si>
    <t>-386.437894453171 56.0188990903805 681.695461758482</t>
  </si>
  <si>
    <t>9763-20170724T150432.074129800.bin</t>
  </si>
  <si>
    <t>-509.198257939671 144.132641344236 -202.629881101029</t>
  </si>
  <si>
    <t>-523.434123765295 143.249645657428 -300.100666988275</t>
  </si>
  <si>
    <t>-532.174840286546 140.130852266848 -408.16490547465</t>
  </si>
  <si>
    <t>-537.195500253149 136.770044375951 -505.97845509969</t>
  </si>
  <si>
    <t>-539.304825599743 133.067620964139 -603.885760926563</t>
  </si>
  <si>
    <t>-539.182294417211 127.681147045216 -741.78049295057</t>
  </si>
  <si>
    <t>-511.994960682507 127.812457950971 -828.85430305509</t>
  </si>
  <si>
    <t>-544.864340409864 159.506887968268 -681.982331988003</t>
  </si>
  <si>
    <t>-588.76722124854 291.327234096511 -664.678596950875</t>
  </si>
  <si>
    <t>-594.643850125718 313.737572211448 -365.57447811735</t>
  </si>
  <si>
    <t>-411.883606698928 248.078131351467 -215.866265496798</t>
  </si>
  <si>
    <t>-533.608578631177 100.61741161961 -679.671972927443</t>
  </si>
  <si>
    <t>-304.462848253126 20.4889118331448 -344.174757255694</t>
  </si>
  <si>
    <t>-496.685693108057 222.976944372918 -205.119177366867</t>
  </si>
  <si>
    <t>-489.214164280369 251.837339151858 210.293014533929</t>
  </si>
  <si>
    <t>-487.744752811114 281.849947786279 615.536841233801</t>
  </si>
  <si>
    <t>-339.70287071083 302.84890623841 674.499892302221</t>
  </si>
  <si>
    <t>-521.762951797405 65.1767215120688 -200.117405878533</t>
  </si>
  <si>
    <t>-527.359668454729 77.2883448236789 216.149301085738</t>
  </si>
  <si>
    <t>-529.411180376512 98.6934890697214 621.94660031902</t>
  </si>
  <si>
    <t>-386.455790322687 55.9492288440531 681.701789321969</t>
  </si>
  <si>
    <t>9763-20170724T150432.140801000.bin</t>
  </si>
  <si>
    <t>-509.681129895724 143.866353293979 -202.626789751398</t>
  </si>
  <si>
    <t>-523.94651573687 143.022642869376 -300.093593379017</t>
  </si>
  <si>
    <t>-532.563702369876 139.948435608658 -408.168979266167</t>
  </si>
  <si>
    <t>-537.410204512769 136.63494611846 -505.992946253953</t>
  </si>
  <si>
    <t>-539.283450584526 132.990785108973 -603.90735778531</t>
  </si>
  <si>
    <t>-538.764048847268 127.70121627375 -741.805005370798</t>
  </si>
  <si>
    <t>-510.609192163009 127.889931665679 -828.570451076423</t>
  </si>
  <si>
    <t>-544.561683837617 159.495664259923 -682.001064063234</t>
  </si>
  <si>
    <t>-590.33605891007 290.844008802168 -666.126050200211</t>
  </si>
  <si>
    <t>-593.570606524175 313.55266626741 -367.004240955573</t>
  </si>
  <si>
    <t>-408.043911162818 256.677817166716 -217.103759922527</t>
  </si>
  <si>
    <t>-533.425601734548 100.583044598832 -679.699398046328</t>
  </si>
  <si>
    <t>-304.694343702368 20.7817309438492 -344.390199424265</t>
  </si>
  <si>
    <t>-496.997418059093 222.754392364368 -205.105173380727</t>
  </si>
  <si>
    <t>-489.338753870461 251.641700096321 210.301716350124</t>
  </si>
  <si>
    <t>-487.808060096458 281.817754306883 615.536418188699</t>
  </si>
  <si>
    <t>-339.744240444816 302.888434785469 674.418794051614</t>
  </si>
  <si>
    <t>-522.393215497078 64.8819787216044 -200.117999783455</t>
  </si>
  <si>
    <t>-527.679331337624 77.0618135991783 216.150789472068</t>
  </si>
  <si>
    <t>-529.428024125441 98.5848039108955 621.931721132848</t>
  </si>
  <si>
    <t>-386.461519432115 55.8383749444261 681.658761311111</t>
  </si>
  <si>
    <t>9763-20170724T150432.172929400.bin</t>
  </si>
  <si>
    <t>-509.882743966005 143.769001688109 -202.64204888261</t>
  </si>
  <si>
    <t>-524.143351469971 142.944112312398 -300.109723302838</t>
  </si>
  <si>
    <t>-532.721953088052 139.865433921766 -408.188181013275</t>
  </si>
  <si>
    <t>-537.519276004907 136.538180297472 -506.014141338008</t>
  </si>
  <si>
    <t>-539.328477488438 132.870876486909 -603.928759605244</t>
  </si>
  <si>
    <t>-538.702694670954 127.539200258114 -741.824209228559</t>
  </si>
  <si>
    <t>-510.161200475175 127.725770027146 -828.463459563044</t>
  </si>
  <si>
    <t>-544.492104731299 159.362105968686 -682.034812144945</t>
  </si>
  <si>
    <t>-591.0599953061 290.51321256497 -666.885389961175</t>
  </si>
  <si>
    <t>-591.836197680164 313.830568049092 -367.793964706832</t>
  </si>
  <si>
    <t>-404.050609238969 261.027983229815 -219.222591201958</t>
  </si>
  <si>
    <t>-533.466507928137 100.429873005086 -679.706080998256</t>
  </si>
  <si>
    <t>-304.913097248052 20.7448215641316 -344.51397678891</t>
  </si>
  <si>
    <t>-497.103460202175 222.679302689664 -205.108676306481</t>
  </si>
  <si>
    <t>-489.453210895381 251.539786163773 210.300200840391</t>
  </si>
  <si>
    <t>-487.836736329923 281.795376852865 615.532750882193</t>
  </si>
  <si>
    <t>-339.754780659414 302.829010845525 674.382654772638</t>
  </si>
  <si>
    <t>-522.667898820498 64.7826088083934 -200.134810581929</t>
  </si>
  <si>
    <t>-527.874970048062 77.0254151375343 216.133161549806</t>
  </si>
  <si>
    <t>-529.426807393554 98.5343759088476 621.905846549355</t>
  </si>
  <si>
    <t>-386.463588976274 55.7761935420899 681.632326308066</t>
  </si>
  <si>
    <t>9763-20170724T150432.241121700.bin</t>
  </si>
  <si>
    <t>-510.251645553414 143.653283639097 -202.633908845687</t>
  </si>
  <si>
    <t>-524.520051790787 142.850746143481 -300.100634605982</t>
  </si>
  <si>
    <t>-533.141900172242 139.737994809982 -408.174672291874</t>
  </si>
  <si>
    <t>-537.990188185321 136.352190181544 -505.995956236671</t>
  </si>
  <si>
    <t>-539.860581344684 132.595678080411 -603.90613636265</t>
  </si>
  <si>
    <t>-539.32988164617 127.103847307309 -741.795819994097</t>
  </si>
  <si>
    <t>-510.19088437542 127.197623559857 -828.236078628275</t>
  </si>
  <si>
    <t>-544.926109061137 159.024202342524 -682.039866194655</t>
  </si>
  <si>
    <t>-591.825756249491 290.161162605349 -667.902750924744</t>
  </si>
  <si>
    <t>-584.718416689374 315.273154214234 -369.040070955041</t>
  </si>
  <si>
    <t>-391.550471758447 267.874216291622 -225.636833661024</t>
  </si>
  <si>
    <t>-534.202827843504 100.03854513293 -679.649295094351</t>
  </si>
  <si>
    <t>-305.312475069811 20.3570701357364 -344.809570675714</t>
  </si>
  <si>
    <t>-497.373643681582 222.586824760322 -205.110845397226</t>
  </si>
  <si>
    <t>-489.750804750226 251.415567414797 210.30077239413</t>
  </si>
  <si>
    <t>-487.875348424762 281.760780835809 615.536410823534</t>
  </si>
  <si>
    <t>-339.760760342236 302.662623226957 674.351250617285</t>
  </si>
  <si>
    <t>-523.168238501797 64.6049842853956 -200.140909661527</t>
  </si>
  <si>
    <t>-528.258701665205 77.1805826437667 216.118590232774</t>
  </si>
  <si>
    <t>-529.413244080039 98.5376861730804 621.924214609699</t>
  </si>
  <si>
    <t>-386.470926263932 55.638802103927 681.599788278032</t>
  </si>
  <si>
    <t>9763-20170724T150432.274214500.bin</t>
  </si>
  <si>
    <t>-510.482185502913 143.691593099664 -202.622817539293</t>
  </si>
  <si>
    <t>-524.755412242285 142.895595459255 -300.088862515228</t>
  </si>
  <si>
    <t>-533.417205504162 139.756575548854 -408.158908255508</t>
  </si>
  <si>
    <t>-538.314511367746 136.329921982549 -505.976504733107</t>
  </si>
  <si>
    <t>-540.245821020162 132.512952957852 -603.882958217729</t>
  </si>
  <si>
    <t>-539.812319135173 126.913409460888 -741.768693091027</t>
  </si>
  <si>
    <t>-510.377626385464 126.921239762638 -828.108689058603</t>
  </si>
  <si>
    <t>-545.273980348007 158.897015644337 -682.034135932057</t>
  </si>
  <si>
    <t>-591.937019683572 290.158759218399 -668.239812047221</t>
  </si>
  <si>
    <t>-579.77753040084 315.99179429639 -369.601569900486</t>
  </si>
  <si>
    <t>-383.728336845328 271.806223959024 -229.11187030728</t>
  </si>
  <si>
    <t>-534.733910187996 99.8800276904551 -679.604264485891</t>
  </si>
  <si>
    <t>-305.622158078539 20.0874784296543 -345.031643326757</t>
  </si>
  <si>
    <t>-497.571028806418 222.697456064134 -205.115751522417</t>
  </si>
  <si>
    <t>-489.87320856727 251.406049292381 210.302777131491</t>
  </si>
  <si>
    <t>-487.883144299822 281.767167761877 615.540513472077</t>
  </si>
  <si>
    <t>-339.768787722529 302.659213994144 674.359363298936</t>
  </si>
  <si>
    <t>-523.443992261503 64.6275995089104 -200.126816801724</t>
  </si>
  <si>
    <t>-528.405730689843 77.3126748741522 216.130919072189</t>
  </si>
  <si>
    <t>-529.413375343958 98.5243488597123 621.924476062742</t>
  </si>
  <si>
    <t>-386.494262384608 55.51672174849 681.57741236481</t>
  </si>
  <si>
    <t>9763-20170724T150432.343431500.bin</t>
  </si>
  <si>
    <t>-511.008068534965 143.973814359361 -202.637905928739</t>
  </si>
  <si>
    <t>-525.349075104677 143.208016578642 -300.094316888737</t>
  </si>
  <si>
    <t>-534.161675289697 140.047889739605 -408.151491287415</t>
  </si>
  <si>
    <t>-539.224154289076 136.573295840685 -505.958969166803</t>
  </si>
  <si>
    <t>-541.347813690385 132.675608503517 -603.858441498513</t>
  </si>
  <si>
    <t>-541.211836911482 126.923925111922 -741.738374355357</t>
  </si>
  <si>
    <t>-511.293470638486 126.799862188824 -827.911956241577</t>
  </si>
  <si>
    <t>-546.373778491465 159.003469737476 -682.028605965919</t>
  </si>
  <si>
    <t>-592.442100319826 290.544145786147 -668.893182390423</t>
  </si>
  <si>
    <t>-567.845419178792 318.694974668515 -371.231412578579</t>
  </si>
  <si>
    <t>-366.233366744299 280.117886154889 -237.106925017316</t>
  </si>
  <si>
    <t>-536.170109448344 99.9292497907038 -679.554304295005</t>
  </si>
  <si>
    <t>-307.159524255079 19.6322023633013 -345.472150921903</t>
  </si>
  <si>
    <t>-498.029505274598 223.08962656277 -205.124333248364</t>
  </si>
  <si>
    <t>-490.113490159625 251.561230446079 210.306437947381</t>
  </si>
  <si>
    <t>-487.874574356984 281.768565457504 615.563600497103</t>
  </si>
  <si>
    <t>-339.770304894569 302.588335348233 674.433487408382</t>
  </si>
  <si>
    <t>-524.057514930791 64.801023655712 -200.126534555801</t>
  </si>
  <si>
    <t>-528.79159191053 77.7226564579166 216.126543324705</t>
  </si>
  <si>
    <t>-529.427234469758 98.5515323245716 621.922639644599</t>
  </si>
  <si>
    <t>-386.528537134337 55.3891124339589 681.512624152852</t>
  </si>
  <si>
    <t>9763-20170724T150432.375517900.bin</t>
  </si>
  <si>
    <t>-511.334500288581 144.18391365349 -202.658508436709</t>
  </si>
  <si>
    <t>-525.694287671732 143.415322174344 -300.112056777911</t>
  </si>
  <si>
    <t>-534.573938810282 140.241122020242 -408.163429069852</t>
  </si>
  <si>
    <t>-539.715549293668 136.745458558794 -505.965917008309</t>
  </si>
  <si>
    <t>-541.936464846342 132.816014785258 -603.86194881129</t>
  </si>
  <si>
    <t>-541.955943237562 127.006192876615 -741.739551092549</t>
  </si>
  <si>
    <t>-511.802492636995 126.85003069 -827.831127185602</t>
  </si>
  <si>
    <t>-546.967339769545 159.125120944026 -682.038203817817</t>
  </si>
  <si>
    <t>-592.592479253637 290.843035790655 -669.163411986397</t>
  </si>
  <si>
    <t>-560.786489033326 320.906480276896 -372.373029743578</t>
  </si>
  <si>
    <t>-356.865667225761 284.537668691867 -241.153399727879</t>
  </si>
  <si>
    <t>-536.927328633382 100.023545471934 -679.54920740645</t>
  </si>
  <si>
    <t>-308.089427446646 19.4098589882642 -345.596364305004</t>
  </si>
  <si>
    <t>-498.318690068878 223.369618599704 -205.143361700076</t>
  </si>
  <si>
    <t>-490.204245512721 251.665533913318 210.295577857546</t>
  </si>
  <si>
    <t>-487.865583325158 281.767636657631 615.565546444696</t>
  </si>
  <si>
    <t>-339.766468377807 302.513539418205 674.474412800313</t>
  </si>
  <si>
    <t>-524.413099395785 64.9797920785663 -200.13460159807</t>
  </si>
  <si>
    <t>-528.982501358184 77.9611992299153 216.118471593763</t>
  </si>
  <si>
    <t>-529.435136822093 98.5987145307215 621.912745453783</t>
  </si>
  <si>
    <t>-386.536126294373 55.3680001505352 681.452491699379</t>
  </si>
  <si>
    <t>9763-20170724T150432.440713700.bin</t>
  </si>
  <si>
    <t>-511.973354477258 144.636268010568 -202.718520962564</t>
  </si>
  <si>
    <t>-526.336338254448 143.885958826468 -300.171731928638</t>
  </si>
  <si>
    <t>-535.346336453143 140.709262256908 -408.21213520796</t>
  </si>
  <si>
    <t>-540.656776428898 137.192412463629 -506.004907729099</t>
  </si>
  <si>
    <t>-543.09662728644 133.216900435992 -603.893875298359</t>
  </si>
  <si>
    <t>-543.475921316015 127.309999593307 -741.766920216869</t>
  </si>
  <si>
    <t>-513.015074068546 127.117638404663 -827.749960270081</t>
  </si>
  <si>
    <t>-548.134229175069 159.503821215953 -682.077173248147</t>
  </si>
  <si>
    <t>-592.631533523924 291.676170494855 -669.785105647578</t>
  </si>
  <si>
    <t>-546.584038547231 325.385775090101 -375.262946985059</t>
  </si>
  <si>
    <t>-338.645922412509 291.558227697177 -249.794036576316</t>
  </si>
  <si>
    <t>-538.482277777614 100.338391499378 -679.568904085257</t>
  </si>
  <si>
    <t>-309.982480441173 18.9517049199042 -345.975744961531</t>
  </si>
  <si>
    <t>-498.799890530245 223.827655159945 -205.199674894365</t>
  </si>
  <si>
    <t>-490.447081983454 251.889920313902 210.250354385874</t>
  </si>
  <si>
    <t>-487.852139488536 281.758738514024 615.549234720972</t>
  </si>
  <si>
    <t>-339.750801838985 302.306729942868 674.521937088996</t>
  </si>
  <si>
    <t>-525.154778939857 65.39015622183 -200.17881650131</t>
  </si>
  <si>
    <t>-529.381183329763 78.4694242364869 216.07478860694</t>
  </si>
  <si>
    <t>-529.429656163228 98.7354499378012 621.879716819312</t>
  </si>
  <si>
    <t>-386.541195322227 55.3416885651095 681.32610528855</t>
  </si>
  <si>
    <t>9763-20170724T150432.474489200.bin</t>
  </si>
  <si>
    <t>-512.226477537818 144.843160869761 -202.753213991907</t>
  </si>
  <si>
    <t>-526.604820136518 144.099192617354 -300.204271452026</t>
  </si>
  <si>
    <t>-535.669063436771 140.929510685037 -408.240323620916</t>
  </si>
  <si>
    <t>-541.044153052048 137.414741074997 -506.029788274852</t>
  </si>
  <si>
    <t>-543.564233727273 133.434349714081 -603.916444205934</t>
  </si>
  <si>
    <t>-544.07264563247 127.510738109922 -741.78835709521</t>
  </si>
  <si>
    <t>-513.496895628967 127.285445145865 -827.730622980952</t>
  </si>
  <si>
    <t>-548.565102160282 159.729422775107 -682.099269830337</t>
  </si>
  <si>
    <t>-592.49313049043 292.129401779819 -670.15044428326</t>
  </si>
  <si>
    <t>-539.848351883152 327.578265454844 -376.940909696614</t>
  </si>
  <si>
    <t>-330.638790424281 293.8477506667 -253.577181503493</t>
  </si>
  <si>
    <t>-539.130710597211 100.528902448163 -679.590605904854</t>
  </si>
  <si>
    <t>-310.906191601347 18.8092552018777 -346.152952452193</t>
  </si>
  <si>
    <t>-498.989321735782 224.069518390961 -205.238791171696</t>
  </si>
  <si>
    <t>-490.679011268686 251.989500318934 210.221633605961</t>
  </si>
  <si>
    <t>-487.843575112795 281.751722015103 615.537835536771</t>
  </si>
  <si>
    <t>-339.744269815171 302.215783754182 674.544852564576</t>
  </si>
  <si>
    <t>-525.471507094083 65.5444454678795 -200.20395487336</t>
  </si>
  <si>
    <t>-529.538862217182 78.7238504412167 216.048123696537</t>
  </si>
  <si>
    <t>-529.414238889346 98.8029412469687 621.871406159128</t>
  </si>
  <si>
    <t>-386.528190996918 55.3704106188791 681.295183331615</t>
  </si>
  <si>
    <t>9763-20170724T150432.540668000.bin</t>
  </si>
  <si>
    <t>-512.713421876232 145.183204639859 -202.786408306375</t>
  </si>
  <si>
    <t>-527.086859814719 144.458291857085 -300.238346695871</t>
  </si>
  <si>
    <t>-536.20464972523 141.294463037979 -408.27010489656</t>
  </si>
  <si>
    <t>-541.652449277015 137.77107083003 -506.055107852233</t>
  </si>
  <si>
    <t>-544.269189865378 133.763533139381 -603.938212269188</t>
  </si>
  <si>
    <t>-544.938150645247 127.777820383361 -741.806664591442</t>
  </si>
  <si>
    <t>-514.232464351065 127.410706630457 -827.70211360042</t>
  </si>
  <si>
    <t>-549.140020461242 160.057518214062 -682.129587156012</t>
  </si>
  <si>
    <t>-591.718923106049 292.937478668734 -670.581483693528</t>
  </si>
  <si>
    <t>-528.180396032122 330.601281500223 -379.816433115425</t>
  </si>
  <si>
    <t>-316.679712800007 296.111517352897 -260.640529542563</t>
  </si>
  <si>
    <t>-540.144894311929 100.789665411351 -679.600020676824</t>
  </si>
  <si>
    <t>-312.486735378979 18.3649420954398 -346.518910249628</t>
  </si>
  <si>
    <t>-499.32149718226 224.446100274318 -205.291175583102</t>
  </si>
  <si>
    <t>-490.983837113259 252.125954744034 210.184815879089</t>
  </si>
  <si>
    <t>-487.82561844787 281.725695086625 615.518019568129</t>
  </si>
  <si>
    <t>-339.723509301614 301.969267734709 674.593893632175</t>
  </si>
  <si>
    <t>-526.125888329066 65.8798167096893 -200.246701468132</t>
  </si>
  <si>
    <t>-529.786457730735 79.123460844191 216.007066686463</t>
  </si>
  <si>
    <t>-529.381298297598 98.922235929429 621.856445854578</t>
  </si>
  <si>
    <t>-386.538617518962 55.3207058005123 681.260839803738</t>
  </si>
  <si>
    <t>9763-20170724T150432.574762300.bin</t>
  </si>
  <si>
    <t>-512.90621702512 145.32745336783 -202.802803071899</t>
  </si>
  <si>
    <t>-527.274138935084 144.616152904325 -300.255694145919</t>
  </si>
  <si>
    <t>-536.400188229859 141.467344221825 -408.287163874463</t>
  </si>
  <si>
    <t>-541.861765354474 137.954892267286 -506.071830302169</t>
  </si>
  <si>
    <t>-544.498667025706 133.953551978585 -603.95450371434</t>
  </si>
  <si>
    <t>-545.202633141924 127.969974757567 -741.822884626935</t>
  </si>
  <si>
    <t>-514.487276804658 127.511137793262 -827.714477466591</t>
  </si>
  <si>
    <t>-549.289618359103 160.263671025569 -682.145398211682</t>
  </si>
  <si>
    <t>-591.330515406613 293.332455809894 -670.768176275721</t>
  </si>
  <si>
    <t>-523.595182831347 331.87341650941 -381.067384644043</t>
  </si>
  <si>
    <t>-311.592028706055 295.230017589829 -263.436999143083</t>
  </si>
  <si>
    <t>-540.493313103493 100.965896161953 -679.616706655267</t>
  </si>
  <si>
    <t>-313.280498102498 18.3849902113905 -346.56961521092</t>
  </si>
  <si>
    <t>-499.462678944393 224.607429616616 -205.307897015816</t>
  </si>
  <si>
    <t>-491.073627324301 252.192303318649 210.173382453598</t>
  </si>
  <si>
    <t>-487.819506069839 281.703089675912 615.507201167388</t>
  </si>
  <si>
    <t>-339.709495889404 301.791073451191 674.616443983769</t>
  </si>
  <si>
    <t>-526.390695716957 66.0187634916749 -200.260572696499</t>
  </si>
  <si>
    <t>-529.943966598221 79.2814366939745 215.993532888479</t>
  </si>
  <si>
    <t>-529.370919574005 98.94976379782 621.850218480967</t>
  </si>
  <si>
    <t>-386.547346529171 55.2879704491061 681.256294989654</t>
  </si>
  <si>
    <t>9763-20170724T150432.641442900.bin</t>
  </si>
  <si>
    <t>-513.064958687088 145.679419239156 -202.841281044705</t>
  </si>
  <si>
    <t>-527.367803938653 145.00307443288 -300.303958276373</t>
  </si>
  <si>
    <t>-536.488505409737 141.892992873264 -408.33698791974</t>
  </si>
  <si>
    <t>-541.972696725259 138.409967552285 -506.121460339488</t>
  </si>
  <si>
    <t>-544.659590527815 134.429398047601 -604.003749231484</t>
  </si>
  <si>
    <t>-545.462529992808 128.462382695214 -741.872252791874</t>
  </si>
  <si>
    <t>-514.939221047299 127.845173396515 -827.831342561982</t>
  </si>
  <si>
    <t>-549.348098261094 160.772049765661 -682.189976150666</t>
  </si>
  <si>
    <t>-590.333323019083 294.178306363872 -671.111895082275</t>
  </si>
  <si>
    <t>-517.179121326823 333.61035581197 -382.852325519532</t>
  </si>
  <si>
    <t>-304.843631988952 293.298200012788 -267.035354521475</t>
  </si>
  <si>
    <t>-540.867121802457 101.427932676032 -679.670883154816</t>
  </si>
  <si>
    <t>-314.366484370304 18.9532723784134 -346.741519760158</t>
  </si>
  <si>
    <t>-499.439245376053 225.009140498247 -205.338071477526</t>
  </si>
  <si>
    <t>-491.139288049188 252.271740726222 210.166284508907</t>
  </si>
  <si>
    <t>-487.807202746603 281.661368404181 615.505926504442</t>
  </si>
  <si>
    <t>-339.692298974104 301.554617432071 674.668729694622</t>
  </si>
  <si>
    <t>-526.699617784558 66.3505801515212 -200.29410528452</t>
  </si>
  <si>
    <t>-530.176116083164 79.6104127949093 215.960747002326</t>
  </si>
  <si>
    <t>-529.354794055703 98.9707909029607 621.838542481803</t>
  </si>
  <si>
    <t>-386.57197238652 55.1915973188175 681.256153904351</t>
  </si>
  <si>
    <t>9763-20170724T150432.674032900.bin</t>
  </si>
  <si>
    <t>-513.072525900686 145.872996666195 -202.837495051558</t>
  </si>
  <si>
    <t>-527.337292000633 145.208571755566 -300.305764741791</t>
  </si>
  <si>
    <t>-536.441706933909 142.108379004372 -408.340582334068</t>
  </si>
  <si>
    <t>-541.921629250106 138.630999719413 -506.125341755434</t>
  </si>
  <si>
    <t>-544.614637150865 134.651304093308 -604.007438338991</t>
  </si>
  <si>
    <t>-545.436947611411 128.679506582838 -741.875881372705</t>
  </si>
  <si>
    <t>-515.210295740804 127.975709651045 -827.938807877424</t>
  </si>
  <si>
    <t>-549.24803252409 161.00055876996 -682.19477476415</t>
  </si>
  <si>
    <t>-589.871326871804 294.537654769864 -671.24274192529</t>
  </si>
  <si>
    <t>-515.274501792743 334.030095954259 -383.361401370299</t>
  </si>
  <si>
    <t>-303.233858647452 291.909495834286 -267.647898745766</t>
  </si>
  <si>
    <t>-540.898894473428 101.637785638132 -679.673185376736</t>
  </si>
  <si>
    <t>-314.774138736019 19.5201221640291 -346.850465497996</t>
  </si>
  <si>
    <t>-499.365249371483 225.223169619735 -205.345637642289</t>
  </si>
  <si>
    <t>-491.120207943006 252.352575037053 210.168531705111</t>
  </si>
  <si>
    <t>-487.825822656067 281.656552743579 615.507015416674</t>
  </si>
  <si>
    <t>-339.702659715643 301.455931108262 674.680546099529</t>
  </si>
  <si>
    <t>-526.817923685415 66.517020829381 -200.297272368172</t>
  </si>
  <si>
    <t>-530.236616305649 79.7608703029314 215.958546579085</t>
  </si>
  <si>
    <t>-529.338960668172 98.9835702917328 621.838051430711</t>
  </si>
  <si>
    <t>-386.586398270666 55.1320307674855 681.274984585915</t>
  </si>
  <si>
    <t>9763-20170724T150432.706126700.bin</t>
  </si>
  <si>
    <t>-513.02696700009 146.063269625218 -202.835668018893</t>
  </si>
  <si>
    <t>-527.235096672789 145.414680483127 -300.312351279698</t>
  </si>
  <si>
    <t>-536.304136050394 142.333425944508 -408.350638931943</t>
  </si>
  <si>
    <t>-541.763234996309 138.871810861457 -506.137243899395</t>
  </si>
  <si>
    <t>-544.446550887089 134.90563478989 -604.020131369129</t>
  </si>
  <si>
    <t>-545.266880308196 128.949468332 -741.889025213767</t>
  </si>
  <si>
    <t>-515.464418086113 128.165408939565 -828.099259393457</t>
  </si>
  <si>
    <t>-549.032843417784 161.270211400647 -682.2049670237</t>
  </si>
  <si>
    <t>-589.337894473246 294.903133137719 -671.360961929011</t>
  </si>
  <si>
    <t>-513.82428128914 334.226705136468 -383.695448375523</t>
  </si>
  <si>
    <t>-302.431873875467 290.308117934645 -267.465592017862</t>
  </si>
  <si>
    <t>-540.775695014525 101.894361745512 -679.689007650136</t>
  </si>
  <si>
    <t>-315.066818592293 20.22597438291 -346.980139832698</t>
  </si>
  <si>
    <t>-499.249851987204 225.444039693051 -205.35084658894</t>
  </si>
  <si>
    <t>-491.09421615529 252.459477677283 210.172497354198</t>
  </si>
  <si>
    <t>-487.849376646289 281.666451851007 615.516172382501</t>
  </si>
  <si>
    <t>-339.715990314753 301.381502358732 674.692338004275</t>
  </si>
  <si>
    <t>-526.818063328223 66.6818802084235 -200.304346599018</t>
  </si>
  <si>
    <t>-530.282181305188 79.950739986806 215.95031089576</t>
  </si>
  <si>
    <t>-529.319956907025 99.0060284419117 621.838076223413</t>
  </si>
  <si>
    <t>-386.573735508714 55.1578196878841 681.292722724392</t>
  </si>
  <si>
    <t>9763-20170724T150432.777124800.bin</t>
  </si>
  <si>
    <t>-512.751240824647 146.466767760603 -202.877817459956</t>
  </si>
  <si>
    <t>-526.849721026223 145.813783037479 -300.370381864524</t>
  </si>
  <si>
    <t>-535.865986191357 142.760897716978 -408.413894119283</t>
  </si>
  <si>
    <t>-541.306427290489 139.334694726035 -506.202748612433</t>
  </si>
  <si>
    <t>-544.00085854073 135.411169392808 -604.087144150737</t>
  </si>
  <si>
    <t>-544.868758419558 129.520340692324 -741.958536608898</t>
  </si>
  <si>
    <t>-516.389195075115 128.521987575014 -828.612636458553</t>
  </si>
  <si>
    <t>-548.545975323587 161.822108872243 -682.258789038449</t>
  </si>
  <si>
    <t>-588.36391117872 295.612859495115 -671.397048661413</t>
  </si>
  <si>
    <t>-512.391862593787 333.084774788357 -383.605216928321</t>
  </si>
  <si>
    <t>-301.792241903269 287.735417484991 -266.488862826574</t>
  </si>
  <si>
    <t>-540.424270592341 102.426420425596 -679.772067705421</t>
  </si>
  <si>
    <t>-315.223601833641 21.6514873673709 -347.498430354254</t>
  </si>
  <si>
    <t>-498.885915584912 225.846272478079 -205.37649843853</t>
  </si>
  <si>
    <t>-490.943849220157 252.689350075726 210.162181283373</t>
  </si>
  <si>
    <t>-487.870357912007 281.686960639097 615.513258690297</t>
  </si>
  <si>
    <t>-339.731245958924 301.242574991143 674.727936154368</t>
  </si>
  <si>
    <t>-526.624032583155 67.0868722742894 -200.321563079637</t>
  </si>
  <si>
    <t>-530.339255422261 80.3828439563383 215.930057749213</t>
  </si>
  <si>
    <t>-529.260587558606 99.0413407465587 621.84667814313</t>
  </si>
  <si>
    <t>-386.54543402853 55.2055565618107 681.384987746801</t>
  </si>
  <si>
    <t>9763-20170724T150432.841802200.bin</t>
  </si>
  <si>
    <t>-512.168524283025 146.766302792194 -202.880322012712</t>
  </si>
  <si>
    <t>-526.146769329131 146.088047255861 -300.390094014502</t>
  </si>
  <si>
    <t>-535.12606457913 143.063147970362 -408.437475098576</t>
  </si>
  <si>
    <t>-540.57389751849 139.680160981429 -506.227370662826</t>
  </si>
  <si>
    <t>-543.317653460972 135.815665884104 -604.11270554408</t>
  </si>
  <si>
    <t>-544.300154817845 130.021987107796 -741.987474614168</t>
  </si>
  <si>
    <t>-517.071742264563 128.827115268491 -829.040241740188</t>
  </si>
  <si>
    <t>-547.903060452053 162.28503342639 -682.262254160273</t>
  </si>
  <si>
    <t>-587.494468674544 296.122778096054 -671.238522826057</t>
  </si>
  <si>
    <t>-511.76570794309 331.558374552161 -383.124934214937</t>
  </si>
  <si>
    <t>-301.733070805544 285.31974135982 -265.339964316969</t>
  </si>
  <si>
    <t>-539.828663210159 102.880889018521 -679.823401089328</t>
  </si>
  <si>
    <t>-315.106361625534 22.5035056097281 -347.739831677313</t>
  </si>
  <si>
    <t>-498.298276631914 226.097643698768 -205.396082019126</t>
  </si>
  <si>
    <t>-490.731711546916 252.888583275466 210.152990019381</t>
  </si>
  <si>
    <t>-487.891672218951 281.686287848315 615.532362335803</t>
  </si>
  <si>
    <t>-339.749359044377 301.15921601621 674.766303854422</t>
  </si>
  <si>
    <t>-526.065869533371 67.4257192473292 -200.322153374675</t>
  </si>
  <si>
    <t>-530.234254703519 80.6876760072057 215.926247464885</t>
  </si>
  <si>
    <t>-529.210054566503 99.0638936384948 621.859558110911</t>
  </si>
  <si>
    <t>-386.523361945209 55.2386396343288 681.473815283975</t>
  </si>
  <si>
    <t>9763-20170724T150432.875366500.bin</t>
  </si>
  <si>
    <t>-511.778333047263 146.887231850592 -202.867035113448</t>
  </si>
  <si>
    <t>-525.738730862743 146.212345458335 -300.379345707338</t>
  </si>
  <si>
    <t>-534.723940217875 143.199086814788 -408.426498858788</t>
  </si>
  <si>
    <t>-540.187564673127 139.829774911108 -506.21617646735</t>
  </si>
  <si>
    <t>-542.957664704035 135.981410943614 -604.101351160824</t>
  </si>
  <si>
    <t>-543.98846137854 130.213355902112 -741.976890922126</t>
  </si>
  <si>
    <t>-517.200249994464 128.925654452041 -829.164736601244</t>
  </si>
  <si>
    <t>-547.580891062368 162.463863782368 -682.244155201091</t>
  </si>
  <si>
    <t>-587.182793922161 296.28930884643 -671.132397369072</t>
  </si>
  <si>
    <t>-511.839914698356 331.261178484066 -382.860949224363</t>
  </si>
  <si>
    <t>-302.144542654637 284.448854733157 -264.702339635758</t>
  </si>
  <si>
    <t>-539.484742164022 103.062081324644 -679.819559774834</t>
  </si>
  <si>
    <t>-314.808839434161 22.5709750656276 -347.894093787432</t>
  </si>
  <si>
    <t>-497.839660346292 226.198209817706 -205.389209659275</t>
  </si>
  <si>
    <t>-490.556852843967 252.973360940666 210.165917208187</t>
  </si>
  <si>
    <t>-487.909778828019 281.689131044919 615.55524658737</t>
  </si>
  <si>
    <t>-339.758095537937 301.10601848157 674.784176983349</t>
  </si>
  <si>
    <t>-525.732349038092 67.571480071867 -200.318916395866</t>
  </si>
  <si>
    <t>-530.077195617713 80.7985020909243 215.928805863816</t>
  </si>
  <si>
    <t>-529.196178292343 99.0885882163693 621.863281273479</t>
  </si>
  <si>
    <t>-386.528753925365 55.2174654677908 681.489888700166</t>
  </si>
  <si>
    <t>9763-20170724T150432.940040400.bin</t>
  </si>
  <si>
    <t>-510.94158397516 147.106076648792 -202.823053199267</t>
  </si>
  <si>
    <t>-524.851589396151 146.416083747396 -300.342498359553</t>
  </si>
  <si>
    <t>-533.782841050815 143.392652418056 -408.393854393414</t>
  </si>
  <si>
    <t>-539.198369167715 140.017744021456 -506.185809071451</t>
  </si>
  <si>
    <t>-541.921177783727 136.16803996214 -604.072359167255</t>
  </si>
  <si>
    <t>-542.886434404464 130.402927739304 -741.948550364948</t>
  </si>
  <si>
    <t>-516.667314726578 128.931416929228 -829.306291419891</t>
  </si>
  <si>
    <t>-546.54457430288 162.647041853294 -682.216417009181</t>
  </si>
  <si>
    <t>-586.379957627506 296.401880608155 -671.021224077506</t>
  </si>
  <si>
    <t>-512.74161428406 331.121328411559 -382.279266870777</t>
  </si>
  <si>
    <t>-303.178585330629 283.860446669489 -264.064396269989</t>
  </si>
  <si>
    <t>-538.374961030148 103.255455326439 -679.7902389937</t>
  </si>
  <si>
    <t>-313.477965274205 22.3170126549192 -347.905685473739</t>
  </si>
  <si>
    <t>-497.02869563619 226.38743405758 -205.358693045498</t>
  </si>
  <si>
    <t>-490.087619477049 253.079031757565 210.207665409473</t>
  </si>
  <si>
    <t>-487.933607161884 281.638818082707 615.602086853629</t>
  </si>
  <si>
    <t>-339.771668061816 301.053935141096 674.805908875168</t>
  </si>
  <si>
    <t>-524.851530210862 67.8326726306525 -200.296934994737</t>
  </si>
  <si>
    <t>-529.603136387621 80.9685008206634 215.949204975127</t>
  </si>
  <si>
    <t>-529.169108529058 99.1571490867634 621.866304908955</t>
  </si>
  <si>
    <t>-386.535702461567 55.1942327779341 681.506671937935</t>
  </si>
  <si>
    <t>9763-20170724T150432.972247700.bin</t>
  </si>
  <si>
    <t>-510.510937552117 147.20753491194 -202.81809653954</t>
  </si>
  <si>
    <t>-524.413632816156 146.496579149697 -300.338446106133</t>
  </si>
  <si>
    <t>-533.329163363992 143.442685525016 -408.390279818935</t>
  </si>
  <si>
    <t>-538.727026749552 140.038029224975 -506.182125534482</t>
  </si>
  <si>
    <t>-541.428545291696 136.156824237851 -604.068039645258</t>
  </si>
  <si>
    <t>-542.359877894108 130.346215361602 -741.94259502227</t>
  </si>
  <si>
    <t>-516.363820612924 128.778611584523 -829.365337295537</t>
  </si>
  <si>
    <t>-546.057273638163 162.606720846986 -682.221586054254</t>
  </si>
  <si>
    <t>-586.100438353358 296.295425360478 -671.025215656016</t>
  </si>
  <si>
    <t>-513.282077855041 331.112174258272 -382.087027558776</t>
  </si>
  <si>
    <t>-303.867329743735 283.874158643246 -263.600629128781</t>
  </si>
  <si>
    <t>-537.839130800547 103.222633908514 -679.774438986834</t>
  </si>
  <si>
    <t>-312.709097892986 22.25024020046 -347.823524303941</t>
  </si>
  <si>
    <t>-496.650983476946 226.459750082461 -205.350381127503</t>
  </si>
  <si>
    <t>-489.847144047338 253.151016535763 210.218245546349</t>
  </si>
  <si>
    <t>-487.939694450143 281.613107792444 615.61147988463</t>
  </si>
  <si>
    <t>-339.777415242412 301.053432993852 674.80616777236</t>
  </si>
  <si>
    <t>-524.397172286752 67.9238076432243 -200.280275653818</t>
  </si>
  <si>
    <t>-529.336891137806 81.0482925840652 215.964070035871</t>
  </si>
  <si>
    <t>-529.152048142401 99.1903320322413 621.871863033877</t>
  </si>
  <si>
    <t>-386.523849683858 55.2261981147356 681.523816056402</t>
  </si>
  <si>
    <t>9763-20170724T150433.041931600.bin</t>
  </si>
  <si>
    <t>-509.701792621853 147.328523825616 -202.833073581147</t>
  </si>
  <si>
    <t>-523.599687913497 146.577713686463 -300.353717567791</t>
  </si>
  <si>
    <t>-532.494245713695 143.447861887379 -408.40516290063</t>
  </si>
  <si>
    <t>-537.865304786977 139.963607390087 -506.195757695269</t>
  </si>
  <si>
    <t>-540.531426227385 135.992704132605 -604.079008399514</t>
  </si>
  <si>
    <t>-541.403242631238 130.045899327261 -741.948042236194</t>
  </si>
  <si>
    <t>-515.766141626208 128.299317939516 -829.473365622419</t>
  </si>
  <si>
    <t>-545.190964400945 162.356409792889 -682.259797234055</t>
  </si>
  <si>
    <t>-585.761690839676 295.888967925453 -671.217365875023</t>
  </si>
  <si>
    <t>-514.848615883179 331.01453656848 -381.842968112753</t>
  </si>
  <si>
    <t>-305.736671758788 283.811613835261 -262.809065284587</t>
  </si>
  <si>
    <t>-536.844777134045 102.992766809687 -679.752012156071</t>
  </si>
  <si>
    <t>-311.563308114196 22.1424908810541 -347.370006743263</t>
  </si>
  <si>
    <t>-495.961963036589 226.543470643622 -205.363183266775</t>
  </si>
  <si>
    <t>-489.411178976457 253.23255583988 210.209665608846</t>
  </si>
  <si>
    <t>-487.934598437103 281.553565531882 615.608998304675</t>
  </si>
  <si>
    <t>-339.782198581317 301.063001762878 674.805706139617</t>
  </si>
  <si>
    <t>-523.456337990972 68.0695376220724 -200.268263496875</t>
  </si>
  <si>
    <t>-528.804162555169 81.1864132571345 215.971284645325</t>
  </si>
  <si>
    <t>-529.119206844447 99.2576429207641 621.882336562233</t>
  </si>
  <si>
    <t>-386.483849619457 55.3520751471494 681.560264652563</t>
  </si>
  <si>
    <t>9763-20170724T150433.073334700.bin</t>
  </si>
  <si>
    <t>-509.343788705993 147.335193138806 -202.83358891261</t>
  </si>
  <si>
    <t>-523.218791109581 146.561349500773 -300.357280701608</t>
  </si>
  <si>
    <t>-532.086982952982 143.39757218836 -408.40985766951</t>
  </si>
  <si>
    <t>-537.433306936053 139.880038714348 -506.200748718546</t>
  </si>
  <si>
    <t>-540.07356809828 135.87322525438 -604.083048948425</t>
  </si>
  <si>
    <t>-540.907605393178 129.873999128822 -741.950168262126</t>
  </si>
  <si>
    <t>-515.414832503164 128.058981366558 -829.516306254167</t>
  </si>
  <si>
    <t>-544.753497243492 162.201302730757 -682.274717987479</t>
  </si>
  <si>
    <t>-585.604323449493 295.657007171188 -671.338283536156</t>
  </si>
  <si>
    <t>-515.667577722972 331.017886190463 -381.75505328472</t>
  </si>
  <si>
    <t>-306.736204960809 283.740803391674 -262.43384648654</t>
  </si>
  <si>
    <t>-536.324379972102 102.850381327714 -679.743139215116</t>
  </si>
  <si>
    <t>-310.864949232352 22.0674103928143 -347.184379558174</t>
  </si>
  <si>
    <t>-495.681737295873 226.540971242978 -205.376518376988</t>
  </si>
  <si>
    <t>-489.226954048855 253.238071704148 210.197259528519</t>
  </si>
  <si>
    <t>-487.927530747027 281.521610255482 615.599657675992</t>
  </si>
  <si>
    <t>-339.784274075335 301.083652390191 674.801906916934</t>
  </si>
  <si>
    <t>-523.001590468735 68.0878867377012 -200.264136100672</t>
  </si>
  <si>
    <t>-528.57208263053 81.2247504750048 215.971830522422</t>
  </si>
  <si>
    <t>-529.106913969151 99.2831229443557 621.887638415349</t>
  </si>
  <si>
    <t>-386.471215684394 55.3937585812728 681.576680328661</t>
  </si>
  <si>
    <t>9763-20170724T150433.142024200.bin</t>
  </si>
  <si>
    <t>-508.717713766305 147.331615654184 -202.835584840664</t>
  </si>
  <si>
    <t>-522.571871502526 146.51126833615 -300.36198535608</t>
  </si>
  <si>
    <t>-531.397894364483 143.290937792323 -408.416182487985</t>
  </si>
  <si>
    <t>-536.697965433695 139.721686991292 -506.207793737835</t>
  </si>
  <si>
    <t>-539.283692169039 135.664101813484 -604.089660455619</t>
  </si>
  <si>
    <t>-540.032197488891 129.595330820208 -741.954038746544</t>
  </si>
  <si>
    <t>-514.840545605346 127.64329108879 -829.604299105053</t>
  </si>
  <si>
    <t>-544.007075783493 161.939707319575 -682.296246399247</t>
  </si>
  <si>
    <t>-585.273545621241 295.270401396683 -671.410535818214</t>
  </si>
  <si>
    <t>-516.608777032869 330.791804451539 -381.542660323486</t>
  </si>
  <si>
    <t>-307.982436802608 283.654998345838 -261.633614529049</t>
  </si>
  <si>
    <t>-535.395571727212 102.616279254068 -679.731514244952</t>
  </si>
  <si>
    <t>-309.815410292917 22.1471839386354 -346.883092514128</t>
  </si>
  <si>
    <t>-495.221897891004 226.510440370838 -205.392757338204</t>
  </si>
  <si>
    <t>-488.940177762119 253.223606570794 210.182674188481</t>
  </si>
  <si>
    <t>-487.904002494474 281.432268368402 615.597694772944</t>
  </si>
  <si>
    <t>-339.78207189296 301.159467552117 674.79852443235</t>
  </si>
  <si>
    <t>-522.223863278394 68.1133937853665 -200.253508525122</t>
  </si>
  <si>
    <t>-528.174982842642 81.2592454041007 215.976936667312</t>
  </si>
  <si>
    <t>-529.093059284009 99.3349690349594 621.889500601311</t>
  </si>
  <si>
    <t>-386.436861771132 55.5147941025975 681.58037722209</t>
  </si>
  <si>
    <t>9763-20170724T150433.174222800.bin</t>
  </si>
  <si>
    <t>-508.469408628426 147.302980911679 -202.851870519136</t>
  </si>
  <si>
    <t>-522.299369909136 146.458633327109 -300.38140187643</t>
  </si>
  <si>
    <t>-531.099445929674 143.224241140485 -408.437445281712</t>
  </si>
  <si>
    <t>-536.376765897202 139.647588819062 -506.229915186311</t>
  </si>
  <si>
    <t>-538.940744070501 135.588330891943 -604.112256654935</t>
  </si>
  <si>
    <t>-539.660003138306 129.522915012664 -741.976883520018</t>
  </si>
  <si>
    <t>-514.641931872018 127.521652273645 -829.675835870076</t>
  </si>
  <si>
    <t>-543.689660706808 161.859538985935 -682.318698329074</t>
  </si>
  <si>
    <t>-585.112805862002 295.142090588936 -671.39127186746</t>
  </si>
  <si>
    <t>-517.015084844734 330.75032178576 -381.400381832782</t>
  </si>
  <si>
    <t>-308.490941540797 283.485439499127 -261.364045598291</t>
  </si>
  <si>
    <t>-534.994494041723 102.54834728691 -679.754744647222</t>
  </si>
  <si>
    <t>-309.36328190337 22.1751731289833 -346.802928981839</t>
  </si>
  <si>
    <t>-495.066473640782 226.470068901578 -205.404167016103</t>
  </si>
  <si>
    <t>-488.854737109567 253.207702070461 210.170730085619</t>
  </si>
  <si>
    <t>-487.89450906097 281.410676221352 615.584770958877</t>
  </si>
  <si>
    <t>-339.784557759529 301.188831235482 674.798490095513</t>
  </si>
  <si>
    <t>-521.898881409471 68.0886598153579 -200.25576879573</t>
  </si>
  <si>
    <t>-528.059563281647 81.274723894664 215.970326496806</t>
  </si>
  <si>
    <t>-529.084255966966 99.3552990940793 621.888666144687</t>
  </si>
  <si>
    <t>-386.415896037876 55.5801850482369 681.583605623737</t>
  </si>
  <si>
    <t>9763-20170724T150433.241411500.bin</t>
  </si>
  <si>
    <t>-508.059773421402 147.17680661503 -202.87342830338</t>
  </si>
  <si>
    <t>-521.818787669243 146.294767622435 -300.412704733025</t>
  </si>
  <si>
    <t>-530.564474250943 143.021646027524 -408.471963521199</t>
  </si>
  <si>
    <t>-535.80208722041 139.411331419987 -506.265243478333</t>
  </si>
  <si>
    <t>-538.335770709902 135.319955643358 -604.147004182581</t>
  </si>
  <si>
    <t>-539.022354048219 129.211224735554 -742.010127048115</t>
  </si>
  <si>
    <t>-514.405960202489 127.104953758736 -829.820037440619</t>
  </si>
  <si>
    <t>-543.115695785555 161.559400466678 -682.362338875433</t>
  </si>
  <si>
    <t>-584.799637696017 294.755346846599 -671.377745188391</t>
  </si>
  <si>
    <t>-518.593252280825 329.994837646106 -380.904169086908</t>
  </si>
  <si>
    <t>-310.046560162826 282.262396576495 -261.09222208115</t>
  </si>
  <si>
    <t>-534.322028566127 102.26358105495 -679.778865717188</t>
  </si>
  <si>
    <t>-308.539175557353 22.112129805977 -346.822366679247</t>
  </si>
  <si>
    <t>-494.719405768635 226.296150358746 -205.428054424051</t>
  </si>
  <si>
    <t>-488.709236737454 253.155296454105 210.142000322346</t>
  </si>
  <si>
    <t>-487.887299715134 281.37674080222 615.570639927945</t>
  </si>
  <si>
    <t>-339.788009827473 301.182465232341 674.801788202114</t>
  </si>
  <si>
    <t>-521.439951315342 67.9730743673178 -200.25309970408</t>
  </si>
  <si>
    <t>-527.960857286487 81.2985388827578 215.963088832847</t>
  </si>
  <si>
    <t>-529.082505692405 99.382125946323 621.889210076279</t>
  </si>
  <si>
    <t>-386.406944793313 55.6319356959839 681.585204298577</t>
  </si>
  <si>
    <t>9763-20170724T150433.272500800.bin</t>
  </si>
  <si>
    <t>-507.834727509745 147.10899426969 -202.859659896783</t>
  </si>
  <si>
    <t>-521.559488256849 146.217279777582 -300.403684644267</t>
  </si>
  <si>
    <t>-530.256892399534 142.93042671713 -408.466433495425</t>
  </si>
  <si>
    <t>-535.446383456706 139.307779118682 -506.261826962866</t>
  </si>
  <si>
    <t>-537.927430787881 135.204467642607 -604.144524622378</t>
  </si>
  <si>
    <t>-538.53511083923 129.080463666384 -742.007099367191</t>
  </si>
  <si>
    <t>-514.069960015258 126.92346793608 -829.858137302453</t>
  </si>
  <si>
    <t>-542.67186359142 161.433869466325 -682.365375034277</t>
  </si>
  <si>
    <t>-584.485386506427 294.596270586664 -671.391806827241</t>
  </si>
  <si>
    <t>-519.574867089325 329.557665930914 -380.592353054926</t>
  </si>
  <si>
    <t>-311.02042301572 281.724118159247 -260.834350926472</t>
  </si>
  <si>
    <t>-533.861140909258 102.141010685871 -679.770351995821</t>
  </si>
  <si>
    <t>-308.087535627416 22.1161933720359 -346.839224747663</t>
  </si>
  <si>
    <t>-494.448050380549 226.223630309206 -205.438759317766</t>
  </si>
  <si>
    <t>-488.601356696104 253.125812449438 210.130855994179</t>
  </si>
  <si>
    <t>-487.890373792317 281.3671347725 615.559603727783</t>
  </si>
  <si>
    <t>-339.791016903062 301.159980613607 674.794950943654</t>
  </si>
  <si>
    <t>-521.260380526093 67.9416445754082 -200.24596133197</t>
  </si>
  <si>
    <t>-527.891386501123 81.2836674197533 215.967988722722</t>
  </si>
  <si>
    <t>-529.081764813396 99.3864860519398 621.889574109286</t>
  </si>
  <si>
    <t>-386.428974264952 55.5688237974625 681.590462384126</t>
  </si>
  <si>
    <t>9763-20170724T150433.339193000.bin</t>
  </si>
  <si>
    <t>-507.396497099034 146.928866101919 -202.85078207955</t>
  </si>
  <si>
    <t>-521.058665522736 146.022472025589 -300.403538832374</t>
  </si>
  <si>
    <t>-529.597399644352 142.740155152783 -408.479090343478</t>
  </si>
  <si>
    <t>-534.607953561738 139.134921166744 -506.284338132921</t>
  </si>
  <si>
    <t>-536.875255179168 135.066353346002 -604.173642230525</t>
  </si>
  <si>
    <t>-537.146229429634 129.012045695409 -742.040520164766</t>
  </si>
  <si>
    <t>-512.88692089248 126.79088640663 -829.947066375864</t>
  </si>
  <si>
    <t>-541.450632683939 161.332068134566 -682.392489289744</t>
  </si>
  <si>
    <t>-583.560010834661 294.397185313313 -671.46778755586</t>
  </si>
  <si>
    <t>-521.241051625904 328.493221169593 -379.99950682677</t>
  </si>
  <si>
    <t>-312.625817170813 280.479526866409 -260.419509390458</t>
  </si>
  <si>
    <t>-532.60226586805 102.044461769557 -679.806240723211</t>
  </si>
  <si>
    <t>-306.858957380131 21.9363131072557 -346.769021810841</t>
  </si>
  <si>
    <t>-493.904911148889 226.042489578927 -205.443785773216</t>
  </si>
  <si>
    <t>-488.321001564991 253.041732586683 210.123173356666</t>
  </si>
  <si>
    <t>-487.910252347691 281.366849612478 615.547819907983</t>
  </si>
  <si>
    <t>-339.799311720304 301.075889433111 674.782068718606</t>
  </si>
  <si>
    <t>-520.910938555922 67.7575792762602 -200.225943137167</t>
  </si>
  <si>
    <t>-527.793145969163 81.237946348851 215.979448032982</t>
  </si>
  <si>
    <t>-529.087016236687 99.3871138739057 621.896813515085</t>
  </si>
  <si>
    <t>-386.454996077908 55.5161808902797 681.608179514756</t>
  </si>
  <si>
    <t>9763-20170724T150433.375606100.bin</t>
  </si>
  <si>
    <t>-507.17448262119 146.828092031985 -202.841723411999</t>
  </si>
  <si>
    <t>-520.802259100133 145.911771095188 -300.399043912225</t>
  </si>
  <si>
    <t>-529.292917543343 142.622231044694 -408.478176052677</t>
  </si>
  <si>
    <t>-534.255967010893 139.013282921794 -506.28584836317</t>
  </si>
  <si>
    <t>-536.471810096516 134.944267520543 -604.176206536032</t>
  </si>
  <si>
    <t>-536.6663628067 128.893612909572 -742.043400383879</t>
  </si>
  <si>
    <t>-512.554829257725 126.6192908504 -829.989180903508</t>
  </si>
  <si>
    <t>-541.012688564068 161.210661620766 -682.396764385248</t>
  </si>
  <si>
    <t>-583.169004787703 294.264083363055 -671.417476927839</t>
  </si>
  <si>
    <t>-521.969065401965 327.968576760012 -379.666559537615</t>
  </si>
  <si>
    <t>-313.278607087108 280.057883078291 -260.176559896813</t>
  </si>
  <si>
    <t>-532.14804808337 101.925602646011 -679.807481213548</t>
  </si>
  <si>
    <t>-306.500939786638 21.7689707836248 -346.595274529414</t>
  </si>
  <si>
    <t>-493.627453264133 225.91651095312 -205.451016328844</t>
  </si>
  <si>
    <t>-488.192860114197 253.001160957006 210.1122942597</t>
  </si>
  <si>
    <t>-487.916999140029 281.360860337384 615.532570317032</t>
  </si>
  <si>
    <t>-339.803324488921 301.025539538002 674.774789951608</t>
  </si>
  <si>
    <t>-520.740324917242 67.6927057116623 -200.214070999515</t>
  </si>
  <si>
    <t>-527.735494913739 81.2010014538687 215.988568140716</t>
  </si>
  <si>
    <t>-529.087999426529 99.3876498743512 621.900034404321</t>
  </si>
  <si>
    <t>-386.473806839487 55.4631314247799 681.61468883935</t>
  </si>
  <si>
    <t>9763-20170724T150433.443313200.bin</t>
  </si>
  <si>
    <t>-506.754450398385 146.639907884451 -202.850462395729</t>
  </si>
  <si>
    <t>-520.340005682228 145.693385548993 -300.413408172708</t>
  </si>
  <si>
    <t>-528.775732540431 142.373154094013 -408.495909774819</t>
  </si>
  <si>
    <t>-533.685740724008 138.738612201908 -506.30542158463</t>
  </si>
  <si>
    <t>-535.845230095387 134.646717192652 -604.195968542615</t>
  </si>
  <si>
    <t>-535.957080113283 128.567628184145 -742.062059189808</t>
  </si>
  <si>
    <t>-512.152282964354 126.181837714213 -830.088357700656</t>
  </si>
  <si>
    <t>-540.366020852237 160.892867407496 -682.424553702475</t>
  </si>
  <si>
    <t>-582.795396806276 293.857957396106 -671.420861647703</t>
  </si>
  <si>
    <t>-523.402140830478 327.068314997423 -379.240303773754</t>
  </si>
  <si>
    <t>-314.79547729266 278.998386452046 -259.66791981445</t>
  </si>
  <si>
    <t>-531.449269374856 101.616506483599 -679.817999133663</t>
  </si>
  <si>
    <t>-306.120132764077 20.9176771943783 -346.18301273544</t>
  </si>
  <si>
    <t>-493.214849615921 225.722808438635 -205.459788658305</t>
  </si>
  <si>
    <t>-487.961412285504 252.938655842125 210.097302286785</t>
  </si>
  <si>
    <t>-487.932105163167 281.343034441981 615.516435602445</t>
  </si>
  <si>
    <t>-339.811529150257 300.968678607098 674.754285045134</t>
  </si>
  <si>
    <t>-520.312025104974 67.5369259402535 -200.195849359683</t>
  </si>
  <si>
    <t>-527.572924632857 81.1175348828554 215.999861782093</t>
  </si>
  <si>
    <t>-529.091346774809 99.4015310464026 621.904768472176</t>
  </si>
  <si>
    <t>-386.484885092348 55.454288290136 681.621049608513</t>
  </si>
  <si>
    <t>9763-20170724T150433.476400000.bin</t>
  </si>
  <si>
    <t>-506.543993086954 146.533794101797 -202.829323418446</t>
  </si>
  <si>
    <t>-520.111721278536 145.58586729179 -300.394690549272</t>
  </si>
  <si>
    <t>-528.526893250384 142.252032570053 -408.478433572401</t>
  </si>
  <si>
    <t>-533.417367606239 138.600934236325 -506.288223763282</t>
  </si>
  <si>
    <t>-535.556095220918 134.488598632852 -604.178508463844</t>
  </si>
  <si>
    <t>-535.637150943928 128.376516592186 -742.043159171057</t>
  </si>
  <si>
    <t>-511.984763085441 125.925692983652 -830.108606818015</t>
  </si>
  <si>
    <t>-540.074421806317 160.713893516065 -682.414123653978</t>
  </si>
  <si>
    <t>-582.595047313947 293.642183153873 -671.403168025719</t>
  </si>
  <si>
    <t>-524.049573082897 326.692056495266 -379.033287803734</t>
  </si>
  <si>
    <t>-315.484032768353 278.490619837769 -259.442144569932</t>
  </si>
  <si>
    <t>-531.128209776617 101.44253732337 -679.791615324165</t>
  </si>
  <si>
    <t>-305.982461608631 20.5256900022634 -345.954662513363</t>
  </si>
  <si>
    <t>-493.02644600069 225.589443675294 -205.443872686789</t>
  </si>
  <si>
    <t>-487.880560793934 252.894235513479 210.10869600814</t>
  </si>
  <si>
    <t>-487.94277229038 281.316093300662 615.525339079464</t>
  </si>
  <si>
    <t>-339.815621687244 300.958488539778 674.741236883072</t>
  </si>
  <si>
    <t>-520.089510361374 67.4587457745895 -200.187970645527</t>
  </si>
  <si>
    <t>-527.463058017106 81.0649267495232 216.004882282749</t>
  </si>
  <si>
    <t>-529.093498019693 99.4183588527612 621.904333565915</t>
  </si>
  <si>
    <t>-386.483898566062 55.4730221260513 681.614572834846</t>
  </si>
  <si>
    <t>9763-20170724T150433.542082400.bin</t>
  </si>
  <si>
    <t>-506.107908362881 146.360559660553 -202.812230597877</t>
  </si>
  <si>
    <t>-519.638311210543 145.394120166571 -300.382665283234</t>
  </si>
  <si>
    <t>-528.024914154581 142.021776112037 -408.46726065872</t>
  </si>
  <si>
    <t>-532.8938237014 138.328488203924 -506.27665225568</t>
  </si>
  <si>
    <t>-535.014723545779 134.166340468309 -604.165244248195</t>
  </si>
  <si>
    <t>-535.07420115509 127.976010266802 -742.026295114678</t>
  </si>
  <si>
    <t>-511.776118061805 125.389647379475 -830.182473451472</t>
  </si>
  <si>
    <t>-539.549506284528 160.342820517705 -682.416198103954</t>
  </si>
  <si>
    <t>-582.274139468646 293.206968506593 -671.37357804474</t>
  </si>
  <si>
    <t>-525.411438037041 326.046306359345 -378.648111508053</t>
  </si>
  <si>
    <t>-316.822802503722 277.777668994135 -259.124434028676</t>
  </si>
  <si>
    <t>-530.546324057433 101.081705356507 -679.759153931379</t>
  </si>
  <si>
    <t>-305.431018856094 20.0107549340262 -345.671058154585</t>
  </si>
  <si>
    <t>-492.635667432877 225.38561886303 -205.435629554395</t>
  </si>
  <si>
    <t>-487.692130381375 252.793012929761 210.112707896274</t>
  </si>
  <si>
    <t>-487.955945659212 281.252386775713 615.512944866083</t>
  </si>
  <si>
    <t>-339.822242783635 300.979410081117 674.684299805288</t>
  </si>
  <si>
    <t>-519.605124265697 67.2924762054695 -200.174690521041</t>
  </si>
  <si>
    <t>-527.18221201609 80.9748388135395 216.011990902428</t>
  </si>
  <si>
    <t>-529.102720859447 99.4585654032471 621.895266713149</t>
  </si>
  <si>
    <t>-386.486182774296 55.4953051730797 681.575661698005</t>
  </si>
  <si>
    <t>9763-20170724T150433.575682900.bin</t>
  </si>
  <si>
    <t>-505.916959831496 146.296712756747 -202.813923096521</t>
  </si>
  <si>
    <t>-519.440401081102 145.323675132119 -300.385234139968</t>
  </si>
  <si>
    <t>-527.821044090923 141.935768454458 -408.469963305242</t>
  </si>
  <si>
    <t>-532.68488108861 138.224924893734 -506.278859215092</t>
  </si>
  <si>
    <t>-534.800807010449 134.042052812676 -604.166630357135</t>
  </si>
  <si>
    <t>-534.853192217994 127.819078189497 -742.026276859212</t>
  </si>
  <si>
    <t>-511.70006509609 125.171559208171 -830.218782706641</t>
  </si>
  <si>
    <t>-539.336475557058 160.19931527123 -682.42404844282</t>
  </si>
  <si>
    <t>-582.147214243854 293.033394273095 -671.376952506634</t>
  </si>
  <si>
    <t>-526.213544935924 325.693075499173 -378.452380891079</t>
  </si>
  <si>
    <t>-317.59543087082 277.38898275309 -258.994540293488</t>
  </si>
  <si>
    <t>-530.323603624358 100.940249164605 -679.752608954287</t>
  </si>
  <si>
    <t>-305.139048638845 19.9496202714749 -345.701027407214</t>
  </si>
  <si>
    <t>-492.451059164851 225.31635424659 -205.443871485679</t>
  </si>
  <si>
    <t>-487.577462998886 252.755666628263 210.10322887383</t>
  </si>
  <si>
    <t>-487.960434978534 281.238895097263 615.49894499202</t>
  </si>
  <si>
    <t>-339.823895574637 300.969383599383 674.662119084127</t>
  </si>
  <si>
    <t>-519.420352795664 67.2430837269633 -200.172610245192</t>
  </si>
  <si>
    <t>-527.088731571358 80.9574826178448 216.011408518489</t>
  </si>
  <si>
    <t>-529.10366288939 99.4683475334082 621.891708481072</t>
  </si>
  <si>
    <t>-386.481557059757 55.5122559050392 681.564158681889</t>
  </si>
  <si>
    <t>9763-20170724T150433.639856100.bin</t>
  </si>
  <si>
    <t>-505.537225343571 146.186949267651 -202.83575305826</t>
  </si>
  <si>
    <t>-519.021488581769 145.209205663465 -300.412472354583</t>
  </si>
  <si>
    <t>-527.382406913574 141.783040954159 -408.497445510629</t>
  </si>
  <si>
    <t>-532.23640816782 138.023646289996 -506.304888960336</t>
  </si>
  <si>
    <t>-534.349556763521 133.778250464225 -604.190131175989</t>
  </si>
  <si>
    <t>-534.40460576637 127.452336814525 -742.044972368739</t>
  </si>
  <si>
    <t>-511.550267333357 124.676453412339 -830.311630212107</t>
  </si>
  <si>
    <t>-538.88740772183 159.876841249783 -682.466933675935</t>
  </si>
  <si>
    <t>-581.866512678802 292.662509862405 -671.485959314727</t>
  </si>
  <si>
    <t>-527.855293500887 325.171342404763 -378.184099630931</t>
  </si>
  <si>
    <t>-319.3175650603 276.810137790692 -258.608977271024</t>
  </si>
  <si>
    <t>-529.87315180841 100.620090507949 -679.751369490747</t>
  </si>
  <si>
    <t>-304.36823203995 20.0020052327259 -345.911656952459</t>
  </si>
  <si>
    <t>-492.051077957246 225.18871408231 -205.45833618645</t>
  </si>
  <si>
    <t>-487.362096342751 252.687458777968 210.086891498888</t>
  </si>
  <si>
    <t>-487.965088886374 281.208620525059 615.480068605124</t>
  </si>
  <si>
    <t>-339.823795759198 300.914480577974 674.63952175668</t>
  </si>
  <si>
    <t>-519.058575815526 67.1293220470675 -200.179358836264</t>
  </si>
  <si>
    <t>-526.928997561902 80.9045964039583 215.998840312002</t>
  </si>
  <si>
    <t>-529.102443736579 99.4756379269429 621.888639557985</t>
  </si>
  <si>
    <t>-386.48050367644 55.5245719320526 681.565161387247</t>
  </si>
  <si>
    <t>9763-20170724T150433.673451800.bin</t>
  </si>
  <si>
    <t>-505.379131097179 146.125063016101 -202.837322859879</t>
  </si>
  <si>
    <t>-518.861470073125 145.139927509952 -300.414234394948</t>
  </si>
  <si>
    <t>-527.219951503666 141.686992383187 -408.498578086805</t>
  </si>
  <si>
    <t>-532.070769711979 137.896365852622 -506.305003777751</t>
  </si>
  <si>
    <t>-534.179287714499 133.612652287917 -604.188617109107</t>
  </si>
  <si>
    <t>-534.225868185034 127.225593351368 -742.04067316688</t>
  </si>
  <si>
    <t>-511.506024688505 124.385470645994 -830.339916809182</t>
  </si>
  <si>
    <t>-538.713121471683 159.67652799718 -682.477297167748</t>
  </si>
  <si>
    <t>-581.745730866794 292.447202099471 -671.524021563709</t>
  </si>
  <si>
    <t>-528.645732740227 324.925433747913 -378.052487262248</t>
  </si>
  <si>
    <t>-320.17382449326 276.451807002701 -258.408053219666</t>
  </si>
  <si>
    <t>-529.697432687562 100.421248327277 -679.73493910776</t>
  </si>
  <si>
    <t>-304.064961917394 19.9709654478804 -345.981242799246</t>
  </si>
  <si>
    <t>-491.898324470903 225.132369735369 -205.470423329049</t>
  </si>
  <si>
    <t>-487.264935063233 252.668090239231 210.073003512739</t>
  </si>
  <si>
    <t>-487.974105641839 281.197133534732 615.472057960314</t>
  </si>
  <si>
    <t>-339.832704598791 300.931632883087 674.62169615086</t>
  </si>
  <si>
    <t>-518.914481719605 67.0588751709574 -200.177481378109</t>
  </si>
  <si>
    <t>-526.867991803492 80.8810615130196 215.997588611136</t>
  </si>
  <si>
    <t>-529.101196907453 99.4741432084684 621.886998307062</t>
  </si>
  <si>
    <t>-386.481526200581 55.5246693443944 681.570152621065</t>
  </si>
  <si>
    <t>9763-20170724T150433.740636000.bin</t>
  </si>
  <si>
    <t>-505.069819804196 146.00592443296 -202.857440643178</t>
  </si>
  <si>
    <t>-518.528100902005 145.006600597538 -300.437534437197</t>
  </si>
  <si>
    <t>-526.861964044006 141.512668924233 -408.52247062383</t>
  </si>
  <si>
    <t>-531.690156628121 137.675241191664 -506.32817784604</t>
  </si>
  <si>
    <t>-533.775036890331 133.335118640646 -604.209896078012</t>
  </si>
  <si>
    <t>-533.786621334406 126.859414173059 -742.057834240473</t>
  </si>
  <si>
    <t>-511.344949507922 123.894948692152 -830.423984509199</t>
  </si>
  <si>
    <t>-538.300622797016 159.346984191965 -682.516410552711</t>
  </si>
  <si>
    <t>-581.461762179151 292.083550704686 -671.60509525933</t>
  </si>
  <si>
    <t>-530.229283447986 324.405415119197 -377.784570897138</t>
  </si>
  <si>
    <t>-321.826180538959 275.858403666947 -258.050108878679</t>
  </si>
  <si>
    <t>-529.262368021374 100.09683788685 -679.733669089438</t>
  </si>
  <si>
    <t>-303.636818935452 19.9580608636531 -345.972062820795</t>
  </si>
  <si>
    <t>-491.557942693107 225.006079958325 -205.493162751891</t>
  </si>
  <si>
    <t>-487.08797365717 252.626887491071 210.046413644543</t>
  </si>
  <si>
    <t>-487.985810543409 281.173964940282 615.449947952399</t>
  </si>
  <si>
    <t>-339.836031396918 300.871761131209 674.590811992385</t>
  </si>
  <si>
    <t>-518.602161001262 66.9799806957355 -200.173028722316</t>
  </si>
  <si>
    <t>-526.708389873517 80.8416456852776 215.997830652561</t>
  </si>
  <si>
    <t>-529.099142635541 99.481363788519 621.883878998177</t>
  </si>
  <si>
    <t>-386.492103377713 55.5016488742272 681.574829810493</t>
  </si>
  <si>
    <t>9763-20170724T150433.773572200.bin</t>
  </si>
  <si>
    <t>-504.940255056549 145.981127529932 -202.869670928253</t>
  </si>
  <si>
    <t>-518.389227860203 144.968511657913 -300.450926210197</t>
  </si>
  <si>
    <t>-526.708421356811 141.450092069631 -408.536082639439</t>
  </si>
  <si>
    <t>-531.521119504054 137.586772869136 -506.341577026635</t>
  </si>
  <si>
    <t>-533.587998427771 133.21763249915 -604.222360612864</t>
  </si>
  <si>
    <t>-533.571409192564 126.697771553307 -742.068250377862</t>
  </si>
  <si>
    <t>-511.252433535329 123.669423584319 -830.463375456092</t>
  </si>
  <si>
    <t>-538.105970196807 159.203139257815 -682.53802779849</t>
  </si>
  <si>
    <t>-581.358689568122 291.909287513088 -671.633521838489</t>
  </si>
  <si>
    <t>-530.926437670563 324.146501251176 -377.665308601472</t>
  </si>
  <si>
    <t>-322.608189052862 275.579369254091 -257.79146383753</t>
  </si>
  <si>
    <t>-529.051483555356 99.9565131523298 -679.734679931026</t>
  </si>
  <si>
    <t>-303.42855884684 19.9644299327604 -345.912417971233</t>
  </si>
  <si>
    <t>-491.465991674828 224.976084061024 -205.508044869936</t>
  </si>
  <si>
    <t>-487.025002879695 252.61162355427 210.030871080805</t>
  </si>
  <si>
    <t>-487.987074292916 281.167431790884 615.44021674405</t>
  </si>
  <si>
    <t>-339.839306484382 300.886046993577 674.579155653344</t>
  </si>
  <si>
    <t>-518.444391882924 66.9532792478167 -200.174835196081</t>
  </si>
  <si>
    <t>-526.647160619359 80.8465432933633 215.993005784904</t>
  </si>
  <si>
    <t>-529.100368470655 99.4974987542123 621.883283579449</t>
  </si>
  <si>
    <t>-386.483373023736 55.5486745384205 681.573233568979</t>
  </si>
  <si>
    <t>9763-20170724T150433.839753200.bin</t>
  </si>
  <si>
    <t>-504.656616823184 145.995964694798 -202.879516525003</t>
  </si>
  <si>
    <t>-518.07489028961 144.96271465978 -300.464700774284</t>
  </si>
  <si>
    <t>-526.383410687946 141.388797789103 -408.548997518028</t>
  </si>
  <si>
    <t>-531.194418582717 137.461453144837 -506.351888333997</t>
  </si>
  <si>
    <t>-533.266643773901 133.013697328963 -604.22909975792</t>
  </si>
  <si>
    <t>-533.264202225707 126.367366798149 -742.068964142763</t>
  </si>
  <si>
    <t>-511.165289086209 123.225779165569 -830.515336746328</t>
  </si>
  <si>
    <t>-537.807343362415 158.924955986093 -682.568062622852</t>
  </si>
  <si>
    <t>-581.169272528642 291.598882003824 -671.717600942293</t>
  </si>
  <si>
    <t>-532.431718435686 323.722011304182 -377.451209530549</t>
  </si>
  <si>
    <t>-324.256352827974 275.084978301672 -257.357581701076</t>
  </si>
  <si>
    <t>-528.723229707668 99.6854419032736 -679.711430819946</t>
  </si>
  <si>
    <t>-303.094303928821 19.8697903387069 -345.750000595646</t>
  </si>
  <si>
    <t>-491.246763881791 225.001947581504 -205.527271831723</t>
  </si>
  <si>
    <t>-486.925453029069 252.61502150553 210.014327862665</t>
  </si>
  <si>
    <t>-487.991236782624 281.159829234931 615.427489675567</t>
  </si>
  <si>
    <t>-339.85394481753 300.945693251763 674.570255917269</t>
  </si>
  <si>
    <t>-518.092409566622 66.964523823219 -200.169448205131</t>
  </si>
  <si>
    <t>-526.541634768974 80.8866478643035 215.992554659032</t>
  </si>
  <si>
    <t>-529.102003201028 99.5127830182309 621.881715221479</t>
  </si>
  <si>
    <t>-386.484899023052 55.5671939420106 681.573806513687</t>
  </si>
  <si>
    <t>9763-20170724T150433.872756000.bin</t>
  </si>
  <si>
    <t>-504.51466836339 146.008186589948 -202.885385825236</t>
  </si>
  <si>
    <t>-517.927099599688 144.962919551333 -300.471336123046</t>
  </si>
  <si>
    <t>-526.229496350328 141.355194104783 -408.554899319097</t>
  </si>
  <si>
    <t>-531.034213133267 137.388891054247 -506.356692357938</t>
  </si>
  <si>
    <t>-533.09886303732 132.894257383127 -604.231802277658</t>
  </si>
  <si>
    <t>-533.083924153084 126.173240561815 -742.068080832329</t>
  </si>
  <si>
    <t>-511.062175383222 122.973551078554 -830.531598248801</t>
  </si>
  <si>
    <t>-537.632492655119 158.76300906758 -682.585124959569</t>
  </si>
  <si>
    <t>-581.071631467893 291.410709856075 -671.764680623256</t>
  </si>
  <si>
    <t>-533.132098804054 323.5350543901 -377.367313133297</t>
  </si>
  <si>
    <t>-325.04162751112 274.813836674119 -257.160777788035</t>
  </si>
  <si>
    <t>-528.548567301272 99.5251411145234 -679.695660030869</t>
  </si>
  <si>
    <t>-302.802006302227 19.7975118139821 -345.688928641402</t>
  </si>
  <si>
    <t>-491.107509513375 224.996523510025 -205.536831466714</t>
  </si>
  <si>
    <t>-486.833259022359 252.628014646852 210.00403867528</t>
  </si>
  <si>
    <t>-487.989315346523 281.152323189931 615.414120029536</t>
  </si>
  <si>
    <t>-339.848166981592 300.91733652738 674.554209819365</t>
  </si>
  <si>
    <t>-517.952697884694 66.9731294125611 -200.170874724231</t>
  </si>
  <si>
    <t>-526.488926807599 80.9105296373862 215.988816457973</t>
  </si>
  <si>
    <t>-529.102713424954 99.5122213175741 621.881448297919</t>
  </si>
  <si>
    <t>-386.493079424455 55.5503728080296 681.579380699151</t>
  </si>
  <si>
    <t>9763-20170724T150433.943456900.bin</t>
  </si>
  <si>
    <t>-504.25390457615 145.999473688801 -202.866061009392</t>
  </si>
  <si>
    <t>-517.667514513633 144.940221664868 -300.451689806681</t>
  </si>
  <si>
    <t>-525.943108092112 141.309925035396 -408.536554918292</t>
  </si>
  <si>
    <t>-530.711790520191 137.322882291044 -506.339100785097</t>
  </si>
  <si>
    <t>-532.728479234672 132.807897645283 -604.214290145009</t>
  </si>
  <si>
    <t>-532.633412028563 126.060499690487 -742.049303487691</t>
  </si>
  <si>
    <t>-510.690466488447 122.832577864527 -830.531370718811</t>
  </si>
  <si>
    <t>-537.244157110761 158.657452832199 -682.575102345927</t>
  </si>
  <si>
    <t>-580.803266839021 291.278068484141 -671.809917850714</t>
  </si>
  <si>
    <t>-534.38634669738 323.370982854238 -377.1651664512</t>
  </si>
  <si>
    <t>-326.404596053062 274.751795979529 -256.729455073637</t>
  </si>
  <si>
    <t>-528.106716260864 99.4286330286416 -679.669278911596</t>
  </si>
  <si>
    <t>-302.169095195431 19.8619428430609 -345.692579317696</t>
  </si>
  <si>
    <t>-490.83097772798 224.977509579888 -205.5468241782</t>
  </si>
  <si>
    <t>-486.638284693568 252.632696546968 209.99335442284</t>
  </si>
  <si>
    <t>-487.99230079675 281.134118495226 615.39356197014</t>
  </si>
  <si>
    <t>-339.851404380142 300.911309089663 674.530136943718</t>
  </si>
  <si>
    <t>-517.709647361177 66.9747133834326 -200.159673922972</t>
  </si>
  <si>
    <t>-526.362739021616 80.9328772145677 215.996873883718</t>
  </si>
  <si>
    <t>-529.105146592035 99.522669733926 621.888853481755</t>
  </si>
  <si>
    <t>-386.504471058042 55.5476615637863 681.5984832925</t>
  </si>
  <si>
    <t>9763-20170724T150433.975035900.bin</t>
  </si>
  <si>
    <t>-504.116113223061 145.998973641909 -202.87917189234</t>
  </si>
  <si>
    <t>-517.529064759386 144.92631242881 -300.464801800788</t>
  </si>
  <si>
    <t>-525.804882502971 141.267390974735 -408.548654831466</t>
  </si>
  <si>
    <t>-530.573464318686 137.249126854952 -506.35007548775</t>
  </si>
  <si>
    <t>-532.58935494919 132.697978639866 -604.22355463403</t>
  </si>
  <si>
    <t>-532.492097423366 125.894608387607 -742.055689749516</t>
  </si>
  <si>
    <t>-510.57234748587 122.661326752287 -830.543413406596</t>
  </si>
  <si>
    <t>-537.115627665143 158.513933547674 -682.594783578104</t>
  </si>
  <si>
    <t>-580.771649003013 291.095588097381 -671.873645363495</t>
  </si>
  <si>
    <t>-534.896790550286 323.201137773618 -377.145505426561</t>
  </si>
  <si>
    <t>-326.968031231137 274.688101633015 -256.575401412697</t>
  </si>
  <si>
    <t>-527.954549961404 99.289953675227 -679.665101452166</t>
  </si>
  <si>
    <t>-301.929797268012 19.9204325200435 -345.771523378454</t>
  </si>
  <si>
    <t>-490.702769606342 224.984338834521 -205.562589290373</t>
  </si>
  <si>
    <t>-486.545274439836 252.633853408064 209.978316235971</t>
  </si>
  <si>
    <t>-487.991252802479 281.127168707014 615.384485605438</t>
  </si>
  <si>
    <t>-339.849290409277 300.891938301193 674.522577002983</t>
  </si>
  <si>
    <t>-517.551276988955 66.9725131660086 -200.155318480835</t>
  </si>
  <si>
    <t>-526.310938691065 80.9498698530274 215.998375549318</t>
  </si>
  <si>
    <t>-529.109079028247 99.5335092100584 621.888123005812</t>
  </si>
  <si>
    <t>-386.502226626348 55.5788305590511 681.59799141519</t>
  </si>
  <si>
    <t>9763-20170724T150434.039716500.bin</t>
  </si>
  <si>
    <t>-503.922216967691 145.981690814787 -202.880821221491</t>
  </si>
  <si>
    <t>-517.333680349795 144.883550563553 -300.466247673651</t>
  </si>
  <si>
    <t>-525.594940655471 141.178233147569 -408.549782202346</t>
  </si>
  <si>
    <t>-530.344330669988 137.111499884247 -506.350079323155</t>
  </si>
  <si>
    <t>-532.334624512525 132.505623686722 -604.221528498728</t>
  </si>
  <si>
    <t>-532.194182223376 125.619184069531 -742.049601436709</t>
  </si>
  <si>
    <t>-510.211154325314 122.382496339258 -830.521492401904</t>
  </si>
  <si>
    <t>-536.859300286605 158.270877431903 -682.609536146981</t>
  </si>
  <si>
    <t>-580.715231739403 290.799079855769 -671.996057612943</t>
  </si>
  <si>
    <t>-535.548797321878 322.958040987466 -377.164194454512</t>
  </si>
  <si>
    <t>-327.739400207471 274.414351357814 -256.401012325279</t>
  </si>
  <si>
    <t>-527.653220461627 99.0556487493516 -679.641564722424</t>
  </si>
  <si>
    <t>-301.316843524947 19.928931310902 -345.855339185569</t>
  </si>
  <si>
    <t>-490.535643517698 224.94385674834 -205.583324383709</t>
  </si>
  <si>
    <t>-486.434703250967 252.627854747515 209.955844237232</t>
  </si>
  <si>
    <t>-487.996551755569 281.11191484677 615.361843996837</t>
  </si>
  <si>
    <t>-339.850659675914 300.873062632322 674.491259362471</t>
  </si>
  <si>
    <t>-517.331532951769 66.9972016404638 -200.148693480888</t>
  </si>
  <si>
    <t>-526.163991739714 80.94571155621 216.004430312013</t>
  </si>
  <si>
    <t>-529.113716886588 99.5544304089622 621.886544883521</t>
  </si>
  <si>
    <t>-386.489779952567 55.6375740470792 681.583467143998</t>
  </si>
  <si>
    <t>9763-20170724T150434.071817700.bin</t>
  </si>
  <si>
    <t>-503.856988765308 146.000588750005 -202.881423626579</t>
  </si>
  <si>
    <t>-517.277710360954 144.90078998278 -300.465630817663</t>
  </si>
  <si>
    <t>-525.528620063131 141.183957467429 -408.549429184843</t>
  </si>
  <si>
    <t>-530.260013842242 137.103611345885 -506.350022818804</t>
  </si>
  <si>
    <t>-532.223438358721 132.481937823842 -604.221292140709</t>
  </si>
  <si>
    <t>-532.035713463219 125.57095124182 -742.04809656253</t>
  </si>
  <si>
    <t>-510.000119203614 122.328481411554 -830.506654890307</t>
  </si>
  <si>
    <t>-536.737234227828 158.23069580736 -682.6153863198</t>
  </si>
  <si>
    <t>-580.699770578123 290.72387336315 -672.011622907684</t>
  </si>
  <si>
    <t>-535.688619701791 322.932570712316 -377.161497095031</t>
  </si>
  <si>
    <t>-327.88064978349 274.351905002192 -256.410619084032</t>
  </si>
  <si>
    <t>-527.500152402702 99.020889757011 -679.633968821315</t>
  </si>
  <si>
    <t>-301.048910321427 19.9749691985462 -345.873522735234</t>
  </si>
  <si>
    <t>-490.489907033182 224.951189086103 -205.590355318219</t>
  </si>
  <si>
    <t>-486.451659009186 252.625288102304 209.950054314789</t>
  </si>
  <si>
    <t>-488.003574516375 281.102690549719 615.348447013417</t>
  </si>
  <si>
    <t>-339.85649129946 300.886972179129 674.467109246137</t>
  </si>
  <si>
    <t>-517.231562375023 67.035168510592 -200.149875755006</t>
  </si>
  <si>
    <t>-526.104937667152 80.9300822597013 216.004153445308</t>
  </si>
  <si>
    <t>-529.119532355892 99.5709102374863 621.88480324431</t>
  </si>
  <si>
    <t>-386.487125547011 55.6654107060624 681.569844816623</t>
  </si>
  <si>
    <t>9763-20170724T150434.139500900.bin</t>
  </si>
  <si>
    <t>-503.709601460455 146.057780817754 -202.902265084516</t>
  </si>
  <si>
    <t>-517.112331984545 144.947006755516 -300.488910076756</t>
  </si>
  <si>
    <t>-525.302770581949 141.221057016064 -408.577042505826</t>
  </si>
  <si>
    <t>-529.963256628978 137.135914914734 -506.380852019347</t>
  </si>
  <si>
    <t>-531.839709191293 132.51417749992 -604.253692623218</t>
  </si>
  <si>
    <t>-531.512900959901 125.609191447664 -742.080494020169</t>
  </si>
  <si>
    <t>-509.356040633584 122.376099573782 -830.509185715823</t>
  </si>
  <si>
    <t>-536.309232177611 158.260931755808 -682.651117608533</t>
  </si>
  <si>
    <t>-580.457140240048 290.690061864877 -671.996672085338</t>
  </si>
  <si>
    <t>-535.750509275423 322.904741156583 -377.100985632033</t>
  </si>
  <si>
    <t>-327.996619965027 274.069471256883 -256.359779818923</t>
  </si>
  <si>
    <t>-527.005498261252 99.0618934704551 -679.663128377301</t>
  </si>
  <si>
    <t>-300.590361301573 20.3597827419201 -345.894174657286</t>
  </si>
  <si>
    <t>-490.411388430112 224.978085125499 -205.599192606078</t>
  </si>
  <si>
    <t>-486.451352579677 252.67658069845 209.940330396635</t>
  </si>
  <si>
    <t>-488.020466049277 281.095718223816 615.334056991598</t>
  </si>
  <si>
    <t>-339.872541321633 300.949202942023 674.427436637747</t>
  </si>
  <si>
    <t>-517.014006187783 67.0960842833788 -200.164768400918</t>
  </si>
  <si>
    <t>-525.978887778635 80.9386995692573 215.989061547866</t>
  </si>
  <si>
    <t>-529.13211182502 99.5850949759219 621.8774205617</t>
  </si>
  <si>
    <t>-386.490639470914 55.687362320996 681.54653229256</t>
  </si>
  <si>
    <t>9763-20170724T150434.175601100.bin</t>
  </si>
  <si>
    <t>-503.706076746882 146.085384993613 -202.89933560026</t>
  </si>
  <si>
    <t>-517.09187987827 144.967407050281 -300.488106751141</t>
  </si>
  <si>
    <t>-525.245869514743 141.235583045446 -408.578774476788</t>
  </si>
  <si>
    <t>-529.866354926601 137.1471135977 -506.384389208408</t>
  </si>
  <si>
    <t>-531.695929782951 132.523835471158 -604.25821931754</t>
  </si>
  <si>
    <t>-531.295905336273 125.619839370391 -742.084793070763</t>
  </si>
  <si>
    <t>-509.081681176742 122.40288590603 -830.499633080984</t>
  </si>
  <si>
    <t>-536.134152855667 158.269442557378 -682.657565262581</t>
  </si>
  <si>
    <t>-580.342930322562 290.675117909495 -671.99027919295</t>
  </si>
  <si>
    <t>-535.919722434341 322.779624217948 -377.03960280704</t>
  </si>
  <si>
    <t>-328.198338918262 273.904360911632 -256.258653036625</t>
  </si>
  <si>
    <t>-526.811283901535 99.0738565532786 -679.665197326125</t>
  </si>
  <si>
    <t>-300.474429807689 20.5335720363839 -345.898924917691</t>
  </si>
  <si>
    <t>-490.441527048881 224.98027148002 -205.605096097261</t>
  </si>
  <si>
    <t>-486.450063491872 252.708110988554 209.932245849777</t>
  </si>
  <si>
    <t>-488.018320485113 281.09309977007 615.329853601488</t>
  </si>
  <si>
    <t>-339.86977089472 300.930223151841 674.427199901265</t>
  </si>
  <si>
    <t>-517.015545266372 67.1295522148746 -200.168708357912</t>
  </si>
  <si>
    <t>-525.960282866084 80.9335615180476 215.986856886346</t>
  </si>
  <si>
    <t>-529.136225098295 99.5833246653372 621.876523149067</t>
  </si>
  <si>
    <t>-386.488755548475 55.7048205320466 681.545396910009</t>
  </si>
  <si>
    <t>9763-20170724T150434.240779600.bin</t>
  </si>
  <si>
    <t>-503.736581103277 146.09315411024 -202.908294947024</t>
  </si>
  <si>
    <t>-517.095384731314 144.965145422582 -300.500697002674</t>
  </si>
  <si>
    <t>-525.192374705356 141.220092168865 -408.595171652913</t>
  </si>
  <si>
    <t>-529.750277411127 137.119809199439 -506.403295691047</t>
  </si>
  <si>
    <t>-531.506202575293 132.486309470912 -604.277861416031</t>
  </si>
  <si>
    <t>-530.990939546753 125.570198735797 -742.103523261913</t>
  </si>
  <si>
    <t>-508.679659906961 122.389788311889 -830.495155966681</t>
  </si>
  <si>
    <t>-535.890852565282 158.223198430569 -682.683142849211</t>
  </si>
  <si>
    <t>-580.247354227415 290.579099724985 -672.011556915155</t>
  </si>
  <si>
    <t>-536.511598874253 322.459150276241 -376.933879208528</t>
  </si>
  <si>
    <t>-328.796780660074 273.44634961517 -256.197481816398</t>
  </si>
  <si>
    <t>-526.546531252395 99.0315922878679 -679.678059559897</t>
  </si>
  <si>
    <t>-300.403456979583 20.6920472648787 -345.885968991228</t>
  </si>
  <si>
    <t>-490.508387971636 225.016574196664 -205.611526725104</t>
  </si>
  <si>
    <t>-486.458820596604 252.70368811577 209.927955842188</t>
  </si>
  <si>
    <t>-488.011405305019 281.099436180136 615.326891477863</t>
  </si>
  <si>
    <t>-339.863244424934 300.885379886071 674.442346496287</t>
  </si>
  <si>
    <t>-517.010299812139 67.1312108243103 -200.168504503345</t>
  </si>
  <si>
    <t>-526.022157432053 80.9589159505604 215.984826180473</t>
  </si>
  <si>
    <t>-529.138005968245 99.5828166980741 621.875009422612</t>
  </si>
  <si>
    <t>-386.486600143925 55.726604209365 681.550929410422</t>
  </si>
  <si>
    <t>9763-20170724T150434.273870000.bin</t>
  </si>
  <si>
    <t>-503.749044562248 146.10690237672 -202.899886749601</t>
  </si>
  <si>
    <t>-517.094512164328 144.975425752561 -300.494014131815</t>
  </si>
  <si>
    <t>-525.167649402234 141.228492116463 -408.590253800759</t>
  </si>
  <si>
    <t>-529.700333585874 137.12794979807 -506.399497067597</t>
  </si>
  <si>
    <t>-531.427472551809 132.495748441807 -604.274733806348</t>
  </si>
  <si>
    <t>-530.868022846761 125.583611647962 -742.100448301835</t>
  </si>
  <si>
    <t>-508.499893895938 122.422072682696 -830.47840024341</t>
  </si>
  <si>
    <t>-535.794078757246 158.233839568459 -682.680552900473</t>
  </si>
  <si>
    <t>-580.186855965831 290.578767544516 -671.990203982583</t>
  </si>
  <si>
    <t>-536.822824651926 322.394908513875 -376.850693034245</t>
  </si>
  <si>
    <t>-329.091957935359 273.265039446969 -256.18946137314</t>
  </si>
  <si>
    <t>-526.436533216955 99.0442488446845 -679.674148181881</t>
  </si>
  <si>
    <t>-300.381914503624 20.788316169052 -345.813563918951</t>
  </si>
  <si>
    <t>-490.493691702982 225.014687788392 -205.614071277467</t>
  </si>
  <si>
    <t>-486.458998765381 252.711827478944 209.924861565501</t>
  </si>
  <si>
    <t>-488.003637173505 281.09635830102 615.327229720488</t>
  </si>
  <si>
    <t>-339.857655382197 300.871213599997 674.451862981059</t>
  </si>
  <si>
    <t>-517.021249336122 67.1424148747899 -200.167967781386</t>
  </si>
  <si>
    <t>-526.033012459048 80.9745184641451 215.985191133701</t>
  </si>
  <si>
    <t>-529.138146757192 99.5863313427596 621.873172187733</t>
  </si>
  <si>
    <t>-386.47653529977 55.7657158828806 681.550688184519</t>
  </si>
  <si>
    <t>9763-20170724T150434.341050600.bin</t>
  </si>
  <si>
    <t>-503.741579422126 146.120678133145 -202.906959498145</t>
  </si>
  <si>
    <t>-517.077769987683 144.993797103707 -300.502378499731</t>
  </si>
  <si>
    <t>-525.133010328971 141.259686601117 -408.600289658547</t>
  </si>
  <si>
    <t>-529.646599014251 137.174687638221 -506.411190522837</t>
  </si>
  <si>
    <t>-531.351849666524 132.563202409858 -604.287697819926</t>
  </si>
  <si>
    <t>-530.758865809912 125.686258066337 -742.114954482539</t>
  </si>
  <si>
    <t>-508.307443361371 122.556785793775 -830.473018760439</t>
  </si>
  <si>
    <t>-535.719129053033 158.318035676376 -682.688159589554</t>
  </si>
  <si>
    <t>-580.190686513599 290.627110809919 -671.904868220195</t>
  </si>
  <si>
    <t>-537.547127449502 322.406875130692 -376.656577506891</t>
  </si>
  <si>
    <t>-329.796621752753 272.995784520673 -256.143970370197</t>
  </si>
  <si>
    <t>-526.32284326111 99.1339864262502 -679.694606678756</t>
  </si>
  <si>
    <t>-300.392502186967 20.9696196047307 -345.734292425714</t>
  </si>
  <si>
    <t>-490.474025694659 225.056871512296 -205.616582431886</t>
  </si>
  <si>
    <t>-486.463633952989 252.715888961742 209.925077107133</t>
  </si>
  <si>
    <t>-487.99489926277 281.087476465447 615.328821212377</t>
  </si>
  <si>
    <t>-339.848891301015 300.818374651693 674.468083030037</t>
  </si>
  <si>
    <t>-517.022220669879 67.1649390994698 -200.167139713871</t>
  </si>
  <si>
    <t>-526.061395260139 81.0284060824424 215.984409204061</t>
  </si>
  <si>
    <t>-529.141127115444 99.5755277723492 621.87241752844</t>
  </si>
  <si>
    <t>-386.498550818361 55.7153893282969 681.566540241563</t>
  </si>
  <si>
    <t>9763-20170724T150434.373137800.bin</t>
  </si>
  <si>
    <t>-503.719071357244 146.157456354375 -202.914936152964</t>
  </si>
  <si>
    <t>-517.068829197445 145.029285467971 -300.508566689923</t>
  </si>
  <si>
    <t>-525.126828775532 141.29908019436 -408.606354588268</t>
  </si>
  <si>
    <t>-529.638163719934 137.220625559431 -506.4176161465</t>
  </si>
  <si>
    <t>-531.336586112837 132.619223847611 -604.29473038195</t>
  </si>
  <si>
    <t>-530.729357660025 125.760326271087 -742.122803166318</t>
  </si>
  <si>
    <t>-508.244409813499 122.645600710819 -830.472868774115</t>
  </si>
  <si>
    <t>-535.703162516966 158.383272036901 -682.692142780839</t>
  </si>
  <si>
    <t>-580.224398572501 290.677629641259 -671.869979702029</t>
  </si>
  <si>
    <t>-538.009666725381 322.426553017483 -376.556712800343</t>
  </si>
  <si>
    <t>-330.252135660909 272.904262322936 -256.101932909831</t>
  </si>
  <si>
    <t>-526.292360241892 99.2011528949135 -679.705497650405</t>
  </si>
  <si>
    <t>-300.356416929146 21.0429170073048 -345.728179098524</t>
  </si>
  <si>
    <t>-490.461856306434 225.07307528085 -205.614837425891</t>
  </si>
  <si>
    <t>-486.399963331627 252.737772933448 209.925952951241</t>
  </si>
  <si>
    <t>-487.988641727016 281.081721697277 615.329796857658</t>
  </si>
  <si>
    <t>-339.840640710488 300.766426762544 674.479492203959</t>
  </si>
  <si>
    <t>-517.01374955516 67.1993684975132 -200.168642756694</t>
  </si>
  <si>
    <t>-526.05102472094 81.0489694651037 215.98336156242</t>
  </si>
  <si>
    <t>-529.143172156982 99.5711930287325 621.873556984546</t>
  </si>
  <si>
    <t>-386.519506928708 55.6642556939619 681.578446094963</t>
  </si>
  <si>
    <t>9763-20170724T150434.442828400.bin</t>
  </si>
  <si>
    <t>-503.726798343062 146.191128786149 -202.920986323466</t>
  </si>
  <si>
    <t>-517.093411301167 145.068567360934 -300.512332122776</t>
  </si>
  <si>
    <t>-525.177956259692 141.342911088218 -408.608448242777</t>
  </si>
  <si>
    <t>-529.716193206375 137.268535235911 -506.418380625824</t>
  </si>
  <si>
    <t>-531.44435814067 132.671166122824 -604.295409295911</t>
  </si>
  <si>
    <t>-530.881940514249 125.817767785567 -742.123883244896</t>
  </si>
  <si>
    <t>-508.364056901282 122.729830566737 -830.466467904468</t>
  </si>
  <si>
    <t>-535.853485548229 158.435463638649 -682.69024131346</t>
  </si>
  <si>
    <t>-580.485862739564 290.687223115908 -671.782759571012</t>
  </si>
  <si>
    <t>-539.194293292326 322.277515018165 -376.321933325661</t>
  </si>
  <si>
    <t>-331.395911753084 272.44417901479 -256.066190805864</t>
  </si>
  <si>
    <t>-526.407617043044 99.2587746360068 -679.709108205108</t>
  </si>
  <si>
    <t>-300.425764767075 21.0877965554164 -345.849887949078</t>
  </si>
  <si>
    <t>-490.463242767818 225.102812310367 -205.620341081802</t>
  </si>
  <si>
    <t>-486.38190176976 252.747814572131 209.921625079199</t>
  </si>
  <si>
    <t>-487.98463192487 281.071785211573 615.327929145594</t>
  </si>
  <si>
    <t>-339.83487062853 300.737527465053 674.479467263307</t>
  </si>
  <si>
    <t>-517.018368472216 67.2465986491704 -200.171405979343</t>
  </si>
  <si>
    <t>-526.078116912294 81.0843187263049 215.980604565294</t>
  </si>
  <si>
    <t>-529.14432669192 99.5697926669409 621.8771442211</t>
  </si>
  <si>
    <t>-386.524849527724 55.6672351320128 681.595262590198</t>
  </si>
  <si>
    <t>9763-20170724T150434.474938700.bin</t>
  </si>
  <si>
    <t>-503.748262287974 146.232963541199 -202.925106305253</t>
  </si>
  <si>
    <t>-517.111557399311 145.113548985169 -300.516889222693</t>
  </si>
  <si>
    <t>-525.195526448326 141.387476003788 -408.613076384201</t>
  </si>
  <si>
    <t>-529.734352659028 137.310577663173 -506.422926597395</t>
  </si>
  <si>
    <t>-531.464048124414 132.708811613709 -604.299550085692</t>
  </si>
  <si>
    <t>-530.904673971341 125.847216841286 -742.1277175951</t>
  </si>
  <si>
    <t>-508.343087799794 122.77020534184 -830.459511391941</t>
  </si>
  <si>
    <t>-535.875561706471 158.46848491018 -682.695896373213</t>
  </si>
  <si>
    <t>-580.605522478611 290.682414458565 -671.775039900766</t>
  </si>
  <si>
    <t>-539.795317643193 322.173729924644 -376.236819117897</t>
  </si>
  <si>
    <t>-331.952806605745 272.244785956944 -256.096967597484</t>
  </si>
  <si>
    <t>-526.428311927494 99.2920162764749 -679.711518018392</t>
  </si>
  <si>
    <t>-300.41204397449 21.1912281633074 -345.938174830373</t>
  </si>
  <si>
    <t>-490.480041948654 225.14552498997 -205.623179320176</t>
  </si>
  <si>
    <t>-486.39115800997 252.762145171346 209.920590679053</t>
  </si>
  <si>
    <t>-487.983800806548 281.070138953858 615.328467199292</t>
  </si>
  <si>
    <t>-339.837080403421 300.752485848818 674.482191840354</t>
  </si>
  <si>
    <t>-517.041331270081 67.2946214645874 -200.177762821987</t>
  </si>
  <si>
    <t>-526.079357155608 81.0805066778578 215.976372986554</t>
  </si>
  <si>
    <t>-529.148141439545 99.5768037553507 621.875663096753</t>
  </si>
  <si>
    <t>-386.521518207779 55.6946745016996 681.591568800274</t>
  </si>
  <si>
    <t>9763-20170724T150434.539615100.bin</t>
  </si>
  <si>
    <t>-503.829701236985 146.32366915386 -202.912379016016</t>
  </si>
  <si>
    <t>-517.198387051538 145.215368764003 -300.503695075039</t>
  </si>
  <si>
    <t>-525.280076278345 141.516770751391 -408.600938076716</t>
  </si>
  <si>
    <t>-529.81406599952 137.471780079317 -506.412347131256</t>
  </si>
  <si>
    <t>-531.536633735069 132.908830249335 -604.29090035665</t>
  </si>
  <si>
    <t>-530.965184717757 126.109875603775 -742.122118605935</t>
  </si>
  <si>
    <t>-508.182090258925 123.102086803833 -830.399441584099</t>
  </si>
  <si>
    <t>-535.959621049446 158.701122656643 -682.675790455605</t>
  </si>
  <si>
    <t>-580.760713294643 290.889146522689 -671.656148210852</t>
  </si>
  <si>
    <t>-540.761766498449 322.028153108176 -375.969794569347</t>
  </si>
  <si>
    <t>-332.757590185645 272.09307763872 -256.112549219326</t>
  </si>
  <si>
    <t>-526.47594207928 99.5292826356895 -679.717722978091</t>
  </si>
  <si>
    <t>-300.32540395414 21.4031253416547 -346.170088827289</t>
  </si>
  <si>
    <t>-490.561910824396 225.196916975835 -205.611126721472</t>
  </si>
  <si>
    <t>-486.494778033949 252.791839277703 209.934269008106</t>
  </si>
  <si>
    <t>-487.996628402366 281.065027667338 615.331628918374</t>
  </si>
  <si>
    <t>-339.843978673668 300.76372991188 674.464923210881</t>
  </si>
  <si>
    <t>-517.10201975607 67.4041670397542 -200.193589110031</t>
  </si>
  <si>
    <t>-526.098441897529 81.0698861283504 215.965386462798</t>
  </si>
  <si>
    <t>-529.16709779963 99.5734632769961 621.871428145181</t>
  </si>
  <si>
    <t>-386.537274950634 55.6828553522637 681.573590103891</t>
  </si>
  <si>
    <t>9763-20170724T150434.577302900.bin</t>
  </si>
  <si>
    <t>-503.8940032402 146.347069946479 -202.921455351641</t>
  </si>
  <si>
    <t>-517.263733873707 145.233228724821 -300.512416366427</t>
  </si>
  <si>
    <t>-525.342859693659 141.529151610431 -408.609676273504</t>
  </si>
  <si>
    <t>-529.873058549856 137.479680466664 -506.421230593216</t>
  </si>
  <si>
    <t>-531.590336542734 132.912748191412 -604.299627072732</t>
  </si>
  <si>
    <t>-531.009893156937 126.109265949122 -742.130560354279</t>
  </si>
  <si>
    <t>-508.078794940819 123.145857557091 -830.371008425157</t>
  </si>
  <si>
    <t>-536.018034976872 158.700982989987 -682.685719672208</t>
  </si>
  <si>
    <t>-580.908325941931 290.847337126075 -671.660477179114</t>
  </si>
  <si>
    <t>-541.178820550371 321.944471976707 -375.933507659398</t>
  </si>
  <si>
    <t>-333.165703971013 272.073541424311 -256.065006148876</t>
  </si>
  <si>
    <t>-526.514897803795 99.5322769645775 -679.724987547829</t>
  </si>
  <si>
    <t>-300.323927565846 21.4983115470723 -346.260556736932</t>
  </si>
  <si>
    <t>-490.680284535257 225.213803436973 -205.612717566833</t>
  </si>
  <si>
    <t>-486.538183100963 252.822631967035 209.931063083544</t>
  </si>
  <si>
    <t>-487.996559558234 281.066610811934 615.331480956222</t>
  </si>
  <si>
    <t>-339.843959406544 300.75840164354 674.467284327663</t>
  </si>
  <si>
    <t>-517.151002093646 67.4361773286053 -200.200356400576</t>
  </si>
  <si>
    <t>-526.136712239658 81.0592815950681 215.960232094437</t>
  </si>
  <si>
    <t>-529.175007582943 99.5708384916122 621.868225355809</t>
  </si>
  <si>
    <t>-386.536514549055 55.7023091742274 681.565878025382</t>
  </si>
  <si>
    <t>9763-20170724T150434.640976400.bin</t>
  </si>
  <si>
    <t>-504.005643328006 146.438777629708 -202.913317555828</t>
  </si>
  <si>
    <t>-517.401285654529 145.340261201039 -300.500937097206</t>
  </si>
  <si>
    <t>-525.506573777056 141.627851468422 -408.595979780555</t>
  </si>
  <si>
    <t>-530.058307849346 137.560838449805 -506.405620283604</t>
  </si>
  <si>
    <t>-531.794384719479 132.966818586808 -604.28245425363</t>
  </si>
  <si>
    <t>-531.236902845283 126.115285170825 -742.111289986679</t>
  </si>
  <si>
    <t>-508.027143939533 123.170709549218 -830.279462619915</t>
  </si>
  <si>
    <t>-536.24330979419 158.726305413795 -682.676755651789</t>
  </si>
  <si>
    <t>-581.298695265463 290.817403158631 -671.675795974836</t>
  </si>
  <si>
    <t>-542.068142623049 321.970199573687 -375.887910145745</t>
  </si>
  <si>
    <t>-334.068367095789 272.0692852826 -256.008802547313</t>
  </si>
  <si>
    <t>-526.723329350197 99.5615154117449 -679.697036505226</t>
  </si>
  <si>
    <t>-300.532017441948 21.7240294320065 -346.278344818149</t>
  </si>
  <si>
    <t>-490.769119769317 225.303810908818 -205.611871815221</t>
  </si>
  <si>
    <t>-486.598385743408 252.863202359946 209.934894831026</t>
  </si>
  <si>
    <t>-488.002333078686 281.073991654866 615.342162820786</t>
  </si>
  <si>
    <t>-339.851280045266 300.79903809635 674.47070989914</t>
  </si>
  <si>
    <t>-517.254468103374 67.5411606548746 -200.206512604861</t>
  </si>
  <si>
    <t>-526.154216382229 81.0325357154481 215.960244301641</t>
  </si>
  <si>
    <t>-529.184899141694 99.5715068327054 621.867500863211</t>
  </si>
  <si>
    <t>-386.535478291479 55.7259686231632 681.555961286797</t>
  </si>
  <si>
    <t>9763-20170724T150434.675578000.bin</t>
  </si>
  <si>
    <t>-504.079024132708 146.479349543361 -202.913087891355</t>
  </si>
  <si>
    <t>-517.480920592958 145.387126080706 -300.499909436038</t>
  </si>
  <si>
    <t>-525.607187232286 141.671947315718 -408.59329621171</t>
  </si>
  <si>
    <t>-530.18314532416 137.59776798709 -506.401548778553</t>
  </si>
  <si>
    <t>-531.948362085887 132.991829821973 -604.277317938801</t>
  </si>
  <si>
    <t>-531.436854029214 126.117630918183 -742.104971367406</t>
  </si>
  <si>
    <t>-508.06978705347 123.154447801971 -830.231146738281</t>
  </si>
  <si>
    <t>-536.430234219601 158.737406547895 -682.674160487035</t>
  </si>
  <si>
    <t>-581.533338641592 290.818084299314 -671.659549625375</t>
  </si>
  <si>
    <t>-542.487562444225 321.953288503915 -375.84547316153</t>
  </si>
  <si>
    <t>-334.474589845501 272.064779784941 -255.983990548816</t>
  </si>
  <si>
    <t>-526.895682667828 99.5751466948811 -679.688170112713</t>
  </si>
  <si>
    <t>-300.680376420302 21.8176378679755 -346.247955215525</t>
  </si>
  <si>
    <t>-490.880296022742 225.329627338106 -205.601347498447</t>
  </si>
  <si>
    <t>-486.639423749124 252.882282456415 209.945118236176</t>
  </si>
  <si>
    <t>-488.011890322844 281.073433415716 615.346886015188</t>
  </si>
  <si>
    <t>-339.857303831112 300.831223532271 674.455688654649</t>
  </si>
  <si>
    <t>-517.31105193686 67.5816653990817 -200.212183108853</t>
  </si>
  <si>
    <t>-526.151441722018 81.0076189759186 215.957975999381</t>
  </si>
  <si>
    <t>-529.194974750163 99.58421988699 621.863098236569</t>
  </si>
  <si>
    <t>-386.53686559013 55.7403768985369 681.532004515906</t>
  </si>
  <si>
    <t>9763-20170724T150434.741757600.bin</t>
  </si>
  <si>
    <t>-504.224833990841 146.549694567408 -202.919362522394</t>
  </si>
  <si>
    <t>-517.635078721869 145.480354956301 -300.505351372702</t>
  </si>
  <si>
    <t>-525.798303948778 141.766812160424 -408.595898306274</t>
  </si>
  <si>
    <t>-530.417769943602 137.68364242768 -506.401800217752</t>
  </si>
  <si>
    <t>-532.23585131694 133.057582085891 -604.275719655334</t>
  </si>
  <si>
    <t>-531.807950057185 126.142742016447 -742.101658775537</t>
  </si>
  <si>
    <t>-508.140174909647 123.146847989281 -830.146273763961</t>
  </si>
  <si>
    <t>-536.774003865973 158.778599400446 -682.677449127621</t>
  </si>
  <si>
    <t>-581.942523867302 290.832923047713 -671.648668455012</t>
  </si>
  <si>
    <t>-543.14188758392 322.041447986021 -375.810099847906</t>
  </si>
  <si>
    <t>-335.094499670059 272.129103509299 -256.018331353522</t>
  </si>
  <si>
    <t>-527.220178908779 99.6199835176108 -679.679636511837</t>
  </si>
  <si>
    <t>-300.915576143818 21.9336743903011 -346.325530468811</t>
  </si>
  <si>
    <t>-491.033111593574 225.406143227959 -205.582114295916</t>
  </si>
  <si>
    <t>-486.786376411297 252.924195066672 209.966610216939</t>
  </si>
  <si>
    <t>-488.028051771307 281.080593872782 615.363197665965</t>
  </si>
  <si>
    <t>-339.873762456568 300.90156477052 674.451598954464</t>
  </si>
  <si>
    <t>-517.464421736544 67.6604407086259 -200.224080802565</t>
  </si>
  <si>
    <t>-526.178215865485 81.0184441290348 215.950980420707</t>
  </si>
  <si>
    <t>-529.206051871712 99.6038315772244 621.852560044913</t>
  </si>
  <si>
    <t>-386.533501889002 55.7752000421226 681.498147229328</t>
  </si>
  <si>
    <t>9763-20170724T150434.774854600.bin</t>
  </si>
  <si>
    <t>-504.326922990968 146.58796877877 -202.918928898549</t>
  </si>
  <si>
    <t>-517.736611626025 145.520049084227 -300.505094024685</t>
  </si>
  <si>
    <t>-525.896335636603 141.800825381264 -408.595746797111</t>
  </si>
  <si>
    <t>-530.51111722821 137.709927614195 -506.401379372553</t>
  </si>
  <si>
    <t>-532.322871648591 133.07330940229 -604.275017786321</t>
  </si>
  <si>
    <t>-531.884060330084 126.14155201815 -742.099947692752</t>
  </si>
  <si>
    <t>-508.094882940349 123.153009737337 -830.112207719924</t>
  </si>
  <si>
    <t>-536.857822986769 158.784166126965 -682.68027650919</t>
  </si>
  <si>
    <t>-582.071882901596 290.824274754314 -671.680591553493</t>
  </si>
  <si>
    <t>-543.435377219192 321.978382416095 -375.814677298176</t>
  </si>
  <si>
    <t>-335.374953577596 272.124189617319 -256.021423933374</t>
  </si>
  <si>
    <t>-527.29824066011 99.6268881472236 -679.674511593684</t>
  </si>
  <si>
    <t>-301.04399548689 22.0791250690554 -346.355994508653</t>
  </si>
  <si>
    <t>-491.132794811079 225.425671688849 -205.578924578332</t>
  </si>
  <si>
    <t>-486.81602175928 252.967937853886 209.967433508995</t>
  </si>
  <si>
    <t>-488.029924554322 281.088305648536 615.370779893513</t>
  </si>
  <si>
    <t>-339.877573318457 300.92801945337 674.457726080578</t>
  </si>
  <si>
    <t>-517.541896694615 67.6979268434873 -200.232490881578</t>
  </si>
  <si>
    <t>-526.202798441544 81.0257983961849 215.944603901018</t>
  </si>
  <si>
    <t>-529.204350772426 99.6088693209551 621.849208548034</t>
  </si>
  <si>
    <t>-386.528443668431 55.7908632930787 681.494646214818</t>
  </si>
  <si>
    <t>9763-20170724T150434.839522900.bin</t>
  </si>
  <si>
    <t>-504.52248891032 146.718614981478 -202.921271579596</t>
  </si>
  <si>
    <t>-517.933405686935 145.652764455672 -300.507138851501</t>
  </si>
  <si>
    <t>-526.061780544193 141.931765630977 -408.600126608571</t>
  </si>
  <si>
    <t>-530.635004670349 137.838755080653 -506.407770632947</t>
  </si>
  <si>
    <t>-532.391954506815 133.2006874017 -604.282189039587</t>
  </si>
  <si>
    <t>-531.862126674295 126.267723888551 -742.106970953037</t>
  </si>
  <si>
    <t>-507.857506677178 123.306230763757 -830.061441582655</t>
  </si>
  <si>
    <t>-536.876874759976 158.910665089145 -682.690640687236</t>
  </si>
  <si>
    <t>-582.170963474871 290.927268540457 -671.733036904812</t>
  </si>
  <si>
    <t>-543.761798954793 322.075958075747 -375.836931727629</t>
  </si>
  <si>
    <t>-335.731690685766 272.311614518886 -255.953665342325</t>
  </si>
  <si>
    <t>-527.315775239816 99.7539376847433 -679.67810008209</t>
  </si>
  <si>
    <t>-301.056142659836 22.4290708018225 -346.31108638112</t>
  </si>
  <si>
    <t>-491.338333606166 225.566983673333 -205.575070099712</t>
  </si>
  <si>
    <t>-486.91076741739 253.037781169313 209.974903823247</t>
  </si>
  <si>
    <t>-488.036216402373 281.097879242535 615.383931053593</t>
  </si>
  <si>
    <t>-339.887874221619 300.973642824766 674.468823824881</t>
  </si>
  <si>
    <t>-517.725690596425 67.8418128169544 -200.235140484067</t>
  </si>
  <si>
    <t>-526.27117947617 81.0173152507105 215.949216385277</t>
  </si>
  <si>
    <t>-529.215436007808 99.5968687384634 621.84759795761</t>
  </si>
  <si>
    <t>-386.536816831549 55.7844525370124 681.490502046652</t>
  </si>
  <si>
    <t>9763-20170724T150434.875118900.bin</t>
  </si>
  <si>
    <t>-504.588630296836 146.804242786898 -202.936445625386</t>
  </si>
  <si>
    <t>-518.006056247328 145.740664064295 -300.52146891398</t>
  </si>
  <si>
    <t>-526.121149069865 142.024182235435 -408.615580863316</t>
  </si>
  <si>
    <t>-530.674245555431 137.937085614928 -506.424439112897</t>
  </si>
  <si>
    <t>-532.403096838181 133.306862771803 -604.299664318928</t>
  </si>
  <si>
    <t>-531.825490832458 126.387248664319 -742.124853253558</t>
  </si>
  <si>
    <t>-507.723623900088 123.433690942276 -830.053225631191</t>
  </si>
  <si>
    <t>-536.863206289479 159.02402476216 -682.707081222476</t>
  </si>
  <si>
    <t>-582.177443905671 291.02986728127 -671.73287150105</t>
  </si>
  <si>
    <t>-543.760948338042 322.204443032889 -375.840464595174</t>
  </si>
  <si>
    <t>-335.741135170769 272.45929028579 -255.931404557829</t>
  </si>
  <si>
    <t>-527.298418058336 99.8677789156386 -679.697247070263</t>
  </si>
  <si>
    <t>-301.05795440666 22.5602526225161 -346.309093903322</t>
  </si>
  <si>
    <t>-491.44286722386 225.651233331225 -205.571946891654</t>
  </si>
  <si>
    <t>-486.979305250702 253.087030079552 209.979884046332</t>
  </si>
  <si>
    <t>-488.03690026359 281.111131567567 615.391580842546</t>
  </si>
  <si>
    <t>-339.889962456641 300.997788173114 674.476317853972</t>
  </si>
  <si>
    <t>-517.754982349607 67.9329193955457 -200.239701052168</t>
  </si>
  <si>
    <t>-526.303444058545 81.0137879224062 215.947558642386</t>
  </si>
  <si>
    <t>-529.217919199526 99.5932049915771 621.849561066081</t>
  </si>
  <si>
    <t>-386.524295313806 55.825297757289 681.489325117685</t>
  </si>
  <si>
    <t>9763-20170724T150434.943311300.bin</t>
  </si>
  <si>
    <t>-504.752740846365 146.94810465298 -202.930252294076</t>
  </si>
  <si>
    <t>-518.147216762966 145.88586889208 -300.518370649835</t>
  </si>
  <si>
    <t>-526.193436075852 142.184293922395 -408.61818546745</t>
  </si>
  <si>
    <t>-530.667349834479 138.118275940456 -506.431546945447</t>
  </si>
  <si>
    <t>-532.300609097556 133.517750087947 -604.309859893386</t>
  </si>
  <si>
    <t>-531.571612214494 126.65036994555 -742.136971062833</t>
  </si>
  <si>
    <t>-507.308758804039 123.714587108102 -830.02155271833</t>
  </si>
  <si>
    <t>-536.686230666148 159.262754952528 -682.7124953377</t>
  </si>
  <si>
    <t>-582.06695207712 291.249937660936 -671.737217516764</t>
  </si>
  <si>
    <t>-543.760745023127 322.34949204804 -375.822630963315</t>
  </si>
  <si>
    <t>-335.724371219669 272.683593989611 -255.909425504371</t>
  </si>
  <si>
    <t>-527.10147116448 100.109085167299 -679.714418222824</t>
  </si>
  <si>
    <t>-301.051365864775 22.6682406683867 -346.314648335365</t>
  </si>
  <si>
    <t>-491.616835993857 225.760719992906 -205.570923335337</t>
  </si>
  <si>
    <t>-487.08558538889 253.184356795658 209.981038506063</t>
  </si>
  <si>
    <t>-488.039603011459 281.124260788848 615.406619778529</t>
  </si>
  <si>
    <t>-339.892604054358 301.013212783576 674.490345986477</t>
  </si>
  <si>
    <t>-517.906853543568 68.0667075317135 -200.256109714959</t>
  </si>
  <si>
    <t>-526.340832800847 81.0356769776874 215.936967889772</t>
  </si>
  <si>
    <t>-529.228195697256 99.5859577049548 621.84496546597</t>
  </si>
  <si>
    <t>-386.522866694417 55.8312953161962 681.466439361499</t>
  </si>
  <si>
    <t>9763-20170724T150434.975403000.bin</t>
  </si>
  <si>
    <t>-504.800089077488 146.987569374075 -202.937319754076</t>
  </si>
  <si>
    <t>-518.215847073182 145.925440894559 -300.522558909938</t>
  </si>
  <si>
    <t>-526.237798291875 142.225746871374 -408.624245082239</t>
  </si>
  <si>
    <t>-530.670667920051 138.163906572175 -506.439631454973</t>
  </si>
  <si>
    <t>-532.24396470907 133.571660054691 -604.319386489102</t>
  </si>
  <si>
    <t>-531.410827190429 126.72134914557 -742.14664349104</t>
  </si>
  <si>
    <t>-507.080905155094 123.783640293759 -830.012628694077</t>
  </si>
  <si>
    <t>-536.569810229096 159.326468983065 -682.722028553524</t>
  </si>
  <si>
    <t>-581.971753650951 291.306763074226 -671.744130480352</t>
  </si>
  <si>
    <t>-543.869810431169 322.351522704756 -375.797365636482</t>
  </si>
  <si>
    <t>-335.824716589074 272.660564609795 -255.909755512188</t>
  </si>
  <si>
    <t>-526.988382469375 100.17233724043 -679.723945923086</t>
  </si>
  <si>
    <t>-301.077282306805 22.6865810915463 -346.308570147548</t>
  </si>
  <si>
    <t>-491.667371484283 225.81855950261 -205.574234924921</t>
  </si>
  <si>
    <t>-487.095747499652 253.203167905144 209.979834744265</t>
  </si>
  <si>
    <t>-488.03881644447 281.134118105503 615.406519654165</t>
  </si>
  <si>
    <t>-339.890345074536 301.002820167737 674.493447379388</t>
  </si>
  <si>
    <t>-517.972738694363 68.1096279319042 -200.259559280823</t>
  </si>
  <si>
    <t>-526.387050999334 81.0676931027845 215.934227484995</t>
  </si>
  <si>
    <t>-529.236768476819 99.5845162724909 621.842726768023</t>
  </si>
  <si>
    <t>-386.530861765971 55.819640212658 681.45533495524</t>
  </si>
  <si>
    <t>9763-20170724T150435.038571200.bin</t>
  </si>
  <si>
    <t>-504.9136885355 147.032396200787 -202.928885386515</t>
  </si>
  <si>
    <t>-518.340062187279 145.976687140988 -300.512810686818</t>
  </si>
  <si>
    <t>-526.329601560592 142.279173910665 -408.616843368306</t>
  </si>
  <si>
    <t>-530.715094914256 138.220126247275 -506.434564265691</t>
  </si>
  <si>
    <t>-532.222966170726 133.632655363855 -604.315500202261</t>
  </si>
  <si>
    <t>-531.278769525356 126.792850767259 -742.14261802706</t>
  </si>
  <si>
    <t>-506.856064212667 123.857308314397 -829.98281907852</t>
  </si>
  <si>
    <t>-536.488208798514 159.392871043739 -682.719658785725</t>
  </si>
  <si>
    <t>-581.938590453929 291.363090001724 -671.762547899944</t>
  </si>
  <si>
    <t>-544.00404238957 322.28405337047 -375.781375852233</t>
  </si>
  <si>
    <t>-335.958018288831 272.61428825799 -255.886618187951</t>
  </si>
  <si>
    <t>-526.904073256389 100.239461986013 -679.718389522958</t>
  </si>
  <si>
    <t>-301.051985830896 22.6747381760808 -346.240010421444</t>
  </si>
  <si>
    <t>-491.753973790097 225.872342810757 -205.569589447169</t>
  </si>
  <si>
    <t>-487.124075157748 253.217064410587 209.986441669974</t>
  </si>
  <si>
    <t>-488.039309535773 281.128786388926 615.411707015774</t>
  </si>
  <si>
    <t>-339.884201166285 300.957282523823 674.495463091647</t>
  </si>
  <si>
    <t>-518.135313673106 68.15332221983 -200.246636863336</t>
  </si>
  <si>
    <t>-526.507240021358 81.1231211520148 215.947673281819</t>
  </si>
  <si>
    <t>-529.250398935935 99.5655774971121 621.848621360617</t>
  </si>
  <si>
    <t>-386.564952567731 55.7337573593138 681.460974749676</t>
  </si>
  <si>
    <t>9763-20170724T150435.075670400.bin</t>
  </si>
  <si>
    <t>-504.966234489543 147.052051673629 -202.927651315284</t>
  </si>
  <si>
    <t>-518.380958053141 146.001961039891 -300.513159396575</t>
  </si>
  <si>
    <t>-526.339767554099 142.301744448769 -408.619482763131</t>
  </si>
  <si>
    <t>-530.689919446409 138.237313243863 -506.438551516955</t>
  </si>
  <si>
    <t>-532.154638695777 133.642743034996 -604.319844532128</t>
  </si>
  <si>
    <t>-531.141370019661 126.791302738435 -742.145915141622</t>
  </si>
  <si>
    <t>-506.675494201524 123.850839104568 -829.973942432005</t>
  </si>
  <si>
    <t>-536.378794523908 159.396781021399 -682.728220326885</t>
  </si>
  <si>
    <t>-581.88145520104 291.346105035751 -671.804816032704</t>
  </si>
  <si>
    <t>-543.974523808449 322.255375363035 -375.818728102315</t>
  </si>
  <si>
    <t>-335.910331204127 272.623386964988 -255.939822699159</t>
  </si>
  <si>
    <t>-526.799728159743 100.242949721116 -679.717233496205</t>
  </si>
  <si>
    <t>-300.906815439016 22.6614192438217 -346.193319622287</t>
  </si>
  <si>
    <t>-491.767262487628 225.89345452674 -205.572206295066</t>
  </si>
  <si>
    <t>-487.120464032582 253.203154880061 209.98595250899</t>
  </si>
  <si>
    <t>-488.038001969345 281.12131038734 615.415562720888</t>
  </si>
  <si>
    <t>-339.879823820435 300.919970515913 674.501759247651</t>
  </si>
  <si>
    <t>-518.184828779156 68.1855856810666 -200.250215007994</t>
  </si>
  <si>
    <t>-526.531313453066 81.1251597987234 215.945593442087</t>
  </si>
  <si>
    <t>-529.255501139518 99.5599146823031 621.850281878814</t>
  </si>
  <si>
    <t>-386.569366409671 55.7346165106137 681.465735617869</t>
  </si>
  <si>
    <t>9763-20170724T150435.142351100.bin</t>
  </si>
  <si>
    <t>-504.995323475126 147.095338522456 -202.923903985632</t>
  </si>
  <si>
    <t>-518.439162879588 146.050435461736 -300.505527888994</t>
  </si>
  <si>
    <t>-526.35847817987 142.37114560858 -408.615391594318</t>
  </si>
  <si>
    <t>-530.644800132868 138.335193833727 -506.438363419444</t>
  </si>
  <si>
    <t>-532.018235257446 133.779979878849 -604.322951633101</t>
  </si>
  <si>
    <t>-530.848197901896 126.997235160957 -742.151167711992</t>
  </si>
  <si>
    <t>-506.319407199941 124.086250270474 -829.962686241272</t>
  </si>
  <si>
    <t>-536.159874677453 159.571951386658 -682.723285224244</t>
  </si>
  <si>
    <t>-581.666682978827 291.520740954736 -671.787016114249</t>
  </si>
  <si>
    <t>-543.993041184441 322.474436492735 -375.776022535346</t>
  </si>
  <si>
    <t>-335.851221196547 272.825727274478 -256.038830135592</t>
  </si>
  <si>
    <t>-526.570895636763 100.418761694945 -679.730865422814</t>
  </si>
  <si>
    <t>-300.770715376629 22.9340893100184 -346.128368549632</t>
  </si>
  <si>
    <t>-491.779244245798 225.956338449313 -205.566724975511</t>
  </si>
  <si>
    <t>-487.13303912385 253.233799573741 209.993585584562</t>
  </si>
  <si>
    <t>-488.044231869621 281.121999917669 615.422124632674</t>
  </si>
  <si>
    <t>-339.885496544522 300.953721803004 674.495788097569</t>
  </si>
  <si>
    <t>-518.241672974756 68.2086500157786 -200.24921941629</t>
  </si>
  <si>
    <t>-526.515601438827 81.1079212438567 215.94925287247</t>
  </si>
  <si>
    <t>-529.261608491521 99.5494367364174 621.856562315989</t>
  </si>
  <si>
    <t>-386.57342251358 55.738710725946 681.477875243174</t>
  </si>
  <si>
    <t>9763-20170724T150435.176945700.bin</t>
  </si>
  <si>
    <t>-505.013523031363 147.136773721166 -202.928372641516</t>
  </si>
  <si>
    <t>-518.469972557686 146.092339818094 -300.508223376392</t>
  </si>
  <si>
    <t>-526.378769707967 142.41179955742 -408.618851720794</t>
  </si>
  <si>
    <t>-530.645758207275 138.374729131606 -506.442716158288</t>
  </si>
  <si>
    <t>-531.990028567454 133.819448630686 -604.327466568449</t>
  </si>
  <si>
    <t>-530.768655008762 127.038143080449 -742.155312333911</t>
  </si>
  <si>
    <t>-506.21067422654 124.14236987174 -829.959302963068</t>
  </si>
  <si>
    <t>-536.102813776628 159.612206451078 -682.729071955176</t>
  </si>
  <si>
    <t>-581.650137952666 291.543476858896 -671.815640032837</t>
  </si>
  <si>
    <t>-544.058288337186 322.590764422835 -375.803951039265</t>
  </si>
  <si>
    <t>-335.926018762777 272.967224001535 -256.03967077068</t>
  </si>
  <si>
    <t>-526.514268667751 100.459129308832 -679.733829572018</t>
  </si>
  <si>
    <t>-300.775580025204 23.0000114551926 -346.156321183319</t>
  </si>
  <si>
    <t>-491.80791771646 226.021614111967 -205.573120181439</t>
  </si>
  <si>
    <t>-487.147555219728 253.24213978485 209.990712499834</t>
  </si>
  <si>
    <t>-488.047899789947 281.126548467186 615.425135197161</t>
  </si>
  <si>
    <t>-339.892641059665 300.976150666936 674.501524810363</t>
  </si>
  <si>
    <t>-518.24210231715 68.2469686967318 -200.251667122073</t>
  </si>
  <si>
    <t>-526.520564632605 81.1381603056918 215.946916469711</t>
  </si>
  <si>
    <t>-529.266435244147 99.5454675959338 621.858255862464</t>
  </si>
  <si>
    <t>-386.576619669883 55.7409958437834 681.480174344684</t>
  </si>
  <si>
    <t>9763-20170724T150435.242122800.bin</t>
  </si>
  <si>
    <t>-504.993124449387 147.245835695349 -202.929426420031</t>
  </si>
  <si>
    <t>-518.476777221661 146.203487274374 -300.505567350637</t>
  </si>
  <si>
    <t>-526.412089643761 142.491630966902 -408.61316069915</t>
  </si>
  <si>
    <t>-530.700285142919 138.412264596304 -506.434274124864</t>
  </si>
  <si>
    <t>-532.062162929603 133.800547179507 -604.316298451259</t>
  </si>
  <si>
    <t>-530.860929935057 126.925202927856 -742.139556408151</t>
  </si>
  <si>
    <t>-506.257037758947 124.015737072311 -829.930277469553</t>
  </si>
  <si>
    <t>-536.181321186147 159.540679515456 -682.734845798679</t>
  </si>
  <si>
    <t>-581.77983715007 291.461548935006 -671.907341631751</t>
  </si>
  <si>
    <t>-544.332800882522 322.588735137551 -375.885578676957</t>
  </si>
  <si>
    <t>-336.223216527123 272.793420074472 -256.153333223588</t>
  </si>
  <si>
    <t>-526.602473460597 100.388117976623 -679.700423543388</t>
  </si>
  <si>
    <t>-300.857247172253 22.9071058502741 -346.26360616613</t>
  </si>
  <si>
    <t>-491.77629447569 226.105969606671 -205.570297602885</t>
  </si>
  <si>
    <t>-487.164355306024 253.245591444056 209.999401411517</t>
  </si>
  <si>
    <t>-488.058551497815 281.123298220505 615.431191800596</t>
  </si>
  <si>
    <t>-339.902577280965 300.991855337215 674.499411541193</t>
  </si>
  <si>
    <t>-518.237980246462 68.3534219046394 -200.258014259408</t>
  </si>
  <si>
    <t>-526.49641040446 81.1776132906714 215.943123882833</t>
  </si>
  <si>
    <t>-529.270431172662 99.5433254373454 621.857554335205</t>
  </si>
  <si>
    <t>-386.574551949316 55.7553241476805 681.477142594686</t>
  </si>
  <si>
    <t>9763-20170724T150435.274212000.bin</t>
  </si>
  <si>
    <t>-505.009774279904 147.30862002612 -202.932637689226</t>
  </si>
  <si>
    <t>-518.514134188839 146.270126993956 -300.506011009424</t>
  </si>
  <si>
    <t>-526.488019024341 142.542779190891 -408.610167824385</t>
  </si>
  <si>
    <t>-530.816588348147 138.440571558283 -506.428701977182</t>
  </si>
  <si>
    <t>-532.223737535111 133.797096300741 -604.308369129656</t>
  </si>
  <si>
    <t>-531.090872187749 126.866756892898 -742.129728315739</t>
  </si>
  <si>
    <t>-506.480163255621 123.932310890313 -829.917389765466</t>
  </si>
  <si>
    <t>-536.377680669044 159.506522891957 -682.735336810751</t>
  </si>
  <si>
    <t>-581.970609966322 291.432523083122 -671.941019841018</t>
  </si>
  <si>
    <t>-544.582485091256 322.667468253282 -375.923372264027</t>
  </si>
  <si>
    <t>-336.498815524831 272.573021682658 -256.270767076606</t>
  </si>
  <si>
    <t>-526.805583475504 100.353805744101 -679.681981159062</t>
  </si>
  <si>
    <t>-300.9572298748 22.8933654868238 -346.340050111523</t>
  </si>
  <si>
    <t>-491.781144154251 226.172134304767 -205.575836438248</t>
  </si>
  <si>
    <t>-487.150253645561 253.245132813021 209.998003502054</t>
  </si>
  <si>
    <t>-488.069858692323 281.113074360197 615.43116449262</t>
  </si>
  <si>
    <t>-339.908062557624 300.979669564984 674.485376406683</t>
  </si>
  <si>
    <t>-518.267778696573 68.4185041506171 -200.256912383343</t>
  </si>
  <si>
    <t>-526.502868009961 81.1806862513902 215.946542855821</t>
  </si>
  <si>
    <t>-529.27876939341 99.5424697111009 621.855033507847</t>
  </si>
  <si>
    <t>-386.584264828653 55.738421830516 681.466151854811</t>
  </si>
  <si>
    <t>9763-20170724T150435.339888400.bin</t>
  </si>
  <si>
    <t>-505.149500336046 147.472006880316 -202.945916962712</t>
  </si>
  <si>
    <t>-518.68286301399 146.44567797971 -300.515336006868</t>
  </si>
  <si>
    <t>-526.70002698272 142.690006422816 -408.615517469493</t>
  </si>
  <si>
    <t>-531.070655073736 138.544427526454 -506.430057022533</t>
  </si>
  <si>
    <t>-532.52178295914 133.838608948497 -604.306298968744</t>
  </si>
  <si>
    <t>-531.451761963155 126.800103685547 -742.122455106676</t>
  </si>
  <si>
    <t>-506.83765364197 123.788402531247 -829.906761015637</t>
  </si>
  <si>
    <t>-536.679024927279 159.491819417531 -682.751328006198</t>
  </si>
  <si>
    <t>-582.163726247024 291.464575349075 -672.091812773022</t>
  </si>
  <si>
    <t>-544.990322321828 322.869299499418 -376.064942297896</t>
  </si>
  <si>
    <t>-337.108030134418 272.179726188609 -256.313003820718</t>
  </si>
  <si>
    <t>-527.170447080863 100.330992208741 -679.656090332262</t>
  </si>
  <si>
    <t>-301.153271174081 22.9561063626945 -346.52447892575</t>
  </si>
  <si>
    <t>-491.875746527174 226.301333297119 -205.574951742501</t>
  </si>
  <si>
    <t>-487.176933851741 253.287664496146 210.003762177947</t>
  </si>
  <si>
    <t>-488.090166114212 281.097666016467 615.429638613681</t>
  </si>
  <si>
    <t>-339.918368303169 300.973819452113 674.455551674597</t>
  </si>
  <si>
    <t>-518.455192079165 68.5997345712869 -200.266883864593</t>
  </si>
  <si>
    <t>-526.573577298621 81.1565450882708 215.945082249816</t>
  </si>
  <si>
    <t>-529.297899755238 99.501450430728 621.856924794631</t>
  </si>
  <si>
    <t>-386.598578789349 55.7054319612487 681.462447948086</t>
  </si>
  <si>
    <t>9763-20170724T150435.375505200.bin</t>
  </si>
  <si>
    <t>-505.261498868745 147.583840254387 -202.964649084815</t>
  </si>
  <si>
    <t>-518.805869239598 146.563230259113 -300.532662382991</t>
  </si>
  <si>
    <t>-526.847030112468 142.785338032851 -408.630179976553</t>
  </si>
  <si>
    <t>-531.243141730976 138.606994082695 -506.442296117743</t>
  </si>
  <si>
    <t>-532.722817621083 133.854454262052 -604.315911232617</t>
  </si>
  <si>
    <t>-531.695446273421 126.73537396557 -742.12824352823</t>
  </si>
  <si>
    <t>-507.093878649638 123.667195991206 -829.914031401594</t>
  </si>
  <si>
    <t>-536.868952290515 159.467540332854 -682.774644057084</t>
  </si>
  <si>
    <t>-582.223503407179 291.49300942691 -672.230682119958</t>
  </si>
  <si>
    <t>-545.103436236822 323.152844004455 -376.224303648042</t>
  </si>
  <si>
    <t>-337.453842019724 272.848535878877 -255.907512900662</t>
  </si>
  <si>
    <t>-527.430182854076 100.297123490169 -679.647776065486</t>
  </si>
  <si>
    <t>-301.42561342232 22.9277909932512 -346.601997444056</t>
  </si>
  <si>
    <t>-491.934802168128 226.385251977578 -205.582084430062</t>
  </si>
  <si>
    <t>-487.231446169037 253.318741051999 210.000051625029</t>
  </si>
  <si>
    <t>-488.101194584328 281.096180027527 615.427372266534</t>
  </si>
  <si>
    <t>-339.921667203257 300.942286085202 674.444008630672</t>
  </si>
  <si>
    <t>-518.608712192388 68.7178932275388 -200.277294117223</t>
  </si>
  <si>
    <t>-526.638901093749 81.1410627214143 215.940350823754</t>
  </si>
  <si>
    <t>-529.306458627621 99.4679422827476 621.85600297261</t>
  </si>
  <si>
    <t>-386.598908424537 55.6996941348204 681.462221541404</t>
  </si>
  <si>
    <t>9763-20170724T150435.441683400.bin</t>
  </si>
  <si>
    <t>-505.443011676096 147.719181230156 -202.977249737755</t>
  </si>
  <si>
    <t>-518.978658329099 146.710929927317 -300.54660265417</t>
  </si>
  <si>
    <t>-527.043665189888 142.876406298715 -408.640316157212</t>
  </si>
  <si>
    <t>-531.472342312733 138.615222496022 -506.447439357931</t>
  </si>
  <si>
    <t>-532.993816238028 133.746578496923 -604.314560325724</t>
  </si>
  <si>
    <t>-532.033207071098 126.426666665848 -742.116846877562</t>
  </si>
  <si>
    <t>-507.442439272586 123.184491181802 -829.899598070051</t>
  </si>
  <si>
    <t>-537.077983425123 159.260868590012 -682.80872351813</t>
  </si>
  <si>
    <t>-582.118737795397 291.419881280935 -672.598001517028</t>
  </si>
  <si>
    <t>-544.787087530366 323.624639783738 -376.677075092914</t>
  </si>
  <si>
    <t>-337.444262531515 273.940148495758 -255.576322237793</t>
  </si>
  <si>
    <t>-527.837674254739 100.063618232921 -679.599857441846</t>
  </si>
  <si>
    <t>-301.988083134089 22.4149356396965 -346.58375207917</t>
  </si>
  <si>
    <t>-491.951053365008 226.474131310081 -205.597676056355</t>
  </si>
  <si>
    <t>-487.339689132949 253.317936915003 209.991238328563</t>
  </si>
  <si>
    <t>-488.117196724458 281.082502097427 615.430350045461</t>
  </si>
  <si>
    <t>-339.906802521892 300.71164641869 674.441989229144</t>
  </si>
  <si>
    <t>-518.935166876946 68.8679731318568 -200.301806589135</t>
  </si>
  <si>
    <t>-526.861875470207 81.1588316208342 215.92186700793</t>
  </si>
  <si>
    <t>-529.326519268069 99.3819286233534 621.86306479231</t>
  </si>
  <si>
    <t>-386.618775550199 55.6290287038164 681.480045218596</t>
  </si>
  <si>
    <t>9763-20170724T150435.472767300.bin</t>
  </si>
  <si>
    <t>-505.534935188859 147.794403244757 -202.979722744311</t>
  </si>
  <si>
    <t>-519.084045107833 146.796371460115 -300.547266346775</t>
  </si>
  <si>
    <t>-527.174494982074 142.937665435909 -408.638217560045</t>
  </si>
  <si>
    <t>-531.629266630062 138.638634574416 -506.442405392704</t>
  </si>
  <si>
    <t>-533.179063926346 133.715176127571 -604.3064654431</t>
  </si>
  <si>
    <t>-532.259768488135 126.299657157283 -742.103996960287</t>
  </si>
  <si>
    <t>-507.67417435231 122.954442423938 -829.884174137823</t>
  </si>
  <si>
    <t>-537.220137321379 159.185294932201 -682.817184033737</t>
  </si>
  <si>
    <t>-581.990313348976 291.448177533405 -672.818829504996</t>
  </si>
  <si>
    <t>-544.365260642101 323.9439798097 -376.966942940556</t>
  </si>
  <si>
    <t>-337.048775741265 274.749606690369 -255.621203944907</t>
  </si>
  <si>
    <t>-528.112108268109 99.9697953711566 -679.569772621409</t>
  </si>
  <si>
    <t>-302.350079262741 21.9796779777457 -346.46933029239</t>
  </si>
  <si>
    <t>-491.95973472281 226.544892313451 -205.603437571623</t>
  </si>
  <si>
    <t>-487.361286723153 253.315271677916 209.990347529988</t>
  </si>
  <si>
    <t>-488.131179884165 281.065668718737 615.431516862933</t>
  </si>
  <si>
    <t>-339.902494168601 300.590331354953 674.431904413578</t>
  </si>
  <si>
    <t>-519.149720501296 68.9552165929663 -200.29937170701</t>
  </si>
  <si>
    <t>-526.978233667636 81.1585072356852 215.928720392061</t>
  </si>
  <si>
    <t>-529.337544424142 99.3259923162516 621.867984641124</t>
  </si>
  <si>
    <t>-386.634048832405 55.5612275527819 681.486413058137</t>
  </si>
  <si>
    <t>9763-20170724T150435.504853000.bin</t>
  </si>
  <si>
    <t>-505.72037683908 147.888176382892 -202.969362014203</t>
  </si>
  <si>
    <t>-519.263196652362 146.897567292475 -300.537856428116</t>
  </si>
  <si>
    <t>-527.375095479425 143.015689847793 -408.626392865862</t>
  </si>
  <si>
    <t>-531.859721933924 138.680589452936 -506.427679511389</t>
  </si>
  <si>
    <t>-533.449020726516 133.70483442065 -604.288349519563</t>
  </si>
  <si>
    <t>-532.594686458355 126.196868605286 -742.081232119758</t>
  </si>
  <si>
    <t>-508.030148424702 122.742933773738 -829.863273237154</t>
  </si>
  <si>
    <t>-537.451246698679 159.133979913843 -682.814453569013</t>
  </si>
  <si>
    <t>-581.874002923612 291.531592035871 -673.013822083381</t>
  </si>
  <si>
    <t>-543.644663261566 324.351667063389 -377.27527201616</t>
  </si>
  <si>
    <t>-336.188755769176 275.778669200642 -255.917501378775</t>
  </si>
  <si>
    <t>-528.49341381334 99.8973367168435 -679.531221202398</t>
  </si>
  <si>
    <t>-302.945977083174 21.4493338728698 -346.366162377116</t>
  </si>
  <si>
    <t>-492.072531863608 226.662514941976 -205.614463522687</t>
  </si>
  <si>
    <t>-487.408364149323 253.322556346062 209.985705639162</t>
  </si>
  <si>
    <t>-488.147567381103 281.0357683079 615.422548564047</t>
  </si>
  <si>
    <t>-339.891114287679 300.408261761763 674.403289032858</t>
  </si>
  <si>
    <t>-519.431168230897 69.0458290638151 -200.298041605888</t>
  </si>
  <si>
    <t>-527.145331910224 81.1958628127936 215.933738922581</t>
  </si>
  <si>
    <t>-529.353050874981 99.2775244110442 621.872710758215</t>
  </si>
  <si>
    <t>-386.653080401224 55.4986609497485 681.489225908403</t>
  </si>
  <si>
    <t>9763-20170724T150435.573047500.bin</t>
  </si>
  <si>
    <t>-506.14679312591 148.103648215891 -202.990084133337</t>
  </si>
  <si>
    <t>-519.700582115494 147.117778624034 -300.557028056495</t>
  </si>
  <si>
    <t>-527.857728092707 143.207993686804 -408.641225083475</t>
  </si>
  <si>
    <t>-532.396177862918 138.829881166232 -506.438236995274</t>
  </si>
  <si>
    <t>-534.051522932437 133.790066903382 -604.294424449827</t>
  </si>
  <si>
    <t>-533.302182027449 126.167231155215 -742.081689361189</t>
  </si>
  <si>
    <t>-508.772016050822 122.557724200206 -829.866917712442</t>
  </si>
  <si>
    <t>-537.944862759125 159.178661049406 -682.83910467268</t>
  </si>
  <si>
    <t>-581.509069061726 291.887769092134 -673.377376090168</t>
  </si>
  <si>
    <t>-541.152106394674 325.991857392859 -378.066952120654</t>
  </si>
  <si>
    <t>-332.989767507338 277.491688949558 -257.895509615797</t>
  </si>
  <si>
    <t>-529.321967724714 99.8948107675353 -679.512348847384</t>
  </si>
  <si>
    <t>-304.272708144063 20.1313981292444 -346.329659703665</t>
  </si>
  <si>
    <t>-492.323089486341 226.902844724616 -205.655377344308</t>
  </si>
  <si>
    <t>-487.574169044168 253.386646071349 209.955051980592</t>
  </si>
  <si>
    <t>-488.163312711098 281.016002774642 615.405254091355</t>
  </si>
  <si>
    <t>-339.883540686876 300.221314995652 674.382079040596</t>
  </si>
  <si>
    <t>-520.013261564359 69.2454117170157 -200.29094348461</t>
  </si>
  <si>
    <t>-527.543139412482 81.3713873039171 215.944912172174</t>
  </si>
  <si>
    <t>-529.372318222763 99.1842177012879 621.884298510515</t>
  </si>
  <si>
    <t>-386.71502574988 55.2712287874797 681.504292513852</t>
  </si>
  <si>
    <t>9763-20170724T150435.643236000.bin</t>
  </si>
  <si>
    <t>-506.569794535397 148.346823348901 -203.013556773995</t>
  </si>
  <si>
    <t>-520.114323347524 147.361751677148 -300.581821198967</t>
  </si>
  <si>
    <t>-528.34821498883 143.421442116597 -408.65910920577</t>
  </si>
  <si>
    <t>-532.990775764043 138.996065159063 -506.448885768605</t>
  </si>
  <si>
    <t>-534.784273149104 133.884785982172 -604.299112128344</t>
  </si>
  <si>
    <t>-534.264270723813 126.13143344793 -742.080186609494</t>
  </si>
  <si>
    <t>-509.815852464158 122.380767224537 -829.882326903782</t>
  </si>
  <si>
    <t>-538.613162744765 159.226555727781 -682.862006677289</t>
  </si>
  <si>
    <t>-581.249596092323 292.26447485186 -673.677999596231</t>
  </si>
  <si>
    <t>-537.741013713916 327.514696674314 -378.950297917152</t>
  </si>
  <si>
    <t>-328.212363567713 279.273777030589 -261.07091883782</t>
  </si>
  <si>
    <t>-530.375106738583 99.8905152216219 -679.491939152767</t>
  </si>
  <si>
    <t>-305.715845993624 18.7025058783086 -346.290657135811</t>
  </si>
  <si>
    <t>-492.531855105989 227.202626256112 -205.699997008047</t>
  </si>
  <si>
    <t>-487.781627333863 253.484749275781 209.923251823966</t>
  </si>
  <si>
    <t>-488.162669853629 281.009960358542 615.392290480385</t>
  </si>
  <si>
    <t>-339.877528656955 300.064358511668 674.404552790604</t>
  </si>
  <si>
    <t>-520.631779484376 69.4441931726967 -200.292388622297</t>
  </si>
  <si>
    <t>-527.907438535997 81.6427633555816 215.945824098765</t>
  </si>
  <si>
    <t>-529.372717867841 99.1314722511088 621.894381878768</t>
  </si>
  <si>
    <t>-386.767323858319 55.0684779403625 681.527857989964</t>
  </si>
  <si>
    <t>9763-20170724T150435.675323800.bin</t>
  </si>
  <si>
    <t>-506.797757101344 148.458042201889 -203.016920066344</t>
  </si>
  <si>
    <t>-520.344449964128 147.483200158531 -300.584992058355</t>
  </si>
  <si>
    <t>-528.615841718162 143.558157638195 -408.659937337099</t>
  </si>
  <si>
    <t>-533.307093333308 139.144902598835 -506.448064081771</t>
  </si>
  <si>
    <t>-535.164152883172 134.042529497346 -604.297508650483</t>
  </si>
  <si>
    <t>-534.749286577152 126.296423979005 -742.079362671267</t>
  </si>
  <si>
    <t>-510.346981673626 122.495581727358 -829.892106670481</t>
  </si>
  <si>
    <t>-538.964326567029 159.400797173991 -682.856555565636</t>
  </si>
  <si>
    <t>-581.125791244734 292.583616767796 -673.765502378134</t>
  </si>
  <si>
    <t>-535.619413749673 328.219204656766 -379.386181341359</t>
  </si>
  <si>
    <t>-325.308200146679 280.21466785285 -262.81090710155</t>
  </si>
  <si>
    <t>-530.901007730369 100.040128485813 -679.494931526755</t>
  </si>
  <si>
    <t>-306.376752137637 18.095050158754 -346.263119500655</t>
  </si>
  <si>
    <t>-492.676940777448 227.337093300873 -205.716048441676</t>
  </si>
  <si>
    <t>-487.853199947053 253.556058878088 209.910358179154</t>
  </si>
  <si>
    <t>-488.1574759566 281.007218508677 615.383737791068</t>
  </si>
  <si>
    <t>-339.868208081353 299.965535641049 674.416591628209</t>
  </si>
  <si>
    <t>-520.956218963914 69.54780903694 -200.298365314959</t>
  </si>
  <si>
    <t>-528.096333254923 81.7941095275717 215.940818624246</t>
  </si>
  <si>
    <t>-529.368691367393 99.112774979357 621.903784848233</t>
  </si>
  <si>
    <t>-386.812913989647 54.9141771094696 681.555542634654</t>
  </si>
  <si>
    <t>9763-20170724T150435.741507300.bin</t>
  </si>
  <si>
    <t>-507.27147650669 148.798595379277 -203.050100203872</t>
  </si>
  <si>
    <t>-520.832183466736 147.843938059218 -300.616525816595</t>
  </si>
  <si>
    <t>-529.200268132485 143.939503929071 -408.684624613982</t>
  </si>
  <si>
    <t>-534.012377621517 139.538016050962 -506.46734937347</t>
  </si>
  <si>
    <t>-536.023683071177 134.436845841807 -604.313877196585</t>
  </si>
  <si>
    <t>-535.860875893911 126.677585791466 -742.095521740131</t>
  </si>
  <si>
    <t>-511.595327936362 122.805768212678 -829.943051680027</t>
  </si>
  <si>
    <t>-539.809624698717 159.808628373882 -682.869230639632</t>
  </si>
  <si>
    <t>-581.023212683721 293.303588049677 -673.85202973552</t>
  </si>
  <si>
    <t>-531.518297519762 329.640589646317 -380.20441292481</t>
  </si>
  <si>
    <t>-319.677503392463 281.689456358083 -266.410056826126</t>
  </si>
  <si>
    <t>-532.056041737555 100.406373305386 -679.514706525888</t>
  </si>
  <si>
    <t>-307.828732291716 17.3434261230548 -346.238997580094</t>
  </si>
  <si>
    <t>-492.94336696178 227.690196897282 -205.753357229096</t>
  </si>
  <si>
    <t>-488.021003240078 253.674167451246 209.886641767905</t>
  </si>
  <si>
    <t>-488.15666774553 280.983787314906 615.371628171057</t>
  </si>
  <si>
    <t>-339.855314978731 299.713763817584 674.44695464774</t>
  </si>
  <si>
    <t>-521.618684674987 69.8938200642099 -200.307733702356</t>
  </si>
  <si>
    <t>-528.404562827683 82.0956041500281 215.938669537496</t>
  </si>
  <si>
    <t>-529.342794280586 99.1059187663404 621.914402526588</t>
  </si>
  <si>
    <t>-386.828399496128 54.8296229244777 681.607398352461</t>
  </si>
  <si>
    <t>9763-20170724T150435.772111600.bin</t>
  </si>
  <si>
    <t>-507.45330312136 148.968653968919 -203.080031881651</t>
  </si>
  <si>
    <t>-521.037785179757 148.025100468564 -300.643209816764</t>
  </si>
  <si>
    <t>-529.480370696304 144.123493530358 -408.705719858798</t>
  </si>
  <si>
    <t>-534.379173378332 139.717715091067 -506.483966608439</t>
  </si>
  <si>
    <t>-536.49630748267 134.603001396713 -604.327443338971</t>
  </si>
  <si>
    <t>-536.502250495111 126.813506064589 -742.107462650195</t>
  </si>
  <si>
    <t>-512.317530713976 122.930441149295 -829.976818637391</t>
  </si>
  <si>
    <t>-540.31064518906 159.966291579753 -682.884163039996</t>
  </si>
  <si>
    <t>-581.101166835113 293.598487222733 -673.947652108584</t>
  </si>
  <si>
    <t>-529.559893433488 330.407430693947 -380.709546444798</t>
  </si>
  <si>
    <t>-317.226123499336 282.244308139974 -267.927904708462</t>
  </si>
  <si>
    <t>-532.688597925912 100.547122881289 -679.52524074971</t>
  </si>
  <si>
    <t>-308.619429033097 16.9983982722647 -346.265258175872</t>
  </si>
  <si>
    <t>-493.069136542893 227.866544295523 -205.770617282031</t>
  </si>
  <si>
    <t>-488.106879262035 253.74351352524 209.875578755876</t>
  </si>
  <si>
    <t>-488.164537492596 280.973299167273 615.363255246401</t>
  </si>
  <si>
    <t>-339.859567640381 299.628515508851 674.453206778506</t>
  </si>
  <si>
    <t>-521.873664059112 70.0658318666326 -200.319639916114</t>
  </si>
  <si>
    <t>-528.515088796866 82.2185102087744 215.930520320136</t>
  </si>
  <si>
    <t>-529.329812329598 99.1049223169823 621.916875033098</t>
  </si>
  <si>
    <t>-386.837827061518 54.7825939837619 681.629240018063</t>
  </si>
  <si>
    <t>9763-20170724T150435.804195600.bin</t>
  </si>
  <si>
    <t>-507.62840372298 149.127863001397 -203.074256822947</t>
  </si>
  <si>
    <t>-521.226411775553 148.202863688167 -300.635704538737</t>
  </si>
  <si>
    <t>-529.732628091427 144.307336445335 -408.693451596223</t>
  </si>
  <si>
    <t>-534.708235545802 139.898526401077 -506.467718777002</t>
  </si>
  <si>
    <t>-536.921057156235 134.770408580451 -604.308502173874</t>
  </si>
  <si>
    <t>-537.081135187898 126.949612865636 -742.086525673481</t>
  </si>
  <si>
    <t>-512.987360820374 123.065970134233 -829.98079136331</t>
  </si>
  <si>
    <t>-540.7704955848 160.122435939318 -682.867019309563</t>
  </si>
  <si>
    <t>-581.163624050557 293.876272803706 -674.013219456181</t>
  </si>
  <si>
    <t>-527.627034327424 331.13734261942 -381.189915780598</t>
  </si>
  <si>
    <t>-315.040576726849 282.605469474725 -269.044298856348</t>
  </si>
  <si>
    <t>-533.250261175178 100.690821184409 -679.502158510423</t>
  </si>
  <si>
    <t>-309.296692318069 16.8317800970162 -346.264649617968</t>
  </si>
  <si>
    <t>-493.178038204485 228.02691835071 -205.779279753874</t>
  </si>
  <si>
    <t>-488.178304197676 253.816901482176 209.87194552699</t>
  </si>
  <si>
    <t>-488.17593555195 280.968365431757 615.359253263338</t>
  </si>
  <si>
    <t>-339.867754022767 299.59552611607 674.44996265283</t>
  </si>
  <si>
    <t>-522.0944506974 70.2288278294075 -200.33026046117</t>
  </si>
  <si>
    <t>-528.594677721384 82.3332765486045 215.923535328678</t>
  </si>
  <si>
    <t>-529.318359690965 99.1091754128711 621.918547373954</t>
  </si>
  <si>
    <t>-386.844147316207 54.7462453313892 681.643205872162</t>
  </si>
  <si>
    <t>9763-20170724T150435.947257000.bin</t>
  </si>
  <si>
    <t>-507.812506198674 149.325341305818 -203.071545077031</t>
  </si>
  <si>
    <t>-521.448159497447 148.419127731946 -300.627859635417</t>
  </si>
  <si>
    <t>-530.035435452142 144.53689896714 -408.679677840971</t>
  </si>
  <si>
    <t>-535.100208370547 140.134288421344 -506.449636710136</t>
  </si>
  <si>
    <t>-537.417856754849 135.005274878885 -604.287834963603</t>
  </si>
  <si>
    <t>-537.741739513797 127.174030631035 -742.065133438134</t>
  </si>
  <si>
    <t>-513.767582053913 123.291333494002 -829.992141210789</t>
  </si>
  <si>
    <t>-541.319852788715 160.356643086118 -682.844255152636</t>
  </si>
  <si>
    <t>-581.374968681774 294.217033959773 -674.04555384079</t>
  </si>
  <si>
    <t>-525.871654596011 332.058549190164 -381.663255319557</t>
  </si>
  <si>
    <t>-313.182577298601 283.301876895287 -269.810009659707</t>
  </si>
  <si>
    <t>-533.877275394098 100.914874924531 -679.483030740436</t>
  </si>
  <si>
    <t>-309.946363073488 16.8221463750526 -346.278856403487</t>
  </si>
  <si>
    <t>-493.331958205361 228.208718030824 -205.780050075263</t>
  </si>
  <si>
    <t>-488.270765148705 253.902035034644 209.87636638985</t>
  </si>
  <si>
    <t>-488.190832937079 280.955541019094 615.356413816027</t>
  </si>
  <si>
    <t>-339.873570965394 299.543324297397 674.43674798848</t>
  </si>
  <si>
    <t>-522.318724832664 70.4598029837932 -200.338692141209</t>
  </si>
  <si>
    <t>-528.657921192845 82.4289510062058 215.92154632495</t>
  </si>
  <si>
    <t>-529.310754459098 99.1228553666429 621.917367309931</t>
  </si>
  <si>
    <t>-386.837681391365 54.7574698588298 681.642914011018</t>
  </si>
  <si>
    <t>9763-20170724T150435.973345100.bin</t>
  </si>
  <si>
    <t>-508.726175222752 150.123853855058 -203.11629345311</t>
  </si>
  <si>
    <t>-522.457165509035 149.263418707136 -300.659764492459</t>
  </si>
  <si>
    <t>-531.301573480632 145.475762406497 -408.694154648663</t>
  </si>
  <si>
    <t>-536.662016215036 141.168884014123 -506.452575861216</t>
  </si>
  <si>
    <t>-539.339411235254 136.140400029119 -604.286889063107</t>
  </si>
  <si>
    <t>-540.237778729776 128.451045502498 -742.069570067035</t>
  </si>
  <si>
    <t>-517.144936101121 124.628683674816 -830.234832171339</t>
  </si>
  <si>
    <t>-543.523744131932 161.578187537513 -682.800731757988</t>
  </si>
  <si>
    <t>-582.74745457506 295.685207250801 -674.015598683563</t>
  </si>
  <si>
    <t>-520.753135032413 335.0358447349 -383.140757184091</t>
  </si>
  <si>
    <t>-308.852423819903 285.411483066346 -270.178188296225</t>
  </si>
  <si>
    <t>-536.157596538273 102.121820658138 -679.530559804573</t>
  </si>
  <si>
    <t>-312.078410263197 18.1614278832417 -346.594798641678</t>
  </si>
  <si>
    <t>-494.318509319679 229.035342472841 -205.799234898992</t>
  </si>
  <si>
    <t>-488.800820369498 254.323214177879 209.876236511042</t>
  </si>
  <si>
    <t>-488.22931416556 280.975110435587 615.383274754437</t>
  </si>
  <si>
    <t>-339.921257589049 299.596092961891 674.476197321456</t>
  </si>
  <si>
    <t>-523.136821646393 71.205975620861 -200.393566270893</t>
  </si>
  <si>
    <t>-528.947901292655 82.8879603545422 215.882475176542</t>
  </si>
  <si>
    <t>-529.283110608592 99.1430797699322 621.906377512557</t>
  </si>
  <si>
    <t>-386.82695201292 54.7579726686827 681.657648652744</t>
  </si>
  <si>
    <t>9763-20170724T150436.038022500.bin</t>
  </si>
  <si>
    <t>-509.156386628254 150.521194061649 -203.119941067016</t>
  </si>
  <si>
    <t>-522.913181057403 149.676202235074 -300.659894012827</t>
  </si>
  <si>
    <t>-531.881819691166 145.935962759114 -408.685724820154</t>
  </si>
  <si>
    <t>-537.394319368426 141.679454649433 -506.437863175178</t>
  </si>
  <si>
    <t>-540.263973382337 136.70698397919 -604.269635946629</t>
  </si>
  <si>
    <t>-541.475757253043 129.099494174262 -742.054482389602</t>
  </si>
  <si>
    <t>-518.887862961721 125.287125947219 -830.350794421467</t>
  </si>
  <si>
    <t>-544.65406352005 162.188057615334 -682.758041060358</t>
  </si>
  <si>
    <t>-583.59342042854 296.367577155549 -673.870007956911</t>
  </si>
  <si>
    <t>-519.390160286907 335.958669189371 -383.507444754437</t>
  </si>
  <si>
    <t>-308.072528519768 285.583424753668 -269.787562433509</t>
  </si>
  <si>
    <t>-537.226143965461 102.736574760734 -679.540974164302</t>
  </si>
  <si>
    <t>-312.93751775529 18.943010091316 -346.795355029658</t>
  </si>
  <si>
    <t>-494.887310024528 229.442722706954 -205.783806491189</t>
  </si>
  <si>
    <t>-489.136720123005 254.559772985337 209.898845941202</t>
  </si>
  <si>
    <t>-488.231513268464 281.006437968312 615.420165165016</t>
  </si>
  <si>
    <t>-339.945896809576 299.692112599385 674.548946915971</t>
  </si>
  <si>
    <t>-523.418771061646 71.5850520106096 -200.414716597227</t>
  </si>
  <si>
    <t>-529.117926997452 83.1081806907307 215.867339952646</t>
  </si>
  <si>
    <t>-529.263418833525 99.1459041513729 621.907376837905</t>
  </si>
  <si>
    <t>-386.80822788511 54.7982075814814 681.688668895167</t>
  </si>
  <si>
    <t>9763-20170724T150436.074769100.bin</t>
  </si>
  <si>
    <t>-509.331223715036 150.733460909119 -203.122190438294</t>
  </si>
  <si>
    <t>-523.11616923615 149.891376078503 -300.658115061815</t>
  </si>
  <si>
    <t>-532.163323671831 146.167905949118 -408.677885183842</t>
  </si>
  <si>
    <t>-537.766255818469 141.930562180911 -506.425865274221</t>
  </si>
  <si>
    <t>-540.745981909065 136.979918361932 -604.255302145393</t>
  </si>
  <si>
    <t>-542.133520468652 129.40545121992 -742.040311592179</t>
  </si>
  <si>
    <t>-519.71796654942 125.619573701774 -830.381831320783</t>
  </si>
  <si>
    <t>-545.260319607816 162.476644913421 -682.731806088278</t>
  </si>
  <si>
    <t>-584.160638206663 296.668261581167 -673.790573057346</t>
  </si>
  <si>
    <t>-518.898789176349 336.294558160896 -383.668924081156</t>
  </si>
  <si>
    <t>-307.917104726526 285.468884547632 -269.526469115227</t>
  </si>
  <si>
    <t>-537.780081200722 103.030380810783 -679.539053895941</t>
  </si>
  <si>
    <t>-313.242297251952 19.3809985634809 -346.921855043547</t>
  </si>
  <si>
    <t>-495.137361734297 229.634099357629 -205.776197737566</t>
  </si>
  <si>
    <t>-489.268366252907 254.682213823827 209.909009613255</t>
  </si>
  <si>
    <t>-488.232092920565 281.016944248596 615.439752831043</t>
  </si>
  <si>
    <t>-339.954752896413 299.733980072955 674.579415305729</t>
  </si>
  <si>
    <t>-523.55013552647 71.8048987019533 -200.421724579356</t>
  </si>
  <si>
    <t>-529.189318335269 83.2271505576955 215.86390624219</t>
  </si>
  <si>
    <t>-529.255594714424 99.1475548227252 621.91054531029</t>
  </si>
  <si>
    <t>-386.801343587465 54.8140027285417 681.704474203137</t>
  </si>
  <si>
    <t>9763-20170724T150436.142960400.bin</t>
  </si>
  <si>
    <t>-509.670822377043 151.125727582539 -203.111469614746</t>
  </si>
  <si>
    <t>-523.509498086039 150.280288646037 -300.639814557894</t>
  </si>
  <si>
    <t>-532.687067857271 146.568286289214 -408.648954178243</t>
  </si>
  <si>
    <t>-538.436831360929 142.345027305429 -506.389092928795</t>
  </si>
  <si>
    <t>-541.592427504914 137.410883317432 -604.213886892137</t>
  </si>
  <si>
    <t>-543.258265793474 129.860501056054 -741.996968510113</t>
  </si>
  <si>
    <t>-521.056327024748 126.156358294278 -830.395942618593</t>
  </si>
  <si>
    <t>-546.308345312782 162.915959417778 -682.675487000828</t>
  </si>
  <si>
    <t>-585.165243059858 297.109146342991 -673.667510267676</t>
  </si>
  <si>
    <t>-518.27589580675 336.475545417245 -383.881067541644</t>
  </si>
  <si>
    <t>-308.323468112443 283.949010591175 -268.616477108205</t>
  </si>
  <si>
    <t>-538.735481466786 103.480102427592 -679.510172938635</t>
  </si>
  <si>
    <t>-313.510642705595 20.1565210875192 -347.164287893888</t>
  </si>
  <si>
    <t>-495.552307488624 230.012466283569 -205.773745442973</t>
  </si>
  <si>
    <t>-489.424769406439 254.898161720053 209.917419645207</t>
  </si>
  <si>
    <t>-488.236769142349 281.019250641575 615.451864224545</t>
  </si>
  <si>
    <t>-339.969274568655 299.759863226773 674.608772795868</t>
  </si>
  <si>
    <t>-523.813271318938 72.2111803620796 -200.426602354112</t>
  </si>
  <si>
    <t>-529.274636222882 83.4220628110352 215.8671997404</t>
  </si>
  <si>
    <t>-529.239361650169 99.1726834787612 621.910311544813</t>
  </si>
  <si>
    <t>-386.784017647942 54.8588524509107 681.716309292662</t>
  </si>
  <si>
    <t>9763-20170724T150436.174050700.bin</t>
  </si>
  <si>
    <t>-509.809597211522 151.315054222257 -203.109715094772</t>
  </si>
  <si>
    <t>-523.690230555202 150.473093892373 -300.63209706118</t>
  </si>
  <si>
    <t>-532.933378364078 146.773464712299 -408.636192749942</t>
  </si>
  <si>
    <t>-538.75037363376 142.564509269576 -506.37286526306</t>
  </si>
  <si>
    <t>-541.981302721059 137.647242475409 -604.196049822002</t>
  </si>
  <si>
    <t>-543.761834833632 130.123163106869 -741.979309118784</t>
  </si>
  <si>
    <t>-521.631426935007 126.462331214558 -830.397856234638</t>
  </si>
  <si>
    <t>-546.778979588094 163.165146043238 -682.6486306119</t>
  </si>
  <si>
    <t>-585.609156603316 297.372922884999 -673.627404181499</t>
  </si>
  <si>
    <t>-518.362102753686 336.368981110935 -383.873865432253</t>
  </si>
  <si>
    <t>-308.872423968826 283.415456499276 -267.964383887017</t>
  </si>
  <si>
    <t>-539.17061158161 103.732744789297 -679.501502515154</t>
  </si>
  <si>
    <t>-313.68409799656 20.6080949878233 -347.314524249771</t>
  </si>
  <si>
    <t>-495.721658066739 230.193930081819 -205.770302947363</t>
  </si>
  <si>
    <t>-489.482544338678 255.009533029879 209.923378498191</t>
  </si>
  <si>
    <t>-488.252986059062 281.031447315887 615.468474866075</t>
  </si>
  <si>
    <t>-339.980001738062 299.742815614834 674.620852193229</t>
  </si>
  <si>
    <t>-523.933211280804 72.3978304543907 -200.430450058355</t>
  </si>
  <si>
    <t>-529.293793307002 83.5218894198297 215.866898322438</t>
  </si>
  <si>
    <t>-529.231742603871 99.1964517581632 621.910686891877</t>
  </si>
  <si>
    <t>-386.782200451192 54.8709858233244 681.721894469916</t>
  </si>
  <si>
    <t>9763-20170724T150436.240729200.bin</t>
  </si>
  <si>
    <t>-510.091055374957 151.592093793189 -203.123932030386</t>
  </si>
  <si>
    <t>-524.031333887952 150.756110301915 -300.637839062569</t>
  </si>
  <si>
    <t>-533.335067390884 147.083004773382 -408.637655071246</t>
  </si>
  <si>
    <t>-539.205474360742 142.90641482854 -506.372396092312</t>
  </si>
  <si>
    <t>-542.4889453158 138.029833435771 -604.195959740215</t>
  </si>
  <si>
    <t>-544.342945987643 130.572231275393 -741.981817972443</t>
  </si>
  <si>
    <t>-522.284153854893 126.953118863006 -830.420140642188</t>
  </si>
  <si>
    <t>-547.34498207647 163.583562557192 -682.633447219508</t>
  </si>
  <si>
    <t>-586.214659122274 297.773225695664 -673.581930154625</t>
  </si>
  <si>
    <t>-518.647717137111 335.976055620579 -383.797234578054</t>
  </si>
  <si>
    <t>-309.452089548569 282.455966425104 -267.617146574981</t>
  </si>
  <si>
    <t>-539.701875791674 104.153777753351 -679.519608301268</t>
  </si>
  <si>
    <t>-313.870969414617 21.2655231270612 -347.693275233621</t>
  </si>
  <si>
    <t>-496.021965616272 230.475103295911 -205.770461132</t>
  </si>
  <si>
    <t>-489.591455655783 255.163529022841 209.927914905029</t>
  </si>
  <si>
    <t>-488.291651725476 281.066113452825 615.486757021995</t>
  </si>
  <si>
    <t>-340.004853849628 299.705451872626 674.627271784901</t>
  </si>
  <si>
    <t>-524.177664659987 72.6786875656944 -200.43609546298</t>
  </si>
  <si>
    <t>-529.280706669092 83.6028662770641 215.869840190041</t>
  </si>
  <si>
    <t>-529.204310766718 99.259726729397 621.914162914248</t>
  </si>
  <si>
    <t>-386.750058380358 54.9611916889371 681.734130138045</t>
  </si>
  <si>
    <t>9763-20170724T150436.276328100.bin</t>
  </si>
  <si>
    <t>-510.179838460192 151.681580424246 -203.1150725202</t>
  </si>
  <si>
    <t>-524.130354040251 150.851127884041 -300.627657236181</t>
  </si>
  <si>
    <t>-533.451567975301 147.190024030019 -408.626300154489</t>
  </si>
  <si>
    <t>-539.340540142485 143.026121196174 -506.360457819613</t>
  </si>
  <si>
    <t>-542.645469741365 138.164041744948 -604.183992217196</t>
  </si>
  <si>
    <t>-544.532878659751 130.728023732011 -741.970676173078</t>
  </si>
  <si>
    <t>-522.516950208072 127.111153293202 -830.419651745829</t>
  </si>
  <si>
    <t>-547.522301561406 163.729908840786 -682.616284315124</t>
  </si>
  <si>
    <t>-586.363544730692 297.93192448029 -673.498129627804</t>
  </si>
  <si>
    <t>-518.797607534446 335.977236317331 -383.692203852631</t>
  </si>
  <si>
    <t>-309.602352131941 282.227504849034 -267.61768162432</t>
  </si>
  <si>
    <t>-539.874871102331 104.300074934693 -679.513713781021</t>
  </si>
  <si>
    <t>-313.967333811666 21.3973687460459 -347.77584330994</t>
  </si>
  <si>
    <t>-496.116410250469 230.555377639045 -205.761484353876</t>
  </si>
  <si>
    <t>-489.619534824444 255.206294837185 209.938054179621</t>
  </si>
  <si>
    <t>-488.321670367229 281.094350714986 615.497463830738</t>
  </si>
  <si>
    <t>-340.02170662168 299.646686739462 674.632256233163</t>
  </si>
  <si>
    <t>-524.252569097682 72.7895040686888 -200.439054648958</t>
  </si>
  <si>
    <t>-529.20179576844 83.600492414796 215.871661501693</t>
  </si>
  <si>
    <t>-529.199285284014 99.2958030940295 621.908784449237</t>
  </si>
  <si>
    <t>-386.731028261165 55.0180509852307 681.710735505464</t>
  </si>
  <si>
    <t>9763-20170724T150436.343009400.bin</t>
  </si>
  <si>
    <t>-510.226813192249 151.745623839542 -203.140774772305</t>
  </si>
  <si>
    <t>-524.20693469989 150.926412516839 -300.649117243701</t>
  </si>
  <si>
    <t>-533.572906481143 147.271401522781 -408.644206781811</t>
  </si>
  <si>
    <t>-539.506967446625 143.110158918301 -506.37587642537</t>
  </si>
  <si>
    <t>-542.861502304989 138.246805055488 -604.197524199883</t>
  </si>
  <si>
    <t>-544.823279554639 130.805279663701 -741.982819087425</t>
  </si>
  <si>
    <t>-522.880857477354 127.211306635378 -830.451044663259</t>
  </si>
  <si>
    <t>-547.794316785843 163.8077563715 -682.627862301014</t>
  </si>
  <si>
    <t>-586.684380653791 297.991335761876 -673.456357722349</t>
  </si>
  <si>
    <t>-518.893346788957 336.050653067957 -383.704945946325</t>
  </si>
  <si>
    <t>-309.793419285782 282.025676933717 -267.586407032911</t>
  </si>
  <si>
    <t>-540.117922459731 104.381608357917 -679.527737809731</t>
  </si>
  <si>
    <t>-314.211533080276 21.4047166755265 -347.71458531961</t>
  </si>
  <si>
    <t>-496.180401007818 230.621465255801 -205.763366416574</t>
  </si>
  <si>
    <t>-489.586376510961 255.21668492399 209.937955348472</t>
  </si>
  <si>
    <t>-488.355773120192 281.099648802367 615.508384619704</t>
  </si>
  <si>
    <t>-340.047241018066 299.623496144383 674.630677254626</t>
  </si>
  <si>
    <t>-524.279876726711 72.8394372959863 -200.473774519837</t>
  </si>
  <si>
    <t>-529.125018131763 83.5805938900398 215.839988263094</t>
  </si>
  <si>
    <t>-529.207694959379 99.3105834587477 621.895338645906</t>
  </si>
  <si>
    <t>-386.721133837757 55.0554726165301 681.670481344657</t>
  </si>
  <si>
    <t>9763-20170724T150436.375304900.bin</t>
  </si>
  <si>
    <t>-510.220322949049 151.714942345085 -203.118626489352</t>
  </si>
  <si>
    <t>-524.245598480261 150.909652224716 -300.620599405854</t>
  </si>
  <si>
    <t>-533.646302687256 147.262711360493 -408.612839599223</t>
  </si>
  <si>
    <t>-539.605409600872 143.106254199014 -506.343139992711</t>
  </si>
  <si>
    <t>-542.978484323067 138.245776566187 -604.164454515872</t>
  </si>
  <si>
    <t>-544.959405010729 130.806068760023 -741.949613580157</t>
  </si>
  <si>
    <t>-523.053878021697 127.229678356264 -830.427608941668</t>
  </si>
  <si>
    <t>-547.926648364858 163.80715913174 -682.593655887258</t>
  </si>
  <si>
    <t>-586.829361385592 297.976223452223 -673.39936236234</t>
  </si>
  <si>
    <t>-518.961825355279 336.242704102156 -383.69306851072</t>
  </si>
  <si>
    <t>-309.950442682518 282.056606846169 -267.490222716218</t>
  </si>
  <si>
    <t>-540.240909276403 104.382152708385 -679.495474148937</t>
  </si>
  <si>
    <t>-314.267629394436 21.2846906996135 -347.670230562015</t>
  </si>
  <si>
    <t>-496.194063443338 230.595507921844 -205.749853953765</t>
  </si>
  <si>
    <t>-489.547934188503 255.180204439985 209.951309118546</t>
  </si>
  <si>
    <t>-488.367408137442 281.089931831719 615.512480006486</t>
  </si>
  <si>
    <t>-340.051527029833 299.582433361469 674.626161391343</t>
  </si>
  <si>
    <t>-524.295033988763 72.8095999182192 -200.467751426084</t>
  </si>
  <si>
    <t>-529.112236057211 83.5707613994825 215.845829625894</t>
  </si>
  <si>
    <t>-529.205047777473 99.3135895562025 621.892217504553</t>
  </si>
  <si>
    <t>-386.709212531523 55.0750929830401 681.6574879644</t>
  </si>
  <si>
    <t>9763-20170724T150436.440981700.bin</t>
  </si>
  <si>
    <t>-510.26051993706 151.698073819501 -203.130127855345</t>
  </si>
  <si>
    <t>-524.32504981252 150.91440482876 -300.626675153807</t>
  </si>
  <si>
    <t>-533.772958123223 147.29384018961 -408.615771650392</t>
  </si>
  <si>
    <t>-539.77627552354 143.162248502266 -506.344401154056</t>
  </si>
  <si>
    <t>-543.195116120381 138.327708118382 -604.16536059542</t>
  </si>
  <si>
    <t>-545.242091235842 130.926221061666 -741.951588230322</t>
  </si>
  <si>
    <t>-523.437038769072 127.385163554777 -830.455770070516</t>
  </si>
  <si>
    <t>-548.188218385704 163.909824967333 -682.584823021238</t>
  </si>
  <si>
    <t>-587.154726431232 298.058499926816 -673.319014598248</t>
  </si>
  <si>
    <t>-519.357326450823 336.319555504458 -383.595598023311</t>
  </si>
  <si>
    <t>-310.437818436846 282.103450723554 -267.241642144658</t>
  </si>
  <si>
    <t>-540.486320852807 104.485994728769 -679.507272322347</t>
  </si>
  <si>
    <t>-314.236690295867 21.1748513588918 -347.817446881635</t>
  </si>
  <si>
    <t>-496.181493169964 230.5458322082 -205.736495837081</t>
  </si>
  <si>
    <t>-489.520551462328 255.144355384916 209.963567749844</t>
  </si>
  <si>
    <t>-488.398523665348 281.063113930848 615.518368467387</t>
  </si>
  <si>
    <t>-340.06812923616 299.535956894062 674.6017808839</t>
  </si>
  <si>
    <t>-524.354877834203 72.8156275097526 -200.471488904508</t>
  </si>
  <si>
    <t>-529.110355466238 83.5353894453456 215.843878344786</t>
  </si>
  <si>
    <t>-529.209597516737 99.3259889388639 621.883933467705</t>
  </si>
  <si>
    <t>-386.704280365312 55.0809443665212 681.621801331588</t>
  </si>
  <si>
    <t>9763-20170724T150436.473421800.bin</t>
  </si>
  <si>
    <t>-510.269893618784 151.663516826363 -203.13152250753</t>
  </si>
  <si>
    <t>-524.333403086651 150.880373846666 -300.628179393232</t>
  </si>
  <si>
    <t>-533.786744113445 147.267243565565 -408.617084274604</t>
  </si>
  <si>
    <t>-539.797856946765 143.144623866016 -506.345660412545</t>
  </si>
  <si>
    <t>-543.22746725532 138.321744091287 -604.166772557015</t>
  </si>
  <si>
    <t>-545.292900951381 130.939027502031 -741.953668700017</t>
  </si>
  <si>
    <t>-523.53207404558 127.412310917362 -830.469239942437</t>
  </si>
  <si>
    <t>-548.230051562815 163.914674327013 -682.582135657174</t>
  </si>
  <si>
    <t>-587.209793423485 298.056603032893 -673.275502519649</t>
  </si>
  <si>
    <t>-519.533841335447 336.182575630902 -383.505935334419</t>
  </si>
  <si>
    <t>-310.665574363987 281.98381475107 -267.051889993225</t>
  </si>
  <si>
    <t>-540.529802061772 104.489999519795 -679.513548159941</t>
  </si>
  <si>
    <t>-314.210733131624 21.1316681316312 -347.957074937221</t>
  </si>
  <si>
    <t>-496.166505464791 230.485664421863 -205.732190734302</t>
  </si>
  <si>
    <t>-489.511147937164 255.14275251026 209.964500108666</t>
  </si>
  <si>
    <t>-488.409996081763 281.053475594613 615.516851192186</t>
  </si>
  <si>
    <t>-340.074978062303 299.505703478503 674.595053702177</t>
  </si>
  <si>
    <t>-524.396996937409 72.7873992488303 -200.469511316232</t>
  </si>
  <si>
    <t>-529.147586285257 83.5033336103763 215.845992380857</t>
  </si>
  <si>
    <t>-529.215767892759 99.3133296164192 621.881922858892</t>
  </si>
  <si>
    <t>-386.717290522572 55.0347956296227 681.611244596752</t>
  </si>
  <si>
    <t>9763-20170724T150436.540606300.bin</t>
  </si>
  <si>
    <t>-510.338967417933 151.57907046437 -203.124420480778</t>
  </si>
  <si>
    <t>-524.401989720039 150.805930800881 -300.621216411129</t>
  </si>
  <si>
    <t>-533.86565312729 147.208483012411 -408.609715813149</t>
  </si>
  <si>
    <t>-539.890532923339 143.102067747341 -506.338084304146</t>
  </si>
  <si>
    <t>-543.338425585397 138.296974284822 -604.159480545649</t>
  </si>
  <si>
    <t>-545.434418133888 130.940874163157 -741.947302646081</t>
  </si>
  <si>
    <t>-523.69412693772 127.421079932668 -830.468434367802</t>
  </si>
  <si>
    <t>-548.35179760167 163.905896210047 -682.568992393336</t>
  </si>
  <si>
    <t>-587.359147570213 298.036801921673 -673.205899580634</t>
  </si>
  <si>
    <t>-519.862793922169 335.873480144958 -383.356527916066</t>
  </si>
  <si>
    <t>-311.016499942131 281.784724338975 -266.812092385181</t>
  </si>
  <si>
    <t>-540.664068655996 104.478957073609 -679.513229865918</t>
  </si>
  <si>
    <t>-314.275014190337 21.1414994617733 -348.194055149071</t>
  </si>
  <si>
    <t>-496.212680702878 230.436977721953 -205.733298504313</t>
  </si>
  <si>
    <t>-489.541158024889 255.083805665418 209.963719412105</t>
  </si>
  <si>
    <t>-488.414529534219 281.03607792192 615.521229570094</t>
  </si>
  <si>
    <t>-340.077811749224 299.404708686363 674.621216369426</t>
  </si>
  <si>
    <t>-524.484094602429 72.6823998087036 -200.47050242243</t>
  </si>
  <si>
    <t>-529.246612498805 83.4577112246168 215.843357656953</t>
  </si>
  <si>
    <t>-529.218690719473 99.2787120760345 621.884214073022</t>
  </si>
  <si>
    <t>-386.724474049024 54.9856858939654 681.612954118981</t>
  </si>
  <si>
    <t>9763-20170724T150436.570698300.bin</t>
  </si>
  <si>
    <t>-510.382904780817 151.521244024482 -203.1124932142</t>
  </si>
  <si>
    <t>-524.458899721507 150.746646125953 -300.607395166344</t>
  </si>
  <si>
    <t>-533.942755782532 147.148823053182 -408.593958013886</t>
  </si>
  <si>
    <t>-539.988281254202 143.042169167023 -506.321232725062</t>
  </si>
  <si>
    <t>-543.459200018164 138.236782752828 -604.14169504474</t>
  </si>
  <si>
    <t>-545.590104712486 130.880494014597 -741.929025710675</t>
  </si>
  <si>
    <t>-523.804826328523 127.340799136487 -830.438170193494</t>
  </si>
  <si>
    <t>-548.492332431654 163.845763372406 -682.550029123396</t>
  </si>
  <si>
    <t>-587.502781237778 297.975422989179 -673.170058790927</t>
  </si>
  <si>
    <t>-520.10806729839 335.742781866319 -383.288074765176</t>
  </si>
  <si>
    <t>-311.253821351015 281.634113108609 -266.767011940308</t>
  </si>
  <si>
    <t>-540.804032871657 104.418727005412 -679.496116878427</t>
  </si>
  <si>
    <t>-314.316182820086 21.0825849202167 -348.258622380847</t>
  </si>
  <si>
    <t>-496.257452364399 230.36668956115 -205.722565131646</t>
  </si>
  <si>
    <t>-489.56794645948 255.046289239049 209.972199653055</t>
  </si>
  <si>
    <t>-488.415947970095 281.029862473062 615.527173381055</t>
  </si>
  <si>
    <t>-340.084637470622 299.405494985575 674.638520044114</t>
  </si>
  <si>
    <t>-524.540387995625 72.6413023177022 -200.461850687389</t>
  </si>
  <si>
    <t>-529.286071117779 83.4370338664319 215.851655729696</t>
  </si>
  <si>
    <t>-529.211328300497 99.2722276902425 621.888712176131</t>
  </si>
  <si>
    <t>-386.723175333135 54.9684831772665 681.624034818968</t>
  </si>
  <si>
    <t>9763-20170724T150436.641390700.bin</t>
  </si>
  <si>
    <t>-510.430003321177 151.420904170128 -203.087504978962</t>
  </si>
  <si>
    <t>-524.530792253785 150.655173079578 -300.578885768696</t>
  </si>
  <si>
    <t>-534.034117073349 147.044175653862 -408.563408174677</t>
  </si>
  <si>
    <t>-540.093122409627 142.916744534503 -506.288849379737</t>
  </si>
  <si>
    <t>-543.572818987758 138.082470739468 -604.107688870308</t>
  </si>
  <si>
    <t>-545.710643776895 130.676957554229 -741.892232060825</t>
  </si>
  <si>
    <t>-523.780130631949 127.080942614508 -830.363290552775</t>
  </si>
  <si>
    <t>-548.612851632259 163.662985773444 -682.524739241569</t>
  </si>
  <si>
    <t>-587.695830904044 297.771239740258 -673.145743933947</t>
  </si>
  <si>
    <t>-520.441532044816 335.528729873594 -383.22989996711</t>
  </si>
  <si>
    <t>-311.586145420842 281.496228362148 -266.67554823714</t>
  </si>
  <si>
    <t>-540.918465985252 104.23797376381 -679.450196100418</t>
  </si>
  <si>
    <t>-314.198514260204 20.8988840472218 -348.2388226639</t>
  </si>
  <si>
    <t>-496.318865767912 230.305582232941 -205.699256263762</t>
  </si>
  <si>
    <t>-489.604194816789 254.986415461046 209.995057257517</t>
  </si>
  <si>
    <t>-488.430565803736 281.023421549033 615.539097340832</t>
  </si>
  <si>
    <t>-340.10680797154 299.442948890069 674.655838946049</t>
  </si>
  <si>
    <t>-524.525625628698 72.5172952163648 -200.449381469558</t>
  </si>
  <si>
    <t>-529.35502663003 83.4460901653811 215.85970881758</t>
  </si>
  <si>
    <t>-529.199755970398 99.2572672082886 621.896072625061</t>
  </si>
  <si>
    <t>-386.721969861355 54.9470722449155 681.651250149756</t>
  </si>
  <si>
    <t>9763-20170724T150436.672680900.bin</t>
  </si>
  <si>
    <t>-510.469104145996 151.421679898863 -203.095687766881</t>
  </si>
  <si>
    <t>-524.578730431835 150.641761216429 -300.585741410782</t>
  </si>
  <si>
    <t>-534.078192928147 147.010606326869 -408.569967778302</t>
  </si>
  <si>
    <t>-540.128081859082 142.863570318594 -506.29500457223</t>
  </si>
  <si>
    <t>-543.592996301192 138.008616677226 -604.113367021938</t>
  </si>
  <si>
    <t>-545.703981840105 130.572877006598 -741.896766154403</t>
  </si>
  <si>
    <t>-523.685356721751 126.948095868507 -830.344665388469</t>
  </si>
  <si>
    <t>-548.61987725534 163.571703083032 -682.536927075997</t>
  </si>
  <si>
    <t>-587.73139709308 297.66914790823 -673.172798528237</t>
  </si>
  <si>
    <t>-520.601647390584 335.483379291151 -383.235416148162</t>
  </si>
  <si>
    <t>-311.747262279692 281.561452237974 -266.628075271543</t>
  </si>
  <si>
    <t>-540.921838448013 104.147764271728 -679.447998226547</t>
  </si>
  <si>
    <t>-314.142529029501 20.8234376526589 -348.23576040346</t>
  </si>
  <si>
    <t>-496.42312356376 230.299939122229 -205.702806346723</t>
  </si>
  <si>
    <t>-489.642306893957 254.997718489235 209.989484728212</t>
  </si>
  <si>
    <t>-488.434756237411 281.019460469223 615.542998262118</t>
  </si>
  <si>
    <t>-340.119766289632 299.481602046246 674.66843869867</t>
  </si>
  <si>
    <t>-524.548615881356 72.5218277633046 -200.437631387741</t>
  </si>
  <si>
    <t>-529.408618574819 83.4751561982034 215.870402017335</t>
  </si>
  <si>
    <t>-529.190667309587 99.2564452176971 621.902227803788</t>
  </si>
  <si>
    <t>-386.718906249651 54.9441530348581 681.67022307955</t>
  </si>
  <si>
    <t>9763-20170724T150436.741370500.bin</t>
  </si>
  <si>
    <t>-510.551292050614 151.425973428697 -203.077403725149</t>
  </si>
  <si>
    <t>-524.648357294079 150.613372091205 -300.568992235215</t>
  </si>
  <si>
    <t>-534.120036777288 146.943643885623 -408.554286290136</t>
  </si>
  <si>
    <t>-540.138875104622 142.762067674795 -506.279931410002</t>
  </si>
  <si>
    <t>-543.566695872905 137.873701563121 -604.097796883187</t>
  </si>
  <si>
    <t>-545.619061950339 130.393132972614 -741.879706328857</t>
  </si>
  <si>
    <t>-523.406678758686 126.728352893772 -830.277562698157</t>
  </si>
  <si>
    <t>-548.578653012986 163.408943159241 -682.53158405754</t>
  </si>
  <si>
    <t>-587.829432549796 297.4808958104 -673.213283197262</t>
  </si>
  <si>
    <t>-520.976097860801 335.483765784896 -383.236758732589</t>
  </si>
  <si>
    <t>-312.103215847195 281.715616311702 -266.591482462185</t>
  </si>
  <si>
    <t>-540.845048380534 103.990775099726 -679.4207022416</t>
  </si>
  <si>
    <t>-314.115479918686 20.8889649625573 -348.213746819759</t>
  </si>
  <si>
    <t>-496.527008926947 230.270669564797 -205.717949695004</t>
  </si>
  <si>
    <t>-489.73914481433 254.99576047154 209.972634212309</t>
  </si>
  <si>
    <t>-488.441146741662 280.998018768762 615.53278687872</t>
  </si>
  <si>
    <t>-340.14160303544 299.53984885732 674.671953045673</t>
  </si>
  <si>
    <t>-524.581316125504 72.5459892952863 -200.418201607435</t>
  </si>
  <si>
    <t>-529.521869738657 83.484463836802 215.889343627974</t>
  </si>
  <si>
    <t>-529.176237328015 99.2521840946947 621.915137717888</t>
  </si>
  <si>
    <t>-386.717941500865 54.9377856202714 681.713692395777</t>
  </si>
  <si>
    <t>9763-20170724T150436.777971100.bin</t>
  </si>
  <si>
    <t>-510.622106245715 151.433245284466 -203.055008023066</t>
  </si>
  <si>
    <t>-524.66024995266 150.588388438815 -300.55489338614</t>
  </si>
  <si>
    <t>-534.077961512772 146.888164449988 -408.543772367848</t>
  </si>
  <si>
    <t>-540.05207220045 142.682662795697 -506.271007215209</t>
  </si>
  <si>
    <t>-543.439162875309 137.774647261728 -604.089449669558</t>
  </si>
  <si>
    <t>-545.438450575544 130.271364631216 -741.870826588043</t>
  </si>
  <si>
    <t>-523.133803490334 126.59354441047 -830.24495305516</t>
  </si>
  <si>
    <t>-548.432982557127 163.295257329938 -682.529011575916</t>
  </si>
  <si>
    <t>-587.728484505189 297.338429752088 -673.236791443704</t>
  </si>
  <si>
    <t>-520.984441736081 335.392176586323 -383.241684333099</t>
  </si>
  <si>
    <t>-312.076053757105 281.83125596408 -266.564648211786</t>
  </si>
  <si>
    <t>-540.676436527375 103.88081000127 -679.405948836503</t>
  </si>
  <si>
    <t>-313.966799699596 20.9117941594184 -348.165373132789</t>
  </si>
  <si>
    <t>-496.557765752915 230.249763904942 -205.741289578397</t>
  </si>
  <si>
    <t>-489.678285238975 255.005971512559 209.945883212649</t>
  </si>
  <si>
    <t>-488.440755587055 280.988003880324 615.517172327291</t>
  </si>
  <si>
    <t>-340.146295725345 299.562785468303 674.658750973865</t>
  </si>
  <si>
    <t>-524.611192195185 72.6037785735207 -200.392727112238</t>
  </si>
  <si>
    <t>-529.646522713297 83.4570526547755 215.915872363289</t>
  </si>
  <si>
    <t>-529.173447133613 99.2449410357351 621.927496247111</t>
  </si>
  <si>
    <t>-386.727062701583 54.910443777306 681.739502363028</t>
  </si>
  <si>
    <t>9763-20170724T150436.842647800.bin</t>
  </si>
  <si>
    <t>-510.951827148928 151.572903689209 -203.404031655022</t>
  </si>
  <si>
    <t>-525.134540204175 150.396142708851 -300.879522227588</t>
  </si>
  <si>
    <t>-534.557968696148 146.491488956809 -408.860767240588</t>
  </si>
  <si>
    <t>-540.483019079921 142.168934205811 -506.585881402828</t>
  </si>
  <si>
    <t>-543.771458268035 137.213110482824 -604.405259888458</t>
  </si>
  <si>
    <t>-545.583778465348 129.716848081875 -742.18955367826</t>
  </si>
  <si>
    <t>-523.117264562603 126.033994548158 -830.522417915009</t>
  </si>
  <si>
    <t>-548.683042861279 162.73469051348 -682.849673870095</t>
  </si>
  <si>
    <t>-588.045966121811 296.772574970544 -673.513671547501</t>
  </si>
  <si>
    <t>-521.560996254546 334.918194382525 -383.471190455248</t>
  </si>
  <si>
    <t>-312.537996547831 282.277041509041 -266.581015460041</t>
  </si>
  <si>
    <t>-540.882302892928 103.326233013294 -679.720115463716</t>
  </si>
  <si>
    <t>-314.17281733879 20.7189562284514 -348.41542317109</t>
  </si>
  <si>
    <t>-497.245759422062 229.985516676738 -205.992181725353</t>
  </si>
  <si>
    <t>-489.819533279011 255.279973976582 209.65312478898</t>
  </si>
  <si>
    <t>-488.422406040872 280.942633495572 615.359849409455</t>
  </si>
  <si>
    <t>-340.146600468827 299.668766496639 674.500506049627</t>
  </si>
  <si>
    <t>-524.778409619227 72.8209088885683 -200.377950646247</t>
  </si>
  <si>
    <t>-529.706730269976 83.2693615371206 215.942229285606</t>
  </si>
  <si>
    <t>-529.177643277881 99.2376871055064 621.954401993632</t>
  </si>
  <si>
    <t>-386.734564121389 54.8965604992886 681.769476516931</t>
  </si>
  <si>
    <t>9763-20170724T150436.874234600.bin</t>
  </si>
  <si>
    <t>-511.121695215309 151.398702812297 -203.54498150946</t>
  </si>
  <si>
    <t>-525.293669504806 149.885672606841 -301.01740331228</t>
  </si>
  <si>
    <t>-534.683603986504 145.764484613125 -408.993555160943</t>
  </si>
  <si>
    <t>-540.576578771781 141.306842101391 -506.714537435128</t>
  </si>
  <si>
    <t>-543.835211378158 136.274646481625 -604.531138131479</t>
  </si>
  <si>
    <t>-545.61143369597 128.731863543043 -742.313358340789</t>
  </si>
  <si>
    <t>-523.100663536398 125.036761400847 -830.634396601263</t>
  </si>
  <si>
    <t>-548.729160297924 161.769394780986 -682.985409999344</t>
  </si>
  <si>
    <t>-588.160997354886 295.790344399316 -673.736145030613</t>
  </si>
  <si>
    <t>-521.836945140164 334.028851113485 -383.669049139173</t>
  </si>
  <si>
    <t>-312.826730731954 281.802074255017 -266.570327677262</t>
  </si>
  <si>
    <t>-540.923393530397 102.362844477351 -679.833714648578</t>
  </si>
  <si>
    <t>-314.180149802586 19.8719365540042 -348.540984546312</t>
  </si>
  <si>
    <t>-497.578265646947 229.687655219164 -206.317537093415</t>
  </si>
  <si>
    <t>-490.038503356573 255.386945981297 209.300968105278</t>
  </si>
  <si>
    <t>-488.369321676723 280.841805265978 615.137872423546</t>
  </si>
  <si>
    <t>-340.142511369112 299.894575373076 674.297014558869</t>
  </si>
  <si>
    <t>-524.737520969604 72.8190625775605 -200.336265465952</t>
  </si>
  <si>
    <t>-529.727983006715 83.0068859604244 215.989668754256</t>
  </si>
  <si>
    <t>-529.192903710373 99.1972710177811 621.985543171599</t>
  </si>
  <si>
    <t>-386.768618963791 54.7885533896738 681.795125869915</t>
  </si>
  <si>
    <t>9763-20170724T150436.939922600.bin</t>
  </si>
  <si>
    <t>-510.838422263277 150.737141434839 -203.486313877803</t>
  </si>
  <si>
    <t>-525.561967733076 149.024503987746 -300.873560074277</t>
  </si>
  <si>
    <t>-535.278350890812 144.729000953768 -408.81395078156</t>
  </si>
  <si>
    <t>-541.355320912935 140.140608222166 -506.517858853974</t>
  </si>
  <si>
    <t>-544.688620263427 135.010353632871 -604.326646506678</t>
  </si>
  <si>
    <t>-546.456552883686 127.36803633547 -742.103549815031</t>
  </si>
  <si>
    <t>-523.912606579234 123.633365016464 -830.414518143935</t>
  </si>
  <si>
    <t>-549.608298637327 160.444350478987 -682.799062681277</t>
  </si>
  <si>
    <t>-589.241076230584 294.411939793314 -673.639218636533</t>
  </si>
  <si>
    <t>-523.145565330613 332.96365034197 -383.561397543551</t>
  </si>
  <si>
    <t>-314.000889206128 281.368852196048 -266.422689372415</t>
  </si>
  <si>
    <t>-541.74185453024 101.047943886016 -679.605261235655</t>
  </si>
  <si>
    <t>-314.807947670907 18.6862673188957 -348.311351894111</t>
  </si>
  <si>
    <t>-497.357834990498 228.896851977772 -206.774804431649</t>
  </si>
  <si>
    <t>-490.847653119009 255.388931308969 208.811328495023</t>
  </si>
  <si>
    <t>-488.171966340632 280.491919090308 614.6184380989</t>
  </si>
  <si>
    <t>-340.125165263734 300.705730691495 673.843038872331</t>
  </si>
  <si>
    <t>-524.400539164568 72.7152168163686 -200.224668174974</t>
  </si>
  <si>
    <t>-529.653104670734 82.3856610927571 216.110439751404</t>
  </si>
  <si>
    <t>-529.21852088069 99.0896946813396 622.03886093344</t>
  </si>
  <si>
    <t>-386.876062634019 54.3802064377862 681.819228539762</t>
  </si>
  <si>
    <t>9763-20170724T150436.975520000.bin</t>
  </si>
  <si>
    <t>-510.667676207397 150.556581791681 -203.438938754587</t>
  </si>
  <si>
    <t>-525.531115855493 148.837979925882 -300.804839912403</t>
  </si>
  <si>
    <t>-535.353599351564 144.516659864635 -408.734783902329</t>
  </si>
  <si>
    <t>-541.506524928999 139.898032723223 -506.432245281734</t>
  </si>
  <si>
    <t>-544.895531105967 134.731153340471 -604.237337039689</t>
  </si>
  <si>
    <t>-546.720167658514 127.031597618107 -742.010128568859</t>
  </si>
  <si>
    <t>-524.187365744271 123.264104439924 -830.322594216614</t>
  </si>
  <si>
    <t>-549.870640145124 160.129410560766 -682.717695788294</t>
  </si>
  <si>
    <t>-589.580268606757 294.063781318419 -673.573660068556</t>
  </si>
  <si>
    <t>-523.479561137429 332.736873383773 -383.513156761775</t>
  </si>
  <si>
    <t>-314.263771526607 280.949491707451 -266.586598926398</t>
  </si>
  <si>
    <t>-541.956614428276 100.740568772123 -679.503382483531</t>
  </si>
  <si>
    <t>-314.818507249099 18.4154561912349 -348.213957761269</t>
  </si>
  <si>
    <t>-497.172434965091 228.508245323921 -206.827144086848</t>
  </si>
  <si>
    <t>-491.292106339689 255.497560028944 208.736358672005</t>
  </si>
  <si>
    <t>-488.080029890065 280.403219341168 614.405330294132</t>
  </si>
  <si>
    <t>-340.12376189529 301.099509913899 673.689466500718</t>
  </si>
  <si>
    <t>-524.165181972658 72.7223309092169 -200.213516823863</t>
  </si>
  <si>
    <t>-529.577860433578 82.1167320956795 216.125860710637</t>
  </si>
  <si>
    <t>-529.226012130682 99.0310123562874 622.043563972405</t>
  </si>
  <si>
    <t>-386.908329440658 54.2227991844693 681.808990944331</t>
  </si>
  <si>
    <t>9763-20170724T150437.011621700.bin</t>
  </si>
  <si>
    <t>-510.478249717166 150.498538546412 -203.457030934175</t>
  </si>
  <si>
    <t>-525.332319257634 148.797131224511 -300.824717803396</t>
  </si>
  <si>
    <t>-535.177347394876 144.467314589034 -408.752078252486</t>
  </si>
  <si>
    <t>-541.362899623419 139.828407844586 -506.446560513215</t>
  </si>
  <si>
    <t>-544.796067696632 134.627746250276 -604.248306997438</t>
  </si>
  <si>
    <t>-546.694385861307 126.865121218249 -742.016739885082</t>
  </si>
  <si>
    <t>-524.180170249923 123.066835441004 -830.332569431236</t>
  </si>
  <si>
    <t>-549.830150777405 159.987840346754 -682.737280610872</t>
  </si>
  <si>
    <t>-589.633602407182 293.903409419222 -673.616631703751</t>
  </si>
  <si>
    <t>-523.56113272376 332.605964202721 -383.553539506707</t>
  </si>
  <si>
    <t>-314.33829474814 280.495671514191 -266.783128831653</t>
  </si>
  <si>
    <t>-541.880415819788 100.604883201641 -679.500899950107</t>
  </si>
  <si>
    <t>-314.533769056609 18.322806324446 -348.307050061774</t>
  </si>
  <si>
    <t>-496.98908770313 228.210382249934 -206.851448518231</t>
  </si>
  <si>
    <t>-491.621241966721 255.704370314334 208.685874370937</t>
  </si>
  <si>
    <t>-488.00343346987 280.34440293573 614.257968633879</t>
  </si>
  <si>
    <t>-340.128293132809 301.4488566258 673.600533307355</t>
  </si>
  <si>
    <t>-523.959740412275 72.9141227031125 -200.232647301154</t>
  </si>
  <si>
    <t>-529.473795787256 81.898742587558 216.114442109742</t>
  </si>
  <si>
    <t>-529.225643849775 98.9651637279271 622.033749948408</t>
  </si>
  <si>
    <t>-386.92179764712 54.0986076372164 681.788274750045</t>
  </si>
  <si>
    <t>9763-20170724T150437.080815500.bin</t>
  </si>
  <si>
    <t>-510.561124198032 150.610570598715 -203.502260344645</t>
  </si>
  <si>
    <t>-525.178350493975 148.979533755364 -300.907004129255</t>
  </si>
  <si>
    <t>-534.944428071686 144.667657331167 -408.842326331927</t>
  </si>
  <si>
    <t>-541.129515477694 140.014763536154 -506.536116836453</t>
  </si>
  <si>
    <t>-544.631313642896 134.765830384971 -604.332820626004</t>
  </si>
  <si>
    <t>-546.697280782953 126.895753685483 -742.092772310553</t>
  </si>
  <si>
    <t>-524.270914904081 123.059629890554 -830.429166872735</t>
  </si>
  <si>
    <t>-549.770911406759 160.063384549922 -682.83527427444</t>
  </si>
  <si>
    <t>-589.609163608064 293.964976135424 -673.770126729013</t>
  </si>
  <si>
    <t>-523.789115913702 332.509261179005 -383.628739285998</t>
  </si>
  <si>
    <t>-314.717213269868 279.490333842642 -266.997039155129</t>
  </si>
  <si>
    <t>-541.797224135833 100.685703341352 -679.562594110647</t>
  </si>
  <si>
    <t>-314.003825260354 18.6022008578984 -348.676450392318</t>
  </si>
  <si>
    <t>-497.231486596253 227.878754506542 -206.836837633447</t>
  </si>
  <si>
    <t>-492.058017650085 256.284926803967 208.64157342992</t>
  </si>
  <si>
    <t>-487.898105111725 280.335800821759 614.133279214267</t>
  </si>
  <si>
    <t>-340.141507392619 301.973757485095 673.578969743812</t>
  </si>
  <si>
    <t>-524.013675032727 73.3855199568795 -200.330179883185</t>
  </si>
  <si>
    <t>-529.563264178583 81.6242192085722 216.03180948669</t>
  </si>
  <si>
    <t>-529.221124314581 98.8032504650796 621.995789273718</t>
  </si>
  <si>
    <t>-386.976634649489 53.7585855778589 681.757698345382</t>
  </si>
  <si>
    <t>9763-20170724T150437.142482600.bin</t>
  </si>
  <si>
    <t>-510.994922092198 150.87977428397 -203.659535150507</t>
  </si>
  <si>
    <t>-525.525889015165 149.278795449078 -301.07767914529</t>
  </si>
  <si>
    <t>-535.321021003345 144.988339836608 -409.011226141977</t>
  </si>
  <si>
    <t>-541.581704343029 140.34579969545 -506.700795175378</t>
  </si>
  <si>
    <t>-545.207800976783 135.0956615808 -604.492881890232</t>
  </si>
  <si>
    <t>-547.499489668458 127.209289515876 -742.248213933254</t>
  </si>
  <si>
    <t>-525.19825088913 123.344847422826 -830.615221830701</t>
  </si>
  <si>
    <t>-550.466262027957 160.385216744439 -682.989887257102</t>
  </si>
  <si>
    <t>-590.23419171896 294.308773030719 -673.891934081737</t>
  </si>
  <si>
    <t>-524.635093418881 332.556505291222 -383.661300466612</t>
  </si>
  <si>
    <t>-315.60490983074 278.920752731923 -267.23710365824</t>
  </si>
  <si>
    <t>-542.506737491762 101.005355535035 -679.722890232729</t>
  </si>
  <si>
    <t>-314.228588338353 19.0007616356259 -349.284833634625</t>
  </si>
  <si>
    <t>-497.86526129187 227.952124543007 -206.909096417811</t>
  </si>
  <si>
    <t>-492.422607590451 256.590561316785 208.54999277922</t>
  </si>
  <si>
    <t>-487.853056502188 280.496059491614 614.088809410301</t>
  </si>
  <si>
    <t>-340.146504508254 302.201848667725 673.633996638358</t>
  </si>
  <si>
    <t>-524.215419082068 73.7657179765872 -200.442069509112</t>
  </si>
  <si>
    <t>-529.99355922634 81.6070555894762 215.924502544512</t>
  </si>
  <si>
    <t>-529.243461168146 98.6059345846234 621.949268794311</t>
  </si>
  <si>
    <t>-387.086320317286 53.2982633913257 681.720253525738</t>
  </si>
  <si>
    <t>9763-20170724T150437.179594200.bin</t>
  </si>
  <si>
    <t>-511.269241127831 151.171380890858 -203.720175093045</t>
  </si>
  <si>
    <t>-525.828041066158 149.583207264164 -301.134299154815</t>
  </si>
  <si>
    <t>-535.685990527744 145.302209026664 -409.062583137398</t>
  </si>
  <si>
    <t>-542.016074279918 140.665471947565 -506.74791391539</t>
  </si>
  <si>
    <t>-545.72402271507 135.417346571666 -604.536945298514</t>
  </si>
  <si>
    <t>-548.1438377053 127.529649408789 -742.290089384561</t>
  </si>
  <si>
    <t>-525.891791738106 123.653597836664 -830.669023602339</t>
  </si>
  <si>
    <t>-551.046472754673 160.707362064663 -683.029648889487</t>
  </si>
  <si>
    <t>-590.732808355741 294.655473420681 -673.900324627008</t>
  </si>
  <si>
    <t>-525.203847375119 332.699499025475 -383.626956956063</t>
  </si>
  <si>
    <t>-316.17513432358 278.903246110708 -267.274298551772</t>
  </si>
  <si>
    <t>-543.101942517119 101.32512821055 -679.768912150563</t>
  </si>
  <si>
    <t>-314.582020417545 19.2767595421524 -349.548997558864</t>
  </si>
  <si>
    <t>-498.292106730858 228.332544006774 -206.9480032915</t>
  </si>
  <si>
    <t>-492.60251528 256.661459227768 208.5289209272</t>
  </si>
  <si>
    <t>-487.836019449819 280.568318235805 614.102929281834</t>
  </si>
  <si>
    <t>-340.139153529688 302.271056029373 673.673349413291</t>
  </si>
  <si>
    <t>-524.346667335823 74.0487137505759 -200.491859301584</t>
  </si>
  <si>
    <t>-530.158612288878 81.6924591318952 215.877938016998</t>
  </si>
  <si>
    <t>-529.267415098551 98.5071696854172 621.926347196223</t>
  </si>
  <si>
    <t>-387.159846166003 53.0416488101155 681.695244957533</t>
  </si>
  <si>
    <t>9763-20170724T150437.241763800.bin</t>
  </si>
  <si>
    <t>-511.698816070561 151.911497938317 -203.741620835078</t>
  </si>
  <si>
    <t>-526.275324341606 150.367221744339 -301.153815224441</t>
  </si>
  <si>
    <t>-536.219649937661 146.111505422836 -409.07505531414</t>
  </si>
  <si>
    <t>-542.653745596028 141.485421348816 -506.754201555053</t>
  </si>
  <si>
    <t>-546.490859741255 136.234905825052 -604.538294675872</t>
  </si>
  <si>
    <t>-549.118326233645 128.328218416029 -742.286407295447</t>
  </si>
  <si>
    <t>-526.939754737196 124.449355187683 -830.683720653716</t>
  </si>
  <si>
    <t>-551.925831811452 161.514910977056 -683.026333369059</t>
  </si>
  <si>
    <t>-591.51562743414 295.489914302426 -673.878801974098</t>
  </si>
  <si>
    <t>-526.167050023013 333.260786500405 -383.529173136233</t>
  </si>
  <si>
    <t>-317.209795928933 279.128287917512 -267.203929801491</t>
  </si>
  <si>
    <t>-543.987980821567 102.131535490151 -679.769122986817</t>
  </si>
  <si>
    <t>-315.152844721524 19.7799354673655 -349.881731886727</t>
  </si>
  <si>
    <t>-498.908921033473 229.156588003133 -206.907713395343</t>
  </si>
  <si>
    <t>-492.670818620629 256.940583029305 208.598168825942</t>
  </si>
  <si>
    <t>-487.811627972603 280.725773334929 614.149656151914</t>
  </si>
  <si>
    <t>-340.123553333023 302.36769558412 673.763949978032</t>
  </si>
  <si>
    <t>-524.489684414339 74.6988440766668 -200.552705140706</t>
  </si>
  <si>
    <t>-530.320709670991 81.9853224135754 215.823212222126</t>
  </si>
  <si>
    <t>-529.317056817875 98.3443841894975 621.895821404257</t>
  </si>
  <si>
    <t>-387.282205957709 52.6492709615848 681.662554026989</t>
  </si>
  <si>
    <t>9763-20170724T150437.272876300.bin</t>
  </si>
  <si>
    <t>-511.654930809493 152.293748741555 -203.723040221417</t>
  </si>
  <si>
    <t>-526.24616833983 150.779152978375 -301.133489600242</t>
  </si>
  <si>
    <t>-536.238261364159 146.537868439603 -409.0509692661</t>
  </si>
  <si>
    <t>-542.727393397822 141.916513159622 -506.726597303729</t>
  </si>
  <si>
    <t>-546.630884611504 136.661714790846 -604.507777766927</t>
  </si>
  <si>
    <t>-549.363250095299 128.738828905498 -742.25305132678</t>
  </si>
  <si>
    <t>-527.193672823806 124.857341597453 -830.65230778698</t>
  </si>
  <si>
    <t>-552.126073626111 161.93234971008 -682.994705394354</t>
  </si>
  <si>
    <t>-591.722548789309 295.90586485981 -673.845438096134</t>
  </si>
  <si>
    <t>-526.4745426256 333.657238634146 -383.470681709564</t>
  </si>
  <si>
    <t>-317.54502671277 279.257125847297 -267.220530544039</t>
  </si>
  <si>
    <t>-544.18486060135 102.549460313796 -679.736524726059</t>
  </si>
  <si>
    <t>-315.262973270775 20.0447269991064 -349.964987432935</t>
  </si>
  <si>
    <t>-498.841304495376 229.51161664342 -206.868037936577</t>
  </si>
  <si>
    <t>-492.588107103176 257.149320698823 208.647394260936</t>
  </si>
  <si>
    <t>-487.797416000157 280.79111082723 614.189029748781</t>
  </si>
  <si>
    <t>-340.113460369211 302.416413261853 673.819497145328</t>
  </si>
  <si>
    <t>-524.368036524984 75.022753323191 -200.561747539584</t>
  </si>
  <si>
    <t>-530.244893643617 82.1580489889266 215.816193658808</t>
  </si>
  <si>
    <t>-529.341034660982 98.2742761678173 621.885793718034</t>
  </si>
  <si>
    <t>-387.335755424511 52.4791040884847 681.646143811753</t>
  </si>
  <si>
    <t>9763-20170724T150437.337551600.bin</t>
  </si>
  <si>
    <t>-511.255386697352 152.90059816674 -203.646190205023</t>
  </si>
  <si>
    <t>-525.865480850267 151.446900466873 -301.054779357369</t>
  </si>
  <si>
    <t>-535.92452191826 147.24969796511 -408.967758031767</t>
  </si>
  <si>
    <t>-542.491706489905 142.657266355701 -506.639532093527</t>
  </si>
  <si>
    <t>-546.490101570997 137.419517281391 -604.417690410133</t>
  </si>
  <si>
    <t>-549.373176073416 129.507574946665 -742.160652965071</t>
  </si>
  <si>
    <t>-527.259859286273 125.625044111814 -830.574045982696</t>
  </si>
  <si>
    <t>-552.073807664948 162.696159666199 -682.896417897082</t>
  </si>
  <si>
    <t>-591.723339309064 296.647878422913 -673.739877329497</t>
  </si>
  <si>
    <t>-526.757870445476 334.318557739522 -383.291332611987</t>
  </si>
  <si>
    <t>-317.811786673778 279.512246758644 -267.261972386857</t>
  </si>
  <si>
    <t>-544.123737313641 103.313639424907 -679.651995665101</t>
  </si>
  <si>
    <t>-314.873407498321 20.5183207884975 -350.145331368176</t>
  </si>
  <si>
    <t>-498.443190464586 230.148978473176 -206.763903339345</t>
  </si>
  <si>
    <t>-492.105263827469 257.678570378339 208.757377613104</t>
  </si>
  <si>
    <t>-487.789576267285 280.967599912843 614.286415134397</t>
  </si>
  <si>
    <t>-340.094060714969 302.454089898303 673.938436944006</t>
  </si>
  <si>
    <t>-524.010992125515 75.5911225061172 -200.558958495741</t>
  </si>
  <si>
    <t>-529.84499938589 82.4161394026789 215.824754559142</t>
  </si>
  <si>
    <t>-529.370564446411 98.1863593055923 621.875486061174</t>
  </si>
  <si>
    <t>-387.415903903181 52.2287036727957 681.631413261766</t>
  </si>
  <si>
    <t>9763-20170724T150437.374211100.bin</t>
  </si>
  <si>
    <t>-511.028455471031 153.20327494131 -203.60524432899</t>
  </si>
  <si>
    <t>-525.621997958851 151.782691651487 -301.016808588446</t>
  </si>
  <si>
    <t>-535.703558270747 147.602076352641 -408.928366775034</t>
  </si>
  <si>
    <t>-542.306560816973 143.015825735683 -506.597940529227</t>
  </si>
  <si>
    <t>-546.355666247086 137.774329158004 -604.373868872248</t>
  </si>
  <si>
    <t>-549.325266785353 129.846029687999 -742.114019585059</t>
  </si>
  <si>
    <t>-527.2624263886 125.965083824803 -830.540104901911</t>
  </si>
  <si>
    <t>-551.991290886601 163.041152019219 -682.852008654198</t>
  </si>
  <si>
    <t>-591.602282298424 297.009949985379 -673.622823393256</t>
  </si>
  <si>
    <t>-526.967916139547 334.553520834043 -383.083853809802</t>
  </si>
  <si>
    <t>-318.022244387821 279.496026851684 -267.17278876655</t>
  </si>
  <si>
    <t>-544.033942216712 103.659925369812 -679.60567306328</t>
  </si>
  <si>
    <t>-314.733192700989 20.9678391392029 -350.196637091975</t>
  </si>
  <si>
    <t>-498.168563954229 230.497880171727 -206.699727920319</t>
  </si>
  <si>
    <t>-491.646632677926 257.927952217571 208.825280911727</t>
  </si>
  <si>
    <t>-487.802683222087 281.065486237493 614.349949694858</t>
  </si>
  <si>
    <t>-340.091252943465 302.450851352716 673.998838385734</t>
  </si>
  <si>
    <t>-523.848696922597 75.8783635910947 -200.554902862515</t>
  </si>
  <si>
    <t>-529.637877788605 82.5439429724829 215.832021882124</t>
  </si>
  <si>
    <t>-529.373842138826 98.1693432562695 621.875168359404</t>
  </si>
  <si>
    <t>-387.448364387589 52.1288303028168 681.63662745028</t>
  </si>
  <si>
    <t>9763-20170724T150437.439387500.bin</t>
  </si>
  <si>
    <t>-510.338438800775 154.211114575201 -203.631660750207</t>
  </si>
  <si>
    <t>-524.94541721964 152.847169520475 -301.042000018988</t>
  </si>
  <si>
    <t>-535.130940418389 148.686102339348 -408.944538001713</t>
  </si>
  <si>
    <t>-541.861621565926 144.097934713477 -506.605327210147</t>
  </si>
  <si>
    <t>-546.070736869778 138.833624037417 -604.373274751717</t>
  </si>
  <si>
    <t>-549.298420063722 130.850265309502 -742.104407291619</t>
  </si>
  <si>
    <t>-527.353348781199 126.992847214323 -830.56079600951</t>
  </si>
  <si>
    <t>-551.866615567821 164.067416191758 -682.850384478208</t>
  </si>
  <si>
    <t>-591.600982950481 297.995942732674 -673.635576207269</t>
  </si>
  <si>
    <t>-527.602722818164 335.238521688795 -382.917115344175</t>
  </si>
  <si>
    <t>-318.7976488363 279.520643529017 -267.068221400171</t>
  </si>
  <si>
    <t>-543.876763443031 104.690851470741 -679.596012678444</t>
  </si>
  <si>
    <t>-314.243124500874 22.1981608344629 -350.384426671735</t>
  </si>
  <si>
    <t>-497.285976269692 231.918788758137 -206.712167522907</t>
  </si>
  <si>
    <t>-490.450320097058 258.351929987394 208.872461834136</t>
  </si>
  <si>
    <t>-487.833667186131 281.209096419333 614.490852645585</t>
  </si>
  <si>
    <t>-340.093808015415 302.466850046247 674.115031110667</t>
  </si>
  <si>
    <t>-523.352947260072 76.6027785895956 -200.568467360153</t>
  </si>
  <si>
    <t>-529.259902266065 83.0159912081001 215.82073066866</t>
  </si>
  <si>
    <t>-529.377344638754 98.1289016165626 621.882303073526</t>
  </si>
  <si>
    <t>-387.51435034524 51.9070092023153 681.65211062763</t>
  </si>
  <si>
    <t>9763-20170724T150437.476488900.bin</t>
  </si>
  <si>
    <t>-509.927163790499 154.867665194813 -203.691871771017</t>
  </si>
  <si>
    <t>-524.643925202622 153.531536758273 -301.086041721543</t>
  </si>
  <si>
    <t>-534.926919855987 149.373560595428 -408.979445663594</t>
  </si>
  <si>
    <t>-541.734805623904 144.778761158416 -506.634687268597</t>
  </si>
  <si>
    <t>-546.009515647154 139.499586021529 -604.399002444526</t>
  </si>
  <si>
    <t>-549.316706829541 131.487557477756 -742.126412522447</t>
  </si>
  <si>
    <t>-527.416084410236 127.629805614234 -830.593824598242</t>
  </si>
  <si>
    <t>-551.856327153677 164.716308668252 -682.87782554518</t>
  </si>
  <si>
    <t>-591.62147712187 298.634339723682 -673.646168429256</t>
  </si>
  <si>
    <t>-527.827022508318 335.624330462021 -382.850641295306</t>
  </si>
  <si>
    <t>-319.067882283707 279.572358827006 -267.080201149555</t>
  </si>
  <si>
    <t>-543.853341693242 105.341933414997 -679.616024331125</t>
  </si>
  <si>
    <t>-313.949102672073 22.9573763660321 -350.54128050468</t>
  </si>
  <si>
    <t>-496.737042201636 232.675977234075 -206.756919789029</t>
  </si>
  <si>
    <t>-489.988971267562 258.526395502488 208.865705273494</t>
  </si>
  <si>
    <t>-487.864975979911 281.287963269158 614.548080298014</t>
  </si>
  <si>
    <t>-340.100197608152 302.420434631736 674.155017727707</t>
  </si>
  <si>
    <t>-523.126868506492 77.0680497740434 -200.597316629721</t>
  </si>
  <si>
    <t>-528.959310003025 83.3655747192056 215.794759344065</t>
  </si>
  <si>
    <t>-529.370800204938 98.1309167772506 621.881513566664</t>
  </si>
  <si>
    <t>-387.535792986459 51.8242243562997 681.65211077152</t>
  </si>
  <si>
    <t>9763-20170724T150437.540668000.bin</t>
  </si>
  <si>
    <t>-509.337876022851 155.927162225855 -203.685789708975</t>
  </si>
  <si>
    <t>-524.186087109152 154.674855317204 -301.061101565888</t>
  </si>
  <si>
    <t>-534.568049256893 150.559510856575 -408.946651010777</t>
  </si>
  <si>
    <t>-541.444083984811 145.987185526043 -506.598105066216</t>
  </si>
  <si>
    <t>-545.764248348621 140.717289526802 -604.360936297902</t>
  </si>
  <si>
    <t>-549.110447769051 132.70676193108 -742.087630878555</t>
  </si>
  <si>
    <t>-527.193907668427 128.845981203876 -830.550882332298</t>
  </si>
  <si>
    <t>-551.671467789349 165.929737884387 -682.836566801512</t>
  </si>
  <si>
    <t>-591.548360158993 299.816028574349 -673.559055226185</t>
  </si>
  <si>
    <t>-528.231626276854 336.390469212845 -382.606690097564</t>
  </si>
  <si>
    <t>-319.537041333312 279.599163271818 -267.080345475892</t>
  </si>
  <si>
    <t>-543.591197191104 106.565541956321 -679.580280425855</t>
  </si>
  <si>
    <t>-313.250287492743 24.4377159361145 -350.710334064656</t>
  </si>
  <si>
    <t>-495.956476848114 233.85734022479 -206.716877783241</t>
  </si>
  <si>
    <t>-489.466124312931 258.923232624385 208.957974295349</t>
  </si>
  <si>
    <t>-487.968197505406 281.463222764845 614.679967563933</t>
  </si>
  <si>
    <t>-340.12569714818 302.238784324109 674.219635455342</t>
  </si>
  <si>
    <t>-522.680412311309 77.9312298342277 -200.630751245574</t>
  </si>
  <si>
    <t>-528.419131951357 83.9782432886395 215.766303562988</t>
  </si>
  <si>
    <t>-529.351563349025 98.1813139440742 621.877869995642</t>
  </si>
  <si>
    <t>-387.545778511102 51.7788611410074 681.643504342828</t>
  </si>
  <si>
    <t>9763-20170724T150437.571750200.bin</t>
  </si>
  <si>
    <t>-508.925675665269 156.323029830997 -203.629095267079</t>
  </si>
  <si>
    <t>-523.800009752921 155.088525743548 -301.000691127029</t>
  </si>
  <si>
    <t>-534.21396634673 150.979067146085 -408.883372485624</t>
  </si>
  <si>
    <t>-541.119153736523 146.407714417271 -506.532854168887</t>
  </si>
  <si>
    <t>-545.468216866045 141.135083365396 -604.294120112766</t>
  </si>
  <si>
    <t>-548.854451873922 133.117948125714 -742.019498805911</t>
  </si>
  <si>
    <t>-526.931453157801 129.258270694229 -830.481292337345</t>
  </si>
  <si>
    <t>-551.403207320909 166.343081501218 -682.769282494371</t>
  </si>
  <si>
    <t>-591.281162524406 300.228598406814 -673.442475884158</t>
  </si>
  <si>
    <t>-528.235072581453 336.623187161074 -382.408819204299</t>
  </si>
  <si>
    <t>-319.583762662104 279.461821012818 -266.986839839514</t>
  </si>
  <si>
    <t>-543.312068598949 106.980457334384 -679.512558979941</t>
  </si>
  <si>
    <t>-312.798728456078 24.9128432684677 -350.769478664835</t>
  </si>
  <si>
    <t>-495.360929334162 234.412653474161 -206.678301959703</t>
  </si>
  <si>
    <t>-489.177896174743 259.007420405972 209.029358502396</t>
  </si>
  <si>
    <t>-488.040457196635 281.569659057476 614.739984373029</t>
  </si>
  <si>
    <t>-340.146904920804 302.083245340967 674.243739724538</t>
  </si>
  <si>
    <t>-522.349288059817 78.1188230155144 -200.61036894471</t>
  </si>
  <si>
    <t>-528.241355609802 84.3505399319408 215.781792686216</t>
  </si>
  <si>
    <t>-529.343585021481 98.2007769343427 621.878704433616</t>
  </si>
  <si>
    <t>-387.546373831944 51.7719455594236 681.644220875673</t>
  </si>
  <si>
    <t>9763-20170724T150437.641977100.bin</t>
  </si>
  <si>
    <t>-508.195319361367 156.967848536669 -203.533575366989</t>
  </si>
  <si>
    <t>-523.036094602743 155.615445031342 -300.908780551585</t>
  </si>
  <si>
    <t>-533.405180497318 151.426552368667 -408.792801178979</t>
  </si>
  <si>
    <t>-540.268019710294 146.806013126615 -506.442806223459</t>
  </si>
  <si>
    <t>-544.574015175002 141.508512151941 -604.204847747418</t>
  </si>
  <si>
    <t>-547.899982757441 133.482740473363 -741.931021868811</t>
  </si>
  <si>
    <t>-525.885710837134 129.667610014511 -830.372045064566</t>
  </si>
  <si>
    <t>-550.485559450645 166.710079901856 -682.683604764536</t>
  </si>
  <si>
    <t>-590.498294768965 300.542759715297 -673.363016848909</t>
  </si>
  <si>
    <t>-528.316567215267 336.861828246444 -382.133957380027</t>
  </si>
  <si>
    <t>-319.825851667834 279.176542725113 -266.682519026624</t>
  </si>
  <si>
    <t>-542.374051031449 107.350620785743 -679.420339414152</t>
  </si>
  <si>
    <t>-311.949838759663 25.4962055863855 -350.82804387569</t>
  </si>
  <si>
    <t>-494.756848853394 235.792893779416 -206.65570297718</t>
  </si>
  <si>
    <t>-488.443922105526 258.855639304686 209.137814782878</t>
  </si>
  <si>
    <t>-488.298131056469 281.900500313678 614.856113131231</t>
  </si>
  <si>
    <t>-340.211923419975 301.333438903928 674.243207357944</t>
  </si>
  <si>
    <t>-521.688188723995 78.2678440641917 -200.460189008604</t>
  </si>
  <si>
    <t>-527.857713457186 85.3061217447034 215.915166135777</t>
  </si>
  <si>
    <t>-529.293016903057 98.3063294462706 621.929472027428</t>
  </si>
  <si>
    <t>-387.438778774804 52.0767366813122 681.714085903529</t>
  </si>
  <si>
    <t>9763-20170724T150437.671049400.bin</t>
  </si>
  <si>
    <t>-508.167880709187 157.356664079987 -203.620205939752</t>
  </si>
  <si>
    <t>-522.959537748862 156.06972649965 -301.003673940724</t>
  </si>
  <si>
    <t>-533.292575924908 151.911326823459 -408.892264370192</t>
  </si>
  <si>
    <t>-540.127950223507 147.302556472899 -506.544860404218</t>
  </si>
  <si>
    <t>-544.410363209833 142.001632387115 -604.307642392722</t>
  </si>
  <si>
    <t>-547.706221096774 133.955393625093 -742.033391525546</t>
  </si>
  <si>
    <t>-525.712510032509 130.171298934567 -830.480929527066</t>
  </si>
  <si>
    <t>-550.325673414588 167.188804848725 -682.790925825698</t>
  </si>
  <si>
    <t>-590.552950263382 300.956032156523 -673.473461573019</t>
  </si>
  <si>
    <t>-528.819010567509 337.318165963728 -382.154665192255</t>
  </si>
  <si>
    <t>-320.386605787133 279.49343545904 -266.667728591187</t>
  </si>
  <si>
    <t>-542.173036190332 107.835414556546 -679.518493829099</t>
  </si>
  <si>
    <t>-312.017847020724 26.1189231373692 -350.90489233573</t>
  </si>
  <si>
    <t>-494.851352853801 236.412619583358 -206.719701002852</t>
  </si>
  <si>
    <t>-488.196667268924 258.797739541806 209.105571954795</t>
  </si>
  <si>
    <t>-488.424080990839 282.082618527045 614.874693216937</t>
  </si>
  <si>
    <t>-340.235478486752 300.853321378628 674.21944999115</t>
  </si>
  <si>
    <t>-521.667897444319 78.5026792455817 -200.472739939287</t>
  </si>
  <si>
    <t>-527.800731771144 85.8356824516177 215.898017502527</t>
  </si>
  <si>
    <t>-529.265569181389 98.3861336175044 621.946044998561</t>
  </si>
  <si>
    <t>-387.35826221572 52.3418343969747 681.747682603631</t>
  </si>
  <si>
    <t>9763-20170724T150437.738228600.bin</t>
  </si>
  <si>
    <t>-508.054749012542 158.132729104833 -203.590505512977</t>
  </si>
  <si>
    <t>-522.040239265048 157.116884768843 -301.096303764415</t>
  </si>
  <si>
    <t>-531.859736913238 153.133498170531 -409.039366854221</t>
  </si>
  <si>
    <t>-538.374285353953 148.624764929011 -506.718688849529</t>
  </si>
  <si>
    <t>-542.474363687988 143.360947877038 -604.491313731636</t>
  </si>
  <si>
    <t>-545.655173316982 135.297149477359 -742.218699367678</t>
  </si>
  <si>
    <t>-523.687592118 131.583306509948 -830.675714188856</t>
  </si>
  <si>
    <t>-548.401776108359 168.527396475739 -682.980143969389</t>
  </si>
  <si>
    <t>-589.061165754653 302.170524894886 -673.653103777916</t>
  </si>
  <si>
    <t>-528.370620882416 338.382543901635 -382.096494847195</t>
  </si>
  <si>
    <t>-319.966393265827 280.170867541377 -266.753075724011</t>
  </si>
  <si>
    <t>-540.096545700607 109.195703683528 -679.698056633501</t>
  </si>
  <si>
    <t>-310.738112148067 27.8665925949895 -350.802648754399</t>
  </si>
  <si>
    <t>-494.178407674793 237.170603720156 -206.55584418835</t>
  </si>
  <si>
    <t>-488.275514920375 258.738724902094 209.323920791113</t>
  </si>
  <si>
    <t>-488.50509989326 282.222038508961 615.003625060844</t>
  </si>
  <si>
    <t>-340.228508262254 300.344106432901 674.330163236175</t>
  </si>
  <si>
    <t>-521.790686164456 79.0454473926384 -200.653608456238</t>
  </si>
  <si>
    <t>-528.183823063906 86.5883851625574 215.70951242642</t>
  </si>
  <si>
    <t>-529.263712708405 98.490266550273 621.901728420917</t>
  </si>
  <si>
    <t>-387.276653475491 52.7177226101512 681.722701619067</t>
  </si>
  <si>
    <t>9763-20170724T150437.773325000.bin</t>
  </si>
  <si>
    <t>-507.737449067771 158.398150407386 -203.71406443471</t>
  </si>
  <si>
    <t>-521.535970856575 157.391006551429 -301.246523754496</t>
  </si>
  <si>
    <t>-531.20839213721 153.424099926108 -409.203619960171</t>
  </si>
  <si>
    <t>-537.613806883269 148.931329320752 -506.890688294048</t>
  </si>
  <si>
    <t>-541.62852594384 143.683433001668 -604.667661950233</t>
  </si>
  <si>
    <t>-544.714157626213 135.641023104851 -742.398528936715</t>
  </si>
  <si>
    <t>-522.756914643917 131.956350237104 -830.85931569395</t>
  </si>
  <si>
    <t>-547.536822188076 168.857279491082 -683.155752398334</t>
  </si>
  <si>
    <t>-588.329189564686 302.451293622693 -673.814313966088</t>
  </si>
  <si>
    <t>-528.166338010703 338.495693340084 -382.127410383929</t>
  </si>
  <si>
    <t>-319.764443581618 280.088525455843 -266.878714998316</t>
  </si>
  <si>
    <t>-539.163608927391 109.534809184825 -679.879320222034</t>
  </si>
  <si>
    <t>-309.953256716481 28.3771491130292 -350.811992070246</t>
  </si>
  <si>
    <t>-493.813797588833 237.353874623238 -206.503476445691</t>
  </si>
  <si>
    <t>-488.45612105754 258.804943532914 209.389736198989</t>
  </si>
  <si>
    <t>-488.454730068454 282.183337184084 615.061235302033</t>
  </si>
  <si>
    <t>-340.20134640266 300.394405062032 674.418591198597</t>
  </si>
  <si>
    <t>-521.612151792523 79.109907747981 -200.750124030635</t>
  </si>
  <si>
    <t>-528.235974202443 86.8045155154728 215.606603034095</t>
  </si>
  <si>
    <t>-529.275393142788 98.4962819162226 621.867061177071</t>
  </si>
  <si>
    <t>-387.270598899683 52.7843980066875 681.692283426871</t>
  </si>
  <si>
    <t>9763-20170724T150437.840527500.bin</t>
  </si>
  <si>
    <t>-507.44766025116 158.500522353219 -203.739457430469</t>
  </si>
  <si>
    <t>-521.233611758386 157.495852943739 -301.273699295917</t>
  </si>
  <si>
    <t>-530.813829815204 153.562179300402 -409.240204572195</t>
  </si>
  <si>
    <t>-537.106404492225 149.113202897486 -506.936683452626</t>
  </si>
  <si>
    <t>-540.979976521067 143.923706024154 -604.722458418483</t>
  </si>
  <si>
    <t>-543.83813951144 135.979622041161 -742.463918439747</t>
  </si>
  <si>
    <t>-521.983523732561 132.368132977553 -830.953206653753</t>
  </si>
  <si>
    <t>-546.823432866727 169.144469515868 -683.20027559113</t>
  </si>
  <si>
    <t>-587.954905189686 302.640637793881 -673.802202496182</t>
  </si>
  <si>
    <t>-528.583694128858 338.413158889646 -381.919720746057</t>
  </si>
  <si>
    <t>-320.17912155311 279.70072909432 -266.831116102798</t>
  </si>
  <si>
    <t>-538.326066845651 109.837775649242 -679.956179699622</t>
  </si>
  <si>
    <t>-309.194768699236 29.1000994119067 -350.610926748034</t>
  </si>
  <si>
    <t>-493.911903327326 237.622079900917 -206.461388842069</t>
  </si>
  <si>
    <t>-488.653922482028 258.922405524722 209.440850655992</t>
  </si>
  <si>
    <t>-488.362289513506 282.094276518446 615.182299435728</t>
  </si>
  <si>
    <t>-340.15024485871 300.502496550083 674.58201510836</t>
  </si>
  <si>
    <t>-521.243754838884 79.2834141479548 -200.828750620989</t>
  </si>
  <si>
    <t>-527.915975961356 86.976454328654 215.527231714497</t>
  </si>
  <si>
    <t>-529.274995743166 98.539536093258 621.823441772405</t>
  </si>
  <si>
    <t>-387.251365296966 52.911293287174 681.667733220805</t>
  </si>
  <si>
    <t>9763-20170724T150437.876625700.bin</t>
  </si>
  <si>
    <t>-507.437767367981 158.488303020982 -203.668089924053</t>
  </si>
  <si>
    <t>-521.302388911962 157.513408823635 -301.191573789223</t>
  </si>
  <si>
    <t>-530.891202198297 153.612040980137 -409.158445201603</t>
  </si>
  <si>
    <t>-537.16011468562 149.195229216189 -506.85788010017</t>
  </si>
  <si>
    <t>-540.978800584766 144.042901582029 -604.647824299353</t>
  </si>
  <si>
    <t>-543.72699168166 136.158509623865 -742.394950768699</t>
  </si>
  <si>
    <t>-521.9133423561 132.600892187368 -830.896462935675</t>
  </si>
  <si>
    <t>-546.791684164539 169.293088062196 -683.118508815705</t>
  </si>
  <si>
    <t>-588.098628399415 302.723007533306 -673.65782767728</t>
  </si>
  <si>
    <t>-528.955477552477 338.374734078136 -381.714333801255</t>
  </si>
  <si>
    <t>-320.542671290298 279.534589460709 -266.705921160194</t>
  </si>
  <si>
    <t>-538.232728363295 109.994264058159 -679.894962137163</t>
  </si>
  <si>
    <t>-309.032792061063 29.5037235762641 -350.518554006657</t>
  </si>
  <si>
    <t>-494.002623520893 237.651024511458 -206.396002158637</t>
  </si>
  <si>
    <t>-488.644722350199 258.943382466802 209.505353461869</t>
  </si>
  <si>
    <t>-488.349964846076 282.06073412213 615.265327906614</t>
  </si>
  <si>
    <t>-340.143118274499 300.536065859311 674.657241084345</t>
  </si>
  <si>
    <t>-521.113866025585 79.2878623480849 -200.814459768798</t>
  </si>
  <si>
    <t>-527.781776983914 87.0242693341938 215.540740913482</t>
  </si>
  <si>
    <t>-529.272227387151 98.5753169714253 621.818416661756</t>
  </si>
  <si>
    <t>-387.235469127367 53.0015410653218 681.673122577808</t>
  </si>
  <si>
    <t>9763-20170724T150437.938801600.bin</t>
  </si>
  <si>
    <t>-507.274487838029 158.459005999249 -203.523896915476</t>
  </si>
  <si>
    <t>-521.199436708181 157.546492368165 -301.03940368155</t>
  </si>
  <si>
    <t>-530.834172298076 153.746064958855 -409.005729550305</t>
  </si>
  <si>
    <t>-537.137448906914 149.434674385377 -506.707759056842</t>
  </si>
  <si>
    <t>-540.98412624536 144.40273697726 -604.50284086705</t>
  </si>
  <si>
    <t>-543.765855933615 136.703632499998 -742.25979429271</t>
  </si>
  <si>
    <t>-522.038258754617 133.296418336103 -830.788362390609</t>
  </si>
  <si>
    <t>-546.861097650291 169.752054181407 -682.936685104576</t>
  </si>
  <si>
    <t>-588.349134489463 303.111701324365 -673.231906640005</t>
  </si>
  <si>
    <t>-529.485317828328 338.529011559769 -381.203286255068</t>
  </si>
  <si>
    <t>-320.972294457688 279.622447609369 -266.410754305522</t>
  </si>
  <si>
    <t>-538.211395368781 110.461741243535 -679.797767577576</t>
  </si>
  <si>
    <t>-308.637319149624 30.2598350242531 -350.623651130499</t>
  </si>
  <si>
    <t>-493.701244140877 237.579180116671 -206.228838351997</t>
  </si>
  <si>
    <t>-488.578207765632 258.952751259058 209.671349473292</t>
  </si>
  <si>
    <t>-488.345856600073 282.022843168881 615.415796548471</t>
  </si>
  <si>
    <t>-340.134108542315 300.527089585075 674.786456967654</t>
  </si>
  <si>
    <t>-520.872990730417 79.2525998592355 -200.759153507149</t>
  </si>
  <si>
    <t>-527.570134318353 87.0424567812759 215.594633629024</t>
  </si>
  <si>
    <t>-529.278603351987 98.6201820598089 621.82698269246</t>
  </si>
  <si>
    <t>-387.250120622872 53.0366370048787 681.693964744615</t>
  </si>
  <si>
    <t>9763-20170724T150437.971902200.bin</t>
  </si>
  <si>
    <t>-507.107887136698 158.422823136402 -203.487415640465</t>
  </si>
  <si>
    <t>-521.092367460932 157.528405466017 -300.99450293801</t>
  </si>
  <si>
    <t>-530.791093570125 153.764461808626 -408.956490029943</t>
  </si>
  <si>
    <t>-537.1521324348 149.493027986537 -506.656376982167</t>
  </si>
  <si>
    <t>-541.056937917764 144.507874519235 -604.451669380629</t>
  </si>
  <si>
    <t>-543.921223828385 136.88212565002 -742.210949932028</t>
  </si>
  <si>
    <t>-522.254921502535 133.563486241955 -830.757865714985</t>
  </si>
  <si>
    <t>-546.990011825001 169.897549704888 -682.868166209789</t>
  </si>
  <si>
    <t>-588.529525481164 303.232673136318 -673.071675912533</t>
  </si>
  <si>
    <t>-529.768294145905 338.489784460654 -381.003059944748</t>
  </si>
  <si>
    <t>-321.246672611574 279.587790859345 -266.22376903035</t>
  </si>
  <si>
    <t>-538.320246211134 110.608252050846 -679.766506697191</t>
  </si>
  <si>
    <t>-308.590068129227 30.4566054900906 -350.760350915099</t>
  </si>
  <si>
    <t>-493.504355685251 237.52277497862 -206.16445352578</t>
  </si>
  <si>
    <t>-488.496739656149 259.001263659039 209.731677406337</t>
  </si>
  <si>
    <t>-488.353233967063 282.022473113879 615.47439723289</t>
  </si>
  <si>
    <t>-340.131706611113 300.479947463852 674.835199351497</t>
  </si>
  <si>
    <t>-520.75714322368 79.265996795833 -200.732983265217</t>
  </si>
  <si>
    <t>-527.43337843002 86.9935303770876 215.622266726973</t>
  </si>
  <si>
    <t>-529.285245553897 98.6366834449261 621.832531557726</t>
  </si>
  <si>
    <t>-387.264582249772 53.024903613049 681.69649758921</t>
  </si>
  <si>
    <t>9763-20170724T150438.040081100.bin</t>
  </si>
  <si>
    <t>-506.900095351221 158.30810745714 -203.380874354612</t>
  </si>
  <si>
    <t>-520.918112642667 157.453316176552 -300.883541905061</t>
  </si>
  <si>
    <t>-530.69498163477 153.748478002228 -408.840453770369</t>
  </si>
  <si>
    <t>-537.143799802821 149.534558335025 -506.537211369741</t>
  </si>
  <si>
    <t>-541.153722650542 144.610496170607 -604.331177348612</t>
  </si>
  <si>
    <t>-544.184528793586 137.073216342674 -742.091930603627</t>
  </si>
  <si>
    <t>-522.63948175287 133.876797944738 -830.672903465965</t>
  </si>
  <si>
    <t>-547.185946851109 170.049861422149 -682.724163143316</t>
  </si>
  <si>
    <t>-588.759246554024 303.360396570843 -672.771699401009</t>
  </si>
  <si>
    <t>-530.111664608372 338.23612412645 -380.634453757246</t>
  </si>
  <si>
    <t>-321.567730495631 279.281323850236 -265.922830458833</t>
  </si>
  <si>
    <t>-538.503708195591 110.759929094585 -679.671185533708</t>
  </si>
  <si>
    <t>-308.4671464943 30.4459385133302 -350.916867783593</t>
  </si>
  <si>
    <t>-493.252711196953 237.416486195412 -206.043950002261</t>
  </si>
  <si>
    <t>-488.326535411716 259.01790169835 209.846833039494</t>
  </si>
  <si>
    <t>-488.383674681521 282.036389663662 615.578707887017</t>
  </si>
  <si>
    <t>-340.13701221852 300.382354339593 674.911267764117</t>
  </si>
  <si>
    <t>-520.546363662096 79.2017082838422 -200.686790917897</t>
  </si>
  <si>
    <t>-527.251711063586 86.9191221157403 215.668165562188</t>
  </si>
  <si>
    <t>-529.304640584704 98.671442303033 621.844731570065</t>
  </si>
  <si>
    <t>-387.295522184651 53.0010813538797 681.691455570051</t>
  </si>
  <si>
    <t>9763-20170724T150438.072183700.bin</t>
  </si>
  <si>
    <t>-506.804167045202 158.265847025711 -203.348311936088</t>
  </si>
  <si>
    <t>-520.838336151598 157.421999437072 -300.848666272645</t>
  </si>
  <si>
    <t>-530.644092402309 153.742977848543 -408.803854992638</t>
  </si>
  <si>
    <t>-537.123976022152 149.557722337656 -506.499860299979</t>
  </si>
  <si>
    <t>-541.170240725645 144.667139459938 -604.294106794578</t>
  </si>
  <si>
    <t>-544.258002109709 137.182152145498 -742.056223547693</t>
  </si>
  <si>
    <t>-522.771364620832 134.024155903586 -830.652832223937</t>
  </si>
  <si>
    <t>-547.239497470044 170.135608962274 -682.674657507004</t>
  </si>
  <si>
    <t>-588.814471443368 303.441948651855 -672.62050029804</t>
  </si>
  <si>
    <t>-530.139934548977 338.175491925216 -380.471684089056</t>
  </si>
  <si>
    <t>-321.597537934394 279.085942344466 -265.826544071025</t>
  </si>
  <si>
    <t>-538.546750160906 110.845807506402 -679.648197058679</t>
  </si>
  <si>
    <t>-308.418905237422 30.3082576588649 -350.968218982091</t>
  </si>
  <si>
    <t>-493.152433550633 237.350666042986 -205.999601567892</t>
  </si>
  <si>
    <t>-488.297454753746 259.014334091445 209.888759023887</t>
  </si>
  <si>
    <t>-488.396026485663 282.029588392797 615.624657642636</t>
  </si>
  <si>
    <t>-340.137450596003 300.344012398236 674.937208004159</t>
  </si>
  <si>
    <t>-520.457475259094 79.1645258590311 -200.668890393296</t>
  </si>
  <si>
    <t>-527.205340723227 86.9047533666951 215.684978851972</t>
  </si>
  <si>
    <t>-529.317391350524 98.6861535380133 621.851644851963</t>
  </si>
  <si>
    <t>-387.310534319295 52.9908535759309 681.684645036621</t>
  </si>
  <si>
    <t>9763-20170724T150438.143365600.bin</t>
  </si>
  <si>
    <t>-506.754235950847 158.199570964667 -203.296756077103</t>
  </si>
  <si>
    <t>-520.775642370426 157.3692034403 -300.799107263283</t>
  </si>
  <si>
    <t>-530.589443190261 153.735417684793 -408.755119192625</t>
  </si>
  <si>
    <t>-537.086672272004 149.602528968147 -506.452041157893</t>
  </si>
  <si>
    <t>-541.161057218416 144.775090168043 -604.24831272173</t>
  </si>
  <si>
    <t>-544.300380100699 137.389899631326 -742.014851663857</t>
  </si>
  <si>
    <t>-522.907469984935 134.278988222888 -830.635725848432</t>
  </si>
  <si>
    <t>-547.269059799254 170.299010284451 -682.607970252307</t>
  </si>
  <si>
    <t>-588.863606318024 303.588899999896 -672.41612901422</t>
  </si>
  <si>
    <t>-530.379167409444 338.11245594072 -380.204350150568</t>
  </si>
  <si>
    <t>-321.813311370776 278.916498163437 -265.657009848542</t>
  </si>
  <si>
    <t>-538.556354055875 111.009731478116 -679.628160075932</t>
  </si>
  <si>
    <t>-308.374583496418 29.9003501187055 -351.00208445113</t>
  </si>
  <si>
    <t>-493.090280043674 237.232200088046 -205.933575520565</t>
  </si>
  <si>
    <t>-488.252748596134 259.022588962015 209.948391392694</t>
  </si>
  <si>
    <t>-488.411613641568 282.04020216816 615.674968739075</t>
  </si>
  <si>
    <t>-340.140927465347 300.288182257233 674.977683493915</t>
  </si>
  <si>
    <t>-520.438944573967 79.1331165822912 -200.63724839258</t>
  </si>
  <si>
    <t>-527.188156455661 86.8308378924808 215.717430662352</t>
  </si>
  <si>
    <t>-529.349746655398 98.6928142085906 621.868358921694</t>
  </si>
  <si>
    <t>-387.349248573717 52.9500425438121 681.68025122329</t>
  </si>
  <si>
    <t>9763-20170724T150438.172445600.bin</t>
  </si>
  <si>
    <t>-506.756856129485 158.138010815485 -203.293084622742</t>
  </si>
  <si>
    <t>-520.752264900791 157.316191142542 -300.799240888604</t>
  </si>
  <si>
    <t>-530.552397394922 153.696799956929 -408.75693709446</t>
  </si>
  <si>
    <t>-537.043442470636 149.578323655702 -506.454915707734</t>
  </si>
  <si>
    <t>-541.117885299319 144.766429953803 -604.251931282658</t>
  </si>
  <si>
    <t>-544.263885413022 137.404427972029 -742.019413895376</t>
  </si>
  <si>
    <t>-522.896353808547 134.313908265475 -830.647229967856</t>
  </si>
  <si>
    <t>-547.229635592807 170.30352787929 -682.606892311916</t>
  </si>
  <si>
    <t>-588.840242148849 303.586967207827 -672.38085479059</t>
  </si>
  <si>
    <t>-530.48024720047 337.998011467742 -380.130946873687</t>
  </si>
  <si>
    <t>-321.923953730844 278.834773242584 -265.549249557989</t>
  </si>
  <si>
    <t>-538.516884552431 111.013836465025 -679.637581225329</t>
  </si>
  <si>
    <t>-308.388377177129 29.712910315531 -350.997759733359</t>
  </si>
  <si>
    <t>-493.056931358836 237.150800083989 -205.915831561979</t>
  </si>
  <si>
    <t>-488.262328554751 258.984110683689 209.964327218972</t>
  </si>
  <si>
    <t>-488.415703909161 282.0368284058 615.691719025896</t>
  </si>
  <si>
    <t>-340.143719912408 300.272344583635 674.995073564836</t>
  </si>
  <si>
    <t>-520.470844667945 79.0814554033987 -200.628152597082</t>
  </si>
  <si>
    <t>-527.233346200189 86.7869946467019 215.72615852709</t>
  </si>
  <si>
    <t>-529.364310724071 98.6891091031896 621.872936800139</t>
  </si>
  <si>
    <t>-387.364463578803 52.9390527343203 681.680829705434</t>
  </si>
  <si>
    <t>9763-20170724T150438.240630800.bin</t>
  </si>
  <si>
    <t>-506.805410438858 157.981545155006 -203.268324810157</t>
  </si>
  <si>
    <t>-520.800223457359 157.164941184465 -300.774629219907</t>
  </si>
  <si>
    <t>-530.621761501975 153.547110185893 -408.730454829376</t>
  </si>
  <si>
    <t>-537.14076319878 149.427912302504 -506.426583685494</t>
  </si>
  <si>
    <t>-541.251593766548 144.612553798019 -604.221876655672</t>
  </si>
  <si>
    <t>-544.457556400643 137.242404919428 -741.987553870214</t>
  </si>
  <si>
    <t>-523.124157782055 134.163146809584 -830.623982302402</t>
  </si>
  <si>
    <t>-547.401321774594 170.144346235672 -682.575503311948</t>
  </si>
  <si>
    <t>-589.101398502047 303.396865924931 -672.350349729638</t>
  </si>
  <si>
    <t>-531.15425650709 337.904326087248 -380.029600294847</t>
  </si>
  <si>
    <t>-322.614429981934 278.599499764196 -265.491033032648</t>
  </si>
  <si>
    <t>-538.679541029482 110.855984921641 -679.606662397465</t>
  </si>
  <si>
    <t>-308.579060201042 29.4354941835484 -350.843693941834</t>
  </si>
  <si>
    <t>-493.091177459682 237.01394946989 -205.901580690639</t>
  </si>
  <si>
    <t>-488.291501108265 258.897372993921 209.975863993437</t>
  </si>
  <si>
    <t>-488.418277897661 282.04410173787 615.708072411543</t>
  </si>
  <si>
    <t>-340.138851502923 300.183855855208 675.022230110846</t>
  </si>
  <si>
    <t>-520.537711668125 78.9165317403115 -200.618124512946</t>
  </si>
  <si>
    <t>-527.323418351902 86.7047869152343 215.7342756366</t>
  </si>
  <si>
    <t>-529.37684833976 98.6856356481499 621.883112001766</t>
  </si>
  <si>
    <t>-387.378842405964 52.9305998731181 681.691582163374</t>
  </si>
  <si>
    <t>9763-20170724T150438.272308900.bin</t>
  </si>
  <si>
    <t>-506.807102656468 157.879355209049 -203.260089573843</t>
  </si>
  <si>
    <t>-520.794354296086 157.065289991181 -300.767392169843</t>
  </si>
  <si>
    <t>-530.633511319549 153.448945355773 -408.721660964657</t>
  </si>
  <si>
    <t>-537.178768362918 149.329248940211 -506.416127136668</t>
  </si>
  <si>
    <t>-541.326005264357 144.511410050124 -604.209598702993</t>
  </si>
  <si>
    <t>-544.593864476423 137.13449228189 -741.973680941108</t>
  </si>
  <si>
    <t>-523.283215084851 134.058299287084 -830.615498343091</t>
  </si>
  <si>
    <t>-547.51844486143 170.038292528536 -682.561613047545</t>
  </si>
  <si>
    <t>-589.238388021659 303.284111025169 -672.322894851402</t>
  </si>
  <si>
    <t>-531.446777919045 337.811460047265 -379.973859676422</t>
  </si>
  <si>
    <t>-322.907675981837 278.501761056601 -265.436431044922</t>
  </si>
  <si>
    <t>-538.780311120489 110.752226365279 -679.594254845076</t>
  </si>
  <si>
    <t>-308.615290310422 29.3923650512152 -350.799833500657</t>
  </si>
  <si>
    <t>-493.074472683432 236.894462593249 -205.888251154215</t>
  </si>
  <si>
    <t>-488.299405762667 258.864084359243 209.984955716615</t>
  </si>
  <si>
    <t>-488.420370007735 282.038880383039 615.71699366007</t>
  </si>
  <si>
    <t>-340.136846447373 300.15129038241 675.029212056004</t>
  </si>
  <si>
    <t>-520.539748722537 78.8176889771564 -200.622971232726</t>
  </si>
  <si>
    <t>-527.346620230465 86.6718379282599 215.727826768752</t>
  </si>
  <si>
    <t>-529.383289560368 98.6829037115831 621.884885213133</t>
  </si>
  <si>
    <t>-387.379463242543 52.9466390264711 681.693783837386</t>
  </si>
  <si>
    <t>9763-20170724T150438.343501300.bin</t>
  </si>
  <si>
    <t>-506.798744432368 157.708452400645 -203.252238628454</t>
  </si>
  <si>
    <t>-520.811255656003 156.901940693342 -300.756155004352</t>
  </si>
  <si>
    <t>-530.713514145837 153.290065113858 -408.704723632867</t>
  </si>
  <si>
    <t>-537.329630448132 149.171897988953 -506.394307516931</t>
  </si>
  <si>
    <t>-541.561328337932 144.352376483424 -604.184298005995</t>
  </si>
  <si>
    <t>-544.962159133075 136.969180846042 -741.94468026122</t>
  </si>
  <si>
    <t>-523.69422939846 133.90085694314 -830.59704860683</t>
  </si>
  <si>
    <t>-547.850997852246 169.87255537521 -682.53067416721</t>
  </si>
  <si>
    <t>-589.682248447637 303.08178455953 -672.233902402234</t>
  </si>
  <si>
    <t>-532.148286642429 337.565245094671 -379.828852826565</t>
  </si>
  <si>
    <t>-323.581272123951 278.199121245213 -265.371600548807</t>
  </si>
  <si>
    <t>-539.066777529263 110.593054554457 -679.570462589637</t>
  </si>
  <si>
    <t>-308.726854797496 29.5509753368428 -350.782335282415</t>
  </si>
  <si>
    <t>-493.07028563209 236.722495002146 -205.864589275671</t>
  </si>
  <si>
    <t>-488.310812873221 258.801309604557 210.003045237926</t>
  </si>
  <si>
    <t>-488.430751839629 282.025757156945 615.739226495832</t>
  </si>
  <si>
    <t>-340.142760835397 300.11842372957 675.04627834392</t>
  </si>
  <si>
    <t>-520.559255145091 78.6753425527245 -200.613194306242</t>
  </si>
  <si>
    <t>-527.383402295469 86.5469411982826 215.73698718591</t>
  </si>
  <si>
    <t>-529.399449414927 98.6822933911749 621.890321478839</t>
  </si>
  <si>
    <t>-387.384644073195 52.9656570460115 681.688179988958</t>
  </si>
  <si>
    <t>9763-20170724T150438.377122300.bin</t>
  </si>
  <si>
    <t>-506.764502420937 157.632056164027 -203.246010885703</t>
  </si>
  <si>
    <t>-520.788248914741 156.82822613077 -300.748256146249</t>
  </si>
  <si>
    <t>-530.726714942538 153.218670612303 -408.693600242337</t>
  </si>
  <si>
    <t>-537.385015648268 149.101582874557 -506.380514637425</t>
  </si>
  <si>
    <t>-541.668276622493 144.281207369881 -604.168071630724</t>
  </si>
  <si>
    <t>-545.151449910319 136.89489586487 -741.926233656918</t>
  </si>
  <si>
    <t>-523.927490734566 133.841265747956 -830.589764567024</t>
  </si>
  <si>
    <t>-548.020455311596 169.797418493225 -682.51082271171</t>
  </si>
  <si>
    <t>-589.884663528206 302.990516623411 -672.185747857318</t>
  </si>
  <si>
    <t>-532.580803301156 337.404359835965 -379.727217594796</t>
  </si>
  <si>
    <t>-323.994699290066 278.003620359076 -265.322752839751</t>
  </si>
  <si>
    <t>-539.203108462224 110.522542290341 -679.555546988971</t>
  </si>
  <si>
    <t>-308.76674568468 29.6599079016476 -350.847990151066</t>
  </si>
  <si>
    <t>-493.039984748834 236.647141523483 -205.849940957349</t>
  </si>
  <si>
    <t>-488.310925804866 258.753902457513 210.016546794192</t>
  </si>
  <si>
    <t>-488.436244745305 282.022590719366 615.745887333178</t>
  </si>
  <si>
    <t>-340.146534679623 300.090818208029 675.056027211216</t>
  </si>
  <si>
    <t>-520.504434818985 78.5915731734663 -200.604328915989</t>
  </si>
  <si>
    <t>-527.370738214929 86.5289405955084 215.743978977344</t>
  </si>
  <si>
    <t>-529.402360898401 98.6927598404511 621.892458600888</t>
  </si>
  <si>
    <t>-387.363204202272 53.0432996609172 681.683819135651</t>
  </si>
  <si>
    <t>9763-20170724T150438.439291200.bin</t>
  </si>
  <si>
    <t>-506.687569727931 157.538567581647 -203.235053994236</t>
  </si>
  <si>
    <t>-520.713604334424 156.731134706304 -300.737009167967</t>
  </si>
  <si>
    <t>-530.697330750371 153.115484343886 -408.677934979825</t>
  </si>
  <si>
    <t>-537.413500682356 148.990394436016 -506.360432669224</t>
  </si>
  <si>
    <t>-541.77133459859 144.159078504387 -604.144261551019</t>
  </si>
  <si>
    <t>-545.37691106762 136.753018541691 -741.898153127882</t>
  </si>
  <si>
    <t>-524.241231457484 133.71693703198 -830.583341782034</t>
  </si>
  <si>
    <t>-548.211389267022 169.661367425873 -682.484335242765</t>
  </si>
  <si>
    <t>-590.215657750684 302.809735145086 -672.11771965019</t>
  </si>
  <si>
    <t>-533.446220049362 336.982928180199 -379.526876755861</t>
  </si>
  <si>
    <t>-324.779450159988 277.537358562134 -265.29280735375</t>
  </si>
  <si>
    <t>-539.354885513848 110.392212101437 -679.529589969293</t>
  </si>
  <si>
    <t>-308.650073509509 29.914693793296 -351.043391307839</t>
  </si>
  <si>
    <t>-492.960523932498 236.522707680064 -205.833918440927</t>
  </si>
  <si>
    <t>-488.298418227798 258.694796313989 210.029862411642</t>
  </si>
  <si>
    <t>-488.429939216218 281.976009870985 615.764046959747</t>
  </si>
  <si>
    <t>-340.142751451034 300.087388529105 675.067431316436</t>
  </si>
  <si>
    <t>-520.432012759988 78.5368063464459 -200.593304427197</t>
  </si>
  <si>
    <t>-527.366015780059 86.5094447620775 215.753148034116</t>
  </si>
  <si>
    <t>-529.400522783596 98.7188484501589 621.897645096649</t>
  </si>
  <si>
    <t>-387.320701604013 53.1926759472994 681.686422979281</t>
  </si>
  <si>
    <t>9763-20170724T150438.474788200.bin</t>
  </si>
  <si>
    <t>-506.662508169504 157.474169086969 -203.216335876855</t>
  </si>
  <si>
    <t>-520.706617115666 156.668411052525 -300.715684385802</t>
  </si>
  <si>
    <t>-530.704057847884 153.077300225912 -408.6561191439</t>
  </si>
  <si>
    <t>-537.43091226157 148.984189446834 -506.339268534467</t>
  </si>
  <si>
    <t>-541.798263764523 144.194902106146 -604.12464612698</t>
  </si>
  <si>
    <t>-545.416576180854 136.858892028538 -741.882124192616</t>
  </si>
  <si>
    <t>-524.31382691944 133.864709066097 -830.576592964028</t>
  </si>
  <si>
    <t>-548.265750535453 169.73388930711 -682.450484144645</t>
  </si>
  <si>
    <t>-590.315285012831 302.85946155179 -672.035912423605</t>
  </si>
  <si>
    <t>-533.816585834303 336.855403598986 -379.372024304323</t>
  </si>
  <si>
    <t>-325.089494606578 277.349065554623 -265.280003879333</t>
  </si>
  <si>
    <t>-539.368619336437 110.469218914564 -679.528179815124</t>
  </si>
  <si>
    <t>-308.452794019031 29.9902255337886 -351.162824768697</t>
  </si>
  <si>
    <t>-492.967161846763 236.447762433151 -205.816462090819</t>
  </si>
  <si>
    <t>-488.27120372304 258.686930712183 210.043368136404</t>
  </si>
  <si>
    <t>-488.438598140462 281.976996652713 615.769716678139</t>
  </si>
  <si>
    <t>-340.14823081851 300.081217389586 675.067290432859</t>
  </si>
  <si>
    <t>-520.388091196595 78.4678093140296 -200.583197021167</t>
  </si>
  <si>
    <t>-527.358764735033 86.4618032225135 215.762213292132</t>
  </si>
  <si>
    <t>-529.40449270352 98.7191077816467 621.899717110535</t>
  </si>
  <si>
    <t>-387.315445598641 53.2178283739236 681.685524113901</t>
  </si>
  <si>
    <t>9763-20170724T150438.540463200.bin</t>
  </si>
  <si>
    <t>-506.547234171408 157.304790403738 -203.226675417611</t>
  </si>
  <si>
    <t>-520.627496011517 156.501161298056 -300.720658467286</t>
  </si>
  <si>
    <t>-530.677441240773 152.926352362068 -408.656907477184</t>
  </si>
  <si>
    <t>-537.45733715415 148.852981406259 -506.337219185041</t>
  </si>
  <si>
    <t>-541.883620148637 144.088286533075 -604.121260102755</t>
  </si>
  <si>
    <t>-545.591331005793 136.791961449423 -741.878293699821</t>
  </si>
  <si>
    <t>-524.561556668863 133.875506429172 -830.592636491847</t>
  </si>
  <si>
    <t>-548.422739386686 169.646712057361 -682.434806419507</t>
  </si>
  <si>
    <t>-590.601426817415 302.725839124259 -671.923440800296</t>
  </si>
  <si>
    <t>-534.69750816865 336.544345446506 -379.124719296728</t>
  </si>
  <si>
    <t>-325.90948595903 276.906925655984 -265.21276152463</t>
  </si>
  <si>
    <t>-539.48209920529 110.387497205014 -679.53663691669</t>
  </si>
  <si>
    <t>-308.234698317506 29.9449983074167 -351.393055178648</t>
  </si>
  <si>
    <t>-492.862031676515 236.285739409948 -205.821189687414</t>
  </si>
  <si>
    <t>-488.233393687126 258.590264120693 210.035884669074</t>
  </si>
  <si>
    <t>-488.440241682312 281.95913147471 615.761145921265</t>
  </si>
  <si>
    <t>-340.152244580347 300.053499519056 675.06770738566</t>
  </si>
  <si>
    <t>-520.238878321601 78.2765358827774 -200.584535659714</t>
  </si>
  <si>
    <t>-527.331396438344 86.4239773297527 215.755857514575</t>
  </si>
  <si>
    <t>-529.415305022335 98.7192959744846 621.901083047466</t>
  </si>
  <si>
    <t>-387.318313751375 53.2369691976965 681.682386988546</t>
  </si>
  <si>
    <t>9763-20170724T150438.571575700.bin</t>
  </si>
  <si>
    <t>-506.50816560529 157.228216644773 -203.216946558163</t>
  </si>
  <si>
    <t>-520.576438905299 156.418287607104 -300.712721986383</t>
  </si>
  <si>
    <t>-530.642504014214 152.842391969783 -408.647403749684</t>
  </si>
  <si>
    <t>-537.449010141526 148.769415645866 -506.325817815277</t>
  </si>
  <si>
    <t>-541.914006515849 144.005737492233 -604.108042087282</t>
  </si>
  <si>
    <t>-545.689086794133 136.710079536302 -741.863348821656</t>
  </si>
  <si>
    <t>-524.686605665062 133.825671194023 -830.585339845672</t>
  </si>
  <si>
    <t>-548.496589210591 169.563902365848 -682.417986240374</t>
  </si>
  <si>
    <t>-590.713571065149 302.633878988221 -671.863028817859</t>
  </si>
  <si>
    <t>-535.104010114359 336.357773820929 -378.997219254582</t>
  </si>
  <si>
    <t>-326.291030506034 276.720864817861 -265.130803238893</t>
  </si>
  <si>
    <t>-539.544180277363 110.306153904542 -679.525028829956</t>
  </si>
  <si>
    <t>-308.152582843981 29.6964279471247 -351.53146430886</t>
  </si>
  <si>
    <t>-492.838392589411 236.201131728562 -205.819950235448</t>
  </si>
  <si>
    <t>-488.187893777385 258.550840183897 210.034401946663</t>
  </si>
  <si>
    <t>-488.439710071525 281.940158837634 615.767921020714</t>
  </si>
  <si>
    <t>-340.150658481301 300.05478385882 675.065655211373</t>
  </si>
  <si>
    <t>-520.194211169514 78.2330636090348 -200.579720306141</t>
  </si>
  <si>
    <t>-527.283853264103 86.3652079239744 215.761006900143</t>
  </si>
  <si>
    <t>-529.421696382701 98.7206021997417 621.902817026728</t>
  </si>
  <si>
    <t>-387.320027855636 53.2479594330043 681.680372597438</t>
  </si>
  <si>
    <t>9763-20170724T150438.641773300.bin</t>
  </si>
  <si>
    <t>-506.376142239783 157.07599385827 -203.199333241968</t>
  </si>
  <si>
    <t>-520.49963281776 156.285628347373 -300.687303410248</t>
  </si>
  <si>
    <t>-530.653781768082 152.742997472476 -408.614893216315</t>
  </si>
  <si>
    <t>-537.551228138768 148.703831610204 -506.288267006915</t>
  </si>
  <si>
    <t>-542.118760112966 143.976572183687 -604.067553130127</t>
  </si>
  <si>
    <t>-546.050542998448 136.734719710428 -741.821385783118</t>
  </si>
  <si>
    <t>-525.117027759224 133.909992856578 -830.561484185676</t>
  </si>
  <si>
    <t>-548.809124812134 169.562446176428 -682.359257089903</t>
  </si>
  <si>
    <t>-591.094139107458 302.595726496 -671.669559680517</t>
  </si>
  <si>
    <t>-536.020830116737 336.224370604963 -378.691784082005</t>
  </si>
  <si>
    <t>-327.133001692222 276.429644094482 -265.045400874599</t>
  </si>
  <si>
    <t>-539.816036415906 110.309115060391 -679.501062233125</t>
  </si>
  <si>
    <t>-308.184506985336 29.4207504197459 -351.690151822925</t>
  </si>
  <si>
    <t>-492.738721774856 236.042402649465 -205.792189473951</t>
  </si>
  <si>
    <t>-488.149401926575 258.489753555795 210.057670989754</t>
  </si>
  <si>
    <t>-488.451259234701 281.905338308886 615.786264712673</t>
  </si>
  <si>
    <t>-340.15850523161 300.060724801224 675.062238247529</t>
  </si>
  <si>
    <t>-520.027318655528 78.0843499495249 -200.575751367005</t>
  </si>
  <si>
    <t>-527.196719916447 86.2874033360008 215.76221361406</t>
  </si>
  <si>
    <t>-529.428823947298 98.7390836354764 621.898644021194</t>
  </si>
  <si>
    <t>-387.313076925782 53.2881047054238 681.659257060068</t>
  </si>
  <si>
    <t>9763-20170724T150438.671867100.bin</t>
  </si>
  <si>
    <t>-506.341168763019 157.048668405369 -203.193168263564</t>
  </si>
  <si>
    <t>-520.48247039788 156.269140832136 -300.678703567651</t>
  </si>
  <si>
    <t>-530.667167032167 152.751616996429 -408.60412834395</t>
  </si>
  <si>
    <t>-537.597111267419 148.740016193036 -506.276428596754</t>
  </si>
  <si>
    <t>-542.20228596677 144.045010274986 -604.055431131506</t>
  </si>
  <si>
    <t>-546.192752356696 136.853399513109 -741.810150284706</t>
  </si>
  <si>
    <t>-525.295695767092 134.062027626993 -830.559930036264</t>
  </si>
  <si>
    <t>-548.933305062306 169.658322833622 -682.334777151772</t>
  </si>
  <si>
    <t>-591.247396738644 302.673440111846 -671.576298488118</t>
  </si>
  <si>
    <t>-536.475162827723 336.279114728435 -378.539424648639</t>
  </si>
  <si>
    <t>-327.533148832389 276.403406916942 -265.035421118392</t>
  </si>
  <si>
    <t>-539.92439868603 110.40617534695 -679.502455409327</t>
  </si>
  <si>
    <t>-308.145757760449 29.4377489365622 -351.754599722736</t>
  </si>
  <si>
    <t>-492.702508271889 236.019095798108 -205.778712877374</t>
  </si>
  <si>
    <t>-488.127127286312 258.46294035982 210.071414789455</t>
  </si>
  <si>
    <t>-488.464795601921 281.899765476624 615.797327877442</t>
  </si>
  <si>
    <t>-340.16771277908 300.073825919086 675.056702866548</t>
  </si>
  <si>
    <t>-520.002174084447 78.0522256265513 -200.572913407191</t>
  </si>
  <si>
    <t>-527.148992986419 86.2475641075232 215.765672639744</t>
  </si>
  <si>
    <t>-529.438193115342 98.7515561358839 621.8965287516</t>
  </si>
  <si>
    <t>-387.324609551091 53.2796279339664 681.646239957899</t>
  </si>
  <si>
    <t>9763-20170724T150438.742560200.bin</t>
  </si>
  <si>
    <t>-506.337583173535 156.975857300819 -203.179053594956</t>
  </si>
  <si>
    <t>-520.495695811271 156.214069072747 -300.662174186069</t>
  </si>
  <si>
    <t>-530.732356342222 152.727005757268 -408.583777747485</t>
  </si>
  <si>
    <t>-537.723025578536 148.746318130872 -506.253000240908</t>
  </si>
  <si>
    <t>-542.402867442545 144.084561626191 -604.03008323028</t>
  </si>
  <si>
    <t>-546.513245080175 136.942010654557 -741.783887124761</t>
  </si>
  <si>
    <t>-525.676584573564 134.217754786391 -830.549933756409</t>
  </si>
  <si>
    <t>-549.207865563695 169.724936773656 -682.29418715124</t>
  </si>
  <si>
    <t>-591.527981082912 302.733705040149 -671.427212680533</t>
  </si>
  <si>
    <t>-537.268921015544 336.130820985328 -378.270914963145</t>
  </si>
  <si>
    <t>-328.268214590558 276.060261077332 -264.97826691255</t>
  </si>
  <si>
    <t>-540.184817373649 110.473522101422 -679.491334383106</t>
  </si>
  <si>
    <t>-308.233462864947 29.5536801271421 -351.918454521728</t>
  </si>
  <si>
    <t>-492.703643468888 235.965126231603 -205.748337669282</t>
  </si>
  <si>
    <t>-488.115064373154 258.441043642778 210.099965493311</t>
  </si>
  <si>
    <t>-488.48413136006 281.896022493504 615.808640652515</t>
  </si>
  <si>
    <t>-340.177364791041 300.037414045152 675.053848366183</t>
  </si>
  <si>
    <t>-519.98171758721 77.9554415832934 -200.573953481274</t>
  </si>
  <si>
    <t>-527.0933399967 86.1930997400736 215.764355040115</t>
  </si>
  <si>
    <t>-529.446626484114 98.7486076075661 621.893359797204</t>
  </si>
  <si>
    <t>-387.343672385852 53.2386119575806 681.639471123902</t>
  </si>
  <si>
    <t>9763-20170724T150438.775368400.bin</t>
  </si>
  <si>
    <t>-506.357072070015 156.94150703245 -203.18529254233</t>
  </si>
  <si>
    <t>-520.533920889597 156.185125106564 -300.665752254301</t>
  </si>
  <si>
    <t>-530.801833503871 152.707802669093 -408.584668869418</t>
  </si>
  <si>
    <t>-537.825189084674 148.7368289924 -506.252008910634</t>
  </si>
  <si>
    <t>-542.542211721893 144.085506145283 -604.027803057933</t>
  </si>
  <si>
    <t>-546.70972775526 136.957835188774 -741.78058455506</t>
  </si>
  <si>
    <t>-525.894064009196 134.261851660228 -830.5524523937</t>
  </si>
  <si>
    <t>-549.381924044874 169.734026511261 -682.286249937367</t>
  </si>
  <si>
    <t>-591.705696995825 302.731967372177 -671.369033433211</t>
  </si>
  <si>
    <t>-537.707357450622 336.13080176235 -378.164936018243</t>
  </si>
  <si>
    <t>-328.718686039359 275.865424026917 -264.953493580619</t>
  </si>
  <si>
    <t>-540.353200122222 110.48297383784 -679.493501004461</t>
  </si>
  <si>
    <t>-308.278179730191 29.6064535180465 -351.964242615507</t>
  </si>
  <si>
    <t>-492.744669481485 235.921435394182 -205.748464423857</t>
  </si>
  <si>
    <t>-488.113641341845 258.426165114619 210.097804818316</t>
  </si>
  <si>
    <t>-488.48361847221 281.892972882161 615.806184828606</t>
  </si>
  <si>
    <t>-340.174705998138 300.007190432336 675.054319560135</t>
  </si>
  <si>
    <t>-520.008966749972 77.929091614669 -200.575229324329</t>
  </si>
  <si>
    <t>-527.082467290713 86.1727054880548 215.763556630836</t>
  </si>
  <si>
    <t>-529.449482183295 98.7521786845375 621.894418580713</t>
  </si>
  <si>
    <t>-387.34967676938 53.2318927056531 681.640117962242</t>
  </si>
  <si>
    <t>9763-20170724T150438.841050800.bin</t>
  </si>
  <si>
    <t>-506.441128964698 156.879518881688 -203.181453024305</t>
  </si>
  <si>
    <t>-520.632717178292 156.135916061047 -300.65993804468</t>
  </si>
  <si>
    <t>-530.940257362574 152.674675781409 -408.575480042657</t>
  </si>
  <si>
    <t>-538.008861114231 148.717898525752 -506.240119392704</t>
  </si>
  <si>
    <t>-542.780494008157 144.080170892829 -604.013970667994</t>
  </si>
  <si>
    <t>-547.034722859087 136.97055817063 -741.765018313832</t>
  </si>
  <si>
    <t>-526.255153711551 134.303498151878 -830.546227678332</t>
  </si>
  <si>
    <t>-549.679211161 169.737422914753 -682.264337692319</t>
  </si>
  <si>
    <t>-592.068307960196 302.7092443543 -671.25219856559</t>
  </si>
  <si>
    <t>-538.638963357431 336.057366392952 -377.93791099179</t>
  </si>
  <si>
    <t>-329.660937238619 275.371039438954 -264.931958751841</t>
  </si>
  <si>
    <t>-540.629255657556 110.489016835531 -679.485957361317</t>
  </si>
  <si>
    <t>-308.439252113243 29.7051545799791 -352.036898357719</t>
  </si>
  <si>
    <t>-492.831079635923 235.82554371302 -205.732413259889</t>
  </si>
  <si>
    <t>-488.168949901045 258.446392547677 210.107215960787</t>
  </si>
  <si>
    <t>-488.489429580332 281.881177583201 615.818962675206</t>
  </si>
  <si>
    <t>-340.182000648895 300.018823190183 675.063586740039</t>
  </si>
  <si>
    <t>-520.072644816596 77.8994186728967 -200.587674698878</t>
  </si>
  <si>
    <t>-527.100089104779 86.0933597098335 215.752883275827</t>
  </si>
  <si>
    <t>-529.459821191499 98.7472413513665 621.888974596277</t>
  </si>
  <si>
    <t>-387.364456062809 53.2124802412986 681.63417832588</t>
  </si>
  <si>
    <t>9763-20170724T150438.874400300.bin</t>
  </si>
  <si>
    <t>-506.51320841199 156.879350029748 -203.170621948913</t>
  </si>
  <si>
    <t>-520.691291018774 156.139856704967 -300.651023203276</t>
  </si>
  <si>
    <t>-531.000123888816 152.684597469479 -408.566788223258</t>
  </si>
  <si>
    <t>-538.076395593014 148.73311500294 -506.23104453121</t>
  </si>
  <si>
    <t>-542.862162874477 144.100479908878 -604.004404054923</t>
  </si>
  <si>
    <t>-547.14311849554 136.996867230981 -741.755030818974</t>
  </si>
  <si>
    <t>-526.376656120809 134.344146164074 -830.539553318263</t>
  </si>
  <si>
    <t>-549.783347470418 169.76001728898 -682.251964722038</t>
  </si>
  <si>
    <t>-592.194920773756 302.722863959855 -671.214140522527</t>
  </si>
  <si>
    <t>-539.195345289838 335.974584084137 -377.811128570204</t>
  </si>
  <si>
    <t>-330.20347203147 275.092661583333 -264.935956535803</t>
  </si>
  <si>
    <t>-540.718280582586 110.513667759925 -679.47856114691</t>
  </si>
  <si>
    <t>-308.553028701632 29.7524544705516 -352.059613278683</t>
  </si>
  <si>
    <t>-492.903981400491 235.813910010621 -205.7221288365</t>
  </si>
  <si>
    <t>-488.246433118644 258.465720921928 210.115866079014</t>
  </si>
  <si>
    <t>-488.495947958039 281.876541757428 615.831559911725</t>
  </si>
  <si>
    <t>-340.184686730984 300.009365817796 675.068150587231</t>
  </si>
  <si>
    <t>-520.13540803733 77.9171636104913 -200.588358412663</t>
  </si>
  <si>
    <t>-527.118738306625 86.0662430697332 215.753830358723</t>
  </si>
  <si>
    <t>-529.464358502803 98.7518732214726 621.887935709221</t>
  </si>
  <si>
    <t>-387.37154992295 53.2064835544547 681.631090432268</t>
  </si>
  <si>
    <t>9763-20170724T150438.939062900.bin</t>
  </si>
  <si>
    <t>-506.65022426931 156.912732274515 -203.162495050145</t>
  </si>
  <si>
    <t>-520.798269958633 156.174209681223 -300.647329548419</t>
  </si>
  <si>
    <t>-531.056955058624 152.719125431299 -408.567722384795</t>
  </si>
  <si>
    <t>-538.080871796677 148.768758722386 -506.235912422832</t>
  </si>
  <si>
    <t>-542.807247930198 144.138771282255 -604.012267123643</t>
  </si>
  <si>
    <t>-546.997161056601 137.041703432147 -741.765990549478</t>
  </si>
  <si>
    <t>-526.193928377022 134.418768976911 -830.542872739735</t>
  </si>
  <si>
    <t>-549.701776693815 169.798386702565 -682.262227290645</t>
  </si>
  <si>
    <t>-592.263542457346 302.711893396735 -671.193636445959</t>
  </si>
  <si>
    <t>-540.04753491985 335.65633160171 -377.615479287157</t>
  </si>
  <si>
    <t>-331.003080719542 274.546723906072 -264.960910870826</t>
  </si>
  <si>
    <t>-540.58840663372 110.559389988891 -679.487392155237</t>
  </si>
  <si>
    <t>-308.335268700655 29.8846630523919 -352.096963167627</t>
  </si>
  <si>
    <t>-493.043157973082 235.778354781368 -205.696421060994</t>
  </si>
  <si>
    <t>-488.440266722128 258.489586088403 210.138917504073</t>
  </si>
  <si>
    <t>-488.508212898891 281.855956420628 615.853063265303</t>
  </si>
  <si>
    <t>-340.194817275715 300.057721020394 675.063122229923</t>
  </si>
  <si>
    <t>-520.244608835064 78.0115811954636 -200.581349455645</t>
  </si>
  <si>
    <t>-527.175916719321 86.0170651592302 215.764542996799</t>
  </si>
  <si>
    <t>-529.473117033159 98.7642211862296 621.887581405749</t>
  </si>
  <si>
    <t>-387.36972298114 53.2348896251583 681.6178897521</t>
  </si>
  <si>
    <t>9763-20170724T150438.975663900.bin</t>
  </si>
  <si>
    <t>-506.726039089102 156.946300009428 -203.161337351315</t>
  </si>
  <si>
    <t>-520.845644131107 156.207421069512 -300.650150375482</t>
  </si>
  <si>
    <t>-531.068203136461 152.758341321736 -408.574273572312</t>
  </si>
  <si>
    <t>-538.057840619924 148.816117859488 -506.24520419984</t>
  </si>
  <si>
    <t>-542.748464434925 144.197348469891 -604.023937300759</t>
  </si>
  <si>
    <t>-546.886677390339 137.119135741863 -741.780049735013</t>
  </si>
  <si>
    <t>-526.056102572084 134.520825131532 -830.551279761392</t>
  </si>
  <si>
    <t>-549.626904980081 169.865489730143 -682.27234632254</t>
  </si>
  <si>
    <t>-592.266350538696 302.748885664797 -671.193463938282</t>
  </si>
  <si>
    <t>-540.35511137473 335.623192344432 -377.553461982443</t>
  </si>
  <si>
    <t>-331.255573989355 274.51810963641 -264.998734791789</t>
  </si>
  <si>
    <t>-540.488025018067 110.63024937397 -679.503259332507</t>
  </si>
  <si>
    <t>-308.178964465515 30.0100560239007 -352.115138255771</t>
  </si>
  <si>
    <t>-493.16149523704 235.794790755644 -205.682973899972</t>
  </si>
  <si>
    <t>-488.559743230092 258.545264987224 210.150224655105</t>
  </si>
  <si>
    <t>-488.521699941926 281.856148280959 615.864495611295</t>
  </si>
  <si>
    <t>-340.20232686245 300.076948965968 675.053725877393</t>
  </si>
  <si>
    <t>-520.295124188513 78.0849876476796 -200.584369775919</t>
  </si>
  <si>
    <t>-527.190447596956 85.9663023026983 215.764426712382</t>
  </si>
  <si>
    <t>-529.478801055504 98.7778855858185 621.886331538347</t>
  </si>
  <si>
    <t>-387.356634711671 53.2889049458336 681.602645218627</t>
  </si>
  <si>
    <t>9763-20170724T150439.041341000.bin</t>
  </si>
  <si>
    <t>-506.982710214922 157.017030341415 -203.145176084953</t>
  </si>
  <si>
    <t>-521.051539912279 156.268887111234 -300.641401859361</t>
  </si>
  <si>
    <t>-531.184491256928 152.820199036667 -408.573919521389</t>
  </si>
  <si>
    <t>-538.08011642583 148.884048669947 -506.25182668347</t>
  </si>
  <si>
    <t>-542.664082480983 144.277830364545 -604.036059244442</t>
  </si>
  <si>
    <t>-546.639239082864 137.22455904399 -741.79835596547</t>
  </si>
  <si>
    <t>-525.758377544356 134.661018180808 -830.55875201328</t>
  </si>
  <si>
    <t>-549.483790627035 169.954941774381 -682.286739502966</t>
  </si>
  <si>
    <t>-592.385462605253 302.752632271337 -671.225314591126</t>
  </si>
  <si>
    <t>-540.675533356008 335.496186027144 -377.53501098031</t>
  </si>
  <si>
    <t>-331.532527768121 274.525159089088 -264.988435255505</t>
  </si>
  <si>
    <t>-540.280423355042 110.729667426879 -679.520026970484</t>
  </si>
  <si>
    <t>-308.011582735932 30.2974462767302 -351.969045130901</t>
  </si>
  <si>
    <t>-493.524657226689 235.835782585829 -205.671040458707</t>
  </si>
  <si>
    <t>-488.62008822144 258.635888114899 210.155924553136</t>
  </si>
  <si>
    <t>-488.528669469395 281.834736546683 615.880595587002</t>
  </si>
  <si>
    <t>-340.206575000649 300.199597357799 675.018541328935</t>
  </si>
  <si>
    <t>-520.432310529518 78.1807778860725 -200.602135578115</t>
  </si>
  <si>
    <t>-527.167833858116 85.8716277604158 215.752874362846</t>
  </si>
  <si>
    <t>-529.502449467507 98.8020313717764 621.87398376117</t>
  </si>
  <si>
    <t>-387.340579920214 53.3736622125155 681.541977152878</t>
  </si>
  <si>
    <t>9763-20170724T150439.073612600.bin</t>
  </si>
  <si>
    <t>-507.085815348267 157.034760770271 -203.141822903217</t>
  </si>
  <si>
    <t>-521.133475134846 156.28418813431 -300.64105054164</t>
  </si>
  <si>
    <t>-531.202243830703 152.852117451556 -408.580065278211</t>
  </si>
  <si>
    <t>-538.024246065528 148.940517474299 -506.264198866252</t>
  </si>
  <si>
    <t>-542.519584336725 144.369394273438 -604.054217768008</t>
  </si>
  <si>
    <t>-546.354688606555 137.378213903792 -741.823534947594</t>
  </si>
  <si>
    <t>-525.433411767101 134.847000504782 -830.575502630117</t>
  </si>
  <si>
    <t>-549.280895275668 170.078626957773 -682.299414402089</t>
  </si>
  <si>
    <t>-592.253946986511 302.862080166826 -671.201792285463</t>
  </si>
  <si>
    <t>-540.745645582961 335.634673467754 -377.47937199285</t>
  </si>
  <si>
    <t>-331.558966787004 274.649807320966 -265.021466182347</t>
  </si>
  <si>
    <t>-540.038019094352 110.858541439388 -679.551680985321</t>
  </si>
  <si>
    <t>-307.929756825089 30.4796449817577 -351.947639631237</t>
  </si>
  <si>
    <t>-493.702115714896 235.861626454801 -205.669991228072</t>
  </si>
  <si>
    <t>-488.679771692617 258.63835650845 210.156941788046</t>
  </si>
  <si>
    <t>-488.536619849983 281.836048607686 615.886843512132</t>
  </si>
  <si>
    <t>-340.213892902729 300.242362525349 675.010177810581</t>
  </si>
  <si>
    <t>-520.474277889919 78.1621843125529 -200.605835557668</t>
  </si>
  <si>
    <t>-527.168266900799 85.8776933828435 215.749350892038</t>
  </si>
  <si>
    <t>-529.518372379758 98.8030647344824 621.868520407414</t>
  </si>
  <si>
    <t>-387.338832373486 53.3956898592851 681.510308058882</t>
  </si>
  <si>
    <t>9763-20170724T150439.142300000.bin</t>
  </si>
  <si>
    <t>-507.046226143568 156.949123770178 -203.193287014818</t>
  </si>
  <si>
    <t>-521.081533882763 156.189404890962 -300.694250248891</t>
  </si>
  <si>
    <t>-531.10675986526 152.755372657573 -408.637243303764</t>
  </si>
  <si>
    <t>-537.877550049746 148.847319540746 -506.324963490688</t>
  </si>
  <si>
    <t>-542.310077940043 144.28602642112 -604.11839456608</t>
  </si>
  <si>
    <t>-546.04481302475 137.316287576113 -741.891620147541</t>
  </si>
  <si>
    <t>-525.048740190005 134.833669255218 -830.627227809414</t>
  </si>
  <si>
    <t>-549.043970527859 170.002816278414 -682.363511940987</t>
  </si>
  <si>
    <t>-592.19752625936 302.724614396751 -671.238650625378</t>
  </si>
  <si>
    <t>-540.905703253744 335.753144064872 -377.506972237329</t>
  </si>
  <si>
    <t>-331.739427200831 274.676006990742 -265.061312521699</t>
  </si>
  <si>
    <t>-539.743931412621 110.791403662276 -679.620186924356</t>
  </si>
  <si>
    <t>-307.783385705906 30.6319190962251 -351.845653237008</t>
  </si>
  <si>
    <t>-493.70335605463 235.803356618016 -205.69876522903</t>
  </si>
  <si>
    <t>-488.772110714941 258.581330414207 210.129151922771</t>
  </si>
  <si>
    <t>-488.520748934454 281.835597581618 615.859595733999</t>
  </si>
  <si>
    <t>-340.212438024472 300.289863909246 675.004163158546</t>
  </si>
  <si>
    <t>-520.440435163393 78.0558719418275 -200.619512159906</t>
  </si>
  <si>
    <t>-527.267863482519 85.8917341208805 215.731289846966</t>
  </si>
  <si>
    <t>-529.542885307768 98.7766613542578 621.864523362512</t>
  </si>
  <si>
    <t>-387.364155601494 53.3542681655626 681.496807375099</t>
  </si>
  <si>
    <t>9763-20170724T150439.173887100.bin</t>
  </si>
  <si>
    <t>-506.969013567899 156.884158711203 -203.177904616636</t>
  </si>
  <si>
    <t>-520.978548355185 156.122103853801 -300.682582652377</t>
  </si>
  <si>
    <t>-530.980021132307 152.67945344858 -408.627600397848</t>
  </si>
  <si>
    <t>-537.730856057836 148.761162702796 -506.316256672494</t>
  </si>
  <si>
    <t>-542.144761802721 144.187310188433 -604.109909668094</t>
  </si>
  <si>
    <t>-545.85453754698 137.197279416076 -741.88277893308</t>
  </si>
  <si>
    <t>-524.811912754391 134.722779435382 -830.607626762971</t>
  </si>
  <si>
    <t>-548.871416783726 169.891493534512 -682.359737255355</t>
  </si>
  <si>
    <t>-592.091397030492 302.588678936259 -671.240751095255</t>
  </si>
  <si>
    <t>-540.984633640669 335.702829547878 -377.486491469107</t>
  </si>
  <si>
    <t>-331.846678411123 274.549913270496 -265.029256263231</t>
  </si>
  <si>
    <t>-539.5579962143 110.682683766867 -679.606557962665</t>
  </si>
  <si>
    <t>-307.599543130292 30.6483114765044 -351.774892290505</t>
  </si>
  <si>
    <t>-493.577547794892 235.735239403512 -205.702353657987</t>
  </si>
  <si>
    <t>-488.733071837374 258.510063463326 210.126717424556</t>
  </si>
  <si>
    <t>-488.510323715151 281.824756060973 615.852806697995</t>
  </si>
  <si>
    <t>-340.206233467585 300.273821713839 675.009642361821</t>
  </si>
  <si>
    <t>-520.358907952363 77.9908677815599 -200.619552216096</t>
  </si>
  <si>
    <t>-527.251373427996 85.9107709954226 215.728599465817</t>
  </si>
  <si>
    <t>-529.546139335882 98.7736903909263 621.862617241745</t>
  </si>
  <si>
    <t>-387.370178901373 53.3402009713798 681.493035278727</t>
  </si>
  <si>
    <t>9763-20170724T150439.240569500.bin</t>
  </si>
  <si>
    <t>-506.757774647402 156.76324634119 -203.171398876498</t>
  </si>
  <si>
    <t>-520.793150362905 155.992875534732 -300.672282969992</t>
  </si>
  <si>
    <t>-530.815346517606 152.541202009152 -408.615073412835</t>
  </si>
  <si>
    <t>-537.581615560952 148.615635593113 -506.302401860186</t>
  </si>
  <si>
    <t>-542.007637922054 144.035691883773 -604.095238409352</t>
  </si>
  <si>
    <t>-545.730936109961 137.039315728123 -741.867358080671</t>
  </si>
  <si>
    <t>-524.644189836403 134.568588398547 -830.581865969625</t>
  </si>
  <si>
    <t>-548.761678559507 169.733179111709 -682.34492305615</t>
  </si>
  <si>
    <t>-592.09442785881 302.388860458728 -671.181763108251</t>
  </si>
  <si>
    <t>-541.406020306078 335.5450241923 -377.359784471905</t>
  </si>
  <si>
    <t>-332.274212281417 274.172545512857 -265.010786214132</t>
  </si>
  <si>
    <t>-539.408579740943 110.530689219036 -679.591207422222</t>
  </si>
  <si>
    <t>-307.43187331756 30.8099339979249 -351.728859862189</t>
  </si>
  <si>
    <t>-493.396773419541 235.662934729412 -205.703300901823</t>
  </si>
  <si>
    <t>-488.73088340647 258.437748087509 210.127856518087</t>
  </si>
  <si>
    <t>-488.484625329513 281.764831563793 615.862275573914</t>
  </si>
  <si>
    <t>-340.19994818152 300.337789264845 675.028879172191</t>
  </si>
  <si>
    <t>-520.158110784864 77.8443860812336 -200.611568686801</t>
  </si>
  <si>
    <t>-527.306987690698 86.0664627556837 215.726344897699</t>
  </si>
  <si>
    <t>-529.543641733285 98.7633920706508 621.865400632645</t>
  </si>
  <si>
    <t>-387.374495902626 53.3428129297349 681.52192084276</t>
  </si>
  <si>
    <t>9763-20170724T150439.274783600.bin</t>
  </si>
  <si>
    <t>-506.628497453274 156.72394050039 -203.15491888967</t>
  </si>
  <si>
    <t>-520.671338334869 155.954209825182 -300.654763581242</t>
  </si>
  <si>
    <t>-530.701676796546 152.501266778633 -408.596688704674</t>
  </si>
  <si>
    <t>-537.47512939882 148.57397575431 -506.283479676859</t>
  </si>
  <si>
    <t>-541.908086414025 143.99179704206 -604.075774988351</t>
  </si>
  <si>
    <t>-545.640838269732 136.991911941461 -741.847723026313</t>
  </si>
  <si>
    <t>-524.539888999765 134.521097351751 -830.558693094706</t>
  </si>
  <si>
    <t>-548.673297204369 169.686400646942 -682.325487651354</t>
  </si>
  <si>
    <t>-592.031915352478 302.333868841061 -671.132388527062</t>
  </si>
  <si>
    <t>-541.610982346192 335.406498624429 -377.255039201806</t>
  </si>
  <si>
    <t>-332.476464259945 273.881415436018 -264.994473730655</t>
  </si>
  <si>
    <t>-539.308400312035 110.485769469188 -679.571496559745</t>
  </si>
  <si>
    <t>-307.310369680834 30.9305573939505 -351.774903792293</t>
  </si>
  <si>
    <t>-493.290786577148 235.646734605383 -205.695795831428</t>
  </si>
  <si>
    <t>-488.660381607058 258.398159243813 210.137050312946</t>
  </si>
  <si>
    <t>-488.477458249048 281.750942457274 615.864235101104</t>
  </si>
  <si>
    <t>-340.197815037872 300.3557536774 675.033575010341</t>
  </si>
  <si>
    <t>-519.982456199999 77.777039100562 -200.594375249184</t>
  </si>
  <si>
    <t>-527.24247080119 86.1132365658766 215.739382031603</t>
  </si>
  <si>
    <t>-529.53932489071 98.7585918090404 621.873079662106</t>
  </si>
  <si>
    <t>-387.377574589104 53.3371193769269 681.546502462404</t>
  </si>
  <si>
    <t>9763-20170724T150439.340960700.bin</t>
  </si>
  <si>
    <t>-506.482534603588 156.608887785732 -203.156660687465</t>
  </si>
  <si>
    <t>-520.550938315317 155.834372306096 -300.652685176102</t>
  </si>
  <si>
    <t>-530.608709759981 152.363298999053 -408.591559677794</t>
  </si>
  <si>
    <t>-537.406002806502 148.414507337134 -506.275770916157</t>
  </si>
  <si>
    <t>-541.861438749056 143.806538794291 -604.065918084569</t>
  </si>
  <si>
    <t>-545.624123479367 136.765570454623 -741.834839811884</t>
  </si>
  <si>
    <t>-524.494380291662 134.304827778296 -830.539242294593</t>
  </si>
  <si>
    <t>-548.646600051442 169.477372151847 -682.321684212565</t>
  </si>
  <si>
    <t>-592.157081538556 302.081716524827 -671.144462830085</t>
  </si>
  <si>
    <t>-542.53858497697 334.939494839123 -377.106516620417</t>
  </si>
  <si>
    <t>-333.375406619576 273.051798804223 -265.099018295111</t>
  </si>
  <si>
    <t>-539.275195716805 110.278590546906 -679.552204289771</t>
  </si>
  <si>
    <t>-307.209297355596 30.7721559275526 -352.013921470773</t>
  </si>
  <si>
    <t>-493.208943036715 235.53352731632 -205.687766960698</t>
  </si>
  <si>
    <t>-488.709766484972 258.316282205774 210.144776175162</t>
  </si>
  <si>
    <t>-488.421214350598 281.63701475211 615.867761921114</t>
  </si>
  <si>
    <t>-340.177796180574 300.483008495609 675.05151813168</t>
  </si>
  <si>
    <t>-519.823892791577 77.6673867624302 -200.580377992124</t>
  </si>
  <si>
    <t>-527.186677672215 86.1830245194994 215.747916374008</t>
  </si>
  <si>
    <t>-529.539678734558 98.7548775767843 621.879589573417</t>
  </si>
  <si>
    <t>-387.394635359123 53.3198968081902 681.582550678077</t>
  </si>
  <si>
    <t>9763-20170724T150439.371863400.bin</t>
  </si>
  <si>
    <t>-506.459092278671 156.559062641545 -203.143067913483</t>
  </si>
  <si>
    <t>-520.51936254658 155.776008635038 -300.640206700369</t>
  </si>
  <si>
    <t>-530.575092250162 152.294115272869 -408.578827313546</t>
  </si>
  <si>
    <t>-537.373317468803 148.334506721142 -506.262619734189</t>
  </si>
  <si>
    <t>-541.832390374761 143.714360276959 -604.051975985157</t>
  </si>
  <si>
    <t>-545.603001439712 136.654712584922 -741.819798198996</t>
  </si>
  <si>
    <t>-524.4724722373 134.194033891819 -830.52398534666</t>
  </si>
  <si>
    <t>-548.622518649184 169.374366227462 -682.310847487544</t>
  </si>
  <si>
    <t>-592.252922139886 301.931855124301 -671.149917952571</t>
  </si>
  <si>
    <t>-543.089873672774 334.614057466484 -377.015896560935</t>
  </si>
  <si>
    <t>-333.86541250676 272.576644365709 -265.205795611557</t>
  </si>
  <si>
    <t>-539.250053134158 110.176067186824 -679.533963374786</t>
  </si>
  <si>
    <t>-307.094290407404 30.60262655681 -352.133905591679</t>
  </si>
  <si>
    <t>-493.18265983298 235.515253087946 -205.690316326429</t>
  </si>
  <si>
    <t>-488.709560655508 258.277149137238 210.14364722785</t>
  </si>
  <si>
    <t>-488.403359019611 281.615225532673 615.863752501129</t>
  </si>
  <si>
    <t>-340.171449958841 300.513464892538 675.059684958178</t>
  </si>
  <si>
    <t>-519.741507455696 77.6034283788053 -200.570943432641</t>
  </si>
  <si>
    <t>-527.172544590442 86.2082621111103 215.754351110348</t>
  </si>
  <si>
    <t>-529.538706695325 98.7509494219607 621.882240216192</t>
  </si>
  <si>
    <t>-387.392026156389 53.3431244361095 681.601956905593</t>
  </si>
  <si>
    <t>9763-20170724T150439.443553700.bin</t>
  </si>
  <si>
    <t>-506.405122982853 156.448089676722 -203.127888353241</t>
  </si>
  <si>
    <t>-520.489699032859 155.659281291494 -300.621532645015</t>
  </si>
  <si>
    <t>-530.563977776965 152.172706741278 -408.558413381338</t>
  </si>
  <si>
    <t>-537.375535749164 148.210549483426 -506.240944616031</t>
  </si>
  <si>
    <t>-541.844623422285 143.589518550154 -604.029929333882</t>
  </si>
  <si>
    <t>-545.62582454715 136.531115567025 -741.797411890872</t>
  </si>
  <si>
    <t>-524.49750184108 134.085537775913 -830.502623671389</t>
  </si>
  <si>
    <t>-548.658495857853 169.247464381926 -682.287432139748</t>
  </si>
  <si>
    <t>-592.440936042673 301.750646374112 -671.058773734979</t>
  </si>
  <si>
    <t>-544.156800332555 334.330394981002 -376.767770317422</t>
  </si>
  <si>
    <t>-334.846068530717 271.991560501841 -265.287307714668</t>
  </si>
  <si>
    <t>-539.250366959531 110.054632596533 -679.512905111034</t>
  </si>
  <si>
    <t>-307.077885657933 30.4119902941427 -352.070689281391</t>
  </si>
  <si>
    <t>-493.178558469435 235.379939868635 -205.675182590298</t>
  </si>
  <si>
    <t>-488.702583282012 258.220631877756 210.154404898449</t>
  </si>
  <si>
    <t>-488.396020019867 281.58454495814 615.883992568649</t>
  </si>
  <si>
    <t>-340.166795980989 300.489742528288 675.084391639053</t>
  </si>
  <si>
    <t>-519.629809622563 77.4897025592788 -200.559607655275</t>
  </si>
  <si>
    <t>-527.136095069787 86.1611567881046 215.762993916823</t>
  </si>
  <si>
    <t>-529.552796365126 98.7380009016017 621.890753695475</t>
  </si>
  <si>
    <t>-387.410411964067 53.3362023284569 681.625347031565</t>
  </si>
  <si>
    <t>9763-20170724T150439.473945800.bin</t>
  </si>
  <si>
    <t>-506.359305194893 156.38593489566 -203.126261468685</t>
  </si>
  <si>
    <t>-520.451608006605 155.595832552934 -300.618687821203</t>
  </si>
  <si>
    <t>-530.53306208157 152.10839814148 -408.554747027356</t>
  </si>
  <si>
    <t>-537.350527481517 148.145995650377 -506.237065855197</t>
  </si>
  <si>
    <t>-541.82487530677 143.525893620471 -604.025767265718</t>
  </si>
  <si>
    <t>-545.61290158059 136.46939964168 -741.793180119256</t>
  </si>
  <si>
    <t>-524.474351926136 134.037744344492 -830.49627896685</t>
  </si>
  <si>
    <t>-548.657119784813 169.182681133043 -682.282111105122</t>
  </si>
  <si>
    <t>-592.479171832723 301.665046305569 -670.996823219956</t>
  </si>
  <si>
    <t>-544.591525421927 334.258064770357 -376.642439517268</t>
  </si>
  <si>
    <t>-335.28738437757 271.701378878334 -265.271706306721</t>
  </si>
  <si>
    <t>-539.219848033385 109.994503287725 -679.509937824463</t>
  </si>
  <si>
    <t>-306.987294096195 30.3647231016625 -352.058039139511</t>
  </si>
  <si>
    <t>-493.123158452773 235.324699251536 -205.669782982003</t>
  </si>
  <si>
    <t>-488.681775012053 258.164562217768 210.160239289342</t>
  </si>
  <si>
    <t>-488.391992668014 281.574689028823 615.885130987834</t>
  </si>
  <si>
    <t>-340.164275664731 300.486305341076 675.08723392147</t>
  </si>
  <si>
    <t>-519.556628119509 77.4203436947298 -200.546726215009</t>
  </si>
  <si>
    <t>-527.106490951981 86.1062424527142 215.774723994075</t>
  </si>
  <si>
    <t>-529.56197167984 98.7359090215023 621.894302081255</t>
  </si>
  <si>
    <t>-387.414678369769 53.3475117368371 681.627365829337</t>
  </si>
  <si>
    <t>9763-20170724T150439.545643800.bin</t>
  </si>
  <si>
    <t>-506.39461112043 156.2060512977 -203.116176824155</t>
  </si>
  <si>
    <t>-520.48890961172 155.403011201818 -300.60827869415</t>
  </si>
  <si>
    <t>-530.55754374377 151.899682380856 -408.545008749056</t>
  </si>
  <si>
    <t>-537.357152016052 147.923423678884 -506.227979831981</t>
  </si>
  <si>
    <t>-541.807349699184 143.290300933169 -604.01720724391</t>
  </si>
  <si>
    <t>-545.554693625617 136.217722333413 -741.78491589144</t>
  </si>
  <si>
    <t>-524.366295354625 133.808019868208 -830.476730381686</t>
  </si>
  <si>
    <t>-548.640925654675 168.934099879011 -682.277586000329</t>
  </si>
  <si>
    <t>-592.532749730331 301.380654192602 -670.857274596134</t>
  </si>
  <si>
    <t>-545.627672552435 334.164037765033 -376.365929664105</t>
  </si>
  <si>
    <t>-336.374289416522 270.897919946087 -265.300922658207</t>
  </si>
  <si>
    <t>-539.155586551788 109.753960669323 -679.497514060188</t>
  </si>
  <si>
    <t>-306.846576294018 30.2814305317727 -352.070086399721</t>
  </si>
  <si>
    <t>-493.215286027353 235.10252094807 -205.660590138191</t>
  </si>
  <si>
    <t>-488.75395368906 258.097221191595 210.160739899533</t>
  </si>
  <si>
    <t>-488.353189392725 281.516772145478 615.877308299434</t>
  </si>
  <si>
    <t>-340.14267579112 300.527394831807 675.090844417857</t>
  </si>
  <si>
    <t>-519.586017027912 77.2786077749665 -200.535274880993</t>
  </si>
  <si>
    <t>-527.137127628893 85.9657118990331 215.786189502568</t>
  </si>
  <si>
    <t>-529.581039176153 98.7446071112083 621.895366913059</t>
  </si>
  <si>
    <t>-387.425585081769 53.3727523140853 681.621565788708</t>
  </si>
  <si>
    <t>9763-20170724T150439.575048600.bin</t>
  </si>
  <si>
    <t>-506.475952980085 156.120210874418 -203.116187320703</t>
  </si>
  <si>
    <t>-520.581537125253 155.312751587483 -300.606565148183</t>
  </si>
  <si>
    <t>-530.656277273965 151.805651457658 -408.542684324863</t>
  </si>
  <si>
    <t>-537.458821086232 147.826945541829 -506.225370909694</t>
  </si>
  <si>
    <t>-541.909416713122 143.192512220008 -604.014430241267</t>
  </si>
  <si>
    <t>-545.654663244932 136.119759852558 -741.782207934911</t>
  </si>
  <si>
    <t>-524.465978305259 133.72937967187 -830.474504141687</t>
  </si>
  <si>
    <t>-548.759502245494 168.833386798082 -682.274405084197</t>
  </si>
  <si>
    <t>-592.720477391276 301.252326271097 -670.829988071672</t>
  </si>
  <si>
    <t>-546.407045891095 334.072058172077 -376.249091474465</t>
  </si>
  <si>
    <t>-337.15514844603 270.463612809539 -265.37696904324</t>
  </si>
  <si>
    <t>-539.238795818777 109.658901779663 -679.495218272661</t>
  </si>
  <si>
    <t>-306.848907290302 30.3135637027369 -352.057960368876</t>
  </si>
  <si>
    <t>-493.338860512213 235.016801897614 -205.661754780039</t>
  </si>
  <si>
    <t>-488.779977854189 258.05585252221 210.156061366313</t>
  </si>
  <si>
    <t>-488.34709017215 281.509109752885 615.8752509717</t>
  </si>
  <si>
    <t>-340.140701210805 300.544030657162 675.091275162658</t>
  </si>
  <si>
    <t>-519.617479448288 77.193322687373 -200.535758943576</t>
  </si>
  <si>
    <t>-527.165844908801 85.8776297352119 215.785738891358</t>
  </si>
  <si>
    <t>-529.595509678687 98.754375813671 621.891098097167</t>
  </si>
  <si>
    <t>-387.425717038031 53.4109023185122 681.604843340815</t>
  </si>
  <si>
    <t>9763-20170724T150439.641232400.bin</t>
  </si>
  <si>
    <t>-506.603252169956 155.939685314052 -203.114052107839</t>
  </si>
  <si>
    <t>-520.711527308286 155.126576693193 -300.604014720899</t>
  </si>
  <si>
    <t>-530.745518878852 151.617260062239 -408.543886176807</t>
  </si>
  <si>
    <t>-537.493645093666 147.640607666525 -506.230357095709</t>
  </si>
  <si>
    <t>-541.872398068809 143.01390923271 -604.023093062554</t>
  </si>
  <si>
    <t>-545.498408760184 135.959086199545 -741.794986121975</t>
  </si>
  <si>
    <t>-524.301244465809 133.611775700084 -830.486430783546</t>
  </si>
  <si>
    <t>-548.689915528205 168.659432163984 -682.284319391235</t>
  </si>
  <si>
    <t>-592.825727044705 301.015344401107 -670.769575594105</t>
  </si>
  <si>
    <t>-547.558960781935 333.487946027373 -375.987484182017</t>
  </si>
  <si>
    <t>-338.233397045422 269.493564435417 -265.477379197198</t>
  </si>
  <si>
    <t>-539.101292737728 109.495621927053 -679.507155434962</t>
  </si>
  <si>
    <t>-306.600605015244 30.2045068720788 -352.035506137783</t>
  </si>
  <si>
    <t>-493.483098301051 234.795679100908 -205.653638100673</t>
  </si>
  <si>
    <t>-488.792824189022 257.957165593201 210.155895431178</t>
  </si>
  <si>
    <t>-488.343898215009 281.473988832962 615.886443305074</t>
  </si>
  <si>
    <t>-340.134730171192 300.581978044604 675.071984783659</t>
  </si>
  <si>
    <t>-519.70443425592 77.0581911505008 -200.531498747691</t>
  </si>
  <si>
    <t>-527.212533408502 85.6386837052771 215.792867505086</t>
  </si>
  <si>
    <t>-529.63316042767 98.7628456051586 621.890847675954</t>
  </si>
  <si>
    <t>-387.432838376834 53.4708412879575 681.570863385012</t>
  </si>
  <si>
    <t>9763-20170724T150439.672109000.bin</t>
  </si>
  <si>
    <t>-506.647707012711 155.852782003233 -203.10958306628</t>
  </si>
  <si>
    <t>-520.746060508345 155.039187072402 -300.601041215236</t>
  </si>
  <si>
    <t>-530.70427436554 151.558242972019 -408.548773871242</t>
  </si>
  <si>
    <t>-537.359020539287 147.621871063593 -506.243278671751</t>
  </si>
  <si>
    <t>-541.620421448314 143.052115060727 -604.043948924248</t>
  </si>
  <si>
    <t>-545.056875463877 136.09653829518 -741.825743652305</t>
  </si>
  <si>
    <t>-523.804315173915 133.800888697926 -830.505112499046</t>
  </si>
  <si>
    <t>-548.35481899222 168.75003309476 -682.29518573446</t>
  </si>
  <si>
    <t>-592.577657753737 301.076603639723 -670.666721651175</t>
  </si>
  <si>
    <t>-547.811922120199 333.30844435836 -375.781827728611</t>
  </si>
  <si>
    <t>-338.418229527845 269.150068508588 -265.495829564196</t>
  </si>
  <si>
    <t>-538.720895492166 109.592200556741 -679.549074104227</t>
  </si>
  <si>
    <t>-306.451770438186 30.4514978933375 -352.006783143829</t>
  </si>
  <si>
    <t>-493.543546079167 234.68395033761 -205.641589671378</t>
  </si>
  <si>
    <t>-488.788446974462 257.933700247879 210.162241107535</t>
  </si>
  <si>
    <t>-488.350748296503 281.478710477885 615.886239036259</t>
  </si>
  <si>
    <t>-340.134152684441 300.570898130646 675.05831216512</t>
  </si>
  <si>
    <t>-519.761889872276 76.9997056450165 -200.530445878369</t>
  </si>
  <si>
    <t>-527.202991012722 85.4793507522429 215.797217916741</t>
  </si>
  <si>
    <t>-529.658995716084 98.7647097761828 621.886061674155</t>
  </si>
  <si>
    <t>-387.442460712708 53.4836598916704 681.535755781507</t>
  </si>
  <si>
    <t>9763-20170724T150439.739790400.bin</t>
  </si>
  <si>
    <t>-506.603623421459 155.602501666801 -203.119492028093</t>
  </si>
  <si>
    <t>-520.672941707294 154.786169712792 -300.615074632598</t>
  </si>
  <si>
    <t>-530.511883282198 151.32637885134 -408.574394590494</t>
  </si>
  <si>
    <t>-537.024583454651 147.423157773553 -506.279803723971</t>
  </si>
  <si>
    <t>-541.110480307347 142.903689700625 -604.090277785727</t>
  </si>
  <si>
    <t>-544.265478113529 136.039547128624 -741.883284133695</t>
  </si>
  <si>
    <t>-522.903864268707 133.842687207618 -830.539185234363</t>
  </si>
  <si>
    <t>-547.729778080223 168.646094148712 -682.336725804898</t>
  </si>
  <si>
    <t>-592.260922059205 300.859034747786 -670.567279866617</t>
  </si>
  <si>
    <t>-548.330738681816 332.786795300095 -375.523585250331</t>
  </si>
  <si>
    <t>-338.843015214787 268.555869952808 -265.458722297554</t>
  </si>
  <si>
    <t>-538.012001190419 109.500998015257 -679.612915404474</t>
  </si>
  <si>
    <t>-305.817108971708 30.7225769856454 -351.921704587321</t>
  </si>
  <si>
    <t>-493.489586241395 234.382069342996 -205.640443011565</t>
  </si>
  <si>
    <t>-488.706829074295 257.839600520967 210.151392595217</t>
  </si>
  <si>
    <t>-488.362949505096 281.499498137649 615.875008873315</t>
  </si>
  <si>
    <t>-340.13126924784 300.531743957978 675.02851791585</t>
  </si>
  <si>
    <t>-519.718548092382 76.7972206447153 -200.555668723546</t>
  </si>
  <si>
    <t>-527.144071702715 85.1613447628376 215.774606874575</t>
  </si>
  <si>
    <t>-529.704687733485 98.7714402112897 621.869754784698</t>
  </si>
  <si>
    <t>-387.44923174984 53.5239570111744 681.452026629883</t>
  </si>
  <si>
    <t>9763-20170724T150439.774385700.bin</t>
  </si>
  <si>
    <t>-506.52894246359 155.428339578684 -203.103737960997</t>
  </si>
  <si>
    <t>-520.605519858686 154.613855116843 -300.598317838061</t>
  </si>
  <si>
    <t>-530.410687443123 151.153906569419 -408.560768991972</t>
  </si>
  <si>
    <t>-536.875907629838 147.252099346604 -506.269337883056</t>
  </si>
  <si>
    <t>-540.897466820584 142.736348422556 -604.082639530625</t>
  </si>
  <si>
    <t>-543.944236244306 135.881142562668 -741.878668362113</t>
  </si>
  <si>
    <t>-522.527013578897 133.718790516037 -830.521837978995</t>
  </si>
  <si>
    <t>-547.472235544859 168.481268311523 -682.332171086489</t>
  </si>
  <si>
    <t>-592.153943590735 300.633678808141 -670.507602654192</t>
  </si>
  <si>
    <t>-548.471057176744 332.35651417813 -375.405179345403</t>
  </si>
  <si>
    <t>-338.960426718039 268.218964189873 -265.329467666193</t>
  </si>
  <si>
    <t>-537.722716984788 109.341488673413 -679.605567627836</t>
  </si>
  <si>
    <t>-305.394151873736 30.6716093837013 -351.868162068686</t>
  </si>
  <si>
    <t>-493.410484845618 234.185218937123 -205.630154229238</t>
  </si>
  <si>
    <t>-488.658771490112 257.778035630924 210.154423534398</t>
  </si>
  <si>
    <t>-488.377537813235 281.50188889524 615.878400245425</t>
  </si>
  <si>
    <t>-340.134685903312 300.507814769242 675.012409148198</t>
  </si>
  <si>
    <t>-519.674793534082 76.6177280111633 -200.558741591085</t>
  </si>
  <si>
    <t>-527.054144415537 84.9914413384111 215.772191237449</t>
  </si>
  <si>
    <t>-529.733483674994 98.7758778096163 621.860580345404</t>
  </si>
  <si>
    <t>-387.4632748747 53.5185473593749 681.400168767085</t>
  </si>
  <si>
    <t>9763-20170724T150439.841569900.bin</t>
  </si>
  <si>
    <t>-506.352010518639 155.075634931155 -203.091596700562</t>
  </si>
  <si>
    <t>-520.469181080447 154.277377568387 -300.58038922588</t>
  </si>
  <si>
    <t>-530.25004677911 150.847205913719 -408.546065913236</t>
  </si>
  <si>
    <t>-536.665880085567 146.980551361325 -506.259417919459</t>
  </si>
  <si>
    <t>-540.611060228932 142.510719123313 -604.077853409478</t>
  </si>
  <si>
    <t>-543.522423328511 135.733066305502 -741.880506914474</t>
  </si>
  <si>
    <t>-522.039183411268 133.634431668362 -830.509333827683</t>
  </si>
  <si>
    <t>-547.155050746759 168.292094183626 -682.317865354418</t>
  </si>
  <si>
    <t>-592.132326148126 300.327990203618 -670.347924676632</t>
  </si>
  <si>
    <t>-548.863596312574 331.850418698656 -375.163091858327</t>
  </si>
  <si>
    <t>-339.205088770744 267.795211826304 -265.321142507384</t>
  </si>
  <si>
    <t>-537.315973326787 109.165941003078 -679.617694014088</t>
  </si>
  <si>
    <t>-304.869099541996 30.7839754731815 -351.835492092819</t>
  </si>
  <si>
    <t>-493.270094803058 233.827749363336 -205.601530408668</t>
  </si>
  <si>
    <t>-488.522741361999 257.581059794504 210.173936269091</t>
  </si>
  <si>
    <t>-488.40738402819 281.506425788286 615.887678890995</t>
  </si>
  <si>
    <t>-340.139840943594 300.476729166508 674.971276782352</t>
  </si>
  <si>
    <t>-519.480321983969 76.3133605503774 -200.554502283296</t>
  </si>
  <si>
    <t>-526.836910618748 84.6835046415533 215.776852484575</t>
  </si>
  <si>
    <t>-529.781399155261 98.795665026616 621.844620401211</t>
  </si>
  <si>
    <t>-387.468103201965 53.560009275966 681.297599943681</t>
  </si>
  <si>
    <t>9763-20170724T150439.872196100.bin</t>
  </si>
  <si>
    <t>-506.27436855682 154.943154845304 -203.084050155181</t>
  </si>
  <si>
    <t>-520.401450034449 154.148688871769 -300.571428203707</t>
  </si>
  <si>
    <t>-530.161112055493 150.737297670787 -408.53952608403</t>
  </si>
  <si>
    <t>-536.545448866045 146.89505698153 -506.255918644919</t>
  </si>
  <si>
    <t>-540.447294876822 142.45772865888 -604.077639278525</t>
  </si>
  <si>
    <t>-543.285588134125 135.735726796682 -741.884448949894</t>
  </si>
  <si>
    <t>-521.777032349185 133.672284895814 -830.50805526858</t>
  </si>
  <si>
    <t>-546.972707913911 168.266952530663 -682.309938811883</t>
  </si>
  <si>
    <t>-592.069808457647 300.256133873303 -670.26099549941</t>
  </si>
  <si>
    <t>-548.995922718458 331.73637680298 -375.043033002794</t>
  </si>
  <si>
    <t>-339.261940601465 267.723682325547 -265.320342118326</t>
  </si>
  <si>
    <t>-537.089237181293 109.14739684608 -679.629806917204</t>
  </si>
  <si>
    <t>-304.645898828683 30.8434661194262 -351.885674265173</t>
  </si>
  <si>
    <t>-493.202425743974 233.657948075781 -205.58172798813</t>
  </si>
  <si>
    <t>-488.483513160801 257.492010188344 210.189431720325</t>
  </si>
  <si>
    <t>-488.414945630938 281.497944002945 615.886409089723</t>
  </si>
  <si>
    <t>-340.141607065407 300.482807222199 674.950727635768</t>
  </si>
  <si>
    <t>-519.389600570339 76.2148414754033 -200.551785083226</t>
  </si>
  <si>
    <t>-526.725319503238 84.5257331725802 215.781203285954</t>
  </si>
  <si>
    <t>-529.796925596064 98.7987522810324 621.83928396179</t>
  </si>
  <si>
    <t>-387.462298264951 53.5884178737847 681.260507419878</t>
  </si>
  <si>
    <t>9763-20170724T150439.942888500.bin</t>
  </si>
  <si>
    <t>-506.078465196711 154.681399115884 -203.094463233445</t>
  </si>
  <si>
    <t>-520.206198143098 153.89580802624 -300.581851901805</t>
  </si>
  <si>
    <t>-529.906564639102 150.518344607469 -408.556393220397</t>
  </si>
  <si>
    <t>-536.214070406381 146.719492996722 -506.279462019356</t>
  </si>
  <si>
    <t>-540.016581320604 142.340500667809 -604.107666132873</t>
  </si>
  <si>
    <t>-542.692126620567 135.718149490345 -741.922717495572</t>
  </si>
  <si>
    <t>-521.121605704493 133.748861773695 -830.533315635253</t>
  </si>
  <si>
    <t>-546.489224712122 168.199637280206 -682.327999766057</t>
  </si>
  <si>
    <t>-591.784435141623 300.112735242109 -670.168866277981</t>
  </si>
  <si>
    <t>-549.236377963488 331.537599495316 -374.868621359084</t>
  </si>
  <si>
    <t>-339.414389520359 267.640520405644 -265.247129364561</t>
  </si>
  <si>
    <t>-536.529689951032 109.091201187544 -679.680975937097</t>
  </si>
  <si>
    <t>-304.243509470844 30.8954301279568 -352.005834737167</t>
  </si>
  <si>
    <t>-492.993309680724 233.383351247579 -205.574023188162</t>
  </si>
  <si>
    <t>-488.399102327964 257.371641845381 210.189695561166</t>
  </si>
  <si>
    <t>-488.419723237695 281.51729506126 615.862782300384</t>
  </si>
  <si>
    <t>-340.138382523294 300.470113512256 674.917286843432</t>
  </si>
  <si>
    <t>-519.176716477481 75.9346267678593 -200.559041994687</t>
  </si>
  <si>
    <t>-526.533107666841 84.3128382536474 215.772200566911</t>
  </si>
  <si>
    <t>-529.820824662579 98.7838469452424 621.827440087837</t>
  </si>
  <si>
    <t>-387.459636625162 53.6116797184604 681.213944608463</t>
  </si>
  <si>
    <t>9763-20170724T150439.973979500.bin</t>
  </si>
  <si>
    <t>-505.986705350292 154.553623423395 -203.09662734291</t>
  </si>
  <si>
    <t>-520.11963562355 153.762229978806 -300.583265121439</t>
  </si>
  <si>
    <t>-529.79354333814 150.396001597099 -408.560532511972</t>
  </si>
  <si>
    <t>-536.064879710527 146.616034086192 -506.286670154542</t>
  </si>
  <si>
    <t>-539.81950150984 142.265746545016 -604.117981466609</t>
  </si>
  <si>
    <t>-542.415843245512 135.694997285161 -741.936937933698</t>
  </si>
  <si>
    <t>-520.802750392656 133.765608916246 -830.538023919937</t>
  </si>
  <si>
    <t>-546.263423718608 168.151378484567 -682.331779360873</t>
  </si>
  <si>
    <t>-591.62977242756 300.028593894641 -670.111736826843</t>
  </si>
  <si>
    <t>-549.353385649044 331.425769579578 -374.769678211622</t>
  </si>
  <si>
    <t>-339.505808278725 267.546495829605 -265.186658097599</t>
  </si>
  <si>
    <t>-536.272946372232 109.04753069327 -679.702076666077</t>
  </si>
  <si>
    <t>-303.977675905356 30.9582556401383 -351.998818881027</t>
  </si>
  <si>
    <t>-492.926843826485 233.262760580057 -205.586414078894</t>
  </si>
  <si>
    <t>-488.382675558663 257.295896385697 210.175239858784</t>
  </si>
  <si>
    <t>-488.420834158266 281.515697196276 615.850275466743</t>
  </si>
  <si>
    <t>-340.138010163757 300.457482923736 674.904543152256</t>
  </si>
  <si>
    <t>-519.084878513994 75.7987683439308 -200.560828244702</t>
  </si>
  <si>
    <t>-526.512427040781 84.2653086716232 215.767323356176</t>
  </si>
  <si>
    <t>-529.829022476826 98.7688707198554 621.824235799675</t>
  </si>
  <si>
    <t>-387.465412887963 53.5997182407077 681.207258399307</t>
  </si>
  <si>
    <t>9763-20170724T150440.042657700.bin</t>
  </si>
  <si>
    <t>-505.85228140188 154.323552274701 -203.109392194056</t>
  </si>
  <si>
    <t>-519.994571522983 153.526105772707 -300.59451660796</t>
  </si>
  <si>
    <t>-529.632564468475 150.177046733388 -408.575596261366</t>
  </si>
  <si>
    <t>-535.853675289136 146.42495157879 -506.305879871162</t>
  </si>
  <si>
    <t>-539.541096691445 142.116081438742 -604.141772233426</t>
  </si>
  <si>
    <t>-542.025630838226 135.61994595988 -741.966334840714</t>
  </si>
  <si>
    <t>-520.306877471877 133.749344546346 -830.542857964889</t>
  </si>
  <si>
    <t>-545.946705721302 168.039877365036 -682.346111161016</t>
  </si>
  <si>
    <t>-591.379082973157 299.889347087727 -669.994060788733</t>
  </si>
  <si>
    <t>-549.76267254181 331.397734442548 -374.570076582446</t>
  </si>
  <si>
    <t>-339.912010440608 267.333518752244 -265.100981868012</t>
  </si>
  <si>
    <t>-535.908071998314 108.943035860086 -679.741598809647</t>
  </si>
  <si>
    <t>-303.591359428611 30.9820388036158 -351.947164872204</t>
  </si>
  <si>
    <t>-492.811574768435 233.082755709448 -205.609017607136</t>
  </si>
  <si>
    <t>-488.416918702349 257.121808206592 210.153928602006</t>
  </si>
  <si>
    <t>-488.381185761234 281.479712459466 615.818047236948</t>
  </si>
  <si>
    <t>-340.123440425124 300.543538898548 674.896011265133</t>
  </si>
  <si>
    <t>-518.951426579151 75.5070436872343 -200.559408283115</t>
  </si>
  <si>
    <t>-526.595384326679 84.2664835649357 215.758800014542</t>
  </si>
  <si>
    <t>-529.836789488157 98.7289827869295 621.825381678598</t>
  </si>
  <si>
    <t>-387.474414568072 53.5739065333121 681.222145076757</t>
  </si>
  <si>
    <t>9763-20170724T150440.075762800.bin</t>
  </si>
  <si>
    <t>-505.871699697347 154.221409893293 -203.098767098999</t>
  </si>
  <si>
    <t>-519.991762640888 153.421320618067 -300.587047292827</t>
  </si>
  <si>
    <t>-529.602287452214 150.070068341662 -408.570499383069</t>
  </si>
  <si>
    <t>-535.797314751585 146.316890862114 -506.302523261917</t>
  </si>
  <si>
    <t>-539.457370449849 142.008328131224 -604.139257173082</t>
  </si>
  <si>
    <t>-541.902115739399 135.514055441786 -741.964644670664</t>
  </si>
  <si>
    <t>-520.142608741985 133.655573636973 -830.531402665176</t>
  </si>
  <si>
    <t>-545.849979948029 167.931635959018 -682.34489368908</t>
  </si>
  <si>
    <t>-591.322199930773 299.761759304247 -669.963854607968</t>
  </si>
  <si>
    <t>-550.152063481426 331.28827835294 -374.479267726217</t>
  </si>
  <si>
    <t>-340.319670242465 267.090086230401 -265.053670281688</t>
  </si>
  <si>
    <t>-535.792940876915 108.837985704569 -679.738780929639</t>
  </si>
  <si>
    <t>-303.49463690246 30.9978675519114 -351.938712895782</t>
  </si>
  <si>
    <t>-492.829829458227 233.007052246586 -205.609341821057</t>
  </si>
  <si>
    <t>-488.45110482866 257.066495827187 210.152563650175</t>
  </si>
  <si>
    <t>-488.36569840955 281.458965912728 615.813705653642</t>
  </si>
  <si>
    <t>-340.120045941221 300.584956414056 674.901869750044</t>
  </si>
  <si>
    <t>-518.945693727702 75.3944390079641 -200.555821134527</t>
  </si>
  <si>
    <t>-526.654815191976 84.2957194608789 215.758177519688</t>
  </si>
  <si>
    <t>-529.836004660416 98.7149906634129 621.826848918079</t>
  </si>
  <si>
    <t>-387.47582267478 53.569753654969 681.236357948184</t>
  </si>
  <si>
    <t>9763-20170724T150440.139933200.bin</t>
  </si>
  <si>
    <t>-505.855578608726 154.060297476416 -203.094969666013</t>
  </si>
  <si>
    <t>-520.003059794295 153.243941676441 -300.579206711239</t>
  </si>
  <si>
    <t>-529.605493635367 149.878297097891 -408.562895625068</t>
  </si>
  <si>
    <t>-535.777945399568 146.11515800472 -506.295831707567</t>
  </si>
  <si>
    <t>-539.400374165986 141.800903269777 -604.133863623764</t>
  </si>
  <si>
    <t>-541.776532662298 135.303675267384 -741.960353756591</t>
  </si>
  <si>
    <t>-519.932417246272 133.448628596536 -830.506326712156</t>
  </si>
  <si>
    <t>-545.76027476876 167.721431250452 -682.343141011769</t>
  </si>
  <si>
    <t>-591.248656005147 299.54018312133 -669.919962381888</t>
  </si>
  <si>
    <t>-551.275499127239 331.06378781492 -374.270931218975</t>
  </si>
  <si>
    <t>-341.461942781405 266.61190099699 -264.958342036138</t>
  </si>
  <si>
    <t>-535.692130242674 108.629853621314 -679.730991300385</t>
  </si>
  <si>
    <t>-303.320204034404 30.7954231482595 -351.878530955978</t>
  </si>
  <si>
    <t>-492.850725964791 232.892705842192 -205.62384191814</t>
  </si>
  <si>
    <t>-488.45332626235 256.959792111049 210.137468787188</t>
  </si>
  <si>
    <t>-488.328950757699 281.427525279578 615.786630005438</t>
  </si>
  <si>
    <t>-340.108392880408 300.620048293649 674.916246990403</t>
  </si>
  <si>
    <t>-518.895208964301 75.2065271223701 -200.532899052732</t>
  </si>
  <si>
    <t>-526.729951353666 84.347998767812 215.773577543399</t>
  </si>
  <si>
    <t>-529.815577523415 98.7115572842249 621.83871198315</t>
  </si>
  <si>
    <t>-387.463963066593 53.6040146651737 681.297259185486</t>
  </si>
  <si>
    <t>9763-20170724T150440.171086600.bin</t>
  </si>
  <si>
    <t>-505.862814496684 154.032852463008 -203.094230104535</t>
  </si>
  <si>
    <t>-520.004390327528 153.216846194254 -300.579354026694</t>
  </si>
  <si>
    <t>-529.604742615868 149.845886543651 -408.562985922494</t>
  </si>
  <si>
    <t>-535.776802112836 146.075490799168 -506.295758560906</t>
  </si>
  <si>
    <t>-539.400098089051 141.751767328917 -604.133162478438</t>
  </si>
  <si>
    <t>-541.778677457759 135.23895137454 -741.958943121349</t>
  </si>
  <si>
    <t>-519.915177321782 133.381343240031 -830.500154925099</t>
  </si>
  <si>
    <t>-545.766723564158 167.662603080538 -682.345144984163</t>
  </si>
  <si>
    <t>-591.244367199589 299.482884240444 -669.923478516423</t>
  </si>
  <si>
    <t>-551.841536973938 331.033433877921 -374.200561534254</t>
  </si>
  <si>
    <t>-342.034523628315 266.533618473174 -264.903923404745</t>
  </si>
  <si>
    <t>-535.687826948498 108.573127352791 -679.726946688066</t>
  </si>
  <si>
    <t>-303.333717900798 30.7586819333878 -351.873618560229</t>
  </si>
  <si>
    <t>-492.865415517113 232.868044039108 -205.624314934791</t>
  </si>
  <si>
    <t>-488.471680231057 256.951088322358 210.136062247598</t>
  </si>
  <si>
    <t>-488.324489305826 281.419104994106 615.787802208405</t>
  </si>
  <si>
    <t>-340.108937910717 300.630225407307 674.923870592387</t>
  </si>
  <si>
    <t>-518.867896320455 75.1856420376125 -200.529250504358</t>
  </si>
  <si>
    <t>-526.714854222101 84.368027245345 215.776104326468</t>
  </si>
  <si>
    <t>-529.811943310302 98.7131971232795 621.842370760185</t>
  </si>
  <si>
    <t>-387.467679219275 53.6046335709909 681.317768636354</t>
  </si>
  <si>
    <t>9763-20170724T150440.241776100.bin</t>
  </si>
  <si>
    <t>-505.85915094656 154.025616299875 -203.092470931117</t>
  </si>
  <si>
    <t>-520.00561698294 153.206479313439 -300.57679773443</t>
  </si>
  <si>
    <t>-529.627028654315 149.80619879941 -408.557695074026</t>
  </si>
  <si>
    <t>-535.823249197562 145.998533798662 -506.287491829199</t>
  </si>
  <si>
    <t>-539.475119705435 141.626264625699 -604.121856905902</t>
  </si>
  <si>
    <t>-541.89784777407 135.033143589028 -741.94291264791</t>
  </si>
  <si>
    <t>-520.012327738099 133.129308293526 -830.477656316556</t>
  </si>
  <si>
    <t>-545.873169778506 167.490442718252 -682.346508443234</t>
  </si>
  <si>
    <t>-591.368180062217 299.303497062205 -669.954481827808</t>
  </si>
  <si>
    <t>-552.960505276705 331.06023554415 -374.122773963081</t>
  </si>
  <si>
    <t>-343.219188718129 266.37250674647 -264.810944525492</t>
  </si>
  <si>
    <t>-535.780670768066 108.404739904578 -679.697354814678</t>
  </si>
  <si>
    <t>-303.462461759377 30.6062275731206 -351.825933668936</t>
  </si>
  <si>
    <t>-492.836414729859 232.857047003283 -205.62591510037</t>
  </si>
  <si>
    <t>-488.503340119608 256.909595947723 210.136867995564</t>
  </si>
  <si>
    <t>-488.30946258752 281.405108717881 615.782494845267</t>
  </si>
  <si>
    <t>-340.102030966916 300.643430353837 674.930129938855</t>
  </si>
  <si>
    <t>-518.861867505491 75.1670551406762 -200.532245219625</t>
  </si>
  <si>
    <t>-526.717615213362 84.380034741695 215.772303328667</t>
  </si>
  <si>
    <t>-529.821170153965 98.6984462359685 621.844336172859</t>
  </si>
  <si>
    <t>-387.479967527491 53.5952233128203 681.331146040486</t>
  </si>
  <si>
    <t>9763-20170724T150440.272405900.bin</t>
  </si>
  <si>
    <t>-505.899228849831 153.994120430976 -203.096349593531</t>
  </si>
  <si>
    <t>-520.056417548639 153.179699189226 -300.57925612117</t>
  </si>
  <si>
    <t>-529.699500717838 149.784430972211 -408.558296754564</t>
  </si>
  <si>
    <t>-535.919121000104 145.981289253549 -506.286897563525</t>
  </si>
  <si>
    <t>-539.598150903314 141.613232640193 -604.120294280361</t>
  </si>
  <si>
    <t>-542.0630411233 135.02603026115 -741.940876527913</t>
  </si>
  <si>
    <t>-520.192864687061 133.103143141306 -830.479017477792</t>
  </si>
  <si>
    <t>-546.03007528263 167.479049379281 -682.341725088754</t>
  </si>
  <si>
    <t>-591.567989488181 299.290515094763 -669.97064185528</t>
  </si>
  <si>
    <t>-553.657985773558 331.201565817649 -374.091467051264</t>
  </si>
  <si>
    <t>-343.938608637879 266.400759927725 -264.804639835057</t>
  </si>
  <si>
    <t>-535.916893687133 108.396509995421 -679.698625177119</t>
  </si>
  <si>
    <t>-303.619963621415 30.4815097156891 -351.692272018565</t>
  </si>
  <si>
    <t>-492.917093565726 232.795274531719 -205.617494910678</t>
  </si>
  <si>
    <t>-488.519491121803 256.92693576251 210.140094122721</t>
  </si>
  <si>
    <t>-488.296041293166 281.392307786799 615.784743812529</t>
  </si>
  <si>
    <t>-340.096058640795 300.679710938328 674.935083529195</t>
  </si>
  <si>
    <t>-518.896515362047 75.1458084805272 -200.525872975732</t>
  </si>
  <si>
    <t>-526.778986629802 84.3567974095711 215.778130692186</t>
  </si>
  <si>
    <t>-529.822555946052 98.6903752503149 621.845238350174</t>
  </si>
  <si>
    <t>-387.475584392238 53.6149354033537 681.339295347116</t>
  </si>
  <si>
    <t>9763-20170724T150440.343097600.bin</t>
  </si>
  <si>
    <t>-506.069997777652 153.971454051158 -203.101802921161</t>
  </si>
  <si>
    <t>-520.254104791497 153.151387420641 -300.580576510782</t>
  </si>
  <si>
    <t>-529.960281665437 149.697779220528 -408.552200670067</t>
  </si>
  <si>
    <t>-536.248025747962 145.81955555068 -506.273411438314</t>
  </si>
  <si>
    <t>-540.004780541169 141.353431794697 -604.099498958577</t>
  </si>
  <si>
    <t>-542.587773525024 134.603419109176 -741.910147126507</t>
  </si>
  <si>
    <t>-520.768094738783 132.60828876792 -830.459055142437</t>
  </si>
  <si>
    <t>-546.493100202197 167.12859202915 -682.346191709973</t>
  </si>
  <si>
    <t>-591.912310884205 298.978295045737 -669.972981040359</t>
  </si>
  <si>
    <t>-555.112123358443 330.91567419416 -373.956458141981</t>
  </si>
  <si>
    <t>-345.366677645425 266.02886524886 -264.770646841515</t>
  </si>
  <si>
    <t>-536.398935844125 108.045616767281 -679.641448249872</t>
  </si>
  <si>
    <t>-304.099246802641 30.6453910611096 -351.301619057097</t>
  </si>
  <si>
    <t>-493.068900179895 232.782845080366 -205.630886151203</t>
  </si>
  <si>
    <t>-488.5787918076 256.894676196894 210.126825849881</t>
  </si>
  <si>
    <t>-488.288037950152 281.404080537947 615.773233906998</t>
  </si>
  <si>
    <t>-340.095337281252 300.694875637648 674.940702677779</t>
  </si>
  <si>
    <t>-519.092105003365 75.1005090167123 -200.523797424629</t>
  </si>
  <si>
    <t>-526.926044372951 84.3095069740905 215.781155372123</t>
  </si>
  <si>
    <t>-529.838655367279 98.6637128648724 621.8480401466</t>
  </si>
  <si>
    <t>-387.496498501215 53.5814893366955 681.348448407375</t>
  </si>
  <si>
    <t>9763-20170724T150440.374183600.bin</t>
  </si>
  <si>
    <t>-506.149427870119 153.902438998567 -203.099114253898</t>
  </si>
  <si>
    <t>-520.326037500325 153.079398150134 -300.579054662733</t>
  </si>
  <si>
    <t>-530.053579405793 149.584379187527 -408.547394082258</t>
  </si>
  <si>
    <t>-536.371038124075 145.651850307995 -506.264530301223</t>
  </si>
  <si>
    <t>-540.166841667597 141.113586622359 -604.085659549066</t>
  </si>
  <si>
    <t>-542.813656283812 134.241818698663 -741.889150418323</t>
  </si>
  <si>
    <t>-521.009312271927 132.207065334487 -830.440953835502</t>
  </si>
  <si>
    <t>-546.677140950263 166.822118169619 -682.352561239086</t>
  </si>
  <si>
    <t>-592.088061213704 298.683038386985 -670.014857905332</t>
  </si>
  <si>
    <t>-555.775775141636 330.67707186379 -373.944182513057</t>
  </si>
  <si>
    <t>-346.071299566611 265.72822963454 -264.716571636494</t>
  </si>
  <si>
    <t>-536.610233613603 107.736686936387 -679.599643468067</t>
  </si>
  <si>
    <t>-304.227457826565 30.4143984142322 -351.279281889876</t>
  </si>
  <si>
    <t>-493.148350056507 232.697510079444 -205.62914237942</t>
  </si>
  <si>
    <t>-488.625902484814 256.881796283721 210.123990830327</t>
  </si>
  <si>
    <t>-488.281898176247 281.401765602683 615.774190783836</t>
  </si>
  <si>
    <t>-340.090707732081 300.70116570856 674.942650570403</t>
  </si>
  <si>
    <t>-519.153958654617 75.0863949706752 -200.521841364949</t>
  </si>
  <si>
    <t>-526.94027731675 84.2478019495825 215.78505287027</t>
  </si>
  <si>
    <t>-529.846669331114 98.6622698867629 621.847423769303</t>
  </si>
  <si>
    <t>-387.49706735024 53.5955676928588 681.341807452888</t>
  </si>
  <si>
    <t>9763-20170724T150440.441362900.bin</t>
  </si>
  <si>
    <t>-506.288027595549 153.88491615913 -203.093354740152</t>
  </si>
  <si>
    <t>-520.510237177553 153.063097693822 -300.566661096626</t>
  </si>
  <si>
    <t>-530.321886631402 149.513228905023 -408.52565206653</t>
  </si>
  <si>
    <t>-536.726817328151 145.505894163856 -506.233995824482</t>
  </si>
  <si>
    <t>-540.620017622068 140.866550282903 -604.04668839345</t>
  </si>
  <si>
    <t>-543.412889712562 133.823529726251 -741.838451374599</t>
  </si>
  <si>
    <t>-521.647950831193 131.702595963718 -830.398014691725</t>
  </si>
  <si>
    <t>-547.203012620682 166.479392103935 -682.338770482646</t>
  </si>
  <si>
    <t>-592.608085993711 298.34343465477 -670.080154524304</t>
  </si>
  <si>
    <t>-557.27068434429 330.556052839285 -373.915383469248</t>
  </si>
  <si>
    <t>-347.741275870268 265.254470361174 -264.562103653876</t>
  </si>
  <si>
    <t>-537.153712629212 107.394073686314 -679.52231692457</t>
  </si>
  <si>
    <t>-304.736464700367 30.32928329416 -351.190019181913</t>
  </si>
  <si>
    <t>-493.334861796938 232.685074578018 -205.625742691357</t>
  </si>
  <si>
    <t>-488.710983359211 256.85100021733 210.127349023429</t>
  </si>
  <si>
    <t>-488.27673255993 281.383546624115 615.782091372314</t>
  </si>
  <si>
    <t>-340.086337349405 300.740871347565 674.933600144342</t>
  </si>
  <si>
    <t>-519.241649579556 75.0855240012424 -200.529752268711</t>
  </si>
  <si>
    <t>-526.935942095649 84.1494407672119 215.781071361369</t>
  </si>
  <si>
    <t>-529.872035990682 98.6676379689261 621.84223803767</t>
  </si>
  <si>
    <t>-387.500279886696 53.6302591911447 681.305825455551</t>
  </si>
  <si>
    <t>9763-20170724T150440.473060400.bin</t>
  </si>
  <si>
    <t>-506.369697940224 153.896857526463 -203.085111067136</t>
  </si>
  <si>
    <t>-520.610319383393 153.070005821082 -300.555696296505</t>
  </si>
  <si>
    <t>-530.448257840286 149.497014263509 -408.511554740015</t>
  </si>
  <si>
    <t>-536.878720815688 145.460975786925 -506.216961622581</t>
  </si>
  <si>
    <t>-540.79878461523 140.784579885851 -604.026833543215</t>
  </si>
  <si>
    <t>-543.6303996914 133.680635534333 -741.814778014839</t>
  </si>
  <si>
    <t>-521.88936791039 131.514851737089 -830.379008852863</t>
  </si>
  <si>
    <t>-547.401668308113 166.363135419559 -682.328502153649</t>
  </si>
  <si>
    <t>-592.805418256061 298.230026374119 -670.091750221174</t>
  </si>
  <si>
    <t>-557.907428095535 330.553628784048 -373.886965829945</t>
  </si>
  <si>
    <t>-348.468188123006 265.084736938636 -264.461022902077</t>
  </si>
  <si>
    <t>-537.355832241074 107.278372756633 -679.48860452331</t>
  </si>
  <si>
    <t>-304.975934335805 30.2416777449296 -351.159352983277</t>
  </si>
  <si>
    <t>-493.469754350915 232.686317442146 -205.621609367466</t>
  </si>
  <si>
    <t>-488.760552849139 256.859302557151 210.130069692122</t>
  </si>
  <si>
    <t>-488.277209158465 281.389535457782 615.78011383517</t>
  </si>
  <si>
    <t>-340.087391903046 300.75726802341 674.929638097063</t>
  </si>
  <si>
    <t>-519.288457081735 75.073695929625 -200.529049760827</t>
  </si>
  <si>
    <t>-526.93332811649 84.1317506163855 215.782725325547</t>
  </si>
  <si>
    <t>-529.887167038656 98.6691872925899 621.840102036661</t>
  </si>
  <si>
    <t>-387.507106044359 53.6389439761185 681.289277325804</t>
  </si>
  <si>
    <t>9763-20170724T150440.542251300.bin</t>
  </si>
  <si>
    <t>-506.521814318698 153.878087469878 -203.093815992678</t>
  </si>
  <si>
    <t>-520.823713300367 153.059808365226 -300.555504983024</t>
  </si>
  <si>
    <t>-530.765565770012 149.44662022241 -408.500458796323</t>
  </si>
  <si>
    <t>-537.302472253002 145.352418174135 -506.196450037185</t>
  </si>
  <si>
    <t>-541.340052480278 140.595223684722 -603.997555185187</t>
  </si>
  <si>
    <t>-544.347489660724 133.352219748056 -741.774495071389</t>
  </si>
  <si>
    <t>-522.671033203062 131.107171227991 -830.352739453404</t>
  </si>
  <si>
    <t>-548.030125045514 166.09700610908 -682.31678433251</t>
  </si>
  <si>
    <t>-593.388772800059 297.982418462142 -670.159401204286</t>
  </si>
  <si>
    <t>-559.466852271339 330.57099908579 -373.870164985144</t>
  </si>
  <si>
    <t>-350.241256049589 264.743346542518 -264.250897084696</t>
  </si>
  <si>
    <t>-538.006097368954 107.010792057109 -679.42941602863</t>
  </si>
  <si>
    <t>-305.595334506616 30.128797685783 -350.946306245334</t>
  </si>
  <si>
    <t>-493.613238696976 232.657008354536 -205.622416861274</t>
  </si>
  <si>
    <t>-488.815574525126 256.869581813915 210.125998832033</t>
  </si>
  <si>
    <t>-488.270852143542 281.395496090857 615.770681878374</t>
  </si>
  <si>
    <t>-340.085770274975 300.778386450341 674.927145350851</t>
  </si>
  <si>
    <t>-519.477604522646 75.0441001773995 -200.52483360236</t>
  </si>
  <si>
    <t>-527.03530022339 84.0769365673261 215.789123334823</t>
  </si>
  <si>
    <t>-529.901178439332 98.6456362366584 621.84196074052</t>
  </si>
  <si>
    <t>-387.516154364752 53.6349133404565 681.294000688192</t>
  </si>
  <si>
    <t>9763-20170724T150440.574339100.bin</t>
  </si>
  <si>
    <t>-506.628102399481 153.866366295506 -203.097207844081</t>
  </si>
  <si>
    <t>-520.93635182096 153.052551486886 -300.558050830688</t>
  </si>
  <si>
    <t>-530.924390862075 149.421473233261 -408.498082776378</t>
  </si>
  <si>
    <t>-537.517733972459 145.300664723398 -506.189131017126</t>
  </si>
  <si>
    <t>-541.625746361175 140.505140107617 -603.985495375104</t>
  </si>
  <si>
    <t>-544.746340523284 133.195364763341 -741.75636251383</t>
  </si>
  <si>
    <t>-523.113197273896 130.924433510453 -830.344557505093</t>
  </si>
  <si>
    <t>-548.371032585215 165.970453580362 -682.31180160661</t>
  </si>
  <si>
    <t>-593.730583533434 297.867096474334 -670.230535580557</t>
  </si>
  <si>
    <t>-560.249257496619 330.550331955536 -373.901579139225</t>
  </si>
  <si>
    <t>-351.118520266731 264.616266744378 -264.165275098329</t>
  </si>
  <si>
    <t>-538.362850362875 106.882676743543 -679.403559399875</t>
  </si>
  <si>
    <t>-305.911789701687 30.0526227711825 -350.82220406405</t>
  </si>
  <si>
    <t>-493.680048630651 232.640926994717 -205.631113713477</t>
  </si>
  <si>
    <t>-488.821106427139 256.875012115689 210.115307622761</t>
  </si>
  <si>
    <t>-488.269930750739 281.414836715737 615.759303412136</t>
  </si>
  <si>
    <t>-340.080413374744 300.750432293998 674.920101630817</t>
  </si>
  <si>
    <t>-519.592557193701 75.033764025736 -200.525940513843</t>
  </si>
  <si>
    <t>-527.092196080269 84.0557507125445 215.789276623246</t>
  </si>
  <si>
    <t>-529.906463522398 98.6280857668585 621.842970948895</t>
  </si>
  <si>
    <t>-387.518647087571 53.6353335248866 681.301916217454</t>
  </si>
  <si>
    <t>9763-20170724T150440.640516600.bin</t>
  </si>
  <si>
    <t>-506.824056563944 153.879879995896 -203.114149401681</t>
  </si>
  <si>
    <t>-521.172194044973 153.066185475938 -300.569141924836</t>
  </si>
  <si>
    <t>-531.271609152504 149.395664627791 -408.497538179609</t>
  </si>
  <si>
    <t>-537.990872410788 145.220533463647 -506.177728713726</t>
  </si>
  <si>
    <t>-542.248790944348 140.350457901141 -603.963858316166</t>
  </si>
  <si>
    <t>-545.604540125712 132.912644173717 -741.722527588029</t>
  </si>
  <si>
    <t>-524.076895000011 130.566644210056 -830.334282736275</t>
  </si>
  <si>
    <t>-549.113786747404 165.745353339284 -682.302711893626</t>
  </si>
  <si>
    <t>-594.341197125871 297.69959365315 -670.322648389557</t>
  </si>
  <si>
    <t>-561.872689897029 330.484893762595 -373.892249541532</t>
  </si>
  <si>
    <t>-352.972631106824 264.115575488719 -263.979218207133</t>
  </si>
  <si>
    <t>-539.128599333225 106.655493847607 -679.355739189828</t>
  </si>
  <si>
    <t>-306.770442083678 29.821609706064 -350.699812459994</t>
  </si>
  <si>
    <t>-493.822155695815 232.674648980911 -205.657272295948</t>
  </si>
  <si>
    <t>-488.858720205378 256.878744250738 210.089712067355</t>
  </si>
  <si>
    <t>-488.28036571768 281.472003601705 615.73052970647</t>
  </si>
  <si>
    <t>-340.08275775173 300.668309971829 674.916423867416</t>
  </si>
  <si>
    <t>-519.84869072951 75.0549579732112 -200.527465728776</t>
  </si>
  <si>
    <t>-527.226216013728 84.0758200568232 215.789987511862</t>
  </si>
  <si>
    <t>-529.918515237512 98.6126414091611 621.84696107933</t>
  </si>
  <si>
    <t>-387.540715752625 53.5928695977648 681.309395867987</t>
  </si>
  <si>
    <t>9763-20170724T150440.672614300.bin</t>
  </si>
  <si>
    <t>-506.929747317476 153.877736610342 -203.123966088672</t>
  </si>
  <si>
    <t>-521.30411836399 153.072422610485 -300.57513091347</t>
  </si>
  <si>
    <t>-531.467592082884 149.38380810538 -408.496876207824</t>
  </si>
  <si>
    <t>-538.257687185785 145.179487354643 -506.170824590524</t>
  </si>
  <si>
    <t>-542.598512714111 140.266734354447 -603.951427011562</t>
  </si>
  <si>
    <t>-546.082871934708 132.753895572238 -741.702671172276</t>
  </si>
  <si>
    <t>-524.609447216964 130.354188208727 -830.326126710296</t>
  </si>
  <si>
    <t>-549.530564664993 165.619870733858 -682.297792173366</t>
  </si>
  <si>
    <t>-594.67006314348 297.601212048307 -670.353717950175</t>
  </si>
  <si>
    <t>-562.70935008722 330.575230184339 -373.88916737946</t>
  </si>
  <si>
    <t>-353.941445313718 263.855002338702 -263.937415916744</t>
  </si>
  <si>
    <t>-539.554803160127 106.529707406614 -679.327390448598</t>
  </si>
  <si>
    <t>-307.207199942327 29.6122933547592 -350.733445256012</t>
  </si>
  <si>
    <t>-493.898743059088 232.694658869363 -205.670357274068</t>
  </si>
  <si>
    <t>-488.883615134405 256.889125583057 210.076583146258</t>
  </si>
  <si>
    <t>-488.287030820212 281.495690759924 615.725442189623</t>
  </si>
  <si>
    <t>-340.084658108974 300.641370508721 674.915792475134</t>
  </si>
  <si>
    <t>-519.958976629083 75.0421537516679 -200.53765577297</t>
  </si>
  <si>
    <t>-527.291670562693 84.0549569086509 215.780749127373</t>
  </si>
  <si>
    <t>-529.930550047393 98.5998815450803 621.846104746797</t>
  </si>
  <si>
    <t>-387.557427662613 53.5612988747048 681.305596016936</t>
  </si>
  <si>
    <t>9763-20170724T150440.744806700.bin</t>
  </si>
  <si>
    <t>-507.117811373902 153.89109940236 -203.113749992013</t>
  </si>
  <si>
    <t>-521.537731258112 153.089823076173 -300.558229096803</t>
  </si>
  <si>
    <t>-531.822433587024 149.342652309999 -408.466489281304</t>
  </si>
  <si>
    <t>-538.748004318098 145.056916810708 -506.127362875798</t>
  </si>
  <si>
    <t>-543.24840675856 140.032006861487 -603.895008401289</t>
  </si>
  <si>
    <t>-546.981016171937 132.327396293785 -741.629231077635</t>
  </si>
  <si>
    <t>-525.563289091951 129.812875627977 -830.263088019718</t>
  </si>
  <si>
    <t>-550.307605485824 165.278533566413 -682.264506908381</t>
  </si>
  <si>
    <t>-595.280942187765 297.325498403236 -670.402493492636</t>
  </si>
  <si>
    <t>-564.472244014592 330.788572318888 -373.870773989209</t>
  </si>
  <si>
    <t>-355.98988556008 263.240577110029 -263.882667053386</t>
  </si>
  <si>
    <t>-540.354564296665 106.187725523079 -679.228783888606</t>
  </si>
  <si>
    <t>-307.880859961477 29.2727488808623 -350.705648853455</t>
  </si>
  <si>
    <t>-494.101975163284 232.696718393069 -205.666421737716</t>
  </si>
  <si>
    <t>-488.968109382977 256.908341058157 210.077997407417</t>
  </si>
  <si>
    <t>-488.302046094316 281.515424113296 615.725500398446</t>
  </si>
  <si>
    <t>-340.09066299068 300.611421163465 674.909272743191</t>
  </si>
  <si>
    <t>-520.166270061668 75.0712599205317 -200.538087298553</t>
  </si>
  <si>
    <t>-527.338324312344 84.0111034050558 215.784702242716</t>
  </si>
  <si>
    <t>-529.944125903512 98.5880858517558 621.84452272878</t>
  </si>
  <si>
    <t>-387.576901759999 53.5163581460633 681.292954306713</t>
  </si>
  <si>
    <t>9763-20170724T150440.773889900.bin</t>
  </si>
  <si>
    <t>-507.178055375115 153.905783680088 -203.120250621158</t>
  </si>
  <si>
    <t>-521.608249241952 153.099878572957 -300.563158098341</t>
  </si>
  <si>
    <t>-531.948630910481 149.323995368294 -408.465045249368</t>
  </si>
  <si>
    <t>-538.941348315288 145.000683713502 -506.11960072679</t>
  </si>
  <si>
    <t>-543.524926214365 139.925791955357 -603.880798287307</t>
  </si>
  <si>
    <t>-547.390849056779 132.136035867463 -741.606451354555</t>
  </si>
  <si>
    <t>-526.011354053156 129.574932544869 -830.248220586168</t>
  </si>
  <si>
    <t>-550.659074678683 165.123942802527 -682.259081562729</t>
  </si>
  <si>
    <t>-595.625368397871 297.178894434694 -670.47839314878</t>
  </si>
  <si>
    <t>-565.39892057198 330.788643129455 -373.903273537596</t>
  </si>
  <si>
    <t>-357.011861494205 262.956884451354 -263.909368925016</t>
  </si>
  <si>
    <t>-540.704920757787 106.034758128044 -679.19643501845</t>
  </si>
  <si>
    <t>-308.127084330295 29.2556313786129 -350.675978671874</t>
  </si>
  <si>
    <t>-494.145801702717 232.713485008611 -205.668537440612</t>
  </si>
  <si>
    <t>-488.975800321118 256.923241663841 210.075611494452</t>
  </si>
  <si>
    <t>-488.300550763297 281.511350819668 615.724402137598</t>
  </si>
  <si>
    <t>-340.088701739666 300.626833504673 674.900743961114</t>
  </si>
  <si>
    <t>-520.215385169138 75.0794105498978 -200.539563508216</t>
  </si>
  <si>
    <t>-527.337249389292 83.9922663758241 215.784605265777</t>
  </si>
  <si>
    <t>-529.951634947623 98.5880062508686 621.841503437979</t>
  </si>
  <si>
    <t>-387.573424880705 53.5427759369718 681.283688672476</t>
  </si>
  <si>
    <t>9763-20170724T150440.839061300.bin</t>
  </si>
  <si>
    <t>-507.291539533836 153.928558046059 -203.129364744721</t>
  </si>
  <si>
    <t>-521.749544859809 153.109121069553 -300.567976639397</t>
  </si>
  <si>
    <t>-532.169684137191 149.267998958331 -408.45998608403</t>
  </si>
  <si>
    <t>-539.252061339604 144.863235852072 -506.104410788668</t>
  </si>
  <si>
    <t>-543.94143543912 139.68323112534 -603.855069187587</t>
  </si>
  <si>
    <t>-547.97189570002 131.719527887699 -741.56608359171</t>
  </si>
  <si>
    <t>-526.651474127357 129.065914079589 -830.219291635586</t>
  </si>
  <si>
    <t>-551.172712424393 164.781750071307 -682.256361070639</t>
  </si>
  <si>
    <t>-596.19006392086 296.829280184357 -670.586724967765</t>
  </si>
  <si>
    <t>-566.84118313964 330.646379353906 -373.947149263252</t>
  </si>
  <si>
    <t>-358.578805383605 262.568856587635 -263.868907640662</t>
  </si>
  <si>
    <t>-541.207927457459 105.697566163883 -679.131162603205</t>
  </si>
  <si>
    <t>-308.529419106803 29.3442802141185 -350.561818581325</t>
  </si>
  <si>
    <t>-494.306548174684 232.733883897457 -205.686632962579</t>
  </si>
  <si>
    <t>-489.004206407813 256.963714334403 210.054600886963</t>
  </si>
  <si>
    <t>-488.322523379618 281.549191617826 615.707087321352</t>
  </si>
  <si>
    <t>-340.0977199882 300.580638111643 674.878010215756</t>
  </si>
  <si>
    <t>-520.273831435833 75.1067207303201 -200.540448304027</t>
  </si>
  <si>
    <t>-527.353817584593 83.9429400370482 215.786113456786</t>
  </si>
  <si>
    <t>-529.961096382724 98.5791976601397 621.845004337896</t>
  </si>
  <si>
    <t>-387.577001652516 53.5445944068445 681.28121491103</t>
  </si>
  <si>
    <t>9763-20170724T150440.875918700.bin</t>
  </si>
  <si>
    <t>-507.315256714087 153.92434676874 -203.13490880251</t>
  </si>
  <si>
    <t>-521.801896859905 153.103452237783 -300.569246742777</t>
  </si>
  <si>
    <t>-532.248522573331 149.260651285184 -408.458640255819</t>
  </si>
  <si>
    <t>-539.352751826897 144.854783280628 -506.101419154511</t>
  </si>
  <si>
    <t>-544.061930890561 139.673735620894 -603.850993515123</t>
  </si>
  <si>
    <t>-548.118106349914 131.709095127445 -741.561330848313</t>
  </si>
  <si>
    <t>-526.825408906799 129.041654137732 -830.22080782222</t>
  </si>
  <si>
    <t>-551.320976754798 164.769674120779 -682.250641184541</t>
  </si>
  <si>
    <t>-596.351371467607 296.815761941517 -670.587722798199</t>
  </si>
  <si>
    <t>-567.404649580618 330.678027291639 -373.913815568533</t>
  </si>
  <si>
    <t>-359.177108969766 262.578565009569 -263.783299148516</t>
  </si>
  <si>
    <t>-541.329318201614 105.689954839731 -679.128079093267</t>
  </si>
  <si>
    <t>-308.635022330096 29.4817389842929 -350.569670352613</t>
  </si>
  <si>
    <t>-494.360450225463 232.708878338606 -205.687254669997</t>
  </si>
  <si>
    <t>-489.006812901214 256.97877927069 210.051055849953</t>
  </si>
  <si>
    <t>-488.325609580186 281.547407245645 615.704268191886</t>
  </si>
  <si>
    <t>-340.099178261258 300.597318247751 674.865259266639</t>
  </si>
  <si>
    <t>-520.283293798931 75.1188060943939 -200.539068703273</t>
  </si>
  <si>
    <t>-527.351789150176 83.8954338994581 215.788943389454</t>
  </si>
  <si>
    <t>-529.971920098095 98.56933187962 621.846081570163</t>
  </si>
  <si>
    <t>-387.579730157453 53.5488983998948 681.273589859238</t>
  </si>
  <si>
    <t>9763-20170724T150440.941092900.bin</t>
  </si>
  <si>
    <t>-507.344208595418 153.918517725021 -203.148111138372</t>
  </si>
  <si>
    <t>-521.80444847553 153.077955757272 -300.58631251626</t>
  </si>
  <si>
    <t>-532.254556880125 149.195793374929 -408.473829258526</t>
  </si>
  <si>
    <t>-539.374216728231 144.745939743305 -506.113529013846</t>
  </si>
  <si>
    <t>-544.110506840498 139.511966261222 -603.859031293694</t>
  </si>
  <si>
    <t>-548.216601095861 131.463008297831 -741.562877979377</t>
  </si>
  <si>
    <t>-526.938398753413 128.787842400353 -830.225691854736</t>
  </si>
  <si>
    <t>-551.420833749599 164.556035372451 -682.270526931428</t>
  </si>
  <si>
    <t>-596.570791755086 296.568340832977 -670.673593258671</t>
  </si>
  <si>
    <t>-568.228576706158 330.502955979704 -373.949539628012</t>
  </si>
  <si>
    <t>-360.116321152728 262.477093105765 -263.555873721448</t>
  </si>
  <si>
    <t>-541.382336664899 105.485817303084 -679.117088889486</t>
  </si>
  <si>
    <t>-308.689969059506 29.7926772016751 -350.538197993609</t>
  </si>
  <si>
    <t>-494.443600061988 232.72365377769 -205.700837822687</t>
  </si>
  <si>
    <t>-489.025576874724 256.977252113081 210.037514685965</t>
  </si>
  <si>
    <t>-488.327797910829 281.548055788658 615.690025993297</t>
  </si>
  <si>
    <t>-340.10119940304 300.630856377947 674.839984237438</t>
  </si>
  <si>
    <t>-520.233484123313 75.1053037718377 -200.543045359631</t>
  </si>
  <si>
    <t>-527.350815299009 83.8653355207889 215.784451429285</t>
  </si>
  <si>
    <t>-529.991341812344 98.5626281872646 621.842922431967</t>
  </si>
  <si>
    <t>-387.575549735707 53.59231430623 681.251758199941</t>
  </si>
  <si>
    <t>9763-20170724T150440.973213600.bin</t>
  </si>
  <si>
    <t>-507.298576317132 153.895943252862 -203.142373496257</t>
  </si>
  <si>
    <t>-521.76374419213 153.044905437566 -300.579658214593</t>
  </si>
  <si>
    <t>-532.209226746897 149.146069857852 -408.467112837704</t>
  </si>
  <si>
    <t>-539.320517921307 144.679486150932 -506.106574416</t>
  </si>
  <si>
    <t>-544.044209356804 139.427088595255 -603.851822790217</t>
  </si>
  <si>
    <t>-548.128024020816 131.350479228966 -741.554673317831</t>
  </si>
  <si>
    <t>-526.818375339196 128.678944200007 -830.209999781449</t>
  </si>
  <si>
    <t>-551.352242006048 164.45366238433 -682.268958372434</t>
  </si>
  <si>
    <t>-596.563790604107 296.444181877845 -670.712470677285</t>
  </si>
  <si>
    <t>-568.469195607374 330.385256853698 -373.965504910217</t>
  </si>
  <si>
    <t>-360.363588320312 262.412136729104 -263.526831966758</t>
  </si>
  <si>
    <t>-541.29346757151 105.387514864297 -679.103010496121</t>
  </si>
  <si>
    <t>-308.583979555338 29.8183028088163 -350.560487737575</t>
  </si>
  <si>
    <t>-494.466400333656 232.697536666255 -205.707162051939</t>
  </si>
  <si>
    <t>-489.005693539333 256.953866613117 210.030487569139</t>
  </si>
  <si>
    <t>-488.334758075012 281.555027426877 615.686632115221</t>
  </si>
  <si>
    <t>-340.102285782258 300.622621101094 674.826778539321</t>
  </si>
  <si>
    <t>-520.165439563771 75.077269982459 -200.539851392152</t>
  </si>
  <si>
    <t>-527.33640464145 83.8507327960333 215.786503630799</t>
  </si>
  <si>
    <t>-529.995577315835 98.5582875364248 621.841756039852</t>
  </si>
  <si>
    <t>-387.576556838519 53.5946205601706 681.247936110368</t>
  </si>
  <si>
    <t>9763-20170724T150441.041393900.bin</t>
  </si>
  <si>
    <t>-507.228550707687 153.845315477846 -203.117071117378</t>
  </si>
  <si>
    <t>-521.716256836027 152.992539916079 -300.551021157296</t>
  </si>
  <si>
    <t>-532.146860472309 149.097221937566 -408.439997917797</t>
  </si>
  <si>
    <t>-539.228912037641 144.637971245499 -506.08212638949</t>
  </si>
  <si>
    <t>-543.907777794781 139.398369771054 -603.82998655155</t>
  </si>
  <si>
    <t>-547.912377235189 131.346162301204 -741.536689484199</t>
  </si>
  <si>
    <t>-526.522651980247 128.710835374361 -830.173705332842</t>
  </si>
  <si>
    <t>-551.208933792739 164.432263488789 -682.245586218078</t>
  </si>
  <si>
    <t>-596.735040641396 296.320969132599 -670.758093859511</t>
  </si>
  <si>
    <t>-568.669820144118 330.215170546802 -374.003092691894</t>
  </si>
  <si>
    <t>-360.491757625907 262.305997888412 -263.661553565126</t>
  </si>
  <si>
    <t>-541.075529133593 105.378665944392 -679.08707318227</t>
  </si>
  <si>
    <t>-308.262960903988 30.0582285579176 -350.542984774034</t>
  </si>
  <si>
    <t>-494.435564026964 232.666779777131 -205.690994248911</t>
  </si>
  <si>
    <t>-488.979439001325 256.911131709782 210.047443878474</t>
  </si>
  <si>
    <t>-488.349854336718 281.554203370908 615.696412046869</t>
  </si>
  <si>
    <t>-340.106898105179 300.641489455502 674.803919481586</t>
  </si>
  <si>
    <t>-520.006939700663 75.0008176773606 -200.539674694178</t>
  </si>
  <si>
    <t>-527.26145916851 83.804349737854 215.784558983711</t>
  </si>
  <si>
    <t>-530.003236568494 98.5745011706092 621.838191517429</t>
  </si>
  <si>
    <t>-387.564518148918 53.6525336176358 681.228692757082</t>
  </si>
  <si>
    <t>9763-20170724T150441.073491300.bin</t>
  </si>
  <si>
    <t>-507.183726569973 153.856392485547 -203.119824156745</t>
  </si>
  <si>
    <t>-521.666826232478 152.994278606379 -300.55437918543</t>
  </si>
  <si>
    <t>-532.067752169144 149.104040047088 -408.44647185669</t>
  </si>
  <si>
    <t>-539.113781146149 144.656703021589 -506.091616059705</t>
  </si>
  <si>
    <t>-543.747949804438 139.436506895569 -603.842733588157</t>
  </si>
  <si>
    <t>-547.680878842535 131.420829410923 -741.553565726821</t>
  </si>
  <si>
    <t>-526.237951464469 128.815775151411 -830.178640054223</t>
  </si>
  <si>
    <t>-551.023922656224 164.488653889886 -682.254649391484</t>
  </si>
  <si>
    <t>-596.730726871718 296.3234287691 -670.830147159929</t>
  </si>
  <si>
    <t>-568.572277550755 330.093245238 -374.069868975253</t>
  </si>
  <si>
    <t>-360.392958579771 262.188138214892 -263.728228640872</t>
  </si>
  <si>
    <t>-540.860886364819 105.439413352035 -679.107907883323</t>
  </si>
  <si>
    <t>-308.037054995144 30.2653867090933 -350.539196855348</t>
  </si>
  <si>
    <t>-494.439883684035 232.673098089089 -205.678962709172</t>
  </si>
  <si>
    <t>-488.943295914347 256.939202742328 210.057683244174</t>
  </si>
  <si>
    <t>-488.356039147019 281.535445404967 615.708846019371</t>
  </si>
  <si>
    <t>-340.108289500527 300.66404041659 674.790989466889</t>
  </si>
  <si>
    <t>-519.94401519299 75.0087973349855 -200.529727936435</t>
  </si>
  <si>
    <t>-527.206632406395 83.7943755913432 215.794738264106</t>
  </si>
  <si>
    <t>-530.000376776542 98.5848064316353 621.838282921743</t>
  </si>
  <si>
    <t>-387.547054461408 53.7066798012063 681.226900067583</t>
  </si>
  <si>
    <t>9763-20170724T150441.141669800.bin</t>
  </si>
  <si>
    <t>-507.16493185461 153.952007013145 -203.124586679157</t>
  </si>
  <si>
    <t>-521.609748437171 153.064429293102 -300.564622850175</t>
  </si>
  <si>
    <t>-531.925561879913 149.182303089162 -408.465080302676</t>
  </si>
  <si>
    <t>-538.87910079541 144.758416454749 -506.118060791728</t>
  </si>
  <si>
    <t>-543.406284620864 139.579005395238 -603.876233730917</t>
  </si>
  <si>
    <t>-547.174434213282 131.639386991506 -741.596146615772</t>
  </si>
  <si>
    <t>-525.636227551257 129.111266796632 -830.200403780983</t>
  </si>
  <si>
    <t>-550.599486895511 164.672423326691 -682.282763489946</t>
  </si>
  <si>
    <t>-596.533801370805 296.434354604535 -670.978167422577</t>
  </si>
  <si>
    <t>-567.876115695832 329.870279421423 -374.227671485858</t>
  </si>
  <si>
    <t>-359.629115576511 262.505876849882 -263.682586160309</t>
  </si>
  <si>
    <t>-540.418129248109 105.625271776121 -679.157117425707</t>
  </si>
  <si>
    <t>-307.617610417852 30.4796733251972 -350.649376374213</t>
  </si>
  <si>
    <t>-494.472073719139 232.758446629558 -205.674240031937</t>
  </si>
  <si>
    <t>-488.869252382719 257.063773472972 210.058683261035</t>
  </si>
  <si>
    <t>-488.379221453146 281.55030204555 615.716700615975</t>
  </si>
  <si>
    <t>-340.115171538537 300.695535343937 674.752565831581</t>
  </si>
  <si>
    <t>-519.889642366381 75.1051922809584 -200.515776078481</t>
  </si>
  <si>
    <t>-527.231910229563 83.7560667401624 215.810149391447</t>
  </si>
  <si>
    <t>-529.976653153051 98.5870059416682 621.850947100643</t>
  </si>
  <si>
    <t>-387.521231267718 53.776240286413 681.285287105326</t>
  </si>
  <si>
    <t>9763-20170724T150441.175783400.bin</t>
  </si>
  <si>
    <t>-507.16975051232 153.94782676423 -203.130608583896</t>
  </si>
  <si>
    <t>-521.593660346977 153.050736401913 -300.573586687086</t>
  </si>
  <si>
    <t>-531.865340976099 149.179691195472 -408.47872801832</t>
  </si>
  <si>
    <t>-538.771479293991 144.775210830778 -506.135793450156</t>
  </si>
  <si>
    <t>-543.244400585523 139.625177645642 -603.898167990594</t>
  </si>
  <si>
    <t>-546.929503700508 131.737911462447 -741.62336038889</t>
  </si>
  <si>
    <t>-525.347731768012 129.245938350919 -830.217926327983</t>
  </si>
  <si>
    <t>-550.392320742086 164.748235921298 -682.299306192274</t>
  </si>
  <si>
    <t>-596.384758902421 296.497325431687 -671.024743650521</t>
  </si>
  <si>
    <t>-567.32005768248 329.788735784512 -374.297770950351</t>
  </si>
  <si>
    <t>-358.985850225988 262.591424676316 -263.815282182907</t>
  </si>
  <si>
    <t>-540.208841132676 105.700455637281 -679.190335563491</t>
  </si>
  <si>
    <t>-307.468225988123 30.4703866311052 -350.680271933427</t>
  </si>
  <si>
    <t>-494.488026152059 232.755045600288 -205.685145707281</t>
  </si>
  <si>
    <t>-488.828002985304 257.091635792572 210.04516833106</t>
  </si>
  <si>
    <t>-488.392242395418 281.5397331014 615.698872620356</t>
  </si>
  <si>
    <t>-340.117268744422 300.657710421436 674.716112068705</t>
  </si>
  <si>
    <t>-519.870437181545 75.0682167082125 -200.515483409312</t>
  </si>
  <si>
    <t>-527.25362519827 83.7491165552428 215.809031301216</t>
  </si>
  <si>
    <t>-529.953062286384 98.5774217772682 621.857939616077</t>
  </si>
  <si>
    <t>-387.508424854431 53.7954248303993 681.339831981197</t>
  </si>
  <si>
    <t>9763-20170724T150441.239952100.bin</t>
  </si>
  <si>
    <t>-507.113507771213 153.920695709708 -203.120793030275</t>
  </si>
  <si>
    <t>-521.484828740276 153.012344168185 -300.571565047633</t>
  </si>
  <si>
    <t>-531.660399486433 149.164518610462 -408.48661841605</t>
  </si>
  <si>
    <t>-538.465836617516 144.797005108034 -506.152381380205</t>
  </si>
  <si>
    <t>-542.825230922889 139.701166847244 -603.922611656979</t>
  </si>
  <si>
    <t>-546.337986924554 131.909532576193 -741.657749231703</t>
  </si>
  <si>
    <t>-524.676544395058 129.444005740971 -830.233752062287</t>
  </si>
  <si>
    <t>-549.861197997674 164.880942484408 -682.315728626471</t>
  </si>
  <si>
    <t>-595.831454030278 296.646054130087 -671.101345818697</t>
  </si>
  <si>
    <t>-566.31741856449 329.779346980296 -374.401120074874</t>
  </si>
  <si>
    <t>-357.842647866433 262.602583261114 -264.171461389449</t>
  </si>
  <si>
    <t>-539.709310644434 105.826310149321 -679.2339550223</t>
  </si>
  <si>
    <t>-307.202795066877 30.2651462827491 -350.655823805393</t>
  </si>
  <si>
    <t>-494.37605930829 232.772445411854 -205.708054410275</t>
  </si>
  <si>
    <t>-488.694274154782 257.060028654951 210.024864293688</t>
  </si>
  <si>
    <t>-488.402364634998 281.51789031856 615.685204716478</t>
  </si>
  <si>
    <t>-340.104625502645 300.545023983972 674.67457535284</t>
  </si>
  <si>
    <t>-519.867665105 75.0016649990409 -200.489947000683</t>
  </si>
  <si>
    <t>-527.264251490289 83.7232107425966 215.833554901361</t>
  </si>
  <si>
    <t>-529.873128890119 98.4623546390706 621.908836404309</t>
  </si>
  <si>
    <t>-387.547894248464 53.5979710992756 681.614115974592</t>
  </si>
  <si>
    <t>9763-20170724T150441.276841500.bin</t>
  </si>
  <si>
    <t>-507.042654226409 153.876605605072 -203.109363470274</t>
  </si>
  <si>
    <t>-521.391880186352 152.967826219032 -300.563340720563</t>
  </si>
  <si>
    <t>-531.521775069529 149.127897732333 -408.48287088727</t>
  </si>
  <si>
    <t>-538.277807761773 144.771662340603 -506.152712568245</t>
  </si>
  <si>
    <t>-542.579957059336 139.691870081498 -603.926312295062</t>
  </si>
  <si>
    <t>-546.00416576912 131.927918500497 -741.665219727195</t>
  </si>
  <si>
    <t>-524.291902393324 129.451101807905 -830.228427558171</t>
  </si>
  <si>
    <t>-549.546004679376 164.89066307694 -682.319526512634</t>
  </si>
  <si>
    <t>-595.428581160789 296.689071982866 -671.130279826965</t>
  </si>
  <si>
    <t>-565.884877141769 329.698808661992 -374.419155272458</t>
  </si>
  <si>
    <t>-357.366069112784 262.354081483189 -264.375460529972</t>
  </si>
  <si>
    <t>-539.435132615875 105.828867956223 -679.241765206487</t>
  </si>
  <si>
    <t>-307.045306147393 30.0180266806788 -350.635867319342</t>
  </si>
  <si>
    <t>-494.268434967612 232.761691276112 -205.70709292699</t>
  </si>
  <si>
    <t>-488.617765306553 257.02760948366 210.027472466027</t>
  </si>
  <si>
    <t>-488.407557173557 281.510569957436 615.68422087007</t>
  </si>
  <si>
    <t>-340.100644068239 300.517145849246 674.657201986029</t>
  </si>
  <si>
    <t>-519.848507349375 74.9380312706314 -200.465420926121</t>
  </si>
  <si>
    <t>-527.289889095502 83.746737132127 215.855410840994</t>
  </si>
  <si>
    <t>-529.86567349161 98.4021798969022 621.935176029618</t>
  </si>
  <si>
    <t>-387.592349613941 53.4625219656934 681.707471399178</t>
  </si>
  <si>
    <t>9763-20170724T150441.340010800.bin</t>
  </si>
  <si>
    <t>-506.73984691438 153.873651057155 -203.098490478404</t>
  </si>
  <si>
    <t>-521.036223083375 152.973682890274 -300.560272047154</t>
  </si>
  <si>
    <t>-531.061755018099 149.144161748213 -408.489934219302</t>
  </si>
  <si>
    <t>-537.705083044334 144.799906520911 -506.168038521144</t>
  </si>
  <si>
    <t>-541.876442443247 139.73482908579 -603.94803376642</t>
  </si>
  <si>
    <t>-545.097615463397 131.996213253394 -741.693310277564</t>
  </si>
  <si>
    <t>-523.231775521545 129.472224141896 -830.217358560099</t>
  </si>
  <si>
    <t>-548.668274595252 164.957979650605 -682.348785394378</t>
  </si>
  <si>
    <t>-594.382728756319 296.812709282452 -671.203931304823</t>
  </si>
  <si>
    <t>-564.98585252103 329.632795431025 -374.45714402988</t>
  </si>
  <si>
    <t>-356.42262157845 261.475085744137 -264.99982939217</t>
  </si>
  <si>
    <t>-538.679248946374 105.875877639294 -679.263094026356</t>
  </si>
  <si>
    <t>-306.54331758066 29.5918003319337 -350.698473164198</t>
  </si>
  <si>
    <t>-493.810983829614 232.821796119622 -205.704751347681</t>
  </si>
  <si>
    <t>-488.473892202608 256.983446946605 210.040017744658</t>
  </si>
  <si>
    <t>-488.404774395445 281.493783651651 615.692566834883</t>
  </si>
  <si>
    <t>-340.081510424676 300.404394130175 674.655232949309</t>
  </si>
  <si>
    <t>-519.702583520794 74.9024738978746 -200.450163937553</t>
  </si>
  <si>
    <t>-527.306972791377 83.9306619603233 215.863033350864</t>
  </si>
  <si>
    <t>-529.879070756963 98.3534388969142 621.94521108438</t>
  </si>
  <si>
    <t>-387.653212183646 53.3160681996558 681.756851203149</t>
  </si>
  <si>
    <t>9763-20170724T150441.372112300.bin</t>
  </si>
  <si>
    <t>-506.564608018057 153.876125397249 -203.087690982776</t>
  </si>
  <si>
    <t>-520.838356639877 152.973967729456 -300.552775567893</t>
  </si>
  <si>
    <t>-530.828029073817 149.144721673887 -408.485896736204</t>
  </si>
  <si>
    <t>-537.434819533877 144.801572431971 -506.166404381141</t>
  </si>
  <si>
    <t>-541.5655826032 139.739362903739 -603.948376899363</t>
  </si>
  <si>
    <t>-544.725488258163 132.00609544136 -741.695313903819</t>
  </si>
  <si>
    <t>-522.791091719897 129.451732680966 -830.201589431663</t>
  </si>
  <si>
    <t>-548.287184694011 164.97137815649 -682.352165489798</t>
  </si>
  <si>
    <t>-593.894688806236 296.87065838258 -671.233639962338</t>
  </si>
  <si>
    <t>-564.823462701727 329.448257144027 -374.428012418308</t>
  </si>
  <si>
    <t>-356.101617961401 260.880242023442 -265.530700632812</t>
  </si>
  <si>
    <t>-538.370250864379 105.877415481596 -679.262077154891</t>
  </si>
  <si>
    <t>-306.382708925892 29.3255350917441 -350.742181229429</t>
  </si>
  <si>
    <t>-493.555066395602 232.812437905867 -205.70118607598</t>
  </si>
  <si>
    <t>-488.376000772082 256.970436376939 210.045803471491</t>
  </si>
  <si>
    <t>-488.40346696685 281.486410330669 615.695694587522</t>
  </si>
  <si>
    <t>-340.074235636407 300.329931699182 674.664810862874</t>
  </si>
  <si>
    <t>-519.604177242763 74.9056106591058 -200.443782398195</t>
  </si>
  <si>
    <t>-527.310461953565 84.0149520536256 215.865770992936</t>
  </si>
  <si>
    <t>-529.891078894616 98.3454512775406 621.944206773536</t>
  </si>
  <si>
    <t>-387.678466680954 53.2575305499906 681.749424470933</t>
  </si>
  <si>
    <t>9763-20170724T150441.441295200.bin</t>
  </si>
  <si>
    <t>-506.241595861577 153.890407324408 -203.080449492409</t>
  </si>
  <si>
    <t>-520.469763128197 152.999890351886 -300.552298224473</t>
  </si>
  <si>
    <t>-530.340558675822 149.179830854214 -408.49670074546</t>
  </si>
  <si>
    <t>-536.812323941962 144.846186998667 -506.186679255671</t>
  </si>
  <si>
    <t>-540.780644814654 139.796318140329 -603.975973162592</t>
  </si>
  <si>
    <t>-543.683152741663 132.084895419079 -741.729871755626</t>
  </si>
  <si>
    <t>-521.598388471781 129.460967425957 -830.196573314704</t>
  </si>
  <si>
    <t>-547.292028450562 165.051253277087 -682.390232636159</t>
  </si>
  <si>
    <t>-592.801016358462 296.975655361398 -671.357379803232</t>
  </si>
  <si>
    <t>-564.469062876237 329.435536303546 -374.467454062387</t>
  </si>
  <si>
    <t>-355.346146126586 259.735288672826 -267.068630455243</t>
  </si>
  <si>
    <t>-537.508306091513 105.935728761151 -679.287021414844</t>
  </si>
  <si>
    <t>-305.912375527878 28.8693595209616 -350.852433206988</t>
  </si>
  <si>
    <t>-493.099420182799 232.87114891849 -205.705956090001</t>
  </si>
  <si>
    <t>-488.255608400803 256.919922305803 210.051413050043</t>
  </si>
  <si>
    <t>-488.392022626023 281.483931139703 615.702075180155</t>
  </si>
  <si>
    <t>-340.065004090748 300.272030101174 674.69447691415</t>
  </si>
  <si>
    <t>-519.409075591279 74.9019856859418 -200.439698207289</t>
  </si>
  <si>
    <t>-527.303618206345 84.2310196490282 215.861448434813</t>
  </si>
  <si>
    <t>-529.91227141812 98.364460375019 621.939580719801</t>
  </si>
  <si>
    <t>-387.707652160547 53.2061778484817 681.710604956623</t>
  </si>
  <si>
    <t>9763-20170724T150441.472935900.bin</t>
  </si>
  <si>
    <t>-506.136059570451 153.948720991687 -203.087088021811</t>
  </si>
  <si>
    <t>-520.346564057845 153.064646196 -300.561666101457</t>
  </si>
  <si>
    <t>-530.163119133005 149.252133201235 -408.511141584173</t>
  </si>
  <si>
    <t>-536.571886230407 144.927413462319 -506.205738524785</t>
  </si>
  <si>
    <t>-540.463351613303 139.889401243125 -603.998740486689</t>
  </si>
  <si>
    <t>-543.243221868541 132.198707080468 -741.756208562209</t>
  </si>
  <si>
    <t>-521.098888118519 129.550226024257 -830.207409051005</t>
  </si>
  <si>
    <t>-546.88487123388 165.159450741288 -682.415409376171</t>
  </si>
  <si>
    <t>-592.288983277138 297.135296476943 -671.351067033602</t>
  </si>
  <si>
    <t>-564.227772910295 329.427181191458 -374.417156589965</t>
  </si>
  <si>
    <t>-354.784123623501 259.20518517663 -267.987654631829</t>
  </si>
  <si>
    <t>-537.14400227281 106.036926497271 -679.31126295906</t>
  </si>
  <si>
    <t>-305.844041591273 28.8943027266059 -350.967958730189</t>
  </si>
  <si>
    <t>-492.91963997291 232.926171798693 -205.708999492612</t>
  </si>
  <si>
    <t>-488.202414469284 256.957940539452 210.050825474096</t>
  </si>
  <si>
    <t>-488.392288642641 281.479449629548 615.703178964584</t>
  </si>
  <si>
    <t>-340.065154617315 300.268746126998 674.694911704731</t>
  </si>
  <si>
    <t>-519.378897717862 74.9717094558491 -200.4386061016</t>
  </si>
  <si>
    <t>-527.297392351707 84.3009778200135 215.862058313696</t>
  </si>
  <si>
    <t>-529.922281142178 98.3799081395459 621.936811930584</t>
  </si>
  <si>
    <t>-387.71749903635 53.1992089601306 681.690554540502</t>
  </si>
  <si>
    <t>9763-20170724T150441.540113400.bin</t>
  </si>
  <si>
    <t>-505.935569936506 154.05429405376 -203.106201028403</t>
  </si>
  <si>
    <t>-520.107485319915 153.165191408943 -300.586281106653</t>
  </si>
  <si>
    <t>-529.833864462161 149.348985709272 -408.54394902156</t>
  </si>
  <si>
    <t>-536.142111125094 145.023571918332 -506.244973799762</t>
  </si>
  <si>
    <t>-539.91426938883 139.988882406952 -604.042836668536</t>
  </si>
  <si>
    <t>-542.506595592647 132.308066041713 -741.804533332535</t>
  </si>
  <si>
    <t>-520.249770979017 129.656776802966 -830.227340151015</t>
  </si>
  <si>
    <t>-546.207134497758 165.268154620476 -682.467036379015</t>
  </si>
  <si>
    <t>-591.632052148677 297.236680354254 -671.43709869448</t>
  </si>
  <si>
    <t>-563.689613947797 329.550061463079 -374.494186860432</t>
  </si>
  <si>
    <t>-353.472458331185 258.17595212196 -270.381425176909</t>
  </si>
  <si>
    <t>-536.514300149602 106.138204366527 -679.352721909375</t>
  </si>
  <si>
    <t>-306.013365550571 29.1556795078516 -351.659723912852</t>
  </si>
  <si>
    <t>-492.661441442042 233.03976863999 -205.732218677219</t>
  </si>
  <si>
    <t>-488.114746673629 257.002847466289 210.033531392239</t>
  </si>
  <si>
    <t>-488.392901160383 281.466829918983 615.692367048031</t>
  </si>
  <si>
    <t>-340.057444636174 300.173982683288 674.689225816331</t>
  </si>
  <si>
    <t>-519.186638798968 75.0993751367271 -200.44062111163</t>
  </si>
  <si>
    <t>-527.299747925046 84.3904799577085 215.857145511871</t>
  </si>
  <si>
    <t>-529.939395032819 98.3670607755719 621.935455577089</t>
  </si>
  <si>
    <t>-387.734869709011 53.1780163481742 681.683437372307</t>
  </si>
  <si>
    <t>9763-20170724T150441.572204700.bin</t>
  </si>
  <si>
    <t>-505.830179521193 154.084239509477 -203.102184165427</t>
  </si>
  <si>
    <t>-519.98240668185 153.19369231407 -300.585055104589</t>
  </si>
  <si>
    <t>-529.66540123947 149.37480683544 -408.546556097691</t>
  </si>
  <si>
    <t>-535.925768757092 145.047226305256 -506.250544989758</t>
  </si>
  <si>
    <t>-539.641436221896 140.010914321378 -604.05046436008</t>
  </si>
  <si>
    <t>-542.145208832631 132.329168366129 -741.813766438847</t>
  </si>
  <si>
    <t>-519.821025163721 129.682984134861 -830.219869132214</t>
  </si>
  <si>
    <t>-545.88394007093 165.289620829726 -682.478853630866</t>
  </si>
  <si>
    <t>-591.320740202337 297.251521532629 -671.475951953306</t>
  </si>
  <si>
    <t>-563.293873132111 329.724903929202 -374.558467793973</t>
  </si>
  <si>
    <t>-352.628073720201 257.535465107191 -271.925063566744</t>
  </si>
  <si>
    <t>-536.193000525348 106.159762512338 -679.357877413919</t>
  </si>
  <si>
    <t>-306.183879418402 29.6313606365225 -352.359244963656</t>
  </si>
  <si>
    <t>-492.575183671402 233.045273863456 -205.733900958261</t>
  </si>
  <si>
    <t>-488.064612159417 257.025141600294 210.031235319035</t>
  </si>
  <si>
    <t>-488.39203241412 281.460917926074 615.693847918396</t>
  </si>
  <si>
    <t>-340.051774140633 300.133950756991 674.689529581775</t>
  </si>
  <si>
    <t>-519.074469223807 75.1229901129759 -200.450676331022</t>
  </si>
  <si>
    <t>-527.22298842765 84.3991002979301 215.846799852558</t>
  </si>
  <si>
    <t>-529.945363669275 98.3721560797517 621.93363066781</t>
  </si>
  <si>
    <t>-387.749441986775 53.1508720268839 681.67765061779</t>
  </si>
  <si>
    <t>9763-20170724T150441.637378300.bin</t>
  </si>
  <si>
    <t>-505.655473836541 154.167148399711 -203.10432592728</t>
  </si>
  <si>
    <t>-519.809647903524 153.26978656879 -300.586840295255</t>
  </si>
  <si>
    <t>-529.453737791551 149.462800882585 -408.552190474997</t>
  </si>
  <si>
    <t>-535.663373928413 145.155452658366 -506.260400861035</t>
  </si>
  <si>
    <t>-539.313403444627 140.149796734133 -604.064339615318</t>
  </si>
  <si>
    <t>-541.709689346326 132.522941847413 -741.832615377087</t>
  </si>
  <si>
    <t>-519.293552373484 129.919448228184 -830.216582188535</t>
  </si>
  <si>
    <t>-545.523487617915 165.455046160344 -682.486812268126</t>
  </si>
  <si>
    <t>-591.070373158361 297.38050926041 -671.475020251812</t>
  </si>
  <si>
    <t>-562.520770340149 330.264250570597 -374.65265263591</t>
  </si>
  <si>
    <t>-350.841598673404 256.293804873467 -275.429136668636</t>
  </si>
  <si>
    <t>-535.777440272865 106.333307332271 -679.383232513799</t>
  </si>
  <si>
    <t>-306.551450008991 31.364074834845 -354.331747485087</t>
  </si>
  <si>
    <t>-492.46955653946 233.133396889151 -205.729968616902</t>
  </si>
  <si>
    <t>-488.011971819203 257.093393295409 210.036862802181</t>
  </si>
  <si>
    <t>-488.40795511819 281.4524323359 615.689777657026</t>
  </si>
  <si>
    <t>-340.062029266049 300.16203321506 674.659607798894</t>
  </si>
  <si>
    <t>-518.835722762101 75.2100722403504 -200.457784609195</t>
  </si>
  <si>
    <t>-527.007834115451 84.435203231697 215.840355373876</t>
  </si>
  <si>
    <t>-529.94899476801 98.4148400780468 621.924384309009</t>
  </si>
  <si>
    <t>-387.722961322648 53.2596011514079 681.646731056431</t>
  </si>
  <si>
    <t>9763-20170724T150441.675486700.bin</t>
  </si>
  <si>
    <t>-505.604148994832 154.201739097446 -203.114905555071</t>
  </si>
  <si>
    <t>-519.763769503575 153.302394621953 -300.596631394928</t>
  </si>
  <si>
    <t>-529.39351151435 149.50766400469 -408.563698457037</t>
  </si>
  <si>
    <t>-535.582544302754 145.218298859316 -506.273923049896</t>
  </si>
  <si>
    <t>-539.204775874448 140.237988758415 -604.080307148863</t>
  </si>
  <si>
    <t>-541.554725287208 132.655524247969 -741.851774414103</t>
  </si>
  <si>
    <t>-519.102125660858 130.094715923089 -830.227794145941</t>
  </si>
  <si>
    <t>-545.41074951256 165.565014795095 -682.496124179551</t>
  </si>
  <si>
    <t>-591.04423129666 297.459611247463 -671.4476860211</t>
  </si>
  <si>
    <t>-562.141853854258 330.495980723037 -374.676315026781</t>
  </si>
  <si>
    <t>-349.920803842059 255.722678495898 -277.227915095934</t>
  </si>
  <si>
    <t>-535.621188289882 106.449539809794 -679.409490467052</t>
  </si>
  <si>
    <t>-306.45903249837 32.1274144042975 -355.594483435997</t>
  </si>
  <si>
    <t>-492.48365673661 233.139874320389 -205.732505306696</t>
  </si>
  <si>
    <t>-487.981413648077 257.129233821872 210.032171001506</t>
  </si>
  <si>
    <t>-488.412005267506 281.454648247952 615.691468711688</t>
  </si>
  <si>
    <t>-340.068721924616 300.219306661767 674.650476892338</t>
  </si>
  <si>
    <t>-518.742983381549 75.2439412910037 -200.464723228525</t>
  </si>
  <si>
    <t>-526.914077090408 84.4343340313192 215.834137597042</t>
  </si>
  <si>
    <t>-529.953399393977 98.4293493543037 621.917525140934</t>
  </si>
  <si>
    <t>-387.721413747743 53.28147405922 681.631248367461</t>
  </si>
  <si>
    <t>9763-20170724T150441.739655300.bin</t>
  </si>
  <si>
    <t>-505.542949097421 154.25895160192 -203.124427591477</t>
  </si>
  <si>
    <t>-519.710676040745 153.365325555476 -300.605032322621</t>
  </si>
  <si>
    <t>-529.311464747126 149.584801834937 -408.57516844288</t>
  </si>
  <si>
    <t>-535.459253696905 145.313648827995 -506.288867151247</t>
  </si>
  <si>
    <t>-539.025389752399 140.358550755593 -604.098437753642</t>
  </si>
  <si>
    <t>-541.28112810539 132.819472197159 -741.873889590188</t>
  </si>
  <si>
    <t>-518.767524057357 130.359258039304 -830.237269149966</t>
  </si>
  <si>
    <t>-545.214724706544 165.704068180821 -682.509545082327</t>
  </si>
  <si>
    <t>-590.974431742735 297.55234193978 -671.454343649938</t>
  </si>
  <si>
    <t>-561.581165831681 330.81835114101 -374.756803252393</t>
  </si>
  <si>
    <t>-348.501168136864 254.720312520361 -280.25284253434</t>
  </si>
  <si>
    <t>-535.353331839206 106.59984498536 -679.436936693174</t>
  </si>
  <si>
    <t>-306.055483443144 33.4463239041058 -359.22252260669</t>
  </si>
  <si>
    <t>-492.484153226511 233.215024792339 -205.732428739045</t>
  </si>
  <si>
    <t>-487.926869030507 257.136863311453 210.035546431562</t>
  </si>
  <si>
    <t>-488.414862911404 281.459597271658 615.702612051654</t>
  </si>
  <si>
    <t>-340.075606348855 300.265182129691 674.658621753786</t>
  </si>
  <si>
    <t>-518.598824211681 75.2795449718094 -200.473684200624</t>
  </si>
  <si>
    <t>-526.809529202493 84.4280987484931 215.825321771323</t>
  </si>
  <si>
    <t>-529.958838761894 98.4389010801788 621.909975522266</t>
  </si>
  <si>
    <t>-387.717133826282 53.3208438001359 681.623087479433</t>
  </si>
  <si>
    <t>9763-20170724T150441.772759700.bin</t>
  </si>
  <si>
    <t>-505.534165089263 154.274145691622 -203.129442878903</t>
  </si>
  <si>
    <t>-519.716181659809 153.381869268974 -300.607992887286</t>
  </si>
  <si>
    <t>-529.323455724625 149.619274794132 -408.578156813771</t>
  </si>
  <si>
    <t>-535.473919535259 145.371597625535 -506.29270169638</t>
  </si>
  <si>
    <t>-539.039948136038 140.447935255387 -604.103898736502</t>
  </si>
  <si>
    <t>-541.292962340887 132.962340298765 -741.882339769377</t>
  </si>
  <si>
    <t>-518.768942739748 130.554850852329 -830.244438053166</t>
  </si>
  <si>
    <t>-545.248294275308 165.820530806468 -682.50473958673</t>
  </si>
  <si>
    <t>-591.0137133736 297.656504522949 -671.445983760575</t>
  </si>
  <si>
    <t>-561.389026078469 331.061655073086 -374.7870507645</t>
  </si>
  <si>
    <t>-348.058846727773 254.883507180945 -280.914161001041</t>
  </si>
  <si>
    <t>-535.345826601274 106.721974812088 -679.455819591783</t>
  </si>
  <si>
    <t>-305.475557297417 33.7721210512932 -361.563262886344</t>
  </si>
  <si>
    <t>-492.487970457362 233.218002275696 -205.729069151188</t>
  </si>
  <si>
    <t>-487.916663710408 257.146028962042 210.038387151072</t>
  </si>
  <si>
    <t>-488.406245549953 281.461632396168 615.708782677164</t>
  </si>
  <si>
    <t>-340.067991454045 300.233600727782 674.678108630709</t>
  </si>
  <si>
    <t>-518.59708264711 75.2957631210095 -200.475790421673</t>
  </si>
  <si>
    <t>-526.774822048728 84.4281660859922 215.824260099942</t>
  </si>
  <si>
    <t>-529.962523777741 98.4384981564549 621.911083935059</t>
  </si>
  <si>
    <t>-387.713129641294 53.3488121639316 681.627333402806</t>
  </si>
  <si>
    <t>9763-20170724T150441.839936500.bin</t>
  </si>
  <si>
    <t>-505.521400940964 154.301908877367 -203.119875799119</t>
  </si>
  <si>
    <t>-519.738224036973 153.410294636016 -300.593377040035</t>
  </si>
  <si>
    <t>-529.409599105367 149.685051834634 -408.559158426406</t>
  </si>
  <si>
    <t>-535.629475298192 145.486132990864 -506.271368536248</t>
  </si>
  <si>
    <t>-539.277198165429 140.625767755053 -604.082722372897</t>
  </si>
  <si>
    <t>-541.658925993952 133.244845632056 -741.864719279815</t>
  </si>
  <si>
    <t>-519.196768892495 130.926841734123 -830.244923285826</t>
  </si>
  <si>
    <t>-545.612805804002 166.048969663173 -682.457015202447</t>
  </si>
  <si>
    <t>-591.443378701198 297.87128185847 -671.326739059545</t>
  </si>
  <si>
    <t>-561.014471202464 331.398940586418 -374.763165495257</t>
  </si>
  <si>
    <t>-347.589175279789 255.614741461985 -280.787510942036</t>
  </si>
  <si>
    <t>-535.599443849404 106.966116065353 -679.465013538175</t>
  </si>
  <si>
    <t>-303.494396406746 34.089097622817 -366.000751037366</t>
  </si>
  <si>
    <t>-492.507812486919 233.266832569015 -205.723397728215</t>
  </si>
  <si>
    <t>-487.913780083511 257.124852986666 210.047814202774</t>
  </si>
  <si>
    <t>-488.398460346515 281.472875268915 615.722111377383</t>
  </si>
  <si>
    <t>-340.070074708428 300.291501078639 674.701318726037</t>
  </si>
  <si>
    <t>-518.564212445049 75.3151453566886 -200.470508915676</t>
  </si>
  <si>
    <t>-526.767997599803 84.4227278804167 215.829560911667</t>
  </si>
  <si>
    <t>-529.968846787776 98.4382042506502 621.912755316531</t>
  </si>
  <si>
    <t>-387.713590558431 53.3777897858224 681.637197407364</t>
  </si>
  <si>
    <t>9763-20170724T150441.875860100.bin</t>
  </si>
  <si>
    <t>-505.560755793386 154.308239483177 -203.104848716137</t>
  </si>
  <si>
    <t>-519.772325059802 153.414950546431 -300.579042471085</t>
  </si>
  <si>
    <t>-529.462119106461 149.698118875263 -408.543347047107</t>
  </si>
  <si>
    <t>-535.708761858978 145.509879528742 -506.254393852479</t>
  </si>
  <si>
    <t>-539.393534997316 140.662859124833 -604.065145381107</t>
  </si>
  <si>
    <t>-541.838408182721 133.302797993198 -741.847033450664</t>
  </si>
  <si>
    <t>-519.433345968113 131.015029407524 -830.242597168148</t>
  </si>
  <si>
    <t>-545.783009375707 166.09471767962 -682.432146967803</t>
  </si>
  <si>
    <t>-591.647807421319 297.902506457337 -671.272340879311</t>
  </si>
  <si>
    <t>-560.986197364145 331.373489229166 -374.726389057115</t>
  </si>
  <si>
    <t>-347.583507915204 255.901778833912 -280.44845478519</t>
  </si>
  <si>
    <t>-535.732401185283 107.017601821327 -679.454782415376</t>
  </si>
  <si>
    <t>-302.518963002975 34.3222416274807 -367.917717983834</t>
  </si>
  <si>
    <t>-492.570803862194 233.277711069843 -205.706983754323</t>
  </si>
  <si>
    <t>-487.946637508 257.11600787777 210.065031256627</t>
  </si>
  <si>
    <t>-488.404558265558 281.479868460792 615.726590437872</t>
  </si>
  <si>
    <t>-340.081294913585 300.369343868629 674.696009493995</t>
  </si>
  <si>
    <t>-518.56177099256 75.3220697708014 -200.469846907618</t>
  </si>
  <si>
    <t>-526.769279231589 84.3953018140396 215.830916676961</t>
  </si>
  <si>
    <t>-529.974019591124 98.4393551926362 621.912457427042</t>
  </si>
  <si>
    <t>-387.698244848371 53.4414148403635 681.635163325537</t>
  </si>
  <si>
    <t>9763-20170724T150441.941033400.bin</t>
  </si>
  <si>
    <t>-505.645106133234 154.319515029671 -203.102115476602</t>
  </si>
  <si>
    <t>-519.872453687093 153.414594292176 -300.574007767242</t>
  </si>
  <si>
    <t>-529.609722308154 149.695155523646 -408.533962924052</t>
  </si>
  <si>
    <t>-535.91192312522 145.506912905681 -506.241357776861</t>
  </si>
  <si>
    <t>-539.665091711803 140.661280164013 -604.049508912592</t>
  </si>
  <si>
    <t>-542.219948310625 133.303420973653 -741.829562541884</t>
  </si>
  <si>
    <t>-519.933490525698 131.053687674677 -830.256121176445</t>
  </si>
  <si>
    <t>-546.130772278449 166.092192342871 -682.410647852938</t>
  </si>
  <si>
    <t>-591.956579919581 297.903078240806 -671.213304003653</t>
  </si>
  <si>
    <t>-561.139485131021 331.118574831634 -374.654696649303</t>
  </si>
  <si>
    <t>-347.845039338799 256.11411439636 -279.760835133963</t>
  </si>
  <si>
    <t>-536.050478545283 107.019488971344 -679.442858805458</t>
  </si>
  <si>
    <t>-300.276047637649 33.75549444993 -370.947103458986</t>
  </si>
  <si>
    <t>-492.751990168516 233.261213463319 -205.697256474331</t>
  </si>
  <si>
    <t>-488.056841009698 257.154724417971 210.070777595852</t>
  </si>
  <si>
    <t>-488.40661985712 281.485843166181 615.732808948929</t>
  </si>
  <si>
    <t>-340.09504558805 300.494150012863 674.693414546965</t>
  </si>
  <si>
    <t>-518.564179801367 75.331515860355 -200.467671895745</t>
  </si>
  <si>
    <t>-526.780087662428 84.3420007141976 215.834275538758</t>
  </si>
  <si>
    <t>-529.983007119395 98.4424178469656 621.916881412097</t>
  </si>
  <si>
    <t>-387.679998535095 53.5225747732845 681.633367274762</t>
  </si>
  <si>
    <t>9763-20170724T150441.975934700.bin</t>
  </si>
  <si>
    <t>-505.688745662002 154.337264690756 -203.090088697988</t>
  </si>
  <si>
    <t>-519.911710846208 153.421435770086 -300.562417641872</t>
  </si>
  <si>
    <t>-529.667249568816 149.686524357614 -408.520134863071</t>
  </si>
  <si>
    <t>-535.995254051215 145.481586606268 -506.22536523869</t>
  </si>
  <si>
    <t>-539.783390737266 140.61572915383 -604.031067685572</t>
  </si>
  <si>
    <t>-542.397014839646 133.224291627338 -741.808248111334</t>
  </si>
  <si>
    <t>-520.15403576209 130.96888245354 -830.245611409678</t>
  </si>
  <si>
    <t>-546.275471763183 166.028611352912 -682.395853404351</t>
  </si>
  <si>
    <t>-592.097396758108 297.847522480528 -671.193587348084</t>
  </si>
  <si>
    <t>-561.251437059503 330.987046676458 -374.629368886178</t>
  </si>
  <si>
    <t>-347.995676216537 256.017166238777 -279.621615681404</t>
  </si>
  <si>
    <t>-536.20796135247 106.954423966224 -679.417562592782</t>
  </si>
  <si>
    <t>-299.764560888553 33.2551228575735 -371.669109033534</t>
  </si>
  <si>
    <t>-492.806917536137 233.271538973068 -205.694856157502</t>
  </si>
  <si>
    <t>-488.097051707134 257.180110619587 210.072112739279</t>
  </si>
  <si>
    <t>-488.398860149944 281.494462204187 615.735213925666</t>
  </si>
  <si>
    <t>-340.095614826604 300.536685400487 674.705887527531</t>
  </si>
  <si>
    <t>-518.593119810802 75.3662692940827 -200.461888734806</t>
  </si>
  <si>
    <t>-526.803386739001 84.3039253326383 215.841731139528</t>
  </si>
  <si>
    <t>-529.991854144636 98.4463711838212 621.918445668478</t>
  </si>
  <si>
    <t>-387.676821456961 53.5549991692806 681.627798915694</t>
  </si>
  <si>
    <t>9763-20170724T150442.043106600.bin</t>
  </si>
  <si>
    <t>-505.755855385467 154.294160644959 -203.093167054443</t>
  </si>
  <si>
    <t>-519.984244933758 153.364953366831 -300.564674409468</t>
  </si>
  <si>
    <t>-529.74214953468 149.644562161781 -408.522724521909</t>
  </si>
  <si>
    <t>-536.072100874822 145.464512583696 -506.228738807056</t>
  </si>
  <si>
    <t>-539.862773033607 140.635326641443 -604.036225340018</t>
  </si>
  <si>
    <t>-542.481269975325 133.308399807765 -741.816765243645</t>
  </si>
  <si>
    <t>-520.282634072044 131.064402662169 -830.265442333747</t>
  </si>
  <si>
    <t>-546.353402882229 166.085786824539 -682.389027925216</t>
  </si>
  <si>
    <t>-592.143395849009 297.905030382578 -671.132537703515</t>
  </si>
  <si>
    <t>-561.024132482579 330.812930890156 -374.571115073208</t>
  </si>
  <si>
    <t>-347.730957828226 255.876521939695 -279.620834377618</t>
  </si>
  <si>
    <t>-536.294221399723 107.008581530046 -679.438596254177</t>
  </si>
  <si>
    <t>-299.483641437136 32.1874232281191 -371.468122238393</t>
  </si>
  <si>
    <t>-492.868447671744 233.191113130704 -205.70186125519</t>
  </si>
  <si>
    <t>-488.104897490646 257.204641392108 210.058470293772</t>
  </si>
  <si>
    <t>-488.391096302924 281.502246588849 615.729491177439</t>
  </si>
  <si>
    <t>-340.089195175369 300.527910290257 674.708918594225</t>
  </si>
  <si>
    <t>-518.663951368785 75.3391786514294 -200.450566224582</t>
  </si>
  <si>
    <t>-526.853080204235 84.2920138869879 215.853166286286</t>
  </si>
  <si>
    <t>-530.005015971447 98.441531850179 621.921589518482</t>
  </si>
  <si>
    <t>-387.685383806815 53.5514692491099 681.620895408799</t>
  </si>
  <si>
    <t>9763-20170724T150442.074203200.bin</t>
  </si>
  <si>
    <t>-505.841901296173 154.263788548341 -203.090640758731</t>
  </si>
  <si>
    <t>-520.055509162846 153.329271030599 -300.564184433323</t>
  </si>
  <si>
    <t>-529.808917678881 149.610090764461 -408.522726664703</t>
  </si>
  <si>
    <t>-536.139782098585 145.433790132136 -506.228800564627</t>
  </si>
  <si>
    <t>-539.936519714284 140.610368438528 -604.036338054684</t>
  </si>
  <si>
    <t>-542.569062015647 133.294020062586 -741.817134146773</t>
  </si>
  <si>
    <t>-520.383710217588 131.060200168437 -830.269505303573</t>
  </si>
  <si>
    <t>-546.426348077607 166.068178752399 -682.386782274344</t>
  </si>
  <si>
    <t>-592.091459352925 297.928455438119 -671.061004749563</t>
  </si>
  <si>
    <t>-560.820295239415 330.807626985186 -374.512496889308</t>
  </si>
  <si>
    <t>-347.54072627776 255.85768183068 -279.54235006768</t>
  </si>
  <si>
    <t>-536.384463052039 106.987841972685 -679.441412290235</t>
  </si>
  <si>
    <t>-299.655232075201 31.6299407180531 -370.707732690943</t>
  </si>
  <si>
    <t>-492.899421863715 233.161082875684 -205.710003599796</t>
  </si>
  <si>
    <t>-488.100509124997 257.201433420262 210.04837641204</t>
  </si>
  <si>
    <t>-488.395343166562 281.503208885819 615.720567039503</t>
  </si>
  <si>
    <t>-340.095259260104 300.537645011005 674.701708972024</t>
  </si>
  <si>
    <t>-518.812255584417 75.3193854193478 -200.444900911236</t>
  </si>
  <si>
    <t>-526.936029962126 84.262127376986 215.860337605702</t>
  </si>
  <si>
    <t>-530.0214185704 98.4382610547748 621.923090145068</t>
  </si>
  <si>
    <t>-387.708733112731 53.5135876005013 681.612842482556</t>
  </si>
  <si>
    <t>9763-20170724T150442.109292100.bin</t>
  </si>
  <si>
    <t>-505.868380882962 154.176435701339 -203.1025502125</t>
  </si>
  <si>
    <t>-520.088633836332 153.241386717326 -300.575115630075</t>
  </si>
  <si>
    <t>-529.847638890922 149.529042165523 -408.533445907663</t>
  </si>
  <si>
    <t>-536.183229141103 145.361826536324 -506.239576460338</t>
  </si>
  <si>
    <t>-539.984535534107 140.550531254813 -604.047494700796</t>
  </si>
  <si>
    <t>-542.623560140487 133.254290872468 -741.829288252544</t>
  </si>
  <si>
    <t>-520.431945060915 131.047429315206 -830.280703659048</t>
  </si>
  <si>
    <t>-546.469785632194 166.021180254183 -682.394135976479</t>
  </si>
  <si>
    <t>-592.09494818328 297.895175050291 -671.06080348041</t>
  </si>
  <si>
    <t>-560.757584122489 330.7026634696 -374.511270511946</t>
  </si>
  <si>
    <t>-347.556360383546 255.766058018755 -279.354829121464</t>
  </si>
  <si>
    <t>-536.444280983184 106.937661955142 -679.457401721585</t>
  </si>
  <si>
    <t>-299.997009042555 31.3455372723599 -369.669123288213</t>
  </si>
  <si>
    <t>-492.897154748786 233.081262073157 -205.71876397726</t>
  </si>
  <si>
    <t>-488.103376652812 257.144176103907 210.038358813816</t>
  </si>
  <si>
    <t>-488.392475120925 281.497863778709 615.708409738139</t>
  </si>
  <si>
    <t>-340.087141718024 300.482325734897 674.692432391885</t>
  </si>
  <si>
    <t>-518.832147636356 75.2165543938247 -200.442978403495</t>
  </si>
  <si>
    <t>-526.985240720486 84.2290308788261 215.860177124644</t>
  </si>
  <si>
    <t>-530.033682977868 98.4333705271547 621.922561360973</t>
  </si>
  <si>
    <t>-387.711849628615 53.5263393333348 681.603814403747</t>
  </si>
  <si>
    <t>9763-20170724T150442.193540200.bin</t>
  </si>
  <si>
    <t>-505.917974719848 153.96411989105 -203.102598509406</t>
  </si>
  <si>
    <t>-520.156046996216 153.035375798613 -300.572740293447</t>
  </si>
  <si>
    <t>-529.922262399991 149.315931345825 -408.530034393515</t>
  </si>
  <si>
    <t>-536.259024116985 145.136330220229 -506.235577292613</t>
  </si>
  <si>
    <t>-540.055890072866 140.306674553341 -604.042958113096</t>
  </si>
  <si>
    <t>-542.682451116975 132.977970290168 -741.823050664864</t>
  </si>
  <si>
    <t>-520.484066091112 130.783944118256 -830.273183252774</t>
  </si>
  <si>
    <t>-546.511391004001 165.762682905877 -682.396757089324</t>
  </si>
  <si>
    <t>-592.078495862739 297.653132616274 -671.049360517241</t>
  </si>
  <si>
    <t>-560.544049455134 330.528480783989 -374.528286229591</t>
  </si>
  <si>
    <t>-347.530252582971 255.594954469213 -278.950626904332</t>
  </si>
  <si>
    <t>-536.531487036093 106.672193238887 -679.443841870378</t>
  </si>
  <si>
    <t>-301.067248808457 31.549169595886 -367.224841495221</t>
  </si>
  <si>
    <t>-492.93552627495 232.852792012829 -205.729317628284</t>
  </si>
  <si>
    <t>-488.096272484644 257.030999105635 210.020591404533</t>
  </si>
  <si>
    <t>-488.400488614853 281.478906953364 615.676614157537</t>
  </si>
  <si>
    <t>-340.082007091195 300.416952903563 674.642509874686</t>
  </si>
  <si>
    <t>-518.924875405186 75.0918209205006 -200.456669865506</t>
  </si>
  <si>
    <t>-526.934209529597 84.012759721129 215.851241691771</t>
  </si>
  <si>
    <t>-530.06570478619 98.4464438341045 621.910348840614</t>
  </si>
  <si>
    <t>-387.73815666174 53.4892668657978 681.540176283384</t>
  </si>
  <si>
    <t>9763-20170724T150442.243673200.bin</t>
  </si>
  <si>
    <t>-505.914886370968 153.848465962126 -203.110940451165</t>
  </si>
  <si>
    <t>-520.191423538731 152.920334800962 -300.57535461785</t>
  </si>
  <si>
    <t>-529.978893933757 149.210638429426 -408.531105448173</t>
  </si>
  <si>
    <t>-536.326985906594 145.043975447002 -506.236568288684</t>
  </si>
  <si>
    <t>-540.127686171361 140.231160629087 -604.044470613526</t>
  </si>
  <si>
    <t>-542.752059260104 132.930291288894 -741.8261743979</t>
  </si>
  <si>
    <t>-520.571603416186 130.733570034217 -830.280746311512</t>
  </si>
  <si>
    <t>-546.569566696884 165.705053329636 -682.393439602424</t>
  </si>
  <si>
    <t>-592.109190027182 297.600591385911 -670.997033245646</t>
  </si>
  <si>
    <t>-560.481020055136 330.37175261065 -374.474369016357</t>
  </si>
  <si>
    <t>-347.538522747777 255.546271589443 -278.653532153662</t>
  </si>
  <si>
    <t>-536.614453620573 106.609917484389 -679.45176282071</t>
  </si>
  <si>
    <t>-301.33558638834 32.183751706569 -366.45339576965</t>
  </si>
  <si>
    <t>-492.948324168489 232.707644287432 -205.730214308159</t>
  </si>
  <si>
    <t>-488.065243667625 256.979259589993 210.013744839906</t>
  </si>
  <si>
    <t>-488.412558768837 281.461886307331 615.663186779866</t>
  </si>
  <si>
    <t>-340.085649512441 300.405597224962 674.606048111462</t>
  </si>
  <si>
    <t>-518.895055847418 74.96481826016 -200.468356799869</t>
  </si>
  <si>
    <t>-526.836574471695 83.9137896226268 215.840227304392</t>
  </si>
  <si>
    <t>-530.08404066582 98.4646401582513 621.897983578852</t>
  </si>
  <si>
    <t>-387.741401911655 53.5014448367663 681.487265491982</t>
  </si>
  <si>
    <t>9763-20170724T150442.274768100.bin</t>
  </si>
  <si>
    <t>-505.962697293488 153.762755512636 -203.126726423203</t>
  </si>
  <si>
    <t>-520.254758308987 152.844410697077 -300.588943246507</t>
  </si>
  <si>
    <t>-530.062691788814 149.141944602354 -408.543239194255</t>
  </si>
  <si>
    <t>-536.430543492012 144.979873989964 -506.247512784907</t>
  </si>
  <si>
    <t>-540.252205403713 140.169411376649 -604.0546178992</t>
  </si>
  <si>
    <t>-542.90727407988 132.869109400642 -741.835873860078</t>
  </si>
  <si>
    <t>-520.75456774659 130.670674958632 -830.297376089659</t>
  </si>
  <si>
    <t>-546.702477102366 165.645127912371 -682.402360754283</t>
  </si>
  <si>
    <t>-592.176816304901 297.557366530935 -670.970156219255</t>
  </si>
  <si>
    <t>-560.47685949934 330.200909081932 -374.441020250701</t>
  </si>
  <si>
    <t>-347.615446168048 255.502655053107 -278.341027694132</t>
  </si>
  <si>
    <t>-536.764831778535 106.546954702508 -679.462809623884</t>
  </si>
  <si>
    <t>-301.467380827551 32.8982343757855 -366.362745202715</t>
  </si>
  <si>
    <t>-493.015288143708 232.604187837464 -205.735428766205</t>
  </si>
  <si>
    <t>-488.050949818962 256.957450872906 210.002812017314</t>
  </si>
  <si>
    <t>-488.41982630774 281.45647402402 615.654050357395</t>
  </si>
  <si>
    <t>-340.089269672052 300.416158501943 674.58258018337</t>
  </si>
  <si>
    <t>-518.957315220409 74.8987287402801 -200.477519114856</t>
  </si>
  <si>
    <t>-526.83282893348 83.831552382956 215.832665524019</t>
  </si>
  <si>
    <t>-530.097600810914 98.467800078429 621.887742866153</t>
  </si>
  <si>
    <t>-387.750543126249 53.4971861701131 681.460889198548</t>
  </si>
  <si>
    <t>9763-20170724T150442.341947700.bin</t>
  </si>
  <si>
    <t>-506.080754434642 153.677168362072 -203.137922657976</t>
  </si>
  <si>
    <t>-520.397382021631 152.780897049953 -300.596887579513</t>
  </si>
  <si>
    <t>-530.229053683481 149.089986520587 -408.549231069875</t>
  </si>
  <si>
    <t>-536.616425798866 144.933467996953 -506.252347201892</t>
  </si>
  <si>
    <t>-540.455362181521 140.123817684567 -604.059112895733</t>
  </si>
  <si>
    <t>-543.132017649326 132.820158212083 -741.839654777867</t>
  </si>
  <si>
    <t>-521.023542780801 130.639493592653 -830.312629910408</t>
  </si>
  <si>
    <t>-546.911569775938 165.59880157256 -682.406630450357</t>
  </si>
  <si>
    <t>-592.316647036043 297.538422085403 -670.952833957635</t>
  </si>
  <si>
    <t>-560.454255421384 330.012342695408 -374.422545032415</t>
  </si>
  <si>
    <t>-347.839775422799 255.497257759959 -277.636197074114</t>
  </si>
  <si>
    <t>-536.986133416825 106.498456342255 -679.466599684658</t>
  </si>
  <si>
    <t>-301.626798877475 34.4221993950794 -365.170611602964</t>
  </si>
  <si>
    <t>-493.076272079035 232.493751343894 -205.731518196474</t>
  </si>
  <si>
    <t>-488.072731321755 256.875600066923 210.004593826579</t>
  </si>
  <si>
    <t>-488.424864401843 281.444370211613 615.648855730422</t>
  </si>
  <si>
    <t>-340.084136295244 300.343143190774 674.57139816254</t>
  </si>
  <si>
    <t>-519.106740261127 74.8371621926931 -200.492909648034</t>
  </si>
  <si>
    <t>-526.86297950061 83.6519065974921 215.822037787318</t>
  </si>
  <si>
    <t>-530.116327021081 98.4549041643857 621.879762254183</t>
  </si>
  <si>
    <t>-387.752809186442 53.5017090178685 681.426740788056</t>
  </si>
  <si>
    <t>9763-20170724T150442.376767600.bin</t>
  </si>
  <si>
    <t>-506.183816470243 153.646570097708 -203.131924998198</t>
  </si>
  <si>
    <t>-520.48792124181 152.75228739157 -300.592658946373</t>
  </si>
  <si>
    <t>-530.303533087653 149.058183025728 -408.546463087184</t>
  </si>
  <si>
    <t>-536.675112757614 144.897159262724 -506.250509788183</t>
  </si>
  <si>
    <t>-540.496801910088 140.081556289438 -604.057488463083</t>
  </si>
  <si>
    <t>-543.147541173458 132.768300620819 -741.83796857035</t>
  </si>
  <si>
    <t>-521.060233950291 130.606732593583 -830.316779300813</t>
  </si>
  <si>
    <t>-546.950953161318 165.548824173546 -682.407699673404</t>
  </si>
  <si>
    <t>-592.408770765981 297.468410773098 -670.975396556277</t>
  </si>
  <si>
    <t>-560.524742430613 330.037376530752 -374.45771406395</t>
  </si>
  <si>
    <t>-348.017061515491 255.535375898226 -277.427195723995</t>
  </si>
  <si>
    <t>-537.000730979766 106.453084796588 -679.462416185713</t>
  </si>
  <si>
    <t>-302.166572219401 35.658452932179 -364.825650002751</t>
  </si>
  <si>
    <t>-493.152432029726 232.447777871776 -205.727734665104</t>
  </si>
  <si>
    <t>-488.097303178365 256.838599741413 210.00721095588</t>
  </si>
  <si>
    <t>-488.429252753522 281.441323533317 615.645257648908</t>
  </si>
  <si>
    <t>-340.083991598837 300.317677575636 674.563565187592</t>
  </si>
  <si>
    <t>-519.229968098902 74.8182376880466 -200.501337338201</t>
  </si>
  <si>
    <t>-526.923421913661 83.5959109282544 215.815559008467</t>
  </si>
  <si>
    <t>-530.130681656584 98.4548480326039 621.875003784869</t>
  </si>
  <si>
    <t>-387.752527462119 53.5207215195869 681.401410577254</t>
  </si>
  <si>
    <t>9763-20170724T150442.441940500.bin</t>
  </si>
  <si>
    <t>-506.271597386318 153.614769393102 -203.151051447915</t>
  </si>
  <si>
    <t>-520.563927593548 152.698530080468 -300.613249174388</t>
  </si>
  <si>
    <t>-530.369615753428 148.99636607039 -408.567692044312</t>
  </si>
  <si>
    <t>-536.734365528068 144.833916022108 -506.272064761168</t>
  </si>
  <si>
    <t>-540.551842547437 140.022242929811 -604.079530917826</t>
  </si>
  <si>
    <t>-543.199798746512 132.719892362011 -741.860618852157</t>
  </si>
  <si>
    <t>-521.115776318965 130.576327437686 -830.340609567312</t>
  </si>
  <si>
    <t>-547.010200024977 165.494813643486 -682.427647526247</t>
  </si>
  <si>
    <t>-592.465192722389 297.41992670627 -670.981893741746</t>
  </si>
  <si>
    <t>-560.545486919716 329.969016128211 -374.465827951437</t>
  </si>
  <si>
    <t>-348.100925572774 255.618554136086 -277.181139374949</t>
  </si>
  <si>
    <t>-537.048448052545 106.400696220058 -679.487082854054</t>
  </si>
  <si>
    <t>-302.677760510836 37.5109847962685 -364.993031816953</t>
  </si>
  <si>
    <t>-493.299654259838 232.427757880915 -205.749592384093</t>
  </si>
  <si>
    <t>-488.176851963254 256.823662250011 209.984208476706</t>
  </si>
  <si>
    <t>-488.430665194098 281.455235324052 615.634467442217</t>
  </si>
  <si>
    <t>-340.092744238304 300.349569192264 674.565509377802</t>
  </si>
  <si>
    <t>-519.244769873751 74.7693189895194 -200.506529149572</t>
  </si>
  <si>
    <t>-526.947416956171 83.5456606939013 215.810293304325</t>
  </si>
  <si>
    <t>-530.147373013432 98.4492363355751 621.866178613115</t>
  </si>
  <si>
    <t>-387.733651493279 53.5823201159528 681.358148559076</t>
  </si>
  <si>
    <t>9763-20170724T150442.473657000.bin</t>
  </si>
  <si>
    <t>-506.293297547829 153.60710647801 -203.137826915343</t>
  </si>
  <si>
    <t>-520.578677377589 152.685370288488 -300.600988582446</t>
  </si>
  <si>
    <t>-530.382483117458 148.975950277416 -408.55525900321</t>
  </si>
  <si>
    <t>-536.747932491857 144.805476935439 -506.259411408008</t>
  </si>
  <si>
    <t>-540.568409744454 139.984634270607 -604.066182336098</t>
  </si>
  <si>
    <t>-543.223022927709 132.667288265899 -741.846549406029</t>
  </si>
  <si>
    <t>-521.132072239048 130.517573566347 -830.32455500251</t>
  </si>
  <si>
    <t>-547.031849327621 165.448366190323 -682.416715755338</t>
  </si>
  <si>
    <t>-592.496024699726 297.367645736289 -670.983327718091</t>
  </si>
  <si>
    <t>-560.508775789303 329.982111492649 -374.481847792827</t>
  </si>
  <si>
    <t>-348.100565505518 255.68733116881 -277.075250445324</t>
  </si>
  <si>
    <t>-537.067376072383 106.35504027108 -679.470400798246</t>
  </si>
  <si>
    <t>-302.872473246051 38.2444470868618 -365.109820207375</t>
  </si>
  <si>
    <t>-493.35083051421 232.41716806198 -205.752555065588</t>
  </si>
  <si>
    <t>-488.236394386865 256.841406100274 209.979685721483</t>
  </si>
  <si>
    <t>-488.428020911721 281.46649911441 615.628624827266</t>
  </si>
  <si>
    <t>-340.096113582208 300.380799737287 674.568375503728</t>
  </si>
  <si>
    <t>-519.246922162526 74.771737917878 -200.5051690019</t>
  </si>
  <si>
    <t>-526.914287064875 83.5336951421496 215.812543388895</t>
  </si>
  <si>
    <t>-530.147203604372 98.4627583425695 621.86381896606</t>
  </si>
  <si>
    <t>-387.724307963879 53.6092243801404 681.343916261103</t>
  </si>
  <si>
    <t>9763-20170724T150442.539806600.bin</t>
  </si>
  <si>
    <t>-506.265880456055 153.617031911143 -203.14525847732</t>
  </si>
  <si>
    <t>-520.588619003822 152.692257826777 -300.602947507679</t>
  </si>
  <si>
    <t>-530.40126627035 148.975136731909 -408.556171167919</t>
  </si>
  <si>
    <t>-536.761484580529 144.797495620673 -506.260331377997</t>
  </si>
  <si>
    <t>-540.563524787645 139.969863729647 -604.067458620995</t>
  </si>
  <si>
    <t>-543.178245951275 132.644338280985 -741.848164670569</t>
  </si>
  <si>
    <t>-521.053429191146 130.490978910785 -830.317612345511</t>
  </si>
  <si>
    <t>-547.018752215383 165.426590742907 -682.421040335886</t>
  </si>
  <si>
    <t>-592.519778675857 297.335215611399 -670.990380866644</t>
  </si>
  <si>
    <t>-560.495847012874 330.074596421113 -374.506672107335</t>
  </si>
  <si>
    <t>-348.156828805898 255.943074902054 -276.825268743439</t>
  </si>
  <si>
    <t>-537.02616760919 106.338343140307 -679.469111668246</t>
  </si>
  <si>
    <t>-302.755820181652 38.7460888634178 -365.414245710397</t>
  </si>
  <si>
    <t>-493.377990975325 232.470911948035 -205.754934007771</t>
  </si>
  <si>
    <t>-488.229838644102 256.838310802728 209.980234752292</t>
  </si>
  <si>
    <t>-488.431726958245 281.486336352026 615.621550091218</t>
  </si>
  <si>
    <t>-340.109606677704 300.467685204639 674.564335750964</t>
  </si>
  <si>
    <t>-519.176641379591 74.7389593697894 -200.507496586307</t>
  </si>
  <si>
    <t>-526.885055628874 83.5665886692043 215.808122616843</t>
  </si>
  <si>
    <t>-530.153343237394 98.4661527754872 621.862011008556</t>
  </si>
  <si>
    <t>-387.716008190276 53.640595964778 681.328616746395</t>
  </si>
  <si>
    <t>9763-20170724T150442.576908300.bin</t>
  </si>
  <si>
    <t>-506.289101676313 153.605577039046 -203.149848855509</t>
  </si>
  <si>
    <t>-520.61720693204 152.679793250286 -300.606775895463</t>
  </si>
  <si>
    <t>-530.453123621937 148.954718741184 -408.557648311233</t>
  </si>
  <si>
    <t>-536.841091368701 144.766182752992 -506.259473288795</t>
  </si>
  <si>
    <t>-540.677354293404 139.923645239449 -604.064552101438</t>
  </si>
  <si>
    <t>-543.346874248649 132.572171461412 -741.842709889419</t>
  </si>
  <si>
    <t>-521.251090754813 130.40139676034 -830.319148423379</t>
  </si>
  <si>
    <t>-547.156340922568 165.36681625481 -682.420515932722</t>
  </si>
  <si>
    <t>-592.656119955113 297.275219859512 -671.021173026856</t>
  </si>
  <si>
    <t>-560.568938445575 330.054325551481 -374.54858592134</t>
  </si>
  <si>
    <t>-348.293726460627 256.015448259554 -276.658529240511</t>
  </si>
  <si>
    <t>-537.177399913078 106.276586208255 -679.460975620947</t>
  </si>
  <si>
    <t>-302.528731618033 38.6432851172322 -365.688958355585</t>
  </si>
  <si>
    <t>-493.397273304322 232.451386842916 -205.760564638813</t>
  </si>
  <si>
    <t>-488.22464853864 256.832801570568 209.973529016499</t>
  </si>
  <si>
    <t>-488.432192877891 281.493252850725 615.61767863558</t>
  </si>
  <si>
    <t>-340.113902515049 300.488534720376 674.56564923008</t>
  </si>
  <si>
    <t>-519.218956779207 74.7159083057763 -200.504966529378</t>
  </si>
  <si>
    <t>-526.885859027013 83.5779949432836 215.810621313314</t>
  </si>
  <si>
    <t>-530.156007677074 98.458168367124 621.862245573457</t>
  </si>
  <si>
    <t>-387.722262249885 53.6175149275755 681.32609411927</t>
  </si>
  <si>
    <t>9763-20170724T150442.642082600.bin</t>
  </si>
  <si>
    <t>-506.354768615579 153.599525474116 -203.160235579529</t>
  </si>
  <si>
    <t>-520.716542639171 152.674307939038 -300.612212356862</t>
  </si>
  <si>
    <t>-530.608067776575 148.922955657325 -408.557079104769</t>
  </si>
  <si>
    <t>-537.052691044883 144.698651428769 -506.253607593111</t>
  </si>
  <si>
    <t>-540.951277176046 139.807687167028 -604.053860300731</t>
  </si>
  <si>
    <t>-543.71379442156 132.374071441452 -741.825785817376</t>
  </si>
  <si>
    <t>-521.68661204458 130.143923169397 -830.317804622634</t>
  </si>
  <si>
    <t>-547.4535458044 165.209194938605 -682.421555618158</t>
  </si>
  <si>
    <t>-592.946492988392 297.114515341275 -671.09226378916</t>
  </si>
  <si>
    <t>-560.834133610064 329.963437669339 -374.630202614308</t>
  </si>
  <si>
    <t>-348.652428846483 255.902873073251 -276.553932654144</t>
  </si>
  <si>
    <t>-537.531818918014 106.110757382781 -679.431714073144</t>
  </si>
  <si>
    <t>-302.659697801842 38.6934712404004 -365.733868784353</t>
  </si>
  <si>
    <t>-493.394106017881 232.45882514352 -205.770325936805</t>
  </si>
  <si>
    <t>-488.288762555492 256.785213826214 209.967797999402</t>
  </si>
  <si>
    <t>-488.423779980207 281.502626689088 615.609290419892</t>
  </si>
  <si>
    <t>-340.117933178239 300.517378839184 674.582353556937</t>
  </si>
  <si>
    <t>-519.332473901876 74.7044902214086 -200.496505969137</t>
  </si>
  <si>
    <t>-526.989273160384 83.6258802879074 215.818044754709</t>
  </si>
  <si>
    <t>-530.155107806753 98.44969518422 621.86425369624</t>
  </si>
  <si>
    <t>-387.734002780933 53.5789150331093 681.335571718219</t>
  </si>
  <si>
    <t>9763-20170724T150442.673824100.bin</t>
  </si>
  <si>
    <t>-506.406107395072 153.575163091935 -203.170003961122</t>
  </si>
  <si>
    <t>-520.786024361702 152.654935379843 -300.61933042137</t>
  </si>
  <si>
    <t>-530.717846649909 148.898169051615 -408.560335476107</t>
  </si>
  <si>
    <t>-537.206553042854 144.664091615815 -506.253496650189</t>
  </si>
  <si>
    <t>-541.15657173335 139.757572680382 -604.050839365839</t>
  </si>
  <si>
    <t>-543.99890420604 132.295659941017 -741.819773872695</t>
  </si>
  <si>
    <t>-522.024587374913 130.046588348353 -830.324389566121</t>
  </si>
  <si>
    <t>-547.692108552744 165.144972052166 -682.420326684328</t>
  </si>
  <si>
    <t>-593.140033069689 297.082519722506 -671.081421044067</t>
  </si>
  <si>
    <t>-560.964044053786 330.017183343207 -374.635772315402</t>
  </si>
  <si>
    <t>-348.822071884115 255.860878842498 -276.545880103656</t>
  </si>
  <si>
    <t>-537.792920906506 106.043058428676 -679.423503645968</t>
  </si>
  <si>
    <t>-302.894753212664 39.0500018900154 -365.677056102309</t>
  </si>
  <si>
    <t>-493.424386626274 232.444074471392 -205.777704804276</t>
  </si>
  <si>
    <t>-488.273231027737 256.776852088168 209.9594565519</t>
  </si>
  <si>
    <t>-488.422512924605 281.502791683002 615.601178161473</t>
  </si>
  <si>
    <t>-340.11743294808 300.491058459916 674.584679607033</t>
  </si>
  <si>
    <t>-519.405743410622 74.6784463316562 -200.49905247654</t>
  </si>
  <si>
    <t>-527.029239292889 83.6257797470873 215.81556447306</t>
  </si>
  <si>
    <t>-530.147738787232 98.443161961208 621.866981134129</t>
  </si>
  <si>
    <t>-387.730950413999 53.5730302247341 681.349102103856</t>
  </si>
  <si>
    <t>9763-20170724T150442.739999100.bin</t>
  </si>
  <si>
    <t>-506.465703409337 153.518788250849 -203.174364888542</t>
  </si>
  <si>
    <t>-520.859491600504 152.592648015567 -300.621596142176</t>
  </si>
  <si>
    <t>-530.882785256553 148.810920873902 -408.553175278748</t>
  </si>
  <si>
    <t>-537.484136107574 144.542818498986 -506.237537774165</t>
  </si>
  <si>
    <t>-541.576063321522 139.588731552857 -604.026561353291</t>
  </si>
  <si>
    <t>-544.648291360977 132.043612059859 -741.785920203372</t>
  </si>
  <si>
    <t>-522.761669045559 129.830393770688 -830.313149666614</t>
  </si>
  <si>
    <t>-548.229686361118 164.930912389767 -682.4007152362</t>
  </si>
  <si>
    <t>-593.706025609095 296.861746167199 -671.083378509429</t>
  </si>
  <si>
    <t>-561.185391844923 329.868489113226 -374.683543601535</t>
  </si>
  <si>
    <t>-349.034065501431 255.559082670425 -276.729771574969</t>
  </si>
  <si>
    <t>-538.350858426551 105.826800465133 -679.383944671716</t>
  </si>
  <si>
    <t>-303.682950998721 40.1675403497088 -365.413251338862</t>
  </si>
  <si>
    <t>-493.490174933001 232.392333318161 -205.788010443566</t>
  </si>
  <si>
    <t>-488.287172526292 256.744950106145 209.947343663308</t>
  </si>
  <si>
    <t>-488.416752091707 281.509327752306 615.588591551598</t>
  </si>
  <si>
    <t>-340.114584168339 300.451146089188 674.594364819685</t>
  </si>
  <si>
    <t>-519.424784126665 74.6299946089905 -200.504351931029</t>
  </si>
  <si>
    <t>-527.110409120584 83.579814149891 215.809076380615</t>
  </si>
  <si>
    <t>-530.15061447468 98.4257781115341 621.872355060663</t>
  </si>
  <si>
    <t>-387.729884484477 53.5753202158196 681.35989644061</t>
  </si>
  <si>
    <t>9763-20170724T150442.772610900.bin</t>
  </si>
  <si>
    <t>-506.494251927751 153.487815501566 -203.164852715782</t>
  </si>
  <si>
    <t>-520.899918671586 152.567474647669 -300.610344305139</t>
  </si>
  <si>
    <t>-530.971251357415 148.778537659932 -408.537319754614</t>
  </si>
  <si>
    <t>-537.629601939792 144.496609575069 -506.217031580029</t>
  </si>
  <si>
    <t>-541.791713356595 139.520202035106 -604.002080404922</t>
  </si>
  <si>
    <t>-544.976178895884 131.93368650195 -741.756629011026</t>
  </si>
  <si>
    <t>-523.12361897334 129.758780590632 -830.293255851106</t>
  </si>
  <si>
    <t>-548.507777729988 164.839012712178 -682.378491343198</t>
  </si>
  <si>
    <t>-594.002884243501 296.759567071479 -671.081140876548</t>
  </si>
  <si>
    <t>-561.328036869824 329.849999040661 -374.707431325486</t>
  </si>
  <si>
    <t>-349.128186365205 255.432626929384 -276.941061429602</t>
  </si>
  <si>
    <t>-538.629330337226 105.735202075165 -679.351818162863</t>
  </si>
  <si>
    <t>-304.052656700044 40.7078189089211 -365.259329674964</t>
  </si>
  <si>
    <t>-493.574728554652 232.360817971619 -205.777994241603</t>
  </si>
  <si>
    <t>-488.339821518186 256.732953712873 209.955768537699</t>
  </si>
  <si>
    <t>-488.421363856809 281.514208179596 615.587457562443</t>
  </si>
  <si>
    <t>-340.122167653732 300.493148801025 674.588694271226</t>
  </si>
  <si>
    <t>-519.42925763954 74.6118962866472 -200.503020708451</t>
  </si>
  <si>
    <t>-527.085383079162 83.5553944226638 215.811027854296</t>
  </si>
  <si>
    <t>-530.153242010304 98.4295912513862 621.869497801519</t>
  </si>
  <si>
    <t>-387.720521251693 53.6094820726878 681.351265067297</t>
  </si>
  <si>
    <t>9763-20170724T150442.842797000.bin</t>
  </si>
  <si>
    <t>-506.583430915832 153.474780768331 -203.151521700427</t>
  </si>
  <si>
    <t>-521.011602101584 152.558947303256 -300.5937100692</t>
  </si>
  <si>
    <t>-531.1972261176 148.787004043421 -408.510570058736</t>
  </si>
  <si>
    <t>-537.995229453251 144.521541272902 -506.181405503772</t>
  </si>
  <si>
    <t>-542.333342639493 139.560357547328 -603.959576407108</t>
  </si>
  <si>
    <t>-545.803857712839 131.991934492693 -741.708114664474</t>
  </si>
  <si>
    <t>-524.043534296579 129.911143873508 -830.269718500137</t>
  </si>
  <si>
    <t>-549.245891565311 164.883896213788 -682.317263355223</t>
  </si>
  <si>
    <t>-594.829703414073 296.766635773325 -670.952355958925</t>
  </si>
  <si>
    <t>-561.840153534489 329.946698273772 -374.623475892676</t>
  </si>
  <si>
    <t>-349.579802877246 255.308003370212 -277.157559405313</t>
  </si>
  <si>
    <t>-539.293697177947 105.790848194093 -679.321287121143</t>
  </si>
  <si>
    <t>-304.709472048519 41.8088480477525 -364.972466312106</t>
  </si>
  <si>
    <t>-493.745284991306 232.332905352422 -205.764022298805</t>
  </si>
  <si>
    <t>-488.432825833831 256.738548275613 209.966792993412</t>
  </si>
  <si>
    <t>-488.426317642962 281.525906897858 615.588207972908</t>
  </si>
  <si>
    <t>-340.137089039566 300.592690936556 674.586197621353</t>
  </si>
  <si>
    <t>-519.432542450065 74.6189278922107 -200.511141542533</t>
  </si>
  <si>
    <t>-527.046785104719 83.531833611798 215.804389621175</t>
  </si>
  <si>
    <t>-530.15593960522 98.464024028561 621.857022090818</t>
  </si>
  <si>
    <t>-387.685724132636 53.7284687058204 681.312620629634</t>
  </si>
  <si>
    <t>9763-20170724T150442.874977200.bin</t>
  </si>
  <si>
    <t>-506.652566546067 153.49322438927 -203.150228176028</t>
  </si>
  <si>
    <t>-521.101630654984 152.58604531829 -300.589454143967</t>
  </si>
  <si>
    <t>-531.348005768719 148.829515394102 -408.501085450095</t>
  </si>
  <si>
    <t>-538.216198979126 144.578746997756 -506.167505567032</t>
  </si>
  <si>
    <t>-542.639794814059 139.632495140468 -603.942565289985</t>
  </si>
  <si>
    <t>-546.246756738072 132.084258354523 -741.688905627288</t>
  </si>
  <si>
    <t>-524.545848411585 130.058509700101 -830.266271504768</t>
  </si>
  <si>
    <t>-549.653750890206 164.963549803881 -682.288950527678</t>
  </si>
  <si>
    <t>-595.288325091338 296.82380506343 -670.867716405331</t>
  </si>
  <si>
    <t>-562.217314531651 330.046924805217 -374.552752754477</t>
  </si>
  <si>
    <t>-349.922438180547 255.337293365108 -277.216494987845</t>
  </si>
  <si>
    <t>-539.650991752406 105.87818307353 -679.313133661211</t>
  </si>
  <si>
    <t>-304.999363582817 42.318365104579 -364.808120118635</t>
  </si>
  <si>
    <t>-493.874839320804 232.348723954753 -205.757498983836</t>
  </si>
  <si>
    <t>-488.489983915054 256.752701038116 209.972537807086</t>
  </si>
  <si>
    <t>-488.425427039764 281.532510770614 615.594918873395</t>
  </si>
  <si>
    <t>-340.139075617432 300.621707275977 674.592897190273</t>
  </si>
  <si>
    <t>-519.467034473496 74.6140541749053 -200.514948936225</t>
  </si>
  <si>
    <t>-527.036516816938 83.5253971787133 215.801408327923</t>
  </si>
  <si>
    <t>-530.160870116504 98.4693126078989 621.85192602421</t>
  </si>
  <si>
    <t>-387.683880150007 53.7399912859057 681.295893083996</t>
  </si>
  <si>
    <t>9763-20170724T150442.940120400.bin</t>
  </si>
  <si>
    <t>-506.786346967875 153.509079961315 -203.146062807191</t>
  </si>
  <si>
    <t>-521.235857485553 152.608678914941 -300.585194280725</t>
  </si>
  <si>
    <t>-531.541659289425 148.875532190015 -408.49189883407</t>
  </si>
  <si>
    <t>-538.48760899995 144.650853403509 -506.154161771438</t>
  </si>
  <si>
    <t>-543.013183848212 139.7339948948 -603.926131289115</t>
  </si>
  <si>
    <t>-546.789344748368 132.230194560456 -741.670209991043</t>
  </si>
  <si>
    <t>-525.178861362484 130.319249777715 -830.272265950482</t>
  </si>
  <si>
    <t>-550.162118422374 165.083842908536 -682.254085816274</t>
  </si>
  <si>
    <t>-595.858546704747 296.917385873895 -670.762716434384</t>
  </si>
  <si>
    <t>-562.736226320635 330.160219426736 -374.455769448078</t>
  </si>
  <si>
    <t>-350.384959223836 255.35971407797 -277.312493184033</t>
  </si>
  <si>
    <t>-540.078207543491 106.010497819889 -679.312432081953</t>
  </si>
  <si>
    <t>-304.841709287607 42.6747378546827 -364.363294181761</t>
  </si>
  <si>
    <t>-494.044454298697 232.363639212767 -205.738252040692</t>
  </si>
  <si>
    <t>-488.604679796728 256.76922008846 209.990987309792</t>
  </si>
  <si>
    <t>-488.419964247926 281.55786935582 615.611183747831</t>
  </si>
  <si>
    <t>-340.148673018903 300.72266739914 674.622447171427</t>
  </si>
  <si>
    <t>-519.554168305914 74.6256869902024 -200.516464587424</t>
  </si>
  <si>
    <t>-527.068379409078 83.5162441203565 215.801340048894</t>
  </si>
  <si>
    <t>-530.16778834086 98.4643439847061 621.851120701842</t>
  </si>
  <si>
    <t>-387.671944485088 53.7842272816974 681.287000345704</t>
  </si>
  <si>
    <t>9763-20170724T150442.973215300.bin</t>
  </si>
  <si>
    <t>-506.840722681756 153.515440802224 -203.148105683073</t>
  </si>
  <si>
    <t>-521.289696329997 152.612539750681 -300.58743924783</t>
  </si>
  <si>
    <t>-531.619580501333 148.884485948761 -408.492082640312</t>
  </si>
  <si>
    <t>-538.597435598266 144.666769319178 -506.152178874431</t>
  </si>
  <si>
    <t>-543.16515675474 139.758800097408 -603.92252615928</t>
  </si>
  <si>
    <t>-547.011558436816 132.268996218569 -741.665469607843</t>
  </si>
  <si>
    <t>-525.439042309176 130.418703802984 -830.278187135009</t>
  </si>
  <si>
    <t>-550.368712956634 165.114038019183 -682.243938585742</t>
  </si>
  <si>
    <t>-596.077688000201 296.938234132572 -670.724167488551</t>
  </si>
  <si>
    <t>-562.898136157291 330.268685938575 -374.433455200958</t>
  </si>
  <si>
    <t>-350.521983401432 255.357195954593 -277.430191449127</t>
  </si>
  <si>
    <t>-540.253965478641 106.045429888335 -679.314474302522</t>
  </si>
  <si>
    <t>-304.545062076792 42.6584158447663 -364.344426560738</t>
  </si>
  <si>
    <t>-494.13166145313 232.378520689383 -205.733185563669</t>
  </si>
  <si>
    <t>-488.630938736891 256.779704228449 209.995497627751</t>
  </si>
  <si>
    <t>-488.411909426912 281.567537572877 615.617004417522</t>
  </si>
  <si>
    <t>-340.145650905695 300.738310653214 674.639047865466</t>
  </si>
  <si>
    <t>-519.590348299608 74.6198652326641 -200.51518042798</t>
  </si>
  <si>
    <t>-527.117926651185 83.5094291450746 215.802412998101</t>
  </si>
  <si>
    <t>-530.171971738752 98.4540505017385 621.851976346119</t>
  </si>
  <si>
    <t>-387.679655408059 53.7698371919198 681.29327195692</t>
  </si>
  <si>
    <t>9763-20170724T150443.041396000.bin</t>
  </si>
  <si>
    <t>-506.875363167619 153.47049771648 -203.130036729212</t>
  </si>
  <si>
    <t>-521.308876979948 152.559898823246 -300.571555295029</t>
  </si>
  <si>
    <t>-531.655071632236 148.825022608405 -408.474362578292</t>
  </si>
  <si>
    <t>-538.660976131445 144.600966354375 -506.13222430212</t>
  </si>
  <si>
    <t>-543.269968758946 139.685902977044 -603.90034536969</t>
  </si>
  <si>
    <t>-547.188323406278 132.184425191997 -741.640611798655</t>
  </si>
  <si>
    <t>-525.665454809262 130.444163777836 -830.267598363993</t>
  </si>
  <si>
    <t>-550.542838189803 165.02974472606 -682.21893543325</t>
  </si>
  <si>
    <t>-596.264612220185 296.848722899573 -670.663890277169</t>
  </si>
  <si>
    <t>-562.868016751336 330.299661442829 -374.411194139772</t>
  </si>
  <si>
    <t>-350.430218572006 255.219781286446 -277.673428212949</t>
  </si>
  <si>
    <t>-540.369755391591 105.970867641316 -679.291991449334</t>
  </si>
  <si>
    <t>-303.753006725521 42.4741946033839 -364.514100900231</t>
  </si>
  <si>
    <t>-494.183164625202 232.330012097264 -205.725803191659</t>
  </si>
  <si>
    <t>-488.685963398023 256.792280909399 209.999282016816</t>
  </si>
  <si>
    <t>-488.400933611965 281.580891494541 615.627474472684</t>
  </si>
  <si>
    <t>-340.142441545474 300.773103287561 674.662005228406</t>
  </si>
  <si>
    <t>-519.591613343946 74.5728226212098 -200.505251857348</t>
  </si>
  <si>
    <t>-527.134213034592 83.5223846555398 215.810699223295</t>
  </si>
  <si>
    <t>-530.175613298469 98.441420830831 621.858650784814</t>
  </si>
  <si>
    <t>-387.684592997428 53.7637796190106 681.307906653658</t>
  </si>
  <si>
    <t>9763-20170724T150443.076499800.bin</t>
  </si>
  <si>
    <t>-506.855723894052 153.466111037613 -203.12853880589</t>
  </si>
  <si>
    <t>-521.269202452197 152.553054300853 -300.573018893779</t>
  </si>
  <si>
    <t>-531.602243168112 148.8087421677 -408.47678854354</t>
  </si>
  <si>
    <t>-538.599519467271 144.572947849647 -506.134787387169</t>
  </si>
  <si>
    <t>-543.202883081018 139.643102242308 -603.90237773609</t>
  </si>
  <si>
    <t>-547.116301141509 132.117359011303 -741.641491201584</t>
  </si>
  <si>
    <t>-525.606539875437 130.432458417144 -830.272670135399</t>
  </si>
  <si>
    <t>-550.481705074194 164.971631205111 -682.225273229816</t>
  </si>
  <si>
    <t>-596.223027530043 296.782168831333 -670.688032668227</t>
  </si>
  <si>
    <t>-562.750785702715 330.321731310042 -374.45370541661</t>
  </si>
  <si>
    <t>-350.298189196624 255.141062572788 -277.826891499132</t>
  </si>
  <si>
    <t>-540.291200986704 105.916379138272 -679.288274541627</t>
  </si>
  <si>
    <t>-303.15573608542 42.4663046606076 -365.133588265768</t>
  </si>
  <si>
    <t>-494.170736508556 232.317645168931 -205.724102839455</t>
  </si>
  <si>
    <t>-488.704226979274 256.806535626665 209.999847110105</t>
  </si>
  <si>
    <t>-488.393939242602 281.578548895451 615.625492724326</t>
  </si>
  <si>
    <t>-340.140382582404 300.804894140991 674.661294652033</t>
  </si>
  <si>
    <t>-519.553148359796 74.6148157210434 -200.507682154067</t>
  </si>
  <si>
    <t>-527.108716234692 83.5159634366835 215.809109789927</t>
  </si>
  <si>
    <t>-530.172579985645 98.4481125709119 621.857052713097</t>
  </si>
  <si>
    <t>-387.678262006945 53.7844865432278 681.308968739963</t>
  </si>
  <si>
    <t>9763-20170724T150443.109583800.bin</t>
  </si>
  <si>
    <t>-506.815585246184 153.51262664531 -203.130832536069</t>
  </si>
  <si>
    <t>-521.2155292776 152.593138562271 -300.577277996154</t>
  </si>
  <si>
    <t>-531.537827958522 148.836537579632 -408.481550635357</t>
  </si>
  <si>
    <t>-538.526806070027 144.587685663013 -506.139642854585</t>
  </si>
  <si>
    <t>-543.123134772778 139.642570687907 -603.906861899443</t>
  </si>
  <si>
    <t>-547.027820014561 132.093230372199 -741.64484918623</t>
  </si>
  <si>
    <t>-525.513020955797 130.469303098018 -830.27598211011</t>
  </si>
  <si>
    <t>-550.40073334512 164.956903214507 -682.234463003698</t>
  </si>
  <si>
    <t>-596.084334972764 296.792506869853 -670.727830753402</t>
  </si>
  <si>
    <t>-562.600151110666 330.299053111487 -374.491159888311</t>
  </si>
  <si>
    <t>-350.090650951139 255.109131899193 -277.996659020509</t>
  </si>
  <si>
    <t>-540.202937636185 105.903547423486 -679.286891271967</t>
  </si>
  <si>
    <t>-302.539652623266 42.7417123933815 -365.758694020978</t>
  </si>
  <si>
    <t>-494.117891164417 232.37931972085 -205.729898621881</t>
  </si>
  <si>
    <t>-488.676834422817 256.81892522703 209.997335131919</t>
  </si>
  <si>
    <t>-488.396455157315 281.584296424609 615.626509411889</t>
  </si>
  <si>
    <t>-340.142479307403 300.798556348735 674.665207161874</t>
  </si>
  <si>
    <t>-519.522598931585 74.6401567206676 -200.502037387004</t>
  </si>
  <si>
    <t>-527.066896669803 83.5558152156887 215.814617416122</t>
  </si>
  <si>
    <t>-530.166744898882 98.4622698235323 621.859069015255</t>
  </si>
  <si>
    <t>-387.662225826069 53.834885159614 681.313730019235</t>
  </si>
  <si>
    <t>9763-20170724T150443.174767600.bin</t>
  </si>
  <si>
    <t>-506.681152040074 153.500041379848 -203.143408869019</t>
  </si>
  <si>
    <t>-521.061788048215 152.579019467409 -300.592568634832</t>
  </si>
  <si>
    <t>-531.358784098363 148.791511379542 -408.498314892754</t>
  </si>
  <si>
    <t>-538.321668431542 144.503880416466 -506.156616573465</t>
  </si>
  <si>
    <t>-542.887793157259 139.510131927707 -603.922604138293</t>
  </si>
  <si>
    <t>-546.744914781551 131.882720322434 -741.657781718915</t>
  </si>
  <si>
    <t>-525.218486989383 130.449334982605 -830.289329644726</t>
  </si>
  <si>
    <t>-550.150656567194 164.777966502274 -682.266568189091</t>
  </si>
  <si>
    <t>-595.794887161721 296.638439181125 -670.88434428929</t>
  </si>
  <si>
    <t>-562.065549243114 330.366046511902 -374.700734274537</t>
  </si>
  <si>
    <t>-349.442374116727 255.259021718953 -278.392202023513</t>
  </si>
  <si>
    <t>-539.929257163983 105.730398642935 -679.282941633967</t>
  </si>
  <si>
    <t>-300.952417951103 42.9247794037908 -366.671693855877</t>
  </si>
  <si>
    <t>-493.918900120381 232.333164663264 -205.732609495765</t>
  </si>
  <si>
    <t>-488.565879362372 256.818659378641 209.993036942999</t>
  </si>
  <si>
    <t>-488.398445119323 281.596255808828 615.627753165034</t>
  </si>
  <si>
    <t>-340.132215249989 300.754401862602 674.65394693792</t>
  </si>
  <si>
    <t>-519.467309559152 74.6108458266192 -200.503131609929</t>
  </si>
  <si>
    <t>-527.047570673098 83.5449833680868 215.812465465692</t>
  </si>
  <si>
    <t>-530.176481704635 98.4552588759477 621.860267665105</t>
  </si>
  <si>
    <t>-387.673585604926 53.8192382921459 681.312374580515</t>
  </si>
  <si>
    <t>9763-20170724T150443.239941100.bin</t>
  </si>
  <si>
    <t>-506.560157916695 153.382701855061 -203.146788175887</t>
  </si>
  <si>
    <t>-520.925401998554 152.438549885534 -300.598120378865</t>
  </si>
  <si>
    <t>-531.199331473412 148.598788251655 -408.504069012073</t>
  </si>
  <si>
    <t>-538.137796577696 144.253429150562 -506.161570327574</t>
  </si>
  <si>
    <t>-542.675251254668 139.191715746081 -603.925434347442</t>
  </si>
  <si>
    <t>-546.486910772128 131.457907654086 -741.655937678894</t>
  </si>
  <si>
    <t>-524.936568618672 130.215251623647 -830.284546855234</t>
  </si>
  <si>
    <t>-549.890376817598 164.402944100136 -682.292165927386</t>
  </si>
  <si>
    <t>-595.470279759384 296.298463687305 -671.066871446705</t>
  </si>
  <si>
    <t>-561.62232813137 330.455118632583 -374.945897283717</t>
  </si>
  <si>
    <t>-348.987468252783 255.36154675138 -278.6525802095</t>
  </si>
  <si>
    <t>-539.71370552674 105.350128848367 -679.257975897152</t>
  </si>
  <si>
    <t>-300.100435281955 40.953982283969 -367.884694453905</t>
  </si>
  <si>
    <t>-493.756691214058 232.244849087931 -205.760924274113</t>
  </si>
  <si>
    <t>-488.495225108057 256.744351095544 209.965105193717</t>
  </si>
  <si>
    <t>-488.398848764558 281.573702867027 615.608264853778</t>
  </si>
  <si>
    <t>-340.118787879943 300.640396782807 674.629310377024</t>
  </si>
  <si>
    <t>-519.390199008602 74.4965430263546 -200.495582609329</t>
  </si>
  <si>
    <t>-527.053366853888 83.4675546443082 215.817765460094</t>
  </si>
  <si>
    <t>-530.18993125221 98.4328115505703 621.86385141873</t>
  </si>
  <si>
    <t>-387.69607638718 53.7606241911544 681.310448658854</t>
  </si>
  <si>
    <t>9763-20170724T150443.271974300.bin</t>
  </si>
  <si>
    <t>-506.536663244868 153.297331410089 -203.138010915675</t>
  </si>
  <si>
    <t>-520.911063078516 152.353233302041 -300.587924878441</t>
  </si>
  <si>
    <t>-531.152174562913 148.532486008505 -408.497744787033</t>
  </si>
  <si>
    <t>-538.044475813017 144.214223792115 -506.159597756483</t>
  </si>
  <si>
    <t>-542.519909156499 139.190541147359 -603.928512268795</t>
  </si>
  <si>
    <t>-546.228119128683 131.523067632922 -741.665349387646</t>
  </si>
  <si>
    <t>-524.665911665387 130.390849384944 -830.292670675637</t>
  </si>
  <si>
    <t>-549.6745667539 164.439758899114 -682.28850966166</t>
  </si>
  <si>
    <t>-595.159871374852 296.364119783423 -671.055739731552</t>
  </si>
  <si>
    <t>-561.276674524284 330.620506420758 -374.950283367153</t>
  </si>
  <si>
    <t>-348.672110396047 255.397000517167 -278.691711497744</t>
  </si>
  <si>
    <t>-539.503399745035 105.384874418211 -679.27484758074</t>
  </si>
  <si>
    <t>-298.834276840073 37.460265199165 -367.945302546469</t>
  </si>
  <si>
    <t>-493.695287359546 232.158250464662 -205.764132523565</t>
  </si>
  <si>
    <t>-488.46296554936 256.709809914713 209.959109222068</t>
  </si>
  <si>
    <t>-488.400572500481 281.571569783746 615.596754675911</t>
  </si>
  <si>
    <t>-340.116326437334 300.612498302016 674.615608326939</t>
  </si>
  <si>
    <t>-519.410406349944 74.4126510004207 -200.492034347677</t>
  </si>
  <si>
    <t>-527.046950403812 83.4199465010267 215.821055460598</t>
  </si>
  <si>
    <t>-530.197997060549 98.4281060316182 621.864752127449</t>
  </si>
  <si>
    <t>-387.706202631548 53.7410929669782 681.30515114647</t>
  </si>
  <si>
    <t>9763-20170724T150443.340157500.bin</t>
  </si>
  <si>
    <t>-506.535568603027 153.104805190548 -203.158640675091</t>
  </si>
  <si>
    <t>-520.870582714781 152.154014811029 -300.614288202357</t>
  </si>
  <si>
    <t>-531.054805295386 148.352208392203 -408.530223773574</t>
  </si>
  <si>
    <t>-537.891361532246 144.062198369143 -506.197157933528</t>
  </si>
  <si>
    <t>-542.307427242898 139.078609650989 -603.970836215546</t>
  </si>
  <si>
    <t>-545.928917975428 131.480441909968 -741.713739419218</t>
  </si>
  <si>
    <t>-524.414024585683 130.509792339798 -830.354470169735</t>
  </si>
  <si>
    <t>-549.412094990376 164.367330425064 -682.322548429331</t>
  </si>
  <si>
    <t>-594.774541325488 296.334904661465 -671.036479449249</t>
  </si>
  <si>
    <t>-560.798517329342 330.335103107602 -374.912251206647</t>
  </si>
  <si>
    <t>-348.375790188599 254.842795084102 -278.462684409982</t>
  </si>
  <si>
    <t>-539.244131813972 105.310725072522 -679.332191170805</t>
  </si>
  <si>
    <t>-296.917156722156 33.509554176492 -368.89268426413</t>
  </si>
  <si>
    <t>-493.653655502609 231.983549905193 -205.768592196511</t>
  </si>
  <si>
    <t>-488.447242705698 256.635099770922 209.949051363969</t>
  </si>
  <si>
    <t>-488.417183769323 281.559979780122 615.575625443776</t>
  </si>
  <si>
    <t>-340.120875479057 300.573362077319 674.573125009506</t>
  </si>
  <si>
    <t>-519.412009211279 74.2113720775794 -200.482299611738</t>
  </si>
  <si>
    <t>-527.158440150372 83.3031650913315 215.826916267249</t>
  </si>
  <si>
    <t>-530.215559361875 98.3935510818765 621.865781726326</t>
  </si>
  <si>
    <t>-387.752320077033 53.6097594087948 681.301828426651</t>
  </si>
  <si>
    <t>9763-20170724T150443.373934000.bin</t>
  </si>
  <si>
    <t>-506.482052717032 152.984232939532 -203.1733285875</t>
  </si>
  <si>
    <t>-520.787552145511 152.015348749201 -300.63317006528</t>
  </si>
  <si>
    <t>-530.931663227339 148.230112429357 -408.55329427697</t>
  </si>
  <si>
    <t>-537.730389766501 143.970580191409 -506.224493591191</t>
  </si>
  <si>
    <t>-542.107977069931 139.033353119038 -604.00211436814</t>
  </si>
  <si>
    <t>-545.675558402793 131.517352232185 -741.750984253829</t>
  </si>
  <si>
    <t>-524.17008679406 130.631687577717 -830.394804446095</t>
  </si>
  <si>
    <t>-549.205049183696 164.364815167494 -682.340718024288</t>
  </si>
  <si>
    <t>-594.578107508637 296.324866794914 -670.99398146129</t>
  </si>
  <si>
    <t>-560.616595643387 330.104367645072 -374.842598891745</t>
  </si>
  <si>
    <t>-348.352010868814 254.279794966141 -278.30584183752</t>
  </si>
  <si>
    <t>-538.99211805953 105.314410013913 -679.383239613382</t>
  </si>
  <si>
    <t>-296.46418251724 31.9469184801058 -369.829975741287</t>
  </si>
  <si>
    <t>-493.615085835115 231.88438998707 -205.788839816044</t>
  </si>
  <si>
    <t>-488.450175245374 256.548648168087 209.92863024893</t>
  </si>
  <si>
    <t>-488.415978904958 281.557887926704 615.560949761548</t>
  </si>
  <si>
    <t>-340.119739749418 300.567633824098 674.559684054847</t>
  </si>
  <si>
    <t>-519.34590370348 74.1056700892862 -200.484472706348</t>
  </si>
  <si>
    <t>-527.183392925637 83.2505495022699 215.821894498641</t>
  </si>
  <si>
    <t>-530.220852233204 98.3811669786235 621.867513716221</t>
  </si>
  <si>
    <t>-387.753508432534 53.612765851499 681.305164175029</t>
  </si>
  <si>
    <t>9763-20170724T150443.441128000.bin</t>
  </si>
  <si>
    <t>-506.323576247127 152.728318846472 -203.149404300044</t>
  </si>
  <si>
    <t>-520.629185992752 151.734453714841 -300.609059717208</t>
  </si>
  <si>
    <t>-530.75861496645 148.028768583011 -408.533288423885</t>
  </si>
  <si>
    <t>-537.542664554694 143.885128630298 -506.210395577978</t>
  </si>
  <si>
    <t>-541.907022166675 139.10782758254 -603.996536939807</t>
  </si>
  <si>
    <t>-545.460147605985 131.863831687097 -741.760371786659</t>
  </si>
  <si>
    <t>-524.015336247051 131.177375367629 -830.420864126744</t>
  </si>
  <si>
    <t>-549.057633539201 164.583412471279 -682.283639354075</t>
  </si>
  <si>
    <t>-594.565825680353 296.471883509334 -670.670065390721</t>
  </si>
  <si>
    <t>-560.635958977775 329.757536504489 -374.459214485304</t>
  </si>
  <si>
    <t>-348.389407356909 253.368948972354 -278.328239466072</t>
  </si>
  <si>
    <t>-538.721482756913 105.548554724086 -679.44606292281</t>
  </si>
  <si>
    <t>-296.0914816994 30.1385849762924 -371.732981165254</t>
  </si>
  <si>
    <t>-493.593418047878 231.613391380207 -205.794649568739</t>
  </si>
  <si>
    <t>-488.45018838254 256.429159831612 209.914136866868</t>
  </si>
  <si>
    <t>-488.413172436128 281.562053379343 615.542415198514</t>
  </si>
  <si>
    <t>-340.127348793251 300.655456421467 674.540299721064</t>
  </si>
  <si>
    <t>-519.050390612788 73.8663873707026 -200.485719446113</t>
  </si>
  <si>
    <t>-527.045932839651 83.1227008909118 215.815111305966</t>
  </si>
  <si>
    <t>-530.221813640955 98.3987723042383 621.86322300089</t>
  </si>
  <si>
    <t>-387.721247454836 53.7160660011159 681.285730833371</t>
  </si>
  <si>
    <t>9763-20170724T150443.476216300.bin</t>
  </si>
  <si>
    <t>-506.214063761909 152.601348722203 -203.145060798609</t>
  </si>
  <si>
    <t>-520.514129442292 151.601252783611 -300.605368737196</t>
  </si>
  <si>
    <t>-530.648827611354 147.941180767742 -408.530710113709</t>
  </si>
  <si>
    <t>-537.444399328191 143.859452175841 -506.209659136001</t>
  </si>
  <si>
    <t>-541.828384265426 139.164539833347 -603.998958677977</t>
  </si>
  <si>
    <t>-545.41891178191 132.057849695921 -741.768992699586</t>
  </si>
  <si>
    <t>-523.982386983507 131.476884680659 -830.432015124615</t>
  </si>
  <si>
    <t>-549.035895864808 164.711734202282 -682.257352792736</t>
  </si>
  <si>
    <t>-594.625771216 296.559915134644 -670.48416006751</t>
  </si>
  <si>
    <t>-560.592289344123 329.414615742412 -374.237207936905</t>
  </si>
  <si>
    <t>-348.216613357487 252.807466196533 -278.56645986512</t>
  </si>
  <si>
    <t>-538.627698641192 105.686622554086 -679.483866708273</t>
  </si>
  <si>
    <t>-295.969951803273 30.4575550250377 -372.278335242771</t>
  </si>
  <si>
    <t>-493.561870570833 231.506560059385 -205.784835608617</t>
  </si>
  <si>
    <t>-488.413017201519 256.378746252607 209.920452685972</t>
  </si>
  <si>
    <t>-488.420683369489 281.566628079834 615.534838012302</t>
  </si>
  <si>
    <t>-340.143494520106 300.774633101442 674.517277274888</t>
  </si>
  <si>
    <t>-518.844311256165 73.7168767540168 -200.478579634016</t>
  </si>
  <si>
    <t>-526.939031315484 83.0513039246187 215.818647556744</t>
  </si>
  <si>
    <t>-530.233009785756 98.4029409749883 621.856639765294</t>
  </si>
  <si>
    <t>-387.715675023808 53.7504889499198 681.261805902162</t>
  </si>
  <si>
    <t>9763-20170724T150443.541391300.bin</t>
  </si>
  <si>
    <t>-506.025303377731 152.270226855611 -203.123657609708</t>
  </si>
  <si>
    <t>-520.34569678834 151.259384124527 -300.580854723812</t>
  </si>
  <si>
    <t>-530.503890275904 147.665192377424 -408.506311402068</t>
  </si>
  <si>
    <t>-537.324323455347 143.674404024568 -506.187100479843</t>
  </si>
  <si>
    <t>-541.738775493211 139.102430088705 -603.980902428019</t>
  </si>
  <si>
    <t>-545.379989138758 132.202419666401 -741.760197735496</t>
  </si>
  <si>
    <t>-523.972072288628 131.846452506041 -830.431256475796</t>
  </si>
  <si>
    <t>-549.042131587687 164.755209364155 -682.196006015887</t>
  </si>
  <si>
    <t>-594.866725548914 296.491077417998 -670.106783481531</t>
  </si>
  <si>
    <t>-560.659103412173 328.897836235708 -373.830422582591</t>
  </si>
  <si>
    <t>-347.89707353504 251.749833465775 -279.461567138483</t>
  </si>
  <si>
    <t>-538.498824128962 105.749459167788 -679.519593905205</t>
  </si>
  <si>
    <t>-295.634952265786 30.4698671155402 -372.015311733424</t>
  </si>
  <si>
    <t>-493.582542557258 231.216414512142 -205.766339333519</t>
  </si>
  <si>
    <t>-488.439172567896 256.209051942702 209.931801561657</t>
  </si>
  <si>
    <t>-488.411116177838 281.573674935385 615.534446226451</t>
  </si>
  <si>
    <t>-340.175509849531 301.087954120888 674.520832785019</t>
  </si>
  <si>
    <t>-518.511841099362 73.3169891156299 -200.457709129818</t>
  </si>
  <si>
    <t>-526.771876253397 82.8724182265885 215.8312551179</t>
  </si>
  <si>
    <t>-530.240837924808 98.4040670753323 621.851945108665</t>
  </si>
  <si>
    <t>-387.688796037925 53.8572192682891 681.253135279684</t>
  </si>
  <si>
    <t>9763-20170724T150443.572486500.bin</t>
  </si>
  <si>
    <t>-506.007548342108 152.059811828612 -203.116697696218</t>
  </si>
  <si>
    <t>-520.333782742162 151.044692719051 -300.573036500621</t>
  </si>
  <si>
    <t>-530.48874197051 147.473611352229 -408.499475820202</t>
  </si>
  <si>
    <t>-537.303451026607 143.515997343168 -506.182130040105</t>
  </si>
  <si>
    <t>-541.710127392788 138.989632776611 -603.97841674533</t>
  </si>
  <si>
    <t>-545.338969685844 132.167281786248 -741.761750712903</t>
  </si>
  <si>
    <t>-523.950877437264 131.923066092915 -830.438143723762</t>
  </si>
  <si>
    <t>-549.041760701805 164.680308980775 -682.178306941209</t>
  </si>
  <si>
    <t>-594.959869382613 296.372028597188 -669.93127947434</t>
  </si>
  <si>
    <t>-560.797397814172 328.823665712662 -373.654558662107</t>
  </si>
  <si>
    <t>-347.900842388171 251.228988970614 -279.957727189772</t>
  </si>
  <si>
    <t>-538.428075120436 105.685606390733 -679.536757357821</t>
  </si>
  <si>
    <t>-295.37838565542 30.1346138159072 -371.303776376997</t>
  </si>
  <si>
    <t>-493.671082629943 231.008427151257 -205.747171789058</t>
  </si>
  <si>
    <t>-488.468989273925 256.13593301183 209.94208147646</t>
  </si>
  <si>
    <t>-488.39520502451 281.574044842295 615.537416838361</t>
  </si>
  <si>
    <t>-340.182783850625 301.239678130081 674.531827142563</t>
  </si>
  <si>
    <t>-518.372671912342 73.0643465174355 -200.448218345007</t>
  </si>
  <si>
    <t>-526.726037817154 82.7679379970721 215.835441803064</t>
  </si>
  <si>
    <t>-530.252383704904 98.3871656528356 621.853448416886</t>
  </si>
  <si>
    <t>-387.684965986965 53.8861572518149 681.251978100777</t>
  </si>
  <si>
    <t>9763-20170724T150443.637661400.bin</t>
  </si>
  <si>
    <t>-505.914111573384 151.620091413408 -203.086746729316</t>
  </si>
  <si>
    <t>-520.260382718166 150.608532260188 -300.54015086457</t>
  </si>
  <si>
    <t>-530.422718138841 147.064513079968 -408.46687090826</t>
  </si>
  <si>
    <t>-537.239048792427 143.141549096508 -506.150803073772</t>
  </si>
  <si>
    <t>-541.642920347007 138.66072261928 -603.949154739456</t>
  </si>
  <si>
    <t>-545.263788726149 131.914426302356 -741.736701077501</t>
  </si>
  <si>
    <t>-523.913485626473 131.835279778273 -830.422278946043</t>
  </si>
  <si>
    <t>-549.01278804174 164.386927181069 -682.133792336536</t>
  </si>
  <si>
    <t>-595.1520630486 295.979290851933 -669.751253403066</t>
  </si>
  <si>
    <t>-561.336424132409 328.6377168533 -373.457687078787</t>
  </si>
  <si>
    <t>-348.370921160474 250.291611068899 -280.545879350472</t>
  </si>
  <si>
    <t>-538.313717057465 105.406205246836 -679.527212549584</t>
  </si>
  <si>
    <t>-294.744560419169 29.2124266473195 -370.884207620996</t>
  </si>
  <si>
    <t>-493.694002760587 230.601726826223 -205.71420547931</t>
  </si>
  <si>
    <t>-488.491287693258 255.882330271228 209.965790459952</t>
  </si>
  <si>
    <t>-488.374836420922 281.566674139107 615.552990048016</t>
  </si>
  <si>
    <t>-340.191405034796 301.410011322168 674.560699456859</t>
  </si>
  <si>
    <t>-518.162136254031 72.6187078445575 -200.427162962737</t>
  </si>
  <si>
    <t>-526.667116999343 82.5158517311315 215.848822713921</t>
  </si>
  <si>
    <t>-530.277633095718 98.3829492478783 621.852096910268</t>
  </si>
  <si>
    <t>-387.703046176303 53.8891184140903 681.23883801645</t>
  </si>
  <si>
    <t>9763-20170724T150443.675644700.bin</t>
  </si>
  <si>
    <t>-505.822163206488 151.42013762385 -203.079763439369</t>
  </si>
  <si>
    <t>-520.145732565384 150.403933953925 -300.53641325272</t>
  </si>
  <si>
    <t>-530.298115231398 146.878659468798 -408.464732847242</t>
  </si>
  <si>
    <t>-537.112515771938 142.981728442984 -506.149734521123</t>
  </si>
  <si>
    <t>-541.522110108379 138.535881780532 -603.949595421228</t>
  </si>
  <si>
    <t>-545.159649259123 131.847498776778 -741.739317025751</t>
  </si>
  <si>
    <t>-523.831019537049 131.823403253222 -830.430246554399</t>
  </si>
  <si>
    <t>-548.914561483791 164.292449040713 -682.122089174284</t>
  </si>
  <si>
    <t>-595.072588541073 295.876719877579 -669.661356760144</t>
  </si>
  <si>
    <t>-561.400436063669 328.359074590692 -373.331842882627</t>
  </si>
  <si>
    <t>-348.48223097269 249.695626582917 -280.580222873591</t>
  </si>
  <si>
    <t>-538.188970517123 105.315190955225 -679.542423027135</t>
  </si>
  <si>
    <t>-294.552789114474 29.1210937067103 -370.907372664319</t>
  </si>
  <si>
    <t>-493.589229872202 230.384898597461 -205.698888958233</t>
  </si>
  <si>
    <t>-488.456730172959 255.781604130951 209.974892021423</t>
  </si>
  <si>
    <t>-488.367659466624 281.558937391538 615.55593684957</t>
  </si>
  <si>
    <t>-340.191033404429 301.455859756283 674.562701920053</t>
  </si>
  <si>
    <t>-518.03676757394 72.3928376533602 -200.425418759413</t>
  </si>
  <si>
    <t>-526.602693910065 82.411016296265 215.846412345094</t>
  </si>
  <si>
    <t>-530.294441723806 98.3866683051381 621.848103297405</t>
  </si>
  <si>
    <t>-387.698607724364 53.9438013993088 681.222082985022</t>
  </si>
  <si>
    <t>9763-20170724T150443.739811200.bin</t>
  </si>
  <si>
    <t>-505.629171179434 150.966312819271 -203.06565370119</t>
  </si>
  <si>
    <t>-519.96046579605 149.936072642449 -300.521080006979</t>
  </si>
  <si>
    <t>-530.111769054721 146.461880020049 -408.451050883168</t>
  </si>
  <si>
    <t>-536.924014758236 142.639301777738 -506.139286960709</t>
  </si>
  <si>
    <t>-541.332061904566 138.295881096224 -603.943657266295</t>
  </si>
  <si>
    <t>-544.969715539284 131.78248820423 -741.741800924754</t>
  </si>
  <si>
    <t>-523.705463548439 131.872536082038 -830.448295710843</t>
  </si>
  <si>
    <t>-548.761289873085 164.145100007006 -682.082061792724</t>
  </si>
  <si>
    <t>-594.934884285298 295.696540074262 -669.362426062017</t>
  </si>
  <si>
    <t>-561.311984494233 328.016928749949 -373.009765319356</t>
  </si>
  <si>
    <t>-348.733378826556 248.380356324448 -280.309393553763</t>
  </si>
  <si>
    <t>-537.962258046275 105.177963255957 -679.579983804637</t>
  </si>
  <si>
    <t>-294.076371753131 28.9249825949562 -370.817211094876</t>
  </si>
  <si>
    <t>-493.425265953187 229.916331595515 -205.674607972992</t>
  </si>
  <si>
    <t>-488.352084014278 255.578450975779 209.983586802333</t>
  </si>
  <si>
    <t>-488.348814749542 281.550159044567 615.555752302238</t>
  </si>
  <si>
    <t>-340.17946446946 301.474997843469 674.571396872769</t>
  </si>
  <si>
    <t>-517.856360439545 71.9803483324908 -200.398071893331</t>
  </si>
  <si>
    <t>-526.52603541215 82.1591637534211 215.867750978165</t>
  </si>
  <si>
    <t>-530.323554968441 98.3862439319912 621.848390222938</t>
  </si>
  <si>
    <t>-387.70207374612 54.0008028382824 681.203690021489</t>
  </si>
  <si>
    <t>9763-20170724T150443.772910300.bin</t>
  </si>
  <si>
    <t>-505.592881357372 150.771255933027 -203.050858231169</t>
  </si>
  <si>
    <t>-519.897791103682 149.739729405145 -300.510107434866</t>
  </si>
  <si>
    <t>-530.034583812667 146.306297662472 -408.44286331084</t>
  </si>
  <si>
    <t>-536.841192578239 142.53734901135 -506.133460841775</t>
  </si>
  <si>
    <t>-541.252100624818 138.264775149063 -603.940926881561</t>
  </si>
  <si>
    <t>-544.903735002935 131.869033265779 -741.744142124507</t>
  </si>
  <si>
    <t>-523.699288698639 132.044832891016 -830.464691374395</t>
  </si>
  <si>
    <t>-548.720166294879 164.17517126439 -682.05539810473</t>
  </si>
  <si>
    <t>-594.832145403488 295.727807035174 -669.129259135731</t>
  </si>
  <si>
    <t>-561.158451150474 327.900223948589 -372.766330460158</t>
  </si>
  <si>
    <t>-348.967755912726 247.471653718605 -279.861283018653</t>
  </si>
  <si>
    <t>-537.859041654984 105.217167478667 -679.606906654866</t>
  </si>
  <si>
    <t>-293.945485960342 29.1329736148393 -370.430506409161</t>
  </si>
  <si>
    <t>-493.375076687266 229.7662636 -205.675630567133</t>
  </si>
  <si>
    <t>-488.323634369769 255.436407051618 209.982333781619</t>
  </si>
  <si>
    <t>-488.339207145653 281.541424075666 615.551865121658</t>
  </si>
  <si>
    <t>-340.176233321082 301.482510937818 674.578045792474</t>
  </si>
  <si>
    <t>-517.806007240421 71.7751997079292 -200.392074152078</t>
  </si>
  <si>
    <t>-526.533902877694 82.0467871185617 215.870280523982</t>
  </si>
  <si>
    <t>-530.340658913955 98.3756038856834 621.847132362888</t>
  </si>
  <si>
    <t>-387.710045179003 54.0042959569982 681.191012266911</t>
  </si>
  <si>
    <t>9763-20170724T150443.842089600.bin</t>
  </si>
  <si>
    <t>-505.518621772687 150.394923210821 -203.023067501598</t>
  </si>
  <si>
    <t>-519.805506516106 149.360746383492 -300.484897833034</t>
  </si>
  <si>
    <t>-529.940339174713 145.985177034976 -408.419623471424</t>
  </si>
  <si>
    <t>-536.754480481897 142.294335719653 -506.112719837272</t>
  </si>
  <si>
    <t>-541.183707733663 138.126085302659 -603.923803060425</t>
  </si>
  <si>
    <t>-544.873987015361 131.90546466827 -741.734097210296</t>
  </si>
  <si>
    <t>-523.788126396341 132.29349638031 -830.482319328781</t>
  </si>
  <si>
    <t>-548.759166257105 164.119833916538 -682.000268725395</t>
  </si>
  <si>
    <t>-595.040033971947 295.571827045234 -668.729895454935</t>
  </si>
  <si>
    <t>-561.240363474649 327.966887570059 -372.405638677075</t>
  </si>
  <si>
    <t>-350.541341542559 244.485542580279 -278.801097139189</t>
  </si>
  <si>
    <t>-537.726390254814 105.190440816039 -679.635692141996</t>
  </si>
  <si>
    <t>-293.983832582503 29.0105064085574 -369.070210286376</t>
  </si>
  <si>
    <t>-493.338642069868 229.366451948719 -205.643012619158</t>
  </si>
  <si>
    <t>-488.269011410983 255.241206409528 210.002020853244</t>
  </si>
  <si>
    <t>-488.312478149184 281.535362079064 615.544687529115</t>
  </si>
  <si>
    <t>-340.162502398576 301.523547835482 674.587529957771</t>
  </si>
  <si>
    <t>-517.713398329609 71.4287640424516 -200.380988182034</t>
  </si>
  <si>
    <t>-526.55807159183 81.8149028741375 215.876052758049</t>
  </si>
  <si>
    <t>-530.373065918766 98.3636906124505 621.843057421099</t>
  </si>
  <si>
    <t>-387.730900294562 54.0052774736018 681.168829067935</t>
  </si>
  <si>
    <t>9763-20170724T150443.872777200.bin</t>
  </si>
  <si>
    <t>-505.499876344446 150.235708988762 -203.013665594198</t>
  </si>
  <si>
    <t>-519.814094728067 149.203633442158 -300.471598679006</t>
  </si>
  <si>
    <t>-529.935960960162 145.889164366458 -408.409246438274</t>
  </si>
  <si>
    <t>-536.723434119311 142.279927298831 -506.107466055983</t>
  </si>
  <si>
    <t>-541.112715240088 138.221196779695 -603.92494016043</t>
  </si>
  <si>
    <t>-544.734397607306 132.185943605444 -741.745211014348</t>
  </si>
  <si>
    <t>-523.648161201002 132.723693069167 -830.492580501684</t>
  </si>
  <si>
    <t>-548.710977335953 164.308517594105 -681.967949504562</t>
  </si>
  <si>
    <t>-595.077542494808 295.723656634795 -668.599236027511</t>
  </si>
  <si>
    <t>-561.326603748235 327.883051187884 -372.24357580779</t>
  </si>
  <si>
    <t>-351.457372963713 242.6808020232 -278.326231727567</t>
  </si>
  <si>
    <t>-537.556046422987 105.39884439917 -679.681309237129</t>
  </si>
  <si>
    <t>-293.873158722464 28.6809132261988 -368.355914512479</t>
  </si>
  <si>
    <t>-493.388402498838 229.217072245179 -205.62711959848</t>
  </si>
  <si>
    <t>-488.272876760904 255.150437921104 210.013688090677</t>
  </si>
  <si>
    <t>-488.308169376115 281.534222150279 615.542793171278</t>
  </si>
  <si>
    <t>-340.161886160693 301.562659057457 674.581343752653</t>
  </si>
  <si>
    <t>-517.655735535072 71.266346410498 -200.37659446691</t>
  </si>
  <si>
    <t>-526.520915123855 81.707658577338 215.878594300563</t>
  </si>
  <si>
    <t>-530.385583804994 98.3612634979447 621.842240630833</t>
  </si>
  <si>
    <t>-387.728014875225 54.0421797833321 681.160349508653</t>
  </si>
  <si>
    <t>9763-20170724T150443.944970700.bin</t>
  </si>
  <si>
    <t>-505.524569040583 150.036031653127 -203.014587078844</t>
  </si>
  <si>
    <t>-519.82141537345 148.99156444304 -300.474840667426</t>
  </si>
  <si>
    <t>-529.919706198319 145.73178343423 -408.416479983664</t>
  </si>
  <si>
    <t>-536.686895378802 142.200781336267 -506.118784436067</t>
  </si>
  <si>
    <t>-541.058800906645 138.249410032028 -603.94144146075</t>
  </si>
  <si>
    <t>-544.660865013998 132.396473795822 -741.770147475471</t>
  </si>
  <si>
    <t>-523.610690241477 133.237319367143 -830.523656124959</t>
  </si>
  <si>
    <t>-548.741541884256 164.421722471312 -681.947774656972</t>
  </si>
  <si>
    <t>-595.260162448431 295.754012614594 -668.286554637765</t>
  </si>
  <si>
    <t>-561.006154676099 327.374367842554 -371.930670872849</t>
  </si>
  <si>
    <t>-352.59118880583 238.66469225699 -278.022099458652</t>
  </si>
  <si>
    <t>-537.39576303838 105.545486544011 -679.744005141902</t>
  </si>
  <si>
    <t>-293.978789451542 28.4429169759917 -368.028375942477</t>
  </si>
  <si>
    <t>-493.541174810822 229.010366738073 -205.610198525563</t>
  </si>
  <si>
    <t>-488.297377935462 255.029825422036 210.0236587883</t>
  </si>
  <si>
    <t>-488.297968975208 281.540521641626 615.543856041921</t>
  </si>
  <si>
    <t>-340.16438301032 301.688119649046 674.573666163257</t>
  </si>
  <si>
    <t>-517.502423282175 71.0548833345488 -200.373612586424</t>
  </si>
  <si>
    <t>-526.448719596209 81.5370751893745 215.878830843596</t>
  </si>
  <si>
    <t>-530.404109686923 98.3691342337997 621.837060223072</t>
  </si>
  <si>
    <t>-387.687551840202 54.2246387102832 681.143383919195</t>
  </si>
  <si>
    <t>9763-20170724T150443.971043200.bin</t>
  </si>
  <si>
    <t>-505.4868143368 149.943802528794 -203.016770424817</t>
  </si>
  <si>
    <t>-519.772702940334 148.879896916778 -300.47845963381</t>
  </si>
  <si>
    <t>-529.879474199896 145.638460326425 -408.41988390691</t>
  </si>
  <si>
    <t>-536.664434132654 142.138568452246 -506.1220825121</t>
  </si>
  <si>
    <t>-541.065202724837 138.232433582218 -603.945201854465</t>
  </si>
  <si>
    <t>-544.720552688733 132.456957381647 -741.775891798283</t>
  </si>
  <si>
    <t>-523.685731985001 133.44493159059 -830.531478224084</t>
  </si>
  <si>
    <t>-548.812182048938 164.44201228439 -681.932728249655</t>
  </si>
  <si>
    <t>-595.348328059773 295.760268054568 -668.110984644301</t>
  </si>
  <si>
    <t>-560.643241905305 327.145396975411 -371.782592188394</t>
  </si>
  <si>
    <t>-352.893865469234 236.553030090838 -278.197370843107</t>
  </si>
  <si>
    <t>-537.397395775738 105.577654751827 -679.76892525644</t>
  </si>
  <si>
    <t>-293.706683125781 28.1417053653993 -368.223210459275</t>
  </si>
  <si>
    <t>-493.575882835447 228.898281375783 -205.605760765423</t>
  </si>
  <si>
    <t>-488.308998656705 254.988499474027 210.023393711776</t>
  </si>
  <si>
    <t>-488.297588101036 281.548142764037 615.545901763609</t>
  </si>
  <si>
    <t>-340.166864394293 301.745816268748 674.5657504027</t>
  </si>
  <si>
    <t>-517.380732479516 70.9596957257538 -200.371325775052</t>
  </si>
  <si>
    <t>-526.374192721072 81.456008710066 215.879794056632</t>
  </si>
  <si>
    <t>-530.409819359696 98.3822508306621 621.833617727849</t>
  </si>
  <si>
    <t>-387.663182987693 54.3245172244447 681.132014926962</t>
  </si>
  <si>
    <t>9763-20170724T150444.041231000.bin</t>
  </si>
  <si>
    <t>-505.350238605807 149.690648254414 -202.988910443818</t>
  </si>
  <si>
    <t>-519.670833663997 148.629603841918 -300.445485883796</t>
  </si>
  <si>
    <t>-529.824545257938 145.439018601127 -408.384067715782</t>
  </si>
  <si>
    <t>-536.6575086792 142.00410716836 -506.085197826843</t>
  </si>
  <si>
    <t>-541.113157531974 138.181349235713 -603.909290200078</t>
  </si>
  <si>
    <t>-544.854153307477 132.542437100159 -741.74313146389</t>
  </si>
  <si>
    <t>-523.874670881058 133.747238608451 -830.509286154488</t>
  </si>
  <si>
    <t>-548.967180454923 164.45684379559 -681.863651363832</t>
  </si>
  <si>
    <t>-595.527609347177 295.739523484858 -667.797538982096</t>
  </si>
  <si>
    <t>-559.863501610983 326.718206880639 -371.540141174409</t>
  </si>
  <si>
    <t>-353.141810588487 232.568268644052 -279.198758047074</t>
  </si>
  <si>
    <t>-537.43387499683 105.613101180912 -679.769371175731</t>
  </si>
  <si>
    <t>-292.932378032771 27.4201915875208 -368.568284498003</t>
  </si>
  <si>
    <t>-493.591557124699 228.630452924026 -205.589572286878</t>
  </si>
  <si>
    <t>-488.282081484012 254.845357144619 210.031170823814</t>
  </si>
  <si>
    <t>-488.309752611547 281.54420544935 615.540191701192</t>
  </si>
  <si>
    <t>-340.172833068024 301.826292965207 674.515562883199</t>
  </si>
  <si>
    <t>-517.136423985162 70.7281162070256 -200.374270242714</t>
  </si>
  <si>
    <t>-526.190890563833 81.2593855416926 215.874584686309</t>
  </si>
  <si>
    <t>-530.428249741608 98.4077782150168 621.824711690348</t>
  </si>
  <si>
    <t>-387.63390446563 54.4614125382402 681.091001325614</t>
  </si>
  <si>
    <t>9763-20170724T150444.075328400.bin</t>
  </si>
  <si>
    <t>-505.291751686582 149.54623300194 -202.973377793372</t>
  </si>
  <si>
    <t>-519.625595034118 148.490611679532 -300.428156520978</t>
  </si>
  <si>
    <t>-529.800033858266 145.327857393145 -408.365471695608</t>
  </si>
  <si>
    <t>-536.655121124942 141.926624143937 -506.066284359999</t>
  </si>
  <si>
    <t>-541.136803611149 138.146422694312 -603.890750313562</t>
  </si>
  <si>
    <t>-544.919142591824 132.57627721983 -741.72641404437</t>
  </si>
  <si>
    <t>-524.00284212705 133.848978604258 -830.506435963242</t>
  </si>
  <si>
    <t>-549.039636160665 164.456011993141 -681.8288434498</t>
  </si>
  <si>
    <t>-595.612598174445 295.726017696257 -667.658618469292</t>
  </si>
  <si>
    <t>-559.50332980209 326.66575537514 -371.451135281568</t>
  </si>
  <si>
    <t>-353.192504828672 230.922003823283 -279.832520606109</t>
  </si>
  <si>
    <t>-537.454834545374 105.620949836806 -679.769196943649</t>
  </si>
  <si>
    <t>-292.724096700694 27.2232606273467 -368.577108264804</t>
  </si>
  <si>
    <t>-493.540155994262 228.46352124768 -205.571837282475</t>
  </si>
  <si>
    <t>-488.245230877794 254.767321209071 210.043517592995</t>
  </si>
  <si>
    <t>-488.313523779993 281.545108612929 615.544005043328</t>
  </si>
  <si>
    <t>-340.172805697847 301.850177644803 674.501888283335</t>
  </si>
  <si>
    <t>-517.069844405714 70.5738823120653 -200.366478088152</t>
  </si>
  <si>
    <t>-526.128931472733 81.1662571486145 215.880710573819</t>
  </si>
  <si>
    <t>-530.44203828381 98.4098814510769 621.819964724942</t>
  </si>
  <si>
    <t>-387.638690343123 54.4706624787434 681.06985885833</t>
  </si>
  <si>
    <t>9763-20170724T150444.139496300.bin</t>
  </si>
  <si>
    <t>-505.154234973894 149.234181691584 -202.972764367725</t>
  </si>
  <si>
    <t>-519.492952594921 148.175181779834 -300.426801572674</t>
  </si>
  <si>
    <t>-529.716139664778 145.034909339128 -408.3601520276</t>
  </si>
  <si>
    <t>-536.633787544313 141.662911357949 -506.057537468005</t>
  </si>
  <si>
    <t>-541.197162893823 137.919241808388 -603.879674151292</t>
  </si>
  <si>
    <t>-545.11509852324 132.40803333759 -741.713871298857</t>
  </si>
  <si>
    <t>-524.370219692223 133.755221119942 -830.533096009795</t>
  </si>
  <si>
    <t>-549.199525916156 164.257624084204 -681.797886983998</t>
  </si>
  <si>
    <t>-595.724919678995 295.526302350908 -667.537900243533</t>
  </si>
  <si>
    <t>-558.98581076144 326.519489919843 -371.413476662017</t>
  </si>
  <si>
    <t>-353.278166625305 228.688860798008 -280.647140532659</t>
  </si>
  <si>
    <t>-537.566983641737 105.430718955969 -679.776395590067</t>
  </si>
  <si>
    <t>-292.643298980921 27.0537142533171 -368.764562426721</t>
  </si>
  <si>
    <t>-493.421380799383 228.180122375042 -205.551841646723</t>
  </si>
  <si>
    <t>-488.160158173176 254.551025635349 210.059601119903</t>
  </si>
  <si>
    <t>-488.307901257324 281.547291478204 615.551086159428</t>
  </si>
  <si>
    <t>-340.164966430942 301.864289682708 674.499284410092</t>
  </si>
  <si>
    <t>-516.936022388079 70.2708904183467 -200.354777145016</t>
  </si>
  <si>
    <t>-526.068464310689 80.9597116588591 215.888343907246</t>
  </si>
  <si>
    <t>-530.469381315999 98.3821690710354 621.817870153275</t>
  </si>
  <si>
    <t>-387.680062318954 54.3824119128808 681.056657070379</t>
  </si>
  <si>
    <t>9763-20170724T150444.175114900.bin</t>
  </si>
  <si>
    <t>-505.080752485185 149.146802946717 -202.963790970731</t>
  </si>
  <si>
    <t>-519.418442216137 148.090287518226 -300.417985835007</t>
  </si>
  <si>
    <t>-529.658887413822 144.9574695989 -408.349998870802</t>
  </si>
  <si>
    <t>-536.599683069747 141.593531540111 -506.046039144072</t>
  </si>
  <si>
    <t>-541.193842928102 137.858663732714 -603.867070647958</t>
  </si>
  <si>
    <t>-545.163213629852 132.360274328657 -741.700272192966</t>
  </si>
  <si>
    <t>-524.506528168621 133.733869447102 -830.539541203588</t>
  </si>
  <si>
    <t>-549.230938063413 164.203107845208 -681.779697134487</t>
  </si>
  <si>
    <t>-595.715856173428 295.486733393882 -667.519412530093</t>
  </si>
  <si>
    <t>-558.651258664777 326.608357902541 -371.44908445136</t>
  </si>
  <si>
    <t>-353.279579104214 227.8944664201 -280.878413995052</t>
  </si>
  <si>
    <t>-537.586346337916 105.378247297012 -679.768329002509</t>
  </si>
  <si>
    <t>-292.460990462293 27.1435216675977 -368.787420331019</t>
  </si>
  <si>
    <t>-493.323219930898 228.065066668572 -205.535601867064</t>
  </si>
  <si>
    <t>-488.122935857363 254.510206632232 210.071942711851</t>
  </si>
  <si>
    <t>-488.30333059731 281.549143787945 615.556364109777</t>
  </si>
  <si>
    <t>-340.158720537629 301.848655962104 674.50638732474</t>
  </si>
  <si>
    <t>-516.871131391761 70.1976831247266 -200.350675652169</t>
  </si>
  <si>
    <t>-526.036783759891 80.8890834288484 215.891710177351</t>
  </si>
  <si>
    <t>-530.477321169328 98.3752591292587 621.819186819117</t>
  </si>
  <si>
    <t>-387.675274276373 54.4116029924246 681.05418115423</t>
  </si>
  <si>
    <t>9763-20170724T150444.240294100.bin</t>
  </si>
  <si>
    <t>-505.02276085585 149.080006133719 -202.952029659029</t>
  </si>
  <si>
    <t>-519.369115304512 148.016888618553 -300.404783135813</t>
  </si>
  <si>
    <t>-529.628662397437 144.875277239584 -408.334753315275</t>
  </si>
  <si>
    <t>-536.59038682468 141.502688750644 -506.028995841196</t>
  </si>
  <si>
    <t>-541.209027066445 137.75859766778 -603.848458054664</t>
  </si>
  <si>
    <t>-545.216573034774 132.246470558111 -741.680112474684</t>
  </si>
  <si>
    <t>-524.718588849515 133.639676453895 -830.555734224631</t>
  </si>
  <si>
    <t>-549.290167836365 164.09098155947 -681.760595053692</t>
  </si>
  <si>
    <t>-595.747982210485 295.391397320922 -667.535511588188</t>
  </si>
  <si>
    <t>-557.934452316861 327.23199034953 -371.636461801688</t>
  </si>
  <si>
    <t>-353.437114561196 226.54416230404 -281.260370779641</t>
  </si>
  <si>
    <t>-537.600058563357 105.275157280987 -679.748350027431</t>
  </si>
  <si>
    <t>-292.367401889784 27.5701831703798 -368.648868572716</t>
  </si>
  <si>
    <t>-493.269874110186 228.02803036805 -205.529291985452</t>
  </si>
  <si>
    <t>-488.139547356474 254.465096855336 210.079672355394</t>
  </si>
  <si>
    <t>-488.292509914613 281.556863498105 615.557454635108</t>
  </si>
  <si>
    <t>-340.157536068904 301.928454631537 674.506738407632</t>
  </si>
  <si>
    <t>-516.798073412913 70.1065147206084 -200.347154150533</t>
  </si>
  <si>
    <t>-526.022552798316 80.8645277322998 215.892178914515</t>
  </si>
  <si>
    <t>-530.483180999679 98.3654953880746 621.820951014368</t>
  </si>
  <si>
    <t>-387.677069663711 54.4258582636924 681.063817378798</t>
  </si>
  <si>
    <t>9763-20170724T150444.273437300.bin</t>
  </si>
  <si>
    <t>-505.035799327406 149.084053308409 -202.950634323134</t>
  </si>
  <si>
    <t>-519.388630918986 148.023573937665 -300.402492788466</t>
  </si>
  <si>
    <t>-529.662396491747 144.866387470922 -408.330791739198</t>
  </si>
  <si>
    <t>-536.638967159112 141.472032962722 -506.023128876006</t>
  </si>
  <si>
    <t>-541.273906987819 137.69857568336 -603.840693742036</t>
  </si>
  <si>
    <t>-545.305466432308 132.13666122714 -741.669682746862</t>
  </si>
  <si>
    <t>-524.880689363663 133.517880045556 -830.562369356603</t>
  </si>
  <si>
    <t>-549.372613970782 164.001918330686 -681.760793741245</t>
  </si>
  <si>
    <t>-595.846827849138 295.297729539476 -667.592083430349</t>
  </si>
  <si>
    <t>-557.697920198291 327.492122296891 -371.774358004548</t>
  </si>
  <si>
    <t>-353.685641964772 225.689236244687 -281.551480435637</t>
  </si>
  <si>
    <t>-537.674182859001 105.188498770185 -679.729715763175</t>
  </si>
  <si>
    <t>-292.459642248709 27.6969210320583 -368.448117953931</t>
  </si>
  <si>
    <t>-493.315539380257 228.043549939829 -205.528747191113</t>
  </si>
  <si>
    <t>-488.17067162684 254.479788203648 210.080065268114</t>
  </si>
  <si>
    <t>-488.288773732684 281.564379710997 615.55675114386</t>
  </si>
  <si>
    <t>-340.158007310484 301.977993013022 674.502237096047</t>
  </si>
  <si>
    <t>-516.773452748379 70.1055535923279 -200.348846262423</t>
  </si>
  <si>
    <t>-526.029041154645 80.8580144194427 215.889937743192</t>
  </si>
  <si>
    <t>-530.488041895268 98.3615903240161 621.820399110841</t>
  </si>
  <si>
    <t>-387.6792212747 54.4360531933937 681.067267115677</t>
  </si>
  <si>
    <t>9763-20170724T150444.343629700.bin</t>
  </si>
  <si>
    <t>-505.028362246926 149.248579803244 -202.956132459648</t>
  </si>
  <si>
    <t>-519.375055760865 148.172996171495 -300.408753034967</t>
  </si>
  <si>
    <t>-529.656542917904 144.991615098627 -408.335397353133</t>
  </si>
  <si>
    <t>-536.645661243976 141.571011960506 -506.026044350857</t>
  </si>
  <si>
    <t>-541.29841472378 137.766844604714 -603.84162615722</t>
  </si>
  <si>
    <t>-545.360334987 132.156529108059 -741.667639616604</t>
  </si>
  <si>
    <t>-525.076466844295 133.523778623725 -830.592937656991</t>
  </si>
  <si>
    <t>-549.420704682674 164.041657813798 -681.769002685682</t>
  </si>
  <si>
    <t>-595.961593547611 295.326590756256 -667.682857290794</t>
  </si>
  <si>
    <t>-557.012010598651 327.701203259582 -371.989022694204</t>
  </si>
  <si>
    <t>-353.794700746541 223.894610441324 -282.256678085163</t>
  </si>
  <si>
    <t>-537.708976576188 105.231431903045 -679.720140127763</t>
  </si>
  <si>
    <t>-292.565188466484 28.1351116328265 -367.968601732371</t>
  </si>
  <si>
    <t>-493.331932317977 228.218596005039 -205.539106515236</t>
  </si>
  <si>
    <t>-488.219225077356 254.577604909233 210.074975402595</t>
  </si>
  <si>
    <t>-488.27983982899 281.58740472323 615.560779398753</t>
  </si>
  <si>
    <t>-340.161984790232 302.078800377008 674.511627358312</t>
  </si>
  <si>
    <t>-516.726754431266 70.2571433233238 -200.342327084886</t>
  </si>
  <si>
    <t>-525.988159225992 80.9546117448331 215.897727738157</t>
  </si>
  <si>
    <t>-530.493094694818 98.3672495995875 621.824034220638</t>
  </si>
  <si>
    <t>-387.688455613099 54.4384644968484 681.078513861848</t>
  </si>
  <si>
    <t>9763-20170724T150444.376720300.bin</t>
  </si>
  <si>
    <t>-505.042077777156 149.354645002275 -202.958425762394</t>
  </si>
  <si>
    <t>-519.38307876877 148.272568381926 -300.411880917902</t>
  </si>
  <si>
    <t>-529.659154040434 145.086933205982 -408.338977032186</t>
  </si>
  <si>
    <t>-536.643812918691 141.664123956821 -506.029725998029</t>
  </si>
  <si>
    <t>-541.292682185044 137.858900137083 -603.84541773782</t>
  </si>
  <si>
    <t>-545.349810182124 132.248432491012 -741.671594936557</t>
  </si>
  <si>
    <t>-525.124032833339 133.611011030596 -830.610266118978</t>
  </si>
  <si>
    <t>-549.417980385756 164.132486597078 -681.772903565523</t>
  </si>
  <si>
    <t>-595.990823646645 295.410893322609 -667.725557705614</t>
  </si>
  <si>
    <t>-556.740590078487 327.548639628432 -372.045731928172</t>
  </si>
  <si>
    <t>-353.755045171538 223.0200241476 -282.62732633246</t>
  </si>
  <si>
    <t>-537.694896383072 105.324516704384 -679.724004160507</t>
  </si>
  <si>
    <t>-292.616330537598 28.3440454802753 -367.752844420068</t>
  </si>
  <si>
    <t>-493.375259439985 228.309242783789 -205.539805446163</t>
  </si>
  <si>
    <t>-488.238423503467 254.654528062761 210.074868009646</t>
  </si>
  <si>
    <t>-488.27505609473 281.597846261632 615.562663511596</t>
  </si>
  <si>
    <t>-340.158869995189 302.101628830777 674.513425849773</t>
  </si>
  <si>
    <t>-516.727223297583 70.3783984444078 -200.340872284966</t>
  </si>
  <si>
    <t>-525.996722561182 80.9966953241005 215.901062132786</t>
  </si>
  <si>
    <t>-530.489874181706 98.3780012185196 621.823605762921</t>
  </si>
  <si>
    <t>-387.675526043871 54.4866444653592 681.082441315845</t>
  </si>
  <si>
    <t>9763-20170724T150444.439888200.bin</t>
  </si>
  <si>
    <t>-505.120123061329 149.5870289071 -202.969985442499</t>
  </si>
  <si>
    <t>-519.455362236913 148.499069103878 -300.424170305033</t>
  </si>
  <si>
    <t>-529.682749793613 145.294507951674 -408.355315830549</t>
  </si>
  <si>
    <t>-536.605988403059 141.850632505509 -506.049895961305</t>
  </si>
  <si>
    <t>-541.175748838765 138.022066526039 -603.868270850701</t>
  </si>
  <si>
    <t>-545.102784327186 132.376487900972 -741.696914856033</t>
  </si>
  <si>
    <t>-524.890607745868 133.678570211631 -830.639376461917</t>
  </si>
  <si>
    <t>-549.208498674515 164.279452013091 -681.810690980878</t>
  </si>
  <si>
    <t>-595.834104968675 295.547489785322 -667.861803414587</t>
  </si>
  <si>
    <t>-556.206142993681 327.168981222326 -372.176708787354</t>
  </si>
  <si>
    <t>-353.60245920182 221.562519443996 -283.159782484945</t>
  </si>
  <si>
    <t>-537.525347037488 105.464469973764 -679.73456701468</t>
  </si>
  <si>
    <t>-292.633679198003 28.3976383711365 -367.515659819177</t>
  </si>
  <si>
    <t>-493.413046349248 228.511246336692 -205.551480387001</t>
  </si>
  <si>
    <t>-488.251954691394 254.766229580823 210.068643054607</t>
  </si>
  <si>
    <t>-488.256620375613 281.617464664387 615.564678921883</t>
  </si>
  <si>
    <t>-340.139808646028 302.042989022686 674.541069272029</t>
  </si>
  <si>
    <t>-516.822243014205 70.6189596824927 -200.350694470337</t>
  </si>
  <si>
    <t>-526.042576875471 81.0985755873444 215.895839842926</t>
  </si>
  <si>
    <t>-530.49238888434 98.3807745195741 621.832377155972</t>
  </si>
  <si>
    <t>-387.678127379751 54.50368685129 681.101997336166</t>
  </si>
  <si>
    <t>9763-20170724T150444.472520500.bin</t>
  </si>
  <si>
    <t>-505.169289414535 149.68718196397 -202.972117488776</t>
  </si>
  <si>
    <t>-519.486007148214 148.598733045138 -300.429014675705</t>
  </si>
  <si>
    <t>-529.658301607543 145.408861917589 -408.365803888388</t>
  </si>
  <si>
    <t>-536.518530403269 141.98614728837 -506.065545943632</t>
  </si>
  <si>
    <t>-541.012624193762 138.187151620344 -603.888630682471</t>
  </si>
  <si>
    <t>-544.820291384903 132.593149930167 -741.722704818788</t>
  </si>
  <si>
    <t>-524.572774873755 133.898560510276 -830.657074590575</t>
  </si>
  <si>
    <t>-548.971501618595 164.474945665163 -681.828387561004</t>
  </si>
  <si>
    <t>-595.589374899058 295.750820957473 -667.919303869722</t>
  </si>
  <si>
    <t>-555.943620594834 327.232498973495 -372.221643303637</t>
  </si>
  <si>
    <t>-353.571468263455 221.028461801505 -283.389074557586</t>
  </si>
  <si>
    <t>-537.302877767841 105.656800239056 -679.763652486269</t>
  </si>
  <si>
    <t>-292.489114629051 28.3453611760708 -367.479604003977</t>
  </si>
  <si>
    <t>-493.438355863193 228.596236517859 -205.557191510658</t>
  </si>
  <si>
    <t>-488.281440408029 254.822939845408 210.064715136991</t>
  </si>
  <si>
    <t>-488.252271588943 281.628034707821 615.565475465351</t>
  </si>
  <si>
    <t>-340.132642121429 302.026799350681 674.544031884505</t>
  </si>
  <si>
    <t>-516.90441719788 70.7229294223723 -200.352499401819</t>
  </si>
  <si>
    <t>-526.078939950196 81.1193558368552 215.897091891758</t>
  </si>
  <si>
    <t>-530.500850649362 98.3667323722432 621.835673071033</t>
  </si>
  <si>
    <t>-387.696228080824 54.463836826151 681.109421524293</t>
  </si>
  <si>
    <t>9763-20170724T150444.540702600.bin</t>
  </si>
  <si>
    <t>-505.286775698756 149.84768178017 -202.988485928643</t>
  </si>
  <si>
    <t>-519.571481749103 148.761992416234 -300.450173394143</t>
  </si>
  <si>
    <t>-529.651190219262 145.558304347621 -408.395236459722</t>
  </si>
  <si>
    <t>-536.404115726071 142.118525209774 -506.101732447957</t>
  </si>
  <si>
    <t>-540.767046630951 138.299204683244 -603.930003798873</t>
  </si>
  <si>
    <t>-544.364689286835 132.674271350695 -741.768462342464</t>
  </si>
  <si>
    <t>-524.022795082583 133.958924355165 -830.681675659367</t>
  </si>
  <si>
    <t>-548.576580163382 164.575589573213 -681.888751433776</t>
  </si>
  <si>
    <t>-595.147501659928 295.881736874351 -668.076371215451</t>
  </si>
  <si>
    <t>-555.449997481001 327.435847855618 -372.393161289958</t>
  </si>
  <si>
    <t>-353.547558309596 220.261493706694 -283.657273830163</t>
  </si>
  <si>
    <t>-536.972274802164 105.7457287663 -679.790937623564</t>
  </si>
  <si>
    <t>-292.283719739698 28.0314810116822 -367.544241060547</t>
  </si>
  <si>
    <t>-493.517575482857 228.744186907309 -205.568298393734</t>
  </si>
  <si>
    <t>-488.363261499127 254.948232188248 210.055107556818</t>
  </si>
  <si>
    <t>-488.246924522713 281.639134937371 615.561756934821</t>
  </si>
  <si>
    <t>-340.112240576329 301.917913484631 674.543858068815</t>
  </si>
  <si>
    <t>-517.08020279975 70.9280458101621 -200.363704658046</t>
  </si>
  <si>
    <t>-526.190339176074 81.1328824602426 215.892101560949</t>
  </si>
  <si>
    <t>-530.510582052161 98.3547393108422 621.838405876136</t>
  </si>
  <si>
    <t>-387.704668068128 54.4604006340271 681.115306111877</t>
  </si>
  <si>
    <t>9763-20170724T150444.577307100.bin</t>
  </si>
  <si>
    <t>-505.342883559746 149.935041088847 -202.986397663032</t>
  </si>
  <si>
    <t>-519.593565377814 148.853167308918 -300.453032601132</t>
  </si>
  <si>
    <t>-529.624953553556 145.639397954001 -408.402409248342</t>
  </si>
  <si>
    <t>-536.329349881592 142.184660792849 -506.111701981903</t>
  </si>
  <si>
    <t>-540.638567779989 138.344479453925 -603.941463121073</t>
  </si>
  <si>
    <t>-544.154777634578 132.684429268297 -741.780565855924</t>
  </si>
  <si>
    <t>-523.764641407975 133.936134570674 -830.68317551358</t>
  </si>
  <si>
    <t>-548.380043569948 164.605276368897 -681.912349361492</t>
  </si>
  <si>
    <t>-594.928761032702 295.92537832644 -668.16400896796</t>
  </si>
  <si>
    <t>-555.222662369883 327.54215546286 -372.488860413312</t>
  </si>
  <si>
    <t>-353.564886249823 219.798175821199 -283.886421163305</t>
  </si>
  <si>
    <t>-536.820985744199 105.767386995428 -679.791132430083</t>
  </si>
  <si>
    <t>-292.176070138634 27.8748403285317 -367.577656297133</t>
  </si>
  <si>
    <t>-493.53408805431 228.816066407822 -205.565566343744</t>
  </si>
  <si>
    <t>-488.37641456024 254.986931088048 210.059815131063</t>
  </si>
  <si>
    <t>-488.248565160568 281.64828561131 615.564393404958</t>
  </si>
  <si>
    <t>-340.104205696277 301.875608506545 674.539803003115</t>
  </si>
  <si>
    <t>-517.148779415695 71.0436381908009 -200.374698956528</t>
  </si>
  <si>
    <t>-526.199056764714 81.1272860516613 215.885334107412</t>
  </si>
  <si>
    <t>-530.509681023459 98.3525585643652 621.837526542748</t>
  </si>
  <si>
    <t>-387.697054721338 54.4808435915434 681.115035476831</t>
  </si>
  <si>
    <t>9763-20170724T150444.639471800.bin</t>
  </si>
  <si>
    <t>-505.415671401498 150.110813512249 -202.973361348047</t>
  </si>
  <si>
    <t>-519.637765769709 149.059311141793 -300.444485711718</t>
  </si>
  <si>
    <t>-529.620330848299 145.846074737558 -408.398330445529</t>
  </si>
  <si>
    <t>-536.272412276229 142.378511443507 -506.110726432211</t>
  </si>
  <si>
    <t>-540.520340406674 138.512182058188 -603.942357399725</t>
  </si>
  <si>
    <t>-543.939976556753 132.801084066979 -741.781633571011</t>
  </si>
  <si>
    <t>-523.48509887552 133.906320006448 -830.671322605</t>
  </si>
  <si>
    <t>-548.162360717801 164.752863148566 -681.929667716875</t>
  </si>
  <si>
    <t>-594.637700703951 296.106543192096 -668.248123050926</t>
  </si>
  <si>
    <t>-554.773036525205 327.695368640066 -372.591272733475</t>
  </si>
  <si>
    <t>-353.37972360919 219.282284278504 -284.203832862475</t>
  </si>
  <si>
    <t>-536.694430026971 105.898337798576 -679.775781340781</t>
  </si>
  <si>
    <t>-291.997547084811 27.6776336098521 -367.51530151883</t>
  </si>
  <si>
    <t>-493.56135331688 228.972222181169 -205.555474532158</t>
  </si>
  <si>
    <t>-488.407956062269 255.060143042977 210.075227371587</t>
  </si>
  <si>
    <t>-488.274477941703 281.645044911772 615.569868131975</t>
  </si>
  <si>
    <t>-340.098183952883 301.786154349099 674.494601070996</t>
  </si>
  <si>
    <t>-517.281875380124 71.2228814779207 -200.388658082959</t>
  </si>
  <si>
    <t>-526.207786977233 81.1581787799464 215.87767631461</t>
  </si>
  <si>
    <t>-530.523237390752 98.3588369100494 621.829324831708</t>
  </si>
  <si>
    <t>-387.703303877997 54.4877717268062 681.089722570895</t>
  </si>
  <si>
    <t>9763-20170724T150444.676143600.bin</t>
  </si>
  <si>
    <t>-505.416171702499 150.180717765471 -202.990445209438</t>
  </si>
  <si>
    <t>-519.626267314024 149.138228349811 -300.463430677117</t>
  </si>
  <si>
    <t>-529.594668362554 145.92587668829 -408.418647203878</t>
  </si>
  <si>
    <t>-536.233275673337 142.455347102604 -506.131930320518</t>
  </si>
  <si>
    <t>-540.466855099576 138.581587661269 -603.963759102094</t>
  </si>
  <si>
    <t>-543.865121867898 132.855505350784 -741.803049628756</t>
  </si>
  <si>
    <t>-523.408331884641 133.867571825753 -830.69334117769</t>
  </si>
  <si>
    <t>-548.072704418394 164.818437439314 -681.955905227341</t>
  </si>
  <si>
    <t>-594.524646887082 296.183468141737 -668.300013636227</t>
  </si>
  <si>
    <t>-554.677206315157 327.666008681226 -372.629581435536</t>
  </si>
  <si>
    <t>-353.358961192989 219.124920741198 -284.228329703381</t>
  </si>
  <si>
    <t>-536.653264629573 105.954799685899 -679.792160229734</t>
  </si>
  <si>
    <t>-292.008761245463 27.5304989772776 -367.454014823565</t>
  </si>
  <si>
    <t>-493.530505554654 229.033939965385 -205.553904937364</t>
  </si>
  <si>
    <t>-488.414359218757 255.087614335116 210.079392817616</t>
  </si>
  <si>
    <t>-488.277446887961 281.646591865866 615.577234433998</t>
  </si>
  <si>
    <t>-340.088762297492 301.730740713733 674.490275380295</t>
  </si>
  <si>
    <t>-517.345104384791 71.296338492979 -200.401070974393</t>
  </si>
  <si>
    <t>-526.190895572555 81.1807949735476 215.868164566471</t>
  </si>
  <si>
    <t>-530.532514036652 98.3533190819373 621.823758624671</t>
  </si>
  <si>
    <t>-387.714205315789 54.455362792303 681.068157517732</t>
  </si>
  <si>
    <t>9763-20170724T150444.741317600.bin</t>
  </si>
  <si>
    <t>-505.347240935992 150.344720124586 -203.0145737489</t>
  </si>
  <si>
    <t>-519.552034788703 149.316962769617 -300.488531749348</t>
  </si>
  <si>
    <t>-529.505653844729 146.1005485879 -408.444959798012</t>
  </si>
  <si>
    <t>-536.126439773431 142.618247288234 -506.158944807866</t>
  </si>
  <si>
    <t>-540.337223718765 138.724970758254 -603.990971483669</t>
  </si>
  <si>
    <t>-543.697642002685 132.963576793054 -741.829745045475</t>
  </si>
  <si>
    <t>-523.265969697171 133.804855340717 -830.727696450738</t>
  </si>
  <si>
    <t>-547.884646706682 164.948917121513 -681.993152487697</t>
  </si>
  <si>
    <t>-594.248332324723 296.347004719639 -668.423379721446</t>
  </si>
  <si>
    <t>-554.791175219415 327.786382802576 -372.695981677294</t>
  </si>
  <si>
    <t>-353.666587075746 219.430892091258 -283.628805872989</t>
  </si>
  <si>
    <t>-536.539817556507 106.07173724356 -679.808875729416</t>
  </si>
  <si>
    <t>-292.490376412814 27.7257776177794 -367.154583092775</t>
  </si>
  <si>
    <t>-493.315474159169 229.193995633494 -205.562271450449</t>
  </si>
  <si>
    <t>-488.317988311422 255.167391862905 210.077468360875</t>
  </si>
  <si>
    <t>-488.267631040175 281.663595814571 615.592260618498</t>
  </si>
  <si>
    <t>-340.069700053145 301.630185792937 674.521986995263</t>
  </si>
  <si>
    <t>-517.406758101434 71.4582091131911 -200.428526303244</t>
  </si>
  <si>
    <t>-526.157705740444 81.2246280363679 215.845469425538</t>
  </si>
  <si>
    <t>-530.545974951895 98.335000280113 621.816955862819</t>
  </si>
  <si>
    <t>-387.750714578277 54.3473539526333 681.050432456419</t>
  </si>
  <si>
    <t>9763-20170724T150444.775186800.bin</t>
  </si>
  <si>
    <t>-505.325048092323 150.366775434822 -203.019736347174</t>
  </si>
  <si>
    <t>-519.533786685466 149.346584037775 -300.493191395133</t>
  </si>
  <si>
    <t>-529.461602954833 146.130808343544 -408.45200281791</t>
  </si>
  <si>
    <t>-536.04656599258 142.647709817106 -506.168441917884</t>
  </si>
  <si>
    <t>-540.20883311444 138.753587235492 -604.002509781236</t>
  </si>
  <si>
    <t>-543.487580744334 132.991449945392 -741.843263703798</t>
  </si>
  <si>
    <t>-523.065735719453 133.762759701575 -830.744050873233</t>
  </si>
  <si>
    <t>-547.703305425841 164.978328472707 -682.009614946739</t>
  </si>
  <si>
    <t>-594.07750672188 296.384797333668 -668.528016319677</t>
  </si>
  <si>
    <t>-554.925022797821 327.92274481051 -372.770508108478</t>
  </si>
  <si>
    <t>-353.936889441704 219.653639731202 -283.291060764302</t>
  </si>
  <si>
    <t>-536.373263028623 106.098522870583 -679.81779307688</t>
  </si>
  <si>
    <t>-292.635674583064 27.7888336651497 -367.022266410365</t>
  </si>
  <si>
    <t>-493.241043110754 229.226021378149 -205.56602061835</t>
  </si>
  <si>
    <t>-488.264643010019 255.184269042637 210.074886881722</t>
  </si>
  <si>
    <t>-488.262065288402 281.665032124023 615.594260880003</t>
  </si>
  <si>
    <t>-340.058725903742 301.563800150668 674.533334642248</t>
  </si>
  <si>
    <t>-517.441714413917 71.4624853990274 -200.426187425034</t>
  </si>
  <si>
    <t>-526.199834547469 81.2398954116682 215.847393522962</t>
  </si>
  <si>
    <t>-530.550644152986 98.304823555234 621.819589141934</t>
  </si>
  <si>
    <t>-387.776263835179 54.2622978034931 681.062632023867</t>
  </si>
  <si>
    <t>9763-20170724T150444.842347000.bin</t>
  </si>
  <si>
    <t>-505.279380437186 150.396713857104 -203.029210549</t>
  </si>
  <si>
    <t>-519.4542095439 149.381202988303 -300.507691265832</t>
  </si>
  <si>
    <t>-529.298612911849 146.188385306782 -408.474742863085</t>
  </si>
  <si>
    <t>-535.79021963583 142.736399310528 -506.198502480872</t>
  </si>
  <si>
    <t>-539.841770496107 138.885959486445 -604.03897161125</t>
  </si>
  <si>
    <t>-542.947052073548 133.200201090631 -741.886918358062</t>
  </si>
  <si>
    <t>-522.501305808712 133.866146021216 -830.783036160279</t>
  </si>
  <si>
    <t>-547.258091040437 165.150034564844 -682.040237688679</t>
  </si>
  <si>
    <t>-593.700195152633 296.545734170838 -668.694801264199</t>
  </si>
  <si>
    <t>-554.874112662493 328.425247987964 -372.930927274942</t>
  </si>
  <si>
    <t>-353.992325844397 220.240923668753 -283.110903069737</t>
  </si>
  <si>
    <t>-535.890781976947 106.276685567225 -679.868080621153</t>
  </si>
  <si>
    <t>-292.342112509347 27.8846654045692 -366.862832589305</t>
  </si>
  <si>
    <t>-493.101215267149 229.294420493946 -205.571537783309</t>
  </si>
  <si>
    <t>-488.268101602233 255.172823511806 210.076111867</t>
  </si>
  <si>
    <t>-488.252284817576 281.680603508883 615.601580041759</t>
  </si>
  <si>
    <t>-340.052558376008 301.51835536059 674.570270073987</t>
  </si>
  <si>
    <t>-517.478197694959 71.4881116217323 -200.418329513056</t>
  </si>
  <si>
    <t>-526.288337506137 81.2915472323452 215.853531986588</t>
  </si>
  <si>
    <t>-530.550116592863 98.2662217728614 621.829921011628</t>
  </si>
  <si>
    <t>-387.797758861836 54.1833683011291 681.096011791093</t>
  </si>
  <si>
    <t>9763-20170724T150444.873449300.bin</t>
  </si>
  <si>
    <t>-505.243437893161 150.418109483209 -203.008263089468</t>
  </si>
  <si>
    <t>-519.396178192758 149.40241950061 -300.489832713423</t>
  </si>
  <si>
    <t>-529.228940781808 146.207515417068 -408.457973221618</t>
  </si>
  <si>
    <t>-535.714952396255 142.752855230471 -506.182107425827</t>
  </si>
  <si>
    <t>-539.765756401809 138.898316232836 -604.022380402127</t>
  </si>
  <si>
    <t>-542.874972090987 133.205907840101 -741.869905159062</t>
  </si>
  <si>
    <t>-522.451819821477 133.785325734888 -830.771918198592</t>
  </si>
  <si>
    <t>-547.190952873104 165.157457651683 -682.024559883898</t>
  </si>
  <si>
    <t>-593.653319609272 296.553002111697 -668.700770797746</t>
  </si>
  <si>
    <t>-554.726801331849 328.508608462523 -372.958391783512</t>
  </si>
  <si>
    <t>-353.813611318539 220.301527045172 -283.235982263562</t>
  </si>
  <si>
    <t>-535.810278661609 106.28675125707 -679.850124172885</t>
  </si>
  <si>
    <t>-292.21317541311 27.933189339391 -366.830157663463</t>
  </si>
  <si>
    <t>-493.053613417408 229.330004914829 -205.561362963648</t>
  </si>
  <si>
    <t>-488.280901269969 255.180465761588 210.088743397271</t>
  </si>
  <si>
    <t>-488.246394655384 281.687346221706 615.61043429789</t>
  </si>
  <si>
    <t>-340.048515725552 301.498298790753 674.592775228443</t>
  </si>
  <si>
    <t>-517.43938558458 71.4893939425529 -200.416418117377</t>
  </si>
  <si>
    <t>-526.328392648107 81.3455281413449 215.852544734241</t>
  </si>
  <si>
    <t>-530.551959540802 98.2481832839578 621.832365394026</t>
  </si>
  <si>
    <t>-387.810912285939 54.140520801388 681.107230808514</t>
  </si>
  <si>
    <t>9763-20170724T150444.939623900.bin</t>
  </si>
  <si>
    <t>-505.159237193552 150.502250758468 -202.967624681991</t>
  </si>
  <si>
    <t>-519.277552410723 149.47135278838 -300.454119011929</t>
  </si>
  <si>
    <t>-529.062725973701 146.2512533655 -408.425873129133</t>
  </si>
  <si>
    <t>-535.501600821272 142.770376614416 -506.151991853868</t>
  </si>
  <si>
    <t>-539.500974906161 138.886720702011 -603.993351110904</t>
  </si>
  <si>
    <t>-542.533097366928 133.149647073991 -741.840768783105</t>
  </si>
  <si>
    <t>-522.082402430322 133.591573197402 -830.737088862768</t>
  </si>
  <si>
    <t>-546.877066842098 165.121641651064 -682.008262361814</t>
  </si>
  <si>
    <t>-593.390204822645 296.501284564353 -668.705769793211</t>
  </si>
  <si>
    <t>-554.394054851348 328.329761506744 -372.958932757538</t>
  </si>
  <si>
    <t>-353.420050767252 220.164996526878 -283.321664827242</t>
  </si>
  <si>
    <t>-535.508557262676 106.249568062623 -679.808198893446</t>
  </si>
  <si>
    <t>-291.714011122132 27.7343176721697 -366.907622999981</t>
  </si>
  <si>
    <t>-493.002927909819 229.442628752213 -205.542974470071</t>
  </si>
  <si>
    <t>-488.259582279217 255.25268910155 210.109938472582</t>
  </si>
  <si>
    <t>-488.249526740313 281.706119518263 615.619982116968</t>
  </si>
  <si>
    <t>-340.059557097265 301.56754454802 674.605227434419</t>
  </si>
  <si>
    <t>-517.304786083394 71.582484661822 -200.394864606874</t>
  </si>
  <si>
    <t>-526.271239871536 81.4323062169744 215.872651644964</t>
  </si>
  <si>
    <t>-530.536242415588 98.2470726273066 621.838868728936</t>
  </si>
  <si>
    <t>-387.803742466742 54.1450768962272 681.138588427239</t>
  </si>
  <si>
    <t>9763-20170724T150444.974722100.bin</t>
  </si>
  <si>
    <t>-505.033779652694 150.571326473532 -202.969051886048</t>
  </si>
  <si>
    <t>-519.185716575129 149.540497754619 -300.45070764608</t>
  </si>
  <si>
    <t>-528.995245530948 146.300171450602 -408.419650768771</t>
  </si>
  <si>
    <t>-535.450184598596 142.793218301383 -506.143838500451</t>
  </si>
  <si>
    <t>-539.45917162702 138.875479137919 -603.983418904228</t>
  </si>
  <si>
    <t>-542.497537890637 133.082503105509 -741.828276252126</t>
  </si>
  <si>
    <t>-522.024267359469 133.45813783124 -830.719857062587</t>
  </si>
  <si>
    <t>-546.836853044158 165.079128123071 -682.008629682524</t>
  </si>
  <si>
    <t>-593.303605369536 296.467815730037 -668.738279672032</t>
  </si>
  <si>
    <t>-554.323151545689 328.156898133759 -372.974295680524</t>
  </si>
  <si>
    <t>-353.429952165857 219.85964875837 -283.316063895668</t>
  </si>
  <si>
    <t>-535.472129860692 106.207269676094 -679.785102558816</t>
  </si>
  <si>
    <t>-291.57347643864 27.7608356593939 -366.959609833133</t>
  </si>
  <si>
    <t>-492.891198190033 229.524841247068 -205.544242687827</t>
  </si>
  <si>
    <t>-488.238840317635 255.288919676403 210.112513933426</t>
  </si>
  <si>
    <t>-488.249574191329 281.72030495981 615.623325820819</t>
  </si>
  <si>
    <t>-340.06513737626 301.623957507001 674.60831968983</t>
  </si>
  <si>
    <t>-517.151716968641 71.6288555067347 -200.391082018449</t>
  </si>
  <si>
    <t>-526.168961006463 81.4825601835107 215.875181827211</t>
  </si>
  <si>
    <t>-530.526624682599 98.2556791139 621.841903993395</t>
  </si>
  <si>
    <t>-387.797572988911 54.1558262196161 681.151428182006</t>
  </si>
  <si>
    <t>9763-20170724T150445.037888900.bin</t>
  </si>
  <si>
    <t>-504.924394836911 150.681666852516 -202.961333609808</t>
  </si>
  <si>
    <t>-519.054800788607 149.635149946797 -300.445863445811</t>
  </si>
  <si>
    <t>-528.827626599662 146.360387382952 -408.417081119617</t>
  </si>
  <si>
    <t>-535.243547981219 142.815526890746 -506.142562092151</t>
  </si>
  <si>
    <t>-539.207248199504 138.853639462268 -603.982280629242</t>
  </si>
  <si>
    <t>-542.174883239385 132.991805065551 -741.825729255876</t>
  </si>
  <si>
    <t>-521.694306126105 133.258931962078 -830.716016091234</t>
  </si>
  <si>
    <t>-546.54435525841 165.01846184842 -682.02433360849</t>
  </si>
  <si>
    <t>-593.101949350472 296.381262779216 -668.821531207439</t>
  </si>
  <si>
    <t>-554.163998361434 328.02755121891 -373.047197772246</t>
  </si>
  <si>
    <t>-353.438954282304 219.644180020822 -283.116587772676</t>
  </si>
  <si>
    <t>-535.181828681061 106.147502979241 -679.765441335666</t>
  </si>
  <si>
    <t>-291.242171775788 27.9562378291164 -367.088118941366</t>
  </si>
  <si>
    <t>-492.862019339559 229.643176060526 -205.538315499885</t>
  </si>
  <si>
    <t>-488.142143415295 255.347644819885 210.121355238133</t>
  </si>
  <si>
    <t>-488.251426145642 281.736715142005 615.630939335577</t>
  </si>
  <si>
    <t>-340.078607619615 301.729023774559 674.615060699069</t>
  </si>
  <si>
    <t>-516.985980709164 71.7264200900465 -200.381477662335</t>
  </si>
  <si>
    <t>-525.983622329077 81.5404500074628 215.88613885985</t>
  </si>
  <si>
    <t>-530.508216886002 98.290071024423 621.850913503933</t>
  </si>
  <si>
    <t>-387.754060807674 54.2898584150034 681.173989043768</t>
  </si>
  <si>
    <t>9763-20170724T150445.072899200.bin</t>
  </si>
  <si>
    <t>-504.824337707414 150.661954216242 -202.970152229988</t>
  </si>
  <si>
    <t>-518.951986196501 149.613731211629 -300.455042221826</t>
  </si>
  <si>
    <t>-528.699611256447 146.352146225849 -408.42892834001</t>
  </si>
  <si>
    <t>-535.084560175342 142.826236396317 -506.157176006248</t>
  </si>
  <si>
    <t>-539.009583780577 138.890517697742 -603.999373561153</t>
  </si>
  <si>
    <t>-541.915105977484 133.073861474161 -741.846095463394</t>
  </si>
  <si>
    <t>-521.429918545115 133.293710640996 -830.735389240989</t>
  </si>
  <si>
    <t>-546.308212604941 165.081367732873 -682.036197769269</t>
  </si>
  <si>
    <t>-592.902246693941 296.445655096055 -668.834479793525</t>
  </si>
  <si>
    <t>-554.203498313015 328.000674099958 -373.019259010543</t>
  </si>
  <si>
    <t>-353.466063363529 219.64816309045 -283.078961220869</t>
  </si>
  <si>
    <t>-534.953359609253 106.208447652277 -679.791406861738</t>
  </si>
  <si>
    <t>-291.173246093665 28.154319645083 -367.170015678</t>
  </si>
  <si>
    <t>-492.766679491439 229.608672844601 -205.537566810103</t>
  </si>
  <si>
    <t>-488.103757714539 255.326627839874 210.121993191391</t>
  </si>
  <si>
    <t>-488.256802861245 281.741179735287 615.63472183715</t>
  </si>
  <si>
    <t>-340.085277768659 301.754317839606 674.614966466901</t>
  </si>
  <si>
    <t>-516.882199688565 71.6567142881913 -200.374727493642</t>
  </si>
  <si>
    <t>-525.949073339727 81.5404121163292 215.889728168028</t>
  </si>
  <si>
    <t>-530.509586281047 98.2876704623184 621.848629788088</t>
  </si>
  <si>
    <t>-387.765741297629 54.2567486104322 681.173800389122</t>
  </si>
  <si>
    <t>9763-20170724T150445.142083800.bin</t>
  </si>
  <si>
    <t>-504.658304812038 150.475852673009 -202.982895710345</t>
  </si>
  <si>
    <t>-518.749925259117 149.401015771122 -300.472793429009</t>
  </si>
  <si>
    <t>-528.455904314018 146.112659607271 -408.449558297982</t>
  </si>
  <si>
    <t>-534.802708408039 142.563118168668 -506.179417207314</t>
  </si>
  <si>
    <t>-538.689164633391 138.604375042256 -604.022155962637</t>
  </si>
  <si>
    <t>-541.540021034058 132.755676696243 -741.868661811602</t>
  </si>
  <si>
    <t>-521.066668840943 132.835020383591 -830.760954132611</t>
  </si>
  <si>
    <t>-545.942734481244 164.779878284167 -682.068488312779</t>
  </si>
  <si>
    <t>-592.525445882463 296.146884061754 -668.926245842074</t>
  </si>
  <si>
    <t>-554.264866147425 327.720563577591 -373.056094484771</t>
  </si>
  <si>
    <t>-353.606278946405 219.46316313879 -282.82597734336</t>
  </si>
  <si>
    <t>-534.616991888149 105.902145619434 -679.804602099467</t>
  </si>
  <si>
    <t>-290.928464091095 27.4706966361682 -367.056560062228</t>
  </si>
  <si>
    <t>-492.574330859133 229.440170252336 -205.553736536473</t>
  </si>
  <si>
    <t>-488.104135023952 255.216394600972 210.104323703944</t>
  </si>
  <si>
    <t>-488.251955889105 281.741829784475 615.632688612766</t>
  </si>
  <si>
    <t>-340.087112525232 301.77890885603 674.621593127295</t>
  </si>
  <si>
    <t>-516.741313880151 71.4580409590662 -200.357939338537</t>
  </si>
  <si>
    <t>-525.933159647254 81.4636918390768 215.90088059878</t>
  </si>
  <si>
    <t>-530.505562630036 98.2753192449641 621.857099031036</t>
  </si>
  <si>
    <t>-387.768052358899 54.2499774657103 681.201609747745</t>
  </si>
  <si>
    <t>9763-20170724T150445.174739700.bin</t>
  </si>
  <si>
    <t>-504.587885683231 150.322022583957 -202.953254968338</t>
  </si>
  <si>
    <t>-518.647146718045 149.233138371101 -300.447667004549</t>
  </si>
  <si>
    <t>-528.320555789652 145.916084206282 -408.426396632398</t>
  </si>
  <si>
    <t>-534.638640024411 142.334886086994 -506.156974999979</t>
  </si>
  <si>
    <t>-538.496754663484 138.338782768632 -603.999547673501</t>
  </si>
  <si>
    <t>-541.307756002897 132.431117401021 -741.844296105704</t>
  </si>
  <si>
    <t>-520.818716973429 132.424609769614 -830.732963663761</t>
  </si>
  <si>
    <t>-545.718767875992 164.482663493073 -682.059284099249</t>
  </si>
  <si>
    <t>-592.279509468288 295.865953882932 -668.977220351219</t>
  </si>
  <si>
    <t>-554.202294548553 327.608094813345 -373.101353215332</t>
  </si>
  <si>
    <t>-353.620756454857 219.282756288874 -282.781480638415</t>
  </si>
  <si>
    <t>-534.411650448193 105.6023454956 -679.766460115105</t>
  </si>
  <si>
    <t>-291.182254187706 27.3646740109114 -366.944548667125</t>
  </si>
  <si>
    <t>-492.523367827218 229.290444560321 -205.548868738091</t>
  </si>
  <si>
    <t>-488.08950658958 255.140962881124 210.10495146331</t>
  </si>
  <si>
    <t>-488.252462150455 281.735009753856 615.628191729141</t>
  </si>
  <si>
    <t>-340.087216480552 301.785506300387 674.611603936439</t>
  </si>
  <si>
    <t>-516.663232976386 71.3180878873802 -200.344544274905</t>
  </si>
  <si>
    <t>-525.935540893724 81.4048488888777 215.910555884092</t>
  </si>
  <si>
    <t>-530.500757679661 98.2820461275783 621.862112341812</t>
  </si>
  <si>
    <t>-387.766069304529 54.2493762154743 681.207984916245</t>
  </si>
  <si>
    <t>9763-20170724T150445.241948600.bin</t>
  </si>
  <si>
    <t>-504.395512755247 150.049192783734 -202.949040237024</t>
  </si>
  <si>
    <t>-518.455513007718 148.924361505485 -300.442915439402</t>
  </si>
  <si>
    <t>-528.099928316609 145.547687591776 -408.42254672426</t>
  </si>
  <si>
    <t>-534.379017810072 141.906071122777 -506.153257081788</t>
  </si>
  <si>
    <t>-538.184939991448 137.84322427663 -603.99504668303</t>
  </si>
  <si>
    <t>-540.908173295414 131.835806874357 -741.83725007044</t>
  </si>
  <si>
    <t>-520.350690383864 131.705394163281 -830.710133967172</t>
  </si>
  <si>
    <t>-545.357362974856 163.93057021628 -682.078350195603</t>
  </si>
  <si>
    <t>-591.946620187485 295.312258350041 -669.073324687079</t>
  </si>
  <si>
    <t>-553.947606123254 327.392255677619 -373.223743636913</t>
  </si>
  <si>
    <t>-353.417151364966 218.960310123773 -282.918482738961</t>
  </si>
  <si>
    <t>-534.051489061252 105.05195559033 -679.73579661136</t>
  </si>
  <si>
    <t>-292.062829906288 28.0506022054224 -366.399647054723</t>
  </si>
  <si>
    <t>-492.341797621074 229.038378297834 -205.566042938346</t>
  </si>
  <si>
    <t>-488.029171692547 254.975420510914 210.083670046931</t>
  </si>
  <si>
    <t>-488.261482384154 281.721981349642 615.5951029707</t>
  </si>
  <si>
    <t>-340.09570868475 301.817435403519 674.561800117696</t>
  </si>
  <si>
    <t>-516.479590983765 71.0724206483876 -200.32303238368</t>
  </si>
  <si>
    <t>-525.857478180397 81.3314697705737 215.925472531034</t>
  </si>
  <si>
    <t>-530.483694652783 98.3641488130645 621.855388195469</t>
  </si>
  <si>
    <t>-387.722592257981 54.3849003121952 681.177327417504</t>
  </si>
  <si>
    <t>9763-20170724T150445.273067100.bin</t>
  </si>
  <si>
    <t>-504.296480677399 149.919248015922 -202.968449776036</t>
  </si>
  <si>
    <t>-518.358570904659 148.777571942913 -300.461779640313</t>
  </si>
  <si>
    <t>-527.982112738287 145.373306505754 -408.442444175411</t>
  </si>
  <si>
    <t>-534.232620824799 141.704085454274 -506.173968073982</t>
  </si>
  <si>
    <t>-538.000103007684 137.61161612817 -604.016011170445</t>
  </si>
  <si>
    <t>-540.658656029252 131.561174110888 -741.857713785184</t>
  </si>
  <si>
    <t>-520.05337348864 131.392357054923 -830.71923444986</t>
  </si>
  <si>
    <t>-545.144895841748 163.672741646884 -682.11063635487</t>
  </si>
  <si>
    <t>-591.803780350602 295.032410812232 -669.138317262836</t>
  </si>
  <si>
    <t>-553.831378083764 327.173921290582 -373.292118168957</t>
  </si>
  <si>
    <t>-353.219720489056 218.822227084879 -283.070888293491</t>
  </si>
  <si>
    <t>-533.822111696858 104.798402276521 -679.744708336134</t>
  </si>
  <si>
    <t>-292.861424109999 28.8040113976322 -366.148582424118</t>
  </si>
  <si>
    <t>-492.295312888266 228.916987526484 -205.57796046919</t>
  </si>
  <si>
    <t>-488.023081454022 254.928779184254 210.067521039677</t>
  </si>
  <si>
    <t>-488.264572578782 281.729227460007 615.57746287829</t>
  </si>
  <si>
    <t>-340.10834291212 301.899668629947 674.542508280893</t>
  </si>
  <si>
    <t>-516.326206345455 70.9205939832088 -200.325540867188</t>
  </si>
  <si>
    <t>-525.831792738672 81.2867524147164 215.917449984462</t>
  </si>
  <si>
    <t>-530.489892883698 98.371686766078 621.857077840916</t>
  </si>
  <si>
    <t>-387.709774323527 54.4379680585746 681.16695880009</t>
  </si>
  <si>
    <t>9763-20170724T150445.338240300.bin</t>
  </si>
  <si>
    <t>-504.124463784087 149.654552770743 -202.983210231714</t>
  </si>
  <si>
    <t>-518.153632937318 148.47513964832 -300.480923354643</t>
  </si>
  <si>
    <t>-527.70782153304 145.034061944235 -408.466350395783</t>
  </si>
  <si>
    <t>-533.882727251449 141.334402681073 -506.201727863083</t>
  </si>
  <si>
    <t>-537.561904024331 137.215403712428 -604.045842378823</t>
  </si>
  <si>
    <t>-540.083062451301 131.13210190277 -741.888855735664</t>
  </si>
  <si>
    <t>-519.383716874011 130.929951675735 -830.728535409063</t>
  </si>
  <si>
    <t>-544.629796663993 163.257855600252 -682.15381726755</t>
  </si>
  <si>
    <t>-591.32983108699 294.603748710467 -669.257675571018</t>
  </si>
  <si>
    <t>-553.636598608956 326.668748175973 -373.367353601819</t>
  </si>
  <si>
    <t>-353.011247939318 218.333783007026 -283.15647962886</t>
  </si>
  <si>
    <t>-533.307469275403 104.384365901745 -679.762602531081</t>
  </si>
  <si>
    <t>-293.470693839367 29.5262452654445 -366.224586468259</t>
  </si>
  <si>
    <t>-492.163317901723 228.639432445591 -205.609457878278</t>
  </si>
  <si>
    <t>-487.908980944675 254.812067876259 210.026032937992</t>
  </si>
  <si>
    <t>-488.248125407938 281.738702431363 615.547509025682</t>
  </si>
  <si>
    <t>-340.113099906382 301.983198645859 674.540522714241</t>
  </si>
  <si>
    <t>-516.087425855665 70.6534855855768 -200.309036569891</t>
  </si>
  <si>
    <t>-525.770809321604 81.1466149892406 215.926620821359</t>
  </si>
  <si>
    <t>-530.503517227554 98.344682100412 621.859259328928</t>
  </si>
  <si>
    <t>-387.713261517681 54.4375715377946 681.164404254828</t>
  </si>
  <si>
    <t>9763-20170724T150445.374841200.bin</t>
  </si>
  <si>
    <t>-504.037523637273 149.503331381573 -202.965512216347</t>
  </si>
  <si>
    <t>-518.069527965737 148.306893647585 -300.462527391141</t>
  </si>
  <si>
    <t>-527.603666400571 144.850166296765 -408.449372622607</t>
  </si>
  <si>
    <t>-533.751363311901 141.138688907139 -506.185901051144</t>
  </si>
  <si>
    <t>-537.394428035627 137.010450143673 -604.031174028757</t>
  </si>
  <si>
    <t>-539.855543641616 130.917071175453 -741.874573250986</t>
  </si>
  <si>
    <t>-519.115753556916 130.695935606868 -830.70481728311</t>
  </si>
  <si>
    <t>-544.421075285581 163.048531195964 -682.144026685491</t>
  </si>
  <si>
    <t>-591.113719910011 294.405653626108 -669.28116188992</t>
  </si>
  <si>
    <t>-553.570656320117 326.416862459794 -373.365952325683</t>
  </si>
  <si>
    <t>-352.968711752627 218.048485233135 -283.143181606073</t>
  </si>
  <si>
    <t>-533.114245850505 104.172524651314 -679.743411926902</t>
  </si>
  <si>
    <t>-293.499159408914 30.0151249045982 -366.170648246412</t>
  </si>
  <si>
    <t>-492.088614318291 228.475860423629 -205.609663407589</t>
  </si>
  <si>
    <t>-487.876283078708 254.73524246229 210.020870630528</t>
  </si>
  <si>
    <t>-488.245263597442 281.72772617969 615.526532004642</t>
  </si>
  <si>
    <t>-340.1141453717 302.000482790148 674.519712047847</t>
  </si>
  <si>
    <t>-515.995197430809 70.4704940178763 -200.299239350428</t>
  </si>
  <si>
    <t>-525.741877119016 81.0871660264866 215.931795658806</t>
  </si>
  <si>
    <t>-530.513447162309 98.3199076950461 621.859974377383</t>
  </si>
  <si>
    <t>-387.733885063524 54.3797698986991 681.166430958798</t>
  </si>
  <si>
    <t>9763-20170724T150445.438008800.bin</t>
  </si>
  <si>
    <t>-503.921482896499 149.099780994657 -202.970039719657</t>
  </si>
  <si>
    <t>-517.937262935452 147.903175231728 -300.469389336185</t>
  </si>
  <si>
    <t>-527.435956105037 144.439420682138 -408.459134281019</t>
  </si>
  <si>
    <t>-533.544194916355 140.719872286202 -506.197821891559</t>
  </si>
  <si>
    <t>-537.140259359225 136.582355409005 -604.044388495079</t>
  </si>
  <si>
    <t>-539.527133788071 130.475889639739 -741.888474055275</t>
  </si>
  <si>
    <t>-518.708868271453 130.215864710549 -830.70035094713</t>
  </si>
  <si>
    <t>-544.118602225829 162.614335508887 -682.163911697649</t>
  </si>
  <si>
    <t>-590.75604988169 293.992762169833 -669.310948754957</t>
  </si>
  <si>
    <t>-553.227997191944 326.057533771148 -373.399698968186</t>
  </si>
  <si>
    <t>-352.672660679146 217.283145046364 -283.562721139644</t>
  </si>
  <si>
    <t>-532.825537952843 103.735990042558 -679.75115164184</t>
  </si>
  <si>
    <t>-293.446532397104 31.1800585428621 -365.106304763161</t>
  </si>
  <si>
    <t>-491.954019552946 228.111600624316 -205.618303118231</t>
  </si>
  <si>
    <t>-487.773056028895 254.542226724572 210.001662944092</t>
  </si>
  <si>
    <t>-488.235862469674 281.710391445267 615.48973561139</t>
  </si>
  <si>
    <t>-340.109862749895 301.980754103825 674.496562331723</t>
  </si>
  <si>
    <t>-515.905429959278 70.0682887999437 -200.279483947199</t>
  </si>
  <si>
    <t>-525.736929963722 80.8789407036447 215.944617262729</t>
  </si>
  <si>
    <t>-530.528938265814 98.2925714546097 621.862359006558</t>
  </si>
  <si>
    <t>-387.748813436276 54.3507246077559 681.166245114994</t>
  </si>
  <si>
    <t>9763-20170724T150445.474583000.bin</t>
  </si>
  <si>
    <t>-503.925691480142 148.914184208214 -202.968172000742</t>
  </si>
  <si>
    <t>-517.942990116409 147.716481492623 -300.4673806841</t>
  </si>
  <si>
    <t>-527.427784391011 144.251189782393 -408.458245761664</t>
  </si>
  <si>
    <t>-533.51705879797 140.531158866527 -506.198072980753</t>
  </si>
  <si>
    <t>-537.087762355149 136.395210824887 -604.045686236373</t>
  </si>
  <si>
    <t>-539.432259619987 130.293576930336 -741.890759610643</t>
  </si>
  <si>
    <t>-518.602860547004 130.032345523191 -830.699941554789</t>
  </si>
  <si>
    <t>-544.055870468298 162.427312537485 -682.165936578907</t>
  </si>
  <si>
    <t>-590.696210321136 293.799983414701 -669.326049810624</t>
  </si>
  <si>
    <t>-553.126793220501 326.042646695192 -373.439281844759</t>
  </si>
  <si>
    <t>-352.637114243106 216.606134058135 -284.262256758012</t>
  </si>
  <si>
    <t>-532.735962926243 103.554258788839 -679.752533139733</t>
  </si>
  <si>
    <t>-293.667539434838 31.1342363206466 -364.189046691182</t>
  </si>
  <si>
    <t>-491.965989330232 227.923264280902 -205.618907491998</t>
  </si>
  <si>
    <t>-487.784637654134 254.450119491052 209.994969317003</t>
  </si>
  <si>
    <t>-488.23088996371 281.706989946394 615.478793683625</t>
  </si>
  <si>
    <t>-340.108779927828 301.996988946536 674.48859684389</t>
  </si>
  <si>
    <t>-515.912948587542 69.8864879100086 -200.274172160884</t>
  </si>
  <si>
    <t>-525.745489191466 80.7868486636166 215.9475616021</t>
  </si>
  <si>
    <t>-530.530730529949 98.2910236375762 621.863116142068</t>
  </si>
  <si>
    <t>-387.747632427319 54.362358730596 681.169583358683</t>
  </si>
  <si>
    <t>9763-20170724T150445.505665500.bin</t>
  </si>
  <si>
    <t>-503.978101265289 148.74779457576 -202.959468568095</t>
  </si>
  <si>
    <t>-517.98560991011 147.546805258025 -300.459916554077</t>
  </si>
  <si>
    <t>-527.446384832235 144.081813348904 -408.452972238902</t>
  </si>
  <si>
    <t>-533.50865313871 140.364909187083 -506.194674717157</t>
  </si>
  <si>
    <t>-537.047200993603 136.23572186829 -604.043698798039</t>
  </si>
  <si>
    <t>-539.341196641609 130.147919760572 -741.890263582621</t>
  </si>
  <si>
    <t>-518.512125107082 129.899211362852 -830.699495433745</t>
  </si>
  <si>
    <t>-544.004399835658 162.272089015143 -682.163457016937</t>
  </si>
  <si>
    <t>-590.655617717782 293.6440184226 -669.311564832337</t>
  </si>
  <si>
    <t>-553.00308010637 326.150551771854 -373.464321700211</t>
  </si>
  <si>
    <t>-352.607226007125 215.880921931234 -285.106363363012</t>
  </si>
  <si>
    <t>-532.649981179842 103.405570871801 -679.752640841754</t>
  </si>
  <si>
    <t>-294.045303473903 30.9263603779189 -363.588334384095</t>
  </si>
  <si>
    <t>-492.057292945669 227.782315145276 -205.620890009567</t>
  </si>
  <si>
    <t>-487.819327224522 254.386102949114 209.987419933732</t>
  </si>
  <si>
    <t>-488.232313502983 281.697867973266 615.463510924316</t>
  </si>
  <si>
    <t>-340.114217591776 302.034470135403 674.467349234252</t>
  </si>
  <si>
    <t>-515.927155187678 69.744833581173 -200.268018391361</t>
  </si>
  <si>
    <t>-525.767447049435 80.6848817664647 215.952498092047</t>
  </si>
  <si>
    <t>-530.533285248768 98.2883043575428 621.863554337833</t>
  </si>
  <si>
    <t>-387.74629450938 54.3709350598824 681.169096242632</t>
  </si>
  <si>
    <t>9763-20170724T150445.575860300.bin</t>
  </si>
  <si>
    <t>-503.978359868428 148.484740702675 -202.9779627626</t>
  </si>
  <si>
    <t>-517.992027433895 147.259169105217 -300.477289980024</t>
  </si>
  <si>
    <t>-527.460847889819 143.786899937877 -408.469337064806</t>
  </si>
  <si>
    <t>-533.531959836034 140.070609352598 -506.210623321969</t>
  </si>
  <si>
    <t>-537.08144909909 135.948695571331 -604.059442646037</t>
  </si>
  <si>
    <t>-539.393509516682 129.878165315373 -741.906530933776</t>
  </si>
  <si>
    <t>-518.578062708125 129.647882739455 -830.71903540948</t>
  </si>
  <si>
    <t>-544.05058681714 161.994607002471 -682.175106890979</t>
  </si>
  <si>
    <t>-590.611699818397 293.395102278785 -669.271956847468</t>
  </si>
  <si>
    <t>-552.661441005857 326.177396839277 -373.493042677456</t>
  </si>
  <si>
    <t>-352.512605784441 213.72704387287 -287.351650875348</t>
  </si>
  <si>
    <t>-532.692435586277 103.128522707645 -679.773106594703</t>
  </si>
  <si>
    <t>-294.665179291598 30.482280260293 -362.968508579753</t>
  </si>
  <si>
    <t>-492.11445692113 227.492743705649 -205.641574592771</t>
  </si>
  <si>
    <t>-487.865649795616 254.277150936102 209.955043970622</t>
  </si>
  <si>
    <t>-488.224937229561 281.707046799535 615.435874341057</t>
  </si>
  <si>
    <t>-340.12222469445 302.158580884884 674.438547890935</t>
  </si>
  <si>
    <t>-515.829569741277 69.4529210065343 -200.259964607289</t>
  </si>
  <si>
    <t>-525.723174687923 80.499533014354 215.956392236862</t>
  </si>
  <si>
    <t>-530.541119328073 98.3077754272304 621.853112439807</t>
  </si>
  <si>
    <t>-387.721705311751 54.4763046411213 681.144086392944</t>
  </si>
  <si>
    <t>9763-20170724T150445.640030700.bin</t>
  </si>
  <si>
    <t>-504.014630266427 148.132572756472 -202.966815285919</t>
  </si>
  <si>
    <t>-518.086996471705 146.894402320374 -300.457552622818</t>
  </si>
  <si>
    <t>-527.622960416744 143.397676479369 -408.442929980942</t>
  </si>
  <si>
    <t>-533.755332588829 139.654689291264 -506.179102488959</t>
  </si>
  <si>
    <t>-537.366401219746 135.500912775458 -604.024503512974</t>
  </si>
  <si>
    <t>-539.765188453521 129.379642123878 -741.867689209226</t>
  </si>
  <si>
    <t>-518.980684055474 129.130129974751 -830.687562268692</t>
  </si>
  <si>
    <t>-544.371759223126 161.520483714461 -682.145589971357</t>
  </si>
  <si>
    <t>-590.802412799524 292.956446991451 -669.212187457265</t>
  </si>
  <si>
    <t>-552.648434246782 325.949932425165 -373.483057011064</t>
  </si>
  <si>
    <t>-352.763011806171 211.882120181121 -288.87015065253</t>
  </si>
  <si>
    <t>-533.037951906174 102.650313126315 -679.728466268517</t>
  </si>
  <si>
    <t>-295.33519237357 30.3341559306693 -362.182735623191</t>
  </si>
  <si>
    <t>-492.163978310696 227.133535151733 -205.654350629774</t>
  </si>
  <si>
    <t>-487.791433286919 254.089045952579 209.929887957144</t>
  </si>
  <si>
    <t>-488.212940800517 281.70160035144 615.40250756713</t>
  </si>
  <si>
    <t>-340.117981136544 302.185971840183 674.413359613777</t>
  </si>
  <si>
    <t>-515.877520741869 69.1076472416826 -200.251265269083</t>
  </si>
  <si>
    <t>-525.664168723963 80.2954308427941 215.963864254932</t>
  </si>
  <si>
    <t>-530.562132245398 98.3182725089687 621.851398801744</t>
  </si>
  <si>
    <t>-387.738661016691 54.4708095009671 681.120771963697</t>
  </si>
  <si>
    <t>9763-20170724T150445.673671400.bin</t>
  </si>
  <si>
    <t>-504.11119272613 147.899125659812 -202.961835264154</t>
  </si>
  <si>
    <t>-518.190517028045 146.664372869923 -300.451496541507</t>
  </si>
  <si>
    <t>-527.754668552317 143.168063222656 -408.434432942051</t>
  </si>
  <si>
    <t>-533.920493419725 139.423340479235 -506.168538893133</t>
  </si>
  <si>
    <t>-537.572779047024 135.265757941176 -604.012284598577</t>
  </si>
  <si>
    <t>-540.037606254031 129.136830584058 -741.853953226674</t>
  </si>
  <si>
    <t>-519.298215841803 128.873822560374 -830.684260724627</t>
  </si>
  <si>
    <t>-544.61821794598 161.280581621063 -682.131365915419</t>
  </si>
  <si>
    <t>-590.957554216719 292.756065856637 -669.132231425233</t>
  </si>
  <si>
    <t>-552.860271481938 325.915014936943 -373.414200625239</t>
  </si>
  <si>
    <t>-353.135242761982 211.037186393771 -289.521464858617</t>
  </si>
  <si>
    <t>-533.277933569228 102.411532002317 -679.716572982141</t>
  </si>
  <si>
    <t>-295.581667303494 30.1746691686326 -361.776317697931</t>
  </si>
  <si>
    <t>-492.2415371694 226.91823031485 -205.650355352376</t>
  </si>
  <si>
    <t>-487.777903744558 253.961420390825 209.927277033239</t>
  </si>
  <si>
    <t>-488.203321995234 281.695979602788 615.387051304891</t>
  </si>
  <si>
    <t>-340.115113089793 302.207085768708 674.405462726074</t>
  </si>
  <si>
    <t>-515.978862501804 68.8357865893988 -200.244997215301</t>
  </si>
  <si>
    <t>-525.72296865233 80.1754844055336 215.967075400652</t>
  </si>
  <si>
    <t>-530.579320227052 98.3130954612532 621.848032706761</t>
  </si>
  <si>
    <t>-387.760477684733 54.4360686993123 681.106697385523</t>
  </si>
  <si>
    <t>9763-20170724T150445.738840400.bin</t>
  </si>
  <si>
    <t>-504.239514703772 147.314872487734 -202.994526734567</t>
  </si>
  <si>
    <t>-518.34648709915 146.059343480754 -300.479965649615</t>
  </si>
  <si>
    <t>-527.974313439704 142.512702472057 -408.455599688126</t>
  </si>
  <si>
    <t>-534.209694139572 138.710393371901 -506.183059209295</t>
  </si>
  <si>
    <t>-537.94267517551 134.482645321162 -604.020683967052</t>
  </si>
  <si>
    <t>-540.532092898535 128.240375841493 -741.855109981174</t>
  </si>
  <si>
    <t>-519.860950072908 127.930705716697 -830.70107605637</t>
  </si>
  <si>
    <t>-545.056432376004 160.433554919935 -682.154755868952</t>
  </si>
  <si>
    <t>-591.375845459112 291.91428943093 -669.150336657186</t>
  </si>
  <si>
    <t>-553.590621578104 325.500952914627 -373.440762424702</t>
  </si>
  <si>
    <t>-354.195041350412 209.447965552815 -290.386003770421</t>
  </si>
  <si>
    <t>-533.718570989802 101.565622676557 -679.701785026388</t>
  </si>
  <si>
    <t>-296.119815541067 29.8288863631219 -361.053494805337</t>
  </si>
  <si>
    <t>-492.308685913003 226.329470254374 -205.673467134009</t>
  </si>
  <si>
    <t>-487.774139248735 253.578672938044 209.889907635744</t>
  </si>
  <si>
    <t>-488.171408850021 281.675641036055 615.339209671879</t>
  </si>
  <si>
    <t>-340.086545786882 302.091844568467 674.398963759729</t>
  </si>
  <si>
    <t>-516.170541260393 68.2829914792969 -200.231096865262</t>
  </si>
  <si>
    <t>-525.930173487194 79.8574291211748 215.97410776205</t>
  </si>
  <si>
    <t>-530.62160269646 98.2655051954021 621.844914157358</t>
  </si>
  <si>
    <t>-387.794780287899 54.3753934540202 681.07457277159</t>
  </si>
  <si>
    <t>9763-20170724T150445.773504500.bin</t>
  </si>
  <si>
    <t>-504.315904880755 147.024752026342 -202.980804103938</t>
  </si>
  <si>
    <t>-518.44258890311 145.753277570736 -300.463210083744</t>
  </si>
  <si>
    <t>-528.100767528592 142.168187687398 -408.434828927171</t>
  </si>
  <si>
    <t>-534.366166968429 138.322244475117 -506.158708140267</t>
  </si>
  <si>
    <t>-538.131197979774 134.041347590181 -603.992815881658</t>
  </si>
  <si>
    <t>-540.767271391863 127.714324556347 -741.822442978605</t>
  </si>
  <si>
    <t>-520.117960226599 127.377145164387 -830.673450240969</t>
  </si>
  <si>
    <t>-545.270966624429 159.944399742438 -682.140327580511</t>
  </si>
  <si>
    <t>-591.641728515479 291.4057193486 -669.19790744305</t>
  </si>
  <si>
    <t>-554.062141666129 325.20850912572 -373.486546044055</t>
  </si>
  <si>
    <t>-354.830127600734 208.830021118081 -290.49473338008</t>
  </si>
  <si>
    <t>-533.933110140435 101.07784022637 -679.655012070835</t>
  </si>
  <si>
    <t>-296.33624862145 29.4223873641138 -360.934231653851</t>
  </si>
  <si>
    <t>-492.405083167485 226.0600304587 -205.680382154804</t>
  </si>
  <si>
    <t>-487.823460234972 253.387678937519 209.877294448165</t>
  </si>
  <si>
    <t>-488.164376223165 281.674113082766 615.313305010188</t>
  </si>
  <si>
    <t>-340.085735013335 302.088693106688 674.389176780135</t>
  </si>
  <si>
    <t>-516.238458835601 68.005999380907 -200.222694755277</t>
  </si>
  <si>
    <t>-526.002063674456 79.6690335861365 215.97996657735</t>
  </si>
  <si>
    <t>-530.639606056238 98.2504785777166 621.846337706332</t>
  </si>
  <si>
    <t>-387.796117862718 54.385115521065 681.054147827284</t>
  </si>
  <si>
    <t>9763-20170724T150445.841685900.bin</t>
  </si>
  <si>
    <t>-504.471478482559 146.529465920097 -202.969080554651</t>
  </si>
  <si>
    <t>-518.620177382691 145.225586220648 -300.447910207412</t>
  </si>
  <si>
    <t>-528.343703903681 141.574761621452 -408.411486744492</t>
  </si>
  <si>
    <t>-534.683520332769 137.654754278111 -506.12753650217</t>
  </si>
  <si>
    <t>-538.53744325248 133.283204922982 -603.954125852211</t>
  </si>
  <si>
    <t>-541.312910982547 126.81029522463 -741.774343301433</t>
  </si>
  <si>
    <t>-520.723910710763 126.410908060064 -830.639074247229</t>
  </si>
  <si>
    <t>-545.7726080399 159.100414316635 -682.121500062081</t>
  </si>
  <si>
    <t>-592.260498663128 290.528449084048 -669.277906403976</t>
  </si>
  <si>
    <t>-554.968280652505 325.030768635718 -373.611090307195</t>
  </si>
  <si>
    <t>-356.198595832662 207.881305275194 -290.59517562651</t>
  </si>
  <si>
    <t>-534.399528453933 100.242746353811 -679.586194129414</t>
  </si>
  <si>
    <t>-296.639235315204 28.8244224854232 -360.907336369019</t>
  </si>
  <si>
    <t>-492.656098198881 225.571079256847 -205.68722654071</t>
  </si>
  <si>
    <t>-487.938105582319 253.134465198122 209.853423948991</t>
  </si>
  <si>
    <t>-488.156558913935 281.680909902735 615.258060042543</t>
  </si>
  <si>
    <t>-340.099571837046 302.227616452864 674.342386720656</t>
  </si>
  <si>
    <t>-516.273857802733 67.5136608371211 -200.209011122974</t>
  </si>
  <si>
    <t>-526.05942433795 79.3727762209819 215.987584296959</t>
  </si>
  <si>
    <t>-530.675548126838 98.2437984269422 621.839326188619</t>
  </si>
  <si>
    <t>-387.788622265308 54.4586709866169 681.001791714467</t>
  </si>
  <si>
    <t>9763-20170724T150445.874413700.bin</t>
  </si>
  <si>
    <t>-504.553860297727 146.348938128821 -202.97132497838</t>
  </si>
  <si>
    <t>-518.709526637296 145.030348586651 -300.448880075433</t>
  </si>
  <si>
    <t>-528.461600812308 141.352551049196 -408.409028990962</t>
  </si>
  <si>
    <t>-534.835245896593 137.40244911447 -506.121695842274</t>
  </si>
  <si>
    <t>-538.730641394505 132.994690760995 -603.944974646798</t>
  </si>
  <si>
    <t>-541.572261609646 126.462869917831 -741.760953688519</t>
  </si>
  <si>
    <t>-521.029454781512 126.040883075555 -830.636225653417</t>
  </si>
  <si>
    <t>-546.016063290183 158.775880989432 -682.119487934131</t>
  </si>
  <si>
    <t>-592.529957970273 290.200185665969 -669.297620265641</t>
  </si>
  <si>
    <t>-555.264526168046 325.014640292526 -373.664001409998</t>
  </si>
  <si>
    <t>-356.692198989154 207.491035512061 -290.704693645276</t>
  </si>
  <si>
    <t>-534.616309585159 99.9242632003156 -679.565224049324</t>
  </si>
  <si>
    <t>-296.776911712336 28.6465264016651 -361.024151553269</t>
  </si>
  <si>
    <t>-492.834904285688 225.416969239373 -205.697926153617</t>
  </si>
  <si>
    <t>-488.024367212107 253.043321877251 209.837373086832</t>
  </si>
  <si>
    <t>-488.15706500585 281.687390381095 615.233590200593</t>
  </si>
  <si>
    <t>-340.114117130483 302.3505189839 674.312533703911</t>
  </si>
  <si>
    <t>-516.283381091129 67.3121585855204 -200.20430905615</t>
  </si>
  <si>
    <t>-526.101359548718 79.2741761936695 215.988554858941</t>
  </si>
  <si>
    <t>-530.68907441989 98.2411887406163 621.837770186679</t>
  </si>
  <si>
    <t>-387.773999034239 54.5269672166419 680.984669197801</t>
  </si>
  <si>
    <t>9763-20170724T150445.943596900.bin</t>
  </si>
  <si>
    <t>-504.728227843339 146.029527647106 -202.978205426294</t>
  </si>
  <si>
    <t>-518.888689265519 144.682321317538 -300.454711100591</t>
  </si>
  <si>
    <t>-528.704410273592 140.954200091373 -408.407192275722</t>
  </si>
  <si>
    <t>-535.158256420382 136.94838328703 -506.112519870053</t>
  </si>
  <si>
    <t>-539.155832398641 132.472861651596 -603.928619085513</t>
  </si>
  <si>
    <t>-542.16376831126 125.831648691685 -741.735871779205</t>
  </si>
  <si>
    <t>-521.728351513043 125.392675534067 -830.635689169195</t>
  </si>
  <si>
    <t>-546.564001094719 158.186632514729 -682.113691896351</t>
  </si>
  <si>
    <t>-593.148807464448 289.59579549259 -669.381712255022</t>
  </si>
  <si>
    <t>-555.905435450044 325.026557819688 -373.818571340185</t>
  </si>
  <si>
    <t>-357.592363838545 206.706427555711 -291.372877400374</t>
  </si>
  <si>
    <t>-535.104335161505 99.3479831733544 -679.528360444171</t>
  </si>
  <si>
    <t>-296.96952920749 28.2396850428631 -361.178298385198</t>
  </si>
  <si>
    <t>-493.119040796785 225.066336009063 -205.710410912378</t>
  </si>
  <si>
    <t>-488.178647897981 252.871472397779 209.811496180113</t>
  </si>
  <si>
    <t>-488.14318864389 281.704720300356 615.196402096649</t>
  </si>
  <si>
    <t>-340.131711343542 302.526057401976 674.298647718733</t>
  </si>
  <si>
    <t>-516.377978729958 66.9661157160192 -200.188768293995</t>
  </si>
  <si>
    <t>-526.19705159306 79.0386528272679 216.0008860221</t>
  </si>
  <si>
    <t>-530.707250812968 98.2086687378621 621.839687924588</t>
  </si>
  <si>
    <t>-387.769516909859 54.565802175817 680.984461802078</t>
  </si>
  <si>
    <t>9763-20170724T150445.971207200.bin</t>
  </si>
  <si>
    <t>-504.831750901632 145.882375057545 -202.979304073344</t>
  </si>
  <si>
    <t>-519.007632218984 144.518854390861 -300.453406495399</t>
  </si>
  <si>
    <t>-528.88048395787 140.757360690331 -408.399533431826</t>
  </si>
  <si>
    <t>-535.401369383687 136.713462399137 -506.098778687786</t>
  </si>
  <si>
    <t>-539.480838557817 132.191016262693 -603.9092824663</t>
  </si>
  <si>
    <t>-542.619183915191 125.47318980929 -741.709863663972</t>
  </si>
  <si>
    <t>-522.241545857732 125.014081980537 -830.623054140454</t>
  </si>
  <si>
    <t>-546.976015359648 157.858800466225 -682.101188666712</t>
  </si>
  <si>
    <t>-593.59557394478 289.260607988723 -669.419864307653</t>
  </si>
  <si>
    <t>-556.337666075569 324.939264221052 -373.888452267758</t>
  </si>
  <si>
    <t>-358.049463529152 206.380137761861 -291.726784984214</t>
  </si>
  <si>
    <t>-535.487877864518 99.0264796581016 -679.49476960401</t>
  </si>
  <si>
    <t>-297.21472573024 28.0126319171202 -361.196810112442</t>
  </si>
  <si>
    <t>-493.274487896176 224.936261227459 -205.726545477606</t>
  </si>
  <si>
    <t>-488.235241128017 252.794553379144 209.790670856758</t>
  </si>
  <si>
    <t>-488.135311888177 281.707098825173 615.177000901124</t>
  </si>
  <si>
    <t>-340.136189959278 302.596412918411 674.28615528365</t>
  </si>
  <si>
    <t>-516.423922342637 66.7961351644915 -200.184479483742</t>
  </si>
  <si>
    <t>-526.263667811132 78.9310760458895 216.00287705145</t>
  </si>
  <si>
    <t>-530.707771065852 98.1952360049982 621.83977439121</t>
  </si>
  <si>
    <t>-387.755824429655 54.6059936377405 680.989787063065</t>
  </si>
  <si>
    <t>9763-20170724T150446.042386900.bin</t>
  </si>
  <si>
    <t>-505.045450754098 145.63471953904 -202.962247799381</t>
  </si>
  <si>
    <t>-519.241428582746 144.257740837036 -300.433120198314</t>
  </si>
  <si>
    <t>-529.238004070892 140.450009487463 -408.366342106526</t>
  </si>
  <si>
    <t>-535.910051227184 136.347413609531 -506.05288558253</t>
  </si>
  <si>
    <t>-540.17885581188 131.74658150475 -603.851683227895</t>
  </si>
  <si>
    <t>-543.622800509238 124.895380621564 -741.638574425298</t>
  </si>
  <si>
    <t>-523.39183389135 124.391643688634 -830.584770495237</t>
  </si>
  <si>
    <t>-547.871516500898 157.333921328063 -682.050975121083</t>
  </si>
  <si>
    <t>-594.551900485137 288.720130391469 -669.450472129407</t>
  </si>
  <si>
    <t>-557.18033999142 324.783073689531 -373.980063341401</t>
  </si>
  <si>
    <t>-358.903145357184 205.96235504542 -292.170471435285</t>
  </si>
  <si>
    <t>-536.329454285545 98.5135590753987 -679.41459861169</t>
  </si>
  <si>
    <t>-297.759152150333 27.7264670103293 -361.276365108276</t>
  </si>
  <si>
    <t>-493.541078394275 224.695349366026 -205.733463744329</t>
  </si>
  <si>
    <t>-488.336429675683 252.663334242062 209.774317745143</t>
  </si>
  <si>
    <t>-488.128091018957 281.725281858359 615.142109246222</t>
  </si>
  <si>
    <t>-340.14726108407 302.728112875504 674.256863374139</t>
  </si>
  <si>
    <t>-516.585610980327 66.5418766541975 -200.172378308219</t>
  </si>
  <si>
    <t>-526.365209776162 78.7721995458357 216.013633142015</t>
  </si>
  <si>
    <t>-530.708848904047 98.1955270508481 621.842714387323</t>
  </si>
  <si>
    <t>-387.737202366615 54.6809593236517 681.000102851481</t>
  </si>
  <si>
    <t>9763-20170724T150446.073539600.bin</t>
  </si>
  <si>
    <t>-505.100120511479 145.518053481725 -202.965614473653</t>
  </si>
  <si>
    <t>-519.312819095268 144.135651550612 -300.433998588161</t>
  </si>
  <si>
    <t>-529.358770132851 140.30834019827 -408.36196267224</t>
  </si>
  <si>
    <t>-536.087271137351 136.180979264728 -506.043485318018</t>
  </si>
  <si>
    <t>-540.423897889413 131.547478073776 -603.837771571507</t>
  </si>
  <si>
    <t>-543.974822097525 124.641357422516 -741.619217383419</t>
  </si>
  <si>
    <t>-523.805740151755 124.118418226093 -830.579398917514</t>
  </si>
  <si>
    <t>-548.18646632438 157.101972691221 -682.040783216873</t>
  </si>
  <si>
    <t>-594.855183179911 288.498085584872 -669.482349090829</t>
  </si>
  <si>
    <t>-557.475590948951 324.845121830871 -374.047746678762</t>
  </si>
  <si>
    <t>-359.24318622907 205.800244708298 -292.455808650075</t>
  </si>
  <si>
    <t>-536.62393931917 98.286310978609 -679.390696990603</t>
  </si>
  <si>
    <t>-297.942245558262 27.682476930823 -361.341469084282</t>
  </si>
  <si>
    <t>-493.616751272946 224.592232906682 -205.73441130396</t>
  </si>
  <si>
    <t>-488.379322973536 252.606201962849 209.769910944078</t>
  </si>
  <si>
    <t>-488.126134792832 281.727683966068 615.128244506023</t>
  </si>
  <si>
    <t>-340.149043223835 302.761774592489 674.241329514877</t>
  </si>
  <si>
    <t>-516.609033620663 66.4131160764148 -200.165911819436</t>
  </si>
  <si>
    <t>-526.38096608762 78.6925207764555 216.018816826722</t>
  </si>
  <si>
    <t>-530.713489196188 98.1925193023831 621.844278676514</t>
  </si>
  <si>
    <t>-387.737365947463 54.6907775474349 681.000206790155</t>
  </si>
  <si>
    <t>9763-20170724T150446.137709200.bin</t>
  </si>
  <si>
    <t>-505.187223166827 145.304399203121 -202.983685158203</t>
  </si>
  <si>
    <t>-519.451572816773 143.922025097188 -300.444522621248</t>
  </si>
  <si>
    <t>-529.622332563075 140.054577359897 -408.359265077208</t>
  </si>
  <si>
    <t>-536.489054946201 135.871967149872 -506.028988835337</t>
  </si>
  <si>
    <t>-540.988021990996 131.162258081798 -603.812321041697</t>
  </si>
  <si>
    <t>-544.791660531961 124.125043406029 -741.580147738904</t>
  </si>
  <si>
    <t>-524.735235221095 123.546563986762 -830.56570438242</t>
  </si>
  <si>
    <t>-548.902306344766 156.640710181724 -682.024791628751</t>
  </si>
  <si>
    <t>-595.549455960632 288.049472842336 -669.53523046746</t>
  </si>
  <si>
    <t>-558.1076746913 324.951712800943 -374.177201059814</t>
  </si>
  <si>
    <t>-359.96693732922 205.589059808828 -292.827278425634</t>
  </si>
  <si>
    <t>-537.318366852193 97.8308388812154 -679.340651153143</t>
  </si>
  <si>
    <t>-298.270612906995 27.3687929370888 -361.43938694685</t>
  </si>
  <si>
    <t>-493.721327879438 224.395145915533 -205.745616976242</t>
  </si>
  <si>
    <t>-488.424559736065 252.500854780058 209.751673688568</t>
  </si>
  <si>
    <t>-488.124660755836 281.735291692406 615.10163905676</t>
  </si>
  <si>
    <t>-340.158347367988 302.855317876744 674.210967725393</t>
  </si>
  <si>
    <t>-516.682547813101 66.1959153417456 -200.174351886705</t>
  </si>
  <si>
    <t>-526.39094015254 78.5656497825282 216.00918916227</t>
  </si>
  <si>
    <t>-530.722668171248 98.1775179496392 621.841697282784</t>
  </si>
  <si>
    <t>-387.740622810993 54.6976391219043 680.999412363584</t>
  </si>
  <si>
    <t>9763-20170724T150446.172805900.bin</t>
  </si>
  <si>
    <t>-505.253620369867 145.218405858557 -202.97584471556</t>
  </si>
  <si>
    <t>-519.526077618098 143.837583876931 -300.435581501695</t>
  </si>
  <si>
    <t>-529.729826604558 139.943546170384 -408.346200669979</t>
  </si>
  <si>
    <t>-536.634825224094 135.724124790866 -506.011611239938</t>
  </si>
  <si>
    <t>-541.179629397998 130.964752218497 -603.790418851413</t>
  </si>
  <si>
    <t>-545.054985938379 123.843404386006 -741.55209731284</t>
  </si>
  <si>
    <t>-525.02750263342 123.229757793658 -830.543848099108</t>
  </si>
  <si>
    <t>-549.130479280614 156.39625790459 -682.014638697112</t>
  </si>
  <si>
    <t>-595.796659352553 287.806351195108 -669.569407714624</t>
  </si>
  <si>
    <t>-558.309999865434 324.938605861218 -374.245930209465</t>
  </si>
  <si>
    <t>-360.247989065775 205.414404637203 -292.941606461171</t>
  </si>
  <si>
    <t>-537.553442075818 97.5863084058421 -679.300198564371</t>
  </si>
  <si>
    <t>-298.460881383241 27.2951408100325 -361.38719962882</t>
  </si>
  <si>
    <t>-493.782918985672 224.300060137391 -205.742243207041</t>
  </si>
  <si>
    <t>-488.437244657741 252.466447179822 209.750299456434</t>
  </si>
  <si>
    <t>-488.130652282072 281.727951249677 615.088534230206</t>
  </si>
  <si>
    <t>-340.16095057589 302.864824980877 674.183351110415</t>
  </si>
  <si>
    <t>-516.743120979396 66.1050566045453 -200.174660131858</t>
  </si>
  <si>
    <t>-526.411444569385 78.5134044204144 216.008645802977</t>
  </si>
  <si>
    <t>-530.72537051664 98.178293690414 621.839558238379</t>
  </si>
  <si>
    <t>-387.735270945022 54.7198295134569 680.993523394799</t>
  </si>
  <si>
    <t>9763-20170724T150446.239987000.bin</t>
  </si>
  <si>
    <t>-505.36399527572 145.113406687662 -202.979382445715</t>
  </si>
  <si>
    <t>-519.661184257894 143.73691429024 -300.43555057182</t>
  </si>
  <si>
    <t>-529.900656650882 139.850544038123 -408.343092666106</t>
  </si>
  <si>
    <t>-536.841477599862 135.638650887693 -506.006335665348</t>
  </si>
  <si>
    <t>-541.425689924006 130.887083644962 -603.783590260231</t>
  </si>
  <si>
    <t>-545.360333310463 123.77699475384 -741.544205034879</t>
  </si>
  <si>
    <t>-525.35644243966 123.168816218307 -830.541129625991</t>
  </si>
  <si>
    <t>-549.410543349827 156.324954805636 -682.002378811417</t>
  </si>
  <si>
    <t>-596.045865604035 287.750554972369 -669.569723120101</t>
  </si>
  <si>
    <t>-558.604851706348 324.979250136757 -374.252625303664</t>
  </si>
  <si>
    <t>-360.662570198366 205.250174826991 -292.958115658735</t>
  </si>
  <si>
    <t>-537.831658981749 97.5149531708394 -679.297776443098</t>
  </si>
  <si>
    <t>-298.604139084516 27.0825402104449 -361.441026727051</t>
  </si>
  <si>
    <t>-493.86338835859 224.193041552608 -205.756917648478</t>
  </si>
  <si>
    <t>-488.490716564701 252.40038270535 209.732521155383</t>
  </si>
  <si>
    <t>-488.131139768437 281.731018791346 615.069263391481</t>
  </si>
  <si>
    <t>-340.165000732219 302.89875869354 674.161990802178</t>
  </si>
  <si>
    <t>-516.865361851996 66.0085702866486 -200.171271089515</t>
  </si>
  <si>
    <t>-526.432807389128 78.4230453120779 216.014194487759</t>
  </si>
  <si>
    <t>-530.733134066004 98.1822266796744 621.834647712346</t>
  </si>
  <si>
    <t>-387.740604100081 54.7250208906291 680.983653887234</t>
  </si>
  <si>
    <t>9763-20170724T150446.276055500.bin</t>
  </si>
  <si>
    <t>-505.417295632547 145.071001959312 -202.991696360413</t>
  </si>
  <si>
    <t>-519.707231117322 143.691193215562 -300.448831159894</t>
  </si>
  <si>
    <t>-529.958855573277 139.802911097471 -408.355168871159</t>
  </si>
  <si>
    <t>-536.918865934627 135.589076904303 -506.016960872681</t>
  </si>
  <si>
    <t>-541.530496566839 130.834403737159 -603.792815037977</t>
  </si>
  <si>
    <t>-545.51236444823 123.71806457231 -741.55162708875</t>
  </si>
  <si>
    <t>-525.506764911962 123.128250058887 -830.548448785388</t>
  </si>
  <si>
    <t>-549.538916021181 156.269349578871 -682.009975633273</t>
  </si>
  <si>
    <t>-596.140218150154 287.698850281424 -669.552212779808</t>
  </si>
  <si>
    <t>-558.715810551898 324.945930888023 -374.235350070814</t>
  </si>
  <si>
    <t>-360.85956780181 205.182409630352 -292.782189588439</t>
  </si>
  <si>
    <t>-537.965592170582 97.4581802326661 -679.306494453027</t>
  </si>
  <si>
    <t>-298.835244268545 27.125557252848 -361.3938038788</t>
  </si>
  <si>
    <t>-493.917161481294 224.140717135174 -205.756999128482</t>
  </si>
  <si>
    <t>-488.54153093945 252.394655639717 209.729243846637</t>
  </si>
  <si>
    <t>-488.13413875827 281.740057828254 615.063725731848</t>
  </si>
  <si>
    <t>-340.168404613973 302.917442576948 674.153967668878</t>
  </si>
  <si>
    <t>-516.919394702194 65.9591427486221 -200.173735655237</t>
  </si>
  <si>
    <t>-526.468241166676 78.3839821579638 216.011865546703</t>
  </si>
  <si>
    <t>-530.738724105551 98.1779522504694 621.831839407203</t>
  </si>
  <si>
    <t>-387.741991961863 54.7333680887346 680.980052718536</t>
  </si>
  <si>
    <t>9763-20170724T150446.340226600.bin</t>
  </si>
  <si>
    <t>-505.392115305677 144.968777183558 -202.989347604071</t>
  </si>
  <si>
    <t>-519.669580903382 143.598551247698 -300.448496062553</t>
  </si>
  <si>
    <t>-529.921973087971 139.721719958419 -408.355086487483</t>
  </si>
  <si>
    <t>-536.888659020686 135.51787029298 -506.016766791199</t>
  </si>
  <si>
    <t>-541.512987506345 130.77195972911 -603.792513357671</t>
  </si>
  <si>
    <t>-545.519031929238 123.666181280592 -741.551227155196</t>
  </si>
  <si>
    <t>-525.464842482509 123.100614539248 -830.537265261365</t>
  </si>
  <si>
    <t>-549.528016169974 156.214145004075 -682.006687393544</t>
  </si>
  <si>
    <t>-596.079516421601 287.655166893359 -669.506960781486</t>
  </si>
  <si>
    <t>-558.809633020285 324.886950061285 -374.16856380032</t>
  </si>
  <si>
    <t>-361.179024510872 204.815637823272 -292.621015121872</t>
  </si>
  <si>
    <t>-537.968482620755 97.4000234808993 -679.309127878257</t>
  </si>
  <si>
    <t>-298.917874048766 26.7926213154983 -361.450232888095</t>
  </si>
  <si>
    <t>-493.92170013915 224.047877206161 -205.755918101682</t>
  </si>
  <si>
    <t>-488.583637673779 252.332052321707 209.728761282442</t>
  </si>
  <si>
    <t>-488.128263823953 281.753341199244 615.060775456464</t>
  </si>
  <si>
    <t>-340.164713836751 302.923287425674 674.15923235208</t>
  </si>
  <si>
    <t>-516.876953936222 65.8679265380879 -200.18759250024</t>
  </si>
  <si>
    <t>-526.454985610092 78.3067677409981 215.996915063759</t>
  </si>
  <si>
    <t>-530.753526051745 98.1634605202512 621.82655552313</t>
  </si>
  <si>
    <t>-387.759294299463 54.7016224188642 680.968064904548</t>
  </si>
  <si>
    <t>9763-20170724T150446.375335300.bin</t>
  </si>
  <si>
    <t>-505.365151850631 144.941016487859 -202.964809298894</t>
  </si>
  <si>
    <t>-519.645650274924 143.582319920832 -300.423644515605</t>
  </si>
  <si>
    <t>-529.885697064912 139.723536999125 -408.332206550142</t>
  </si>
  <si>
    <t>-536.835115780887 135.5389263548 -505.995815148291</t>
  </si>
  <si>
    <t>-541.436269323849 130.815680214935 -603.773902242588</t>
  </si>
  <si>
    <t>-545.40364054697 123.745740466146 -741.535453185126</t>
  </si>
  <si>
    <t>-525.31703456919 123.194009447296 -830.514286903475</t>
  </si>
  <si>
    <t>-549.438044772005 156.27663736217 -681.983255127025</t>
  </si>
  <si>
    <t>-596.016355035897 287.704772879256 -669.448066397397</t>
  </si>
  <si>
    <t>-558.855022656755 325.031752808472 -374.10807815639</t>
  </si>
  <si>
    <t>-361.292716009052 204.822644645504 -292.597908888028</t>
  </si>
  <si>
    <t>-537.861846921724 97.4650910205685 -679.298436704321</t>
  </si>
  <si>
    <t>-298.864099673351 26.7429064239866 -361.462749820229</t>
  </si>
  <si>
    <t>-493.888831425164 224.035623255433 -205.738073752709</t>
  </si>
  <si>
    <t>-488.570563339827 252.32423703216 209.746547487512</t>
  </si>
  <si>
    <t>-488.133750094482 281.757397167451 615.062723771568</t>
  </si>
  <si>
    <t>-340.16676642902 302.943819280522 674.146655366932</t>
  </si>
  <si>
    <t>-516.864870219686 65.8257553871431 -200.192544487097</t>
  </si>
  <si>
    <t>-526.40868973423 78.2871586789604 215.992080091543</t>
  </si>
  <si>
    <t>-530.756234762324 98.1731853976451 621.820082255171</t>
  </si>
  <si>
    <t>-387.757021448687 54.7118467356784 680.949948983338</t>
  </si>
  <si>
    <t>9763-20170724T150446.441510600.bin</t>
  </si>
  <si>
    <t>-505.291858535412 144.97312993648 -202.977745530126</t>
  </si>
  <si>
    <t>-519.556192477709 143.633253996122 -300.439193382007</t>
  </si>
  <si>
    <t>-529.734639498784 139.825209247489 -408.355361745926</t>
  </si>
  <si>
    <t>-536.612028398729 135.700524657535 -506.026737787561</t>
  </si>
  <si>
    <t>-541.125651745462 131.053095736143 -603.812300073848</t>
  </si>
  <si>
    <t>-544.954440797989 124.10739751655 -741.584170054044</t>
  </si>
  <si>
    <t>-524.793522557951 123.607736724735 -830.546467322651</t>
  </si>
  <si>
    <t>-549.062458514796 156.581805324018 -682.006272488459</t>
  </si>
  <si>
    <t>-595.624897589386 288.00114912762 -669.305501698547</t>
  </si>
  <si>
    <t>-558.754373161495 325.089854958755 -373.899074291642</t>
  </si>
  <si>
    <t>-361.18504707545 204.808300833642 -292.51280069366</t>
  </si>
  <si>
    <t>-537.461560943908 97.7733282383031 -679.363811475403</t>
  </si>
  <si>
    <t>-298.54198491761 27.0785916453815 -361.637125834901</t>
  </si>
  <si>
    <t>-493.817330663924 224.073819680451 -205.726537433595</t>
  </si>
  <si>
    <t>-488.527451162282 252.349234305284 209.759367449243</t>
  </si>
  <si>
    <t>-488.133233877041 281.76399599603 615.07261695097</t>
  </si>
  <si>
    <t>-340.169397453898 302.977700204562 674.1545759648</t>
  </si>
  <si>
    <t>-516.78638006039 65.8418471378338 -200.202277745535</t>
  </si>
  <si>
    <t>-526.344813832463 78.3210868509434 215.981444615799</t>
  </si>
  <si>
    <t>-530.761477306682 98.1854522954716 621.809351492428</t>
  </si>
  <si>
    <t>-387.754417045574 54.7328038639762 680.926527128765</t>
  </si>
  <si>
    <t>9763-20170724T150446.474128800.bin</t>
  </si>
  <si>
    <t>-505.237278254587 144.9963901809 -202.985168871259</t>
  </si>
  <si>
    <t>-519.484502442384 143.653943099161 -300.449045621096</t>
  </si>
  <si>
    <t>-529.618991142805 139.863974735559 -408.370001448802</t>
  </si>
  <si>
    <t>-536.447424362438 135.765540182785 -506.045928205453</t>
  </si>
  <si>
    <t>-540.90352649688 131.154810638537 -603.835984693331</t>
  </si>
  <si>
    <t>-544.642880738856 124.272941470562 -741.613393223622</t>
  </si>
  <si>
    <t>-524.438995687512 123.810205342831 -830.566241699246</t>
  </si>
  <si>
    <t>-548.796666478701 156.718483641669 -682.022928518628</t>
  </si>
  <si>
    <t>-595.376030093523 288.123460259958 -669.248395637897</t>
  </si>
  <si>
    <t>-558.725340610056 325.121700958496 -373.803243446098</t>
  </si>
  <si>
    <t>-361.142558944192 204.877769649391 -292.394227696518</t>
  </si>
  <si>
    <t>-537.183279980077 97.9114934184047 -679.400733545003</t>
  </si>
  <si>
    <t>-298.330446342057 27.2119061865458 -361.742462417419</t>
  </si>
  <si>
    <t>-493.774258802878 224.094433255582 -205.7218257303</t>
  </si>
  <si>
    <t>-488.513016678259 252.381128019211 209.763674264661</t>
  </si>
  <si>
    <t>-488.123766378293 281.772005575059 615.080269102922</t>
  </si>
  <si>
    <t>-340.160523005299 302.958376951549 674.173563036709</t>
  </si>
  <si>
    <t>-516.742938279343 65.8739023171163 -200.203722978604</t>
  </si>
  <si>
    <t>-526.320213276803 78.3495320877087 215.979707328657</t>
  </si>
  <si>
    <t>-530.759859057303 98.1893063988236 621.807276506361</t>
  </si>
  <si>
    <t>-387.769749350314 54.6890805824053 680.930535700874</t>
  </si>
  <si>
    <t>9763-20170724T150446.541307700.bin</t>
  </si>
  <si>
    <t>-505.121283335114 145.074783376865 -202.983377268594</t>
  </si>
  <si>
    <t>-519.368409779517 143.726202703865 -300.447229880485</t>
  </si>
  <si>
    <t>-529.428272635686 139.962619101817 -408.376019223876</t>
  </si>
  <si>
    <t>-536.160709788182 135.90497629919 -506.060328115943</t>
  </si>
  <si>
    <t>-540.493355958579 131.354111893406 -603.858603524536</t>
  </si>
  <si>
    <t>-544.031069754885 124.579048898056 -741.646887057776</t>
  </si>
  <si>
    <t>-523.725464319079 124.169254044197 -830.576725004858</t>
  </si>
  <si>
    <t>-548.296198241576 156.973612630962 -682.036381163655</t>
  </si>
  <si>
    <t>-594.910629491548 288.351718435323 -669.121535703876</t>
  </si>
  <si>
    <t>-558.675955496382 325.147097545363 -373.599713818296</t>
  </si>
  <si>
    <t>-361.108685672663 204.917814503302 -292.131500143268</t>
  </si>
  <si>
    <t>-536.638387963173 98.1741620609591 -679.444512917769</t>
  </si>
  <si>
    <t>-297.850519493256 27.6646039232201 -361.775048667196</t>
  </si>
  <si>
    <t>-493.661525670407 224.196741662982 -205.728995566359</t>
  </si>
  <si>
    <t>-488.400858297983 252.413406484067 209.761258081028</t>
  </si>
  <si>
    <t>-488.107001459894 281.786307979276 615.089001726066</t>
  </si>
  <si>
    <t>-340.149681327576 302.937279334195 674.209773228205</t>
  </si>
  <si>
    <t>-516.606521254337 65.9315973230264 -200.198657523385</t>
  </si>
  <si>
    <t>-526.182321560833 78.4036781704444 215.984868982146</t>
  </si>
  <si>
    <t>-530.749068429106 98.2072221953465 621.809249348617</t>
  </si>
  <si>
    <t>-387.765163458013 54.697554701926 680.940552075898</t>
  </si>
  <si>
    <t>9763-20170724T150446.577497200.bin</t>
  </si>
  <si>
    <t>-505.078490793108 145.114062326728 -202.982471450068</t>
  </si>
  <si>
    <t>-519.334290401645 143.76512487301 -300.445034841031</t>
  </si>
  <si>
    <t>-529.368330061198 140.006703472499 -408.376501977294</t>
  </si>
  <si>
    <t>-536.063405087074 135.957805605532 -506.063673870596</t>
  </si>
  <si>
    <t>-540.344956274881 131.420806305452 -603.864928410466</t>
  </si>
  <si>
    <t>-543.79657436929 124.671186908258 -741.656597112991</t>
  </si>
  <si>
    <t>-523.445602359987 124.276336321341 -830.57604480608</t>
  </si>
  <si>
    <t>-548.116571376764 157.051241937011 -682.042109251045</t>
  </si>
  <si>
    <t>-594.813367636004 288.39686692225 -669.087671564484</t>
  </si>
  <si>
    <t>-558.706020800602 325.08889336759 -373.537495782873</t>
  </si>
  <si>
    <t>-361.123244159995 204.95347862804 -291.968261501822</t>
  </si>
  <si>
    <t>-536.425138843013 98.2582148933229 -679.455115916158</t>
  </si>
  <si>
    <t>-297.610685941939 27.826821052648 -361.706016472237</t>
  </si>
  <si>
    <t>-493.635527727114 224.255924278325 -205.727133527224</t>
  </si>
  <si>
    <t>-488.386216916235 252.432184958388 209.766000020034</t>
  </si>
  <si>
    <t>-488.105048671432 281.793793197527 615.095279815779</t>
  </si>
  <si>
    <t>-340.152325587958 302.963891670026 674.220693351975</t>
  </si>
  <si>
    <t>-516.551328831883 65.9582027399103 -200.202885026017</t>
  </si>
  <si>
    <t>-526.114708877384 78.4260918674001 215.981073446191</t>
  </si>
  <si>
    <t>-530.745702503317 98.2229692434942 621.808228044698</t>
  </si>
  <si>
    <t>-387.759063169449 54.7255183174352 680.941937614444</t>
  </si>
  <si>
    <t>9763-20170724T150446.638659700.bin</t>
  </si>
  <si>
    <t>-504.972608179027 145.198912701493 -203.00791380256</t>
  </si>
  <si>
    <t>-519.223386633665 143.835825621494 -300.471040308429</t>
  </si>
  <si>
    <t>-529.17646722733 140.088202093547 -408.410242839052</t>
  </si>
  <si>
    <t>-535.769204584683 136.063044069936 -506.105480003196</t>
  </si>
  <si>
    <t>-539.920117921997 131.566594396954 -603.91424415779</t>
  </si>
  <si>
    <t>-543.158978672021 124.893642831461 -741.714730035606</t>
  </si>
  <si>
    <t>-522.712031786917 124.531466663617 -830.612304396563</t>
  </si>
  <si>
    <t>-547.606666036032 157.23340457987 -682.087954563313</t>
  </si>
  <si>
    <t>-594.425726058134 288.526426088481 -669.026183605475</t>
  </si>
  <si>
    <t>-558.611225490076 324.940868074149 -373.405971977116</t>
  </si>
  <si>
    <t>-360.953777572586 204.915080865396 -291.856135069415</t>
  </si>
  <si>
    <t>-535.847952622682 98.4531508574514 -679.517797028517</t>
  </si>
  <si>
    <t>-297.083073018738 28.2357024734431 -361.750806548755</t>
  </si>
  <si>
    <t>-493.606655869067 224.345684632778 -205.736564868989</t>
  </si>
  <si>
    <t>-488.401252560922 252.501091037009 209.758489832983</t>
  </si>
  <si>
    <t>-488.098890143837 281.817030194858 615.103233308029</t>
  </si>
  <si>
    <t>-340.162040665454 303.054287555239 674.244403919764</t>
  </si>
  <si>
    <t>-516.328207837863 66.0301712494049 -200.21359905773</t>
  </si>
  <si>
    <t>-526.01489281088 78.464619749557 215.96855057301</t>
  </si>
  <si>
    <t>-530.742639400897 98.2419389031404 621.80316012713</t>
  </si>
  <si>
    <t>-387.736538064468 54.8065670809435 680.935445426883</t>
  </si>
  <si>
    <t>9763-20170724T150446.674373100.bin</t>
  </si>
  <si>
    <t>-504.947949162177 145.225173989617 -202.999703143599</t>
  </si>
  <si>
    <t>-519.188637119634 143.84970628374 -300.464162900212</t>
  </si>
  <si>
    <t>-529.099382781636 140.103892901599 -408.407454712265</t>
  </si>
  <si>
    <t>-535.641950507244 136.088371152106 -506.106268525474</t>
  </si>
  <si>
    <t>-539.731333504961 131.610309526092 -603.918486863562</t>
  </si>
  <si>
    <t>-542.872117132737 124.973444346286 -741.722914203962</t>
  </si>
  <si>
    <t>-522.369674312315 124.636099066393 -830.608005624679</t>
  </si>
  <si>
    <t>-547.382442594833 157.293626225946 -682.090295303328</t>
  </si>
  <si>
    <t>-594.278501819903 288.551966631151 -668.999573479152</t>
  </si>
  <si>
    <t>-558.609732215355 324.906743689759 -373.354363742169</t>
  </si>
  <si>
    <t>-360.920604408976 204.85768267944 -291.915761773437</t>
  </si>
  <si>
    <t>-535.585165238961 98.5206435703224 -679.528504935954</t>
  </si>
  <si>
    <t>-296.878045062103 28.3488201554555 -361.780647714927</t>
  </si>
  <si>
    <t>-493.609879739928 224.367086121571 -205.738746303337</t>
  </si>
  <si>
    <t>-488.397778007534 252.520843069998 209.756389513555</t>
  </si>
  <si>
    <t>-488.096288880777 281.824562327289 615.104195621707</t>
  </si>
  <si>
    <t>-340.164634081644 303.090132001041 674.248060019606</t>
  </si>
  <si>
    <t>-516.311886751619 66.0567918531635 -200.208282532629</t>
  </si>
  <si>
    <t>-525.998833003947 78.4560033372777 215.974919712937</t>
  </si>
  <si>
    <t>-530.742894839726 98.2463404956668 621.806543763236</t>
  </si>
  <si>
    <t>-387.741134414563 54.8029971256906 680.943482234118</t>
  </si>
  <si>
    <t>9763-20170724T150446.738543500.bin</t>
  </si>
  <si>
    <t>-504.915084964636 145.196942842824 -202.983667859049</t>
  </si>
  <si>
    <t>-519.148502265406 143.813257973462 -300.44903633944</t>
  </si>
  <si>
    <t>-528.984632568694 140.065802371731 -408.399049466258</t>
  </si>
  <si>
    <t>-535.433278199969 136.055150081347 -506.104318553445</t>
  </si>
  <si>
    <t>-539.4026873137 131.5901413917 -603.92202517665</t>
  </si>
  <si>
    <t>-542.347552176464 124.982272665347 -741.732295735486</t>
  </si>
  <si>
    <t>-521.722170237347 124.667363959577 -830.588875223619</t>
  </si>
  <si>
    <t>-546.961341132631 157.286209626427 -682.098719518591</t>
  </si>
  <si>
    <t>-593.940793374768 288.510894250681 -668.906761558975</t>
  </si>
  <si>
    <t>-558.453364465009 324.834424821552 -373.236003177933</t>
  </si>
  <si>
    <t>-360.696951510914 204.717771077046 -292.06091390407</t>
  </si>
  <si>
    <t>-535.130330305768 98.5201059739356 -679.533755111071</t>
  </si>
  <si>
    <t>-296.408579046568 28.5264564721883 -361.866877616849</t>
  </si>
  <si>
    <t>-493.614380775206 224.333065795115 -205.737269790111</t>
  </si>
  <si>
    <t>-488.438444799051 252.529419064153 209.755462982813</t>
  </si>
  <si>
    <t>-488.08352768367 281.836888384772 615.091329963878</t>
  </si>
  <si>
    <t>-340.163721525763 303.146203108924 674.249143027004</t>
  </si>
  <si>
    <t>-516.234566331131 66.0264201263192 -200.191060416911</t>
  </si>
  <si>
    <t>-526.001831181794 78.4576201010373 215.989249658236</t>
  </si>
  <si>
    <t>-530.74906087424 98.2468311569878 621.806006518363</t>
  </si>
  <si>
    <t>-387.742961817777 54.8170833793818 680.942333579893</t>
  </si>
  <si>
    <t>9763-20170724T150446.775165000.bin</t>
  </si>
  <si>
    <t>-504.922028402289 145.142010456611 -202.979090778934</t>
  </si>
  <si>
    <t>-519.150400587687 143.748340376931 -300.44500269293</t>
  </si>
  <si>
    <t>-528.937289143915 140.022310847093 -408.400375125697</t>
  </si>
  <si>
    <t>-535.325196524231 136.046598772735 -506.111063148886</t>
  </si>
  <si>
    <t>-539.218679558567 131.633420243238 -603.934154280008</t>
  </si>
  <si>
    <t>-542.041673581446 125.117194958736 -741.751287070221</t>
  </si>
  <si>
    <t>-521.35434953558 124.836928260443 -830.593649113542</t>
  </si>
  <si>
    <t>-546.727037068845 157.377620397733 -682.099730272757</t>
  </si>
  <si>
    <t>-593.702207169908 288.589373613192 -668.838940446205</t>
  </si>
  <si>
    <t>-558.375865269514 324.863939625667 -373.142908597855</t>
  </si>
  <si>
    <t>-360.62099682266 204.672070860593 -292.07522023708</t>
  </si>
  <si>
    <t>-534.860629302622 98.6174811744456 -679.564616536943</t>
  </si>
  <si>
    <t>-296.231905523698 28.7088909682527 -361.92918728659</t>
  </si>
  <si>
    <t>-493.641074241525 224.283395577228 -205.738362295294</t>
  </si>
  <si>
    <t>-488.44007663733 252.498113871135 209.752802069119</t>
  </si>
  <si>
    <t>-488.070524854803 281.825590297776 615.084530732502</t>
  </si>
  <si>
    <t>-340.158255147336 303.158229028087 674.252768689512</t>
  </si>
  <si>
    <t>-516.218027344003 65.9571787987459 -200.186832376916</t>
  </si>
  <si>
    <t>-526.015878293279 78.4491383526458 215.990955551888</t>
  </si>
  <si>
    <t>-530.750458035283 98.2519437196636 621.809565419171</t>
  </si>
  <si>
    <t>-387.73888175118 54.8418743165364 680.947108780957</t>
  </si>
  <si>
    <t>9763-20170724T150446.839335700.bin</t>
  </si>
  <si>
    <t>-504.955833992524 144.94500646519 -202.985745975495</t>
  </si>
  <si>
    <t>-519.194308295219 143.540078099321 -300.450052607588</t>
  </si>
  <si>
    <t>-528.932306623141 139.819599462359 -408.409895790569</t>
  </si>
  <si>
    <t>-535.252683252388 135.858922145646 -506.125631979214</t>
  </si>
  <si>
    <t>-539.055959353742 131.472646616457 -603.953631556201</t>
  </si>
  <si>
    <t>-541.728736214269 125.008778401036 -741.776191827569</t>
  </si>
  <si>
    <t>-520.944037613314 124.767463851752 -830.595905250995</t>
  </si>
  <si>
    <t>-546.492788058864 157.243878658119 -682.117113060882</t>
  </si>
  <si>
    <t>-593.407532002223 288.462800043053 -668.65004642657</t>
  </si>
  <si>
    <t>-558.445448903922 324.77342660419 -372.915042573176</t>
  </si>
  <si>
    <t>-360.781439338548 204.413388101948 -291.875689791235</t>
  </si>
  <si>
    <t>-534.60178472651 98.4881863106393 -679.592130900084</t>
  </si>
  <si>
    <t>-296.017008528006 28.7079570643591 -361.97809293446</t>
  </si>
  <si>
    <t>-493.700589394872 224.086314296294 -205.744239430352</t>
  </si>
  <si>
    <t>-488.441517345367 252.403761364472 209.73918057745</t>
  </si>
  <si>
    <t>-488.054096625188 281.82323027478 615.069826015731</t>
  </si>
  <si>
    <t>-340.148074963837 303.117120820154 674.267591434281</t>
  </si>
  <si>
    <t>-516.238636089193 65.7848851382432 -200.177752028318</t>
  </si>
  <si>
    <t>-526.047686706463 78.355861402375 215.997398641902</t>
  </si>
  <si>
    <t>-530.75766999937 98.2487443919972 621.8143475017</t>
  </si>
  <si>
    <t>-387.753468955497 54.8184091085725 680.954876931842</t>
  </si>
  <si>
    <t>9763-20170724T150446.874487800.bin</t>
  </si>
  <si>
    <t>-504.964738008546 144.835903343351 -202.978617239674</t>
  </si>
  <si>
    <t>-519.188064895124 143.425508663389 -300.44509134204</t>
  </si>
  <si>
    <t>-528.901580465628 139.695742525792 -408.406846187023</t>
  </si>
  <si>
    <t>-535.19662874703 135.72560352564 -506.123847336134</t>
  </si>
  <si>
    <t>-538.971304593223 131.328883890799 -603.952346950931</t>
  </si>
  <si>
    <t>-541.600339043527 124.849296407358 -741.775074499225</t>
  </si>
  <si>
    <t>-520.772891346258 124.616391950128 -830.584757599681</t>
  </si>
  <si>
    <t>-546.383403928596 157.091080414387 -682.121237049341</t>
  </si>
  <si>
    <t>-593.29762516768 288.310446079986 -668.609359040152</t>
  </si>
  <si>
    <t>-558.574697861683 324.503623112352 -372.8318529117</t>
  </si>
  <si>
    <t>-360.982996722764 204.06628074846 -291.730905553844</t>
  </si>
  <si>
    <t>-534.493057633337 98.3358513570804 -679.585735660304</t>
  </si>
  <si>
    <t>-295.957063569412 28.6037124961094 -361.976787451761</t>
  </si>
  <si>
    <t>-493.725835524732 223.98161630192 -205.745994058114</t>
  </si>
  <si>
    <t>-488.411480713271 252.320571971491 209.73527461343</t>
  </si>
  <si>
    <t>-488.040885045249 281.819335068997 615.056554076042</t>
  </si>
  <si>
    <t>-340.139640244738 303.095857318112 674.27251976793</t>
  </si>
  <si>
    <t>-516.204586884395 65.6854647802872 -200.176209268636</t>
  </si>
  <si>
    <t>-526.054607507919 78.2930683443847 215.996851946987</t>
  </si>
  <si>
    <t>-530.762016827811 98.253828398208 621.812489107204</t>
  </si>
  <si>
    <t>-387.741202419457 54.8722468940334 680.948622852013</t>
  </si>
  <si>
    <t>9763-20170724T150446.941666300.bin</t>
  </si>
  <si>
    <t>-504.981761351728 144.621295291083 -202.955861255095</t>
  </si>
  <si>
    <t>-519.225715297123 143.201773710525 -300.419131437672</t>
  </si>
  <si>
    <t>-528.926580871965 139.479017472001 -408.382354700078</t>
  </si>
  <si>
    <t>-535.196664615667 135.523925590389 -506.101572954659</t>
  </si>
  <si>
    <t>-538.933422248946 131.151964868907 -603.932612851315</t>
  </si>
  <si>
    <t>-541.495989102583 124.71878653263 -741.758795891897</t>
  </si>
  <si>
    <t>-520.623378963043 124.521801033874 -830.557860557073</t>
  </si>
  <si>
    <t>-546.331432268013 156.935832605922 -682.095682162611</t>
  </si>
  <si>
    <t>-593.319826823911 288.105795294373 -668.457214253439</t>
  </si>
  <si>
    <t>-558.850507241176 324.297169712406 -372.649787277446</t>
  </si>
  <si>
    <t>-361.335009951704 203.716585477965 -291.576035774372</t>
  </si>
  <si>
    <t>-534.395075117796 98.1891560088964 -679.575559399959</t>
  </si>
  <si>
    <t>-295.979141606677 28.5122751651404 -361.999441846717</t>
  </si>
  <si>
    <t>-493.781281266708 223.756523822902 -205.733430033531</t>
  </si>
  <si>
    <t>-488.428659677178 252.193842105272 209.740618090419</t>
  </si>
  <si>
    <t>-488.023624316355 281.796605158457 615.052206581152</t>
  </si>
  <si>
    <t>-340.130216655658 303.092372785223 674.280891230297</t>
  </si>
  <si>
    <t>-516.203851650406 65.4706340721123 -200.157672721424</t>
  </si>
  <si>
    <t>-526.043251277735 78.1573173046891 216.013239587456</t>
  </si>
  <si>
    <t>-530.782696630345 98.2594601500975 621.808591705996</t>
  </si>
  <si>
    <t>-387.756482431783 54.8640615457784 680.921554655032</t>
  </si>
  <si>
    <t>9763-20170724T150446.972823600.bin</t>
  </si>
  <si>
    <t>-505.0134896378 144.503625616003 -202.958538886802</t>
  </si>
  <si>
    <t>-519.258031853517 143.080846805258 -300.421708997578</t>
  </si>
  <si>
    <t>-528.945509254807 139.37520376391 -408.3866120244</t>
  </si>
  <si>
    <t>-535.19880769114 135.44453344612 -506.107868251614</t>
  </si>
  <si>
    <t>-538.914691739313 131.106454368517 -603.941197735736</t>
  </si>
  <si>
    <t>-541.444180157043 124.730754277237 -741.770795057797</t>
  </si>
  <si>
    <t>-520.555486360347 124.5585274442 -830.56613889314</t>
  </si>
  <si>
    <t>-546.30361124559 156.920949301567 -682.095069152187</t>
  </si>
  <si>
    <t>-593.313993614884 288.078481018109 -668.37647825702</t>
  </si>
  <si>
    <t>-558.990396054867 324.193931457947 -372.542679116218</t>
  </si>
  <si>
    <t>-361.479617225019 203.5287655444 -291.583380919775</t>
  </si>
  <si>
    <t>-534.348525163262 98.1771550538977 -679.597175073326</t>
  </si>
  <si>
    <t>-295.921547609381 28.4452062574981 -362.115644762327</t>
  </si>
  <si>
    <t>-493.827441152083 223.621274243379 -205.727721174422</t>
  </si>
  <si>
    <t>-488.454563798009 252.132506852225 209.740974039104</t>
  </si>
  <si>
    <t>-488.010029088282 281.776097435369 615.04644383657</t>
  </si>
  <si>
    <t>-340.123241908674 303.10621388786 674.27923290202</t>
  </si>
  <si>
    <t>-516.211952939798 65.3704336608612 -200.154149351549</t>
  </si>
  <si>
    <t>-526.029070418479 78.0879956539357 216.016421811429</t>
  </si>
  <si>
    <t>-530.790927291627 98.258517404922 621.807695781246</t>
  </si>
  <si>
    <t>-387.768703119338 54.8397161424009 680.913147052053</t>
  </si>
  <si>
    <t>9763-20170724T150447.008918500.bin</t>
  </si>
  <si>
    <t>-505.054237302638 144.383449727717 -202.963405981202</t>
  </si>
  <si>
    <t>-519.309411279632 142.958398199649 -300.425049479411</t>
  </si>
  <si>
    <t>-528.999708328555 139.262296116976 -408.390025806039</t>
  </si>
  <si>
    <t>-535.252468993923 135.345658889572 -506.111765584173</t>
  </si>
  <si>
    <t>-538.965133002885 131.026764860176 -603.946286839615</t>
  </si>
  <si>
    <t>-541.487505282525 124.68450443649 -741.777315696753</t>
  </si>
  <si>
    <t>-520.582785378327 124.538387912963 -830.568969687944</t>
  </si>
  <si>
    <t>-546.359826754217 156.858199648417 -682.093894427465</t>
  </si>
  <si>
    <t>-593.381440101174 288.004612603461 -668.318069784003</t>
  </si>
  <si>
    <t>-559.238456007176 324.103750218533 -372.461555597172</t>
  </si>
  <si>
    <t>-361.761535191927 203.285072779862 -291.648464856217</t>
  </si>
  <si>
    <t>-534.385255557602 98.1178155655207 -679.610082202765</t>
  </si>
  <si>
    <t>-295.939887208508 28.3411382751656 -362.140931612154</t>
  </si>
  <si>
    <t>-493.883859300589 223.507729976517 -205.729697882043</t>
  </si>
  <si>
    <t>-488.467725587581 252.041946515252 209.736833122762</t>
  </si>
  <si>
    <t>-487.9966978628 281.767267267145 615.036777988847</t>
  </si>
  <si>
    <t>-340.1161304519 303.109107082229 674.280893497425</t>
  </si>
  <si>
    <t>-516.22989476529 65.2574748661316 -200.153819375157</t>
  </si>
  <si>
    <t>-526.03271198733 78.0107225002703 216.015930751359</t>
  </si>
  <si>
    <t>-530.801839562679 98.2531675061825 621.80786405137</t>
  </si>
  <si>
    <t>-387.77040426932 54.8566066741164 680.907380006682</t>
  </si>
  <si>
    <t>9763-20170724T150447.074099900.bin</t>
  </si>
  <si>
    <t>-505.244305195558 144.168823451091 -202.949142504187</t>
  </si>
  <si>
    <t>-519.500356687966 142.740297100447 -300.410548330585</t>
  </si>
  <si>
    <t>-529.182486118148 139.051094831565 -408.376528308954</t>
  </si>
  <si>
    <t>-535.424532037146 135.146042455342 -506.099536204467</t>
  </si>
  <si>
    <t>-539.123434891633 130.844857924867 -603.935214999029</t>
  </si>
  <si>
    <t>-541.623609316197 124.534052999413 -741.768153945861</t>
  </si>
  <si>
    <t>-520.680885374475 124.457104219141 -830.551095038344</t>
  </si>
  <si>
    <t>-546.534839148636 156.688224719448 -682.077398358332</t>
  </si>
  <si>
    <t>-593.646006229487 287.792467565776 -668.221051795676</t>
  </si>
  <si>
    <t>-559.771090688929 323.99872583015 -372.346667195223</t>
  </si>
  <si>
    <t>-362.470102348436 202.730285830179 -291.778222373702</t>
  </si>
  <si>
    <t>-534.50206983372 97.9591332867678 -679.606647340632</t>
  </si>
  <si>
    <t>-296.134598610976 28.4288851842825 -362.141279436419</t>
  </si>
  <si>
    <t>-494.129841002714 223.267143622729 -205.712174898794</t>
  </si>
  <si>
    <t>-488.491872540016 251.923287126002 209.743108873786</t>
  </si>
  <si>
    <t>-487.989889797222 281.767149285548 615.034939350643</t>
  </si>
  <si>
    <t>-340.10837608625 303.093438149848 674.282253592614</t>
  </si>
  <si>
    <t>-516.379331751883 65.0567710438036 -200.14491986474</t>
  </si>
  <si>
    <t>-526.101806851842 77.8422992927472 216.025725025435</t>
  </si>
  <si>
    <t>-530.812841889601 98.242351755958 621.809512894518</t>
  </si>
  <si>
    <t>-387.761292099407 54.9100155245567 680.907367131905</t>
  </si>
  <si>
    <t>9763-20170724T150447.141278400.bin</t>
  </si>
  <si>
    <t>-505.448791238137 143.939407581492 -202.945438113039</t>
  </si>
  <si>
    <t>-519.729192160843 142.511871508299 -300.403268208775</t>
  </si>
  <si>
    <t>-529.434339083035 138.839665051621 -408.367820264366</t>
  </si>
  <si>
    <t>-535.696243592035 134.956957517234 -506.090435376118</t>
  </si>
  <si>
    <t>-539.414487229391 130.68552398517 -603.926653367968</t>
  </si>
  <si>
    <t>-541.941803166403 124.424554847916 -741.761448879745</t>
  </si>
  <si>
    <t>-520.968063296077 124.406408695709 -830.536890392559</t>
  </si>
  <si>
    <t>-546.878189265679 156.549550093252 -682.057006073019</t>
  </si>
  <si>
    <t>-594.100898188873 287.604743200706 -668.088045129676</t>
  </si>
  <si>
    <t>-560.345739423337 323.877446171606 -372.208287825985</t>
  </si>
  <si>
    <t>-363.189668106039 202.281499046604 -291.778716343813</t>
  </si>
  <si>
    <t>-534.771118479084 97.8346211833764 -679.6119227669</t>
  </si>
  <si>
    <t>-296.321868206877 28.4889375806429 -362.168824153583</t>
  </si>
  <si>
    <t>-494.367889901608 223.053420686222 -205.701144145395</t>
  </si>
  <si>
    <t>-488.574290203652 251.803659014217 209.745426974459</t>
  </si>
  <si>
    <t>-487.977010804861 281.759937262882 615.029335235063</t>
  </si>
  <si>
    <t>-340.097373481896 303.105435119044 674.274499300034</t>
  </si>
  <si>
    <t>-516.543407564012 64.8189420809933 -200.14407157067</t>
  </si>
  <si>
    <t>-526.181529135282 77.6872300569164 216.026003972255</t>
  </si>
  <si>
    <t>-530.827928829631 98.2338591596065 621.807696860925</t>
  </si>
  <si>
    <t>-387.754838091465 54.9644086625765 680.899517608463</t>
  </si>
  <si>
    <t>9763-20170724T150447.176376200.bin</t>
  </si>
  <si>
    <t>-505.584935489546 143.857234524214 -202.939713409607</t>
  </si>
  <si>
    <t>-519.873136915821 142.430492138378 -300.396373953383</t>
  </si>
  <si>
    <t>-529.587703547233 138.765446469003 -408.360282946975</t>
  </si>
  <si>
    <t>-535.858705802829 134.891454818786 -506.082670753725</t>
  </si>
  <si>
    <t>-539.586764013128 130.631480320032 -603.919069902687</t>
  </si>
  <si>
    <t>-542.128808301228 124.389469037079 -741.754424478237</t>
  </si>
  <si>
    <t>-521.139870455704 124.394801392146 -830.526327324119</t>
  </si>
  <si>
    <t>-547.076101461607 156.502644597564 -682.044424760809</t>
  </si>
  <si>
    <t>-594.372696773574 287.527130726629 -668.030713005913</t>
  </si>
  <si>
    <t>-560.698557250135 323.70290559457 -372.129752728335</t>
  </si>
  <si>
    <t>-363.593745351149 201.997977422936 -291.73947050204</t>
  </si>
  <si>
    <t>-534.934197689122 97.7945012554421 -679.609765661997</t>
  </si>
  <si>
    <t>-296.450164951125 28.6288299066364 -362.133178959843</t>
  </si>
  <si>
    <t>-494.539158330688 222.975349552074 -205.690993361847</t>
  </si>
  <si>
    <t>-488.65054913001 251.753490654787 209.752340354426</t>
  </si>
  <si>
    <t>-487.972841188533 281.747986294326 615.034948894719</t>
  </si>
  <si>
    <t>-340.094322496211 303.12774437775 674.270547272411</t>
  </si>
  <si>
    <t>-516.637108997981 64.7466315040897 -200.143369580679</t>
  </si>
  <si>
    <t>-526.213110903238 77.5968946670021 216.028671352683</t>
  </si>
  <si>
    <t>-530.835603205624 98.2262615128511 621.807058503862</t>
  </si>
  <si>
    <t>-387.75305750187 54.9832655534128 680.89544607107</t>
  </si>
  <si>
    <t>9763-20170724T150447.239544800.bin</t>
  </si>
  <si>
    <t>-505.81245217165 143.658466600123 -202.923734338939</t>
  </si>
  <si>
    <t>-520.121239710017 142.240717188702 -300.377573649273</t>
  </si>
  <si>
    <t>-529.862075130908 138.592455252169 -408.339630481471</t>
  </si>
  <si>
    <t>-536.158477482542 134.73662137065 -506.06108529249</t>
  </si>
  <si>
    <t>-539.913761586882 130.497748789045 -603.897414789088</t>
  </si>
  <si>
    <t>-542.496224615383 124.288680805201 -741.733505245068</t>
  </si>
  <si>
    <t>-521.501970516086 124.350707869229 -830.504167730366</t>
  </si>
  <si>
    <t>-547.466422345478 156.379260241908 -682.013356520504</t>
  </si>
  <si>
    <t>-594.92008639315 287.338016785939 -667.925596515336</t>
  </si>
  <si>
    <t>-561.425916046345 323.358203146034 -371.985225931623</t>
  </si>
  <si>
    <t>-364.28396110871 201.684191601933 -291.639087727532</t>
  </si>
  <si>
    <t>-535.242982462087 97.6871763085335 -679.598432997565</t>
  </si>
  <si>
    <t>-296.63109704958 28.7463144322473 -362.151839590252</t>
  </si>
  <si>
    <t>-494.829151126447 222.757467131818 -205.65611449974</t>
  </si>
  <si>
    <t>-488.799292695612 251.667326905704 209.776044091157</t>
  </si>
  <si>
    <t>-487.977038053457 281.728410094564 615.054801701717</t>
  </si>
  <si>
    <t>-340.097062860783 303.190696812185 674.256893831009</t>
  </si>
  <si>
    <t>-516.797779298695 64.5351472003724 -200.141206335196</t>
  </si>
  <si>
    <t>-526.2608631864 77.429367071888 216.032108212172</t>
  </si>
  <si>
    <t>-530.84593381174 98.2291482996602 621.809983539245</t>
  </si>
  <si>
    <t>-387.747636222282 55.028152672814 680.890852407765</t>
  </si>
  <si>
    <t>9763-20170724T150447.274642200.bin</t>
  </si>
  <si>
    <t>-505.92329368769 143.562362747047 -202.921486042132</t>
  </si>
  <si>
    <t>-520.252023825242 142.142531437005 -300.372317333442</t>
  </si>
  <si>
    <t>-530.006974518132 138.496316026016 -408.333197816305</t>
  </si>
  <si>
    <t>-536.313153060577 134.644604723855 -506.054167301931</t>
  </si>
  <si>
    <t>-540.075395095934 130.412182548048 -603.890533320977</t>
  </si>
  <si>
    <t>-542.664797372725 124.215070038407 -741.726917524255</t>
  </si>
  <si>
    <t>-521.668230571841 124.296523061007 -830.497157602336</t>
  </si>
  <si>
    <t>-547.645070059334 156.297863975092 -682.003538709003</t>
  </si>
  <si>
    <t>-595.186762008513 287.221118739319 -667.869194889503</t>
  </si>
  <si>
    <t>-561.809072945116 323.27022315993 -371.919351056794</t>
  </si>
  <si>
    <t>-364.647981595176 201.567035857549 -291.664499698028</t>
  </si>
  <si>
    <t>-535.3953375862 97.6109275516924 -679.59491336623</t>
  </si>
  <si>
    <t>-296.724727912517 28.8514942122972 -362.166163848986</t>
  </si>
  <si>
    <t>-494.985378967922 222.684720306018 -205.657126829389</t>
  </si>
  <si>
    <t>-488.841576110054 251.610284025775 209.772255247904</t>
  </si>
  <si>
    <t>-487.970215675613 281.722539216285 615.053217549149</t>
  </si>
  <si>
    <t>-340.093054882726 303.217153080631 674.250634592307</t>
  </si>
  <si>
    <t>-516.870367085158 64.4369527290132 -200.141098950017</t>
  </si>
  <si>
    <t>-526.270343035328 77.3592186923768 216.032716309755</t>
  </si>
  <si>
    <t>-530.846857522676 98.2410081578662 621.806289945582</t>
  </si>
  <si>
    <t>-387.724344137508 55.1099893754983 680.879615937318</t>
  </si>
  <si>
    <t>9763-20170724T150447.341821500.bin</t>
  </si>
  <si>
    <t>-506.120259775737 143.363135167369 -202.897949492026</t>
  </si>
  <si>
    <t>-520.489909314234 141.946941333515 -300.342857963412</t>
  </si>
  <si>
    <t>-530.269725867898 138.33538259156 -408.302738167988</t>
  </si>
  <si>
    <t>-536.591499705678 134.528546488052 -506.024502580313</t>
  </si>
  <si>
    <t>-540.363350576087 130.3550576327 -603.862826803396</t>
  </si>
  <si>
    <t>-542.960838848391 124.256632145458 -741.703536890862</t>
  </si>
  <si>
    <t>-521.97089415113 124.407446915949 -830.475238849598</t>
  </si>
  <si>
    <t>-547.983420774259 156.286958724258 -681.955528414459</t>
  </si>
  <si>
    <t>-595.692854412966 287.1417661426 -667.717129218222</t>
  </si>
  <si>
    <t>-562.509793837051 323.286984930518 -371.75708843317</t>
  </si>
  <si>
    <t>-365.333316972794 201.375725453094 -291.856724516885</t>
  </si>
  <si>
    <t>-535.641937229222 97.6176071019624 -679.592324321709</t>
  </si>
  <si>
    <t>-296.832479289535 29.016842733103 -362.213597198535</t>
  </si>
  <si>
    <t>-495.246685012934 222.467948005333 -205.630119598822</t>
  </si>
  <si>
    <t>-488.913146466196 251.532247374048 209.786741086065</t>
  </si>
  <si>
    <t>-487.956955134581 281.70583529257 615.055636141096</t>
  </si>
  <si>
    <t>-340.083413166851 303.259096803532 674.24065043089</t>
  </si>
  <si>
    <t>-517.00245014673 64.2413031886292 -200.137327736652</t>
  </si>
  <si>
    <t>-526.265266409151 77.1821724222859 216.039060270965</t>
  </si>
  <si>
    <t>-530.864055757339 98.2497705088347 621.80185083042</t>
  </si>
  <si>
    <t>-387.7127365936 55.1787830458968 680.849209724794</t>
  </si>
  <si>
    <t>9763-20170724T150447.373448400.bin</t>
  </si>
  <si>
    <t>-506.210051427846 143.246314418592 -202.891227009864</t>
  </si>
  <si>
    <t>-520.593508306134 141.839758058107 -300.334238844929</t>
  </si>
  <si>
    <t>-530.39157229957 138.235249358679 -408.292615005982</t>
  </si>
  <si>
    <t>-536.730837513311 134.433426579534 -506.013401887958</t>
  </si>
  <si>
    <t>-540.521023160935 130.264147169096 -603.851310391484</t>
  </si>
  <si>
    <t>-543.145162579461 124.170361924185 -741.691813406198</t>
  </si>
  <si>
    <t>-522.173865715805 124.357021638527 -830.467648614697</t>
  </si>
  <si>
    <t>-548.176307742304 156.194601085439 -681.941157840912</t>
  </si>
  <si>
    <t>-595.958020483713 287.011204126462 -667.645051945936</t>
  </si>
  <si>
    <t>-562.807860818141 323.133687975474 -371.678541446292</t>
  </si>
  <si>
    <t>-365.58493023517 201.196010423528 -291.933348437145</t>
  </si>
  <si>
    <t>-535.794120972946 97.5334060972475 -679.583362757071</t>
  </si>
  <si>
    <t>-296.958616918613 29.1338742557207 -362.254932221728</t>
  </si>
  <si>
    <t>-495.375319521811 222.351868082738 -205.614116160845</t>
  </si>
  <si>
    <t>-488.966990693129 251.459546493921 209.798552918123</t>
  </si>
  <si>
    <t>-487.951746325583 281.689789290763 615.057984021004</t>
  </si>
  <si>
    <t>-340.084776780917 303.29849954561 674.239203537548</t>
  </si>
  <si>
    <t>-517.058188757149 64.1183285579828 -200.132622371598</t>
  </si>
  <si>
    <t>-526.285053767736 77.0808794732013 216.043782284565</t>
  </si>
  <si>
    <t>-530.87384213883 98.2402388293265 621.800325491512</t>
  </si>
  <si>
    <t>-387.716108695417 55.1800323416378 680.839959743067</t>
  </si>
  <si>
    <t>9763-20170724T150447.438622000.bin</t>
  </si>
  <si>
    <t>-506.3390965989 143.013610275802 -202.889223167626</t>
  </si>
  <si>
    <t>-520.762388161635 141.596391444785 -300.326245354503</t>
  </si>
  <si>
    <t>-530.602906591001 137.991301937423 -408.28074134094</t>
  </si>
  <si>
    <t>-536.980433758625 134.193658654071 -505.999193655704</t>
  </si>
  <si>
    <t>-540.809140326224 130.032468405521 -603.83595361711</t>
  </si>
  <si>
    <t>-543.487980247042 123.954939638828 -741.676041747648</t>
  </si>
  <si>
    <t>-522.536882181284 124.212846442853 -830.456453712419</t>
  </si>
  <si>
    <t>-548.527480078551 155.965340975742 -681.918769560907</t>
  </si>
  <si>
    <t>-596.481743353931 286.706158051043 -667.537077002819</t>
  </si>
  <si>
    <t>-563.346167608659 322.712277007743 -371.554753702767</t>
  </si>
  <si>
    <t>-366.01248707531 200.820354926275 -292.013886124221</t>
  </si>
  <si>
    <t>-536.080227959875 97.3175534530023 -679.574693812923</t>
  </si>
  <si>
    <t>-296.939756896157 29.0087533086091 -362.482115156808</t>
  </si>
  <si>
    <t>-495.59084291425 222.109294001151 -205.609399423442</t>
  </si>
  <si>
    <t>-489.003634697506 251.332382050182 209.792369044971</t>
  </si>
  <si>
    <t>-487.922312126223 281.69263135939 615.039490593454</t>
  </si>
  <si>
    <t>-340.06913636454 303.36392741422 674.232277537018</t>
  </si>
  <si>
    <t>-517.10190526699 63.9032310318262 -200.131647408043</t>
  </si>
  <si>
    <t>-526.282589659523 76.8823514334681 216.045304889468</t>
  </si>
  <si>
    <t>-530.888996715939 98.2357338185579 621.791770875042</t>
  </si>
  <si>
    <t>-387.706599559828 55.2334325016432 680.81386853193</t>
  </si>
  <si>
    <t>9763-20170724T150447.474737100.bin</t>
  </si>
  <si>
    <t>-506.415433867219 142.903178743989 -202.872863572518</t>
  </si>
  <si>
    <t>-520.866108423511 141.494687209651 -300.305782000438</t>
  </si>
  <si>
    <t>-530.737670935796 137.904333195274 -408.258025691098</t>
  </si>
  <si>
    <t>-537.143793522822 134.121935546973 -505.975117903685</t>
  </si>
  <si>
    <t>-541.001706824137 129.978586245905 -603.811537208653</t>
  </si>
  <si>
    <t>-543.722492123526 123.928253313207 -741.652045385631</t>
  </si>
  <si>
    <t>-522.785630475751 124.219336469035 -830.435824331625</t>
  </si>
  <si>
    <t>-548.764310076543 155.922536669446 -681.886234766003</t>
  </si>
  <si>
    <t>-596.81221818197 286.6234086131 -667.444580268145</t>
  </si>
  <si>
    <t>-563.647194240933 322.551928409207 -371.456137804409</t>
  </si>
  <si>
    <t>-366.262997038214 200.652379223235 -292.052103751988</t>
  </si>
  <si>
    <t>-536.275333833198 97.2828821356304 -679.558843789109</t>
  </si>
  <si>
    <t>-296.990718721622 29.0003622980244 -362.565534211329</t>
  </si>
  <si>
    <t>-495.696054440839 221.987671025455 -205.595972932321</t>
  </si>
  <si>
    <t>-489.028957583406 251.27585130826 209.799918264682</t>
  </si>
  <si>
    <t>-487.91660049164 281.682943219376 615.042856960249</t>
  </si>
  <si>
    <t>-340.06703789045 303.388138446801 674.232298526324</t>
  </si>
  <si>
    <t>-517.156900404799 63.8014342092765 -200.134388254286</t>
  </si>
  <si>
    <t>-526.276094567113 76.7930619916292 216.043500616569</t>
  </si>
  <si>
    <t>-530.897170533622 98.239730563449 621.787965122493</t>
  </si>
  <si>
    <t>-387.699304330855 55.2654672135122 680.792910324372</t>
  </si>
  <si>
    <t>9763-20170724T150447.540913500.bin</t>
  </si>
  <si>
    <t>-506.55182976306 142.701019601062 -202.860168972563</t>
  </si>
  <si>
    <t>-521.050113525608 141.29686221413 -300.286214742509</t>
  </si>
  <si>
    <t>-530.974134982593 137.72697771311 -408.234070564654</t>
  </si>
  <si>
    <t>-537.428296187182 133.969643584048 -505.949240776596</t>
  </si>
  <si>
    <t>-541.335294208759 129.857659103945 -603.784954986613</t>
  </si>
  <si>
    <t>-544.12666200371 123.858669488324 -741.626205138503</t>
  </si>
  <si>
    <t>-523.200074267879 124.196476757711 -830.412354082363</t>
  </si>
  <si>
    <t>-549.175184087567 155.822681560352 -681.844881713148</t>
  </si>
  <si>
    <t>-597.320491534157 286.476459548967 -667.270750500103</t>
  </si>
  <si>
    <t>-564.106802901915 322.29253683079 -371.274054842944</t>
  </si>
  <si>
    <t>-366.637740390882 200.268558203691 -292.273329693665</t>
  </si>
  <si>
    <t>-536.610412703008 97.1980445654779 -679.547752216062</t>
  </si>
  <si>
    <t>-297.109705656466 29.0658022431596 -362.796828784643</t>
  </si>
  <si>
    <t>-495.914176238897 221.796432357658 -205.563217313962</t>
  </si>
  <si>
    <t>-489.084774486518 251.142437759737 209.825957452422</t>
  </si>
  <si>
    <t>-487.897433812113 281.646480019279 615.057326753824</t>
  </si>
  <si>
    <t>-340.059140189521 303.469927676537 674.231465352226</t>
  </si>
  <si>
    <t>-517.206817154822 63.5746609940029 -200.130895620506</t>
  </si>
  <si>
    <t>-526.2217305038 76.6291843020281 216.047342699105</t>
  </si>
  <si>
    <t>-530.916846303225 98.2473555157428 621.779302913812</t>
  </si>
  <si>
    <t>-387.698336787157 55.2982231305828 680.752429085682</t>
  </si>
  <si>
    <t>9763-20170724T150447.573540400.bin</t>
  </si>
  <si>
    <t>-506.622535015729 142.590414065693 -202.86471163267</t>
  </si>
  <si>
    <t>-521.14877349649 141.189152400846 -300.286552395154</t>
  </si>
  <si>
    <t>-531.101259960795 137.624725586694 -408.232141730249</t>
  </si>
  <si>
    <t>-537.580248733919 133.873389901358 -505.945735572551</t>
  </si>
  <si>
    <t>-541.511234122086 129.768899374228 -603.78091672962</t>
  </si>
  <si>
    <t>-544.33557365048 123.781682262795 -741.622035247191</t>
  </si>
  <si>
    <t>-523.41835247679 124.147037324135 -830.410117757629</t>
  </si>
  <si>
    <t>-549.383361904918 155.737668845474 -681.836265203181</t>
  </si>
  <si>
    <t>-597.551821481052 286.373252689458 -667.194658649971</t>
  </si>
  <si>
    <t>-564.38389422667 322.188078564019 -371.19266799247</t>
  </si>
  <si>
    <t>-366.890654521864 200.063727484321 -292.4076976229</t>
  </si>
  <si>
    <t>-536.790913191416 97.1186035840358 -679.548180614209</t>
  </si>
  <si>
    <t>-297.209178317662 29.0416533168575 -362.920931470456</t>
  </si>
  <si>
    <t>-496.024400601353 221.6785832697 -205.561253910382</t>
  </si>
  <si>
    <t>-489.116772842397 251.080156459932 209.822731282657</t>
  </si>
  <si>
    <t>-487.883020542497 281.637837509925 615.053299939521</t>
  </si>
  <si>
    <t>-340.054556982631 303.510901155006 674.233600023698</t>
  </si>
  <si>
    <t>-517.264014927843 63.4720928704091 -200.128103610483</t>
  </si>
  <si>
    <t>-526.23086508909 76.5454785604302 216.050560594184</t>
  </si>
  <si>
    <t>-530.925765239268 98.2390853151917 621.777220107766</t>
  </si>
  <si>
    <t>-387.701899598612 55.2956423738108 680.741440823232</t>
  </si>
  <si>
    <t>9763-20170724T150447.610637600.bin</t>
  </si>
  <si>
    <t>-506.682159629105 142.485591478235 -202.862024148708</t>
  </si>
  <si>
    <t>-521.221577328749 141.078601514156 -300.281920563443</t>
  </si>
  <si>
    <t>-531.189927168634 137.512576974452 -408.2259391396</t>
  </si>
  <si>
    <t>-537.683993823583 133.761769143119 -505.938530284786</t>
  </si>
  <si>
    <t>-541.630929646281 129.659582974886 -603.773088167468</t>
  </si>
  <si>
    <t>-544.478751027642 123.677726408469 -741.614005758269</t>
  </si>
  <si>
    <t>-523.56914368857 124.06755207204 -830.403763596618</t>
  </si>
  <si>
    <t>-549.530131728787 155.628438179652 -681.825782154615</t>
  </si>
  <si>
    <t>-597.739455959141 286.245380749734 -667.145882629097</t>
  </si>
  <si>
    <t>-564.631461917873 322.061741088354 -371.13743669452</t>
  </si>
  <si>
    <t>-367.134021508267 199.827089242712 -292.534047429348</t>
  </si>
  <si>
    <t>-536.909735393829 97.0152737164699 -679.542850154559</t>
  </si>
  <si>
    <t>-297.345815057486 29.1437013260249 -362.972652333525</t>
  </si>
  <si>
    <t>-496.112262296073 221.562389009878 -205.561700666912</t>
  </si>
  <si>
    <t>-489.128855025981 251.041863269959 209.815474513683</t>
  </si>
  <si>
    <t>-487.867348292552 281.632617456379 615.043769612631</t>
  </si>
  <si>
    <t>-340.048553431132 303.538536365338 674.236130953453</t>
  </si>
  <si>
    <t>-517.286858650313 63.3619873944326 -200.127733096049</t>
  </si>
  <si>
    <t>-526.245953133601 76.4755091324878 216.049863568221</t>
  </si>
  <si>
    <t>-530.930795300958 98.229856926763 621.778644423125</t>
  </si>
  <si>
    <t>-387.698422268021 55.3122549875486 680.741043583594</t>
  </si>
  <si>
    <t>9763-20170724T150447.676159200.bin</t>
  </si>
  <si>
    <t>-506.784375750626 142.341681537842 -202.861598177946</t>
  </si>
  <si>
    <t>-521.369726268743 140.945871094883 -300.274664350795</t>
  </si>
  <si>
    <t>-531.395667396145 137.380420694255 -408.213446759918</t>
  </si>
  <si>
    <t>-537.943934918074 133.625211634558 -505.922326012553</t>
  </si>
  <si>
    <t>-541.946840394757 129.51396218996 -603.754218197588</t>
  </si>
  <si>
    <t>-544.875029492001 123.514013843133 -741.592496786708</t>
  </si>
  <si>
    <t>-524.003981365973 123.926355272153 -830.391353603994</t>
  </si>
  <si>
    <t>-549.914000368476 155.467857209346 -681.804905443391</t>
  </si>
  <si>
    <t>-598.208829619892 286.048385074953 -667.072867639419</t>
  </si>
  <si>
    <t>-565.26591667595 322.009525694196 -371.063409579968</t>
  </si>
  <si>
    <t>-367.842932286057 199.523217778606 -292.665397637825</t>
  </si>
  <si>
    <t>-537.247364406896 96.8645954522638 -679.523097830453</t>
  </si>
  <si>
    <t>-297.434490837376 29.1342913846995 -363.018074346974</t>
  </si>
  <si>
    <t>-496.210260787945 221.438983190666 -205.551537222929</t>
  </si>
  <si>
    <t>-489.128409874963 250.962086635433 209.820827555195</t>
  </si>
  <si>
    <t>-487.857269853629 281.637823605831 615.04480998156</t>
  </si>
  <si>
    <t>-340.044022098591 303.573558601345 674.240033529944</t>
  </si>
  <si>
    <t>-517.374814036397 63.2018171241668 -200.128080476558</t>
  </si>
  <si>
    <t>-526.265923245076 76.3418855414852 216.050127440158</t>
  </si>
  <si>
    <t>-530.948583664654 98.1979010170771 621.77545667715</t>
  </si>
  <si>
    <t>-387.701758277263 55.3292427188885 680.738420183824</t>
  </si>
  <si>
    <t>9763-20170724T150447.740333100.bin</t>
  </si>
  <si>
    <t>-506.932838452217 142.221232991332 -202.845222880075</t>
  </si>
  <si>
    <t>-521.544988765386 140.83139944985 -300.254443982048</t>
  </si>
  <si>
    <t>-531.605151838934 137.26308776211 -408.189822570938</t>
  </si>
  <si>
    <t>-538.185711515388 133.501768143793 -505.896324653005</t>
  </si>
  <si>
    <t>-542.221993643351 129.380804710408 -603.726446891737</t>
  </si>
  <si>
    <t>-545.198042516967 123.363873724637 -741.563005101425</t>
  </si>
  <si>
    <t>-524.357464558846 123.769693875823 -830.369068516706</t>
  </si>
  <si>
    <t>-550.234803490352 155.321044891957 -681.777038390478</t>
  </si>
  <si>
    <t>-598.572153656947 285.875256428237 -667.001086404297</t>
  </si>
  <si>
    <t>-565.816685159344 321.839813809599 -370.971355511061</t>
  </si>
  <si>
    <t>-368.438108578161 199.194632027475 -292.709765713783</t>
  </si>
  <si>
    <t>-537.530279136689 96.7259988075837 -679.493456363278</t>
  </si>
  <si>
    <t>-297.65991493114 29.2659098373761 -362.975656589272</t>
  </si>
  <si>
    <t>-496.400711345606 221.317148778037 -205.52345880648</t>
  </si>
  <si>
    <t>-489.163772037767 250.932786105046 209.839731123232</t>
  </si>
  <si>
    <t>-487.860782765218 281.639220799962 615.06301961594</t>
  </si>
  <si>
    <t>-340.044505512716 303.596458854958 674.242637540736</t>
  </si>
  <si>
    <t>-517.49971233963 63.0963443112919 -200.116254149755</t>
  </si>
  <si>
    <t>-526.315860701844 76.1862467576602 216.065110359451</t>
  </si>
  <si>
    <t>-530.950441783643 98.1717098341817 621.77992569598</t>
  </si>
  <si>
    <t>-387.706510773783 55.3076131167993 680.753193743649</t>
  </si>
  <si>
    <t>9763-20170724T150447.776429800.bin</t>
  </si>
  <si>
    <t>-507.04609138168 142.211693725095 -202.829975272597</t>
  </si>
  <si>
    <t>-521.683802104278 140.824057774727 -300.235424530748</t>
  </si>
  <si>
    <t>-531.760687330844 137.251160094277 -408.169068312112</t>
  </si>
  <si>
    <t>-538.351435318049 133.483470409322 -505.874692338485</t>
  </si>
  <si>
    <t>-542.392801330991 129.354241361688 -603.704190789469</t>
  </si>
  <si>
    <t>-545.370512226979 123.323982645271 -741.540243383494</t>
  </si>
  <si>
    <t>-524.532129017121 123.723107825143 -830.346799756756</t>
  </si>
  <si>
    <t>-550.412496212788 155.285673007822 -681.757014657734</t>
  </si>
  <si>
    <t>-598.733866332954 285.845261266627 -666.947052862506</t>
  </si>
  <si>
    <t>-566.053995692634 321.804864503994 -370.908328212073</t>
  </si>
  <si>
    <t>-368.667835432252 199.125972261344 -292.718878250162</t>
  </si>
  <si>
    <t>-537.696051805906 96.693462519705 -679.468420217748</t>
  </si>
  <si>
    <t>-297.796719246327 29.2895735433638 -362.995279316724</t>
  </si>
  <si>
    <t>-496.540419871716 221.310336957443 -205.510163524509</t>
  </si>
  <si>
    <t>-489.177783769101 250.958310573621 209.848486298548</t>
  </si>
  <si>
    <t>-487.869080656519 281.658852322665 615.070543001685</t>
  </si>
  <si>
    <t>-340.046064328763 303.601990179712 674.238603271845</t>
  </si>
  <si>
    <t>-517.598681488233 63.091761447507 -200.114455671395</t>
  </si>
  <si>
    <t>-526.371143638835 76.1495885104366 216.06885334971</t>
  </si>
  <si>
    <t>-530.94806955161 98.1689473476772 621.78459894468</t>
  </si>
  <si>
    <t>-387.697966738239 55.3356686951131 680.765293224687</t>
  </si>
  <si>
    <t>9763-20170724T150447.843608700.bin</t>
  </si>
  <si>
    <t>-507.257205702772 142.227645039282 -202.816573310922</t>
  </si>
  <si>
    <t>-521.917427619375 140.838272430967 -300.218566681591</t>
  </si>
  <si>
    <t>-532.004262938062 137.245893510098 -408.150654115041</t>
  </si>
  <si>
    <t>-538.597200961945 133.454273937383 -505.855250891247</t>
  </si>
  <si>
    <t>-542.633505135425 129.295497345847 -603.683716170044</t>
  </si>
  <si>
    <t>-545.596072844218 123.218097778308 -741.518047461901</t>
  </si>
  <si>
    <t>-524.717920373733 123.596208694596 -830.315217249786</t>
  </si>
  <si>
    <t>-550.649269946887 155.199270337916 -681.746021010943</t>
  </si>
  <si>
    <t>-598.980652295158 285.758055387045 -666.923716001953</t>
  </si>
  <si>
    <t>-566.533572349982 321.767899015089 -370.86549888713</t>
  </si>
  <si>
    <t>-369.219996437029 198.837887885215 -292.887552730299</t>
  </si>
  <si>
    <t>-537.92377729151 96.6098349920489 -679.43630660256</t>
  </si>
  <si>
    <t>-297.983512268631 29.2839257524354 -363.06729909688</t>
  </si>
  <si>
    <t>-496.727387234023 221.326374348056 -205.506404462181</t>
  </si>
  <si>
    <t>-489.212415834739 250.98137879095 209.848980556203</t>
  </si>
  <si>
    <t>-487.87525922672 281.690842173585 615.065854339254</t>
  </si>
  <si>
    <t>-340.042413659985 303.610807171751 674.21795166668</t>
  </si>
  <si>
    <t>-517.789365194093 63.0986609628264 -200.097514653417</t>
  </si>
  <si>
    <t>-526.462898809219 76.1485650075879 216.088059675271</t>
  </si>
  <si>
    <t>-530.943040697616 98.1594918688916 621.794443818527</t>
  </si>
  <si>
    <t>-387.701200865017 55.3207133468657 680.791244188713</t>
  </si>
  <si>
    <t>9763-20170724T150447.875699000.bin</t>
  </si>
  <si>
    <t>-507.361198261588 142.254364140291 -202.823244136964</t>
  </si>
  <si>
    <t>-522.047635617309 140.864306418832 -300.221311311698</t>
  </si>
  <si>
    <t>-532.135645637788 137.270312280761 -408.153257176559</t>
  </si>
  <si>
    <t>-538.7184728403 133.47809325927 -505.858436978373</t>
  </si>
  <si>
    <t>-542.733551497056 129.32037101294 -603.687791849384</t>
  </si>
  <si>
    <t>-545.654578398451 123.24726039539 -741.52306847695</t>
  </si>
  <si>
    <t>-524.748142687572 123.622125897683 -830.313816454099</t>
  </si>
  <si>
    <t>-550.731390670279 155.225325987009 -681.751729360573</t>
  </si>
  <si>
    <t>-599.093281563162 285.759841215256 -666.94059484921</t>
  </si>
  <si>
    <t>-566.760860200426 321.879891752067 -370.883383115262</t>
  </si>
  <si>
    <t>-369.523234807321 198.74317842056 -293.039406055823</t>
  </si>
  <si>
    <t>-537.995411471476 96.6381461967733 -679.44011499908</t>
  </si>
  <si>
    <t>-298.03293814533 29.3344035430243 -363.085620207013</t>
  </si>
  <si>
    <t>-496.859009868819 221.3567435595 -205.507189504625</t>
  </si>
  <si>
    <t>-489.278591843594 251.017979551688 209.846550698102</t>
  </si>
  <si>
    <t>-487.877155979114 281.702733056194 615.064866701549</t>
  </si>
  <si>
    <t>-340.043369997126 303.628015658791 674.212603285815</t>
  </si>
  <si>
    <t>-517.889680147911 63.1265737844976 -200.098783882718</t>
  </si>
  <si>
    <t>-526.508068368659 76.1586526763469 216.088597571835</t>
  </si>
  <si>
    <t>-530.940579108741 98.1573906558226 621.796677087522</t>
  </si>
  <si>
    <t>-387.692664569416 55.3446907438311 680.797550165774</t>
  </si>
  <si>
    <t>9763-20170724T150447.939869700.bin</t>
  </si>
  <si>
    <t>-507.60836805945 142.303348162146 -202.834619118198</t>
  </si>
  <si>
    <t>-522.297941413567 140.922745156655 -300.232379889805</t>
  </si>
  <si>
    <t>-532.353934095792 137.33743067619 -408.167672398543</t>
  </si>
  <si>
    <t>-538.893511677386 133.553958588564 -505.875920974015</t>
  </si>
  <si>
    <t>-542.851114677201 129.406640836025 -603.708149089386</t>
  </si>
  <si>
    <t>-545.676331285793 123.350719912962 -741.546215755159</t>
  </si>
  <si>
    <t>-524.71898610428 123.718798633758 -830.325014846429</t>
  </si>
  <si>
    <t>-550.79721273182 155.320774522282 -681.774240817281</t>
  </si>
  <si>
    <t>-599.152949143126 285.864668149831 -666.924207973007</t>
  </si>
  <si>
    <t>-567.143443246233 321.952823040997 -370.827932093107</t>
  </si>
  <si>
    <t>-370.083248589039 198.422928442092 -293.157659718905</t>
  </si>
  <si>
    <t>-538.057794616607 96.7344517739709 -679.461301368428</t>
  </si>
  <si>
    <t>-298.136697870631 29.4775834727486 -363.017435017643</t>
  </si>
  <si>
    <t>-497.129753273151 221.403764014952 -205.50865142487</t>
  </si>
  <si>
    <t>-489.414523460254 251.06955863203 209.842282822895</t>
  </si>
  <si>
    <t>-487.883253037654 281.728860733083 615.061120113362</t>
  </si>
  <si>
    <t>-340.047635954332 303.665029528492 674.200203366961</t>
  </si>
  <si>
    <t>-518.101368117792 63.1794433454154 -200.112654262557</t>
  </si>
  <si>
    <t>-526.605589718097 76.188159146707 216.077783873353</t>
  </si>
  <si>
    <t>-530.944866536405 98.1546764588522 621.796587707513</t>
  </si>
  <si>
    <t>-387.695532844055 55.3537610488133 680.802535754861</t>
  </si>
  <si>
    <t>9763-20170724T150447.975985800.bin</t>
  </si>
  <si>
    <t>-507.697775711081 142.354535363869 -202.843740890141</t>
  </si>
  <si>
    <t>-522.372053258676 140.972984150802 -300.243784614103</t>
  </si>
  <si>
    <t>-532.410505565043 137.377868673364 -408.180244940609</t>
  </si>
  <si>
    <t>-538.93362860201 133.581632793599 -505.88924561095</t>
  </si>
  <si>
    <t>-542.87392816713 129.417705160179 -603.721428505041</t>
  </si>
  <si>
    <t>-545.673663980692 123.334224955373 -741.558979663093</t>
  </si>
  <si>
    <t>-524.68807716748 123.695275959528 -830.330896611881</t>
  </si>
  <si>
    <t>-550.804167904399 155.31663151089 -681.794300899803</t>
  </si>
  <si>
    <t>-599.187245576663 285.855814616226 -666.961036139067</t>
  </si>
  <si>
    <t>-567.327052529958 321.999225867868 -370.855271494531</t>
  </si>
  <si>
    <t>-370.385766900119 198.288688512988 -293.17093610364</t>
  </si>
  <si>
    <t>-538.068032680846 96.7299841943993 -679.467187981875</t>
  </si>
  <si>
    <t>-298.21134163296 29.4796933083626 -362.98017883619</t>
  </si>
  <si>
    <t>-497.246499866584 221.457916700183 -205.513652499714</t>
  </si>
  <si>
    <t>-489.503775404627 251.114724003188 209.837456775735</t>
  </si>
  <si>
    <t>-487.883629546567 281.751816707748 615.06159613071</t>
  </si>
  <si>
    <t>-340.048478196178 303.694120337281 674.199595171187</t>
  </si>
  <si>
    <t>-518.166888430706 63.2434771230321 -200.122557787116</t>
  </si>
  <si>
    <t>-526.662134577153 76.203841366688 216.069571815263</t>
  </si>
  <si>
    <t>-530.946678660591 98.1446513127555 621.796437584222</t>
  </si>
  <si>
    <t>-387.694997784585 55.3617578017406 680.80983216328</t>
  </si>
  <si>
    <t>9763-20170724T150448.041159800.bin</t>
  </si>
  <si>
    <t>-507.812098394033 142.488387413488 -202.825847343407</t>
  </si>
  <si>
    <t>-522.497632349011 141.113318697049 -300.224189818741</t>
  </si>
  <si>
    <t>-532.526833173581 137.508969838886 -408.16142000412</t>
  </si>
  <si>
    <t>-539.032112884142 133.699127108563 -505.87095635357</t>
  </si>
  <si>
    <t>-542.944761599088 129.516626998358 -603.703529860586</t>
  </si>
  <si>
    <t>-545.694854355897 123.402874338192 -741.540488297557</t>
  </si>
  <si>
    <t>-524.665492648146 123.75069044315 -830.302248908771</t>
  </si>
  <si>
    <t>-550.849404340304 155.397791661414 -681.784682670002</t>
  </si>
  <si>
    <t>-599.308949915385 285.904574923712 -666.967503964964</t>
  </si>
  <si>
    <t>-567.704212000878 322.149458142732 -370.846859739709</t>
  </si>
  <si>
    <t>-370.920455079924 198.216449852309 -293.117989079991</t>
  </si>
  <si>
    <t>-538.109057284946 96.812863402886 -679.440286984188</t>
  </si>
  <si>
    <t>-298.216620839808 29.5768770957438 -362.94583467186</t>
  </si>
  <si>
    <t>-497.378565977351 221.60870092381 -205.507770421272</t>
  </si>
  <si>
    <t>-489.556098933904 251.172854752298 209.84843465988</t>
  </si>
  <si>
    <t>-487.873168874219 281.785025647881 615.066246419378</t>
  </si>
  <si>
    <t>-340.036028974022 303.732732495585 674.197188562048</t>
  </si>
  <si>
    <t>-518.278911995585 63.3439435607143 -200.131359230968</t>
  </si>
  <si>
    <t>-526.744268069329 76.2937968026711 216.061693071166</t>
  </si>
  <si>
    <t>-530.937992980517 98.1474821483696 621.796049705442</t>
  </si>
  <si>
    <t>-387.687955450992 55.3737129965882 680.820091993917</t>
  </si>
  <si>
    <t>9763-20170724T150448.072781800.bin</t>
  </si>
  <si>
    <t>-507.877167569808 142.545589384531 -202.828818798016</t>
  </si>
  <si>
    <t>-522.570566063658 141.174011747229 -300.226116423704</t>
  </si>
  <si>
    <t>-532.596662582788 137.581522586529 -408.163927874342</t>
  </si>
  <si>
    <t>-539.094768951898 133.785887862611 -505.874550451554</t>
  </si>
  <si>
    <t>-542.99606693212 129.622028282115 -603.708342181326</t>
  </si>
  <si>
    <t>-545.726109500562 123.538684620298 -741.547110115822</t>
  </si>
  <si>
    <t>-524.688642739179 123.890178018251 -830.306922266517</t>
  </si>
  <si>
    <t>-550.895388392438 155.519057796757 -681.784814435698</t>
  </si>
  <si>
    <t>-599.363596382481 286.021436462757 -666.92605046793</t>
  </si>
  <si>
    <t>-567.901777091943 322.324199836422 -370.797304591187</t>
  </si>
  <si>
    <t>-371.16211566648 198.277097761511 -293.13888271372</t>
  </si>
  <si>
    <t>-538.143335134246 96.9361659220758 -679.451873810552</t>
  </si>
  <si>
    <t>-298.21846667708 29.6496711889447 -362.932885499152</t>
  </si>
  <si>
    <t>-497.442702060771 221.646218796054 -205.506384151054</t>
  </si>
  <si>
    <t>-489.556764465607 251.206615923479 209.848886087376</t>
  </si>
  <si>
    <t>-487.874096653396 281.790866036958 615.070947144626</t>
  </si>
  <si>
    <t>-340.032431520608 303.728441227386 674.194414723201</t>
  </si>
  <si>
    <t>-518.323516192097 63.4194215949838 -200.135003217083</t>
  </si>
  <si>
    <t>-526.750883303695 76.327377074457 216.060096460733</t>
  </si>
  <si>
    <t>-530.941510785573 98.1512861513168 621.794674678833</t>
  </si>
  <si>
    <t>-387.69353869701 55.3719531648946 680.819654233211</t>
  </si>
  <si>
    <t>9763-20170724T150448.142968500.bin</t>
  </si>
  <si>
    <t>-508.042817293907 142.633403281399 -202.83372699828</t>
  </si>
  <si>
    <t>-522.752543615972 141.273397800099 -300.228659511352</t>
  </si>
  <si>
    <t>-532.773166665774 137.687301997612 -408.167184838036</t>
  </si>
  <si>
    <t>-539.256475705629 133.896914166048 -505.879063464626</t>
  </si>
  <si>
    <t>-543.13307413406 129.738225736286 -603.714088859476</t>
  </si>
  <si>
    <t>-545.817841591235 123.663147154011 -741.554029681613</t>
  </si>
  <si>
    <t>-524.759086699469 124.022223277618 -830.308783926628</t>
  </si>
  <si>
    <t>-551.01783038697 155.63747361444 -681.791246394603</t>
  </si>
  <si>
    <t>-599.478305456797 286.134111456925 -666.859181611535</t>
  </si>
  <si>
    <t>-568.411462791031 322.486022990854 -370.694741848623</t>
  </si>
  <si>
    <t>-371.766050003781 198.229477077659 -293.132622956958</t>
  </si>
  <si>
    <t>-538.244375734653 97.0594438976127 -679.458317015104</t>
  </si>
  <si>
    <t>-298.402988819023 29.8841515634872 -362.953910267986</t>
  </si>
  <si>
    <t>-497.637159170016 221.754882225733 -205.489290849026</t>
  </si>
  <si>
    <t>-489.563817517257 251.275395954671 209.865230824727</t>
  </si>
  <si>
    <t>-487.872244327893 281.811757618243 615.087783225318</t>
  </si>
  <si>
    <t>-340.025210913936 303.7122660679 674.21154810607</t>
  </si>
  <si>
    <t>-518.470927706511 63.475459232287 -200.13158683931</t>
  </si>
  <si>
    <t>-526.834808117884 76.3613576240518 216.065498352816</t>
  </si>
  <si>
    <t>-530.949028628021 98.1400119689285 621.798969669196</t>
  </si>
  <si>
    <t>-387.707212492832 55.3533600715198 680.833600130485</t>
  </si>
  <si>
    <t>9763-20170724T150448.174148400.bin</t>
  </si>
  <si>
    <t>-508.129612343695 142.692605152583 -202.837637564627</t>
  </si>
  <si>
    <t>-522.850731152833 141.3354168139 -300.230896775886</t>
  </si>
  <si>
    <t>-532.869268288763 137.75073662688 -408.169651729027</t>
  </si>
  <si>
    <t>-539.34471550691 133.961527436965 -505.882078202715</t>
  </si>
  <si>
    <t>-543.207471569072 129.804263485164 -603.717622058802</t>
  </si>
  <si>
    <t>-545.866468382306 123.732199100469 -741.558292592008</t>
  </si>
  <si>
    <t>-524.790278522406 124.106378021207 -830.308893141961</t>
  </si>
  <si>
    <t>-551.081093077034 155.704534628059 -681.795682374301</t>
  </si>
  <si>
    <t>-599.533387466739 286.199634845526 -666.841506755566</t>
  </si>
  <si>
    <t>-568.687967535388 322.615689769603 -370.661732228341</t>
  </si>
  <si>
    <t>-372.122471968013 198.20545981567 -293.143468792341</t>
  </si>
  <si>
    <t>-538.301142725396 97.1278366996182 -679.461790670941</t>
  </si>
  <si>
    <t>-298.516549271726 29.9979839308805 -363.011856764592</t>
  </si>
  <si>
    <t>-497.738110210533 221.837265839377 -205.489912705603</t>
  </si>
  <si>
    <t>-489.580907873333 251.288264876681 209.867926923223</t>
  </si>
  <si>
    <t>-487.867944974177 281.822500981605 615.094785595113</t>
  </si>
  <si>
    <t>-340.018983350248 303.708410274249 674.219165949861</t>
  </si>
  <si>
    <t>-518.523265004495 63.5386530296444 -200.128185124932</t>
  </si>
  <si>
    <t>-526.891395737852 76.3885362447293 216.069866703359</t>
  </si>
  <si>
    <t>-530.951364381183 98.1272779116682 621.801248324288</t>
  </si>
  <si>
    <t>-387.71192913953 55.3457365588235 680.84539216867</t>
  </si>
  <si>
    <t>9763-20170724T150448.238319100.bin</t>
  </si>
  <si>
    <t>-508.311141140309 142.850099483103 -202.833184384264</t>
  </si>
  <si>
    <t>-523.048103258987 141.491704063963 -300.223966715558</t>
  </si>
  <si>
    <t>-533.075585995799 137.90851132963 -408.162017765181</t>
  </si>
  <si>
    <t>-539.555838462811 134.121907560277 -505.874217754472</t>
  </si>
  <si>
    <t>-543.420226693005 129.968816129624 -603.709928620173</t>
  </si>
  <si>
    <t>-546.078234164541 123.904625260075 -741.550948114473</t>
  </si>
  <si>
    <t>-524.985449761195 124.297653234668 -830.297334876078</t>
  </si>
  <si>
    <t>-551.300341605282 155.872117406552 -681.786247657225</t>
  </si>
  <si>
    <t>-599.66934968111 286.384362651841 -666.739366425764</t>
  </si>
  <si>
    <t>-569.200396261246 322.982670803774 -370.543066834978</t>
  </si>
  <si>
    <t>-372.841209507374 198.238051615898 -293.038938028287</t>
  </si>
  <si>
    <t>-538.506279345314 97.2983267974298 -679.456096743132</t>
  </si>
  <si>
    <t>-298.713615148564 30.2469241714714 -363.119911387814</t>
  </si>
  <si>
    <t>-497.956708317285 221.992619666696 -205.491137393901</t>
  </si>
  <si>
    <t>-489.642698063897 251.377146163607 209.86831332599</t>
  </si>
  <si>
    <t>-487.846926389339 281.853148892231 615.10015275174</t>
  </si>
  <si>
    <t>-339.999998151414 303.730385444672 674.232872198935</t>
  </si>
  <si>
    <t>-518.698819348383 63.6893762404968 -200.13391644497</t>
  </si>
  <si>
    <t>-526.970944412874 76.4211489299362 216.06971201331</t>
  </si>
  <si>
    <t>-530.949023324169 98.1169081567889 621.809926533751</t>
  </si>
  <si>
    <t>-387.711201672295 55.366481650575 680.880430305578</t>
  </si>
  <si>
    <t>9763-20170724T150448.273048400.bin</t>
  </si>
  <si>
    <t>-508.404014745688 142.924243947928 -202.82411285792</t>
  </si>
  <si>
    <t>-523.156070968918 141.569351333921 -300.212681648192</t>
  </si>
  <si>
    <t>-533.207257928911 137.981672949821 -408.148328734987</t>
  </si>
  <si>
    <t>-539.711447537258 134.186912878208 -505.858637919778</t>
  </si>
  <si>
    <t>-543.601966908328 130.021915410888 -603.692778502539</t>
  </si>
  <si>
    <t>-546.298881075383 123.936088622317 -741.532032501087</t>
  </si>
  <si>
    <t>-525.222467497626 124.325077963926 -830.282513698725</t>
  </si>
  <si>
    <t>-551.508757288522 155.911915622059 -681.770895253227</t>
  </si>
  <si>
    <t>-599.798895779042 286.454358148068 -666.678145914617</t>
  </si>
  <si>
    <t>-569.501889613595 323.051800545631 -370.464209715521</t>
  </si>
  <si>
    <t>-373.214078813848 198.222465510811 -292.915870969195</t>
  </si>
  <si>
    <t>-538.704776893837 97.3405209112045 -679.435406878038</t>
  </si>
  <si>
    <t>-298.929567102122 30.427042550336 -363.08120786128</t>
  </si>
  <si>
    <t>-498.03413000002 222.06324588763 -205.488262422402</t>
  </si>
  <si>
    <t>-489.700687004259 251.412663730648 209.873229611718</t>
  </si>
  <si>
    <t>-487.849599377392 281.86621643001 615.104035486596</t>
  </si>
  <si>
    <t>-340.002732224428 303.734848195473 674.240035022631</t>
  </si>
  <si>
    <t>-518.777213629126 63.7565580485298 -200.134466656374</t>
  </si>
  <si>
    <t>-527.006279960527 76.4474905934978 216.071311661332</t>
  </si>
  <si>
    <t>-530.94931735986 98.107318405958 621.812331994321</t>
  </si>
  <si>
    <t>-387.70980886042 55.376887894919 680.893292617761</t>
  </si>
  <si>
    <t>9763-20170724T150448.342232300.bin</t>
  </si>
  <si>
    <t>-508.621089352809 143.009448112509 -202.818668845444</t>
  </si>
  <si>
    <t>-523.392079902062 141.665125829201 -300.204512626521</t>
  </si>
  <si>
    <t>-533.502226998398 138.062104916622 -408.134120610847</t>
  </si>
  <si>
    <t>-540.073908672322 134.24031410372 -505.838845771192</t>
  </si>
  <si>
    <t>-544.045248119163 130.033558297131 -603.667921075371</t>
  </si>
  <si>
    <t>-546.869097462985 123.872401954506 -741.501389408183</t>
  </si>
  <si>
    <t>-525.847929175677 124.224513560131 -830.265045663334</t>
  </si>
  <si>
    <t>-552.012910921533 155.883259545795 -681.75331240464</t>
  </si>
  <si>
    <t>-600.115953470764 286.48031908454 -666.548696448005</t>
  </si>
  <si>
    <t>-570.127277334278 323.010628208401 -370.294978982513</t>
  </si>
  <si>
    <t>-373.882223754502 198.07013960424 -292.817574101719</t>
  </si>
  <si>
    <t>-539.228844768969 97.3083127244438 -679.396759389232</t>
  </si>
  <si>
    <t>-299.435070265251 30.4350894055763 -363.042725610047</t>
  </si>
  <si>
    <t>-498.305325142745 222.162842385783 -205.459163863138</t>
  </si>
  <si>
    <t>-489.798730761609 251.481493986133 209.901030337276</t>
  </si>
  <si>
    <t>-487.86348052798 281.902655629604 615.131518816635</t>
  </si>
  <si>
    <t>-340.004696774912 303.732639887098 674.251995787429</t>
  </si>
  <si>
    <t>-518.96042902743 63.817970913552 -200.13139659724</t>
  </si>
  <si>
    <t>-527.092611968143 76.4450741972305 216.078205466433</t>
  </si>
  <si>
    <t>-530.928632623769 98.0794523083059 621.823125432862</t>
  </si>
  <si>
    <t>-387.701970168709 55.3923307749656 680.966431503334</t>
  </si>
  <si>
    <t>9763-20170724T150448.375332100.bin</t>
  </si>
  <si>
    <t>-508.716206834785 143.039692247212 -202.808691570849</t>
  </si>
  <si>
    <t>-523.483153066511 141.694409357224 -300.19514194451</t>
  </si>
  <si>
    <t>-533.625994419864 138.076642706373 -408.121231545322</t>
  </si>
  <si>
    <t>-540.24155436648 134.234412481281 -505.822213982675</t>
  </si>
  <si>
    <t>-544.270631043521 129.998791580794 -603.647711876162</t>
  </si>
  <si>
    <t>-547.189874131373 123.787004005598 -741.476855257299</t>
  </si>
  <si>
    <t>-526.204638144429 124.115603308302 -830.249189541274</t>
  </si>
  <si>
    <t>-552.290493366258 155.82007443761 -681.736938889406</t>
  </si>
  <si>
    <t>-600.362041016495 286.424829081255 -666.537398913025</t>
  </si>
  <si>
    <t>-570.472033659679 323.058106459318 -370.28641283296</t>
  </si>
  <si>
    <t>-374.249067700141 198.053571402081 -292.856156010053</t>
  </si>
  <si>
    <t>-539.508491729995 97.2452743583724 -679.36773265761</t>
  </si>
  <si>
    <t>-299.683552492512 30.4023445832304 -363.008807419991</t>
  </si>
  <si>
    <t>-498.394563920139 222.194115418165 -205.447706586489</t>
  </si>
  <si>
    <t>-489.801648030513 251.497953869348 209.911757301395</t>
  </si>
  <si>
    <t>-487.866706570794 281.91175328569 615.140924306452</t>
  </si>
  <si>
    <t>-339.992443678195 303.666896890742 674.250318490008</t>
  </si>
  <si>
    <t>-519.047875742634 63.8493195986739 -200.125257576371</t>
  </si>
  <si>
    <t>-527.124854234573 76.4300627250373 216.086815606813</t>
  </si>
  <si>
    <t>-530.905662578413 98.0548461004112 621.834523068172</t>
  </si>
  <si>
    <t>-387.713742686872 55.328974700963 681.033983626536</t>
  </si>
  <si>
    <t>9763-20170724T150448.442510600.bin</t>
  </si>
  <si>
    <t>-508.747818190988 143.083342934919 -202.799183561535</t>
  </si>
  <si>
    <t>-523.533196961165 141.74870958095 -300.182989483859</t>
  </si>
  <si>
    <t>-533.744225769643 138.085775711415 -408.10119529276</t>
  </si>
  <si>
    <t>-540.438265424758 134.176803875207 -505.794140709774</t>
  </si>
  <si>
    <t>-544.560976693929 129.846892796179 -603.611499142817</t>
  </si>
  <si>
    <t>-547.626323214594 123.471666121232 -741.430081224805</t>
  </si>
  <si>
    <t>-526.705000284789 123.704981584049 -830.217771668213</t>
  </si>
  <si>
    <t>-552.628965515576 155.583145299009 -681.723970754406</t>
  </si>
  <si>
    <t>-600.739357336611 286.189674961282 -666.620983906858</t>
  </si>
  <si>
    <t>-571.125232933436 323.306226873428 -370.402456518159</t>
  </si>
  <si>
    <t>-375.007943937037 198.090364196954 -293.046125841774</t>
  </si>
  <si>
    <t>-539.91374852676 96.9961666781433 -679.296663350262</t>
  </si>
  <si>
    <t>-299.971285796969 30.1659014529444 -363.014240728137</t>
  </si>
  <si>
    <t>-498.339794147458 222.255353798879 -205.436759055962</t>
  </si>
  <si>
    <t>-489.722096567086 251.449412297238 209.929864294898</t>
  </si>
  <si>
    <t>-487.872363146653 281.920923101459 615.159148916406</t>
  </si>
  <si>
    <t>-339.967061032791 303.504280211117 674.253745024073</t>
  </si>
  <si>
    <t>-519.134825233604 63.8899276768921 -200.110564928528</t>
  </si>
  <si>
    <t>-527.125020509831 76.4015411848873 216.10526450397</t>
  </si>
  <si>
    <t>-530.874192638869 97.9544503323482 621.877904631466</t>
  </si>
  <si>
    <t>-387.74650122817 55.1907713594737 681.205252694611</t>
  </si>
  <si>
    <t>9763-20170724T150448.474133400.bin</t>
  </si>
  <si>
    <t>-508.746662795599 143.117784223093 -202.772818323336</t>
  </si>
  <si>
    <t>-523.549336253335 141.792354263587 -300.154167521884</t>
  </si>
  <si>
    <t>-533.787418726273 138.133912375261 -408.069827131649</t>
  </si>
  <si>
    <t>-540.508948700326 134.225894529697 -505.76097998969</t>
  </si>
  <si>
    <t>-544.661981678732 129.893723626584 -603.577101558608</t>
  </si>
  <si>
    <t>-547.772802890139 123.511479500441 -741.394289874198</t>
  </si>
  <si>
    <t>-526.882195036545 123.720403938709 -830.189230842571</t>
  </si>
  <si>
    <t>-552.747135634941 155.62786071592 -681.688433011304</t>
  </si>
  <si>
    <t>-600.849565181628 286.239945396066 -666.663322850373</t>
  </si>
  <si>
    <t>-571.536258925363 323.640008493076 -370.450613213112</t>
  </si>
  <si>
    <t>-375.574833583539 198.196381202728 -293.068125573652</t>
  </si>
  <si>
    <t>-540.048333566675 97.037311025822 -679.261686663059</t>
  </si>
  <si>
    <t>-300.077122014628 29.9997939311886 -363.047906910004</t>
  </si>
  <si>
    <t>-498.355663826843 222.29087501131 -205.417461605223</t>
  </si>
  <si>
    <t>-489.723237367396 251.457551171984 209.950812264598</t>
  </si>
  <si>
    <t>-487.874215030369 281.927021713138 615.17503229545</t>
  </si>
  <si>
    <t>-339.960785122177 303.475568021068 674.262099704566</t>
  </si>
  <si>
    <t>-519.167953316512 63.9235053802838 -200.09758130711</t>
  </si>
  <si>
    <t>-527.097164495019 76.4028564669406 216.120386949814</t>
  </si>
  <si>
    <t>-530.875806958239 97.9379771186016 621.884518063177</t>
  </si>
  <si>
    <t>-387.744957079948 55.2030666566898 681.224938202047</t>
  </si>
  <si>
    <t>9763-20170724T150448.542315100.bin</t>
  </si>
  <si>
    <t>-508.79219821581 143.173821079269 -202.786768200684</t>
  </si>
  <si>
    <t>-523.630070719504 141.863790668409 -300.162987053737</t>
  </si>
  <si>
    <t>-533.946126278997 138.154281227571 -408.06942162909</t>
  </si>
  <si>
    <t>-540.750977582169 134.170382312768 -505.751778630744</t>
  </si>
  <si>
    <t>-544.998225759609 129.730758783574 -603.558930402341</t>
  </si>
  <si>
    <t>-548.251241773739 123.163105916618 -741.364180219301</t>
  </si>
  <si>
    <t>-527.409307647513 123.268859470088 -830.170785328637</t>
  </si>
  <si>
    <t>-553.120284393474 155.369142888062 -681.698035330264</t>
  </si>
  <si>
    <t>-601.115548857628 286.035658531308 -666.794559388508</t>
  </si>
  <si>
    <t>-572.604199216575 324.041685798133 -370.58071625716</t>
  </si>
  <si>
    <t>-377.06075420483 198.156878062331 -292.858236676244</t>
  </si>
  <si>
    <t>-540.506342089838 96.763284196943 -679.202583124979</t>
  </si>
  <si>
    <t>-300.663650154332 29.8542626208928 -362.904488430308</t>
  </si>
  <si>
    <t>-498.364839957419 222.36797968532 -205.403261894262</t>
  </si>
  <si>
    <t>-489.75036230425 251.499201662222 209.96784865897</t>
  </si>
  <si>
    <t>-487.863491303695 281.948692479777 615.20216912659</t>
  </si>
  <si>
    <t>-339.952559052328 303.472617366732 674.304414795079</t>
  </si>
  <si>
    <t>-519.262183829821 63.9603064918317 -200.105083729667</t>
  </si>
  <si>
    <t>-527.123379331544 76.4583620400481 216.113563982063</t>
  </si>
  <si>
    <t>-530.899066399788 97.9398082952375 621.872785442825</t>
  </si>
  <si>
    <t>-387.768075915963 55.160010600822 681.180601192275</t>
  </si>
  <si>
    <t>9763-20170724T150448.571517100.bin</t>
  </si>
  <si>
    <t>-508.791979704118 143.257000333922 -202.795648570133</t>
  </si>
  <si>
    <t>-523.633917245556 141.941073758745 -300.171153808251</t>
  </si>
  <si>
    <t>-533.991482264046 138.193447573346 -408.07245835028</t>
  </si>
  <si>
    <t>-540.847424253702 134.160224607544 -505.749138022266</t>
  </si>
  <si>
    <t>-545.158368735945 129.655407572599 -603.550395490024</t>
  </si>
  <si>
    <t>-548.51344674419 122.977477144685 -741.348042896524</t>
  </si>
  <si>
    <t>-527.703099939495 123.032199325985 -830.161950789678</t>
  </si>
  <si>
    <t>-553.317594560133 155.235652862873 -681.70462085662</t>
  </si>
  <si>
    <t>-601.273715854971 285.931982705411 -666.875205207245</t>
  </si>
  <si>
    <t>-573.151518029736 324.182272698694 -370.655559856654</t>
  </si>
  <si>
    <t>-377.857600399647 198.097671104183 -292.630036595945</t>
  </si>
  <si>
    <t>-540.743230103521 96.6228241521599 -679.170350296227</t>
  </si>
  <si>
    <t>-300.888027617543 29.6078959074935 -362.903707154355</t>
  </si>
  <si>
    <t>-498.347599996639 222.477708301972 -205.416317511673</t>
  </si>
  <si>
    <t>-489.741684613972 251.519872877283 209.961176113347</t>
  </si>
  <si>
    <t>-487.863534447388 281.947621540433 615.203204772693</t>
  </si>
  <si>
    <t>-339.953778849728 303.469054182683 674.309368649708</t>
  </si>
  <si>
    <t>-519.276603915681 64.0361500482238 -200.116938944418</t>
  </si>
  <si>
    <t>-527.144596369801 76.5234964461401 216.101932796064</t>
  </si>
  <si>
    <t>-530.914051676234 97.9498404398439 621.863152212211</t>
  </si>
  <si>
    <t>-387.781873630191 55.1291152809981 681.13844604841</t>
  </si>
  <si>
    <t>9763-20170724T150448.639697100.bin</t>
  </si>
  <si>
    <t>-508.738784717593 143.427884297836 -202.7899495983</t>
  </si>
  <si>
    <t>-523.605538268224 142.119362031209 -300.161713930092</t>
  </si>
  <si>
    <t>-534.073110754039 138.31493035104 -408.050456921512</t>
  </si>
  <si>
    <t>-541.058963811039 134.199950729558 -505.714370079291</t>
  </si>
  <si>
    <t>-545.528326074548 129.580286091381 -603.503500737711</t>
  </si>
  <si>
    <t>-549.134403758088 122.704173091783 -741.284851533939</t>
  </si>
  <si>
    <t>-528.426017651573 122.638560179171 -830.122682130909</t>
  </si>
  <si>
    <t>-553.793199285724 155.055962881612 -681.680683071847</t>
  </si>
  <si>
    <t>-601.535206204257 285.835323362814 -666.923699367476</t>
  </si>
  <si>
    <t>-574.129281228697 324.380591741735 -370.675230437456</t>
  </si>
  <si>
    <t>-379.34323179279 197.791450090474 -292.198485611971</t>
  </si>
  <si>
    <t>-541.287625842741 96.4312850434644 -679.082262396639</t>
  </si>
  <si>
    <t>-301.412272294433 29.3764169869867 -362.768430798829</t>
  </si>
  <si>
    <t>-498.236082586655 222.602868564599 -205.424857999715</t>
  </si>
  <si>
    <t>-489.736958636492 251.608458450286 209.95741277799</t>
  </si>
  <si>
    <t>-487.867591326603 281.966100275265 615.203666691967</t>
  </si>
  <si>
    <t>-339.94950693055 303.454019815434 674.30106999176</t>
  </si>
  <si>
    <t>-519.271310835592 64.2470529035168 -200.135590248306</t>
  </si>
  <si>
    <t>-527.087756781821 76.6298176548696 216.087423925431</t>
  </si>
  <si>
    <t>-530.924290718464 97.9805008871115 621.851429198037</t>
  </si>
  <si>
    <t>-387.784486813166 55.1218812172492 681.080994815847</t>
  </si>
  <si>
    <t>9763-20170724T150448.673738800.bin</t>
  </si>
  <si>
    <t>-508.680883665449 143.520235579911 -202.796854198128</t>
  </si>
  <si>
    <t>-523.556339283554 142.214295900203 -300.167461146071</t>
  </si>
  <si>
    <t>-534.068672121153 138.388435862604 -408.050940276225</t>
  </si>
  <si>
    <t>-541.108093823124 134.242819758537 -505.709790085438</t>
  </si>
  <si>
    <t>-545.643421545546 129.579570521926 -603.493719033594</t>
  </si>
  <si>
    <t>-549.354666581114 122.627833802607 -741.268571430693</t>
  </si>
  <si>
    <t>-528.694140334517 122.49943214691 -830.117492069321</t>
  </si>
  <si>
    <t>-553.954989370433 155.015107282393 -681.679163958613</t>
  </si>
  <si>
    <t>-601.593150006829 285.838535171511 -666.962072857193</t>
  </si>
  <si>
    <t>-574.524514175867 324.493140746563 -370.696667776627</t>
  </si>
  <si>
    <t>-379.996305802482 197.635315757329 -292.014851214499</t>
  </si>
  <si>
    <t>-541.473376045579 96.3864253667441 -679.056960432401</t>
  </si>
  <si>
    <t>-301.666130143037 29.3717690995186 -362.681861875299</t>
  </si>
  <si>
    <t>-498.147514024714 222.689543049925 -205.435444691282</t>
  </si>
  <si>
    <t>-489.72348227857 251.667809815503 209.950300283557</t>
  </si>
  <si>
    <t>-487.865212752291 281.979452367781 615.201715087504</t>
  </si>
  <si>
    <t>-339.947005578859 303.461897373747 674.300920097227</t>
  </si>
  <si>
    <t>-519.22625530319 64.3218195339261 -200.138501094123</t>
  </si>
  <si>
    <t>-527.040194924367 76.6781796088455 216.085283915869</t>
  </si>
  <si>
    <t>-530.920013762445 97.9767628848831 621.853012812802</t>
  </si>
  <si>
    <t>-387.79107696111 55.0919076647069 681.089797406588</t>
  </si>
  <si>
    <t>9763-20170724T150448.741920500.bin</t>
  </si>
  <si>
    <t>-508.609720730868 143.625899014174 -202.810411875647</t>
  </si>
  <si>
    <t>-523.474062406734 142.316799604506 -300.182612938463</t>
  </si>
  <si>
    <t>-534.047871627484 138.437383302392 -408.05811580191</t>
  </si>
  <si>
    <t>-541.170384061553 134.219302096257 -505.708016841347</t>
  </si>
  <si>
    <t>-545.814717126866 129.458049267276 -603.481956772715</t>
  </si>
  <si>
    <t>-549.705247037245 122.338689867165 -741.243275762169</t>
  </si>
  <si>
    <t>-529.110539034918 122.101935012744 -830.107289117531</t>
  </si>
  <si>
    <t>-554.200828099915 154.804165642614 -681.688394250942</t>
  </si>
  <si>
    <t>-601.652024882628 285.704620907579 -667.057912479943</t>
  </si>
  <si>
    <t>-574.98459609201 324.67670795541 -370.79784586464</t>
  </si>
  <si>
    <t>-380.954356124862 197.387136821385 -291.585130435022</t>
  </si>
  <si>
    <t>-541.770207005716 96.1672485331651 -679.009226369025</t>
  </si>
  <si>
    <t>-302.027623938841 29.1789086148522 -362.528412424928</t>
  </si>
  <si>
    <t>-498.071504636668 222.839356768317 -205.446400815279</t>
  </si>
  <si>
    <t>-489.710673327112 251.717655024881 209.947536245031</t>
  </si>
  <si>
    <t>-487.864032581559 281.988465036128 615.194290959842</t>
  </si>
  <si>
    <t>-339.951236501482 303.472199682682 674.306551312196</t>
  </si>
  <si>
    <t>-519.168958948701 64.3876555146796 -200.126593365181</t>
  </si>
  <si>
    <t>-527.053626759752 76.7348348847652 216.096130113694</t>
  </si>
  <si>
    <t>-530.918203035537 97.9628758055867 621.861413602844</t>
  </si>
  <si>
    <t>-387.807362628333 55.0383784556627 681.113257299672</t>
  </si>
  <si>
    <t>9763-20170724T150448.775015800.bin</t>
  </si>
  <si>
    <t>-508.529209149166 143.637175443156 -202.819914943223</t>
  </si>
  <si>
    <t>-523.399647364917 142.331786299722 -300.191199376081</t>
  </si>
  <si>
    <t>-534.010965167283 138.4286066482 -408.062367857731</t>
  </si>
  <si>
    <t>-541.178586205272 134.176130299847 -505.707287225067</t>
  </si>
  <si>
    <t>-545.878428855174 129.366263539698 -603.476268023221</t>
  </si>
  <si>
    <t>-549.857218392526 122.163042786305 -741.230745225593</t>
  </si>
  <si>
    <t>-529.279410093313 121.872071397894 -830.098342670327</t>
  </si>
  <si>
    <t>-554.297402939518 154.668343586894 -681.693433361765</t>
  </si>
  <si>
    <t>-601.628197403178 285.615686086806 -667.111433316214</t>
  </si>
  <si>
    <t>-575.153256235453 324.79856544809 -370.861882546684</t>
  </si>
  <si>
    <t>-381.35407573992 197.33002032993 -291.371835423863</t>
  </si>
  <si>
    <t>-541.899547513764 96.0258396137071 -678.98512687427</t>
  </si>
  <si>
    <t>-302.183508201147 29.0587639131338 -362.482767191605</t>
  </si>
  <si>
    <t>-497.946343382722 222.834873732137 -205.454818978295</t>
  </si>
  <si>
    <t>-489.680595185288 251.705592567428 209.941556466875</t>
  </si>
  <si>
    <t>-487.862549517808 281.997265848962 615.184501796576</t>
  </si>
  <si>
    <t>-339.952946870883 303.466673090051 674.309920794119</t>
  </si>
  <si>
    <t>-519.127504511646 64.4038703503802 -200.135279870787</t>
  </si>
  <si>
    <t>-527.032255454738 76.7519497937628 216.087054304581</t>
  </si>
  <si>
    <t>-530.926221424537 97.9559840788813 621.858670044713</t>
  </si>
  <si>
    <t>-387.814826651571 55.0201506265216 681.100855345229</t>
  </si>
  <si>
    <t>9763-20170724T150448.840188700.bin</t>
  </si>
  <si>
    <t>-508.412790037774 143.644307476686 -202.828555545919</t>
  </si>
  <si>
    <t>-523.281343831555 142.334470035413 -300.2000415947</t>
  </si>
  <si>
    <t>-533.938850196421 138.39382783374 -408.06513833635</t>
  </si>
  <si>
    <t>-541.166258795252 134.091904183081 -505.703584750201</t>
  </si>
  <si>
    <t>-545.942897837861 129.215738593227 -603.465697786943</t>
  </si>
  <si>
    <t>-550.046735106232 121.899895751297 -741.210368172396</t>
  </si>
  <si>
    <t>-529.492497808099 121.529599962545 -830.083269460716</t>
  </si>
  <si>
    <t>-554.408209993013 154.4589936208 -681.696791090964</t>
  </si>
  <si>
    <t>-601.481547233859 285.505921730085 -667.137336828883</t>
  </si>
  <si>
    <t>-575.355235265798 324.881334799342 -370.882381343546</t>
  </si>
  <si>
    <t>-381.869981855524 197.27079013199 -290.857406570782</t>
  </si>
  <si>
    <t>-542.057245599649 95.8082788803788 -678.949746961627</t>
  </si>
  <si>
    <t>-302.386253402493 28.8908005794221 -362.435416793002</t>
  </si>
  <si>
    <t>-497.793470981496 222.858665801027 -205.475342184295</t>
  </si>
  <si>
    <t>-489.644882796505 251.696228628495 209.925661625816</t>
  </si>
  <si>
    <t>-487.851361481901 281.987670278368 615.18076367271</t>
  </si>
  <si>
    <t>-339.955577887178 303.49965278294 674.325228625716</t>
  </si>
  <si>
    <t>-519.0401070192 64.4101050520874 -200.14722191148</t>
  </si>
  <si>
    <t>-527.043218721283 76.7783081299544 216.072651453971</t>
  </si>
  <si>
    <t>-530.949934059106 97.9580783309848 621.846236659809</t>
  </si>
  <si>
    <t>-387.837179871965 54.9690403255845 681.046529986932</t>
  </si>
  <si>
    <t>9763-20170724T150448.876914500.bin</t>
  </si>
  <si>
    <t>-508.318256397603 143.645076431454 -202.830777927058</t>
  </si>
  <si>
    <t>-523.169575914659 142.331671325412 -300.204917259892</t>
  </si>
  <si>
    <t>-533.834491966348 138.377457910232 -408.068751789068</t>
  </si>
  <si>
    <t>-541.078891934533 134.057745034164 -505.705192758831</t>
  </si>
  <si>
    <t>-545.882433769827 129.158002767884 -603.464690556175</t>
  </si>
  <si>
    <t>-550.034307637958 121.801712804434 -741.205961933306</t>
  </si>
  <si>
    <t>-529.491499481261 121.39663301285 -830.081280139578</t>
  </si>
  <si>
    <t>-554.364584393962 154.380568989197 -681.700799480876</t>
  </si>
  <si>
    <t>-601.366205303752 285.4532018552 -667.164882928542</t>
  </si>
  <si>
    <t>-575.495341275641 324.843244832907 -370.889507035004</t>
  </si>
  <si>
    <t>-382.12234224578 197.261441878288 -290.547855701354</t>
  </si>
  <si>
    <t>-542.033535870092 95.7262315548855 -678.939775438578</t>
  </si>
  <si>
    <t>-302.461135888662 28.820282574138 -362.429245995793</t>
  </si>
  <si>
    <t>-497.672424928261 222.857288280579 -205.485586172457</t>
  </si>
  <si>
    <t>-489.618541153991 251.677823004437 209.918470541708</t>
  </si>
  <si>
    <t>-487.845888181356 281.982121348136 615.173453377346</t>
  </si>
  <si>
    <t>-339.955342660654 303.510290905654 674.32514588708</t>
  </si>
  <si>
    <t>-518.965803848909 64.4083461673108 -200.145682241323</t>
  </si>
  <si>
    <t>-527.027501654434 76.7971083236212 216.072437484009</t>
  </si>
  <si>
    <t>-530.958908614128 97.9673781683709 621.841290886962</t>
  </si>
  <si>
    <t>-387.838626294329 54.9697067069028 681.017202600918</t>
  </si>
  <si>
    <t>9763-20170724T150448.943090500.bin</t>
  </si>
  <si>
    <t>-508.069098480253 143.661471005017 -202.851186107151</t>
  </si>
  <si>
    <t>-522.927723122238 142.3565358002 -300.224238409948</t>
  </si>
  <si>
    <t>-533.635023126953 138.394030138276 -408.083701521214</t>
  </si>
  <si>
    <t>-540.93077649751 134.058435325826 -505.715516739519</t>
  </si>
  <si>
    <t>-545.798235399631 129.132686364965 -603.470557880245</t>
  </si>
  <si>
    <t>-550.05274439963 121.728357508751 -741.206092746811</t>
  </si>
  <si>
    <t>-529.531299242823 121.258738436306 -830.086053256674</t>
  </si>
  <si>
    <t>-554.310092884587 154.33394235472 -681.710240152487</t>
  </si>
  <si>
    <t>-601.053992574351 285.498817390736 -667.128400070927</t>
  </si>
  <si>
    <t>-575.893956267904 324.793521216488 -370.779185453172</t>
  </si>
  <si>
    <t>-382.822452721356 197.432826205517 -289.368687683297</t>
  </si>
  <si>
    <t>-542.034158694532 95.6686823185553 -678.935782967323</t>
  </si>
  <si>
    <t>-302.539799669675 28.5722315403189 -362.528572140721</t>
  </si>
  <si>
    <t>-497.338015634606 222.886321336328 -205.49174878387</t>
  </si>
  <si>
    <t>-489.571107000861 251.629830144383 209.923085749869</t>
  </si>
  <si>
    <t>-487.851559530543 281.97857239137 615.179030157658</t>
  </si>
  <si>
    <t>-339.961688370198 303.513273938351 674.330096137217</t>
  </si>
  <si>
    <t>-518.777672102596 64.4283189675757 -200.155370505876</t>
  </si>
  <si>
    <t>-526.96118120079 76.814381609556 216.060473726448</t>
  </si>
  <si>
    <t>-530.968630642905 97.9823729999184 621.831764956699</t>
  </si>
  <si>
    <t>-387.838128645697 54.968656479153 680.971209643877</t>
  </si>
  <si>
    <t>9763-20170724T150448.972713900.bin</t>
  </si>
  <si>
    <t>-507.915638564422 143.692213438079 -202.853205798781</t>
  </si>
  <si>
    <t>-522.759667171666 142.385284346783 -300.228552165421</t>
  </si>
  <si>
    <t>-533.483423536879 138.413031384943 -408.086041576549</t>
  </si>
  <si>
    <t>-540.806878252189 134.06385395059 -505.715091085521</t>
  </si>
  <si>
    <t>-545.714583480168 129.118817340504 -603.467155435352</t>
  </si>
  <si>
    <t>-550.03865899907 121.680477945486 -741.19869611605</t>
  </si>
  <si>
    <t>-529.538833460133 121.179539627665 -830.083490031235</t>
  </si>
  <si>
    <t>-554.251821924244 154.303583951664 -681.709335907774</t>
  </si>
  <si>
    <t>-601.076361420872 285.443234445612 -667.243433277035</t>
  </si>
  <si>
    <t>-576.406951941404 324.706114629184 -370.84880729583</t>
  </si>
  <si>
    <t>-383.568543345357 197.862101006731 -288.090476876669</t>
  </si>
  <si>
    <t>-542.002771022133 95.6331894908301 -678.925383511293</t>
  </si>
  <si>
    <t>-302.534232625901 28.4683933399638 -362.536494964705</t>
  </si>
  <si>
    <t>-497.160717060378 222.896811403847 -205.49532886395</t>
  </si>
  <si>
    <t>-489.525647074437 251.612771624305 209.92389914733</t>
  </si>
  <si>
    <t>-487.853596727627 281.964791174361 615.17975086152</t>
  </si>
  <si>
    <t>-339.963778476713 303.511266124061 674.326569932854</t>
  </si>
  <si>
    <t>-518.663725136188 64.4647214940185 -200.162928746815</t>
  </si>
  <si>
    <t>-526.895504183847 76.8225124183623 216.052787618453</t>
  </si>
  <si>
    <t>-530.969808191486 97.9836054878847 621.828492396767</t>
  </si>
  <si>
    <t>-387.845990195655 54.9375224598105 680.96059900434</t>
  </si>
  <si>
    <t>9763-20170724T150449.039892500.bin</t>
  </si>
  <si>
    <t>-507.608821418307 143.774715327026 -202.850668158651</t>
  </si>
  <si>
    <t>-522.454214780568 142.478806745842 -300.225869328869</t>
  </si>
  <si>
    <t>-533.200768205746 138.485592240513 -408.08033990045</t>
  </si>
  <si>
    <t>-540.552270249419 134.102174598839 -505.705862950991</t>
  </si>
  <si>
    <t>-545.494626513282 129.106309498602 -603.453520773563</t>
  </si>
  <si>
    <t>-549.873558527129 121.577691338775 -741.178374924108</t>
  </si>
  <si>
    <t>-529.396293346002 120.997239098111 -830.067892464803</t>
  </si>
  <si>
    <t>-554.005961873804 154.2515259058 -681.711280044491</t>
  </si>
  <si>
    <t>-601.218927734048 285.28936921772 -667.7202433925</t>
  </si>
  <si>
    <t>-577.326767580285 324.411739156593 -371.243223416853</t>
  </si>
  <si>
    <t>-384.780944832326 198.594184012981 -286.266439126458</t>
  </si>
  <si>
    <t>-541.869931674564 95.5595857277397 -678.888886083832</t>
  </si>
  <si>
    <t>-302.259622734956 28.0538597900645 -362.633471400784</t>
  </si>
  <si>
    <t>-496.779230806944 222.958716118973 -205.489032829389</t>
  </si>
  <si>
    <t>-489.378731163537 251.654966838671 209.93578772919</t>
  </si>
  <si>
    <t>-487.893776355947 281.970932060283 615.198820464975</t>
  </si>
  <si>
    <t>-339.985588909144 303.481918917861 674.31260592046</t>
  </si>
  <si>
    <t>-518.458453244727 64.5770298230852 -200.163313019278</t>
  </si>
  <si>
    <t>-526.755333964256 76.7802293797408 216.055733545488</t>
  </si>
  <si>
    <t>-530.990951734221 97.9271601899754 621.833762960033</t>
  </si>
  <si>
    <t>-387.840937006817 54.9426247854274 680.947226399441</t>
  </si>
  <si>
    <t>9763-20170724T150449.071982100.bin</t>
  </si>
  <si>
    <t>-507.512194435282 143.798709168427 -202.853103023069</t>
  </si>
  <si>
    <t>-522.362765988034 142.506307330051 -300.227597956015</t>
  </si>
  <si>
    <t>-533.116335393243 138.516137945645 -408.081347894772</t>
  </si>
  <si>
    <t>-540.474804153749 134.134528584961 -505.706427292772</t>
  </si>
  <si>
    <t>-545.424719309741 129.139412176963 -603.45383926615</t>
  </si>
  <si>
    <t>-549.814868228818 121.610740453533 -741.178422343779</t>
  </si>
  <si>
    <t>-529.35821063709 120.999874658812 -830.072464219026</t>
  </si>
  <si>
    <t>-553.91441391163 154.290318022528 -681.712004885933</t>
  </si>
  <si>
    <t>-601.2559010837 285.321716516956 -667.948097707064</t>
  </si>
  <si>
    <t>-577.323902969453 324.199259217435 -371.442056763405</t>
  </si>
  <si>
    <t>-384.761448422298 198.721466732458 -286.001978897024</t>
  </si>
  <si>
    <t>-541.834167390773 95.5869394345425 -678.888115555413</t>
  </si>
  <si>
    <t>-302.22295156275 27.8485720429569 -362.705127030455</t>
  </si>
  <si>
    <t>-496.612200442899 222.949364770381 -205.487249037111</t>
  </si>
  <si>
    <t>-489.296393053865 251.670683016594 209.93732257546</t>
  </si>
  <si>
    <t>-487.907802098252 281.959673300013 615.188619651349</t>
  </si>
  <si>
    <t>-339.981776887447 303.396427755629 674.284772362216</t>
  </si>
  <si>
    <t>-518.446394991697 64.5735860508155 -200.159007410402</t>
  </si>
  <si>
    <t>-526.738509345869 76.7886383736052 216.05970543472</t>
  </si>
  <si>
    <t>-530.997461124797 97.9037705997691 621.832637052545</t>
  </si>
  <si>
    <t>-387.856512310977 54.8734774800148 680.934777847647</t>
  </si>
  <si>
    <t>9763-20170724T150449.144175200.bin</t>
  </si>
  <si>
    <t>-507.410752378958 143.848588848594 -202.880285575696</t>
  </si>
  <si>
    <t>-522.207724271791 142.54349188119 -300.262696917748</t>
  </si>
  <si>
    <t>-532.946891320451 138.544023038685 -408.117639448932</t>
  </si>
  <si>
    <t>-540.310839542222 134.152959734759 -505.741930045876</t>
  </si>
  <si>
    <t>-545.284811761939 129.145656332462 -603.487348626279</t>
  </si>
  <si>
    <t>-549.728396656298 121.595099763531 -741.20904153647</t>
  </si>
  <si>
    <t>-529.324764239977 120.910949075583 -830.114714179529</t>
  </si>
  <si>
    <t>-553.715691340476 154.302152906867 -681.750149493959</t>
  </si>
  <si>
    <t>-601.368603349506 285.276683149049 -668.513768440072</t>
  </si>
  <si>
    <t>-576.944170971663 324.411059005607 -372.08166505296</t>
  </si>
  <si>
    <t>-384.604363485623 198.954735184382 -286.110174272049</t>
  </si>
  <si>
    <t>-541.812710227081 95.5631605490371 -678.913820689029</t>
  </si>
  <si>
    <t>-302.243560211287 27.1429294955667 -363.023911895085</t>
  </si>
  <si>
    <t>-496.372632365709 222.991704211531 -205.537584426951</t>
  </si>
  <si>
    <t>-489.238637749972 251.696184498173 209.891338148408</t>
  </si>
  <si>
    <t>-487.923063017255 281.948708682466 615.158539288276</t>
  </si>
  <si>
    <t>-339.972565662976 303.215723707263 674.254784795033</t>
  </si>
  <si>
    <t>-518.464745619131 64.6374141346846 -200.156014581328</t>
  </si>
  <si>
    <t>-526.843198888292 76.8534908053068 216.060955632971</t>
  </si>
  <si>
    <t>-530.995768681978 97.8832194082793 621.834438879739</t>
  </si>
  <si>
    <t>-387.882748788734 54.7540124932418 680.932192690224</t>
  </si>
  <si>
    <t>9763-20170724T150449.174264400.bin</t>
  </si>
  <si>
    <t>-507.306149976168 143.824351346859 -202.870642111457</t>
  </si>
  <si>
    <t>-522.068877448653 142.522798508591 -300.25830744611</t>
  </si>
  <si>
    <t>-532.783401383942 138.517450630564 -408.115494813005</t>
  </si>
  <si>
    <t>-540.130109186632 134.116255507399 -505.740507036327</t>
  </si>
  <si>
    <t>-545.091666187284 129.09286632239 -603.485844564632</t>
  </si>
  <si>
    <t>-549.522554000272 121.5131225026 -741.206291167826</t>
  </si>
  <si>
    <t>-529.100144915564 120.76715822616 -830.107201110993</t>
  </si>
  <si>
    <t>-553.46648382395 154.242582601959 -681.756914454971</t>
  </si>
  <si>
    <t>-601.133604077883 285.237649142293 -668.78958117815</t>
  </si>
  <si>
    <t>-576.216649350831 324.558500049916 -372.423225227445</t>
  </si>
  <si>
    <t>-383.886384108433 198.903499086541 -286.720847571133</t>
  </si>
  <si>
    <t>-541.661452217809 95.4846576653474 -678.902772213335</t>
  </si>
  <si>
    <t>-302.159661677202 26.5682499699849 -363.083190669639</t>
  </si>
  <si>
    <t>-496.133949980534 222.969946355973 -205.550769394768</t>
  </si>
  <si>
    <t>-489.147886793615 251.656755715907 209.881890395009</t>
  </si>
  <si>
    <t>-487.929048223518 281.943736339964 615.151416761378</t>
  </si>
  <si>
    <t>-339.96891994358 303.122320345964 674.255307231942</t>
  </si>
  <si>
    <t>-518.456310243818 64.6296693965473 -200.158563891274</t>
  </si>
  <si>
    <t>-526.863875795146 76.8450544559146 216.057882652299</t>
  </si>
  <si>
    <t>-530.995533134181 97.8699126922206 621.836924210997</t>
  </si>
  <si>
    <t>-387.899599142052 54.6855262161678 680.93565610531</t>
  </si>
  <si>
    <t>9763-20170724T150449.238435100.bin</t>
  </si>
  <si>
    <t>-507.129318926748 143.756182228474 -202.853103168754</t>
  </si>
  <si>
    <t>-521.832524646325 142.471797891647 -300.250048516315</t>
  </si>
  <si>
    <t>-532.507092327539 138.478494248034 -408.111614065602</t>
  </si>
  <si>
    <t>-539.827995811217 134.083457423135 -505.738777923869</t>
  </si>
  <si>
    <t>-544.773885584157 129.060474433662 -603.485039363548</t>
  </si>
  <si>
    <t>-549.193166627059 121.473775942087 -741.205477394849</t>
  </si>
  <si>
    <t>-528.717358926133 120.620388545355 -830.093046123159</t>
  </si>
  <si>
    <t>-553.055239582038 154.223450939596 -681.761775896169</t>
  </si>
  <si>
    <t>-600.625418914542 285.283115250505 -669.122087390341</t>
  </si>
  <si>
    <t>-573.633786452522 324.611278779074 -372.938367381985</t>
  </si>
  <si>
    <t>-380.529028691225 199.512326268632 -288.169099059439</t>
  </si>
  <si>
    <t>-541.424180053926 95.4313269457305 -678.896321242746</t>
  </si>
  <si>
    <t>-302.05997888104 25.4563221352985 -363.148110561013</t>
  </si>
  <si>
    <t>-495.816805073054 222.925358697542 -205.554287139284</t>
  </si>
  <si>
    <t>-489.082021014876 251.64787703124 209.880049992062</t>
  </si>
  <si>
    <t>-487.955162860829 281.918521024837 615.127767877966</t>
  </si>
  <si>
    <t>-339.970783254846 302.998849388581 674.206035730819</t>
  </si>
  <si>
    <t>-518.467047326896 64.5565298559618 -200.150110883666</t>
  </si>
  <si>
    <t>-526.844354210521 76.9036316271715 216.063009755367</t>
  </si>
  <si>
    <t>-530.999022136493 97.8604544273505 621.834550855399</t>
  </si>
  <si>
    <t>-387.951888574975 54.4920281978266 680.916653897488</t>
  </si>
  <si>
    <t>9763-20170724T150449.276095300.bin</t>
  </si>
  <si>
    <t>-507.023456626331 143.748998481267 -202.865790475701</t>
  </si>
  <si>
    <t>-521.691632507895 142.462947255046 -300.268012228998</t>
  </si>
  <si>
    <t>-532.324924899491 138.492348575843 -408.134445574737</t>
  </si>
  <si>
    <t>-539.60875855267 134.126872944461 -505.765825659603</t>
  </si>
  <si>
    <t>-544.51848579218 129.142484657519 -603.515759063615</t>
  </si>
  <si>
    <t>-548.888478555689 121.61899650265 -741.241295170785</t>
  </si>
  <si>
    <t>-528.379191827391 120.747273337271 -830.121033441577</t>
  </si>
  <si>
    <t>-552.730135395481 154.349436360461 -681.785619373659</t>
  </si>
  <si>
    <t>-600.190541376364 285.459754069786 -669.214048660083</t>
  </si>
  <si>
    <t>-572.07856956738 324.656605856921 -373.117342200218</t>
  </si>
  <si>
    <t>-378.401333179681 199.898936137151 -289.155191873084</t>
  </si>
  <si>
    <t>-541.1835025992 95.5396887353722 -678.9395101048</t>
  </si>
  <si>
    <t>-301.95352609257 25.2213857509307 -363.149271679694</t>
  </si>
  <si>
    <t>-495.635965795004 222.965839858496 -205.570696842698</t>
  </si>
  <si>
    <t>-489.032432414896 251.642406891848 209.868920651255</t>
  </si>
  <si>
    <t>-487.960449664065 281.919253146603 615.120756596178</t>
  </si>
  <si>
    <t>-339.974184129476 302.952461637889 674.211095609008</t>
  </si>
  <si>
    <t>-518.436707320544 64.5259858076454 -200.145599235267</t>
  </si>
  <si>
    <t>-526.828110728171 76.9665427140148 216.06444962295</t>
  </si>
  <si>
    <t>-530.99080063984 97.8624582915054 621.83389393164</t>
  </si>
  <si>
    <t>-387.961752456886 54.4381266506527 680.91880505543</t>
  </si>
  <si>
    <t>9763-20170724T150449.339264600.bin</t>
  </si>
  <si>
    <t>-506.796256406779 143.766701594896 -202.881736818415</t>
  </si>
  <si>
    <t>-521.421194921491 142.482198362873 -300.290455519364</t>
  </si>
  <si>
    <t>-531.989036423805 138.551597795647 -408.164856298214</t>
  </si>
  <si>
    <t>-539.208338838681 134.238472433041 -505.803312503709</t>
  </si>
  <si>
    <t>-544.049334910398 129.32214650269 -603.560119264087</t>
  </si>
  <si>
    <t>-548.319082850562 121.911859360248 -741.294854008236</t>
  </si>
  <si>
    <t>-527.743810895349 121.06785127891 -830.159613922411</t>
  </si>
  <si>
    <t>-552.142000505664 154.605324525689 -681.817793030315</t>
  </si>
  <si>
    <t>-599.346056151051 285.819469143888 -669.327724280916</t>
  </si>
  <si>
    <t>-568.953861349297 324.927041442393 -373.444502584395</t>
  </si>
  <si>
    <t>-374.224383441665 200.539883752879 -291.388006801823</t>
  </si>
  <si>
    <t>-540.721463403016 95.7694295958902 -679.006470409788</t>
  </si>
  <si>
    <t>-301.893929258296 24.940661376324 -362.961962387702</t>
  </si>
  <si>
    <t>-495.321967293332 223.01589097587 -205.590832362166</t>
  </si>
  <si>
    <t>-488.931579826678 251.699465321873 209.851602302007</t>
  </si>
  <si>
    <t>-487.956868152536 281.913548831414 615.111049665755</t>
  </si>
  <si>
    <t>-339.977776254364 302.917609076984 674.229711859519</t>
  </si>
  <si>
    <t>-518.320693235768 64.508103711016 -200.142679821473</t>
  </si>
  <si>
    <t>-526.769299143791 77.1390304974864 216.06047468963</t>
  </si>
  <si>
    <t>-530.964590027516 97.8631969340224 621.845391968911</t>
  </si>
  <si>
    <t>-387.989423995198 54.3032104366087 680.960840548148</t>
  </si>
  <si>
    <t>9763-20170724T150449.376952400.bin</t>
  </si>
  <si>
    <t>-506.670179088214 143.774535971152 -202.880529921772</t>
  </si>
  <si>
    <t>-521.272862916137 142.488241459215 -300.292548331876</t>
  </si>
  <si>
    <t>-531.803967246311 138.579017621786 -408.17125936549</t>
  </si>
  <si>
    <t>-538.986323762772 134.294732391204 -505.813787683229</t>
  </si>
  <si>
    <t>-543.787281207193 129.416921587837 -603.57452208681</t>
  </si>
  <si>
    <t>-547.998047671924 122.071004130023 -741.314599732205</t>
  </si>
  <si>
    <t>-527.407311070944 121.262455232175 -830.176000591172</t>
  </si>
  <si>
    <t>-551.820565786921 154.741620794307 -681.825021179282</t>
  </si>
  <si>
    <t>-598.896196324809 286.002754522 -669.333133978624</t>
  </si>
  <si>
    <t>-567.639164533372 324.889047099703 -373.510773345463</t>
  </si>
  <si>
    <t>-372.566202766061 200.483955178348 -292.301622143819</t>
  </si>
  <si>
    <t>-540.452970365292 95.8945611804768 -679.034057423871</t>
  </si>
  <si>
    <t>-301.564487780069 24.3323297864474 -363.157900642809</t>
  </si>
  <si>
    <t>-495.143935211332 223.053646871094 -205.603289829514</t>
  </si>
  <si>
    <t>-488.841997163582 251.68615791007 209.844001314538</t>
  </si>
  <si>
    <t>-487.960557976303 281.900000385827 615.106354827162</t>
  </si>
  <si>
    <t>-339.980884754761 302.870602891813 674.235437160669</t>
  </si>
  <si>
    <t>-518.20963283986 64.5024907031025 -200.140558825424</t>
  </si>
  <si>
    <t>-526.702799441341 77.1811147844444 216.060269819714</t>
  </si>
  <si>
    <t>-530.946304045201 97.8664295042686 621.848148623901</t>
  </si>
  <si>
    <t>-388.003997021378 54.2326246822317 680.988507600817</t>
  </si>
  <si>
    <t>9763-20170724T150449.441122400.bin</t>
  </si>
  <si>
    <t>-506.256920513616 143.75775544522 -202.887474043721</t>
  </si>
  <si>
    <t>-520.827777404679 142.478152313379 -300.304433352007</t>
  </si>
  <si>
    <t>-531.306925851194 138.614967347912 -408.189871379381</t>
  </si>
  <si>
    <t>-538.437337682492 134.388006679071 -505.838668721221</t>
  </si>
  <si>
    <t>-543.182409372383 129.583859527191 -603.605720008246</t>
  </si>
  <si>
    <t>-547.31140038528 122.35842475922 -741.354650867982</t>
  </si>
  <si>
    <t>-526.677364011542 121.617036406863 -830.206619606115</t>
  </si>
  <si>
    <t>-551.13805794269 154.983018914819 -681.839856654506</t>
  </si>
  <si>
    <t>-598.058233193577 286.296231483553 -669.35235136431</t>
  </si>
  <si>
    <t>-565.716398917392 324.944873860778 -373.61548801911</t>
  </si>
  <si>
    <t>-370.69299527383 199.956874904879 -293.186202065191</t>
  </si>
  <si>
    <t>-539.83446658775 96.1215474853245 -679.091267280631</t>
  </si>
  <si>
    <t>-300.236444644501 22.2237413864855 -363.760803911215</t>
  </si>
  <si>
    <t>-494.653273619326 223.056721358258 -205.611040776828</t>
  </si>
  <si>
    <t>-488.629599216319 251.651937692622 209.842974237613</t>
  </si>
  <si>
    <t>-487.976585357708 281.867386066647 615.106779419776</t>
  </si>
  <si>
    <t>-339.996687093738 302.840141279451 674.234604343876</t>
  </si>
  <si>
    <t>-517.85425069768 64.4840622277259 -200.134749519887</t>
  </si>
  <si>
    <t>-526.483765463076 77.2188253050651 216.061531215892</t>
  </si>
  <si>
    <t>-530.916585571127 97.8834409788942 621.851375964767</t>
  </si>
  <si>
    <t>-388.010583263068 54.1690855854888 681.020011346021</t>
  </si>
  <si>
    <t>9763-20170724T150449.472799800.bin</t>
  </si>
  <si>
    <t>-506.04494768097 143.76867952285 -202.887755620593</t>
  </si>
  <si>
    <t>-520.59080399668 142.488518609304 -300.308446151498</t>
  </si>
  <si>
    <t>-531.041282222574 138.648369917345 -408.197525433425</t>
  </si>
  <si>
    <t>-538.146329537562 134.452082644678 -505.849424053544</t>
  </si>
  <si>
    <t>-542.867277382397 129.688020695731 -603.619640848538</t>
  </si>
  <si>
    <t>-546.964153627075 122.529184830854 -741.372908059166</t>
  </si>
  <si>
    <t>-526.309836962571 121.834892762524 -830.220626107225</t>
  </si>
  <si>
    <t>-550.805059898544 155.124963225584 -681.843350395335</t>
  </si>
  <si>
    <t>-597.768931540439 286.420743210814 -669.349127611896</t>
  </si>
  <si>
    <t>-564.944238706967 324.61070996742 -373.605843322362</t>
  </si>
  <si>
    <t>-370.104576474103 198.940347938493 -293.796823891763</t>
  </si>
  <si>
    <t>-539.501358904364 96.2622902313856 -679.120515744217</t>
  </si>
  <si>
    <t>-299.537834907558 21.3707086715422 -364.034166654367</t>
  </si>
  <si>
    <t>-494.4379440298 223.050298542883 -205.60832818566</t>
  </si>
  <si>
    <t>-488.514763096951 251.64692642033 209.847056235824</t>
  </si>
  <si>
    <t>-487.986986681889 281.85844756108 615.107185441057</t>
  </si>
  <si>
    <t>-340.003966524661 302.829523306832 674.227737407751</t>
  </si>
  <si>
    <t>-517.664599980538 64.5064254353251 -200.137584890105</t>
  </si>
  <si>
    <t>-526.360553823979 77.2245565770484 216.057880160379</t>
  </si>
  <si>
    <t>-530.906948984406 97.8964453788449 621.849499960846</t>
  </si>
  <si>
    <t>-388.004470430607 54.1759952585317 681.022179599827</t>
  </si>
  <si>
    <t>9763-20170724T150449.541984700.bin</t>
  </si>
  <si>
    <t>-505.654592501592 143.72532709053 -202.882071186216</t>
  </si>
  <si>
    <t>-520.167215540707 142.428225276463 -300.307419202483</t>
  </si>
  <si>
    <t>-530.560702017343 138.631363490654 -408.203639715133</t>
  </si>
  <si>
    <t>-537.608829460855 134.499573410262 -505.862400666757</t>
  </si>
  <si>
    <t>-542.269155355056 129.826037230549 -603.639878024615</t>
  </si>
  <si>
    <t>-546.278385837885 122.82207738117 -741.403654095556</t>
  </si>
  <si>
    <t>-525.604462246754 122.242920035964 -830.247781443737</t>
  </si>
  <si>
    <t>-550.164672870765 155.349485272654 -681.839807626176</t>
  </si>
  <si>
    <t>-597.149392195127 286.624616003548 -669.186005497175</t>
  </si>
  <si>
    <t>-563.596973533533 323.593818986804 -373.369315858603</t>
  </si>
  <si>
    <t>-368.686299589684 196.92527020138 -295.33160159036</t>
  </si>
  <si>
    <t>-538.847702193875 96.4866756339954 -679.176446814637</t>
  </si>
  <si>
    <t>-297.420865977672 19.5549987764059 -364.798610799113</t>
  </si>
  <si>
    <t>-494.101289164802 222.986052824628 -205.609115412</t>
  </si>
  <si>
    <t>-488.319167782844 251.627414631236 209.845157588914</t>
  </si>
  <si>
    <t>-488.014563841946 281.834320055382 615.101055920681</t>
  </si>
  <si>
    <t>-340.021547978834 302.786191132371 674.203390721748</t>
  </si>
  <si>
    <t>-517.225515517218 64.4628340021995 -200.129015549686</t>
  </si>
  <si>
    <t>-526.176920124881 77.2439698448222 216.059084124865</t>
  </si>
  <si>
    <t>-530.891351073992 97.9291374296236 621.841650699362</t>
  </si>
  <si>
    <t>-387.984274253365 54.210743190923 681.004694343931</t>
  </si>
  <si>
    <t>9763-20170724T150449.572634900.bin</t>
  </si>
  <si>
    <t>-505.470451982695 143.68640887337 -202.893175766059</t>
  </si>
  <si>
    <t>-519.954851375169 142.380755001616 -300.322661193756</t>
  </si>
  <si>
    <t>-530.301249599657 138.598035325245 -408.223743583986</t>
  </si>
  <si>
    <t>-537.30150925506 134.488789672138 -505.886926774858</t>
  </si>
  <si>
    <t>-541.909309255373 129.848084544569 -603.668507169991</t>
  </si>
  <si>
    <t>-545.840337084628 122.901041293966 -741.43750492571</t>
  </si>
  <si>
    <t>-525.144505282466 122.378789907608 -830.27670049393</t>
  </si>
  <si>
    <t>-549.765357772858 155.40290228901 -681.862029038724</t>
  </si>
  <si>
    <t>-596.730394051535 286.678353264403 -669.083442451764</t>
  </si>
  <si>
    <t>-563.05674966884 322.825349143959 -373.178952147454</t>
  </si>
  <si>
    <t>-367.787516093303 196.222153952624 -295.935366785595</t>
  </si>
  <si>
    <t>-538.440057432135 96.5407429671677 -679.217180154635</t>
  </si>
  <si>
    <t>-296.465488822484 19.0806590924119 -365.280915154137</t>
  </si>
  <si>
    <t>-493.936737414612 222.949065686948 -205.617261211606</t>
  </si>
  <si>
    <t>-488.25594662221 251.601076649111 209.837635121652</t>
  </si>
  <si>
    <t>-488.018024205522 281.832021697906 615.100728945059</t>
  </si>
  <si>
    <t>-340.030837528255 302.810852135004 674.208153264926</t>
  </si>
  <si>
    <t>-516.997794568232 64.4232303889946 -200.133134615191</t>
  </si>
  <si>
    <t>-526.064952869579 77.2426672858353 216.051263167422</t>
  </si>
  <si>
    <t>-530.882850218575 97.9423181947934 621.838336265014</t>
  </si>
  <si>
    <t>-387.970048813705 54.246945045963 681.004605952194</t>
  </si>
  <si>
    <t>9763-20170724T150449.637807400.bin</t>
  </si>
  <si>
    <t>-505.111879196157 143.523694475356 -202.884994151539</t>
  </si>
  <si>
    <t>-519.560540548728 142.192064614278 -300.319431654833</t>
  </si>
  <si>
    <t>-529.797644358603 138.464377855281 -408.232824135577</t>
  </si>
  <si>
    <t>-536.67440801568 134.442814505989 -505.908449978079</t>
  </si>
  <si>
    <t>-541.136398008199 129.92949121102 -603.702755710856</t>
  </si>
  <si>
    <t>-544.840908450725 123.206379561176 -741.489045007231</t>
  </si>
  <si>
    <t>-524.106592727398 122.843050363226 -830.320147194123</t>
  </si>
  <si>
    <t>-548.922959026078 155.600018589673 -681.865486930738</t>
  </si>
  <si>
    <t>-596.030071125164 286.784590684976 -668.807253323981</t>
  </si>
  <si>
    <t>-562.299583444356 321.720297485167 -372.763749808315</t>
  </si>
  <si>
    <t>-365.712932250167 195.391480245023 -298.469078646216</t>
  </si>
  <si>
    <t>-537.483865807012 96.75634206274 -679.301673044328</t>
  </si>
  <si>
    <t>-295.029483523968 18.6802062995323 -365.936132393557</t>
  </si>
  <si>
    <t>-493.68326804864 222.77070203683 -205.609179149694</t>
  </si>
  <si>
    <t>-488.13725142873 251.5518002339 209.838600360559</t>
  </si>
  <si>
    <t>-488.023425013249 281.826904669648 615.099041864144</t>
  </si>
  <si>
    <t>-340.0513237139 302.902629548222 674.209723233455</t>
  </si>
  <si>
    <t>-516.566374936666 64.2498628053677 -200.125955480041</t>
  </si>
  <si>
    <t>-525.827955452131 77.2100956385436 216.049825003439</t>
  </si>
  <si>
    <t>-530.863262483658 97.975010126778 621.833486120594</t>
  </si>
  <si>
    <t>-387.933598642171 54.3324849540822 680.997973819807</t>
  </si>
  <si>
    <t>9763-20170724T150449.675724400.bin</t>
  </si>
  <si>
    <t>-504.950371691434 143.420223656097 -202.878092817921</t>
  </si>
  <si>
    <t>-519.37198775853 142.075858845251 -300.316341172419</t>
  </si>
  <si>
    <t>-529.556031671274 138.382004269629 -408.23595686936</t>
  </si>
  <si>
    <t>-536.37727728026 134.412211032064 -505.917596639417</t>
  </si>
  <si>
    <t>-540.777467034429 129.973295801386 -603.718077551645</t>
  </si>
  <si>
    <t>-544.38967389773 123.37948426258 -741.513192288145</t>
  </si>
  <si>
    <t>-523.641760449316 123.119510016404 -830.341428040133</t>
  </si>
  <si>
    <t>-548.56560956177 155.706764840009 -681.859930902432</t>
  </si>
  <si>
    <t>-595.761670674268 286.834048656066 -668.572866055522</t>
  </si>
  <si>
    <t>-561.767842850117 321.658145473976 -372.546347230788</t>
  </si>
  <si>
    <t>-364.730911527813 195.612944656941 -298.966184487797</t>
  </si>
  <si>
    <t>-537.020332887116 96.8816539564264 -679.347564665977</t>
  </si>
  <si>
    <t>-294.711468719883 18.9822849610866 -366.011799808297</t>
  </si>
  <si>
    <t>-493.548475046236 222.679941416409 -205.611856755935</t>
  </si>
  <si>
    <t>-488.08114159969 251.501625213449 209.834199192299</t>
  </si>
  <si>
    <t>-488.027391773184 281.820104180573 615.093848335365</t>
  </si>
  <si>
    <t>-340.063482172609 302.945220794652 674.207392070332</t>
  </si>
  <si>
    <t>-516.351979307507 64.1581918491909 -200.115997550021</t>
  </si>
  <si>
    <t>-525.724799496383 77.1449703582523 216.056424102226</t>
  </si>
  <si>
    <t>-530.857736279909 97.985781679206 621.831731889154</t>
  </si>
  <si>
    <t>-387.916869106046 54.3769536376974 680.994047136349</t>
  </si>
  <si>
    <t>9763-20170724T150449.741900400.bin</t>
  </si>
  <si>
    <t>-504.544301446041 143.15463586294 -202.873702399726</t>
  </si>
  <si>
    <t>-518.948344800182 141.774590218876 -300.31401518249</t>
  </si>
  <si>
    <t>-529.060003586536 138.13362635172 -408.24221643929</t>
  </si>
  <si>
    <t>-535.798381173283 134.251741187762 -505.933296375269</t>
  </si>
  <si>
    <t>-540.100859935113 129.942263641018 -603.743772483767</t>
  </si>
  <si>
    <t>-543.56230392071 123.576585036952 -741.553389912142</t>
  </si>
  <si>
    <t>-522.750594997516 123.555113809432 -830.367073706865</t>
  </si>
  <si>
    <t>-547.893585642802 155.787274582932 -681.848357613126</t>
  </si>
  <si>
    <t>-595.38338926344 286.791086957852 -668.292655842343</t>
  </si>
  <si>
    <t>-561.472776074568 320.932903281299 -372.177052239693</t>
  </si>
  <si>
    <t>-363.600462832698 196.464660380579 -298.155447945706</t>
  </si>
  <si>
    <t>-536.170898283356 96.9935424695673 -679.426895026942</t>
  </si>
  <si>
    <t>-293.82691274841 19.5081227319231 -366.221467260802</t>
  </si>
  <si>
    <t>-493.318586766877 222.417038212232 -205.602658542097</t>
  </si>
  <si>
    <t>-487.89707215573 251.367104577955 209.835144364183</t>
  </si>
  <si>
    <t>-488.043928706523 281.815579961654 615.089420286941</t>
  </si>
  <si>
    <t>-340.095259160679 303.091360013494 674.187077316135</t>
  </si>
  <si>
    <t>-515.777184893896 63.9140754303339 -200.102204475999</t>
  </si>
  <si>
    <t>-525.43410298909 76.9935968816135 216.060835929619</t>
  </si>
  <si>
    <t>-530.841131868662 98.0158706022521 621.830294971685</t>
  </si>
  <si>
    <t>-387.84891196284 54.5695900847581 680.988107676496</t>
  </si>
  <si>
    <t>9763-20170724T150449.774539100.bin</t>
  </si>
  <si>
    <t>-504.361018399967 143.009963210258 -202.85201657188</t>
  </si>
  <si>
    <t>-518.754540870365 141.616395963391 -300.293771971554</t>
  </si>
  <si>
    <t>-528.83011301489 138.00996748103 -408.226459802633</t>
  </si>
  <si>
    <t>-535.528107002755 134.180758959886 -505.922313874473</t>
  </si>
  <si>
    <t>-539.783824430136 129.94632655429 -603.738333037138</t>
  </si>
  <si>
    <t>-543.174076469114 123.709996261274 -741.555550664903</t>
  </si>
  <si>
    <t>-522.347416145788 123.80501834935 -830.365758612674</t>
  </si>
  <si>
    <t>-547.586551230047 155.854636025965 -681.820777359021</t>
  </si>
  <si>
    <t>-595.260006421991 286.775495584919 -668.152168394926</t>
  </si>
  <si>
    <t>-561.424158417544 320.901053971566 -372.026224549769</t>
  </si>
  <si>
    <t>-363.21834889927 196.849256506749 -298.198104322869</t>
  </si>
  <si>
    <t>-535.764424048939 97.0785223081791 -679.451847651848</t>
  </si>
  <si>
    <t>-293.27960119974 19.8173556038112 -366.239832420975</t>
  </si>
  <si>
    <t>-493.21328882595 222.254253099715 -205.589901491004</t>
  </si>
  <si>
    <t>-487.860973543337 251.307224290811 209.841545492997</t>
  </si>
  <si>
    <t>-488.058461252216 281.814056345324 615.084230406796</t>
  </si>
  <si>
    <t>-340.118332054529 303.208191116001 674.160564658059</t>
  </si>
  <si>
    <t>-515.500469304265 63.7661391750278 -200.094638954775</t>
  </si>
  <si>
    <t>-525.281335491599 76.9044539086178 216.063660908152</t>
  </si>
  <si>
    <t>-530.832707003291 98.0341819629584 621.826185947081</t>
  </si>
  <si>
    <t>-387.8108230224 54.6745679712337 680.975821694232</t>
  </si>
  <si>
    <t>9763-20170724T150449.838707700.bin</t>
  </si>
  <si>
    <t>-504.013979565418 142.669231636782 -202.851120984454</t>
  </si>
  <si>
    <t>-518.390812577213 141.252678380429 -300.294853314491</t>
  </si>
  <si>
    <t>-528.417238741605 137.689104813655 -408.233664592876</t>
  </si>
  <si>
    <t>-535.061120600979 133.928680053354 -505.935898806687</t>
  </si>
  <si>
    <t>-539.254917743447 129.794722849932 -603.75885588106</t>
  </si>
  <si>
    <t>-542.551639347039 123.734969904009 -741.586340322349</t>
  </si>
  <si>
    <t>-521.71229790124 124.008054105119 -830.393152131539</t>
  </si>
  <si>
    <t>-547.120938219247 155.779659380817 -681.809558642842</t>
  </si>
  <si>
    <t>-595.140181151732 286.546583963854 -667.878791889098</t>
  </si>
  <si>
    <t>-561.284274642886 320.459503913831 -371.730641696153</t>
  </si>
  <si>
    <t>-362.497826033502 196.648855097756 -299.068097806711</t>
  </si>
  <si>
    <t>-535.067839922343 97.0475130536684 -679.515506443476</t>
  </si>
  <si>
    <t>-292.534427898245 20.6229853199175 -366.178507127432</t>
  </si>
  <si>
    <t>-493.074309122983 221.919440026532 -205.570395256569</t>
  </si>
  <si>
    <t>-487.742870968362 251.13469322996 209.849908333857</t>
  </si>
  <si>
    <t>-488.078831078207 281.80235581837 615.083692913883</t>
  </si>
  <si>
    <t>-340.158067647042 303.405007224526 674.132532717135</t>
  </si>
  <si>
    <t>-514.965054272723 63.3988555955132 -200.078967799041</t>
  </si>
  <si>
    <t>-525.003787741728 76.720199728943 216.067379977714</t>
  </si>
  <si>
    <t>-530.827253975657 98.0688581813563 621.81567984193</t>
  </si>
  <si>
    <t>-387.752457865298 54.8519080972765 680.941769429162</t>
  </si>
  <si>
    <t>9763-20170724T150449.876362300.bin</t>
  </si>
  <si>
    <t>-503.880211975568 142.464720946739 -202.827160543964</t>
  </si>
  <si>
    <t>-518.231986418741 141.039030745523 -300.274538867897</t>
  </si>
  <si>
    <t>-528.230353792349 137.500877191446 -408.216783865979</t>
  </si>
  <si>
    <t>-534.850162990585 133.778463669609 -505.922008988056</t>
  </si>
  <si>
    <t>-539.022161495439 129.697525070556 -603.748121692446</t>
  </si>
  <si>
    <t>-542.291487472737 123.728519327857 -741.580244918263</t>
  </si>
  <si>
    <t>-521.457734981456 124.075671620097 -830.388058695331</t>
  </si>
  <si>
    <t>-546.913806610292 155.725334668887 -681.781870329789</t>
  </si>
  <si>
    <t>-595.063446019225 286.428899618993 -667.722330567902</t>
  </si>
  <si>
    <t>-561.25812139175 320.088989874369 -371.539727476246</t>
  </si>
  <si>
    <t>-362.265366795708 196.093445100064 -299.762393221875</t>
  </si>
  <si>
    <t>-534.778898452893 97.0085730983835 -679.52697360631</t>
  </si>
  <si>
    <t>-292.179664353637 20.7931961077456 -366.212286209401</t>
  </si>
  <si>
    <t>-493.022282406351 221.701066986371 -205.550082321712</t>
  </si>
  <si>
    <t>-487.701813100329 251.057241646565 209.860383289332</t>
  </si>
  <si>
    <t>-488.089056142799 281.799260628441 615.083239949998</t>
  </si>
  <si>
    <t>-340.177233054914 303.49616743471 674.119934859798</t>
  </si>
  <si>
    <t>-514.757772355643 63.184374513638 -200.064907963929</t>
  </si>
  <si>
    <t>-524.903514967282 76.6287472941287 216.074875252404</t>
  </si>
  <si>
    <t>-530.825183391314 98.0745135394261 621.813621440779</t>
  </si>
  <si>
    <t>-387.730427552125 54.9138105323098 680.932600497506</t>
  </si>
  <si>
    <t>9763-20170724T150449.940532300.bin</t>
  </si>
  <si>
    <t>-503.606608530781 142.016537477312 -202.799755191818</t>
  </si>
  <si>
    <t>-517.965751883172 140.562698606079 -300.245639041416</t>
  </si>
  <si>
    <t>-527.945394686162 137.061038618745 -408.190712113089</t>
  </si>
  <si>
    <t>-534.540404470372 133.400313464666 -505.900142454763</t>
  </si>
  <si>
    <t>-538.681596265314 129.410812348246 -603.731274348959</t>
  </si>
  <si>
    <t>-541.903089249508 123.602099250843 -741.571303517415</t>
  </si>
  <si>
    <t>-521.076233900905 124.087383361996 -830.380171314121</t>
  </si>
  <si>
    <t>-546.601314148541 155.517933394532 -681.73567729429</t>
  </si>
  <si>
    <t>-594.873552813001 286.151389285068 -667.438975340941</t>
  </si>
  <si>
    <t>-561.287422275663 319.206375956751 -371.163076078193</t>
  </si>
  <si>
    <t>-362.164157916875 194.825624131379 -300.421698606454</t>
  </si>
  <si>
    <t>-534.35688062905 96.8214731793946 -679.548393099644</t>
  </si>
  <si>
    <t>-291.86904436454 21.1448334490726 -366.105877691647</t>
  </si>
  <si>
    <t>-492.846367258741 221.263835634056 -205.522463211513</t>
  </si>
  <si>
    <t>-487.568307775528 250.817199284379 209.874590539731</t>
  </si>
  <si>
    <t>-488.083289764631 281.796109066391 615.088338639584</t>
  </si>
  <si>
    <t>-340.193056546898 303.607587307943 674.136925390687</t>
  </si>
  <si>
    <t>-514.397773675506 62.7172168855182 -200.024357995414</t>
  </si>
  <si>
    <t>-524.725508899632 76.4214460119263 216.102489624026</t>
  </si>
  <si>
    <t>-530.81082938686 98.0913488209944 621.818130678831</t>
  </si>
  <si>
    <t>-387.693536689751 55.0127500082074 680.942395217327</t>
  </si>
  <si>
    <t>9763-20170724T150449.974139500.bin</t>
  </si>
  <si>
    <t>-503.511317529485 141.785520885183 -202.780584270705</t>
  </si>
  <si>
    <t>-517.875206427945 140.316410768015 -300.225624041442</t>
  </si>
  <si>
    <t>-527.850373277014 136.835183648619 -408.171779959504</t>
  </si>
  <si>
    <t>-534.439026872202 133.20857000931 -505.882753864182</t>
  </si>
  <si>
    <t>-538.572586252525 129.269227192243 -603.716232196776</t>
  </si>
  <si>
    <t>-541.782984716046 123.548448762596 -741.560261888529</t>
  </si>
  <si>
    <t>-520.953228045117 124.102875314314 -830.367986636406</t>
  </si>
  <si>
    <t>-546.509090553437 155.421431034024 -681.703921610207</t>
  </si>
  <si>
    <t>-594.823127518738 286.025460363282 -667.282004326262</t>
  </si>
  <si>
    <t>-561.292040670549 318.849596177741 -370.974354252136</t>
  </si>
  <si>
    <t>-362.26010980997 193.956025148515 -300.882176179846</t>
  </si>
  <si>
    <t>-534.218698411749 96.7330372617357 -679.554483685292</t>
  </si>
  <si>
    <t>-291.875244696147 21.2114014012923 -366.024325100422</t>
  </si>
  <si>
    <t>-492.753066794099 221.060839511861 -205.515147444259</t>
  </si>
  <si>
    <t>-487.497463570561 250.673278837846 209.878011016001</t>
  </si>
  <si>
    <t>-488.082824867739 281.788824802505 615.08321588477</t>
  </si>
  <si>
    <t>-340.199199821018 303.627124310105 674.138472918981</t>
  </si>
  <si>
    <t>-514.299397288691 62.4659655532603 -200.001074385299</t>
  </si>
  <si>
    <t>-524.673804099579 76.3032540646939 216.120215439388</t>
  </si>
  <si>
    <t>-530.797290221018 98.1024707075676 621.826343483235</t>
  </si>
  <si>
    <t>-387.666721535276 55.0826215033433 680.961260214079</t>
  </si>
  <si>
    <t>9763-20170724T150450.042320600.bin</t>
  </si>
  <si>
    <t>-503.35223227898 141.270796335672 -202.756227816663</t>
  </si>
  <si>
    <t>-517.725005833094 139.783835908584 -300.199605011354</t>
  </si>
  <si>
    <t>-527.698747571327 136.33468497076 -408.146899229612</t>
  </si>
  <si>
    <t>-534.283849090359 132.758571014392 -505.859963148317</t>
  </si>
  <si>
    <t>-538.413066836719 128.891321601194 -603.696574959073</t>
  </si>
  <si>
    <t>-541.617808752441 123.295525584356 -741.545808299741</t>
  </si>
  <si>
    <t>-520.774032561566 123.950730807343 -830.349518828148</t>
  </si>
  <si>
    <t>-546.362825118199 155.110694282329 -681.660271666463</t>
  </si>
  <si>
    <t>-594.620649955379 285.713807779883 -666.999721514164</t>
  </si>
  <si>
    <t>-561.346693171538 317.902523447063 -370.593410706457</t>
  </si>
  <si>
    <t>-362.511193455345 192.250222877835 -301.304601381412</t>
  </si>
  <si>
    <t>-534.039617666564 96.4273329694709 -679.564641141597</t>
  </si>
  <si>
    <t>-292.001358459891 21.0826832631253 -365.853175507251</t>
  </si>
  <si>
    <t>-492.598909709739 220.532908743236 -205.491151663032</t>
  </si>
  <si>
    <t>-487.384632967797 250.356261746067 209.887427855371</t>
  </si>
  <si>
    <t>-488.088750772362 281.762389899511 615.066527652266</t>
  </si>
  <si>
    <t>-340.206809827382 303.617192619282 674.119837025618</t>
  </si>
  <si>
    <t>-514.131228677287 61.9681292848586 -199.963641135659</t>
  </si>
  <si>
    <t>-524.62049597466 76.0379006880548 216.146914827502</t>
  </si>
  <si>
    <t>-530.784825601109 98.1051474858145 621.831661470151</t>
  </si>
  <si>
    <t>-387.639385910856 55.1495544305565 680.977271231485</t>
  </si>
  <si>
    <t>9763-20170724T150450.074052300.bin</t>
  </si>
  <si>
    <t>-503.306240251378 140.997009314926 -202.74626390023</t>
  </si>
  <si>
    <t>-517.670504520195 139.498907914335 -300.190704994534</t>
  </si>
  <si>
    <t>-527.6248966507 136.062322323985 -408.14026498608</t>
  </si>
  <si>
    <t>-534.189622062282 132.508002683859 -505.85555039312</t>
  </si>
  <si>
    <t>-538.296280539023 128.673029268015 -603.694349314802</t>
  </si>
  <si>
    <t>-541.467636236923 123.133838884958 -741.546619845769</t>
  </si>
  <si>
    <t>-520.604913542586 123.822292363875 -830.345695017336</t>
  </si>
  <si>
    <t>-546.221069434163 154.92563510614 -681.649344410644</t>
  </si>
  <si>
    <t>-594.421873223877 285.538869013986 -666.90013099437</t>
  </si>
  <si>
    <t>-561.352419278048 317.401511890875 -370.435706426145</t>
  </si>
  <si>
    <t>-362.622778586653 191.334901454979 -301.59718903829</t>
  </si>
  <si>
    <t>-533.910553091948 96.2388275742107 -679.574445818802</t>
  </si>
  <si>
    <t>-292.007791092206 20.9488561380617 -365.792747299546</t>
  </si>
  <si>
    <t>-492.493100222946 220.26069633358 -205.495290110187</t>
  </si>
  <si>
    <t>-487.337754797254 250.1817038327 209.877008321159</t>
  </si>
  <si>
    <t>-488.092989842839 281.746508603988 615.05101955994</t>
  </si>
  <si>
    <t>-340.209919253303 303.595929204677 674.103559854764</t>
  </si>
  <si>
    <t>-514.118490439919 61.6809181556612 -199.952798443053</t>
  </si>
  <si>
    <t>-524.663841542628 75.9071557646928 216.151040840746</t>
  </si>
  <si>
    <t>-530.784700873756 98.0934498312893 621.834409209582</t>
  </si>
  <si>
    <t>-387.631156492819 55.1655085723621 680.980486814766</t>
  </si>
  <si>
    <t>9763-20170724T150450.141235000.bin</t>
  </si>
  <si>
    <t>-503.332611339841 140.462149580026 -202.723610460022</t>
  </si>
  <si>
    <t>-517.667685076055 138.961294957499 -300.172303222951</t>
  </si>
  <si>
    <t>-527.591426835975 135.545996484986 -408.125286597328</t>
  </si>
  <si>
    <t>-534.130240479478 132.020107583695 -505.843393294446</t>
  </si>
  <si>
    <t>-538.213370161579 128.223081343501 -603.684673831801</t>
  </si>
  <si>
    <t>-541.35474398524 122.74689747428 -741.540141037636</t>
  </si>
  <si>
    <t>-520.454219771608 123.461170579272 -830.330171097736</t>
  </si>
  <si>
    <t>-546.097938651169 154.516393568387 -681.630094307474</t>
  </si>
  <si>
    <t>-594.180040729162 285.169041483259 -666.772728871778</t>
  </si>
  <si>
    <t>-561.647000490037 316.735423827842 -370.217327929066</t>
  </si>
  <si>
    <t>-362.975094788923 190.144721248854 -302.178641768753</t>
  </si>
  <si>
    <t>-533.834394116401 95.8187239086778 -679.577969829852</t>
  </si>
  <si>
    <t>-292.00120165214 20.2072039884229 -365.660999344749</t>
  </si>
  <si>
    <t>-492.480507680824 219.742838373745 -205.482416072571</t>
  </si>
  <si>
    <t>-487.340273959716 249.898404884057 209.873138176459</t>
  </si>
  <si>
    <t>-488.109131539667 281.720582664164 615.022297388956</t>
  </si>
  <si>
    <t>-340.221888425067 303.580662324851 674.060399931758</t>
  </si>
  <si>
    <t>-514.21999357761 61.1637668627957 -199.924408751382</t>
  </si>
  <si>
    <t>-524.800862595218 75.610777878198 216.170944619086</t>
  </si>
  <si>
    <t>-530.789573602908 98.0520107744301 621.841287790198</t>
  </si>
  <si>
    <t>-387.642653370024 55.1119430764909 680.994544129515</t>
  </si>
  <si>
    <t>9763-20170724T150450.174962200.bin</t>
  </si>
  <si>
    <t>-503.373679739652 140.211075897979 -202.721971951778</t>
  </si>
  <si>
    <t>-517.70380203267 138.706119437024 -300.171409591847</t>
  </si>
  <si>
    <t>-527.612515412398 135.276576906009 -408.125303453121</t>
  </si>
  <si>
    <t>-534.133496953221 131.734143445838 -505.843873721219</t>
  </si>
  <si>
    <t>-538.194342175181 127.917152681682 -603.685323373586</t>
  </si>
  <si>
    <t>-541.299388996414 122.409453178855 -741.540435300627</t>
  </si>
  <si>
    <t>-520.369734473206 123.093340739551 -830.323777141676</t>
  </si>
  <si>
    <t>-546.041955879046 154.195925304685 -681.639499791461</t>
  </si>
  <si>
    <t>-594.083546178734 284.852597526414 -666.777905665448</t>
  </si>
  <si>
    <t>-561.704127353308 316.332667146034 -370.196458189501</t>
  </si>
  <si>
    <t>-362.968071444823 189.920004717655 -302.014016033417</t>
  </si>
  <si>
    <t>-533.811793220261 95.492042779392 -679.569562742136</t>
  </si>
  <si>
    <t>-292.041907961269 19.5306938661197 -365.556068874896</t>
  </si>
  <si>
    <t>-492.492185413333 219.476951269869 -205.481870552817</t>
  </si>
  <si>
    <t>-487.347768250153 249.757269115228 209.864566274716</t>
  </si>
  <si>
    <t>-488.109397700575 281.711740250593 615.007265179888</t>
  </si>
  <si>
    <t>-340.220376452652 303.544383514664 674.051045891403</t>
  </si>
  <si>
    <t>-514.263856357416 60.9219695186075 -199.910008944189</t>
  </si>
  <si>
    <t>-524.871835168678 75.490530474832 216.18045315007</t>
  </si>
  <si>
    <t>-530.784935012026 98.0415839895713 621.845794041536</t>
  </si>
  <si>
    <t>-387.620435023826 55.1676115011219 681.004449347706</t>
  </si>
  <si>
    <t>9763-20170724T150450.243144300.bin</t>
  </si>
  <si>
    <t>-503.507927549551 139.767529783792 -202.707797053627</t>
  </si>
  <si>
    <t>-517.813273916618 138.249913935788 -300.16060154903</t>
  </si>
  <si>
    <t>-527.690300798439 134.813410730758 -408.117265407042</t>
  </si>
  <si>
    <t>-534.181245182614 131.267727410439 -505.837783360851</t>
  </si>
  <si>
    <t>-538.210924505929 127.449620561885 -603.680416962035</t>
  </si>
  <si>
    <t>-541.271052001997 121.943233019134 -741.536641784835</t>
  </si>
  <si>
    <t>-520.320576772554 122.583146794306 -830.315361315231</t>
  </si>
  <si>
    <t>-546.003160164443 153.735288175486 -681.637674197279</t>
  </si>
  <si>
    <t>-593.865223608629 284.45165617278 -666.698405860098</t>
  </si>
  <si>
    <t>-561.843813469924 315.919403200429 -370.076657090891</t>
  </si>
  <si>
    <t>-362.897583903237 190.522199482608 -300.64381288648</t>
  </si>
  <si>
    <t>-533.833607958493 95.0191168400859 -679.562509104876</t>
  </si>
  <si>
    <t>-292.195795404527 18.313618611548 -365.336975347427</t>
  </si>
  <si>
    <t>-492.569782291658 218.999490345142 -205.480759906234</t>
  </si>
  <si>
    <t>-487.368438601118 249.480930744987 209.850225240721</t>
  </si>
  <si>
    <t>-488.095258240208 281.699625043809 614.978415389266</t>
  </si>
  <si>
    <t>-340.212235883621 303.461715749912 674.06336539433</t>
  </si>
  <si>
    <t>-514.482431636103 60.4996890085786 -199.886136796656</t>
  </si>
  <si>
    <t>-525.029292115285 75.2655042457122 216.198901523689</t>
  </si>
  <si>
    <t>-530.775826308839 98.0265823145883 621.853226308664</t>
  </si>
  <si>
    <t>-387.635729425716 55.0874201965203 681.023674510301</t>
  </si>
  <si>
    <t>9763-20170724T150450.272750400.bin</t>
  </si>
  <si>
    <t>-503.624654132342 139.57210315139 -202.708111128977</t>
  </si>
  <si>
    <t>-517.941357964128 138.039787162926 -300.158999182527</t>
  </si>
  <si>
    <t>-527.818336431541 134.57537120982 -408.114677867568</t>
  </si>
  <si>
    <t>-534.303752510994 130.99972437839 -505.834535337442</t>
  </si>
  <si>
    <t>-538.322073304437 127.147871681373 -603.676375479687</t>
  </si>
  <si>
    <t>-541.35987605948 121.589221230548 -741.530882719732</t>
  </si>
  <si>
    <t>-520.396286945147 122.200568734083 -830.306797311686</t>
  </si>
  <si>
    <t>-546.085819116048 153.407360100839 -681.645351976659</t>
  </si>
  <si>
    <t>-593.903426539963 284.144062456197 -666.734402398746</t>
  </si>
  <si>
    <t>-562.166386584104 315.659453835868 -370.087263496732</t>
  </si>
  <si>
    <t>-363.106163356221 191.430740052215 -298.902472105541</t>
  </si>
  <si>
    <t>-533.948335398091 94.6853151256757 -679.544975436141</t>
  </si>
  <si>
    <t>-292.500079947183 17.8041463448376 -365.115238984312</t>
  </si>
  <si>
    <t>-492.690068190222 218.806289487873 -205.491022801386</t>
  </si>
  <si>
    <t>-487.386960834419 249.363256614461 209.833157613447</t>
  </si>
  <si>
    <t>-488.086418058425 281.690103161531 614.961340487831</t>
  </si>
  <si>
    <t>-340.206271407726 303.394634684263 674.074593888404</t>
  </si>
  <si>
    <t>-514.592223682632 60.3070128158047 -199.872587311755</t>
  </si>
  <si>
    <t>-525.130223276813 75.1741949603575 216.209055891553</t>
  </si>
  <si>
    <t>-530.77083486983 98.0230175155671 621.854322550004</t>
  </si>
  <si>
    <t>-387.623927301074 55.1089507790127 681.026451576636</t>
  </si>
  <si>
    <t>9763-20170724T150450.339930700.bin</t>
  </si>
  <si>
    <t>-503.825527579727 139.208994558363 -202.680742801676</t>
  </si>
  <si>
    <t>-518.164087445616 137.664225077819 -300.128302782555</t>
  </si>
  <si>
    <t>-528.04454526876 134.12860884109 -408.081449737824</t>
  </si>
  <si>
    <t>-534.522314789131 130.466396642768 -505.798605877629</t>
  </si>
  <si>
    <t>-538.520756864227 126.506050668346 -603.636781534956</t>
  </si>
  <si>
    <t>-541.516283172409 120.772447888591 -741.485073973861</t>
  </si>
  <si>
    <t>-520.511410147248 121.263403333414 -830.251916860229</t>
  </si>
  <si>
    <t>-546.229207540052 152.67301410846 -681.642452333202</t>
  </si>
  <si>
    <t>-593.987129960194 283.442138030175 -666.84141047448</t>
  </si>
  <si>
    <t>-563.162080131575 314.860203106149 -370.087941543403</t>
  </si>
  <si>
    <t>-363.754850164501 193.683537945371 -294.735679079395</t>
  </si>
  <si>
    <t>-534.155123109636 93.9408337803266 -679.461783639859</t>
  </si>
  <si>
    <t>-293.018466470002 17.1947013149977 -364.480871711673</t>
  </si>
  <si>
    <t>-492.835998027177 218.395441666344 -205.490066963445</t>
  </si>
  <si>
    <t>-487.351826268108 249.141741437602 209.81778861361</t>
  </si>
  <si>
    <t>-488.077850043573 281.681266312838 614.919150145239</t>
  </si>
  <si>
    <t>-340.195259353795 303.25672030576 674.073522916214</t>
  </si>
  <si>
    <t>-514.837028836705 60.007580314855 -199.848292904673</t>
  </si>
  <si>
    <t>-525.24522032057 74.9454992693811 216.234021420635</t>
  </si>
  <si>
    <t>-530.76447006723 98.0251726034624 621.862615491345</t>
  </si>
  <si>
    <t>-387.603437656293 55.149348729107 681.028325122511</t>
  </si>
  <si>
    <t>9763-20170724T150450.373527400.bin</t>
  </si>
  <si>
    <t>-503.953664794952 139.080264433949 -202.677826757927</t>
  </si>
  <si>
    <t>-518.298489287896 137.534564636542 -300.124412039167</t>
  </si>
  <si>
    <t>-528.176689587347 133.96937997909 -408.076732775755</t>
  </si>
  <si>
    <t>-534.647461346956 130.269739261112 -505.792975359565</t>
  </si>
  <si>
    <t>-538.633209457999 126.261220928315 -603.629685494904</t>
  </si>
  <si>
    <t>-541.604187209555 120.449223019243 -741.475333568006</t>
  </si>
  <si>
    <t>-520.580398147339 120.868412112459 -830.238030923565</t>
  </si>
  <si>
    <t>-546.32490565004 152.38433864233 -681.651732365318</t>
  </si>
  <si>
    <t>-594.112878392122 283.152023882388 -666.908374489926</t>
  </si>
  <si>
    <t>-563.742708913469 314.56981021201 -370.10784791167</t>
  </si>
  <si>
    <t>-363.950215197263 194.73439969786 -293.639358958241</t>
  </si>
  <si>
    <t>-534.25694848817 93.6522848857021 -679.435420123824</t>
  </si>
  <si>
    <t>-293.319600732635 17.120917202669 -364.299449377163</t>
  </si>
  <si>
    <t>-492.931893141343 218.237780832596 -205.489648355845</t>
  </si>
  <si>
    <t>-487.373154543092 249.046796717663 209.812543367778</t>
  </si>
  <si>
    <t>-488.091890776473 281.665980240044 614.891522811023</t>
  </si>
  <si>
    <t>-340.199466533335 303.201512672914 674.035801331814</t>
  </si>
  <si>
    <t>-514.98154494818 59.9141855650698 -199.843406804745</t>
  </si>
  <si>
    <t>-525.301167222213 74.8288797520627 216.241999994007</t>
  </si>
  <si>
    <t>-530.765983524164 98.0315126251644 621.861413970926</t>
  </si>
  <si>
    <t>-387.603926250274 55.1392845441565 681.012752060518</t>
  </si>
  <si>
    <t>9763-20170724T150450.441708100.bin</t>
  </si>
  <si>
    <t>-504.319497361376 138.917226034295 -202.706331653527</t>
  </si>
  <si>
    <t>-518.672568639574 137.361459448381 -300.151466660432</t>
  </si>
  <si>
    <t>-528.531427727469 133.729393476391 -408.103441412166</t>
  </si>
  <si>
    <t>-534.970818908737 129.94806454544 -505.818419778093</t>
  </si>
  <si>
    <t>-538.909875765005 125.837879014791 -603.653057689296</t>
  </si>
  <si>
    <t>-541.797670319896 119.862504401365 -741.493225481758</t>
  </si>
  <si>
    <t>-520.70073765647 120.147014682068 -830.239185117113</t>
  </si>
  <si>
    <t>-546.55519033217 151.868260654929 -681.710382617106</t>
  </si>
  <si>
    <t>-594.473181780126 282.597592353548 -667.110728466347</t>
  </si>
  <si>
    <t>-564.730732639977 314.143291840483 -370.260234230664</t>
  </si>
  <si>
    <t>-364.273426331116 196.590667868637 -292.008906835303</t>
  </si>
  <si>
    <t>-534.487186305555 93.139274034211 -679.417417120924</t>
  </si>
  <si>
    <t>-293.753596027472 17.4493593330915 -363.916106714914</t>
  </si>
  <si>
    <t>-493.28656783568 217.995729185472 -205.515514616943</t>
  </si>
  <si>
    <t>-487.525323413667 248.976292880038 209.771197940621</t>
  </si>
  <si>
    <t>-488.115074125471 281.655703525457 614.835906986879</t>
  </si>
  <si>
    <t>-340.213690871484 303.1664913457 673.966872419824</t>
  </si>
  <si>
    <t>-515.342456250333 59.832616254497 -199.852996251891</t>
  </si>
  <si>
    <t>-525.460752466641 74.5739165113223 216.243567841403</t>
  </si>
  <si>
    <t>-530.777181245759 98.0412363853252 621.851854466487</t>
  </si>
  <si>
    <t>-387.590671718732 55.1760646782727 680.963566651753</t>
  </si>
  <si>
    <t>9763-20170724T150450.472799800.bin</t>
  </si>
  <si>
    <t>-504.549757553114 138.844803837958 -202.711240635717</t>
  </si>
  <si>
    <t>-518.903684449362 137.284945068623 -300.156245845976</t>
  </si>
  <si>
    <t>-528.745251518387 133.618246024791 -408.108651350352</t>
  </si>
  <si>
    <t>-535.160384381446 129.794130373569 -505.823555024914</t>
  </si>
  <si>
    <t>-539.06577076133 125.630609514155 -603.657212164797</t>
  </si>
  <si>
    <t>-541.895624933157 119.569073090338 -741.494979695849</t>
  </si>
  <si>
    <t>-520.759615608398 119.804437896447 -830.231819249008</t>
  </si>
  <si>
    <t>-546.682466404817 151.611433025229 -681.733998452001</t>
  </si>
  <si>
    <t>-594.663789866832 282.325934218724 -667.190049691154</t>
  </si>
  <si>
    <t>-565.092407836998 313.86115444892 -370.321348371287</t>
  </si>
  <si>
    <t>-364.425455800349 197.119751845329 -291.395769278568</t>
  </si>
  <si>
    <t>-534.607029228572 92.8854250857628 -679.399335085998</t>
  </si>
  <si>
    <t>-293.952274828468 17.7747250746509 -363.64378802857</t>
  </si>
  <si>
    <t>-493.545504885083 217.896166580496 -205.523524066567</t>
  </si>
  <si>
    <t>-487.629636375812 248.941667915146 209.756078089866</t>
  </si>
  <si>
    <t>-488.126496460947 281.661197587498 614.814347379893</t>
  </si>
  <si>
    <t>-340.222900308566 303.168863328479 673.940815820696</t>
  </si>
  <si>
    <t>-515.548016691142 59.778820629331 -199.859956107266</t>
  </si>
  <si>
    <t>-525.541666304923 74.4529560800652 216.241986667753</t>
  </si>
  <si>
    <t>-530.773614511942 98.0468984016325 621.845551282607</t>
  </si>
  <si>
    <t>-387.573549628548 55.206430012018 680.942374549415</t>
  </si>
  <si>
    <t>9763-20170724T150450.537973300.bin</t>
  </si>
  <si>
    <t>-505.021577865583 138.786832591197 -202.732436829375</t>
  </si>
  <si>
    <t>-519.386663475917 137.224501540884 -300.175831051661</t>
  </si>
  <si>
    <t>-529.197476539327 133.508572029029 -408.129270073835</t>
  </si>
  <si>
    <t>-535.565473444242 129.623353542805 -505.844940046319</t>
  </si>
  <si>
    <t>-539.403278856073 125.383127417574 -603.677864276283</t>
  </si>
  <si>
    <t>-542.115440368253 119.198693456996 -741.51258992101</t>
  </si>
  <si>
    <t>-520.905671382132 119.350688751977 -830.231888774235</t>
  </si>
  <si>
    <t>-546.98290124709 151.288205953821 -681.78342037093</t>
  </si>
  <si>
    <t>-595.120812126832 281.954096709933 -667.335934267682</t>
  </si>
  <si>
    <t>-565.569105655251 313.95277346085 -370.51488032287</t>
  </si>
  <si>
    <t>-364.930054078234 197.880545139513 -290.538692819059</t>
  </si>
  <si>
    <t>-534.85027461014 92.5765686512582 -679.387938506221</t>
  </si>
  <si>
    <t>-294.539802928853 18.7002957897862 -362.924251640043</t>
  </si>
  <si>
    <t>-494.101096605556 217.812529300405 -205.551490823009</t>
  </si>
  <si>
    <t>-487.918975768431 248.905359622667 209.720768031687</t>
  </si>
  <si>
    <t>-488.159832292646 281.69615665622 614.774033553093</t>
  </si>
  <si>
    <t>-340.26005021178 303.290043810788 673.878737064236</t>
  </si>
  <si>
    <t>-515.945887041037 59.7421132308582 -199.876619070938</t>
  </si>
  <si>
    <t>-525.673687410333 74.256944172291 216.237150790698</t>
  </si>
  <si>
    <t>-530.761961268022 98.0749801949664 621.836509139168</t>
  </si>
  <si>
    <t>-387.509951647969 55.3797817408019 680.912581869569</t>
  </si>
  <si>
    <t>9763-20170724T150450.573584500.bin</t>
  </si>
  <si>
    <t>-505.265003225041 138.761486603403 -202.748970235862</t>
  </si>
  <si>
    <t>-519.602801197401 137.19203624484 -300.196198686796</t>
  </si>
  <si>
    <t>-529.38340934357 133.456054926113 -408.151669808681</t>
  </si>
  <si>
    <t>-535.723570299005 129.547579132085 -505.868233400646</t>
  </si>
  <si>
    <t>-539.532671352821 125.279271777521 -603.701108563753</t>
  </si>
  <si>
    <t>-542.203217984745 119.049925083157 -741.534603561503</t>
  </si>
  <si>
    <t>-520.967849882894 119.171684965327 -830.247827559007</t>
  </si>
  <si>
    <t>-547.101813057176 151.15625473708 -681.816974765354</t>
  </si>
  <si>
    <t>-595.278627642743 281.815057178822 -667.404854938804</t>
  </si>
  <si>
    <t>-565.836786383617 313.863937937343 -370.578133092838</t>
  </si>
  <si>
    <t>-365.305922026737 197.910671743205 -290.159201226215</t>
  </si>
  <si>
    <t>-534.943703802526 92.4507271392872 -679.399440238804</t>
  </si>
  <si>
    <t>-294.800308885576 19.0573301710226 -362.673882262397</t>
  </si>
  <si>
    <t>-494.372496430462 217.75204411221 -205.561301660537</t>
  </si>
  <si>
    <t>-488.104736630809 248.917313305113 209.704210919993</t>
  </si>
  <si>
    <t>-488.16728252249 281.72509909277 614.757115786338</t>
  </si>
  <si>
    <t>-340.277998441913 303.38714572489 673.863030732253</t>
  </si>
  <si>
    <t>-516.149228528492 59.7346872871904 -199.892852404811</t>
  </si>
  <si>
    <t>-525.750838555431 74.169738810182 216.226641782856</t>
  </si>
  <si>
    <t>-530.755180955377 98.0897184983482 621.831223721747</t>
  </si>
  <si>
    <t>-387.477485296801 55.4683782409218 680.898232911021</t>
  </si>
  <si>
    <t>9763-20170724T150450.607675600.bin</t>
  </si>
  <si>
    <t>-505.499950834575 138.716970955293 -202.764537724689</t>
  </si>
  <si>
    <t>-519.828284353111 137.143647083676 -300.213040865945</t>
  </si>
  <si>
    <t>-529.584012356477 133.396996800183 -408.170464901452</t>
  </si>
  <si>
    <t>-535.895711089555 129.476595704733 -505.888342816873</t>
  </si>
  <si>
    <t>-539.670262892951 125.19416451929 -603.721958241373</t>
  </si>
  <si>
    <t>-542.285612399497 118.942897803056 -741.555380673463</t>
  </si>
  <si>
    <t>-521.022105486047 119.038884686411 -830.261994408935</t>
  </si>
  <si>
    <t>-547.214880415617 151.057307048203 -681.844819104626</t>
  </si>
  <si>
    <t>-595.393864031766 281.720244219566 -667.449341062264</t>
  </si>
  <si>
    <t>-566.049208265607 313.822768915823 -370.618944526166</t>
  </si>
  <si>
    <t>-365.683702222757 197.812649824562 -289.870349556477</t>
  </si>
  <si>
    <t>-535.044218015015 92.3549314860336 -679.413260606341</t>
  </si>
  <si>
    <t>-295.095010788414 19.3288479591124 -362.508078598119</t>
  </si>
  <si>
    <t>-494.696777594132 217.720365376659 -205.563309048956</t>
  </si>
  <si>
    <t>-488.302669195321 248.912296956195 209.69823734109</t>
  </si>
  <si>
    <t>-488.174213512488 281.7527879197 614.749702428219</t>
  </si>
  <si>
    <t>-340.298944965804 303.502807895082 673.858447736642</t>
  </si>
  <si>
    <t>-516.320399875123 59.661255490543 -199.9144631902</t>
  </si>
  <si>
    <t>-525.842051826048 74.1297164400598 216.205728352124</t>
  </si>
  <si>
    <t>-530.753330128251 98.0922262831764 621.825408768484</t>
  </si>
  <si>
    <t>-387.467979803107 55.4868550022088 680.885466408006</t>
  </si>
  <si>
    <t>9763-20170724T150450.674367500.bin</t>
  </si>
  <si>
    <t>-505.908806692587 138.706153008008 -202.785908458431</t>
  </si>
  <si>
    <t>-520.225261451526 137.119681477176 -300.236032974092</t>
  </si>
  <si>
    <t>-529.93372176841 133.356071170973 -408.197077160726</t>
  </si>
  <si>
    <t>-536.188885565035 129.421028326803 -505.918039283449</t>
  </si>
  <si>
    <t>-539.893200778892 125.124941720002 -603.753775589489</t>
  </si>
  <si>
    <t>-542.395268889389 118.856632409541 -741.588663227276</t>
  </si>
  <si>
    <t>-521.053246570026 118.926851361709 -830.276376274212</t>
  </si>
  <si>
    <t>-547.392610852151 150.974581785916 -681.885461719998</t>
  </si>
  <si>
    <t>-595.60628949159 281.616552834194 -667.491436228321</t>
  </si>
  <si>
    <t>-566.487252036848 313.78063321342 -370.645372971249</t>
  </si>
  <si>
    <t>-366.47786040743 197.751598988398 -289.045832151986</t>
  </si>
  <si>
    <t>-535.185936661754 92.2803548086904 -679.43776640096</t>
  </si>
  <si>
    <t>-295.493592044908 19.6523468118817 -362.397217067833</t>
  </si>
  <si>
    <t>-495.202550177648 217.729659611568 -205.578729725892</t>
  </si>
  <si>
    <t>-488.666274443617 248.975810474635 209.676555918004</t>
  </si>
  <si>
    <t>-488.172991043593 281.816235262824 614.734655622303</t>
  </si>
  <si>
    <t>-340.333819115255 303.735016244431 673.87133587758</t>
  </si>
  <si>
    <t>-516.642645426595 59.6420773668763 -199.928209723264</t>
  </si>
  <si>
    <t>-526.011829779709 74.0832148513421 216.196362655161</t>
  </si>
  <si>
    <t>-530.756303208955 98.0787130594792 621.81517460047</t>
  </si>
  <si>
    <t>-387.427901159838 55.5913184584858 680.855806188771</t>
  </si>
  <si>
    <t>9763-20170724T150450.743550300.bin</t>
  </si>
  <si>
    <t>-506.205303312758 138.667773387031 -202.774916653299</t>
  </si>
  <si>
    <t>-520.554705813795 137.077153864393 -300.220062106207</t>
  </si>
  <si>
    <t>-530.26038062445 133.298986919701 -408.180848265656</t>
  </si>
  <si>
    <t>-536.496872659005 129.348309497518 -505.902325513781</t>
  </si>
  <si>
    <t>-540.166201986918 125.035491576463 -603.738753683916</t>
  </si>
  <si>
    <t>-542.6017134697 118.743225788642 -741.573671608516</t>
  </si>
  <si>
    <t>-521.19400350844 118.790482979497 -830.245525310301</t>
  </si>
  <si>
    <t>-547.632959919719 150.870356277605 -681.878306569091</t>
  </si>
  <si>
    <t>-595.881167035759 281.504656096566 -667.47396807062</t>
  </si>
  <si>
    <t>-566.869424905128 313.815098844467 -370.633349010794</t>
  </si>
  <si>
    <t>-367.038724848119 197.661898069489 -288.772900988711</t>
  </si>
  <si>
    <t>-535.417329999187 92.1787655714184 -679.414860629675</t>
  </si>
  <si>
    <t>-295.594147352657 19.473857285785 -362.572495650097</t>
  </si>
  <si>
    <t>-495.542988443506 217.698748998385 -205.587644347373</t>
  </si>
  <si>
    <t>-488.782603334552 248.947628471158 209.663897907533</t>
  </si>
  <si>
    <t>-488.168572783804 281.853760952631 614.722191759365</t>
  </si>
  <si>
    <t>-340.346453295309 303.811707308488 673.886934148017</t>
  </si>
  <si>
    <t>-516.906132867605 59.5873576546549 -199.922981870485</t>
  </si>
  <si>
    <t>-526.155825271257 74.0659124779124 216.202977324661</t>
  </si>
  <si>
    <t>-530.759012564453 98.0484987477864 621.813334157255</t>
  </si>
  <si>
    <t>-387.418429362324 55.5886299501915 680.844094005784</t>
  </si>
  <si>
    <t>9763-20170724T150450.774246700.bin</t>
  </si>
  <si>
    <t>-506.31965673175 138.670508113871 -202.771170893875</t>
  </si>
  <si>
    <t>-520.702807207849 137.086583570095 -300.211512932176</t>
  </si>
  <si>
    <t>-530.413114350841 133.330474532842 -408.172614618082</t>
  </si>
  <si>
    <t>-536.641290600383 129.407250120825 -505.895785715874</t>
  </si>
  <si>
    <t>-540.290244246129 125.130684846842 -603.734421775776</t>
  </si>
  <si>
    <t>-542.684932960929 118.899180536474 -741.572860376646</t>
  </si>
  <si>
    <t>-521.259845464415 118.960933066441 -830.24054354713</t>
  </si>
  <si>
    <t>-547.746296455619 150.997396461526 -681.864618619243</t>
  </si>
  <si>
    <t>-595.9843361801 281.628192273516 -667.427927484652</t>
  </si>
  <si>
    <t>-566.929944068774 313.984756066189 -370.596522419946</t>
  </si>
  <si>
    <t>-367.099863165061 197.792777713865 -288.789537823164</t>
  </si>
  <si>
    <t>-535.506543598994 92.3098196560777 -679.424106191789</t>
  </si>
  <si>
    <t>-295.524076711413 19.3983566388351 -362.776166040686</t>
  </si>
  <si>
    <t>-495.673874453617 217.71188093637 -205.584796528704</t>
  </si>
  <si>
    <t>-488.823086057393 248.955038050914 209.665681405222</t>
  </si>
  <si>
    <t>-488.172761943732 281.864788789405 614.714119513505</t>
  </si>
  <si>
    <t>-340.351991068273 303.835916823155 673.877432238417</t>
  </si>
  <si>
    <t>-517.011225286067 59.5958055003357 -199.924525338993</t>
  </si>
  <si>
    <t>-526.201460953164 74.0646315593472 216.203075954056</t>
  </si>
  <si>
    <t>-530.755843613635 98.0418822663039 621.813866037491</t>
  </si>
  <si>
    <t>-387.423183506012 55.5570940811654 680.846055163807</t>
  </si>
  <si>
    <t>9763-20170724T150450.839420000.bin</t>
  </si>
  <si>
    <t>-506.483274476983 138.721276803126 -202.794000549126</t>
  </si>
  <si>
    <t>-520.934926559037 137.153403504126 -300.224521223679</t>
  </si>
  <si>
    <t>-530.693790555647 133.40836823727 -408.181569653034</t>
  </si>
  <si>
    <t>-536.954653079864 129.494116448881 -505.903084565972</t>
  </si>
  <si>
    <t>-540.625004236492 125.225932549443 -603.741299732822</t>
  </si>
  <si>
    <t>-543.037804964915 119.007057821894 -741.579902495676</t>
  </si>
  <si>
    <t>-521.635036173754 119.076006199631 -830.252968338594</t>
  </si>
  <si>
    <t>-548.096872083325 151.098819685807 -681.867795805546</t>
  </si>
  <si>
    <t>-596.290183361768 281.73661869423 -667.336437622795</t>
  </si>
  <si>
    <t>-567.029883366208 314.374487825679 -370.556115665309</t>
  </si>
  <si>
    <t>-367.298513776452 197.904327256757 -288.903835373193</t>
  </si>
  <si>
    <t>-535.845665659276 92.4132909842058 -679.434575737762</t>
  </si>
  <si>
    <t>-295.448587152428 19.1246449486141 -363.299211446125</t>
  </si>
  <si>
    <t>-495.864692716291 217.783400219004 -205.588916214985</t>
  </si>
  <si>
    <t>-488.891470322083 248.999860556949 209.661570188326</t>
  </si>
  <si>
    <t>-488.175279229063 281.887916766212 614.70997743396</t>
  </si>
  <si>
    <t>-340.360614842305 303.878629438438 673.881186750069</t>
  </si>
  <si>
    <t>-517.135839842516 59.6378560640662 -199.938669450345</t>
  </si>
  <si>
    <t>-526.236169254278 74.1173699888107 216.190569353724</t>
  </si>
  <si>
    <t>-530.737459088326 98.0492381567465 621.810867711195</t>
  </si>
  <si>
    <t>-387.389249340559 55.6362097915062 680.856876228361</t>
  </si>
  <si>
    <t>9763-20170724T150450.875642200.bin</t>
  </si>
  <si>
    <t>-506.540989031358 138.782099127068 -202.794873750061</t>
  </si>
  <si>
    <t>-521.019362288271 137.219830551326 -300.22148192465</t>
  </si>
  <si>
    <t>-530.804610701397 133.471263016046 -408.176178193882</t>
  </si>
  <si>
    <t>-537.087681594624 129.549691243872 -505.89588312629</t>
  </si>
  <si>
    <t>-540.778299253984 125.270584745658 -603.732756943082</t>
  </si>
  <si>
    <t>-543.217397782059 119.03208721188 -741.570206121942</t>
  </si>
  <si>
    <t>-521.830311731759 119.105894959001 -830.246996758362</t>
  </si>
  <si>
    <t>-548.267970080902 151.131636385069 -681.861518715085</t>
  </si>
  <si>
    <t>-596.43618860717 281.778695096104 -667.306094066324</t>
  </si>
  <si>
    <t>-567.027854219136 314.601233712924 -370.560744487072</t>
  </si>
  <si>
    <t>-367.547482327722 197.758208993521 -288.827851251228</t>
  </si>
  <si>
    <t>-536.010513086355 92.4477154386777 -679.422447248632</t>
  </si>
  <si>
    <t>-295.413349911667 19.0291927102912 -363.521459681367</t>
  </si>
  <si>
    <t>-495.957081703766 217.844798847149 -205.587492243716</t>
  </si>
  <si>
    <t>-488.868790791326 249.033941540071 209.663030791549</t>
  </si>
  <si>
    <t>-488.1737032448 281.894434142586 614.711084345402</t>
  </si>
  <si>
    <t>-340.356696962805 303.863815066719 673.88438203059</t>
  </si>
  <si>
    <t>-517.163548908321 59.7148063792461 -199.945383359007</t>
  </si>
  <si>
    <t>-526.225373711217 74.1342698745943 216.186755583494</t>
  </si>
  <si>
    <t>-530.728839095957 98.0557893619207 621.81191856976</t>
  </si>
  <si>
    <t>-387.384888338635 55.6352785752219 680.862790726397</t>
  </si>
  <si>
    <t>9763-20170724T150450.943823600.bin</t>
  </si>
  <si>
    <t>-506.66785641606 138.959617402298 -202.776996943514</t>
  </si>
  <si>
    <t>-521.250861938632 137.420674770409 -300.188361419875</t>
  </si>
  <si>
    <t>-531.138911460266 133.666948005389 -408.133474919771</t>
  </si>
  <si>
    <t>-537.508388106604 129.728738383558 -505.846822106562</t>
  </si>
  <si>
    <t>-541.278046978259 125.421793821695 -603.679521351961</t>
  </si>
  <si>
    <t>-543.819958883698 119.132412672913 -741.512746701033</t>
  </si>
  <si>
    <t>-522.506855560159 119.195988494454 -830.207473210747</t>
  </si>
  <si>
    <t>-548.832759373116 151.252661507587 -681.812115698346</t>
  </si>
  <si>
    <t>-596.951956531343 281.903755904725 -667.186049070436</t>
  </si>
  <si>
    <t>-567.269645486413 315.013932425537 -370.499813834074</t>
  </si>
  <si>
    <t>-368.536891886798 197.586431028494 -287.78909365436</t>
  </si>
  <si>
    <t>-536.559956367705 92.5723492442603 -679.360839533778</t>
  </si>
  <si>
    <t>-295.4329937212 19.0401953010219 -363.904812895738</t>
  </si>
  <si>
    <t>-496.058968058688 218.011769787939 -205.575790095281</t>
  </si>
  <si>
    <t>-488.863861046472 249.13270112108 209.678011136277</t>
  </si>
  <si>
    <t>-488.188486393132 281.916397567295 614.717234878093</t>
  </si>
  <si>
    <t>-340.367922056953 303.902351998535 673.875467900405</t>
  </si>
  <si>
    <t>-517.28719000371 59.8789246043764 -199.95539382876</t>
  </si>
  <si>
    <t>-526.142630118819 74.2306892431363 216.183526496807</t>
  </si>
  <si>
    <t>-530.712909901508 98.0902853590683 621.808312943609</t>
  </si>
  <si>
    <t>-387.372207804354 55.6651439617249 680.863829272438</t>
  </si>
  <si>
    <t>9763-20170724T150450.973414600.bin</t>
  </si>
  <si>
    <t>-506.783489742016 139.084711595782 -202.783157851695</t>
  </si>
  <si>
    <t>-521.403651533916 137.560109564927 -300.189175559919</t>
  </si>
  <si>
    <t>-531.325620954193 133.81206418608 -408.131226520541</t>
  </si>
  <si>
    <t>-537.722464449327 129.875526324288 -505.843047347365</t>
  </si>
  <si>
    <t>-541.515998990613 125.566277661455 -603.674733888342</t>
  </si>
  <si>
    <t>-544.087541728431 119.270283944766 -741.507006797631</t>
  </si>
  <si>
    <t>-522.813111728171 119.312761882036 -830.210985405119</t>
  </si>
  <si>
    <t>-549.083947115226 151.394072186871 -681.807035085213</t>
  </si>
  <si>
    <t>-597.179755172554 282.061560020157 -667.156527887041</t>
  </si>
  <si>
    <t>-567.654010035412 315.078678508465 -370.444345105153</t>
  </si>
  <si>
    <t>-369.2356929278 197.610736671494 -287.039024359676</t>
  </si>
  <si>
    <t>-536.817756315872 92.7124744217338 -679.355374310681</t>
  </si>
  <si>
    <t>-295.495399528673 19.0914490530567 -364.104382781198</t>
  </si>
  <si>
    <t>-496.197617022008 218.141934249242 -205.573023328249</t>
  </si>
  <si>
    <t>-488.925365891914 249.215314941628 209.683061273948</t>
  </si>
  <si>
    <t>-488.204984173586 281.919680350303 614.7206406503</t>
  </si>
  <si>
    <t>-340.377973946964 303.916563889606 673.858706648821</t>
  </si>
  <si>
    <t>-517.404602422426 60.0139733114272 -199.961307948623</t>
  </si>
  <si>
    <t>-526.127308215554 74.2881117844329 216.183116565037</t>
  </si>
  <si>
    <t>-530.705923518412 98.1050369792852 621.804134903558</t>
  </si>
  <si>
    <t>-387.370327681228 55.6644191693861 680.860873740291</t>
  </si>
  <si>
    <t>9763-20170724T150451.040594500.bin</t>
  </si>
  <si>
    <t>-507.052575483593 139.307091081716 -202.805636323987</t>
  </si>
  <si>
    <t>-521.724315816992 137.796113725396 -300.204014209988</t>
  </si>
  <si>
    <t>-531.71105761516 134.024886212248 -408.139448320195</t>
  </si>
  <si>
    <t>-538.167939650997 130.051394402157 -505.845703319818</t>
  </si>
  <si>
    <t>-542.021922943497 125.689149075766 -603.672762054481</t>
  </si>
  <si>
    <t>-544.677963128921 119.301728186261 -741.499239568635</t>
  </si>
  <si>
    <t>-523.476928712745 119.278187228078 -830.220790131836</t>
  </si>
  <si>
    <t>-549.628279137251 151.467184559374 -681.817656913888</t>
  </si>
  <si>
    <t>-597.610497715435 282.170104799789 -667.157444238999</t>
  </si>
  <si>
    <t>-568.478632960927 315.05200919335 -370.391420896968</t>
  </si>
  <si>
    <t>-370.746595147461 197.273013074064 -285.803457632014</t>
  </si>
  <si>
    <t>-537.379538333195 92.7832322452502 -679.334050536843</t>
  </si>
  <si>
    <t>-295.836549898364 19.1701647466225 -364.237946627338</t>
  </si>
  <si>
    <t>-496.464246546838 218.343253047174 -205.578640123083</t>
  </si>
  <si>
    <t>-489.020013081746 249.355774985614 209.678907563383</t>
  </si>
  <si>
    <t>-488.221498735379 281.954827558356 614.733272710326</t>
  </si>
  <si>
    <t>-340.382675813181 303.91769231063 673.854505965289</t>
  </si>
  <si>
    <t>-517.638419008407 60.2322736232018 -199.968974589738</t>
  </si>
  <si>
    <t>-526.2130813622 74.338054853642 216.184222474433</t>
  </si>
  <si>
    <t>-530.692616913621 98.1011433191247 621.804681349338</t>
  </si>
  <si>
    <t>-387.358648877428 55.6856430105511 680.88347886071</t>
  </si>
  <si>
    <t>9763-20170724T150451.075115800.bin</t>
  </si>
  <si>
    <t>-507.233154612527 139.397459448093 -202.79768382645</t>
  </si>
  <si>
    <t>-521.940281068904 137.893441894054 -300.190963159503</t>
  </si>
  <si>
    <t>-531.97481333142 134.103606709445 -408.121157478551</t>
  </si>
  <si>
    <t>-538.4772996361 130.102104559474 -505.823424621544</t>
  </si>
  <si>
    <t>-542.378548308609 125.700460196976 -603.646770338815</t>
  </si>
  <si>
    <t>-545.102232713709 119.244701177688 -741.468727187052</t>
  </si>
  <si>
    <t>-523.937075732249 119.185763044573 -830.198789741418</t>
  </si>
  <si>
    <t>-550.015028687384 151.441380768463 -681.800947194229</t>
  </si>
  <si>
    <t>-597.940875727417 282.164522709636 -667.164335277446</t>
  </si>
  <si>
    <t>-569.035501765605 315.005432529178 -370.371680749682</t>
  </si>
  <si>
    <t>-371.655797633626 197.049328632442 -285.209386580878</t>
  </si>
  <si>
    <t>-537.781534670964 92.7552771222336 -679.293785479989</t>
  </si>
  <si>
    <t>-296.24666155329 19.2658378987896 -364.163639511431</t>
  </si>
  <si>
    <t>-496.660679659907 218.439826079054 -205.579509795128</t>
  </si>
  <si>
    <t>-489.107728642367 249.426040490474 209.678057965538</t>
  </si>
  <si>
    <t>-488.232370894888 281.970276056394 614.741415798303</t>
  </si>
  <si>
    <t>-340.390056575149 303.928616250721 673.855495639074</t>
  </si>
  <si>
    <t>-517.807203450149 60.3145041413009 -199.97687475331</t>
  </si>
  <si>
    <t>-526.277502801406 74.3718939810747 216.180149279239</t>
  </si>
  <si>
    <t>-530.68176093461 98.1001099652226 621.808397400832</t>
  </si>
  <si>
    <t>-387.348225338041 55.69667135788 680.896869516258</t>
  </si>
  <si>
    <t>9763-20170724T150451.139286800.bin</t>
  </si>
  <si>
    <t>-507.684621697232 139.569690071429 -202.803462701817</t>
  </si>
  <si>
    <t>-522.436148953583 138.076107899993 -300.190130431181</t>
  </si>
  <si>
    <t>-532.578733836437 134.235289995886 -408.108523468831</t>
  </si>
  <si>
    <t>-539.200124049319 130.158928980291 -505.79955455459</t>
  </si>
  <si>
    <t>-543.239700052299 125.651405115874 -603.61242749077</t>
  </si>
  <si>
    <t>-546.176745907437 119.012056201641 -741.421347496126</t>
  </si>
  <si>
    <t>-525.082723478409 118.835717244696 -830.168295390603</t>
  </si>
  <si>
    <t>-550.972140584204 151.293324986503 -681.789913550794</t>
  </si>
  <si>
    <t>-598.824480663473 282.0545421544 -667.216546236456</t>
  </si>
  <si>
    <t>-570.130847949577 315.224318829215 -370.439793955413</t>
  </si>
  <si>
    <t>-373.408848134245 196.931039140238 -284.229983882266</t>
  </si>
  <si>
    <t>-538.784835181146 92.6002931650548 -679.221833078949</t>
  </si>
  <si>
    <t>-297.265816518071 19.1575505183348 -363.941134989352</t>
  </si>
  <si>
    <t>-497.177104794011 218.647307041371 -205.579664163851</t>
  </si>
  <si>
    <t>-489.397760286355 249.544336618412 209.680295092897</t>
  </si>
  <si>
    <t>-488.25558278603 282.015437799109 614.746210172225</t>
  </si>
  <si>
    <t>-340.418401750642 304.079339996046 673.833889510691</t>
  </si>
  <si>
    <t>-518.195905978837 60.4965038045107 -199.997425558703</t>
  </si>
  <si>
    <t>-526.407292118134 74.4210726282834 216.169219230006</t>
  </si>
  <si>
    <t>-530.676531491948 98.1030156170498 621.804860119123</t>
  </si>
  <si>
    <t>-387.350442616921 55.6793324545499 680.896885367905</t>
  </si>
  <si>
    <t>9763-20170724T150451.172377900.bin</t>
  </si>
  <si>
    <t>-507.931753324278 139.715639435027 -202.826430832358</t>
  </si>
  <si>
    <t>-522.706852139283 138.22469730053 -300.209590286095</t>
  </si>
  <si>
    <t>-532.903026294795 134.354743915261 -408.121856266724</t>
  </si>
  <si>
    <t>-539.582702724412 130.237368918644 -505.807161460305</t>
  </si>
  <si>
    <t>-543.689502466471 125.673011727533 -603.61470965041</t>
  </si>
  <si>
    <t>-546.72970909741 118.93546906422 -741.416528205989</t>
  </si>
  <si>
    <t>-525.660119471814 118.684278403222 -830.169103381249</t>
  </si>
  <si>
    <t>-551.464469642708 151.26244270489 -681.804945361521</t>
  </si>
  <si>
    <t>-599.286729595529 282.041083128624 -667.270564077283</t>
  </si>
  <si>
    <t>-570.624337665447 315.384383188813 -370.510274001006</t>
  </si>
  <si>
    <t>-374.161518528123 197.01493700967 -283.815301952017</t>
  </si>
  <si>
    <t>-539.307241736203 92.5647040762915 -679.203320996729</t>
  </si>
  <si>
    <t>-297.815806163227 19.1661584267758 -363.809109554043</t>
  </si>
  <si>
    <t>-497.473039965893 218.799396943077 -205.587026048389</t>
  </si>
  <si>
    <t>-489.564030985499 249.612267856707 209.676779784026</t>
  </si>
  <si>
    <t>-488.267845814498 282.036969818966 614.753100263727</t>
  </si>
  <si>
    <t>-340.433864697122 304.148284234175 673.83098657101</t>
  </si>
  <si>
    <t>-518.425110550493 60.6367063986722 -200.006523527489</t>
  </si>
  <si>
    <t>-526.51618458869 74.4649440496839 216.165752510763</t>
  </si>
  <si>
    <t>-530.675000245342 98.0970260482982 621.805487374736</t>
  </si>
  <si>
    <t>-387.34158406886 55.7013519529521 680.899759081826</t>
  </si>
  <si>
    <t>9763-20170724T150451.241564600.bin</t>
  </si>
  <si>
    <t>-508.38995897566 139.861822198958 -202.819181334445</t>
  </si>
  <si>
    <t>-523.219516523092 138.381445718773 -300.194220194615</t>
  </si>
  <si>
    <t>-533.499225212936 134.459795210062 -408.096623806791</t>
  </si>
  <si>
    <t>-540.26131211305 130.268177885815 -505.773204976943</t>
  </si>
  <si>
    <t>-544.455706026738 125.600839694678 -603.572123887097</t>
  </si>
  <si>
    <t>-547.622970893222 118.687538347173 -741.362524070084</t>
  </si>
  <si>
    <t>-526.591789187081 118.316247035454 -830.12365427715</t>
  </si>
  <si>
    <t>-552.269608604792 151.097535429923 -681.788913973071</t>
  </si>
  <si>
    <t>-599.920681424415 281.935633658672 -667.304973655759</t>
  </si>
  <si>
    <t>-571.306114914953 315.815407269445 -370.600827248459</t>
  </si>
  <si>
    <t>-375.307740648756 197.342448026581 -283.000613963487</t>
  </si>
  <si>
    <t>-540.176272884307 92.3894317442143 -679.121392001531</t>
  </si>
  <si>
    <t>-298.761613929919 19.1422190685919 -363.521583825664</t>
  </si>
  <si>
    <t>-497.929927179147 218.91587417569 -205.577814540213</t>
  </si>
  <si>
    <t>-489.799594424346 249.718107454277 209.682457721508</t>
  </si>
  <si>
    <t>-488.274110975617 282.086984319446 614.766614868577</t>
  </si>
  <si>
    <t>-340.442215012426 304.197399836391 673.850201041072</t>
  </si>
  <si>
    <t>-518.847314221153 60.7618650629715 -200.024027381065</t>
  </si>
  <si>
    <t>-526.736756236613 74.5191001694695 216.154390947062</t>
  </si>
  <si>
    <t>-530.677945516182 98.0757512707012 621.807255102445</t>
  </si>
  <si>
    <t>-387.34023113327 55.6951747848866 680.901956866639</t>
  </si>
  <si>
    <t>9763-20170724T150451.276207500.bin</t>
  </si>
  <si>
    <t>-508.605715787658 139.947269528234 -202.814339120398</t>
  </si>
  <si>
    <t>-523.465962484599 138.467574776632 -300.184717923934</t>
  </si>
  <si>
    <t>-533.817571019757 134.515273031718 -408.07927911952</t>
  </si>
  <si>
    <t>-540.658698568653 130.281204335022 -505.748396647031</t>
  </si>
  <si>
    <t>-544.945283400819 125.555077355048 -603.540459753039</t>
  </si>
  <si>
    <t>-548.255247621114 118.540980725881 -741.322313401185</t>
  </si>
  <si>
    <t>-527.272904430397 118.111627935085 -830.094859218528</t>
  </si>
  <si>
    <t>-552.818097564989 150.999073228338 -681.768566541301</t>
  </si>
  <si>
    <t>-600.385647306683 281.876040515262 -667.297657193768</t>
  </si>
  <si>
    <t>-571.864645454972 316.042187011086 -370.617392290893</t>
  </si>
  <si>
    <t>-376.126973625964 197.625032564975 -282.360955233806</t>
  </si>
  <si>
    <t>-540.76618558204 92.2839659530489 -679.069003040047</t>
  </si>
  <si>
    <t>-299.340249449519 19.1134204655129 -363.324232235499</t>
  </si>
  <si>
    <t>-498.155472251928 219.009351716583 -205.581989922187</t>
  </si>
  <si>
    <t>-489.890171280947 249.771741206174 209.678662504498</t>
  </si>
  <si>
    <t>-488.279448530519 282.102116340656 614.770799946368</t>
  </si>
  <si>
    <t>-340.444891144942 304.201459963495 673.851760881209</t>
  </si>
  <si>
    <t>-519.086671137629 60.8556930797802 -200.025407256859</t>
  </si>
  <si>
    <t>-526.831220790144 74.5349119470934 216.158283221568</t>
  </si>
  <si>
    <t>-530.67529675686 98.0673841163668 621.80942097967</t>
  </si>
  <si>
    <t>-387.344629706438 55.6637525590506 680.904660730866</t>
  </si>
  <si>
    <t>9763-20170724T150451.339382700.bin</t>
  </si>
  <si>
    <t>-508.994945695927 140.101984725274 -202.83506069191</t>
  </si>
  <si>
    <t>-523.930318667773 138.621529767963 -300.193998795459</t>
  </si>
  <si>
    <t>-534.437336216451 134.615287728145 -408.071427414765</t>
  </si>
  <si>
    <t>-541.445971588382 130.307137614843 -505.725552443338</t>
  </si>
  <si>
    <t>-545.92549782443 125.479325175426 -603.503992810257</t>
  </si>
  <si>
    <t>-549.532301530017 118.290778709621 -741.269382728119</t>
  </si>
  <si>
    <t>-528.685856399102 117.759103897199 -830.073413451413</t>
  </si>
  <si>
    <t>-553.932102568975 150.831291058462 -681.748270207885</t>
  </si>
  <si>
    <t>-601.358443501417 281.767707519158 -667.386745048671</t>
  </si>
  <si>
    <t>-573.036257031831 316.656813967098 -370.771430526388</t>
  </si>
  <si>
    <t>-377.896857761417 198.187776280281 -281.268933089754</t>
  </si>
  <si>
    <t>-541.943869817279 92.10539144736 -678.997834392783</t>
  </si>
  <si>
    <t>-300.456967611332 18.7495051466867 -363.176260989794</t>
  </si>
  <si>
    <t>-498.520222530342 219.165947662535 -205.590478311284</t>
  </si>
  <si>
    <t>-490.12442811745 249.860977838105 209.67251253049</t>
  </si>
  <si>
    <t>-488.293374771187 282.133787944571 614.762609796253</t>
  </si>
  <si>
    <t>-340.453319641321 304.205266902233 673.840231157646</t>
  </si>
  <si>
    <t>-519.500309584287 61.0163459330713 -200.023061732752</t>
  </si>
  <si>
    <t>-527.010218222012 74.5749883320784 216.168904908161</t>
  </si>
  <si>
    <t>-530.674619452805 98.0511277129799 621.817392308499</t>
  </si>
  <si>
    <t>-387.346012531835 55.6378109602965 680.910724040135</t>
  </si>
  <si>
    <t>9763-20170724T150451.373971300.bin</t>
  </si>
  <si>
    <t>-509.228155090504 140.21177331736 -202.839244271088</t>
  </si>
  <si>
    <t>-524.188479487515 138.735552028187 -300.194298243632</t>
  </si>
  <si>
    <t>-534.755810851482 134.706498120346 -408.065091573029</t>
  </si>
  <si>
    <t>-541.83107971898 130.364650849727 -505.712888929996</t>
  </si>
  <si>
    <t>-546.38858032519 125.488990342491 -603.485359522511</t>
  </si>
  <si>
    <t>-550.11631882785 118.21670500872 -741.243257616635</t>
  </si>
  <si>
    <t>-529.343180338268 117.630669345245 -830.063926190529</t>
  </si>
  <si>
    <t>-554.439231086997 150.79824036614 -681.73902880829</t>
  </si>
  <si>
    <t>-601.709233428594 281.796813933807 -667.409531036685</t>
  </si>
  <si>
    <t>-573.606962258759 316.936866651254 -370.803043679642</t>
  </si>
  <si>
    <t>-378.724264187416 198.384820554625 -280.852141499365</t>
  </si>
  <si>
    <t>-542.497880554199 92.0641802022064 -678.961464095256</t>
  </si>
  <si>
    <t>-301.074546862725 18.8326724547005 -363.03831799465</t>
  </si>
  <si>
    <t>-498.734816347478 219.286970684453 -205.607499285103</t>
  </si>
  <si>
    <t>-490.23752444918 249.934389986576 209.656864340123</t>
  </si>
  <si>
    <t>-488.292606565221 282.154909949156 614.7576840694</t>
  </si>
  <si>
    <t>-340.455876363053 304.217180043547 673.847060813646</t>
  </si>
  <si>
    <t>-519.755865617204 61.1275212377175 -200.034562274206</t>
  </si>
  <si>
    <t>-527.096588076331 74.6333420528597 216.16212893242</t>
  </si>
  <si>
    <t>-530.673957129199 98.0448700715294 621.819056828921</t>
  </si>
  <si>
    <t>-387.354438486482 55.603057272293 680.913949685054</t>
  </si>
  <si>
    <t>9763-20170724T150451.410066700.bin</t>
  </si>
  <si>
    <t>-509.460437255053 140.305234324165 -202.846299458297</t>
  </si>
  <si>
    <t>-524.449051354295 138.830223969839 -300.197034498252</t>
  </si>
  <si>
    <t>-535.088389931666 134.774454231359 -408.059772278391</t>
  </si>
  <si>
    <t>-542.243992583595 130.395286227646 -505.700063876424</t>
  </si>
  <si>
    <t>-546.896245015706 125.467671028042 -603.465389472244</t>
  </si>
  <si>
    <t>-550.771724269787 118.106163746903 -741.214358678601</t>
  </si>
  <si>
    <t>-530.067647492934 117.47511520335 -830.051064186755</t>
  </si>
  <si>
    <t>-555.014183745076 150.729644609475 -681.727404999775</t>
  </si>
  <si>
    <t>-602.167562058891 281.772773083892 -667.453408681854</t>
  </si>
  <si>
    <t>-574.12534458605 317.20952963543 -370.876502327093</t>
  </si>
  <si>
    <t>-379.515040454177 198.48797694294 -280.560123350119</t>
  </si>
  <si>
    <t>-543.103119883583 91.9907018068977 -678.923371299492</t>
  </si>
  <si>
    <t>-301.787337991358 18.6409120693095 -362.86235698329</t>
  </si>
  <si>
    <t>-498.991919184194 219.366348869257 -205.612488115626</t>
  </si>
  <si>
    <t>-490.329947816591 250.017572313286 209.648258139439</t>
  </si>
  <si>
    <t>-488.288952657117 282.17698353575 614.755887352103</t>
  </si>
  <si>
    <t>-340.455594609786 304.231994710444 673.856494347774</t>
  </si>
  <si>
    <t>-519.966047080302 61.221762489575 -200.040942588296</t>
  </si>
  <si>
    <t>-527.216885263927 74.6664046269641 216.159355135367</t>
  </si>
  <si>
    <t>-530.67662693115 98.0325720770886 621.818350709177</t>
  </si>
  <si>
    <t>-387.357936405726 55.5885100509993 680.913642408674</t>
  </si>
  <si>
    <t>9763-20170724T150451.471732000.bin</t>
  </si>
  <si>
    <t>-509.778733949627 140.356554425387 -202.850969777765</t>
  </si>
  <si>
    <t>-524.840826809576 138.898037642997 -300.1906207076</t>
  </si>
  <si>
    <t>-535.642913924951 134.780391299013 -408.034798258151</t>
  </si>
  <si>
    <t>-542.975076995585 130.309075582639 -505.657873825047</t>
  </si>
  <si>
    <t>-547.830927741387 125.251692074889 -603.406563840069</t>
  </si>
  <si>
    <t>-552.019398757758 117.664873150024 -741.134208737596</t>
  </si>
  <si>
    <t>-531.451459289565 116.912798579033 -830.00156764221</t>
  </si>
  <si>
    <t>-556.096350034 150.391674632456 -681.692337138685</t>
  </si>
  <si>
    <t>-603.052726747953 281.521337227373 -667.561980670969</t>
  </si>
  <si>
    <t>-574.923526811039 317.508133116792 -371.05969960509</t>
  </si>
  <si>
    <t>-380.745184919365 198.281239551377 -280.47971413045</t>
  </si>
  <si>
    <t>-544.239609824489 91.645162295355 -678.816943729197</t>
  </si>
  <si>
    <t>-302.783008482602 17.6667522253522 -362.79352117917</t>
  </si>
  <si>
    <t>-499.241583072626 219.439143545945 -205.620875054766</t>
  </si>
  <si>
    <t>-490.445670239318 250.053899247854 209.639655010497</t>
  </si>
  <si>
    <t>-488.293784905501 282.205677591828 614.742221243006</t>
  </si>
  <si>
    <t>-340.457160303929 304.211563534645 673.852907031267</t>
  </si>
  <si>
    <t>-520.317852570501 61.2544236556257 -200.039771271617</t>
  </si>
  <si>
    <t>-527.415413333457 74.7252704129669 216.162289350053</t>
  </si>
  <si>
    <t>-530.674394396954 98.0150715653047 621.821319183616</t>
  </si>
  <si>
    <t>-387.368543157185 55.5305832135277 680.918714593632</t>
  </si>
  <si>
    <t>9763-20170724T150451.543424500.bin</t>
  </si>
  <si>
    <t>-510.168305478935 140.392735904446 -202.843188789695</t>
  </si>
  <si>
    <t>-525.27434395396 138.957112665995 -300.176303790031</t>
  </si>
  <si>
    <t>-536.215627128329 134.802165302172 -408.004932392343</t>
  </si>
  <si>
    <t>-543.707282062297 130.26812014365 -505.612961778761</t>
  </si>
  <si>
    <t>-548.754409113973 125.116653792476 -603.347295384711</t>
  </si>
  <si>
    <t>-553.243726518873 117.362881986153 -741.056198116028</t>
  </si>
  <si>
    <t>-532.84218274743 116.474813961475 -829.960485139127</t>
  </si>
  <si>
    <t>-557.175209751466 150.164873066555 -681.64592566926</t>
  </si>
  <si>
    <t>-603.992226496399 281.35422517185 -667.599236610572</t>
  </si>
  <si>
    <t>-575.826326407225 317.788550543855 -371.154858874925</t>
  </si>
  <si>
    <t>-381.810249913461 198.019675776372 -280.943103489755</t>
  </si>
  <si>
    <t>-545.343421008996 91.4156804408037 -678.723654846147</t>
  </si>
  <si>
    <t>-303.942530451686 17.466991992502 -362.784171461403</t>
  </si>
  <si>
    <t>-499.618584214884 219.4575138463 -205.61291522525</t>
  </si>
  <si>
    <t>-490.562167184372 250.10412800014 209.639780976991</t>
  </si>
  <si>
    <t>-488.301011171352 282.221929454094 614.741359188505</t>
  </si>
  <si>
    <t>-340.459627903431 304.197754803217 673.851325822285</t>
  </si>
  <si>
    <t>-520.735146307698 61.2996207211154 -200.054272839721</t>
  </si>
  <si>
    <t>-527.620119845293 74.7420188315532 216.152294618293</t>
  </si>
  <si>
    <t>-530.681620014409 98.0019676417753 621.817806127794</t>
  </si>
  <si>
    <t>-387.369829478294 55.522706619553 680.904582176184</t>
  </si>
  <si>
    <t>9763-20170724T150451.573507300.bin</t>
  </si>
  <si>
    <t>-510.37259079285 140.364613442815 -202.843916704275</t>
  </si>
  <si>
    <t>-525.495708575254 138.934380013721 -300.174489408722</t>
  </si>
  <si>
    <t>-536.502185393892 134.76267244888 -407.99591012714</t>
  </si>
  <si>
    <t>-544.070334359302 130.202868762817 -505.596728002911</t>
  </si>
  <si>
    <t>-549.210810120962 125.01353489006 -603.324309539447</t>
  </si>
  <si>
    <t>-553.84856927142 117.193019651005 -741.024318914047</t>
  </si>
  <si>
    <t>-533.529295512453 116.255807168633 -829.947135008722</t>
  </si>
  <si>
    <t>-557.712736122826 150.024454157195 -681.626036672096</t>
  </si>
  <si>
    <t>-604.460873178943 281.246789773455 -667.632043010132</t>
  </si>
  <si>
    <t>-576.397654157917 317.91079156812 -371.206300889532</t>
  </si>
  <si>
    <t>-382.379787198497 198.028256228023 -281.149324876084</t>
  </si>
  <si>
    <t>-545.884339260738 91.2754857214923 -678.687769250588</t>
  </si>
  <si>
    <t>-304.534361088233 17.2801316008838 -362.977023126221</t>
  </si>
  <si>
    <t>-499.805728135867 219.461775562546 -205.61466612837</t>
  </si>
  <si>
    <t>-490.647065418955 250.086635693921 209.637309861902</t>
  </si>
  <si>
    <t>-488.301388903644 282.229533133491 614.735994065555</t>
  </si>
  <si>
    <t>-340.461287822809 304.188930239528 673.855220776975</t>
  </si>
  <si>
    <t>-520.945116339375 61.2377217561536 -200.052633564422</t>
  </si>
  <si>
    <t>-527.73543433082 74.7414556111539 216.153527575018</t>
  </si>
  <si>
    <t>-530.684390866296 97.992482557898 621.816607235573</t>
  </si>
  <si>
    <t>-387.382127483544 55.4836661047411 680.90521469543</t>
  </si>
  <si>
    <t>9763-20170724T150451.638684700.bin</t>
  </si>
  <si>
    <t>-510.788070616341 140.318116744825 -202.850134149909</t>
  </si>
  <si>
    <t>-525.976448256335 138.892282091244 -300.170592121675</t>
  </si>
  <si>
    <t>-537.13690378329 134.693833899794 -407.975105521527</t>
  </si>
  <si>
    <t>-544.875681682144 130.093780144342 -505.560792468778</t>
  </si>
  <si>
    <t>-550.21712111464 124.846191452271 -603.274309374536</t>
  </si>
  <si>
    <t>-555.168703209755 116.92319739531 -740.957674553369</t>
  </si>
  <si>
    <t>-534.995371100741 115.913010953517 -829.912829781677</t>
  </si>
  <si>
    <t>-558.896516994513 149.799021953383 -681.575137158536</t>
  </si>
  <si>
    <t>-605.518797177936 281.076293834256 -667.690980710535</t>
  </si>
  <si>
    <t>-577.544212828696 318.320455781415 -371.329208906565</t>
  </si>
  <si>
    <t>-383.616274350794 198.204890524187 -281.389248388151</t>
  </si>
  <si>
    <t>-547.063398630775 91.0518394716269 -678.620095135983</t>
  </si>
  <si>
    <t>-305.868434953366 17.433048574745 -362.964685609517</t>
  </si>
  <si>
    <t>-500.192936031287 219.42346589466 -205.626592031599</t>
  </si>
  <si>
    <t>-490.80087952378 250.047927367904 209.62023177169</t>
  </si>
  <si>
    <t>-488.293573896496 282.242909451678 614.728804298123</t>
  </si>
  <si>
    <t>-340.460325252044 304.193864576128 673.868319521902</t>
  </si>
  <si>
    <t>-521.397714681671 61.2000191769653 -200.045611655549</t>
  </si>
  <si>
    <t>-527.931928984259 74.6795887306437 216.165386055358</t>
  </si>
  <si>
    <t>-530.687345411658 97.9622892883096 621.823785706688</t>
  </si>
  <si>
    <t>-387.385718312617 55.4626927155248 680.920584549679</t>
  </si>
  <si>
    <t>9763-20170724T150451.673281400.bin</t>
  </si>
  <si>
    <t>-510.992805326787 140.227410400592 -202.837772431223</t>
  </si>
  <si>
    <t>-526.210839257729 138.801068249467 -300.153638495937</t>
  </si>
  <si>
    <t>-537.443041526385 134.592172596394 -407.950319323117</t>
  </si>
  <si>
    <t>-545.261707166683 129.977416486659 -505.528946080675</t>
  </si>
  <si>
    <t>-550.697632922245 124.709444796517 -603.235975820653</t>
  </si>
  <si>
    <t>-555.797254842749 116.750999499931 -740.911958685315</t>
  </si>
  <si>
    <t>-535.697192952854 115.72664388197 -829.883512392816</t>
  </si>
  <si>
    <t>-559.47849305229 149.638588085352 -681.533168659776</t>
  </si>
  <si>
    <t>-606.080611363746 280.925014739976 -667.666068118767</t>
  </si>
  <si>
    <t>-578.046364882092 318.452436375214 -371.345796240081</t>
  </si>
  <si>
    <t>-384.147881573579 198.374871152896 -281.291555856744</t>
  </si>
  <si>
    <t>-547.607655246623 90.8991188577127 -678.577311503548</t>
  </si>
  <si>
    <t>-306.349198303963 17.3403453454205 -362.682445239677</t>
  </si>
  <si>
    <t>-500.382193238744 219.312494434161 -205.618919303048</t>
  </si>
  <si>
    <t>-490.854996610065 250.016427651904 209.618951392033</t>
  </si>
  <si>
    <t>-488.298085694598 282.246968725669 614.720325447212</t>
  </si>
  <si>
    <t>-340.460456172513 304.176047257972 673.857064028845</t>
  </si>
  <si>
    <t>-521.591953740266 61.1193824591617 -200.041315553455</t>
  </si>
  <si>
    <t>-528.044553270538 74.6178891634793 216.170338925045</t>
  </si>
  <si>
    <t>-530.690038531456 97.9500741432157 621.83053906621</t>
  </si>
  <si>
    <t>-387.389086300071 55.452206266772 680.930291727964</t>
  </si>
  <si>
    <t>9763-20170724T150451.707590100.bin</t>
  </si>
  <si>
    <t>-511.211324718324 140.122797347463 -202.833142229281</t>
  </si>
  <si>
    <t>-526.463034449099 138.694828045075 -300.143637696326</t>
  </si>
  <si>
    <t>-537.771690806345 134.47661958147 -407.931982620327</t>
  </si>
  <si>
    <t>-545.67475590681 129.849378219842 -505.503201299604</t>
  </si>
  <si>
    <t>-551.210010745785 124.564111841914 -603.203894410541</t>
  </si>
  <si>
    <t>-556.464911051354 116.575103859774 -740.872239187054</t>
  </si>
  <si>
    <t>-536.454436342768 115.551901987157 -829.864027263229</t>
  </si>
  <si>
    <t>-560.100918278722 149.471553414872 -681.495368141123</t>
  </si>
  <si>
    <t>-606.755655784414 280.741368432434 -667.627245239913</t>
  </si>
  <si>
    <t>-578.638487000047 318.494047765234 -371.343227213856</t>
  </si>
  <si>
    <t>-384.701038634852 198.486566864318 -281.279718982103</t>
  </si>
  <si>
    <t>-548.183269284747 90.7412873591063 -678.542104440528</t>
  </si>
  <si>
    <t>-306.864822963922 17.4414783488287 -362.388079511239</t>
  </si>
  <si>
    <t>-500.620391215661 219.209591667097 -205.610710886603</t>
  </si>
  <si>
    <t>-490.934454635909 249.986402710025 209.618062305774</t>
  </si>
  <si>
    <t>-488.311524273053 282.24831444852 614.706825883943</t>
  </si>
  <si>
    <t>-340.467553583116 304.176448617241 673.827994026395</t>
  </si>
  <si>
    <t>-521.820886743411 61.0197385167357 -200.029539545594</t>
  </si>
  <si>
    <t>-528.158388044904 74.5422904516281 216.183156996973</t>
  </si>
  <si>
    <t>-530.693242692218 97.9381695887698 621.833667811089</t>
  </si>
  <si>
    <t>-387.38505136209 55.4634510066071 680.932421032761</t>
  </si>
  <si>
    <t>9763-20170724T150451.773772800.bin</t>
  </si>
  <si>
    <t>-511.691901034969 139.929767732082 -202.846031418938</t>
  </si>
  <si>
    <t>-526.985790874102 138.503837805297 -300.150093366599</t>
  </si>
  <si>
    <t>-538.42344989007 134.269022162869 -407.924178341424</t>
  </si>
  <si>
    <t>-546.47515308565 129.616225324514 -505.481881958654</t>
  </si>
  <si>
    <t>-552.190283986743 124.293228385024 -603.170237059196</t>
  </si>
  <si>
    <t>-557.730534628282 116.236741164334 -740.823298235809</t>
  </si>
  <si>
    <t>-537.886208217553 115.224418067216 -829.852554021535</t>
  </si>
  <si>
    <t>-561.288254130742 149.153426458825 -681.453077828536</t>
  </si>
  <si>
    <t>-608.036597316711 280.389378475402 -667.584889420504</t>
  </si>
  <si>
    <t>-579.874610845531 318.223748580647 -371.315672354198</t>
  </si>
  <si>
    <t>-385.622038885955 198.686556066153 -281.305690113814</t>
  </si>
  <si>
    <t>-549.274913003729 90.4425046994288 -678.500331193921</t>
  </si>
  <si>
    <t>-308.179373895008 17.608338548845 -361.837334742436</t>
  </si>
  <si>
    <t>-501.152132877814 219.045893502908 -205.613853415459</t>
  </si>
  <si>
    <t>-491.148751703023 249.886533542727 209.602666358053</t>
  </si>
  <si>
    <t>-488.318755345028 282.268834374871 614.682744656507</t>
  </si>
  <si>
    <t>-340.477526596845 304.236193395168 673.796294807719</t>
  </si>
  <si>
    <t>-522.212814564373 60.8242902647357 -200.026468118929</t>
  </si>
  <si>
    <t>-528.423812167428 74.3742396652744 216.187217750925</t>
  </si>
  <si>
    <t>-530.695703192273 97.9111279672557 621.832100127032</t>
  </si>
  <si>
    <t>-387.369853403014 55.5001020265638 680.933753867585</t>
  </si>
  <si>
    <t>9763-20170724T150451.841958100.bin</t>
  </si>
  <si>
    <t>-512.231604873595 139.743171624133 -202.832147736704</t>
  </si>
  <si>
    <t>-527.558449542042 138.315918813581 -300.130993888193</t>
  </si>
  <si>
    <t>-539.102314371097 134.068810265997 -407.89324807756</t>
  </si>
  <si>
    <t>-547.277306906631 129.398483980466 -505.43986230692</t>
  </si>
  <si>
    <t>-553.142477606929 124.049835331206 -603.11794990843</t>
  </si>
  <si>
    <t>-558.921616762136 115.947471088035 -740.758489239941</t>
  </si>
  <si>
    <t>-539.235094328943 114.958635915672 -829.82300195696</t>
  </si>
  <si>
    <t>-562.435275520869 148.871896533804 -681.389875197275</t>
  </si>
  <si>
    <t>-609.393725463868 280.033411336809 -667.48601465023</t>
  </si>
  <si>
    <t>-581.124239607573 318.11757568234 -371.258907733613</t>
  </si>
  <si>
    <t>-386.657084007163 199.002088413687 -281.153150946129</t>
  </si>
  <si>
    <t>-550.298861972987 90.1859653694198 -678.444849260319</t>
  </si>
  <si>
    <t>-309.182077255282 17.3078858688632 -361.549134596957</t>
  </si>
  <si>
    <t>-501.802951762946 218.845871959517 -205.590505563758</t>
  </si>
  <si>
    <t>-491.415371878682 249.813427031246 209.607169636532</t>
  </si>
  <si>
    <t>-488.340372819173 282.302962200587 614.669624050359</t>
  </si>
  <si>
    <t>-340.501416353166 304.365387444707 673.753409609244</t>
  </si>
  <si>
    <t>-522.658480128642 60.6296974483364 -200.018729678741</t>
  </si>
  <si>
    <t>-528.632047958042 74.192374973127 216.19804793072</t>
  </si>
  <si>
    <t>-530.629698565988 97.9145979392169 621.84318716122</t>
  </si>
  <si>
    <t>-387.287602404917 55.6884402317069 681.037780006403</t>
  </si>
  <si>
    <t>9763-20170724T150451.873544500.bin</t>
  </si>
  <si>
    <t>-512.488009797252 139.62377214643 -202.809643747549</t>
  </si>
  <si>
    <t>-527.831863717208 138.193823751288 -300.105691578182</t>
  </si>
  <si>
    <t>-539.407488906444 133.936680701283 -407.864086303736</t>
  </si>
  <si>
    <t>-547.616120716223 129.253641068082 -505.407382015216</t>
  </si>
  <si>
    <t>-553.519618192973 123.888252809424 -603.082133378285</t>
  </si>
  <si>
    <t>-559.357423697844 115.758093316807 -740.718600225996</t>
  </si>
  <si>
    <t>-539.732364806519 114.77478117175 -829.796739272158</t>
  </si>
  <si>
    <t>-562.863405919988 148.690840326472 -681.354245184214</t>
  </si>
  <si>
    <t>-609.887548971532 279.824734747921 -667.447537063816</t>
  </si>
  <si>
    <t>-581.650559021069 317.933856047553 -371.220637001001</t>
  </si>
  <si>
    <t>-387.118692730679 199.015582183257 -280.994215378247</t>
  </si>
  <si>
    <t>-550.690496826754 90.0128303870383 -678.404456627545</t>
  </si>
  <si>
    <t>-309.431311558016 16.9385789976584 -361.476550796433</t>
  </si>
  <si>
    <t>-502.134783932222 218.726598737839 -205.578870059948</t>
  </si>
  <si>
    <t>-491.536168151233 249.757572986857 209.60872209995</t>
  </si>
  <si>
    <t>-488.352643502268 282.312320362717 614.670389452905</t>
  </si>
  <si>
    <t>-340.513916469078 304.418929581418 673.738268934986</t>
  </si>
  <si>
    <t>-522.845258644375 60.4981058052044 -200.000438050878</t>
  </si>
  <si>
    <t>-528.685311151923 74.0669178005389 216.218000047782</t>
  </si>
  <si>
    <t>-530.564497438171 97.8783796050593 621.870184888506</t>
  </si>
  <si>
    <t>-387.281039821848 55.6318285419497 681.19206770172</t>
  </si>
  <si>
    <t>9763-20170724T150451.937134800.bin</t>
  </si>
  <si>
    <t>-512.990745562011 139.276977188015 -202.745245999586</t>
  </si>
  <si>
    <t>-528.367360979022 137.860757073179 -300.036207859376</t>
  </si>
  <si>
    <t>-539.991968014931 133.624407677657 -407.790344127837</t>
  </si>
  <si>
    <t>-548.250282569451 128.961703351863 -505.330323151117</t>
  </si>
  <si>
    <t>-554.209028656979 123.61756466772 -603.002929652858</t>
  </si>
  <si>
    <t>-560.130518545997 115.518323925555 -740.637715880359</t>
  </si>
  <si>
    <t>-540.610872346735 114.559800515472 -829.739167823868</t>
  </si>
  <si>
    <t>-563.623530399511 148.433150695947 -681.262502459663</t>
  </si>
  <si>
    <t>-610.665609921113 279.553198828723 -667.261483170645</t>
  </si>
  <si>
    <t>-582.547445512038 317.542176418429 -371.007826909164</t>
  </si>
  <si>
    <t>-388.121726808702 198.868870950317 -280.231845241546</t>
  </si>
  <si>
    <t>-551.402558824595 89.7638065310139 -678.335742216405</t>
  </si>
  <si>
    <t>-309.802128090256 16.3578772810233 -361.496701445556</t>
  </si>
  <si>
    <t>-502.69254534895 218.409666637149 -205.505825546904</t>
  </si>
  <si>
    <t>-491.625364651017 249.597380859914 209.657749263523</t>
  </si>
  <si>
    <t>-488.373508313926 282.343338902583 614.693774254693</t>
  </si>
  <si>
    <t>-340.520990735754 304.451778047351 673.72643155744</t>
  </si>
  <si>
    <t>-523.305554570095 60.0989199975006 -199.945957681938</t>
  </si>
  <si>
    <t>-528.816429515227 73.6843576667302 216.27636418223</t>
  </si>
  <si>
    <t>-530.504147312591 97.6985858239241 621.928393694107</t>
  </si>
  <si>
    <t>-387.291884887121 55.5157326900799 681.467057526606</t>
  </si>
  <si>
    <t>9763-20170724T150451.973515400.bin</t>
  </si>
  <si>
    <t>-513.136393810975 139.044662079032 -202.715974918601</t>
  </si>
  <si>
    <t>-528.547255760792 137.632127157874 -300.001675923963</t>
  </si>
  <si>
    <t>-540.1999676338 133.397307407322 -407.752729311488</t>
  </si>
  <si>
    <t>-548.479760098606 128.735307165165 -505.290997582315</t>
  </si>
  <si>
    <t>-554.455987800287 123.391773039326 -602.962519267096</t>
  </si>
  <si>
    <t>-560.397944770984 115.292517105465 -740.596467772015</t>
  </si>
  <si>
    <t>-540.913154988264 114.345093653897 -829.705647582712</t>
  </si>
  <si>
    <t>-563.888227105189 148.206042390708 -681.220340506091</t>
  </si>
  <si>
    <t>-611.017080116159 279.289134247044 -667.213309872305</t>
  </si>
  <si>
    <t>-582.908519108693 317.167324040459 -370.944517534785</t>
  </si>
  <si>
    <t>-388.597450217363 198.619693652033 -279.759634834971</t>
  </si>
  <si>
    <t>-551.654615590729 89.5392676969882 -678.296161739815</t>
  </si>
  <si>
    <t>-309.875636521398 15.9618634339554 -361.601270494599</t>
  </si>
  <si>
    <t>-502.826589002857 218.192054402342 -205.468644026559</t>
  </si>
  <si>
    <t>-491.581383330884 249.460331074531 209.684116547911</t>
  </si>
  <si>
    <t>-488.384534040841 282.346706913292 614.707761590144</t>
  </si>
  <si>
    <t>-340.517545214594 304.399261198033 673.725004501299</t>
  </si>
  <si>
    <t>-523.465147117987 59.8567626986307 -199.910644202594</t>
  </si>
  <si>
    <t>-528.866046508899 73.4747354442679 216.312111108205</t>
  </si>
  <si>
    <t>-530.495279910671 97.6242977359866 621.949148550166</t>
  </si>
  <si>
    <t>-387.310056054322 55.4361424203976 681.549087563151</t>
  </si>
  <si>
    <t>9763-20170724T150452.041798700.bin</t>
  </si>
  <si>
    <t>-513.327096521388 138.666286323141 -202.656272360372</t>
  </si>
  <si>
    <t>-528.766801154105 137.284406189194 -299.937926266002</t>
  </si>
  <si>
    <t>-540.441230384663 133.078847965439 -407.687652231518</t>
  </si>
  <si>
    <t>-548.736413714117 128.441757724995 -505.225868634355</t>
  </si>
  <si>
    <t>-554.723720521897 123.121657733481 -602.898063991291</t>
  </si>
  <si>
    <t>-560.676587526742 115.054627849941 -740.533273249711</t>
  </si>
  <si>
    <t>-541.238536915641 114.122878873414 -829.652931917703</t>
  </si>
  <si>
    <t>-564.170875005831 147.952413149006 -681.14880219212</t>
  </si>
  <si>
    <t>-611.358082612702 279.005839991903 -667.084026794141</t>
  </si>
  <si>
    <t>-583.129106741408 316.568628077257 -370.78669526094</t>
  </si>
  <si>
    <t>-389.006437898341 198.382048001209 -278.73600738787</t>
  </si>
  <si>
    <t>-551.919620041082 89.2885456895406 -678.240217005122</t>
  </si>
  <si>
    <t>-309.810114996932 15.6608974309524 -361.707031045757</t>
  </si>
  <si>
    <t>-502.962537744404 217.803019166075 -205.397154558781</t>
  </si>
  <si>
    <t>-491.48314840046 249.190627975151 209.740233556347</t>
  </si>
  <si>
    <t>-488.419665267519 282.339489428802 614.732899047128</t>
  </si>
  <si>
    <t>-340.511595465545 304.258937232607 673.696747208064</t>
  </si>
  <si>
    <t>-523.740651522928 59.5412246109822 -199.872787979943</t>
  </si>
  <si>
    <t>-528.83498032686 73.0551211426578 216.357251641439</t>
  </si>
  <si>
    <t>-530.508225939963 97.5175925540555 621.969158461342</t>
  </si>
  <si>
    <t>-387.317650948592 55.4004679271259 681.606400446691</t>
  </si>
  <si>
    <t>9763-20170724T150452.074663700.bin</t>
  </si>
  <si>
    <t>-513.436230492789 138.559591485987 -202.637391814231</t>
  </si>
  <si>
    <t>-528.894931017153 137.184865032915 -299.915990789128</t>
  </si>
  <si>
    <t>-540.580988563092 132.995833822331 -407.66522516872</t>
  </si>
  <si>
    <t>-548.883302039216 128.377700798355 -505.203655214059</t>
  </si>
  <si>
    <t>-554.874611175254 123.080938408055 -602.876769166722</t>
  </si>
  <si>
    <t>-560.83010482105 115.051064039475 -740.514259865837</t>
  </si>
  <si>
    <t>-541.419139309916 114.124192069307 -829.639811135539</t>
  </si>
  <si>
    <t>-564.329589580208 147.931520557281 -681.120387125155</t>
  </si>
  <si>
    <t>-611.544211265352 278.976917895725 -667.010106032714</t>
  </si>
  <si>
    <t>-583.253975073126 316.340034756084 -370.693301852844</t>
  </si>
  <si>
    <t>-389.194836703999 198.218875236942 -278.424997389472</t>
  </si>
  <si>
    <t>-552.065626638138 89.269459949046 -678.228662370906</t>
  </si>
  <si>
    <t>-309.710443057068 15.4957131126239 -361.767694077176</t>
  </si>
  <si>
    <t>-503.034762732098 217.658811494907 -205.371439244549</t>
  </si>
  <si>
    <t>-491.45599332676 249.102410331248 209.758940729199</t>
  </si>
  <si>
    <t>-488.433509844141 282.341214157791 614.745551186079</t>
  </si>
  <si>
    <t>-340.512162188475 304.204708778245 673.696878580852</t>
  </si>
  <si>
    <t>-523.887794937558 59.4556090401293 -199.86909961289</t>
  </si>
  <si>
    <t>-528.769941730024 72.8958889520416 216.365830566977</t>
  </si>
  <si>
    <t>-530.511009777299 97.520667956439 621.965736676739</t>
  </si>
  <si>
    <t>-387.294065874952 55.4675429336282 681.584907252213</t>
  </si>
  <si>
    <t>9763-20170724T150452.139836600.bin</t>
  </si>
  <si>
    <t>-513.574798066773 138.340777592032 -202.626414012085</t>
  </si>
  <si>
    <t>-529.057916779621 136.968647201264 -299.901168601595</t>
  </si>
  <si>
    <t>-540.718869631926 132.808326843073 -407.654363629283</t>
  </si>
  <si>
    <t>-548.978632337794 128.228953955735 -505.198159072302</t>
  </si>
  <si>
    <t>-554.908349288358 122.985036879961 -602.878014170644</t>
  </si>
  <si>
    <t>-560.757830330582 115.046193228261 -740.525096908378</t>
  </si>
  <si>
    <t>-541.369688065334 114.159274569265 -829.655957634493</t>
  </si>
  <si>
    <t>-564.315401798509 147.884771135208 -681.111677668338</t>
  </si>
  <si>
    <t>-611.575057616619 278.900873870839 -666.917002086949</t>
  </si>
  <si>
    <t>-583.270607724983 315.987932703716 -370.566831165882</t>
  </si>
  <si>
    <t>-389.277645307788 198.116242392204 -277.841192750903</t>
  </si>
  <si>
    <t>-552.028989729808 89.2259152984163 -678.25062778054</t>
  </si>
  <si>
    <t>-309.547803396106 15.5364320269316 -361.654877975159</t>
  </si>
  <si>
    <t>-503.130761470832 217.434621403907 -205.339825049566</t>
  </si>
  <si>
    <t>-491.34341011505 248.975692900444 209.777282686892</t>
  </si>
  <si>
    <t>-488.460150906591 282.347992184372 614.761276179888</t>
  </si>
  <si>
    <t>-340.521012164821 304.149644032819 673.69087475062</t>
  </si>
  <si>
    <t>-524.005874129458 59.2078213680356 -199.875052502229</t>
  </si>
  <si>
    <t>-528.762828236526 72.7374153972119 216.358454388853</t>
  </si>
  <si>
    <t>-530.513145781349 97.5353037390867 621.956855523194</t>
  </si>
  <si>
    <t>-387.268430971269 55.5208519165728 681.536542818845</t>
  </si>
  <si>
    <t>9763-20170724T150452.176501400.bin</t>
  </si>
  <si>
    <t>-513.625848721187 138.226476253335 -202.626543802335</t>
  </si>
  <si>
    <t>-529.101073132104 136.857826587753 -299.902697750356</t>
  </si>
  <si>
    <t>-540.733302365205 132.709150856008 -407.659257803227</t>
  </si>
  <si>
    <t>-548.95929051282 128.144429209177 -505.206790343002</t>
  </si>
  <si>
    <t>-554.847599398741 122.920305758553 -602.890041721739</t>
  </si>
  <si>
    <t>-560.63101324039 115.01536525865 -740.542093379361</t>
  </si>
  <si>
    <t>-541.241895813029 114.149810030211 -829.672898802757</t>
  </si>
  <si>
    <t>-564.225094270316 147.837646015754 -681.121624584343</t>
  </si>
  <si>
    <t>-611.528712842711 278.837768162395 -666.899242489371</t>
  </si>
  <si>
    <t>-583.183087397036 315.762738168378 -370.532746927208</t>
  </si>
  <si>
    <t>-389.271957137549 198.019828841477 -277.473227452209</t>
  </si>
  <si>
    <t>-551.924062424097 89.1813764510073 -678.270067909018</t>
  </si>
  <si>
    <t>-309.438683481234 15.5365525857992 -361.327094173175</t>
  </si>
  <si>
    <t>-503.190357261006 217.324348874135 -205.330224473315</t>
  </si>
  <si>
    <t>-491.312517344866 248.898666255189 209.781779587426</t>
  </si>
  <si>
    <t>-488.474721660344 282.349284962271 614.760402129504</t>
  </si>
  <si>
    <t>-340.525704741903 304.120111694883 673.676634024789</t>
  </si>
  <si>
    <t>-524.074758359564 59.0997085497386 -199.863591733124</t>
  </si>
  <si>
    <t>-528.804913016031 72.6678816783824 216.368983821741</t>
  </si>
  <si>
    <t>-530.504714494769 97.5394051135359 621.952871717997</t>
  </si>
  <si>
    <t>-387.252539208578 55.5441952009269 681.52822424444</t>
  </si>
  <si>
    <t>9763-20170724T150452.238667100.bin</t>
  </si>
  <si>
    <t>-513.703036335545 138.024571794417 -202.610792695204</t>
  </si>
  <si>
    <t>-529.172653870022 136.655685837669 -299.88774769879</t>
  </si>
  <si>
    <t>-540.732339147095 132.522153484487 -407.652771543312</t>
  </si>
  <si>
    <t>-548.866624125458 127.980679223111 -505.208963185454</t>
  </si>
  <si>
    <t>-554.637677295531 122.791300661414 -602.901191947195</t>
  </si>
  <si>
    <t>-560.229661694282 114.949267233427 -740.564645034616</t>
  </si>
  <si>
    <t>-540.821751603245 114.10996709775 -829.691616456351</t>
  </si>
  <si>
    <t>-563.922654914582 147.741104793764 -681.133501215461</t>
  </si>
  <si>
    <t>-611.357765575488 278.686718210872 -666.856443500194</t>
  </si>
  <si>
    <t>-583.035655093907 315.427694852883 -370.464841235011</t>
  </si>
  <si>
    <t>-389.444425003579 197.970054803768 -276.384316103273</t>
  </si>
  <si>
    <t>-551.593026945152 89.0902708943195 -678.293217492337</t>
  </si>
  <si>
    <t>-309.410760343459 15.6241911876994 -360.644528664551</t>
  </si>
  <si>
    <t>-503.229680546178 217.141955273736 -205.320915626854</t>
  </si>
  <si>
    <t>-491.317850446396 248.767144239796 209.786276312348</t>
  </si>
  <si>
    <t>-488.501827746614 282.360608187873 614.757193606613</t>
  </si>
  <si>
    <t>-340.542328838695 304.108889355303 673.655469538276</t>
  </si>
  <si>
    <t>-524.212111874381 58.8852961642326 -199.853802343602</t>
  </si>
  <si>
    <t>-528.77795946492 72.4950300810474 216.37922601295</t>
  </si>
  <si>
    <t>-530.462672562842 97.5119202275682 621.965444836012</t>
  </si>
  <si>
    <t>-387.206047317319 55.5941150144258 681.584476639929</t>
  </si>
  <si>
    <t>9763-20170724T150452.274318100.bin</t>
  </si>
  <si>
    <t>-513.757630181064 137.930413812128 -202.597300678669</t>
  </si>
  <si>
    <t>-529.226383493112 136.565122892159 -299.87461800543</t>
  </si>
  <si>
    <t>-540.744046670789 132.439535444158 -407.6443586879</t>
  </si>
  <si>
    <t>-548.824038428647 127.908791835823 -505.205519595314</t>
  </si>
  <si>
    <t>-554.524723530704 122.7347093958 -602.902657683551</t>
  </si>
  <si>
    <t>-560.000973757742 114.91977715449 -740.57240476463</t>
  </si>
  <si>
    <t>-540.568947625714 114.079012869801 -829.694074059551</t>
  </si>
  <si>
    <t>-563.749364190915 147.698734914067 -681.137544631283</t>
  </si>
  <si>
    <t>-611.212619263596 278.632843570819 -666.823301363189</t>
  </si>
  <si>
    <t>-582.985224792993 315.19399239891 -370.400418528283</t>
  </si>
  <si>
    <t>-389.557392351751 198.033217742036 -275.616384639535</t>
  </si>
  <si>
    <t>-551.411263502947 89.0496046261089 -678.299186909926</t>
  </si>
  <si>
    <t>-309.388147171535 15.7749138382799 -360.234559806286</t>
  </si>
  <si>
    <t>-503.311681296641 217.045715708803 -205.299878437103</t>
  </si>
  <si>
    <t>-491.305113446447 248.736322631052 209.799595966931</t>
  </si>
  <si>
    <t>-488.513735381143 282.374012492539 614.759153359208</t>
  </si>
  <si>
    <t>-340.553205395744 304.125776626999 673.653459529048</t>
  </si>
  <si>
    <t>-524.253293919242 58.8117769635294 -199.842932252483</t>
  </si>
  <si>
    <t>-528.743980742072 72.399464485107 216.391612345921</t>
  </si>
  <si>
    <t>-530.444915727136 97.5056303998335 621.972369876857</t>
  </si>
  <si>
    <t>-387.201517474507 55.5761976540957 681.615001322389</t>
  </si>
  <si>
    <t>9763-20170724T150452.343502400.bin</t>
  </si>
  <si>
    <t>-513.734340581553 137.775876481621 -202.57796960235</t>
  </si>
  <si>
    <t>-529.199983438504 136.387540095067 -299.855321750049</t>
  </si>
  <si>
    <t>-540.602714503055 132.258574515676 -407.637182115413</t>
  </si>
  <si>
    <t>-548.535134511454 127.737937757738 -505.210954964409</t>
  </si>
  <si>
    <t>-554.045472104759 122.590069094067 -602.920393630032</t>
  </si>
  <si>
    <t>-559.209612192122 114.831361571568 -740.605229349094</t>
  </si>
  <si>
    <t>-539.700788471988 113.990393248259 -829.710272537937</t>
  </si>
  <si>
    <t>-563.102413684831 147.583942295749 -681.165290119547</t>
  </si>
  <si>
    <t>-610.666338573401 278.464815477048 -666.751417023777</t>
  </si>
  <si>
    <t>-582.669943572531 314.723894963911 -370.269591822908</t>
  </si>
  <si>
    <t>-389.691989860981 197.983016147028 -274.061015570099</t>
  </si>
  <si>
    <t>-550.751426232706 88.9377624436775 -678.323789285554</t>
  </si>
  <si>
    <t>-308.975262797776 15.8859768492125 -359.67927957323</t>
  </si>
  <si>
    <t>-503.330478542953 216.916979214545 -205.292107985076</t>
  </si>
  <si>
    <t>-491.268294537777 248.662415862633 209.801518733688</t>
  </si>
  <si>
    <t>-488.541384227946 282.389469915369 614.766630091467</t>
  </si>
  <si>
    <t>-340.582886385149 304.194303363267 673.646435983773</t>
  </si>
  <si>
    <t>-524.112325413789 58.6027131990877 -199.820517362563</t>
  </si>
  <si>
    <t>-528.650391179357 72.3389623794542 216.408696073643</t>
  </si>
  <si>
    <t>-530.383934639021 97.5364950904752 621.984468035888</t>
  </si>
  <si>
    <t>-387.112517740839 55.7716146833832 681.675402976203</t>
  </si>
  <si>
    <t>9763-20170724T150452.375631500.bin</t>
  </si>
  <si>
    <t>-513.667030921747 137.703866415245 -202.567628430294</t>
  </si>
  <si>
    <t>-529.141602716515 136.311398697637 -299.843590274594</t>
  </si>
  <si>
    <t>-540.499488841756 132.191241146862 -407.630470457417</t>
  </si>
  <si>
    <t>-548.369987216046 127.686202988694 -505.209964508164</t>
  </si>
  <si>
    <t>-553.797507388658 122.563364042068 -602.925351673546</t>
  </si>
  <si>
    <t>-558.823575571038 114.850960620203 -740.617975069863</t>
  </si>
  <si>
    <t>-539.276710378708 114.020089332635 -829.714697339085</t>
  </si>
  <si>
    <t>-562.783916692048 147.581958663296 -681.170506073383</t>
  </si>
  <si>
    <t>-610.367366697674 278.454035303978 -666.697577747001</t>
  </si>
  <si>
    <t>-582.592412709644 314.555918709733 -370.175709134956</t>
  </si>
  <si>
    <t>-389.884685026513 197.907644571533 -273.315506676742</t>
  </si>
  <si>
    <t>-550.419896390247 88.9381625330718 -678.337216244384</t>
  </si>
  <si>
    <t>-308.818956392484 15.96189324599 -359.539366296723</t>
  </si>
  <si>
    <t>-503.317793476474 216.866906782675 -205.288457596916</t>
  </si>
  <si>
    <t>-491.260194309972 248.610520968008 209.805434908393</t>
  </si>
  <si>
    <t>-488.550278242918 282.399093931768 614.764827391591</t>
  </si>
  <si>
    <t>-340.594778209588 304.227662267634 673.643330072801</t>
  </si>
  <si>
    <t>-524.030125818098 58.5244900831251 -199.804557930728</t>
  </si>
  <si>
    <t>-528.5973572014 72.3207747686724 216.422315217285</t>
  </si>
  <si>
    <t>-530.367215569145 97.541036690619 621.990080561995</t>
  </si>
  <si>
    <t>-387.115091249457 55.7368323848971 681.699655706045</t>
  </si>
  <si>
    <t>9763-20170724T150452.440804700.bin</t>
  </si>
  <si>
    <t>-513.51876200514 137.585028182335 -202.544005804446</t>
  </si>
  <si>
    <t>-528.983678857535 136.172624442245 -299.821101236217</t>
  </si>
  <si>
    <t>-540.209073926215 132.07967251783 -407.622988536458</t>
  </si>
  <si>
    <t>-547.91291071616 127.624876147475 -505.218085350092</t>
  </si>
  <si>
    <t>-553.128559677963 122.580673482758 -602.949148926178</t>
  </si>
  <si>
    <t>-557.810294971627 115.012628089389 -740.661971149203</t>
  </si>
  <si>
    <t>-538.14765813467 114.225274404354 -829.733500199943</t>
  </si>
  <si>
    <t>-561.944839338916 147.676011568048 -681.189170351889</t>
  </si>
  <si>
    <t>-609.579301583103 278.499614653286 -666.557861750801</t>
  </si>
  <si>
    <t>-582.247960766089 314.259057808216 -369.953241154073</t>
  </si>
  <si>
    <t>-390.087630643664 197.808816789921 -271.776233449058</t>
  </si>
  <si>
    <t>-549.536813920675 89.0399680561645 -678.388641443622</t>
  </si>
  <si>
    <t>-307.994160763284 16.1133193859682 -359.433574274637</t>
  </si>
  <si>
    <t>-503.234698377729 216.766244872998 -205.274914023508</t>
  </si>
  <si>
    <t>-491.163101101907 248.571183737827 209.813907208115</t>
  </si>
  <si>
    <t>-488.562388234403 282.429397756848 614.770344911787</t>
  </si>
  <si>
    <t>-340.616763982918 304.310141981944 673.654390731929</t>
  </si>
  <si>
    <t>-523.82316957559 58.3923052074338 -199.779483454359</t>
  </si>
  <si>
    <t>-528.456558699768 72.2731885626861 216.443848552901</t>
  </si>
  <si>
    <t>-530.324517941596 97.5744423767128 621.999975937778</t>
  </si>
  <si>
    <t>-387.049352296057 55.8936818159625 681.740597965655</t>
  </si>
  <si>
    <t>9763-20170724T150452.477908800.bin</t>
  </si>
  <si>
    <t>-513.45383933845 137.529286593006 -202.519377725876</t>
  </si>
  <si>
    <t>-528.895229602678 136.112158345616 -299.800173337689</t>
  </si>
  <si>
    <t>-540.046651306502 132.037176673173 -407.610399024569</t>
  </si>
  <si>
    <t>-547.665308706304 127.610222127863 -505.213550419337</t>
  </si>
  <si>
    <t>-552.778168502067 122.607013042636 -602.952138795219</t>
  </si>
  <si>
    <t>-557.297423341923 115.111533911204 -740.674242708017</t>
  </si>
  <si>
    <t>-537.580101405049 114.351874503991 -829.734063474539</t>
  </si>
  <si>
    <t>-561.514585350063 147.740993490445 -681.188563301381</t>
  </si>
  <si>
    <t>-609.056496640207 278.59830118515 -666.409073739884</t>
  </si>
  <si>
    <t>-581.998915605551 314.110772153213 -369.749638009609</t>
  </si>
  <si>
    <t>-389.983868763759 197.843008809324 -271.073387119864</t>
  </si>
  <si>
    <t>-549.084964765006 89.1085885103482 -678.405372262814</t>
  </si>
  <si>
    <t>-307.554427998334 16.1721499373666 -359.558139593111</t>
  </si>
  <si>
    <t>-503.217792305733 216.73171860562 -205.263604506284</t>
  </si>
  <si>
    <t>-491.17133353083 248.544479191733 209.82532382088</t>
  </si>
  <si>
    <t>-488.568008033348 282.444064013193 614.7745741312</t>
  </si>
  <si>
    <t>-340.634765690025 304.399793753552 673.661859200755</t>
  </si>
  <si>
    <t>-523.702405723374 58.3077085403518 -199.764532689038</t>
  </si>
  <si>
    <t>-528.412464070715 72.2818819836148 216.4548329375</t>
  </si>
  <si>
    <t>-530.303065649283 97.586902310961 622.009147202757</t>
  </si>
  <si>
    <t>-387.024866153886 55.9474021483484 681.771244204767</t>
  </si>
  <si>
    <t>9763-20170724T150452.539071400.bin</t>
  </si>
  <si>
    <t>-513.375994343515 137.388830198065 -202.525144573727</t>
  </si>
  <si>
    <t>-528.806059269262 135.928839769498 -299.807061187289</t>
  </si>
  <si>
    <t>-539.867226164204 131.847436797498 -407.626453991315</t>
  </si>
  <si>
    <t>-547.374904415129 127.434296267542 -505.238707749567</t>
  </si>
  <si>
    <t>-552.348737806613 122.466378119276 -602.986192292389</t>
  </si>
  <si>
    <t>-556.643965304134 115.045229615879 -740.719527205541</t>
  </si>
  <si>
    <t>-536.811956789452 114.349265063344 -829.754365047599</t>
  </si>
  <si>
    <t>-560.978557486817 147.638188718507 -681.222377838933</t>
  </si>
  <si>
    <t>-608.49461729899 278.485011526244 -666.273459459667</t>
  </si>
  <si>
    <t>-581.98611268978 313.740190274611 -369.533941589164</t>
  </si>
  <si>
    <t>-390.204172547214 197.775242251407 -270.051153020764</t>
  </si>
  <si>
    <t>-548.512145432851 89.0129459953466 -678.452376623236</t>
  </si>
  <si>
    <t>-307.01645010464 16.1762428884031 -359.858054457614</t>
  </si>
  <si>
    <t>-503.347386922701 216.694638501694 -205.265013086887</t>
  </si>
  <si>
    <t>-491.308578707877 248.468783596594 209.827141248307</t>
  </si>
  <si>
    <t>-488.529386852248 282.490058364479 614.78903915093</t>
  </si>
  <si>
    <t>-340.66662959091 304.719830515989 673.750371377819</t>
  </si>
  <si>
    <t>-523.403826884647 58.0852602840127 -199.741311473015</t>
  </si>
  <si>
    <t>-528.426093979075 72.3321666380875 216.465108490464</t>
  </si>
  <si>
    <t>-530.297643058218 97.6421992881837 622.008875432238</t>
  </si>
  <si>
    <t>-387.008913954327 56.0074877135751 681.749075355522</t>
  </si>
  <si>
    <t>9763-20170724T150452.575025700.bin</t>
  </si>
  <si>
    <t>-513.337881028519 137.311828062769 -202.493562540954</t>
  </si>
  <si>
    <t>-528.759635030113 135.842177418327 -299.776755543201</t>
  </si>
  <si>
    <t>-539.77977172769 131.755346092968 -407.600015330265</t>
  </si>
  <si>
    <t>-547.237772639697 127.340849408517 -505.21604891084</t>
  </si>
  <si>
    <t>-552.149582226499 122.375966355944 -602.966874442938</t>
  </si>
  <si>
    <t>-556.344738576707 114.964407073353 -740.703818002887</t>
  </si>
  <si>
    <t>-536.444938457755 114.286086713448 -829.7236169361</t>
  </si>
  <si>
    <t>-560.735924789003 147.550356235209 -681.206963595669</t>
  </si>
  <si>
    <t>-608.176412931675 278.4054253992 -666.186845407277</t>
  </si>
  <si>
    <t>-581.976769761669 313.735188620078 -369.428703612634</t>
  </si>
  <si>
    <t>-390.334707931992 197.774350589802 -269.671962590148</t>
  </si>
  <si>
    <t>-548.24479330833 88.9306644478588 -678.433196583405</t>
  </si>
  <si>
    <t>-306.602356854788 16.2145681312863 -359.908525498472</t>
  </si>
  <si>
    <t>-503.413164215122 216.63413604429 -205.250607905902</t>
  </si>
  <si>
    <t>-491.318949051738 248.425592235841 209.8386074106</t>
  </si>
  <si>
    <t>-488.516723692042 282.490236316782 614.793181754301</t>
  </si>
  <si>
    <t>-340.677807666003 304.820700023055 673.776342005207</t>
  </si>
  <si>
    <t>-523.294938827602 57.9763376174928 -199.728528596768</t>
  </si>
  <si>
    <t>-528.42852091126 72.3538743220947 216.472055321124</t>
  </si>
  <si>
    <t>-530.314333618959 97.7019410029325 621.997309363264</t>
  </si>
  <si>
    <t>-386.992074925995 56.0951640216078 681.676497144626</t>
  </si>
  <si>
    <t>9763-20170724T150452.638196400.bin</t>
  </si>
  <si>
    <t>-513.279267270784 137.119694808252 -202.511141235885</t>
  </si>
  <si>
    <t>-528.708185333678 135.634986611669 -299.792922142457</t>
  </si>
  <si>
    <t>-539.683721861385 131.547318902422 -407.620652299834</t>
  </si>
  <si>
    <t>-547.080782016229 127.141532808101 -505.241838112892</t>
  </si>
  <si>
    <t>-551.91151134835 122.196945647464 -602.997702793789</t>
  </si>
  <si>
    <t>-555.971932684191 114.827592270987 -740.740995574202</t>
  </si>
  <si>
    <t>-535.991313312371 114.173035061767 -829.742816940565</t>
  </si>
  <si>
    <t>-560.461317601953 147.386870718985 -681.236759878546</t>
  </si>
  <si>
    <t>-608.011795234286 278.195776406226 -666.1417838095</t>
  </si>
  <si>
    <t>-582.415899000204 313.960860372978 -369.383191595877</t>
  </si>
  <si>
    <t>-391.002060314764 197.926129505702 -269.274870211692</t>
  </si>
  <si>
    <t>-547.892906668898 88.7831427538902 -678.472069790809</t>
  </si>
  <si>
    <t>-306.088558887823 16.3405927768843 -359.979405325492</t>
  </si>
  <si>
    <t>-503.387604670192 216.410812765267 -205.257717506244</t>
  </si>
  <si>
    <t>-491.238683678832 248.357433535946 209.817948203706</t>
  </si>
  <si>
    <t>-488.518574722367 282.481267209144 614.759758662381</t>
  </si>
  <si>
    <t>-340.694999511453 304.905933410229 673.745540426714</t>
  </si>
  <si>
    <t>-523.166726048679 57.8023044722165 -199.740367345913</t>
  </si>
  <si>
    <t>-528.448229840061 72.3315710197578 216.453128581559</t>
  </si>
  <si>
    <t>-530.371706774 97.8783790842888 621.946302415995</t>
  </si>
  <si>
    <t>-386.953835947862 56.3270377315343 681.434105064613</t>
  </si>
  <si>
    <t>9763-20170724T150452.673792700.bin</t>
  </si>
  <si>
    <t>-513.236189192438 136.983762524279 -202.540850822621</t>
  </si>
  <si>
    <t>-528.655883458547 135.49299344389 -299.823966792971</t>
  </si>
  <si>
    <t>-539.600025483621 131.409397489191 -407.655153704037</t>
  </si>
  <si>
    <t>-546.960505785311 127.013271583412 -505.279441889417</t>
  </si>
  <si>
    <t>-551.746807628432 122.084935244212 -603.038233144586</t>
  </si>
  <si>
    <t>-555.736754170558 114.746340292624 -740.785228094641</t>
  </si>
  <si>
    <t>-535.72455870443 114.110212175319 -829.780172202845</t>
  </si>
  <si>
    <t>-560.275498667043 147.288373827709 -681.275425594129</t>
  </si>
  <si>
    <t>-607.828108847376 278.091079309181 -666.122187597364</t>
  </si>
  <si>
    <t>-582.585063535807 314.000113522641 -369.350748063</t>
  </si>
  <si>
    <t>-391.253115816532 197.968875291277 -269.081914592251</t>
  </si>
  <si>
    <t>-547.670665857741 88.692101058859 -678.518787957397</t>
  </si>
  <si>
    <t>-305.79060631224 16.3700446014841 -360.025845865932</t>
  </si>
  <si>
    <t>-503.352522862762 216.245749081985 -205.269942065239</t>
  </si>
  <si>
    <t>-491.204604795147 248.314353195737 209.796335750559</t>
  </si>
  <si>
    <t>-488.52259204417 282.476436454261 614.736787274107</t>
  </si>
  <si>
    <t>-340.6995102523 304.925793605664 673.714429287159</t>
  </si>
  <si>
    <t>-523.109171733478 57.6796127163007 -199.762231136474</t>
  </si>
  <si>
    <t>-528.487447220233 72.3051475673062 216.426675778787</t>
  </si>
  <si>
    <t>-530.376654811361 97.942628901438 621.919676423507</t>
  </si>
  <si>
    <t>-386.913949976941 56.4742140994251 681.357176656279</t>
  </si>
  <si>
    <t>9763-20170724T150452.708910600.bin</t>
  </si>
  <si>
    <t>-513.233849055571 136.811412748183 -202.550226172401</t>
  </si>
  <si>
    <t>-528.612306363069 135.317087338765 -299.839827855124</t>
  </si>
  <si>
    <t>-539.514356741153 131.233480041409 -407.675234351836</t>
  </si>
  <si>
    <t>-546.83824486177 126.839180264649 -505.302311912463</t>
  </si>
  <si>
    <t>-551.589493085726 121.914654154353 -603.063154131016</t>
  </si>
  <si>
    <t>-555.531824799844 114.583382457363 -740.811869456824</t>
  </si>
  <si>
    <t>-535.500022503853 113.963649849419 -829.802645136997</t>
  </si>
  <si>
    <t>-560.102826618977 147.119623252623 -681.301409297739</t>
  </si>
  <si>
    <t>-607.691228660834 277.9071681434 -666.133232794816</t>
  </si>
  <si>
    <t>-582.895974614626 313.859668394057 -369.32924679535</t>
  </si>
  <si>
    <t>-391.671940522543 197.85398200411 -268.825183220446</t>
  </si>
  <si>
    <t>-547.47558556048 88.5282616587508 -678.544452741805</t>
  </si>
  <si>
    <t>-305.629042858911 16.342069857486 -360.080902643337</t>
  </si>
  <si>
    <t>-503.360031004643 216.059170579598 -205.282535734221</t>
  </si>
  <si>
    <t>-491.167980525857 248.233680976817 209.774238608608</t>
  </si>
  <si>
    <t>-488.527916347426 282.471005340854 614.714830751386</t>
  </si>
  <si>
    <t>-340.702748991803 304.929388924714 673.683781488934</t>
  </si>
  <si>
    <t>-523.102349527089 57.5263242282936 -199.769051718856</t>
  </si>
  <si>
    <t>-528.51025006989 72.2089881822774 216.41738809679</t>
  </si>
  <si>
    <t>-530.383698383071 97.9265512229731 621.919986673115</t>
  </si>
  <si>
    <t>-386.924910957916 56.4338720486812 681.350045271757</t>
  </si>
  <si>
    <t>9763-20170724T150452.773587700.bin</t>
  </si>
  <si>
    <t>-513.219103017841 136.422514826281 -202.537521053466</t>
  </si>
  <si>
    <t>-528.577490924602 134.922907553822 -299.830199782614</t>
  </si>
  <si>
    <t>-539.437841014236 130.843360299934 -407.669972672036</t>
  </si>
  <si>
    <t>-546.716517415997 126.457628246731 -505.300794097763</t>
  </si>
  <si>
    <t>-551.415318475239 121.547460770339 -603.064919106618</t>
  </si>
  <si>
    <t>-555.276486440058 114.243497277982 -740.817381510859</t>
  </si>
  <si>
    <t>-535.216366470602 113.647348128715 -829.801780629679</t>
  </si>
  <si>
    <t>-559.9059397352 146.763090670765 -681.30227325163</t>
  </si>
  <si>
    <t>-607.59993554159 277.511318786718 -666.136411557665</t>
  </si>
  <si>
    <t>-583.636165159211 313.380451890692 -369.254052173601</t>
  </si>
  <si>
    <t>-392.582460270659 197.434835519561 -268.357639226862</t>
  </si>
  <si>
    <t>-547.233536156874 88.1810947023271 -678.551399762226</t>
  </si>
  <si>
    <t>-305.81929963694 16.4007772437697 -359.901701806518</t>
  </si>
  <si>
    <t>-503.29598882889 215.657803407593 -205.286887930954</t>
  </si>
  <si>
    <t>-491.16803101914 248.081894131958 209.752409962674</t>
  </si>
  <si>
    <t>-488.536695056926 282.473125944637 614.680852099163</t>
  </si>
  <si>
    <t>-340.70731359076 304.939855893479 673.63605008618</t>
  </si>
  <si>
    <t>-523.123673298633 57.1650607289371 -199.754477946471</t>
  </si>
  <si>
    <t>-528.52794434145 71.9258917929224 216.429254817382</t>
  </si>
  <si>
    <t>-530.389296816642 97.8976242440558 621.925218262485</t>
  </si>
  <si>
    <t>-386.939330666322 56.3991565959136 681.372600771256</t>
  </si>
  <si>
    <t>9763-20170724T150452.842306500.bin</t>
  </si>
  <si>
    <t>-513.304178854766 136.086072337707 -202.514239054351</t>
  </si>
  <si>
    <t>-528.658741270351 134.587480015127 -299.807626048024</t>
  </si>
  <si>
    <t>-539.507024451831 130.524658990564 -407.649267449153</t>
  </si>
  <si>
    <t>-546.772193041296 126.161167843844 -505.282081270212</t>
  </si>
  <si>
    <t>-551.45531953525 121.280775685225 -603.048458317728</t>
  </si>
  <si>
    <t>-555.292555687342 114.027201869619 -740.804208893645</t>
  </si>
  <si>
    <t>-535.22649703667 113.445790293944 -829.787464765182</t>
  </si>
  <si>
    <t>-559.96165538993 146.518643556639 -681.276887009209</t>
  </si>
  <si>
    <t>-607.744319649005 277.227173456248 -666.009090790345</t>
  </si>
  <si>
    <t>-584.183800096433 312.927402298276 -369.073940229004</t>
  </si>
  <si>
    <t>-393.105788030863 197.210146087237 -267.961703882729</t>
  </si>
  <si>
    <t>-547.231119325463 87.9483280967368 -678.547512401899</t>
  </si>
  <si>
    <t>-305.9339941129 16.3493959475766 -359.663929020941</t>
  </si>
  <si>
    <t>-503.409199049345 215.312907720115 -205.267242641282</t>
  </si>
  <si>
    <t>-491.136315075029 247.890820485203 209.755752441428</t>
  </si>
  <si>
    <t>-488.558516469024 282.467723887954 614.659807315161</t>
  </si>
  <si>
    <t>-340.72280237064 304.977045862178 673.582910698052</t>
  </si>
  <si>
    <t>-523.241388275432 56.8595651335565 -199.732338201372</t>
  </si>
  <si>
    <t>-528.474579626649 71.6397434038586 216.45288608136</t>
  </si>
  <si>
    <t>-530.373701153768 97.8736039687183 621.940433071989</t>
  </si>
  <si>
    <t>-386.902985870212 56.5001562398847 681.424841322274</t>
  </si>
  <si>
    <t>9763-20170724T150452.876485700.bin</t>
  </si>
  <si>
    <t>-513.359985760279 135.910199551731 -202.50854539506</t>
  </si>
  <si>
    <t>-528.706240389633 134.414320703084 -299.803266374534</t>
  </si>
  <si>
    <t>-539.536736610442 130.356851225092 -407.646820660228</t>
  </si>
  <si>
    <t>-546.782402569544 125.999921354293 -505.281453576028</t>
  </si>
  <si>
    <t>-551.442687693502 121.128031159459 -603.049325033962</t>
  </si>
  <si>
    <t>-555.244311445826 113.889135380015 -740.806800499811</t>
  </si>
  <si>
    <t>-535.168423317158 113.320577239086 -829.787903451729</t>
  </si>
  <si>
    <t>-559.942010905974 146.371480165681 -681.276668838454</t>
  </si>
  <si>
    <t>-607.765926108844 277.059629192857 -665.97712146451</t>
  </si>
  <si>
    <t>-584.432456314485 312.659204085884 -369.01215323254</t>
  </si>
  <si>
    <t>-393.385045946557 196.972472492371 -267.807101623076</t>
  </si>
  <si>
    <t>-547.185737251968 87.806543917432 -678.551257232557</t>
  </si>
  <si>
    <t>-306.048514465642 16.27823857403 -359.571197302259</t>
  </si>
  <si>
    <t>-503.424112821498 215.112395905764 -205.25590079493</t>
  </si>
  <si>
    <t>-491.183900852256 247.783113831925 209.760747105237</t>
  </si>
  <si>
    <t>-488.564279893345 282.466326487685 614.654147576197</t>
  </si>
  <si>
    <t>-340.730195959571 305.011664234282 673.567622107732</t>
  </si>
  <si>
    <t>-523.289355558095 56.6774262174802 -199.721694989771</t>
  </si>
  <si>
    <t>-528.494141242316 71.5156356065204 216.461853147807</t>
  </si>
  <si>
    <t>-530.380254020436 97.852838203715 621.94103916607</t>
  </si>
  <si>
    <t>-386.921438784588 56.4490843533843 681.433055765294</t>
  </si>
  <si>
    <t>9763-20170724T150452.942665600.bin</t>
  </si>
  <si>
    <t>-513.479141496996 135.558390008293 -202.499703147872</t>
  </si>
  <si>
    <t>-528.792340370773 134.055987648023 -299.799512992881</t>
  </si>
  <si>
    <t>-539.60482982493 130.013885192271 -407.645476705891</t>
  </si>
  <si>
    <t>-546.842551573775 125.67917405624 -505.281662707399</t>
  </si>
  <si>
    <t>-551.503715690642 120.838069960983 -603.050988094741</t>
  </si>
  <si>
    <t>-555.316446700671 113.650620181034 -740.810919710949</t>
  </si>
  <si>
    <t>-535.241473191348 113.126720483203 -829.792592190336</t>
  </si>
  <si>
    <t>-560.030656081788 146.10613322969 -681.267460195372</t>
  </si>
  <si>
    <t>-607.986779871011 276.742193394737 -665.907528724757</t>
  </si>
  <si>
    <t>-585.156206747464 312.417865138338 -368.912428352032</t>
  </si>
  <si>
    <t>-394.287830176571 196.746665324352 -267.352428451895</t>
  </si>
  <si>
    <t>-547.23155227547 87.549392522815 -678.566593129128</t>
  </si>
  <si>
    <t>-306.188737161674 16.0440273330387 -359.631078489062</t>
  </si>
  <si>
    <t>-503.577888902056 214.76039011772 -205.236985902336</t>
  </si>
  <si>
    <t>-491.315224565835 247.600541940579 209.765608159439</t>
  </si>
  <si>
    <t>-488.563093257301 282.483374082844 614.644847081387</t>
  </si>
  <si>
    <t>-340.746149293704 305.121233342719 673.565781549664</t>
  </si>
  <si>
    <t>-523.403949178443 56.3358629611873 -199.714300828573</t>
  </si>
  <si>
    <t>-528.576318986415 71.2813490892388 216.465801208851</t>
  </si>
  <si>
    <t>-530.391145767829 97.8487329970426 621.932997832039</t>
  </si>
  <si>
    <t>-386.903791981862 56.5102450043496 681.40148896199</t>
  </si>
  <si>
    <t>9763-20170724T150452.974250600.bin</t>
  </si>
  <si>
    <t>-513.551543388419 135.3728903206 -202.474561977984</t>
  </si>
  <si>
    <t>-528.861187134746 133.873242845644 -299.774990934845</t>
  </si>
  <si>
    <t>-539.666814405098 129.842556315366 -407.622022932719</t>
  </si>
  <si>
    <t>-546.897556558609 125.521698577326 -505.259401916406</t>
  </si>
  <si>
    <t>-551.551203175201 120.697835056613 -603.029899588955</t>
  </si>
  <si>
    <t>-555.353011416989 113.538234516365 -740.791625822124</t>
  </si>
  <si>
    <t>-535.288968251438 113.03905687866 -829.775719149127</t>
  </si>
  <si>
    <t>-560.07654105769 145.98059529477 -681.241777043159</t>
  </si>
  <si>
    <t>-608.088986282922 276.583708830745 -665.857447196907</t>
  </si>
  <si>
    <t>-585.470005580607 312.265498554872 -368.847038657478</t>
  </si>
  <si>
    <t>-394.71390700615 196.617565040774 -267.049889819968</t>
  </si>
  <si>
    <t>-547.268461525388 87.425385860678 -678.552135115921</t>
  </si>
  <si>
    <t>-306.177722337029 15.8741096075728 -359.686939713158</t>
  </si>
  <si>
    <t>-503.663483493683 214.557150486914 -205.210095407523</t>
  </si>
  <si>
    <t>-491.341055721586 247.494208806906 209.783004697375</t>
  </si>
  <si>
    <t>-488.565336630854 282.489074470675 614.644954310463</t>
  </si>
  <si>
    <t>-340.749002673879 305.144484652824 673.560659299513</t>
  </si>
  <si>
    <t>-523.460313093781 56.1601295734586 -199.705170036547</t>
  </si>
  <si>
    <t>-528.624613025414 71.1479222037431 216.473525588425</t>
  </si>
  <si>
    <t>-530.395503614403 97.8428449083292 621.928635690557</t>
  </si>
  <si>
    <t>-386.894605170723 56.5355373946231 681.386087314275</t>
  </si>
  <si>
    <t>9763-20170724T150453.015702900.bin</t>
  </si>
  <si>
    <t>-513.619148062058 135.217877195985 -202.449294139223</t>
  </si>
  <si>
    <t>-528.918451443328 133.724931207256 -299.751469823727</t>
  </si>
  <si>
    <t>-539.706218541278 129.731167197179 -407.601676706154</t>
  </si>
  <si>
    <t>-546.919485046973 125.455958973464 -505.242369092762</t>
  </si>
  <si>
    <t>-551.555149495252 120.689947328036 -603.01649575388</t>
  </si>
  <si>
    <t>-555.331838217334 113.625174106171 -740.783858292659</t>
  </si>
  <si>
    <t>-535.28682985102 113.168233860846 -829.772471763983</t>
  </si>
  <si>
    <t>-560.076989065507 146.024204362388 -681.212036330201</t>
  </si>
  <si>
    <t>-608.100132606501 276.625200716347 -665.762280596638</t>
  </si>
  <si>
    <t>-585.782646372033 312.180193265856 -368.713805462556</t>
  </si>
  <si>
    <t>-395.117782896516 196.535177012534 -266.742425148243</t>
  </si>
  <si>
    <t>-547.247877724009 87.4717266589221 -678.561194334509</t>
  </si>
  <si>
    <t>-306.178620342012 15.8430328916447 -359.710463734036</t>
  </si>
  <si>
    <t>-503.737165017058 214.391197870514 -205.190884863433</t>
  </si>
  <si>
    <t>-491.369957927195 247.398891844991 209.79526073411</t>
  </si>
  <si>
    <t>-488.574964951935 282.487264280062 614.639500788274</t>
  </si>
  <si>
    <t>-340.756441340964 305.16635944346 673.540706410142</t>
  </si>
  <si>
    <t>-523.524815910385 56.0285086518882 -199.693410661357</t>
  </si>
  <si>
    <t>-528.633116709884 71.021405580618 216.485799957582</t>
  </si>
  <si>
    <t>-530.382785365157 97.843742184539 621.927871562338</t>
  </si>
  <si>
    <t>-386.863560330185 56.6199721354571 681.399061568864</t>
  </si>
  <si>
    <t>9763-20170724T150453.073876000.bin</t>
  </si>
  <si>
    <t>-513.727916533372 135.006348402339 -202.450043016628</t>
  </si>
  <si>
    <t>-529.029037203445 133.51098999223 -299.75179085513</t>
  </si>
  <si>
    <t>-539.815851400768 129.531098905706 -407.602614065271</t>
  </si>
  <si>
    <t>-547.027748794335 125.275358182223 -505.244196080177</t>
  </si>
  <si>
    <t>-551.662014592683 120.535903307714 -603.019753009941</t>
  </si>
  <si>
    <t>-555.437107176976 113.516023662307 -740.789489084616</t>
  </si>
  <si>
    <t>-535.435520335179 113.117871235524 -829.78816147686</t>
  </si>
  <si>
    <t>-560.199816160508 145.892044819692 -681.206595220626</t>
  </si>
  <si>
    <t>-608.272174444037 276.460620808204 -665.637889704827</t>
  </si>
  <si>
    <t>-586.510659549167 311.93489194239 -368.538571306952</t>
  </si>
  <si>
    <t>-396.087900144749 196.333157357524 -266.067153444557</t>
  </si>
  <si>
    <t>-547.336990250251 87.3460564711831 -678.575905613482</t>
  </si>
  <si>
    <t>-306.372471882455 15.7342155445915 -359.71398481197</t>
  </si>
  <si>
    <t>-503.841832348139 214.163978724348 -205.175082823985</t>
  </si>
  <si>
    <t>-491.394528121839 247.279739448773 209.800158226326</t>
  </si>
  <si>
    <t>-488.58795270871 282.503497096239 614.634105999594</t>
  </si>
  <si>
    <t>-340.766691678777 305.197098778264 673.522857534252</t>
  </si>
  <si>
    <t>-523.665647651198 55.823466779224 -199.673953996185</t>
  </si>
  <si>
    <t>-528.614981080953 70.784061312886 216.508340621086</t>
  </si>
  <si>
    <t>-530.355047956367 97.8226566382239 621.943415188756</t>
  </si>
  <si>
    <t>-386.840860127411 56.6509738271436 681.462880376907</t>
  </si>
  <si>
    <t>9763-20170724T150453.140039300.bin</t>
  </si>
  <si>
    <t>-513.730727837908 134.811784760202 -202.431327493173</t>
  </si>
  <si>
    <t>-529.054112466006 133.314181100967 -299.729554576816</t>
  </si>
  <si>
    <t>-539.852819618062 129.33211012983 -407.579237005473</t>
  </si>
  <si>
    <t>-547.070430149451 125.074893634838 -505.220216818868</t>
  </si>
  <si>
    <t>-551.705417345352 120.334760537697 -602.995854165461</t>
  </si>
  <si>
    <t>-555.476302379172 113.315151176677 -740.765499498298</t>
  </si>
  <si>
    <t>-535.49878996792 112.937077487519 -829.769685532205</t>
  </si>
  <si>
    <t>-560.253160435326 145.688297286669 -681.182285406708</t>
  </si>
  <si>
    <t>-608.342305141294 276.232271701199 -665.523811412747</t>
  </si>
  <si>
    <t>-587.062032508813 311.523427181201 -368.367896605234</t>
  </si>
  <si>
    <t>-396.722292305906 195.993726098417 -265.661176151851</t>
  </si>
  <si>
    <t>-547.36576137755 87.147748769398 -678.552342882212</t>
  </si>
  <si>
    <t>-306.437829639393 15.4727166813059 -359.785712488077</t>
  </si>
  <si>
    <t>-503.842931991789 213.946138157205 -205.155614506767</t>
  </si>
  <si>
    <t>-491.391177862651 247.175229261265 209.810350987923</t>
  </si>
  <si>
    <t>-488.604978658084 282.528579041664 614.631057002806</t>
  </si>
  <si>
    <t>-340.779443905451 305.23524217359 673.5039111547</t>
  </si>
  <si>
    <t>-523.649594979381 55.6440376171377 -199.663597962418</t>
  </si>
  <si>
    <t>-528.497154249178 70.6576575371193 216.518000106141</t>
  </si>
  <si>
    <t>-530.309037376826 97.8517397276796 621.953025418304</t>
  </si>
  <si>
    <t>-386.780914564589 56.7813590068818 681.508916918005</t>
  </si>
  <si>
    <t>9763-20170724T150453.177145300.bin</t>
  </si>
  <si>
    <t>-513.771839199601 134.759927164619 -202.421171951232</t>
  </si>
  <si>
    <t>-529.08391367029 133.254489679761 -299.72106917274</t>
  </si>
  <si>
    <t>-539.867463183867 129.273340244456 -407.572281192848</t>
  </si>
  <si>
    <t>-547.070738011602 125.020919114147 -505.214489902491</t>
  </si>
  <si>
    <t>-551.69104115327 120.289358253204 -602.991093975858</t>
  </si>
  <si>
    <t>-555.441172653697 113.285403097513 -740.76233536693</t>
  </si>
  <si>
    <t>-535.461228865166 112.912290569502 -829.765994385127</t>
  </si>
  <si>
    <t>-560.237910448866 145.649365387535 -681.175758807491</t>
  </si>
  <si>
    <t>-608.216491049696 276.224806031483 -665.397047213071</t>
  </si>
  <si>
    <t>-587.074634142798 311.423732051156 -368.220115640221</t>
  </si>
  <si>
    <t>-396.686074114182 196.0191932647 -265.46317503895</t>
  </si>
  <si>
    <t>-547.329112259566 87.1132877927621 -678.551193869656</t>
  </si>
  <si>
    <t>-306.368157908124 15.424285414779 -359.82019795216</t>
  </si>
  <si>
    <t>-503.883435968725 213.897505454415 -205.151179248418</t>
  </si>
  <si>
    <t>-491.379711784643 247.153480602572 209.811092173298</t>
  </si>
  <si>
    <t>-488.617782787868 282.536137517573 614.627127550738</t>
  </si>
  <si>
    <t>-340.78886867371 305.257941757809 673.485769610996</t>
  </si>
  <si>
    <t>-523.681553672447 55.591944025588 -199.657055367513</t>
  </si>
  <si>
    <t>-528.421579953862 70.5983857172382 216.526061531698</t>
  </si>
  <si>
    <t>-530.291233298248 97.8551196277592 621.959735657933</t>
  </si>
  <si>
    <t>-386.778066074812 56.7642614344823 681.537492985361</t>
  </si>
  <si>
    <t>9763-20170724T150453.242315600.bin</t>
  </si>
  <si>
    <t>-513.813337102713 134.731414311777 -202.427761802836</t>
  </si>
  <si>
    <t>-529.121527190569 133.230906747118 -299.728403829177</t>
  </si>
  <si>
    <t>-539.890970652788 129.263498404593 -407.581482739938</t>
  </si>
  <si>
    <t>-547.077885691425 125.027323732951 -505.225759343506</t>
  </si>
  <si>
    <t>-551.678460982901 120.316270680814 -603.004286484687</t>
  </si>
  <si>
    <t>-555.397488002155 113.346213309895 -740.777930987808</t>
  </si>
  <si>
    <t>-535.399765683709 112.985961145398 -829.777760116565</t>
  </si>
  <si>
    <t>-560.226889614896 145.691498279638 -681.183648061066</t>
  </si>
  <si>
    <t>-608.249618497469 276.239481054233 -665.335890415121</t>
  </si>
  <si>
    <t>-587.325580897003 311.242033146998 -368.120407006818</t>
  </si>
  <si>
    <t>-396.89430759479 195.980674099159 -265.281949986121</t>
  </si>
  <si>
    <t>-547.280231822774 87.1631066639391 -678.572323054559</t>
  </si>
  <si>
    <t>-306.326002477988 15.6565416203809 -359.870592984276</t>
  </si>
  <si>
    <t>-503.893618546846 213.838490868185 -205.139791546611</t>
  </si>
  <si>
    <t>-491.376110706344 247.132206054994 209.819060933218</t>
  </si>
  <si>
    <t>-488.640598274463 282.553885181465 614.629774781145</t>
  </si>
  <si>
    <t>-340.807700226801 305.268425362289 673.481131731402</t>
  </si>
  <si>
    <t>-523.732805554564 55.612322641013 -199.647881301958</t>
  </si>
  <si>
    <t>-528.296046489882 70.515109761925 216.540874484053</t>
  </si>
  <si>
    <t>-530.233917170625 97.8758880866617 621.963510579817</t>
  </si>
  <si>
    <t>-386.702547058025 56.929136230254 681.596589396687</t>
  </si>
  <si>
    <t>9763-20170724T150453.279420900.bin</t>
  </si>
  <si>
    <t>-513.845568164132 134.761641807216 -202.422608424353</t>
  </si>
  <si>
    <t>-529.158044255157 133.2610128834 -299.722608999839</t>
  </si>
  <si>
    <t>-539.915852427289 129.296168107045 -407.577012326895</t>
  </si>
  <si>
    <t>-547.085760126983 125.064200127177 -505.222596809465</t>
  </si>
  <si>
    <t>-551.662945849956 120.359889415342 -603.002594560185</t>
  </si>
  <si>
    <t>-555.342472871346 113.402232234011 -740.777922007129</t>
  </si>
  <si>
    <t>-535.324736560652 113.055777198068 -829.77328914059</t>
  </si>
  <si>
    <t>-560.198392531582 145.739938727187 -681.181794379789</t>
  </si>
  <si>
    <t>-608.351205200352 276.243393893247 -665.349419426073</t>
  </si>
  <si>
    <t>-587.556002969897 311.286757600639 -368.12981958643</t>
  </si>
  <si>
    <t>-397.129748048339 196.044156300684 -265.261099839369</t>
  </si>
  <si>
    <t>-547.233630647533 87.2155205125562 -678.572542967363</t>
  </si>
  <si>
    <t>-306.265313180311 15.8436810927906 -359.870806504926</t>
  </si>
  <si>
    <t>-503.933008363734 213.84435624515 -205.123957707087</t>
  </si>
  <si>
    <t>-491.372049154016 247.144507700318 209.833066624242</t>
  </si>
  <si>
    <t>-488.649589823139 282.566523512662 614.634873865643</t>
  </si>
  <si>
    <t>-340.812522776441 305.24843100145 673.488265860225</t>
  </si>
  <si>
    <t>-523.801853151993 55.6477802465895 -199.646945111985</t>
  </si>
  <si>
    <t>-528.232244677442 70.4747325141902 216.545953663313</t>
  </si>
  <si>
    <t>-530.206404317075 97.853430817938 621.973009390543</t>
  </si>
  <si>
    <t>-386.692476931051 56.9029340037137 681.645476640729</t>
  </si>
  <si>
    <t>9763-20170724T150453.338580900.bin</t>
  </si>
  <si>
    <t>-513.891819745229 134.793428872257 -202.402402558206</t>
  </si>
  <si>
    <t>-529.215862939342 133.296493656237 -299.700561857515</t>
  </si>
  <si>
    <t>-539.939327947895 129.345025248877 -407.558813208538</t>
  </si>
  <si>
    <t>-547.05960979545 125.131289640752 -505.208898275836</t>
  </si>
  <si>
    <t>-551.568985276545 120.452547294123 -602.993233657453</t>
  </si>
  <si>
    <t>-555.134275445707 113.540151144402 -740.773902107152</t>
  </si>
  <si>
    <t>-535.053143816544 113.230666583516 -829.755159417654</t>
  </si>
  <si>
    <t>-560.057068700938 145.854373136106 -681.170588101576</t>
  </si>
  <si>
    <t>-608.334744669412 276.309426238627 -665.336211767099</t>
  </si>
  <si>
    <t>-587.661647555161 311.332829304076 -368.105748930786</t>
  </si>
  <si>
    <t>-397.226241958612 196.168476582791 -265.166255909046</t>
  </si>
  <si>
    <t>-547.059553717402 87.3369294582301 -678.571081927429</t>
  </si>
  <si>
    <t>-306.06900868074 15.9757209055729 -359.929395174059</t>
  </si>
  <si>
    <t>-503.898903059858 213.848928756274 -205.114386932877</t>
  </si>
  <si>
    <t>-491.352573329661 247.167526779788 209.841598636844</t>
  </si>
  <si>
    <t>-488.668191346442 282.597091077253 614.644032850036</t>
  </si>
  <si>
    <t>-340.817964005831 305.171068462004 673.506042950461</t>
  </si>
  <si>
    <t>-523.881081672224 55.691812796442 -199.649711215159</t>
  </si>
  <si>
    <t>-528.139813714156 70.4331528425987 216.548045833785</t>
  </si>
  <si>
    <t>-530.165321748614 97.8301074635758 621.987034067087</t>
  </si>
  <si>
    <t>-386.64943452141 56.9488658507053 681.702378376938</t>
  </si>
  <si>
    <t>9763-20170724T150453.374679400.bin</t>
  </si>
  <si>
    <t>-513.894437009587 134.841889239327 -202.407953741331</t>
  </si>
  <si>
    <t>-529.216030481198 133.350742459226 -299.706645401411</t>
  </si>
  <si>
    <t>-539.912941322999 129.416370136797 -407.568074691388</t>
  </si>
  <si>
    <t>-547.000035618722 125.223837216427 -505.221547554635</t>
  </si>
  <si>
    <t>-551.467382777088 120.57268346664 -603.009124638991</t>
  </si>
  <si>
    <t>-554.964552488575 113.707035977246 -740.793803348938</t>
  </si>
  <si>
    <t>-534.845480771658 113.418445179948 -829.766511044517</t>
  </si>
  <si>
    <t>-559.927518397136 145.99869566255 -681.181570489527</t>
  </si>
  <si>
    <t>-608.151345799649 276.466606949544 -665.279990755793</t>
  </si>
  <si>
    <t>-587.607185952742 311.373890129207 -368.026915144199</t>
  </si>
  <si>
    <t>-397.103732613426 196.327756336832 -265.081261925885</t>
  </si>
  <si>
    <t>-546.909884720238 87.4849736572633 -678.596298094116</t>
  </si>
  <si>
    <t>-305.882813499584 16.0332147465774 -359.975303187165</t>
  </si>
  <si>
    <t>-503.897009697635 213.905096676105 -205.12028388685</t>
  </si>
  <si>
    <t>-491.354804156877 247.196283395843 209.838042227189</t>
  </si>
  <si>
    <t>-488.676261178908 282.618076651949 614.647979594155</t>
  </si>
  <si>
    <t>-340.823461345025 305.155897852679 673.517301967826</t>
  </si>
  <si>
    <t>-523.895077505622 55.7408818440088 -199.653657850526</t>
  </si>
  <si>
    <t>-528.122578915352 70.4434412049907 216.545787362235</t>
  </si>
  <si>
    <t>-530.154955614752 97.8093728121162 621.990202010971</t>
  </si>
  <si>
    <t>-386.651183938092 56.9031046616346 681.717403199181</t>
  </si>
  <si>
    <t>9763-20170724T150453.442494800.bin</t>
  </si>
  <si>
    <t>-513.850913169087 134.95777383749 -202.417312998542</t>
  </si>
  <si>
    <t>-529.16902978312 133.463876815498 -299.716547733804</t>
  </si>
  <si>
    <t>-539.793497143517 129.568176957783 -407.586584067471</t>
  </si>
  <si>
    <t>-546.789248354845 125.43089559793 -505.248873837591</t>
  </si>
  <si>
    <t>-551.140677110093 120.857849976031 -603.045340537876</t>
  </si>
  <si>
    <t>-554.450154966405 114.12733670257 -740.841464945992</t>
  </si>
  <si>
    <t>-534.247345316727 113.897577528937 -829.795442623238</t>
  </si>
  <si>
    <t>-559.515522039561 146.355794902895 -681.203706794796</t>
  </si>
  <si>
    <t>-607.854995231728 276.7734437272 -665.250796795966</t>
  </si>
  <si>
    <t>-587.594062994626 311.441437679342 -367.95021583016</t>
  </si>
  <si>
    <t>-396.980139413093 196.43885216841 -265.160379556874</t>
  </si>
  <si>
    <t>-546.459032190422 87.8489169871639 -678.659545905177</t>
  </si>
  <si>
    <t>-305.539658082393 16.3330137713447 -359.964678259945</t>
  </si>
  <si>
    <t>-503.881930656435 214.02016260311 -205.119343458625</t>
  </si>
  <si>
    <t>-491.327161775917 247.301508363504 209.83936426123</t>
  </si>
  <si>
    <t>-488.694535101417 282.658007322971 614.655508746586</t>
  </si>
  <si>
    <t>-340.839605044028 305.146036237489 673.53848433889</t>
  </si>
  <si>
    <t>-523.849017594982 55.8509955435941 -199.660337949024</t>
  </si>
  <si>
    <t>-528.149607906641 70.5043117614762 216.540053138282</t>
  </si>
  <si>
    <t>-530.159511387605 97.7635906555338 621.98704214113</t>
  </si>
  <si>
    <t>-386.668872274426 56.7907491028006 681.700182322647</t>
  </si>
  <si>
    <t>9763-20170724T150453.474080800.bin</t>
  </si>
  <si>
    <t>-513.849578546179 134.973761613229 -202.415611760188</t>
  </si>
  <si>
    <t>-529.162869880342 133.496108777349 -299.715717112025</t>
  </si>
  <si>
    <t>-539.759725414577 129.635039216305 -407.589762934175</t>
  </si>
  <si>
    <t>-546.722157150107 125.537428555297 -505.256262498388</t>
  </si>
  <si>
    <t>-551.032402338201 121.013459096755 -603.056832485963</t>
  </si>
  <si>
    <t>-554.276125032801 114.36330080443 -740.85831581529</t>
  </si>
  <si>
    <t>-534.034961367719 114.173151571144 -829.803604338664</t>
  </si>
  <si>
    <t>-559.387569174958 146.553114301301 -681.203586837835</t>
  </si>
  <si>
    <t>-607.857647085812 276.9239702582 -665.238373086671</t>
  </si>
  <si>
    <t>-587.724378116057 311.644396635802 -367.935344328089</t>
  </si>
  <si>
    <t>-397.102422853724 196.603936121969 -265.202777958552</t>
  </si>
  <si>
    <t>-546.297046545556 88.0525787031499 -678.688505090959</t>
  </si>
  <si>
    <t>-305.464368640003 16.6198648719981 -359.93985664138</t>
  </si>
  <si>
    <t>-503.894624876922 214.043379766322 -205.110364176959</t>
  </si>
  <si>
    <t>-491.316965759988 247.356088692744 209.845128611546</t>
  </si>
  <si>
    <t>-488.707581256022 282.67837901126 614.657933825831</t>
  </si>
  <si>
    <t>-340.849354198532 305.151607006562 673.538240369799</t>
  </si>
  <si>
    <t>-523.83146620482 55.8652875325824 -199.66759246678</t>
  </si>
  <si>
    <t>-528.19759190475 70.5517380116637 216.530980817674</t>
  </si>
  <si>
    <t>-530.161650638444 97.7442015832803 621.984001150364</t>
  </si>
  <si>
    <t>-386.661356598135 56.7861422673309 681.684135255086</t>
  </si>
  <si>
    <t>9763-20170724T150453.540471300.bin</t>
  </si>
  <si>
    <t>-513.805093369609 135.066710316642 -202.409477501076</t>
  </si>
  <si>
    <t>-529.138010855137 133.588665235461 -299.706566048948</t>
  </si>
  <si>
    <t>-539.696102425425 129.754430215057 -407.585370546519</t>
  </si>
  <si>
    <t>-546.600353223333 125.695148505691 -505.257526776702</t>
  </si>
  <si>
    <t>-550.830229228731 121.224954199693 -603.064172731428</t>
  </si>
  <si>
    <t>-553.938342265921 114.668236405529 -740.873164411738</t>
  </si>
  <si>
    <t>-533.613811400818 114.533279543478 -829.799498939113</t>
  </si>
  <si>
    <t>-559.126346362053 146.813703673965 -681.201115541775</t>
  </si>
  <si>
    <t>-607.907323511564 277.065572679709 -665.281146966309</t>
  </si>
  <si>
    <t>-588.095583570166 311.971875466736 -367.978140803759</t>
  </si>
  <si>
    <t>-397.481851867535 196.675956531867 -265.517135096482</t>
  </si>
  <si>
    <t>-546.002578514778 88.3193573988369 -678.714104234053</t>
  </si>
  <si>
    <t>-305.013926290232 16.8761372826873 -359.873026686156</t>
  </si>
  <si>
    <t>-503.971830548414 214.241714830663 -205.118922726998</t>
  </si>
  <si>
    <t>-491.348746631227 247.44357489396 209.844103382674</t>
  </si>
  <si>
    <t>-488.709194558768 282.730334061958 614.675713395052</t>
  </si>
  <si>
    <t>-340.881228905151 305.337208004117 673.580843518167</t>
  </si>
  <si>
    <t>-523.649769729927 55.8782286515748 -199.675906758867</t>
  </si>
  <si>
    <t>-528.219874052158 70.7021337113426 216.515564351339</t>
  </si>
  <si>
    <t>-530.169799879578 97.7419619894035 621.971740646461</t>
  </si>
  <si>
    <t>-386.681048826119 56.6901171657917 681.635211906265</t>
  </si>
  <si>
    <t>9763-20170724T150453.570558700.bin</t>
  </si>
  <si>
    <t>-513.837439950637 135.185307235769 -202.403606121508</t>
  </si>
  <si>
    <t>-529.189133934799 133.71133158189 -299.697755383084</t>
  </si>
  <si>
    <t>-539.738261475365 129.889680230767 -407.577913388168</t>
  </si>
  <si>
    <t>-546.622874813943 125.845886984695 -505.252111356698</t>
  </si>
  <si>
    <t>-550.82184075742 121.396624255214 -603.060959277378</t>
  </si>
  <si>
    <t>-553.874895306633 114.875747848317 -740.872871986254</t>
  </si>
  <si>
    <t>-533.513663693064 114.765331622008 -829.790946983637</t>
  </si>
  <si>
    <t>-559.095772616106 147.003504717503 -681.194232667286</t>
  </si>
  <si>
    <t>-607.881709899738 277.25813632556 -665.223819576177</t>
  </si>
  <si>
    <t>-588.311936205139 312.215659704405 -367.910920935468</t>
  </si>
  <si>
    <t>-397.627914241925 196.842482067739 -265.66796775158</t>
  </si>
  <si>
    <t>-545.954948448785 88.5127406381807 -678.717801472842</t>
  </si>
  <si>
    <t>-304.983910030401 17.0629322795266 -359.910647070499</t>
  </si>
  <si>
    <t>-504.084829050779 214.378287574001 -205.10511275622</t>
  </si>
  <si>
    <t>-491.358326438721 247.526613601316 209.859027604368</t>
  </si>
  <si>
    <t>-488.709476962263 282.753139502126 614.684429390909</t>
  </si>
  <si>
    <t>-340.893063987275 305.409510246903 673.599651899154</t>
  </si>
  <si>
    <t>-523.663237514298 55.9976453984132 -199.673097597648</t>
  </si>
  <si>
    <t>-528.195731500194 70.7794350151039 216.520286705979</t>
  </si>
  <si>
    <t>-530.173128608638 97.7585503055159 621.963479682471</t>
  </si>
  <si>
    <t>-386.669507987006 56.7268174956168 681.604904224837</t>
  </si>
  <si>
    <t>9763-20170724T150453.641333300.bin</t>
  </si>
  <si>
    <t>-513.708702486858 135.356572438586 -202.439959521701</t>
  </si>
  <si>
    <t>-529.089271529158 133.883126551891 -299.729569496356</t>
  </si>
  <si>
    <t>-539.636466342721 130.055068804313 -407.609699732013</t>
  </si>
  <si>
    <t>-546.505412980192 126.004580088421 -505.28464822619</t>
  </si>
  <si>
    <t>-550.674766225682 121.548085349965 -603.094476519788</t>
  </si>
  <si>
    <t>-553.671339579691 115.017655097401 -740.907274323037</t>
  </si>
  <si>
    <t>-533.234902113512 114.947004060432 -829.808054977172</t>
  </si>
  <si>
    <t>-558.925990718251 147.147577125992 -681.232761508929</t>
  </si>
  <si>
    <t>-607.712932035872 277.401207151941 -665.239196644513</t>
  </si>
  <si>
    <t>-588.648860764747 312.614544429063 -367.923547351964</t>
  </si>
  <si>
    <t>-397.720168640704 196.84260370781 -266.59204102953</t>
  </si>
  <si>
    <t>-545.76755756711 88.660882313912 -678.747392644261</t>
  </si>
  <si>
    <t>-304.791225517339 17.2278784997254 -360.179697616274</t>
  </si>
  <si>
    <t>-504.012248966765 214.557000496238 -205.117998537938</t>
  </si>
  <si>
    <t>-491.358923505937 247.628724961678 209.854509169266</t>
  </si>
  <si>
    <t>-488.710966434774 282.797663389186 614.699659877193</t>
  </si>
  <si>
    <t>-340.912009269494 305.508769327161 673.637576728714</t>
  </si>
  <si>
    <t>-523.384639463701 56.1029119095233 -199.697864770136</t>
  </si>
  <si>
    <t>-528.160401009899 70.9812932959544 216.489382680197</t>
  </si>
  <si>
    <t>-530.171956460189 97.7833087072761 621.949340935722</t>
  </si>
  <si>
    <t>-386.652796180218 56.7593550774934 681.558801927279</t>
  </si>
  <si>
    <t>9763-20170724T150453.674423200.bin</t>
  </si>
  <si>
    <t>-513.694221723167 135.41298167157 -202.42614231044</t>
  </si>
  <si>
    <t>-529.091462777111 133.932766637115 -299.713049575306</t>
  </si>
  <si>
    <t>-539.651321397009 130.085831464533 -407.59111574556</t>
  </si>
  <si>
    <t>-546.528992589196 126.013549333906 -505.264738632177</t>
  </si>
  <si>
    <t>-550.704017633889 121.530729408732 -603.072992996185</t>
  </si>
  <si>
    <t>-553.705117702965 114.958209693324 -740.883749859985</t>
  </si>
  <si>
    <t>-533.229312016654 114.885314767595 -829.775465960517</t>
  </si>
  <si>
    <t>-558.958339845634 147.106255815202 -681.218770833419</t>
  </si>
  <si>
    <t>-607.709710356228 277.364265437691 -665.227288903734</t>
  </si>
  <si>
    <t>-588.921457405863 312.760717414564 -367.916002199861</t>
  </si>
  <si>
    <t>-397.768886112222 196.782359824236 -267.244614314197</t>
  </si>
  <si>
    <t>-545.798747337696 88.6206758537185 -678.715997789786</t>
  </si>
  <si>
    <t>-304.671878654095 17.1888743892075 -360.343706120209</t>
  </si>
  <si>
    <t>-504.045301334197 214.591967197166 -205.11226015908</t>
  </si>
  <si>
    <t>-491.348924451378 247.699624098986 209.856033317268</t>
  </si>
  <si>
    <t>-488.714072530854 282.817530121466 614.704453211389</t>
  </si>
  <si>
    <t>-340.915509132229 305.528572934477 673.643364721465</t>
  </si>
  <si>
    <t>-523.377358391466 56.1930449081608 -199.695615559675</t>
  </si>
  <si>
    <t>-528.111805969579 70.9991420072263 216.494671428013</t>
  </si>
  <si>
    <t>-530.158735191245 97.7937706665057 621.950372270137</t>
  </si>
  <si>
    <t>-386.63723354174 56.7830741736282 681.56327270081</t>
  </si>
  <si>
    <t>9763-20170724T150453.738595400.bin</t>
  </si>
  <si>
    <t>-513.858807502423 135.591441101849 -202.424198048786</t>
  </si>
  <si>
    <t>-529.339239588106 134.128933253665 -299.69818419523</t>
  </si>
  <si>
    <t>-540.006990707325 130.249135354203 -407.56446939407</t>
  </si>
  <si>
    <t>-546.986258969049 126.12539982794 -505.228643252271</t>
  </si>
  <si>
    <t>-551.265478466279 121.568997078831 -603.029016861533</t>
  </si>
  <si>
    <t>-554.414564459507 114.86991721317 -740.830413487309</t>
  </si>
  <si>
    <t>-533.802367792186 114.762815091461 -829.690505636346</t>
  </si>
  <si>
    <t>-559.611197669536 147.071001800281 -681.189110857856</t>
  </si>
  <si>
    <t>-608.363648525818 277.335318528628 -665.239164561472</t>
  </si>
  <si>
    <t>-589.846548243485 313.08363630234 -367.952895337809</t>
  </si>
  <si>
    <t>-398.256170603445 196.719820942404 -268.566815621855</t>
  </si>
  <si>
    <t>-546.433960496618 88.5911678541563 -678.647263577652</t>
  </si>
  <si>
    <t>-305.07533742101 17.4751748268852 -360.380460532632</t>
  </si>
  <si>
    <t>-504.178850234651 214.778563642848 -205.114042668581</t>
  </si>
  <si>
    <t>-491.338663721985 247.779100060353 209.858346937056</t>
  </si>
  <si>
    <t>-488.74725730747 282.828730800139 614.700948451042</t>
  </si>
  <si>
    <t>-340.932705127572 305.532909086667 673.602434596993</t>
  </si>
  <si>
    <t>-523.564237580389 56.4089349145493 -199.700037313124</t>
  </si>
  <si>
    <t>-528.050917843484 71.0132934798337 216.500170697916</t>
  </si>
  <si>
    <t>-530.140911306426 97.7883736520887 621.954295006827</t>
  </si>
  <si>
    <t>-386.621617803785 56.7964913556166 681.585510835041</t>
  </si>
  <si>
    <t>9763-20170724T150453.771185000.bin</t>
  </si>
  <si>
    <t>-514.007143748514 135.687106294461 -202.430635979296</t>
  </si>
  <si>
    <t>-529.499266079462 134.238223590614 -299.702896813798</t>
  </si>
  <si>
    <t>-540.226495832494 130.331752218284 -407.562359454583</t>
  </si>
  <si>
    <t>-547.276324458862 126.165468289453 -505.219607985887</t>
  </si>
  <si>
    <t>-551.641593091983 121.547315713534 -603.013390295795</t>
  </si>
  <si>
    <t>-554.926999828779 114.739198177492 -740.806262056279</t>
  </si>
  <si>
    <t>-534.171732799553 114.607558214827 -829.633000437383</t>
  </si>
  <si>
    <t>-560.06471494254 146.987463347098 -681.185275315549</t>
  </si>
  <si>
    <t>-608.837964253584 277.25464225362 -665.269249409676</t>
  </si>
  <si>
    <t>-590.284806930239 313.173981457001 -368.005764843558</t>
  </si>
  <si>
    <t>-398.517789285589 196.719389539952 -269.067708733205</t>
  </si>
  <si>
    <t>-546.884791265573 88.5096628929093 -678.610216094091</t>
  </si>
  <si>
    <t>-305.381299966423 17.6653342157908 -360.401291508369</t>
  </si>
  <si>
    <t>-504.282668904018 214.835584985896 -205.109791014688</t>
  </si>
  <si>
    <t>-491.368247820392 247.823385827595 209.861293003841</t>
  </si>
  <si>
    <t>-488.760165981649 282.828467917238 614.706430629825</t>
  </si>
  <si>
    <t>-340.937506498727 305.518464443835 673.592987684559</t>
  </si>
  <si>
    <t>-523.717483657706 56.5079005614812 -199.708033698982</t>
  </si>
  <si>
    <t>-528.029645548166 70.9893222299474 216.498302046091</t>
  </si>
  <si>
    <t>-530.125476798573 97.7560737866195 621.961951430641</t>
  </si>
  <si>
    <t>-386.640511415774 56.6953052922324 681.628281349582</t>
  </si>
  <si>
    <t>9763-20170724T150453.839433700.bin</t>
  </si>
  <si>
    <t>-514.33310287007 135.796403747061 -202.430528123486</t>
  </si>
  <si>
    <t>-529.908547405489 134.354829754912 -299.689670496928</t>
  </si>
  <si>
    <t>-540.780904419133 130.358062702201 -407.531289044417</t>
  </si>
  <si>
    <t>-547.979092178631 126.067395136092 -505.172375285435</t>
  </si>
  <si>
    <t>-552.507063440879 121.28043843284 -602.950608966406</t>
  </si>
  <si>
    <t>-556.033915510765 114.186597761347 -740.723059468604</t>
  </si>
  <si>
    <t>-534.923294756464 113.96845483724 -829.465901387823</t>
  </si>
  <si>
    <t>-561.034820509982 146.565633050917 -681.16136168639</t>
  </si>
  <si>
    <t>-609.657417851557 276.895550725069 -665.327028575949</t>
  </si>
  <si>
    <t>-591.105112117806 313.160684824967 -368.105433507432</t>
  </si>
  <si>
    <t>-399.227829349089 196.763512484189 -269.313873492139</t>
  </si>
  <si>
    <t>-547.915075772174 88.0788403844037 -678.485868673265</t>
  </si>
  <si>
    <t>-306.05490996243 17.6322734595367 -360.443413370016</t>
  </si>
  <si>
    <t>-504.572322039473 214.934322110364 -205.104768192887</t>
  </si>
  <si>
    <t>-491.483204537223 247.852305902382 209.866436590967</t>
  </si>
  <si>
    <t>-488.787054682851 282.843995005047 614.714253279836</t>
  </si>
  <si>
    <t>-340.94344417127 305.44138724507 673.583797937875</t>
  </si>
  <si>
    <t>-524.099180046075 56.6123010875335 -199.709035410274</t>
  </si>
  <si>
    <t>-528.098548516501 70.916899453315 216.506509664661</t>
  </si>
  <si>
    <t>-530.109683738294 97.6740652436979 621.981003314734</t>
  </si>
  <si>
    <t>-386.629734244579 56.6738634851913 681.701091636467</t>
  </si>
  <si>
    <t>9763-20170724T150453.872520100.bin</t>
  </si>
  <si>
    <t>-514.502649223662 135.806728176529 -202.431148125475</t>
  </si>
  <si>
    <t>-530.116897780677 134.37291357319 -299.684114586519</t>
  </si>
  <si>
    <t>-541.034306651309 130.340302335495 -407.51980171176</t>
  </si>
  <si>
    <t>-548.272313436911 125.998516435948 -505.155682861625</t>
  </si>
  <si>
    <t>-552.83803410492 121.141033019604 -602.928798692355</t>
  </si>
  <si>
    <t>-556.414632393915 113.927726025888 -740.693662153923</t>
  </si>
  <si>
    <t>-535.180564627745 113.658736546595 -829.406953971612</t>
  </si>
  <si>
    <t>-561.375639891511 146.362664514335 -681.159159441569</t>
  </si>
  <si>
    <t>-610.017352241097 276.695838796501 -665.429069340735</t>
  </si>
  <si>
    <t>-591.729096670329 313.044653141752 -368.201390155011</t>
  </si>
  <si>
    <t>-399.937812079362 196.688963117706 -269.194020797012</t>
  </si>
  <si>
    <t>-548.291694336389 87.8699338748606 -678.436086079167</t>
  </si>
  <si>
    <t>-306.564608590823 17.6206949812899 -360.431796181881</t>
  </si>
  <si>
    <t>-504.721184744802 214.935182250242 -205.098243566176</t>
  </si>
  <si>
    <t>-491.546579298801 247.856002994409 209.869965891359</t>
  </si>
  <si>
    <t>-488.799695617393 282.85581038342 614.718644704903</t>
  </si>
  <si>
    <t>-340.947537847344 305.41773746385 673.58039089215</t>
  </si>
  <si>
    <t>-524.258594740052 56.624753062363 -199.709022835787</t>
  </si>
  <si>
    <t>-528.165814691223 70.8807017737879 216.509102325695</t>
  </si>
  <si>
    <t>-530.09836509214 97.6390017901006 621.987275030855</t>
  </si>
  <si>
    <t>-386.63021149595 56.6335808930962 681.732131083177</t>
  </si>
  <si>
    <t>9763-20170724T150453.942733000.bin</t>
  </si>
  <si>
    <t>-514.807046578464 135.813707664879 -202.442980173682</t>
  </si>
  <si>
    <t>-530.469644139759 134.387740224527 -299.688278618729</t>
  </si>
  <si>
    <t>-541.472639322841 130.297868666052 -407.513101693845</t>
  </si>
  <si>
    <t>-548.79851251657 125.874853394106 -505.138797976681</t>
  </si>
  <si>
    <t>-553.460823436605 120.905001479659 -602.901641382134</t>
  </si>
  <si>
    <t>-557.180812678852 113.49884331891 -740.652510145172</t>
  </si>
  <si>
    <t>-535.60701004264 113.240637073676 -829.283856891402</t>
  </si>
  <si>
    <t>-562.03267630727 146.027466293926 -681.160151677113</t>
  </si>
  <si>
    <t>-610.747655095852 276.369452594795 -665.704456911143</t>
  </si>
  <si>
    <t>-593.374601613674 312.509857845815 -368.396336258706</t>
  </si>
  <si>
    <t>-401.678809391351 197.013618219698 -268.204715181448</t>
  </si>
  <si>
    <t>-549.040262362102 87.5177329181759 -678.365165631229</t>
  </si>
  <si>
    <t>-307.695422771068 17.4615994221547 -360.255832300512</t>
  </si>
  <si>
    <t>-505.002199799358 214.967758184324 -205.089647088196</t>
  </si>
  <si>
    <t>-491.739267105638 247.855116501354 209.878431058378</t>
  </si>
  <si>
    <t>-488.830654427658 282.876436642542 614.72599636795</t>
  </si>
  <si>
    <t>-340.967870190042 305.424168755485 673.566421976383</t>
  </si>
  <si>
    <t>-524.624993936418 56.6226991418032 -199.708265733758</t>
  </si>
  <si>
    <t>-528.302133535035 70.7854409201336 216.515122086528</t>
  </si>
  <si>
    <t>-530.077350567463 97.5409579053257 622.004611568877</t>
  </si>
  <si>
    <t>-386.625443759334 56.5719384478518 681.813379610904</t>
  </si>
  <si>
    <t>9763-20170724T150453.975821500.bin</t>
  </si>
  <si>
    <t>-514.995249441157 135.815957937428 -202.431815949285</t>
  </si>
  <si>
    <t>-530.67579201967 134.396926344548 -299.67439631886</t>
  </si>
  <si>
    <t>-541.729082761512 130.2827940354 -407.493143158674</t>
  </si>
  <si>
    <t>-549.111466154988 125.823158032323 -505.112916313218</t>
  </si>
  <si>
    <t>-553.840473927344 120.800367305469 -602.869815370062</t>
  </si>
  <si>
    <t>-557.664150145715 113.301714693449 -740.612848160907</t>
  </si>
  <si>
    <t>-535.754445232183 113.095538561916 -829.161901031177</t>
  </si>
  <si>
    <t>-562.44172636819 145.876774651769 -681.139858296538</t>
  </si>
  <si>
    <t>-611.080240780195 276.256246207234 -665.809565098671</t>
  </si>
  <si>
    <t>-593.995642756162 312.278512074636 -368.470642605269</t>
  </si>
  <si>
    <t>-402.409132287288 197.261298021078 -267.521981878725</t>
  </si>
  <si>
    <t>-549.506220657059 87.355909750296 -678.313044150334</t>
  </si>
  <si>
    <t>-308.125713611773 17.2000281424992 -360.164401535696</t>
  </si>
  <si>
    <t>-505.190432391944 214.957299353255 -205.081837002459</t>
  </si>
  <si>
    <t>-491.828235798134 247.875945430655 209.880634276093</t>
  </si>
  <si>
    <t>-488.848588806773 282.876540596557 614.729827757281</t>
  </si>
  <si>
    <t>-340.971413017152 305.369259464675 673.555110661102</t>
  </si>
  <si>
    <t>-524.838891834936 56.6374002023567 -199.704143934777</t>
  </si>
  <si>
    <t>-528.405963569347 70.7376617667264 216.522299092463</t>
  </si>
  <si>
    <t>-530.079092982678 97.4661763036302 622.011331829247</t>
  </si>
  <si>
    <t>-386.658809341227 56.4209979138741 681.843768049938</t>
  </si>
  <si>
    <t>9763-20170724T150454.039027800.bin</t>
  </si>
  <si>
    <t>-515.230897172506 135.890963647689 -202.411362055177</t>
  </si>
  <si>
    <t>-531.054343830073 134.484396888012 -299.630803941138</t>
  </si>
  <si>
    <t>-542.318921511092 130.314835679316 -407.425786467292</t>
  </si>
  <si>
    <t>-549.910994481186 125.773927901983 -505.025618764091</t>
  </si>
  <si>
    <t>-554.866390155769 120.637218830438 -602.765350666864</t>
  </si>
  <si>
    <t>-559.024455348604 112.941819079895 -740.48786406799</t>
  </si>
  <si>
    <t>-536.170546318686 112.822589897907 -828.798102178877</t>
  </si>
  <si>
    <t>-563.607778364534 145.612667107026 -681.052101956859</t>
  </si>
  <si>
    <t>-612.435675072211 275.966212727018 -666.109325687434</t>
  </si>
  <si>
    <t>-595.57676107657 312.180798558951 -368.780774298216</t>
  </si>
  <si>
    <t>-404.025120875526 198.862202658435 -265.863948245899</t>
  </si>
  <si>
    <t>-550.765160000318 87.0742406172303 -678.168953299897</t>
  </si>
  <si>
    <t>-309.055456485284 16.5319719287563 -359.968010448569</t>
  </si>
  <si>
    <t>-505.294306343001 215.065860775232 -205.097290978978</t>
  </si>
  <si>
    <t>-491.743034260222 247.879137743922 209.867346519715</t>
  </si>
  <si>
    <t>-488.884442388922 282.859868498945 614.729593765043</t>
  </si>
  <si>
    <t>-340.974453681072 305.210184967515 673.526638262372</t>
  </si>
  <si>
    <t>-525.205510495791 56.6672104830016 -199.699269793243</t>
  </si>
  <si>
    <t>-528.481286400162 70.6805223437384 216.532496106824</t>
  </si>
  <si>
    <t>-530.061853927281 97.3559178065614 622.01871307866</t>
  </si>
  <si>
    <t>-386.627611469934 56.3758182363686 681.862310391032</t>
  </si>
  <si>
    <t>9763-20170724T150454.075126300.bin</t>
  </si>
  <si>
    <t>-515.364062366649 135.941096436141 -202.401945908484</t>
  </si>
  <si>
    <t>-531.275336519521 134.542603955941 -299.607214237864</t>
  </si>
  <si>
    <t>-542.646120140939 130.334674434164 -407.389546144109</t>
  </si>
  <si>
    <t>-550.335982408942 125.739327350862 -504.979134304696</t>
  </si>
  <si>
    <t>-555.389701267628 120.527973442638 -602.70982069057</t>
  </si>
  <si>
    <t>-559.68554163019 112.705839750863 -740.421127139256</t>
  </si>
  <si>
    <t>-536.231497896539 112.625900656568 -828.573810479386</t>
  </si>
  <si>
    <t>-564.177152918632 145.438276054717 -681.012310139895</t>
  </si>
  <si>
    <t>-613.130330532494 275.783109335274 -666.298187390087</t>
  </si>
  <si>
    <t>-596.156257616446 311.909100060734 -368.965388078912</t>
  </si>
  <si>
    <t>-404.382292409571 199.509450571164 -265.456556571706</t>
  </si>
  <si>
    <t>-551.396167886954 86.8885754534494 -678.08531322271</t>
  </si>
  <si>
    <t>-309.606523483544 16.13561436341 -359.974755737203</t>
  </si>
  <si>
    <t>-505.387197914757 215.161871670619 -205.095167143525</t>
  </si>
  <si>
    <t>-491.612770914123 247.880288234594 209.869669945012</t>
  </si>
  <si>
    <t>-488.909552543515 282.841662096839 614.723355675332</t>
  </si>
  <si>
    <t>-340.980042743124 305.131345479892 673.494314571631</t>
  </si>
  <si>
    <t>-525.389996919695 56.6979320124358 -199.688747204915</t>
  </si>
  <si>
    <t>-528.486712637446 70.6988251504195 216.544854105753</t>
  </si>
  <si>
    <t>-530.046550386784 97.3556978934812 622.025186211261</t>
  </si>
  <si>
    <t>-386.604112991677 56.3992136715949 681.865282320017</t>
  </si>
  <si>
    <t>9763-20170724T150454.139970200.bin</t>
  </si>
  <si>
    <t>-515.565732053761 136.149033889143 -202.432414379695</t>
  </si>
  <si>
    <t>-531.618182974152 134.772413709731 -299.614834239057</t>
  </si>
  <si>
    <t>-543.139052663727 130.534004303865 -407.379875927645</t>
  </si>
  <si>
    <t>-550.960358678418 125.88789989926 -504.956789874792</t>
  </si>
  <si>
    <t>-556.139914230042 120.602112415609 -602.676985786296</t>
  </si>
  <si>
    <t>-560.605675730812 112.649438543366 -740.375136017075</t>
  </si>
  <si>
    <t>-536.096902652645 112.655081907901 -828.240539776968</t>
  </si>
  <si>
    <t>-564.950414636218 145.45407939622 -680.995328564984</t>
  </si>
  <si>
    <t>-614.548132801105 275.626680211544 -667.034972639523</t>
  </si>
  <si>
    <t>-597.208933389374 311.622014437817 -369.707343617795</t>
  </si>
  <si>
    <t>-404.556881111277 201.259375916067 -265.638754400938</t>
  </si>
  <si>
    <t>-552.312953830395 86.8753806534141 -678.021922321056</t>
  </si>
  <si>
    <t>-310.314954315386 15.4531092646516 -360.370870682323</t>
  </si>
  <si>
    <t>-505.494028011245 215.379336121946 -205.124783598425</t>
  </si>
  <si>
    <t>-491.382930760099 247.910848354051 209.843390269389</t>
  </si>
  <si>
    <t>-488.961629171566 282.806914556686 614.703465929471</t>
  </si>
  <si>
    <t>-340.995751009268 304.976694101942 673.428230036961</t>
  </si>
  <si>
    <t>-525.638077549131 56.8970943897486 -199.699724566339</t>
  </si>
  <si>
    <t>-528.474042033338 70.800057202136 216.538977172504</t>
  </si>
  <si>
    <t>-530.015597957355 97.3428950019115 622.017147424549</t>
  </si>
  <si>
    <t>-386.560678788102 56.4367258791808 681.861739689672</t>
  </si>
  <si>
    <t>9763-20170724T150454.173563400.bin</t>
  </si>
  <si>
    <t>-515.647173494797 136.304699994606 -202.454811560527</t>
  </si>
  <si>
    <t>-531.733485858133 134.932722641621 -299.631640855909</t>
  </si>
  <si>
    <t>-543.31099902713 130.672309263384 -407.38982868426</t>
  </si>
  <si>
    <t>-551.190358643761 125.99352105994 -504.960372957389</t>
  </si>
  <si>
    <t>-556.434112271445 120.661570338093 -602.674755059282</t>
  </si>
  <si>
    <t>-560.996029732335 112.62828060895 -740.365133728305</t>
  </si>
  <si>
    <t>-536.100097510341 112.674024891623 -828.12164176964</t>
  </si>
  <si>
    <t>-565.245525603556 145.479138230099 -681.003711209333</t>
  </si>
  <si>
    <t>-615.155083566472 275.582457848641 -667.519614338432</t>
  </si>
  <si>
    <t>-597.560876402968 311.249045451717 -370.167456807801</t>
  </si>
  <si>
    <t>-404.179931484342 202.242853017081 -266.02109657605</t>
  </si>
  <si>
    <t>-552.713538191775 86.8792764392679 -678.000078240035</t>
  </si>
  <si>
    <t>-310.596716670558 15.2102543663509 -360.60691195175</t>
  </si>
  <si>
    <t>-505.546861716768 215.565949203633 -205.152967866684</t>
  </si>
  <si>
    <t>-491.371543500108 247.93063967633 209.826075854562</t>
  </si>
  <si>
    <t>-488.98823782386 282.791677900057 614.693794266813</t>
  </si>
  <si>
    <t>-341.008136755625 304.917252173063 673.399362463886</t>
  </si>
  <si>
    <t>-525.790292640023 57.0232628149281 -199.709031963075</t>
  </si>
  <si>
    <t>-528.495979310743 70.8756763887968 216.532246805485</t>
  </si>
  <si>
    <t>-529.99338179999 97.3526382278258 622.014361656493</t>
  </si>
  <si>
    <t>-386.536622364919 56.4478140595579 681.855395621717</t>
  </si>
  <si>
    <t>9763-20170724T150454.237836700.bin</t>
  </si>
  <si>
    <t>-515.4869184687 136.472779291726 -202.495304107026</t>
  </si>
  <si>
    <t>-531.603521330247 135.098032219218 -299.667036474693</t>
  </si>
  <si>
    <t>-543.270166414909 130.800870395265 -407.414187285686</t>
  </si>
  <si>
    <t>-551.251666124932 126.071074418816 -504.974052622842</t>
  </si>
  <si>
    <t>-556.618285831368 120.667273524636 -602.677622392923</t>
  </si>
  <si>
    <t>-561.374001491073 112.508969337089 -740.354267596595</t>
  </si>
  <si>
    <t>-535.908791817352 112.595475652395 -827.947046963059</t>
  </si>
  <si>
    <t>-565.41482021678 145.439810862391 -681.022615792639</t>
  </si>
  <si>
    <t>-615.516969082663 275.537730763263 -668.265721902154</t>
  </si>
  <si>
    <t>-596.03403490138 310.850456986121 -370.989005448823</t>
  </si>
  <si>
    <t>-400.862015375337 204.550925366298 -267.38757657643</t>
  </si>
  <si>
    <t>-553.128852783506 86.7904594335803 -677.971668508442</t>
  </si>
  <si>
    <t>-310.890759387241 14.366608643179 -361.07490778812</t>
  </si>
  <si>
    <t>-505.152768353829 215.726175802851 -205.21451298655</t>
  </si>
  <si>
    <t>-491.351808937459 247.892697732423 209.792529436184</t>
  </si>
  <si>
    <t>-489.004287370227 282.780644988184 614.676808875235</t>
  </si>
  <si>
    <t>-341.017209351455 304.795297733596 673.406490093792</t>
  </si>
  <si>
    <t>-525.791185561913 57.152912618292 -199.71552578192</t>
  </si>
  <si>
    <t>-528.523820694816 71.0290730655861 216.524801471644</t>
  </si>
  <si>
    <t>-529.956094377609 97.3525340976291 622.028242292586</t>
  </si>
  <si>
    <t>-386.522307976896 56.3228073909052 681.838856324148</t>
  </si>
  <si>
    <t>9763-20170724T150454.274937300.bin</t>
  </si>
  <si>
    <t>-515.440678166834 136.535751493485 -202.495830253305</t>
  </si>
  <si>
    <t>-531.59115643632 135.169073485256 -299.662177392208</t>
  </si>
  <si>
    <t>-543.315429014773 130.872396330119 -407.402988956433</t>
  </si>
  <si>
    <t>-551.356944073355 126.138224381748 -504.957718033616</t>
  </si>
  <si>
    <t>-556.791273347545 120.724407066502 -602.656966804411</t>
  </si>
  <si>
    <t>-561.650116849829 112.545525436061 -740.328773037908</t>
  </si>
  <si>
    <t>-536.020003452399 112.644823370758 -827.873500567441</t>
  </si>
  <si>
    <t>-565.598012931405 145.4952252502 -681.001317278537</t>
  </si>
  <si>
    <t>-615.678042771843 275.631169376474 -668.553776695112</t>
  </si>
  <si>
    <t>-594.501562818609 311.310088682021 -371.436690197951</t>
  </si>
  <si>
    <t>-398.153865547131 206.850086787993 -268.186138153474</t>
  </si>
  <si>
    <t>-553.406719238987 86.8264226197834 -677.946220468945</t>
  </si>
  <si>
    <t>-311.19193952316 14.0309210113769 -361.143181916813</t>
  </si>
  <si>
    <t>-505.010038248488 215.807642588472 -205.230835972902</t>
  </si>
  <si>
    <t>-491.328281682298 247.883884251968 209.787157426891</t>
  </si>
  <si>
    <t>-489.021670823149 282.766935066897 614.665479415454</t>
  </si>
  <si>
    <t>-341.026167087819 304.732787343775 673.392218384642</t>
  </si>
  <si>
    <t>-525.90103735135 57.2259949708236 -199.715548469375</t>
  </si>
  <si>
    <t>-528.576756897193 71.0768170282445 216.525974382877</t>
  </si>
  <si>
    <t>-529.957258290136 97.364630642888 622.02352041058</t>
  </si>
  <si>
    <t>-386.51896440272 56.3112524857852 681.807096017103</t>
  </si>
  <si>
    <t>9763-20170724T150454.337616500.bin</t>
  </si>
  <si>
    <t>-515.567293066032 136.594027728994 -202.500587170052</t>
  </si>
  <si>
    <t>-531.735724874125 135.249111899599 -299.664211335722</t>
  </si>
  <si>
    <t>-543.560577078076 130.9910752391 -407.395609553414</t>
  </si>
  <si>
    <t>-551.726476000882 126.293306254101 -504.941749418113</t>
  </si>
  <si>
    <t>-557.318943991224 120.914323025412 -602.634123546305</t>
  </si>
  <si>
    <t>-562.436106934563 112.779713228195 -740.298961680738</t>
  </si>
  <si>
    <t>-536.569053214785 112.922879643223 -827.773988208984</t>
  </si>
  <si>
    <t>-566.175570016932 145.730203409677 -680.958648490339</t>
  </si>
  <si>
    <t>-615.88843047734 276.047165677527 -668.960389345488</t>
  </si>
  <si>
    <t>-589.496534312239 313.452979746542 -372.473952083469</t>
  </si>
  <si>
    <t>-390.45623384919 213.674126899229 -269.75035082097</t>
  </si>
  <si>
    <t>-554.172774045579 87.0207134051032 -677.935680711231</t>
  </si>
  <si>
    <t>-312.036854701592 13.5166582738452 -361.104280907953</t>
  </si>
  <si>
    <t>-505.000981717038 215.912314449958 -205.251729422683</t>
  </si>
  <si>
    <t>-491.403004990372 247.881285078533 209.777308327243</t>
  </si>
  <si>
    <t>-489.058417064849 282.762545086167 614.641189636988</t>
  </si>
  <si>
    <t>-341.056588624273 304.674207156659 673.372199581662</t>
  </si>
  <si>
    <t>-526.138909333354 57.2473468720104 -199.719303999324</t>
  </si>
  <si>
    <t>-528.742110250204 71.2264085779191 216.518386976795</t>
  </si>
  <si>
    <t>-529.94912642695 97.4053165704561 622.016790695609</t>
  </si>
  <si>
    <t>-386.523352068363 56.2294503316266 681.746128281084</t>
  </si>
  <si>
    <t>9763-20170724T150454.375728400.bin</t>
  </si>
  <si>
    <t>-515.589360537985 136.662826013941 -202.519700588566</t>
  </si>
  <si>
    <t>-531.755840346204 135.315291271616 -299.683634481402</t>
  </si>
  <si>
    <t>-543.624775247396 131.073480968862 -407.41077284205</t>
  </si>
  <si>
    <t>-551.850235415202 126.395042390784 -504.952737582792</t>
  </si>
  <si>
    <t>-557.522450573059 121.038368870122 -602.641770146087</t>
  </si>
  <si>
    <t>-562.773467989833 112.936372193877 -740.303704681006</t>
  </si>
  <si>
    <t>-536.821750540081 113.094853597604 -827.7534730513</t>
  </si>
  <si>
    <t>-566.400551180218 145.883775414013 -680.954536122493</t>
  </si>
  <si>
    <t>-615.805510468909 276.341307502475 -669.143964673005</t>
  </si>
  <si>
    <t>-585.89127181612 314.849612247293 -373.133500350515</t>
  </si>
  <si>
    <t>-385.441348469033 217.62178479002 -270.704947066704</t>
  </si>
  <si>
    <t>-554.504170278956 87.1517024924265 -677.951734870026</t>
  </si>
  <si>
    <t>-312.396317177859 13.2736852952912 -361.106437507253</t>
  </si>
  <si>
    <t>-504.949246542065 216.000234973695 -205.282380095202</t>
  </si>
  <si>
    <t>-491.4977469096 247.891324466282 209.75740370322</t>
  </si>
  <si>
    <t>-489.068847372826 282.766272362536 614.634200964122</t>
  </si>
  <si>
    <t>-341.072433866014 304.676197654777 673.379600260386</t>
  </si>
  <si>
    <t>-526.193806721541 57.297809743613 -199.727659064365</t>
  </si>
  <si>
    <t>-528.893155952453 71.3776393216492 216.506074904896</t>
  </si>
  <si>
    <t>-529.94424436732 97.4476942277665 622.008415065424</t>
  </si>
  <si>
    <t>-386.51956327285 56.2179209329706 681.703164581868</t>
  </si>
  <si>
    <t>9763-20170724T150454.440405900.bin</t>
  </si>
  <si>
    <t>-515.689033519493 136.560483817928 -202.546402828666</t>
  </si>
  <si>
    <t>-531.852040211376 135.209219597603 -299.710855760641</t>
  </si>
  <si>
    <t>-543.813741607744 130.999516874723 -407.428999754922</t>
  </si>
  <si>
    <t>-552.164140917209 126.358265254288 -504.962252838281</t>
  </si>
  <si>
    <t>-558.003243374972 121.043044562543 -602.64365573409</t>
  </si>
  <si>
    <t>-563.534011898525 113.000325850833 -740.297995264897</t>
  </si>
  <si>
    <t>-537.483681233326 113.171494669018 -827.718530240226</t>
  </si>
  <si>
    <t>-566.938286743166 145.942282414692 -680.932776072471</t>
  </si>
  <si>
    <t>-615.63910269553 276.685324398004 -669.399851917204</t>
  </si>
  <si>
    <t>-576.817493018486 317.751678077439 -374.770464491321</t>
  </si>
  <si>
    <t>-373.825358691643 225.940898129745 -272.349900505567</t>
  </si>
  <si>
    <t>-555.24022808201 87.1684320368252 -677.968698272192</t>
  </si>
  <si>
    <t>-313.427222743651 12.8347777760002 -361.033309280034</t>
  </si>
  <si>
    <t>-505.098739894294 216.002502200753 -205.316004292942</t>
  </si>
  <si>
    <t>-491.670580520173 247.884394737374 209.725247224007</t>
  </si>
  <si>
    <t>-489.077748910138 282.790305394796 614.608122173028</t>
  </si>
  <si>
    <t>-341.102830897735 304.709498408057 673.404111968572</t>
  </si>
  <si>
    <t>-526.271033674769 57.0636222401449 -199.745634659661</t>
  </si>
  <si>
    <t>-529.272199267425 71.7703592207065 216.464311612339</t>
  </si>
  <si>
    <t>-529.948891749713 97.5922039786713 621.964951325385</t>
  </si>
  <si>
    <t>-386.503479493681 56.232930445598 681.520155687313</t>
  </si>
  <si>
    <t>9763-20170724T150454.474999400.bin</t>
  </si>
  <si>
    <t>-515.77665903312 136.580142042985 -202.551640470881</t>
  </si>
  <si>
    <t>-531.92373755836 135.229093331143 -299.718732313215</t>
  </si>
  <si>
    <t>-543.919963206294 131.040310024249 -407.433981372838</t>
  </si>
  <si>
    <t>-552.323771508322 126.423259943505 -504.963637584609</t>
  </si>
  <si>
    <t>-558.239043608174 121.135072737874 -602.641939240977</t>
  </si>
  <si>
    <t>-563.901401985102 113.131401451994 -740.293244835815</t>
  </si>
  <si>
    <t>-537.808837785051 113.295406955371 -827.701274212239</t>
  </si>
  <si>
    <t>-567.190401100316 146.067969583209 -680.918482192063</t>
  </si>
  <si>
    <t>-615.386216372527 277.004994994948 -669.408061757018</t>
  </si>
  <si>
    <t>-571.495421158571 319.412070618066 -375.681545753167</t>
  </si>
  <si>
    <t>-367.524971078905 230.406607943356 -272.729713588218</t>
  </si>
  <si>
    <t>-555.606560684764 87.2704152844774 -677.976225788497</t>
  </si>
  <si>
    <t>-313.850310942967 12.8181369079193 -360.956051260676</t>
  </si>
  <si>
    <t>-505.202916678281 216.08010578091 -205.348835840578</t>
  </si>
  <si>
    <t>-491.741488232904 247.89285688502 209.696667592896</t>
  </si>
  <si>
    <t>-489.072707621779 282.800659144061 614.594085333467</t>
  </si>
  <si>
    <t>-341.107166667196 304.686076051246 673.42628378317</t>
  </si>
  <si>
    <t>-526.334109455905 57.0700067348687 -199.750489730626</t>
  </si>
  <si>
    <t>-529.432096246612 71.9756052536131 216.45169273522</t>
  </si>
  <si>
    <t>-529.955321071474 97.6470798032767 621.945073897596</t>
  </si>
  <si>
    <t>-386.512223761259 56.1906131067558 681.438281287782</t>
  </si>
  <si>
    <t>9763-20170724T150454.540684300.bin</t>
  </si>
  <si>
    <t>-515.931464203308 136.719821831241 -202.598941184136</t>
  </si>
  <si>
    <t>-532.059718616105 135.38661709057 -299.769508930937</t>
  </si>
  <si>
    <t>-544.091911050311 131.260622533388 -407.482956954179</t>
  </si>
  <si>
    <t>-552.553643417517 126.712687435683 -505.011054593254</t>
  </si>
  <si>
    <t>-558.553365101852 121.503490125204 -602.688455870689</t>
  </si>
  <si>
    <t>-564.363473304612 113.618386403102 -740.340303383023</t>
  </si>
  <si>
    <t>-538.118302408121 113.777994134204 -827.702608313044</t>
  </si>
  <si>
    <t>-567.478874516201 146.52513635924 -680.939722557279</t>
  </si>
  <si>
    <t>-614.834528030713 277.797859259053 -669.578528152308</t>
  </si>
  <si>
    <t>-560.933458731284 322.130033125094 -377.809045232242</t>
  </si>
  <si>
    <t>-355.726423939048 238.211226058283 -273.058520774103</t>
  </si>
  <si>
    <t>-556.11158718168 87.6826664923733 -678.048793713221</t>
  </si>
  <si>
    <t>-314.493165073621 13.0926621958818 -360.823118380874</t>
  </si>
  <si>
    <t>-505.334138002459 216.257020739106 -205.37514392899</t>
  </si>
  <si>
    <t>-491.933807103965 247.968324697624 209.680072016337</t>
  </si>
  <si>
    <t>-489.081068677205 282.800299714546 614.569262763127</t>
  </si>
  <si>
    <t>-341.126912020474 304.671159047588 673.435476302371</t>
  </si>
  <si>
    <t>-526.539820165963 57.1706198255199 -199.788338010088</t>
  </si>
  <si>
    <t>-529.669249933907 72.3211452943171 216.404718148559</t>
  </si>
  <si>
    <t>-529.955538703995 97.709842693072 621.927558862362</t>
  </si>
  <si>
    <t>-386.507471707652 56.1821821206727 681.359077031254</t>
  </si>
  <si>
    <t>9763-20170724T150454.572771400.bin</t>
  </si>
  <si>
    <t>-515.975776455967 136.849033472731 -202.621684486078</t>
  </si>
  <si>
    <t>-532.100954856181 135.524262362334 -299.792748871652</t>
  </si>
  <si>
    <t>-544.130270459001 131.434859904648 -407.508107071122</t>
  </si>
  <si>
    <t>-552.591031189119 126.930165908344 -505.03814954045</t>
  </si>
  <si>
    <t>-558.592233896264 121.773457049708 -602.718246600154</t>
  </si>
  <si>
    <t>-564.407662405609 113.971366712189 -740.374744914399</t>
  </si>
  <si>
    <t>-538.057021002771 114.139619479968 -827.705147210175</t>
  </si>
  <si>
    <t>-567.47970989514 146.849936851532 -680.956175145148</t>
  </si>
  <si>
    <t>-614.438649791918 278.253253326128 -669.692914901863</t>
  </si>
  <si>
    <t>-555.58540942026 323.326202575414 -378.996094136853</t>
  </si>
  <si>
    <t>-349.964839326876 242.162773320281 -272.893794034149</t>
  </si>
  <si>
    <t>-556.194447152445 87.9901684035831 -678.096901673466</t>
  </si>
  <si>
    <t>-314.670877095451 13.2905872713195 -360.82076302108</t>
  </si>
  <si>
    <t>-505.392444818437 216.400851472529 -205.402581266285</t>
  </si>
  <si>
    <t>-492.060064849379 248.060305892275 209.658810073667</t>
  </si>
  <si>
    <t>-489.08261687767 282.806907795911 614.559816320899</t>
  </si>
  <si>
    <t>-341.140411791548 304.723941211964 673.438882374998</t>
  </si>
  <si>
    <t>-526.575669874297 57.3337866844388 -199.803042349189</t>
  </si>
  <si>
    <t>-529.726322180748 72.4503036729427 216.391096874988</t>
  </si>
  <si>
    <t>-529.952773045783 97.7258379946029 621.920359415373</t>
  </si>
  <si>
    <t>-386.525264060439 56.1085935964998 681.33885541153</t>
  </si>
  <si>
    <t>9763-20170724T150454.638956300.bin</t>
  </si>
  <si>
    <t>-516.111285439176 137.190371746395 -202.647580348558</t>
  </si>
  <si>
    <t>-532.246657258518 135.891097878272 -299.81738373028</t>
  </si>
  <si>
    <t>-544.257356294914 131.879065675542 -407.537602659446</t>
  </si>
  <si>
    <t>-552.691775534629 127.46405427201 -505.074053807074</t>
  </si>
  <si>
    <t>-558.658574115546 122.416301621609 -602.761922690847</t>
  </si>
  <si>
    <t>-564.418308672427 114.78820104772 -740.430601440795</t>
  </si>
  <si>
    <t>-537.826501055456 114.997623229564 -827.687719073483</t>
  </si>
  <si>
    <t>-567.448851244675 147.603970448497 -680.975172322732</t>
  </si>
  <si>
    <t>-613.856026194301 279.214433009574 -669.731239579923</t>
  </si>
  <si>
    <t>-545.905433299215 325.071111084918 -381.148804729287</t>
  </si>
  <si>
    <t>-339.701466565806 249.645580684514 -271.988651910389</t>
  </si>
  <si>
    <t>-556.295824123146 88.7160765330536 -678.178768692651</t>
  </si>
  <si>
    <t>-314.995767535801 13.8376980816124 -360.888133646422</t>
  </si>
  <si>
    <t>-505.546524376789 216.766492760429 -205.428788060542</t>
  </si>
  <si>
    <t>-492.224844565422 248.250394506444 209.646304203468</t>
  </si>
  <si>
    <t>-489.077309755889 282.813526414416 614.56686126194</t>
  </si>
  <si>
    <t>-341.162279073315 304.801317354357 673.487792643258</t>
  </si>
  <si>
    <t>-526.705433066946 57.6229606446134 -199.850957776836</t>
  </si>
  <si>
    <t>-529.755350408605 72.8056722276433 216.341527724868</t>
  </si>
  <si>
    <t>-529.944370729355 97.7650752311729 621.901758225489</t>
  </si>
  <si>
    <t>-386.532039198331 56.0747925367325 681.305601586181</t>
  </si>
  <si>
    <t>9763-20170724T150454.671554700.bin</t>
  </si>
  <si>
    <t>-516.145305276518 137.384107822874 -202.668043226901</t>
  </si>
  <si>
    <t>-532.306986591753 136.095194844434 -299.833514787048</t>
  </si>
  <si>
    <t>-544.295574676211 132.154235343653 -407.558868264127</t>
  </si>
  <si>
    <t>-552.691982833439 127.829269939259 -505.102755631872</t>
  </si>
  <si>
    <t>-558.604359480152 122.898597174745 -602.799782853077</t>
  </si>
  <si>
    <t>-564.271766327332 115.464212407628 -740.482892393892</t>
  </si>
  <si>
    <t>-537.581748178663 115.744943190153 -827.709994372537</t>
  </si>
  <si>
    <t>-567.329548163722 148.198610180381 -680.984083043765</t>
  </si>
  <si>
    <t>-613.530760252366 279.874572977691 -669.666718239169</t>
  </si>
  <si>
    <t>-541.357455517298 325.742719264248 -382.113041526401</t>
  </si>
  <si>
    <t>-334.920307827615 252.956488169577 -271.610182295256</t>
  </si>
  <si>
    <t>-556.203676503458 89.3020953230239 -678.26190585341</t>
  </si>
  <si>
    <t>-315.024217304295 14.2926176398194 -361.019082297758</t>
  </si>
  <si>
    <t>-505.617369711824 216.987937419713 -205.437949740985</t>
  </si>
  <si>
    <t>-492.283869617034 248.378911585004 209.643732580301</t>
  </si>
  <si>
    <t>-489.073491067091 282.820845387819 614.572650576817</t>
  </si>
  <si>
    <t>-341.173294114498 304.867003466737 673.509072508076</t>
  </si>
  <si>
    <t>-526.72368126663 57.7693629386897 -199.861408283941</t>
  </si>
  <si>
    <t>-529.760480964473 73.0126941406604 216.328955724333</t>
  </si>
  <si>
    <t>-529.928590528859 97.7827332360475 621.900287030661</t>
  </si>
  <si>
    <t>-386.530793056441 56.0602892803993 681.316667859544</t>
  </si>
  <si>
    <t>9763-20170724T150454.740759400.bin</t>
  </si>
  <si>
    <t>-516.169270224109 137.788133009417 -202.692891438932</t>
  </si>
  <si>
    <t>-532.328846126222 136.520223287096 -299.859132575013</t>
  </si>
  <si>
    <t>-544.227484080745 132.712027432456 -407.599178505033</t>
  </si>
  <si>
    <t>-552.51198997178 128.55411772501 -505.159729075895</t>
  </si>
  <si>
    <t>-558.284897241749 123.839020702521 -602.875933788262</t>
  </si>
  <si>
    <t>-563.729654728228 116.761175113122 -740.586645643354</t>
  </si>
  <si>
    <t>-537.145613865013 117.185851273757 -827.845447819881</t>
  </si>
  <si>
    <t>-566.862849812928 149.345344163479 -681.009446868931</t>
  </si>
  <si>
    <t>-612.769030843012 281.107862163903 -669.54041488785</t>
  </si>
  <si>
    <t>-534.081634920167 326.082445368274 -383.55865035707</t>
  </si>
  <si>
    <t>-327.42231390672 257.483649349055 -270.815013447636</t>
  </si>
  <si>
    <t>-555.782978357925 90.4342837929437 -678.419706504147</t>
  </si>
  <si>
    <t>-314.971114176772 15.4265596331124 -361.183874422619</t>
  </si>
  <si>
    <t>-505.614717029776 217.402472042557 -205.442236351213</t>
  </si>
  <si>
    <t>-492.372877081177 248.62384970172 209.655219527792</t>
  </si>
  <si>
    <t>-489.069607970708 282.829068841087 614.593825659456</t>
  </si>
  <si>
    <t>-341.190077116097 304.917599931677 673.566226919019</t>
  </si>
  <si>
    <t>-526.759954319457 58.1590132963834 -199.884253687379</t>
  </si>
  <si>
    <t>-529.779674151925 73.3598226448223 216.30780391725</t>
  </si>
  <si>
    <t>-529.884012944096 97.821851807465 621.900676211215</t>
  </si>
  <si>
    <t>-386.508208209793 56.0973505690708 681.368712651211</t>
  </si>
  <si>
    <t>9763-20170724T150454.774351100.bin</t>
  </si>
  <si>
    <t>-516.192154540755 138.019901580308 -202.696039250367</t>
  </si>
  <si>
    <t>-532.299634516383 136.764270632935 -299.87099828182</t>
  </si>
  <si>
    <t>-544.100743553673 133.040950759805 -407.624710261635</t>
  </si>
  <si>
    <t>-552.283965112648 128.990287876476 -505.198504597013</t>
  </si>
  <si>
    <t>-557.944373129221 124.413625297394 -602.927762316921</t>
  </si>
  <si>
    <t>-563.220761463868 117.564084921471 -740.65665080542</t>
  </si>
  <si>
    <t>-536.95230601362 118.043391801153 -828.010712917419</t>
  </si>
  <si>
    <t>-566.422408262637 150.050345956827 -681.029462978883</t>
  </si>
  <si>
    <t>-612.236000912643 281.850312866284 -669.48149728773</t>
  </si>
  <si>
    <t>-531.462959550749 325.98799001707 -383.951223318818</t>
  </si>
  <si>
    <t>-324.614181460365 258.886726107144 -270.655070333105</t>
  </si>
  <si>
    <t>-555.354479749423 91.1332018081614 -678.52346177933</t>
  </si>
  <si>
    <t>-314.953928479903 16.0747590116919 -361.207018874814</t>
  </si>
  <si>
    <t>-505.619378087527 217.647623842283 -205.439016773099</t>
  </si>
  <si>
    <t>-492.42749087758 248.753299687713 209.668659993665</t>
  </si>
  <si>
    <t>-489.076535418666 282.827501709144 614.609890257278</t>
  </si>
  <si>
    <t>-341.197843702098 304.908276100316 673.587374533949</t>
  </si>
  <si>
    <t>-526.781413070418 58.4100174447435 -199.901116459682</t>
  </si>
  <si>
    <t>-529.814095589517 73.4910742245879 216.295233876568</t>
  </si>
  <si>
    <t>-529.870634164031 97.833437883369 621.902965138122</t>
  </si>
  <si>
    <t>-386.503389011545 56.1104756872794 681.392724983903</t>
  </si>
  <si>
    <t>9763-20170724T150454.842080100.bin</t>
  </si>
  <si>
    <t>-516.147406940294 138.413333595249 -202.709651009524</t>
  </si>
  <si>
    <t>-532.10305758167 137.191124267111 -299.910096943409</t>
  </si>
  <si>
    <t>-543.654639194751 133.650944502247 -407.69697550365</t>
  </si>
  <si>
    <t>-551.585378675159 129.827864510299 -505.300787177691</t>
  </si>
  <si>
    <t>-556.970231884023 125.542966759947 -603.058892023755</t>
  </si>
  <si>
    <t>-561.838048986534 119.173386075396 -740.825869813959</t>
  </si>
  <si>
    <t>-536.755593385347 119.626813448705 -828.527982816396</t>
  </si>
  <si>
    <t>-565.218245192732 151.451403762161 -681.095479117276</t>
  </si>
  <si>
    <t>-610.885771537854 283.277528139023 -669.340049783999</t>
  </si>
  <si>
    <t>-527.586546080569 325.899694001567 -384.305545028924</t>
  </si>
  <si>
    <t>-320.663356317668 259.822334567653 -270.544536778697</t>
  </si>
  <si>
    <t>-554.154414947184 92.5264549365431 -678.762152705763</t>
  </si>
  <si>
    <t>-314.64852528688 16.9841609254088 -361.169025855172</t>
  </si>
  <si>
    <t>-505.513602227855 217.969848292974 -205.41826213735</t>
  </si>
  <si>
    <t>-492.596388879254 248.950394147228 209.707473630469</t>
  </si>
  <si>
    <t>-489.089172654104 282.824812015368 614.652992901503</t>
  </si>
  <si>
    <t>-341.198742796508 304.817116831445 673.634055655265</t>
  </si>
  <si>
    <t>-526.775518014187 58.843423303887 -199.940493232434</t>
  </si>
  <si>
    <t>-529.873919114006 73.7395072388888 216.261997072969</t>
  </si>
  <si>
    <t>-529.861661689202 97.8580214373353 621.892376258274</t>
  </si>
  <si>
    <t>-386.493627374135 56.1385614180531 681.382635847767</t>
  </si>
  <si>
    <t>9763-20170724T150454.876173300.bin</t>
  </si>
  <si>
    <t>-516.070165958997 138.59016773368 -202.723509057398</t>
  </si>
  <si>
    <t>-531.922799890795 137.386249596194 -299.941074562785</t>
  </si>
  <si>
    <t>-543.343008887487 133.932619000425 -407.744797500295</t>
  </si>
  <si>
    <t>-551.150634238017 130.215222135473 -505.362577552793</t>
  </si>
  <si>
    <t>-556.40976438859 126.063645930513 -603.133217393678</t>
  </si>
  <si>
    <t>-561.099424595392 119.911575820744 -740.916373224658</t>
  </si>
  <si>
    <t>-536.592053289946 120.301223139938 -828.781083532255</t>
  </si>
  <si>
    <t>-564.549046066181 152.096683082607 -681.139869075727</t>
  </si>
  <si>
    <t>-610.080802096773 283.95557459912 -669.262060138536</t>
  </si>
  <si>
    <t>-526.4440609736 325.85302287692 -384.219091257088</t>
  </si>
  <si>
    <t>-319.606891189042 259.322763066582 -270.565591210886</t>
  </si>
  <si>
    <t>-553.503858996546 93.1653792395857 -678.884420751797</t>
  </si>
  <si>
    <t>-314.478383727734 17.4408833910306 -361.122342061487</t>
  </si>
  <si>
    <t>-505.399690120189 218.104647038255 -205.407633703849</t>
  </si>
  <si>
    <t>-492.661062772796 249.024993346163 209.728102802007</t>
  </si>
  <si>
    <t>-489.093049658571 282.824156485763 614.680199866956</t>
  </si>
  <si>
    <t>-341.192899084555 304.721859623689 673.672040888501</t>
  </si>
  <si>
    <t>-526.734943599933 59.0534813300885 -199.960478910598</t>
  </si>
  <si>
    <t>-529.907904082405 73.8233330056914 216.24592666571</t>
  </si>
  <si>
    <t>-529.866070633915 97.8522675708084 621.883797375644</t>
  </si>
  <si>
    <t>-386.501907633271 56.1124058196619 681.369113865309</t>
  </si>
  <si>
    <t>9763-20170724T150454.939857700.bin</t>
  </si>
  <si>
    <t>-515.69926704614 138.901222900938 -202.724452651893</t>
  </si>
  <si>
    <t>-531.387142919741 137.731339479142 -299.969071418839</t>
  </si>
  <si>
    <t>-542.634150168288 134.382262622438 -407.794472226265</t>
  </si>
  <si>
    <t>-550.291541988829 130.785659030308 -505.428636778717</t>
  </si>
  <si>
    <t>-555.408454328444 126.780846765419 -603.212960502806</t>
  </si>
  <si>
    <t>-559.907926238406 120.861962702533 -741.012364367458</t>
  </si>
  <si>
    <t>-536.193582711829 121.062166306822 -829.095333136715</t>
  </si>
  <si>
    <t>-563.390961061623 152.955038325914 -681.188582941681</t>
  </si>
  <si>
    <t>-608.634621963327 284.900991097024 -669.134440591477</t>
  </si>
  <si>
    <t>-525.337788112103 325.459683514852 -383.798396044614</t>
  </si>
  <si>
    <t>-318.336796344844 257.855876815141 -271.080602445171</t>
  </si>
  <si>
    <t>-552.447102703638 94.001540487579 -679.013601498999</t>
  </si>
  <si>
    <t>-313.702556536859 17.7621821346261 -361.300980040853</t>
  </si>
  <si>
    <t>-504.834719456606 218.318700625383 -205.381101341148</t>
  </si>
  <si>
    <t>-492.637511042927 249.190228196383 209.77453164024</t>
  </si>
  <si>
    <t>-489.094266038739 282.815731660579 614.74949566632</t>
  </si>
  <si>
    <t>-341.169535617396 304.47383982416 673.768103731764</t>
  </si>
  <si>
    <t>-526.588658688844 59.4126658345178 -200.003743523265</t>
  </si>
  <si>
    <t>-529.848476430275 73.9592403928068 216.209864846051</t>
  </si>
  <si>
    <t>-529.865517440738 97.8359803930377 621.87679132787</t>
  </si>
  <si>
    <t>-386.531929495252 55.9955390334831 681.365062649972</t>
  </si>
  <si>
    <t>9763-20170724T150454.972947700.bin</t>
  </si>
  <si>
    <t>-515.507293007051 139.050057920634 -202.701377545006</t>
  </si>
  <si>
    <t>-531.153808292193 137.897916384485 -299.95288409953</t>
  </si>
  <si>
    <t>-542.35943575564 134.571654947701 -407.783281232362</t>
  </si>
  <si>
    <t>-549.981253419543 130.996668531061 -505.420927093211</t>
  </si>
  <si>
    <t>-555.064508636675 127.014386908388 -603.207954352557</t>
  </si>
  <si>
    <t>-559.518652614504 121.128338009726 -741.010476753293</t>
  </si>
  <si>
    <t>-536.064557813543 121.227529951942 -829.16301415896</t>
  </si>
  <si>
    <t>-562.996254969264 153.211691953368 -681.180905309296</t>
  </si>
  <si>
    <t>-608.179783907173 285.173411162219 -669.095771374939</t>
  </si>
  <si>
    <t>-525.06716327425 325.118305651514 -383.61954571289</t>
  </si>
  <si>
    <t>-318.115196102089 256.964245463119 -271.143186604126</t>
  </si>
  <si>
    <t>-552.103329631554 94.2485329366118 -679.014538050787</t>
  </si>
  <si>
    <t>-313.358168944817 17.8915292844774 -361.467065177604</t>
  </si>
  <si>
    <t>-504.582173705296 218.478750653271 -205.362310351079</t>
  </si>
  <si>
    <t>-492.53042013171 249.275106942773 209.803172627649</t>
  </si>
  <si>
    <t>-489.104786073333 282.803953542694 614.780199721035</t>
  </si>
  <si>
    <t>-341.160442146699 304.351661022938 673.7901419876</t>
  </si>
  <si>
    <t>-526.489031837522 59.597744728221 -200.011926188433</t>
  </si>
  <si>
    <t>-529.739755521206 74.0189652383106 216.206135117204</t>
  </si>
  <si>
    <t>-529.851742074817 97.8433799601103 621.875022075925</t>
  </si>
  <si>
    <t>-386.538010769515 55.9410933674417 681.367614187295</t>
  </si>
  <si>
    <t>9763-20170724T150455.041840300.bin</t>
  </si>
  <si>
    <t>-515.043099300308 139.484126331451 -202.700581249721</t>
  </si>
  <si>
    <t>-530.681015398739 138.350226085901 -299.953749950002</t>
  </si>
  <si>
    <t>-541.896261037272 135.033718183161 -407.783377108878</t>
  </si>
  <si>
    <t>-549.534113802459 131.462280894065 -505.419938399789</t>
  </si>
  <si>
    <t>-554.640432077118 127.47775695007 -603.205738495254</t>
  </si>
  <si>
    <t>-559.134165501462 121.581525911969 -741.00638461179</t>
  </si>
  <si>
    <t>-536.066907597884 121.472671355849 -829.261041088287</t>
  </si>
  <si>
    <t>-562.552248578164 153.677070798572 -681.179923613666</t>
  </si>
  <si>
    <t>-607.663374405398 285.660593103455 -669.057165559217</t>
  </si>
  <si>
    <t>-524.989682593202 324.361258877125 -383.282191086782</t>
  </si>
  <si>
    <t>-318.112241114714 255.580405301296 -271.05061594718</t>
  </si>
  <si>
    <t>-551.743359851268 94.6986261179034 -679.008902758149</t>
  </si>
  <si>
    <t>-312.759772570514 18.0682016905403 -361.834639200787</t>
  </si>
  <si>
    <t>-504.018912983593 218.874516251442 -205.367583900238</t>
  </si>
  <si>
    <t>-492.135717747949 249.484376949538 209.816558376564</t>
  </si>
  <si>
    <t>-489.125613015038 282.774626117803 614.819328664385</t>
  </si>
  <si>
    <t>-341.150499347795 304.159670558873 673.811247018478</t>
  </si>
  <si>
    <t>-526.079595115682 60.1060067141482 -200.020496817137</t>
  </si>
  <si>
    <t>-529.426075083753 74.2155561862792 216.207511033836</t>
  </si>
  <si>
    <t>-529.82400664427 97.8813852886615 621.873835315267</t>
  </si>
  <si>
    <t>-386.536257533873 55.8999342006837 681.373217776774</t>
  </si>
  <si>
    <t>9763-20170724T150455.072420400.bin</t>
  </si>
  <si>
    <t>-514.767991018867 139.723911417184 -202.727349655347</t>
  </si>
  <si>
    <t>-530.421114550107 138.589979172183 -299.977970199935</t>
  </si>
  <si>
    <t>-541.666971024317 135.265778738584 -407.804262868985</t>
  </si>
  <si>
    <t>-549.337771636811 131.683768135484 -505.43782640745</t>
  </si>
  <si>
    <t>-554.482115144168 127.684422039682 -603.220958516327</t>
  </si>
  <si>
    <t>-559.034524897578 121.762206584835 -741.018553456052</t>
  </si>
  <si>
    <t>-536.107793297568 121.564993884004 -829.309761251608</t>
  </si>
  <si>
    <t>-562.413460556786 153.871427836797 -681.197459670756</t>
  </si>
  <si>
    <t>-607.52113167273 285.847821772544 -669.047157552495</t>
  </si>
  <si>
    <t>-524.981415272148 324.271284333571 -383.195978490589</t>
  </si>
  <si>
    <t>-318.195081085156 255.183545843984 -270.985128656128</t>
  </si>
  <si>
    <t>-551.631016590086 94.8883779908472 -679.018682383784</t>
  </si>
  <si>
    <t>-312.506540388566 18.1668716462561 -361.961846432103</t>
  </si>
  <si>
    <t>-503.727647625605 219.125177763213 -205.382781004098</t>
  </si>
  <si>
    <t>-491.960715756121 249.602791483254 209.814333667408</t>
  </si>
  <si>
    <t>-489.143511530215 282.765744458802 614.835229731606</t>
  </si>
  <si>
    <t>-341.155552132972 304.097310912096 673.814234541351</t>
  </si>
  <si>
    <t>-525.846241189073 60.3290577641615 -200.027070533528</t>
  </si>
  <si>
    <t>-529.250088616497 74.3440144806643 216.203632196263</t>
  </si>
  <si>
    <t>-529.81430934214 97.9076016613949 621.87138265774</t>
  </si>
  <si>
    <t>-386.548638430101 55.8461466872586 681.367495144562</t>
  </si>
  <si>
    <t>9763-20170724T150455.137683100.bin</t>
  </si>
  <si>
    <t>-514.299779229137 140.091866803325 -202.744078967191</t>
  </si>
  <si>
    <t>-529.964720867304 138.957727546978 -299.992876420901</t>
  </si>
  <si>
    <t>-541.252107454316 135.610484257043 -407.813978687759</t>
  </si>
  <si>
    <t>-548.970950620599 131.997256895271 -505.442657807161</t>
  </si>
  <si>
    <t>-554.173195922939 127.955491450565 -603.221020597648</t>
  </si>
  <si>
    <t>-558.816834425838 121.961646750017 -741.012457339174</t>
  </si>
  <si>
    <t>-536.1558540646 121.618822477819 -829.371830536302</t>
  </si>
  <si>
    <t>-562.147636813259 154.103521690349 -681.206182895353</t>
  </si>
  <si>
    <t>-607.357102086463 286.057039426405 -669.113344682522</t>
  </si>
  <si>
    <t>-525.378762892769 324.342238835385 -383.08217161168</t>
  </si>
  <si>
    <t>-318.688042496294 254.832544731618 -270.955730306523</t>
  </si>
  <si>
    <t>-551.380793554203 95.1186113726894 -679.003234099093</t>
  </si>
  <si>
    <t>-312.096332794317 18.087090010378 -362.122560383253</t>
  </si>
  <si>
    <t>-503.182719156377 219.418812786958 -205.391701800485</t>
  </si>
  <si>
    <t>-491.701756715223 249.818172764941 209.819117870282</t>
  </si>
  <si>
    <t>-489.175576237706 282.748011462657 614.856897126826</t>
  </si>
  <si>
    <t>-341.165506692164 303.993415380403 673.811479273462</t>
  </si>
  <si>
    <t>-525.404481759673 60.7296705492245 -200.040007338766</t>
  </si>
  <si>
    <t>-528.923477063498 74.5633106710786 216.195846390223</t>
  </si>
  <si>
    <t>-529.793736152002 97.9585763042176 621.870465552112</t>
  </si>
  <si>
    <t>-386.53042619199 55.8784868463911 681.359091579531</t>
  </si>
  <si>
    <t>9763-20170724T150455.174334900.bin</t>
  </si>
  <si>
    <t>-514.101944838294 140.234445229137 -202.757588064776</t>
  </si>
  <si>
    <t>-529.744307130725 139.08304495789 -300.009868736866</t>
  </si>
  <si>
    <t>-541.022897563605 135.711553815961 -407.831052963039</t>
  </si>
  <si>
    <t>-548.740071244984 132.073461261076 -505.458939041813</t>
  </si>
  <si>
    <t>-553.946711104878 128.004156160999 -603.235987247156</t>
  </si>
  <si>
    <t>-558.602810349534 121.96789644979 -741.025220048494</t>
  </si>
  <si>
    <t>-536.053705453027 121.561057834514 -829.412843308058</t>
  </si>
  <si>
    <t>-561.933734439151 154.127173515604 -681.228163219836</t>
  </si>
  <si>
    <t>-607.212163401704 286.054312588055 -669.164160565853</t>
  </si>
  <si>
    <t>-525.425572965337 324.393769977139 -383.085459375411</t>
  </si>
  <si>
    <t>-318.741052913546 254.841792917294 -270.973591654637</t>
  </si>
  <si>
    <t>-551.155624444959 95.1449795332974 -679.008569060716</t>
  </si>
  <si>
    <t>-311.743508393745 18.0596650653204 -362.175761032869</t>
  </si>
  <si>
    <t>-502.999041210288 219.545677666321 -205.399445388092</t>
  </si>
  <si>
    <t>-491.578573219981 249.89207140989 209.816980392276</t>
  </si>
  <si>
    <t>-489.187158730292 282.743072920785 614.86114893388</t>
  </si>
  <si>
    <t>-341.167904946876 303.947556727824 673.807505158749</t>
  </si>
  <si>
    <t>-525.173144935759 60.9033807892426 -200.042312616113</t>
  </si>
  <si>
    <t>-528.8439547795 74.6471986621457 216.195173952902</t>
  </si>
  <si>
    <t>-529.78100145254 97.9740179353544 621.872919588174</t>
  </si>
  <si>
    <t>-386.521165922158 55.8897038316873 681.366918944106</t>
  </si>
  <si>
    <t>9763-20170724T150455.267139600.bin</t>
  </si>
  <si>
    <t>-513.896998236578 140.302811722193 -202.757315887654</t>
  </si>
  <si>
    <t>-529.527148044407 139.149011149579 -300.011491962057</t>
  </si>
  <si>
    <t>-540.78133609856 135.79099862572 -407.835690628025</t>
  </si>
  <si>
    <t>-548.472597474954 132.172759076362 -505.466432976553</t>
  </si>
  <si>
    <t>-553.649935813226 128.130998320835 -603.246154917205</t>
  </si>
  <si>
    <t>-558.261600440746 122.142582531525 -741.038963618048</t>
  </si>
  <si>
    <t>-535.821387788638 121.699932546182 -829.454041322918</t>
  </si>
  <si>
    <t>-561.631208317807 154.277635462998 -681.231044492788</t>
  </si>
  <si>
    <t>-606.993175980848 286.168664008909 -669.169716853326</t>
  </si>
  <si>
    <t>-525.371408141893 324.582190120374 -383.053831258597</t>
  </si>
  <si>
    <t>-318.661767900188 255.035926245842 -270.984949999078</t>
  </si>
  <si>
    <t>-550.815007253602 95.3016182011031 -679.029915298533</t>
  </si>
  <si>
    <t>-311.277624796971 18.0687322778588 -362.258361518077</t>
  </si>
  <si>
    <t>-502.799436936538 219.587125304644 -205.40040646783</t>
  </si>
  <si>
    <t>-491.491267505187 249.948902606782 209.818009946119</t>
  </si>
  <si>
    <t>-489.201990774879 282.736582147987 614.866109633255</t>
  </si>
  <si>
    <t>-341.172602583441 303.892233564846 673.804502981618</t>
  </si>
  <si>
    <t>-524.953645670133 60.9673231105612 -200.043723843507</t>
  </si>
  <si>
    <t>-528.775450505049 74.7119604750869 216.192390531263</t>
  </si>
  <si>
    <t>-529.769167028536 97.9830983632191 621.877530544292</t>
  </si>
  <si>
    <t>-386.517641036728 55.8829189739695 681.380315428082</t>
  </si>
  <si>
    <t>9763-20170724T150455.275160500.bin</t>
  </si>
  <si>
    <t>-513.596938988874 140.358386157511 -202.747103696903</t>
  </si>
  <si>
    <t>-529.154272995543 139.187524731299 -300.012693410855</t>
  </si>
  <si>
    <t>-540.342135577353 135.818379022086 -407.843641842203</t>
  </si>
  <si>
    <t>-547.979240496867 132.19326960956 -505.478185922737</t>
  </si>
  <si>
    <t>-553.108376685921 128.14785935652 -603.260358341773</t>
  </si>
  <si>
    <t>-557.658618170411 122.157786443933 -741.055150684273</t>
  </si>
  <si>
    <t>-535.408391254114 121.631634954787 -829.517754693752</t>
  </si>
  <si>
    <t>-561.085335499672 154.28794701169 -681.247804565308</t>
  </si>
  <si>
    <t>-606.571591336077 286.139706331094 -669.162359442049</t>
  </si>
  <si>
    <t>-525.477361059017 324.924860549466 -382.946576401036</t>
  </si>
  <si>
    <t>-318.803590892151 255.096629392855 -270.986852221038</t>
  </si>
  <si>
    <t>-550.209218668188 95.3231490427181 -679.043789074332</t>
  </si>
  <si>
    <t>-310.539788362457 18.2664822801937 -362.435954800064</t>
  </si>
  <si>
    <t>-502.53081570112 219.665834964775 -205.400107026006</t>
  </si>
  <si>
    <t>-491.372161617338 249.99543848985 209.82462471057</t>
  </si>
  <si>
    <t>-489.221402432879 282.74218397601 614.882893629527</t>
  </si>
  <si>
    <t>-341.187067440717 303.851476548529 673.825535192019</t>
  </si>
  <si>
    <t>-524.636740302558 61.0364565858799 -200.033820398238</t>
  </si>
  <si>
    <t>-528.710280318086 74.771281044093 216.2002112969</t>
  </si>
  <si>
    <t>-529.751188330582 97.9838747951867 621.883649151284</t>
  </si>
  <si>
    <t>-386.51446016268 55.8556857644703 681.402149624758</t>
  </si>
  <si>
    <t>9763-20170724T150455.338832300.bin</t>
  </si>
  <si>
    <t>-513.211591005246 140.333238485386 -202.726904796845</t>
  </si>
  <si>
    <t>-528.725476648114 139.143196344723 -299.999164794047</t>
  </si>
  <si>
    <t>-539.862221551873 135.741813583923 -407.834228045726</t>
  </si>
  <si>
    <t>-547.4513162475 132.0836575498 -505.471475698881</t>
  </si>
  <si>
    <t>-552.530367579029 128.001402120635 -603.254620916053</t>
  </si>
  <si>
    <t>-557.007676201054 121.956097884728 -741.049391583426</t>
  </si>
  <si>
    <t>-534.865115123353 121.353134039986 -829.538614148469</t>
  </si>
  <si>
    <t>-560.497781886533 154.104559265678 -681.255672107461</t>
  </si>
  <si>
    <t>-606.229382456921 285.87676368766 -669.20345277537</t>
  </si>
  <si>
    <t>-525.890718933051 324.843165839279 -382.799404464154</t>
  </si>
  <si>
    <t>-319.173924189007 254.455783566362 -271.270012623655</t>
  </si>
  <si>
    <t>-549.559359580187 95.1521800072508 -679.024569051871</t>
  </si>
  <si>
    <t>-309.730794382579 18.4120267345356 -362.615737499658</t>
  </si>
  <si>
    <t>-502.242400559523 219.638238155447 -205.392589176337</t>
  </si>
  <si>
    <t>-491.287812660248 250.020754286084 209.833766175017</t>
  </si>
  <si>
    <t>-489.23267725513 282.749561266734 614.890392555412</t>
  </si>
  <si>
    <t>-341.206135649879 303.902481834901 673.836907175491</t>
  </si>
  <si>
    <t>-524.227040388416 61.0208969440473 -200.024664244425</t>
  </si>
  <si>
    <t>-528.573479167156 74.8428702857771 216.203732874543</t>
  </si>
  <si>
    <t>-529.728167871027 97.9945412343961 621.890174872546</t>
  </si>
  <si>
    <t>-386.490385247084 55.8799384189188 681.415820972484</t>
  </si>
  <si>
    <t>9763-20170724T150455.375433300.bin</t>
  </si>
  <si>
    <t>-513.038903449286 140.326551022481 -202.713776502104</t>
  </si>
  <si>
    <t>-528.54998132255 139.135652387462 -299.986541334874</t>
  </si>
  <si>
    <t>-539.670976454341 135.729628827649 -407.823141260904</t>
  </si>
  <si>
    <t>-547.240509462202 132.066893500813 -505.461693744223</t>
  </si>
  <si>
    <t>-552.294603715533 127.980114869089 -603.245844964522</t>
  </si>
  <si>
    <t>-556.731106560713 121.928739481503 -741.0417710955</t>
  </si>
  <si>
    <t>-534.622520582859 121.302845831793 -829.539387755389</t>
  </si>
  <si>
    <t>-560.26427660155 154.075182169341 -681.249307730127</t>
  </si>
  <si>
    <t>-606.145098497151 285.792328303773 -669.1978610103</t>
  </si>
  <si>
    <t>-526.14627701116 324.720457566933 -382.693521740502</t>
  </si>
  <si>
    <t>-319.366933208359 254.11094004016 -271.420833122923</t>
  </si>
  <si>
    <t>-549.275797960231 95.1322744032943 -679.014686834827</t>
  </si>
  <si>
    <t>-309.394108107909 18.6401889949452 -362.645534575175</t>
  </si>
  <si>
    <t>-502.089949537388 219.642196595594 -205.391353953994</t>
  </si>
  <si>
    <t>-491.23189966508 250.014091966337 209.838359043873</t>
  </si>
  <si>
    <t>-489.245542547057 282.747234069066 614.896687245035</t>
  </si>
  <si>
    <t>-341.219347130743 303.927265290732 673.834375538674</t>
  </si>
  <si>
    <t>-524.016697221605 61.0062962400366 -200.022310861929</t>
  </si>
  <si>
    <t>-528.476437341128 74.8409408921373 216.204451616919</t>
  </si>
  <si>
    <t>-529.72412454733 98.0076708432819 621.889560339612</t>
  </si>
  <si>
    <t>-386.475322367611 55.9191439948888 681.407086855343</t>
  </si>
  <si>
    <t>9763-20170724T150455.440685500.bin</t>
  </si>
  <si>
    <t>-512.624283917581 140.285185638078 -202.710576787628</t>
  </si>
  <si>
    <t>-528.106348562026 139.07892349353 -299.987767973268</t>
  </si>
  <si>
    <t>-539.183114043483 135.669153943731 -407.828815383413</t>
  </si>
  <si>
    <t>-546.708051515591 132.009894773946 -505.470965904489</t>
  </si>
  <si>
    <t>-551.713245849384 127.934707581473 -603.258208412223</t>
  </si>
  <si>
    <t>-556.076753069769 121.908994030444 -741.057433834482</t>
  </si>
  <si>
    <t>-533.999274020378 121.267187075328 -829.562616468043</t>
  </si>
  <si>
    <t>-559.698253042714 154.033809007932 -681.258668036712</t>
  </si>
  <si>
    <t>-605.876151890172 285.644901395149 -669.172503459536</t>
  </si>
  <si>
    <t>-526.461464129483 324.496844215169 -382.4952438614</t>
  </si>
  <si>
    <t>-319.575109659797 253.566625175316 -271.62624504789</t>
  </si>
  <si>
    <t>-548.597637698586 95.1114695164226 -679.033599201393</t>
  </si>
  <si>
    <t>-308.626843797638 19.1682914406686 -362.738263461185</t>
  </si>
  <si>
    <t>-501.753977266636 219.602331799985 -205.37627915506</t>
  </si>
  <si>
    <t>-491.072964676819 250.033218266109 209.853659158508</t>
  </si>
  <si>
    <t>-489.259650655561 282.75491056937 614.911135286143</t>
  </si>
  <si>
    <t>-341.24607177413 304.035223862699 673.844443338861</t>
  </si>
  <si>
    <t>-523.510361133035 60.9285862405243 -200.011409843955</t>
  </si>
  <si>
    <t>-528.256671783769 74.903635834045 216.207521148217</t>
  </si>
  <si>
    <t>-529.696996939779 98.0360732340625 621.893844854926</t>
  </si>
  <si>
    <t>-386.451246180428 55.9629976123194 681.429636059927</t>
  </si>
  <si>
    <t>9763-20170724T150455.472744800.bin</t>
  </si>
  <si>
    <t>-512.386837583162 140.25092753493 -202.709606935173</t>
  </si>
  <si>
    <t>-527.872113191082 139.037103373875 -299.986195863379</t>
  </si>
  <si>
    <t>-538.932041245052 135.626277876492 -407.82884437681</t>
  </si>
  <si>
    <t>-546.433752241352 131.969962166265 -505.472977975293</t>
  </si>
  <si>
    <t>-551.407876169823 127.902959167101 -603.262116860014</t>
  </si>
  <si>
    <t>-555.719657960689 121.894870882545 -741.063824330957</t>
  </si>
  <si>
    <t>-533.634366556093 121.274403960228 -829.567235100539</t>
  </si>
  <si>
    <t>-559.390587906357 154.00693388496 -681.261187306186</t>
  </si>
  <si>
    <t>-605.752994822844 285.555898733966 -669.186119150233</t>
  </si>
  <si>
    <t>-526.755712970066 324.531236178198 -382.410415886287</t>
  </si>
  <si>
    <t>-319.81257029651 253.379216637548 -271.789679940981</t>
  </si>
  <si>
    <t>-548.236859939649 95.0944233299233 -679.041757557183</t>
  </si>
  <si>
    <t>-308.21502145218 19.3122353411818 -362.808949803627</t>
  </si>
  <si>
    <t>-501.549355961948 219.575206961126 -205.369632478817</t>
  </si>
  <si>
    <t>-490.970980283852 250.035713733219 209.860756047889</t>
  </si>
  <si>
    <t>-489.261201341968 282.75826435301 614.917132656108</t>
  </si>
  <si>
    <t>-341.25571143853 304.071447475212 673.858798157518</t>
  </si>
  <si>
    <t>-523.247594892614 60.8988313564898 -199.998361281281</t>
  </si>
  <si>
    <t>-528.153384154093 74.9113691504845 216.217407524918</t>
  </si>
  <si>
    <t>-529.678779520912 98.0430330728627 621.898284541644</t>
  </si>
  <si>
    <t>-386.433276451823 55.9966050351779 681.453488767002</t>
  </si>
  <si>
    <t>9763-20170724T150455.540492100.bin</t>
  </si>
  <si>
    <t>-512.004667366555 140.176623572158 -202.690846058577</t>
  </si>
  <si>
    <t>-527.475242272229 138.95393836534 -299.969626156032</t>
  </si>
  <si>
    <t>-538.486269740293 135.551700671579 -407.817675187405</t>
  </si>
  <si>
    <t>-545.931117552021 131.913381724519 -505.466678690383</t>
  </si>
  <si>
    <t>-550.836261175328 127.87600656167 -603.26053955388</t>
  </si>
  <si>
    <t>-555.038747599977 121.923374176976 -741.068030782523</t>
  </si>
  <si>
    <t>-532.937666884029 121.356600237176 -829.567928063004</t>
  </si>
  <si>
    <t>-558.809903353952 154.001217934397 -681.253358839288</t>
  </si>
  <si>
    <t>-605.534905235562 285.421585093871 -669.210132015104</t>
  </si>
  <si>
    <t>-527.512577523979 324.533459279109 -382.186212137382</t>
  </si>
  <si>
    <t>-320.37918705527 252.774030005558 -272.316529430904</t>
  </si>
  <si>
    <t>-547.55234211613 95.107986282595 -679.052811842939</t>
  </si>
  <si>
    <t>-307.32320201784 19.4985226382316 -362.872272811045</t>
  </si>
  <si>
    <t>-501.247277271265 219.537050005322 -205.362334270933</t>
  </si>
  <si>
    <t>-490.833491875376 250.002816038647 209.871813795316</t>
  </si>
  <si>
    <t>-489.268838354263 282.76333229845 614.936244417437</t>
  </si>
  <si>
    <t>-341.28930657129 304.239316166946 673.88399476678</t>
  </si>
  <si>
    <t>-522.766136056284 60.7998840125745 -199.982834739289</t>
  </si>
  <si>
    <t>-527.927883152467 74.9090679262481 216.22659786537</t>
  </si>
  <si>
    <t>-529.653917810238 98.0486923220237 621.906448880334</t>
  </si>
  <si>
    <t>-386.421063107562 56.0009195789355 681.491144014358</t>
  </si>
  <si>
    <t>9763-20170724T150455.573584900.bin</t>
  </si>
  <si>
    <t>-511.794829291877 140.118347371597 -202.678611768191</t>
  </si>
  <si>
    <t>-527.263071501352 138.892765159719 -299.957769197021</t>
  </si>
  <si>
    <t>-538.258283115241 135.496657864 -407.807559069938</t>
  </si>
  <si>
    <t>-545.68378240937 131.868950258151 -505.458597334767</t>
  </si>
  <si>
    <t>-550.564783751492 127.847924760919 -603.254311826626</t>
  </si>
  <si>
    <t>-554.728542010525 121.924888576638 -741.064245365419</t>
  </si>
  <si>
    <t>-532.625743976023 121.38959602254 -829.563749371791</t>
  </si>
  <si>
    <t>-558.543210339623 153.98492052213 -681.242730912961</t>
  </si>
  <si>
    <t>-605.446758265602 285.343653752873 -669.183574489571</t>
  </si>
  <si>
    <t>-527.861995613781 324.441010541359 -382.03905698694</t>
  </si>
  <si>
    <t>-320.632686424016 252.390717438685 -272.541149082218</t>
  </si>
  <si>
    <t>-547.232853129296 95.1012650703781 -679.053548283005</t>
  </si>
  <si>
    <t>-306.933622776807 19.5342383383993 -362.907894914861</t>
  </si>
  <si>
    <t>-501.055363653144 219.472828978821 -205.35238305826</t>
  </si>
  <si>
    <t>-490.72860784458 249.988568908448 209.880226082483</t>
  </si>
  <si>
    <t>-489.268950020553 282.757673670557 614.944068599299</t>
  </si>
  <si>
    <t>-341.29730268517 304.274139943927 673.896886882005</t>
  </si>
  <si>
    <t>-522.535696712947 60.7346143036502 -199.971943758847</t>
  </si>
  <si>
    <t>-527.810851527702 74.8870750015337 216.234591505699</t>
  </si>
  <si>
    <t>-529.645692707807 98.0607922264776 621.907599534685</t>
  </si>
  <si>
    <t>-386.402043450048 56.0561198623461 681.496735727686</t>
  </si>
  <si>
    <t>9763-20170724T150455.641336800.bin</t>
  </si>
  <si>
    <t>-511.418558538679 139.99154687198 -202.670642399854</t>
  </si>
  <si>
    <t>-526.865595160218 138.751398759621 -299.952934294779</t>
  </si>
  <si>
    <t>-537.835677123788 135.35855036795 -407.805392353227</t>
  </si>
  <si>
    <t>-545.238506125097 131.741794443199 -505.458467578256</t>
  </si>
  <si>
    <t>-550.097362995271 127.740096993266 -603.2561607801</t>
  </si>
  <si>
    <t>-554.230981060091 121.853242462914 -741.068519490653</t>
  </si>
  <si>
    <t>-532.151065755912 121.368669833487 -829.574082436341</t>
  </si>
  <si>
    <t>-558.098120339739 153.889884367432 -681.238002788023</t>
  </si>
  <si>
    <t>-605.240684911644 285.157261465481 -669.167531238825</t>
  </si>
  <si>
    <t>-528.265437742261 324.08557355017 -381.835943326938</t>
  </si>
  <si>
    <t>-320.882011950241 251.488963612676 -272.992733353964</t>
  </si>
  <si>
    <t>-546.70948641724 95.020818295219 -679.064862702203</t>
  </si>
  <si>
    <t>-306.165269502873 19.5457843286931 -363.010532901926</t>
  </si>
  <si>
    <t>-500.766364402465 219.346684341341 -205.335515522739</t>
  </si>
  <si>
    <t>-490.597907755007 249.938820816194 209.895475639608</t>
  </si>
  <si>
    <t>-489.280667839153 282.754811744038 614.95666675857</t>
  </si>
  <si>
    <t>-341.320172439193 304.373506857969 673.900021489224</t>
  </si>
  <si>
    <t>-522.065925083254 60.6129454063735 -199.957592323899</t>
  </si>
  <si>
    <t>-527.568094092061 74.831653889034 216.243773095638</t>
  </si>
  <si>
    <t>-529.635440745861 98.0818976684368 621.908100613339</t>
  </si>
  <si>
    <t>-386.386355794103 56.0997670779068 681.499990192782</t>
  </si>
  <si>
    <t>9763-20170724T150455.673924600.bin</t>
  </si>
  <si>
    <t>-511.260038339114 139.95081124027 -202.663640922308</t>
  </si>
  <si>
    <t>-526.708130468438 138.705485515891 -299.945769538236</t>
  </si>
  <si>
    <t>-537.69179430987 135.30179124223 -407.796449700439</t>
  </si>
  <si>
    <t>-545.111707122326 131.672515480546 -505.447767069798</t>
  </si>
  <si>
    <t>-549.992313501781 127.655004785052 -603.243703347859</t>
  </si>
  <si>
    <t>-554.161282558468 121.742189111676 -741.053948676016</t>
  </si>
  <si>
    <t>-532.106663846869 121.258046476486 -829.565846881548</t>
  </si>
  <si>
    <t>-558.022913965822 153.78842425064 -681.228012783527</t>
  </si>
  <si>
    <t>-605.260971790334 285.027904828914 -669.182480382451</t>
  </si>
  <si>
    <t>-528.580953109914 323.911415965748 -381.766051888895</t>
  </si>
  <si>
    <t>-321.135037539572 251.116832756965 -273.174329309712</t>
  </si>
  <si>
    <t>-546.614019727562 94.923412706727 -679.04749348569</t>
  </si>
  <si>
    <t>-305.949781138741 19.5077677304614 -363.056110320075</t>
  </si>
  <si>
    <t>-500.663823779641 219.292350078803 -205.330441257427</t>
  </si>
  <si>
    <t>-490.531587898459 249.903490851838 209.90000761865</t>
  </si>
  <si>
    <t>-489.284808778731 282.749193969911 614.962866745415</t>
  </si>
  <si>
    <t>-341.329754527843 304.402305316466 673.907356417467</t>
  </si>
  <si>
    <t>-521.885732850972 60.5704984057543 -199.952711425925</t>
  </si>
  <si>
    <t>-527.453434589773 74.8016480187168 216.247341262876</t>
  </si>
  <si>
    <t>-529.63227276265 98.0928537741006 621.906027189851</t>
  </si>
  <si>
    <t>-386.376343003331 56.1251851865211 681.49167939398</t>
  </si>
  <si>
    <t>9763-20170724T150455.738213100.bin</t>
  </si>
  <si>
    <t>-511.071473196288 139.805060549388 -202.652132201755</t>
  </si>
  <si>
    <t>-526.51879582969 138.539092279477 -299.934089228574</t>
  </si>
  <si>
    <t>-537.532363166643 135.10536386448 -407.780853118563</t>
  </si>
  <si>
    <t>-544.991408393945 131.444371371057 -505.427829568066</t>
  </si>
  <si>
    <t>-549.922996814582 127.389857758395 -603.219737091618</t>
  </si>
  <si>
    <t>-554.175946163671 121.418390189861 -741.024883031038</t>
  </si>
  <si>
    <t>-532.181419659219 120.916346123573 -829.551594177039</t>
  </si>
  <si>
    <t>-558.014290613285 153.487418006684 -681.209725211385</t>
  </si>
  <si>
    <t>-605.373437594313 284.68319152277 -669.234769168904</t>
  </si>
  <si>
    <t>-528.941105722984 323.63498479591 -381.761625070333</t>
  </si>
  <si>
    <t>-321.425668743242 250.693235856348 -273.401738571274</t>
  </si>
  <si>
    <t>-546.577746975556 94.6284449925042 -679.01223665441</t>
  </si>
  <si>
    <t>-305.706597802999 19.4204438749 -363.069806850019</t>
  </si>
  <si>
    <t>-500.50313774104 219.10954981107 -205.310089583864</t>
  </si>
  <si>
    <t>-490.433909452526 249.854766091619 209.911956985042</t>
  </si>
  <si>
    <t>-489.303924240509 282.741169857796 614.961630584645</t>
  </si>
  <si>
    <t>-341.345403290716 304.428337425866 673.884883752641</t>
  </si>
  <si>
    <t>-521.642392503102 60.4370317590724 -199.937185328322</t>
  </si>
  <si>
    <t>-527.309614524648 74.7046918537676 216.260260845111</t>
  </si>
  <si>
    <t>-529.630095731956 98.109347131008 621.906335020966</t>
  </si>
  <si>
    <t>-386.352695692183 56.2040355035965 681.484323485604</t>
  </si>
  <si>
    <t>9763-20170724T150455.774313700.bin</t>
  </si>
  <si>
    <t>-511.052566791613 139.714880112396 -202.640328117519</t>
  </si>
  <si>
    <t>-526.475980214652 138.439380348126 -299.925881344984</t>
  </si>
  <si>
    <t>-537.507509775929 134.976077802619 -407.769890537203</t>
  </si>
  <si>
    <t>-544.999868475664 131.278713420211 -505.412982295935</t>
  </si>
  <si>
    <t>-549.981251448969 127.176942378077 -603.20040786117</t>
  </si>
  <si>
    <t>-554.321044830141 121.126622140201 -740.999494656728</t>
  </si>
  <si>
    <t>-532.386546245396 120.580580911509 -829.540750478634</t>
  </si>
  <si>
    <t>-558.116451024494 153.230898063124 -681.200504161168</t>
  </si>
  <si>
    <t>-605.472332811901 284.439208635792 -669.241240914738</t>
  </si>
  <si>
    <t>-529.103066213288 323.54370767239 -381.771942486007</t>
  </si>
  <si>
    <t>-321.592989286893 250.565490096337 -273.426556511251</t>
  </si>
  <si>
    <t>-546.689002601646 94.3712006232793 -678.976044617364</t>
  </si>
  <si>
    <t>-305.73039509925 19.3873919559278 -363.018929436155</t>
  </si>
  <si>
    <t>-500.502886183051 219.035226778813 -205.31201051</t>
  </si>
  <si>
    <t>-490.409521362328 249.801930822572 209.907873927386</t>
  </si>
  <si>
    <t>-489.310547760471 282.737465256911 614.954148142806</t>
  </si>
  <si>
    <t>-341.34972526697 304.429746283826 673.869645644536</t>
  </si>
  <si>
    <t>-521.605611228827 60.3488664091883 -199.937051333361</t>
  </si>
  <si>
    <t>-527.290425743832 74.6616621367218 216.258655348091</t>
  </si>
  <si>
    <t>-529.633457530548 98.1043012713644 621.904399319219</t>
  </si>
  <si>
    <t>-386.356958828836 56.1928766416418 681.480164978237</t>
  </si>
  <si>
    <t>9763-20170724T150455.842198600.bin</t>
  </si>
  <si>
    <t>-511.034516379973 139.530734588621 -202.662121488314</t>
  </si>
  <si>
    <t>-526.44085138887 138.229511182188 -299.950026039612</t>
  </si>
  <si>
    <t>-537.572065715824 134.679288970037 -407.780915956856</t>
  </si>
  <si>
    <t>-545.199875762194 130.874324952301 -505.409561458002</t>
  </si>
  <si>
    <t>-550.36027953713 126.632284135482 -603.181564783441</t>
  </si>
  <si>
    <t>-554.996243167948 120.347157365931 -740.960416351294</t>
  </si>
  <si>
    <t>-533.187630266663 119.682076946913 -829.531999202978</t>
  </si>
  <si>
    <t>-558.64108153183 152.557496880638 -681.209229554273</t>
  </si>
  <si>
    <t>-606.035453081371 283.76643020278 -669.410160074969</t>
  </si>
  <si>
    <t>-529.717697668124 323.259537499901 -381.980315604497</t>
  </si>
  <si>
    <t>-322.317658726392 250.385474207692 -273.354321136459</t>
  </si>
  <si>
    <t>-547.252942563781 93.693216449059 -678.907043516567</t>
  </si>
  <si>
    <t>-306.072595537883 18.8758119141489 -362.952452987984</t>
  </si>
  <si>
    <t>-500.534315665413 218.838769018274 -205.327436930646</t>
  </si>
  <si>
    <t>-490.434378999383 249.71339005565 209.884237952452</t>
  </si>
  <si>
    <t>-489.307730780631 282.738238842003 614.941560711095</t>
  </si>
  <si>
    <t>-341.354788801318 304.446252590244 673.871133975988</t>
  </si>
  <si>
    <t>-521.567944593035 60.1584174560312 -199.924371360985</t>
  </si>
  <si>
    <t>-527.37420681059 74.5685096970021 216.266239455482</t>
  </si>
  <si>
    <t>-529.642727599282 98.0976051947889 621.909560133735</t>
  </si>
  <si>
    <t>-386.357063331742 56.203914195406 681.47573738305</t>
  </si>
  <si>
    <t>9763-20170724T150455.874791700.bin</t>
  </si>
  <si>
    <t>-511.028740719373 139.394054892004 -202.647135078704</t>
  </si>
  <si>
    <t>-526.429381685645 138.092705420449 -299.936029693969</t>
  </si>
  <si>
    <t>-537.603473535667 134.506941993546 -407.761315924071</t>
  </si>
  <si>
    <t>-545.288305107033 130.653651715561 -505.383490309832</t>
  </si>
  <si>
    <t>-550.522981883262 126.345715224097 -603.148723889315</t>
  </si>
  <si>
    <t>-555.280677117271 119.948293852295 -740.918259052114</t>
  </si>
  <si>
    <t>-533.534888237197 119.226074967824 -829.504945518043</t>
  </si>
  <si>
    <t>-558.865456424069 152.208823017513 -681.190433817622</t>
  </si>
  <si>
    <t>-606.24450747323 283.42793801801 -669.502111274863</t>
  </si>
  <si>
    <t>-530.025852116585 323.190829559232 -382.083087444708</t>
  </si>
  <si>
    <t>-322.712318227091 250.189157257779 -273.377829634529</t>
  </si>
  <si>
    <t>-547.48980974739 93.3435522273348 -678.849788751024</t>
  </si>
  <si>
    <t>-306.133108326915 18.3357449680018 -362.895368338545</t>
  </si>
  <si>
    <t>-500.494715788923 218.706055680738 -205.325947366445</t>
  </si>
  <si>
    <t>-490.432555913847 249.634046586423 209.882659580804</t>
  </si>
  <si>
    <t>-489.310593313252 282.728341622853 614.933960572714</t>
  </si>
  <si>
    <t>-341.356872601233 304.433328174317 673.862698532071</t>
  </si>
  <si>
    <t>-521.574432673748 60.0290751108844 -199.915305695329</t>
  </si>
  <si>
    <t>-527.409855839518 74.5067897892241 216.27262672957</t>
  </si>
  <si>
    <t>-529.647433210972 98.0874011857611 621.91212710478</t>
  </si>
  <si>
    <t>-386.36798944514 56.1634147056855 681.471922787539</t>
  </si>
  <si>
    <t>9763-20170724T150455.940360600.bin</t>
  </si>
  <si>
    <t>-511.071455785994 139.21023287969 -202.619528942202</t>
  </si>
  <si>
    <t>-526.486553669853 137.923237533503 -299.906252823697</t>
  </si>
  <si>
    <t>-537.758221150406 134.29310240562 -407.719898710469</t>
  </si>
  <si>
    <t>-545.561471760618 130.371922329979 -505.329924481436</t>
  </si>
  <si>
    <t>-550.9429819926 125.967058056311 -603.083018230899</t>
  </si>
  <si>
    <t>-555.935655831302 119.400651783617 -740.836185386185</t>
  </si>
  <si>
    <t>-534.310415335842 118.55913057686 -829.451301877008</t>
  </si>
  <si>
    <t>-559.40494233438 151.7369174147 -681.14259067968</t>
  </si>
  <si>
    <t>-606.772225995529 282.976134912624 -669.64320686857</t>
  </si>
  <si>
    <t>-530.95539435526 323.281636732856 -382.193576433697</t>
  </si>
  <si>
    <t>-323.736513478998 249.980718208553 -273.509167600239</t>
  </si>
  <si>
    <t>-548.05255613 92.8693900597507 -678.747928942663</t>
  </si>
  <si>
    <t>-306.322509908456 16.7255175209179 -362.975043202993</t>
  </si>
  <si>
    <t>-500.529081472091 218.52348291148 -205.317296101614</t>
  </si>
  <si>
    <t>-490.421437447206 249.547012849654 209.88311285748</t>
  </si>
  <si>
    <t>-489.315252253888 282.710802346924 614.919294167864</t>
  </si>
  <si>
    <t>-341.363231725974 304.446850036754 673.84071830061</t>
  </si>
  <si>
    <t>-521.660269471303 59.8635923718748 -199.901913125683</t>
  </si>
  <si>
    <t>-527.458153155218 74.420382166848 216.283724082522</t>
  </si>
  <si>
    <t>-529.662221557506 98.0826150662288 621.907842894355</t>
  </si>
  <si>
    <t>-386.389514294023 56.1044297431251 681.445826115786</t>
  </si>
  <si>
    <t>9763-20170724T150455.974960400.bin</t>
  </si>
  <si>
    <t>-511.097606999602 139.149758705515 -202.633266758887</t>
  </si>
  <si>
    <t>-526.516686706328 137.859307500699 -299.919400597008</t>
  </si>
  <si>
    <t>-537.860020888783 134.20207432274 -407.724504777383</t>
  </si>
  <si>
    <t>-545.754053890984 130.244707373018 -505.32583210106</t>
  </si>
  <si>
    <t>-551.251569301031 125.790165648492 -603.070116352248</t>
  </si>
  <si>
    <t>-556.433408462919 119.137989407747 -740.81225832604</t>
  </si>
  <si>
    <t>-534.876799697182 118.249331500985 -829.443619290981</t>
  </si>
  <si>
    <t>-559.814716076107 151.512684998291 -681.134405371397</t>
  </si>
  <si>
    <t>-607.170465773902 282.760166067291 -669.715166252034</t>
  </si>
  <si>
    <t>-531.460245184624 323.316318533345 -382.272694563536</t>
  </si>
  <si>
    <t>-324.319773183692 249.911388980075 -273.508965008518</t>
  </si>
  <si>
    <t>-548.47105405036 92.6442559412867 -678.718157255762</t>
  </si>
  <si>
    <t>-306.728828885919 16.0708340693072 -363.101010663854</t>
  </si>
  <si>
    <t>-500.505967759214 218.481082636968 -205.324460627853</t>
  </si>
  <si>
    <t>-490.408452459817 249.496765755028 209.87676871982</t>
  </si>
  <si>
    <t>-489.31194973848 282.705232713776 614.913686767195</t>
  </si>
  <si>
    <t>-341.360910052448 304.425536824014 673.843425465913</t>
  </si>
  <si>
    <t>-521.702427597476 59.7722574451911 -199.900287408803</t>
  </si>
  <si>
    <t>-527.498730463413 74.3826555394212 216.283497140152</t>
  </si>
  <si>
    <t>-529.673596694574 98.0711288993691 621.906252784761</t>
  </si>
  <si>
    <t>-386.405026733489 56.0690773967551 681.437256241497</t>
  </si>
  <si>
    <t>9763-20170724T150456.039509900.bin</t>
  </si>
  <si>
    <t>-511.105084158882 139.029173667747 -202.643012944317</t>
  </si>
  <si>
    <t>-526.529201637861 137.725437850235 -299.928218809414</t>
  </si>
  <si>
    <t>-537.996612092595 134.049216932132 -407.719665790644</t>
  </si>
  <si>
    <t>-546.050229987816 130.067942760603 -505.306891419247</t>
  </si>
  <si>
    <t>-551.754384735223 125.579486216441 -603.037751273237</t>
  </si>
  <si>
    <t>-557.276245198068 118.866173525034 -740.763709417678</t>
  </si>
  <si>
    <t>-535.837702959193 117.969014535995 -829.423604047119</t>
  </si>
  <si>
    <t>-560.500528952129 151.269232297385 -681.092524398362</t>
  </si>
  <si>
    <t>-607.718013674475 282.578360998873 -669.75134189501</t>
  </si>
  <si>
    <t>-532.068848354615 323.391239581415 -382.329254129392</t>
  </si>
  <si>
    <t>-325.059698115401 249.969015292897 -273.32739201262</t>
  </si>
  <si>
    <t>-549.170306785216 92.3982034611872 -678.677209368307</t>
  </si>
  <si>
    <t>-307.103520621059 15.5110469351928 -363.313849619083</t>
  </si>
  <si>
    <t>-500.475417650045 218.371304817341 -205.340320111222</t>
  </si>
  <si>
    <t>-490.405171887606 249.393639335702 209.86111936579</t>
  </si>
  <si>
    <t>-489.307891506647 282.692225670696 614.898215668482</t>
  </si>
  <si>
    <t>-341.362956726219 304.411863640586 673.843586412038</t>
  </si>
  <si>
    <t>-521.730633743143 59.6683160022194 -199.892182582651</t>
  </si>
  <si>
    <t>-527.525872959745 74.3111875546322 216.290466598069</t>
  </si>
  <si>
    <t>-529.675558547064 98.0609669676389 621.914114098498</t>
  </si>
  <si>
    <t>-386.413239984986 56.040367678025 681.447088870925</t>
  </si>
  <si>
    <t>9763-20170724T150456.074106600.bin</t>
  </si>
  <si>
    <t>-511.124620532764 138.990484993913 -202.633260771997</t>
  </si>
  <si>
    <t>-526.561112539467 137.678512004637 -299.916244797815</t>
  </si>
  <si>
    <t>-538.108855146847 133.985840523277 -407.69867957492</t>
  </si>
  <si>
    <t>-546.261629777377 129.983534912179 -505.276795388896</t>
  </si>
  <si>
    <t>-552.091128023492 125.466258615299 -602.998906441835</t>
  </si>
  <si>
    <t>-557.816649539541 118.702541916487 -740.714074068053</t>
  </si>
  <si>
    <t>-536.461737518812 117.804209824012 -829.394232232551</t>
  </si>
  <si>
    <t>-560.952214760039 151.127414447381 -681.05018705095</t>
  </si>
  <si>
    <t>-608.121576294151 282.456560363124 -669.737932429259</t>
  </si>
  <si>
    <t>-532.426869654693 323.419671502609 -382.349082983943</t>
  </si>
  <si>
    <t>-325.494424541743 249.943987007194 -273.237732087548</t>
  </si>
  <si>
    <t>-549.619389964909 92.2572860764863 -678.629975518004</t>
  </si>
  <si>
    <t>-307.254538470853 15.2961735157342 -363.3305735451</t>
  </si>
  <si>
    <t>-500.51767173251 218.325685810005 -205.338463075145</t>
  </si>
  <si>
    <t>-490.442476246831 249.386983690485 209.859897366054</t>
  </si>
  <si>
    <t>-489.312025148091 282.692415827735 614.888275520394</t>
  </si>
  <si>
    <t>-341.371313666723 304.442401824991 673.833035792425</t>
  </si>
  <si>
    <t>-521.746177295904 59.6113557527221 -199.888966024805</t>
  </si>
  <si>
    <t>-527.518171088924 74.2763261268876 216.293278326166</t>
  </si>
  <si>
    <t>-529.673306989265 98.0613880646663 621.913857144487</t>
  </si>
  <si>
    <t>-386.414885767124 56.0353804585284 681.452458917843</t>
  </si>
  <si>
    <t>9763-20170724T150456.140327100.bin</t>
  </si>
  <si>
    <t>-511.117771561534 138.888464605701 -202.633575353497</t>
  </si>
  <si>
    <t>-526.56364489645 137.560398326285 -299.914861250449</t>
  </si>
  <si>
    <t>-538.218590860564 133.833122790773 -407.684396996418</t>
  </si>
  <si>
    <t>-546.506447924154 129.788819896957 -505.249558760636</t>
  </si>
  <si>
    <t>-552.508531208813 125.21620269083 -602.958667937521</t>
  </si>
  <si>
    <t>-558.515847030838 118.358410150892 -740.657171670452</t>
  </si>
  <si>
    <t>-537.320370412955 117.465360519398 -829.375628578253</t>
  </si>
  <si>
    <t>-561.540545640162 150.822060352477 -681.008368473409</t>
  </si>
  <si>
    <t>-608.675790768974 282.175485034595 -669.799553385994</t>
  </si>
  <si>
    <t>-532.979926061877 323.317779899942 -382.436744741828</t>
  </si>
  <si>
    <t>-326.145444295832 249.615405966789 -273.292489266591</t>
  </si>
  <si>
    <t>-550.180316838791 91.957709321385 -678.572516723204</t>
  </si>
  <si>
    <t>-307.860013194204 14.8977905966449 -363.318995974318</t>
  </si>
  <si>
    <t>-500.559875805198 218.245774644842 -205.358374153671</t>
  </si>
  <si>
    <t>-490.477157689792 249.348514810417 209.836695741422</t>
  </si>
  <si>
    <t>-489.318767069692 282.698309285759 614.863976813671</t>
  </si>
  <si>
    <t>-341.386511093645 304.510205892727 673.807097351481</t>
  </si>
  <si>
    <t>-521.69823674933 59.5180460734748 -199.882193142561</t>
  </si>
  <si>
    <t>-527.491329207939 74.2403070715839 216.297679321264</t>
  </si>
  <si>
    <t>-529.664773948798 98.0606744474298 621.913332037558</t>
  </si>
  <si>
    <t>-386.404560925471 56.0527609800354 681.46036016216</t>
  </si>
  <si>
    <t>9763-20170724T150456.171920900.bin</t>
  </si>
  <si>
    <t>-511.134676487137 138.87404178291 -202.642651415592</t>
  </si>
  <si>
    <t>-526.582741985254 137.542000712655 -299.923519317192</t>
  </si>
  <si>
    <t>-538.282073692071 133.803187017906 -407.687923552076</t>
  </si>
  <si>
    <t>-546.62655719897 129.743948810753 -505.247565333919</t>
  </si>
  <si>
    <t>-552.701474703038 125.150862289632 -602.951186178321</t>
  </si>
  <si>
    <t>-558.828099667522 118.257581266638 -740.642699703362</t>
  </si>
  <si>
    <t>-537.71225200644 117.364168983744 -829.380113571225</t>
  </si>
  <si>
    <t>-561.808214123527 150.735195393703 -680.99933853099</t>
  </si>
  <si>
    <t>-608.936439693479 282.087852426687 -669.833513389979</t>
  </si>
  <si>
    <t>-533.308292357846 323.392385088956 -382.475964550519</t>
  </si>
  <si>
    <t>-326.541697059396 249.524746239331 -273.314794892778</t>
  </si>
  <si>
    <t>-550.431679586465 91.8741703805488 -678.558761768049</t>
  </si>
  <si>
    <t>-308.253226348269 14.8528192538574 -363.471913013633</t>
  </si>
  <si>
    <t>-500.587198761151 218.23979310919 -205.367780979051</t>
  </si>
  <si>
    <t>-490.469314910249 249.339634804588 209.826680711357</t>
  </si>
  <si>
    <t>-489.318238786104 282.697633631763 614.854269082525</t>
  </si>
  <si>
    <t>-341.392918620384 304.545255499552 673.801597452526</t>
  </si>
  <si>
    <t>-521.706615299831 59.485551446832 -199.881351471996</t>
  </si>
  <si>
    <t>-527.502130031617 74.2327366756715 216.297630633093</t>
  </si>
  <si>
    <t>-529.662660897944 98.0596151684126 621.916781497338</t>
  </si>
  <si>
    <t>-386.396372514216 56.0825177129339 681.470870821796</t>
  </si>
  <si>
    <t>9763-20170724T150456.241404100.bin</t>
  </si>
  <si>
    <t>-511.120225352758 138.81261752429 -202.650087372275</t>
  </si>
  <si>
    <t>-526.588043525037 137.46757970508 -299.927748526293</t>
  </si>
  <si>
    <t>-538.402839241279 133.706127777156 -407.678646288669</t>
  </si>
  <si>
    <t>-546.888994137888 129.619287587456 -505.224966482695</t>
  </si>
  <si>
    <t>-553.142441793142 124.988868752239 -602.915572981312</t>
  </si>
  <si>
    <t>-559.558770290829 118.030703102055 -740.590614504713</t>
  </si>
  <si>
    <t>-538.577125292991 117.122183664229 -829.359746728749</t>
  </si>
  <si>
    <t>-562.412802606906 150.536450248151 -680.956499903298</t>
  </si>
  <si>
    <t>-609.499497971274 281.917185602939 -669.822379224878</t>
  </si>
  <si>
    <t>-533.82861925334 323.394520802011 -382.501087306912</t>
  </si>
  <si>
    <t>-327.203036548529 249.333611590539 -273.203875754588</t>
  </si>
  <si>
    <t>-551.032330732815 91.6764333641531 -678.512053353084</t>
  </si>
  <si>
    <t>-309.069191102573 15.1971353283459 -363.497013726975</t>
  </si>
  <si>
    <t>-500.565731782309 218.181446008096 -205.385067337334</t>
  </si>
  <si>
    <t>-490.471585489001 249.296573183313 209.808842655306</t>
  </si>
  <si>
    <t>-489.317481283675 282.697510926995 614.834078081459</t>
  </si>
  <si>
    <t>-341.398231234728 304.562168817741 673.790307074882</t>
  </si>
  <si>
    <t>-521.678765738721 59.4142209968552 -199.870320053602</t>
  </si>
  <si>
    <t>-527.5058025479 74.2177121169191 216.306250789627</t>
  </si>
  <si>
    <t>-529.65963900521 98.0636084308071 621.919533677348</t>
  </si>
  <si>
    <t>-386.385145214164 56.1210053174882 681.478194716203</t>
  </si>
  <si>
    <t>9763-20170724T150456.273513800.bin</t>
  </si>
  <si>
    <t>-511.133266946371 138.77965134429 -202.653591954649</t>
  </si>
  <si>
    <t>-526.624028166281 137.434511069004 -299.927577663305</t>
  </si>
  <si>
    <t>-538.480400018785 133.67744239207 -407.674136218873</t>
  </si>
  <si>
    <t>-547.010818988263 129.595553829416 -505.216831335771</t>
  </si>
  <si>
    <t>-553.315267387532 124.970988766968 -602.904454652754</t>
  </si>
  <si>
    <t>-559.810534797245 118.021709555132 -740.576221705543</t>
  </si>
  <si>
    <t>-538.873185635101 117.125723525457 -829.355841482711</t>
  </si>
  <si>
    <t>-562.635001653244 150.522817346601 -680.938017510176</t>
  </si>
  <si>
    <t>-609.705258261525 281.8978080952 -669.830355590975</t>
  </si>
  <si>
    <t>-534.004126195107 323.382222472631 -382.51799103137</t>
  </si>
  <si>
    <t>-327.428699950982 249.312148858763 -273.132482175914</t>
  </si>
  <si>
    <t>-551.243865170596 91.6642051341155 -678.50436329746</t>
  </si>
  <si>
    <t>-309.061844929217 15.2636954923698 -363.419966272326</t>
  </si>
  <si>
    <t>-500.601266230969 218.148958170465 -205.389202724326</t>
  </si>
  <si>
    <t>-490.479803030608 249.290322297297 209.802043160834</t>
  </si>
  <si>
    <t>-489.318880422673 282.699859860234 614.826150761834</t>
  </si>
  <si>
    <t>-341.403918026069 304.58468505886 673.785658773871</t>
  </si>
  <si>
    <t>-521.694878718737 59.3884693430391 -199.870105820705</t>
  </si>
  <si>
    <t>-527.519821409456 74.194849713482 216.306382406435</t>
  </si>
  <si>
    <t>-529.652482374826 98.0668593321639 621.92096823575</t>
  </si>
  <si>
    <t>-386.373918027035 56.1472553703784 681.486065540684</t>
  </si>
  <si>
    <t>9763-20170724T150456.344393400.bin</t>
  </si>
  <si>
    <t>-511.229962229503 138.701976398055 -202.651921309099</t>
  </si>
  <si>
    <t>-526.712733309616 137.354064301679 -299.927157086623</t>
  </si>
  <si>
    <t>-538.621168794831 133.58109671238 -407.667354122877</t>
  </si>
  <si>
    <t>-547.222579741008 129.477285955541 -505.202879275604</t>
  </si>
  <si>
    <t>-553.621483990103 124.821583676193 -602.882898689285</t>
  </si>
  <si>
    <t>-560.274008116083 117.816861430508 -740.544274062206</t>
  </si>
  <si>
    <t>-539.435660898065 116.924797437782 -829.34728788546</t>
  </si>
  <si>
    <t>-563.027453396545 150.342502786715 -680.916236962401</t>
  </si>
  <si>
    <t>-610.042271248967 281.744544899789 -669.804696992825</t>
  </si>
  <si>
    <t>-534.361540416677 323.434825122196 -382.516805094448</t>
  </si>
  <si>
    <t>-327.879322625613 249.346465625624 -272.967718859393</t>
  </si>
  <si>
    <t>-551.639346800873 91.4838224545638 -678.471723272986</t>
  </si>
  <si>
    <t>-309.019407647454 14.9787949941647 -363.414860629581</t>
  </si>
  <si>
    <t>-500.694743083208 218.059523565026 -205.386746553694</t>
  </si>
  <si>
    <t>-490.53004231174 249.273743438082 209.797941587986</t>
  </si>
  <si>
    <t>-489.31766859773 282.691584019515 614.813870879962</t>
  </si>
  <si>
    <t>-341.406023466683 304.582239426142 673.779511171275</t>
  </si>
  <si>
    <t>-521.751085282713 59.2988480394015 -199.86583178905</t>
  </si>
  <si>
    <t>-527.590916602759 74.1610349816262 216.308470329351</t>
  </si>
  <si>
    <t>-529.656967163363 98.0605943442083 621.924866959105</t>
  </si>
  <si>
    <t>-386.384592616078 56.1308058875584 681.49777150103</t>
  </si>
  <si>
    <t>9763-20170724T150456.375479800.bin</t>
  </si>
  <si>
    <t>-511.227224664115 138.664923469084 -202.663513810267</t>
  </si>
  <si>
    <t>-526.70955899193 137.312444787523 -299.938653368575</t>
  </si>
  <si>
    <t>-538.637955082522 133.521829845744 -407.676072675332</t>
  </si>
  <si>
    <t>-547.26514524136 129.395957738861 -505.208447936</t>
  </si>
  <si>
    <t>-553.697228975938 124.711215734932 -602.884888516223</t>
  </si>
  <si>
    <t>-560.403915262175 117.657652142389 -740.541101924238</t>
  </si>
  <si>
    <t>-539.584536453536 116.763468939205 -829.348532818326</t>
  </si>
  <si>
    <t>-563.129082282464 150.205186207841 -680.923873154366</t>
  </si>
  <si>
    <t>-610.138945926409 281.617905983663 -669.877645157828</t>
  </si>
  <si>
    <t>-534.563189778456 323.468101490501 -382.585468365999</t>
  </si>
  <si>
    <t>-328.152908605883 249.35369122592 -272.918382241047</t>
  </si>
  <si>
    <t>-551.749670888362 91.3457201053493 -678.462419813052</t>
  </si>
  <si>
    <t>-309.144709112863 14.6993852631917 -363.676491805464</t>
  </si>
  <si>
    <t>-500.711901152985 218.037704297036 -205.393739398786</t>
  </si>
  <si>
    <t>-490.560455545994 249.249717215909 209.791496333106</t>
  </si>
  <si>
    <t>-489.313781535854 282.694784785771 614.808135857497</t>
  </si>
  <si>
    <t>-341.406420858978 304.58716971578 673.783883401002</t>
  </si>
  <si>
    <t>-521.760929191906 59.2694609648383 -199.867763853503</t>
  </si>
  <si>
    <t>-527.60576486127 74.1449057345851 216.305900751797</t>
  </si>
  <si>
    <t>-529.658338407975 98.0548277604007 621.924948740316</t>
  </si>
  <si>
    <t>-386.383249758969 56.1396190966345 681.501491770537</t>
  </si>
  <si>
    <t>9763-20170724T150456.440655500.bin</t>
  </si>
  <si>
    <t>-511.240505530783 138.628578466192 -202.647867286528</t>
  </si>
  <si>
    <t>-526.719829483484 137.282452321977 -299.923633657739</t>
  </si>
  <si>
    <t>-538.701934094242 133.486115092804 -407.654882402617</t>
  </si>
  <si>
    <t>-547.400072591881 129.347255534225 -505.180307340716</t>
  </si>
  <si>
    <t>-553.92501688151 124.640668944851 -602.849548795994</t>
  </si>
  <si>
    <t>-560.78505419911 117.545532162025 -740.496212135426</t>
  </si>
  <si>
    <t>-540.009507637775 116.647555675284 -829.313870392149</t>
  </si>
  <si>
    <t>-563.441206282748 150.111727137199 -680.885882450733</t>
  </si>
  <si>
    <t>-610.385391725948 281.544754666034 -669.863582510885</t>
  </si>
  <si>
    <t>-534.833812038546 323.666803443514 -382.604688232767</t>
  </si>
  <si>
    <t>-328.517748554697 249.443724389918 -272.833973226676</t>
  </si>
  <si>
    <t>-552.064223867597 91.2518774810458 -678.418836719331</t>
  </si>
  <si>
    <t>-309.635532653724 14.7414587169258 -363.77937276914</t>
  </si>
  <si>
    <t>-500.714684938984 217.991950437308 -205.395029887453</t>
  </si>
  <si>
    <t>-490.577670301328 249.23156340099 209.788447965192</t>
  </si>
  <si>
    <t>-489.320995286294 282.686904350289 614.803005787265</t>
  </si>
  <si>
    <t>-341.408467052979 304.57015128904 673.769210348341</t>
  </si>
  <si>
    <t>-521.757590572397 59.2445391834499 -199.873014631919</t>
  </si>
  <si>
    <t>-527.61431982431 74.1509446139796 216.29945447845</t>
  </si>
  <si>
    <t>-529.661559176521 98.0719204258326 621.917534596074</t>
  </si>
  <si>
    <t>-386.380543506392 56.1605683590699 681.482579615672</t>
  </si>
  <si>
    <t>9763-20170724T150456.473781800.bin</t>
  </si>
  <si>
    <t>-511.233129934025 138.628318861473 -202.644208873549</t>
  </si>
  <si>
    <t>-526.718286936897 137.287717802426 -299.919112125521</t>
  </si>
  <si>
    <t>-538.722111373368 133.497874519224 -407.648233192925</t>
  </si>
  <si>
    <t>-547.44597606869 129.36473051651 -505.171676911661</t>
  </si>
  <si>
    <t>-554.002740095705 124.662888348706 -602.838944878982</t>
  </si>
  <si>
    <t>-560.9139276823 117.57347530121 -740.483349724459</t>
  </si>
  <si>
    <t>-540.152362153365 116.687947775613 -829.304366609489</t>
  </si>
  <si>
    <t>-563.552861029277 150.136252100578 -680.870239368594</t>
  </si>
  <si>
    <t>-610.496816930122 281.568993556569 -669.803833067477</t>
  </si>
  <si>
    <t>-534.914597133645 323.705286978841 -382.555032036218</t>
  </si>
  <si>
    <t>-328.611619719558 249.44166560434 -272.787207474014</t>
  </si>
  <si>
    <t>-552.165097545941 91.2781356042224 -678.410576990751</t>
  </si>
  <si>
    <t>-309.633988038109 14.7895674561337 -363.699961617451</t>
  </si>
  <si>
    <t>-500.706816089708 217.983988547165 -205.393766484489</t>
  </si>
  <si>
    <t>-490.580979079267 249.228314152015 209.789650897995</t>
  </si>
  <si>
    <t>-489.329546908525 282.682780110307 614.80129765895</t>
  </si>
  <si>
    <t>-341.412659271013 304.569499759932 673.755188271172</t>
  </si>
  <si>
    <t>-521.768480618843 59.2379840337962 -199.872046446977</t>
  </si>
  <si>
    <t>-527.615348670668 74.1492156843126 216.300357358704</t>
  </si>
  <si>
    <t>-529.666025799053 98.0835752965568 621.913649079177</t>
  </si>
  <si>
    <t>-386.383083209032 56.1621885607437 681.466968618246</t>
  </si>
  <si>
    <t>9763-20170724T150456.539057600.bin</t>
  </si>
  <si>
    <t>-511.225751294229 138.612512145499 -202.649029161621</t>
  </si>
  <si>
    <t>-526.704857269761 137.282533782498 -299.925075171318</t>
  </si>
  <si>
    <t>-538.698104261643 133.497423242627 -407.655536645675</t>
  </si>
  <si>
    <t>-547.410449075823 129.366127699195 -505.179916747217</t>
  </si>
  <si>
    <t>-553.953516876903 124.664358589285 -602.848275983917</t>
  </si>
  <si>
    <t>-560.842980546988 117.573261512862 -740.493643168334</t>
  </si>
  <si>
    <t>-540.083285056674 116.737729985557 -829.315570859936</t>
  </si>
  <si>
    <t>-563.491939067565 150.136590700703 -680.881417804667</t>
  </si>
  <si>
    <t>-610.453601505694 281.555197684048 -669.784479899112</t>
  </si>
  <si>
    <t>-535.065441853447 323.630001699944 -382.475714203073</t>
  </si>
  <si>
    <t>-328.770126151749 249.24845999525 -272.77322576569</t>
  </si>
  <si>
    <t>-552.103334261785 91.2788417689169 -678.419227993441</t>
  </si>
  <si>
    <t>-309.814924179748 15.1969222351072 -363.589222124763</t>
  </si>
  <si>
    <t>-500.695498439947 217.969370442186 -205.383602964241</t>
  </si>
  <si>
    <t>-490.581494499638 249.233870026932 209.798635773231</t>
  </si>
  <si>
    <t>-489.338331310058 282.673744902337 614.803016443381</t>
  </si>
  <si>
    <t>-341.416778828896 304.562924605765 673.744320793041</t>
  </si>
  <si>
    <t>-521.780158599464 59.2258834214672 -199.870121175145</t>
  </si>
  <si>
    <t>-527.623657425991 74.1625456878819 216.301421902828</t>
  </si>
  <si>
    <t>-529.667333710329 98.0956454727536 621.907527789244</t>
  </si>
  <si>
    <t>-386.377314586047 56.1994258639311 681.461465209017</t>
  </si>
  <si>
    <t>9763-20170724T150456.574650500.bin</t>
  </si>
  <si>
    <t>-511.235337440369 138.634510682172 -202.64843705322</t>
  </si>
  <si>
    <t>-526.709779902412 137.302049428248 -299.925135220004</t>
  </si>
  <si>
    <t>-538.686174312118 133.521138419419 -407.657632077923</t>
  </si>
  <si>
    <t>-547.378929093065 129.396635136418 -505.184084329438</t>
  </si>
  <si>
    <t>-553.898238452096 124.704996226015 -602.854376313631</t>
  </si>
  <si>
    <t>-560.750074120049 117.631811962765 -740.502595235441</t>
  </si>
  <si>
    <t>-539.970803270709 116.829833929806 -829.320283538995</t>
  </si>
  <si>
    <t>-563.413490000312 150.18784117291 -680.886998501729</t>
  </si>
  <si>
    <t>-610.363504338318 281.609742562148 -669.769044149408</t>
  </si>
  <si>
    <t>-535.132536899428 323.645167823154 -382.413260300741</t>
  </si>
  <si>
    <t>-328.846802357656 249.130227149285 -272.783360463193</t>
  </si>
  <si>
    <t>-552.029229507358 91.3289820648915 -678.429150490474</t>
  </si>
  <si>
    <t>-309.920720236305 15.4353713995397 -363.416871723801</t>
  </si>
  <si>
    <t>-500.727900324495 218.003790251952 -205.386976460388</t>
  </si>
  <si>
    <t>-490.610004636016 249.242046071361 209.797110950746</t>
  </si>
  <si>
    <t>-489.329577322057 282.679042412444 614.80791902281</t>
  </si>
  <si>
    <t>-341.413175399277 304.571294817416 673.761051998335</t>
  </si>
  <si>
    <t>-521.774397359137 59.2440833089258 -199.872843866288</t>
  </si>
  <si>
    <t>-527.616802762708 74.1730676669508 216.299001165916</t>
  </si>
  <si>
    <t>-529.663878900234 98.0907626003107 621.909588078368</t>
  </si>
  <si>
    <t>-386.380497528874 56.1872972489261 681.474411356628</t>
  </si>
  <si>
    <t>9763-20170724T150456.643336100.bin</t>
  </si>
  <si>
    <t>-511.24043661769 138.671552786097 -202.644336999069</t>
  </si>
  <si>
    <t>-526.71722080421 137.346150690818 -299.920820216942</t>
  </si>
  <si>
    <t>-538.660187310781 133.579542321746 -407.657400091991</t>
  </si>
  <si>
    <t>-547.308473627234 129.472338499162 -505.188638666539</t>
  </si>
  <si>
    <t>-553.769282453985 124.803458429134 -602.86397402103</t>
  </si>
  <si>
    <t>-560.52424249173 117.768835691376 -740.518840831438</t>
  </si>
  <si>
    <t>-539.716972339741 117.024030268164 -829.330472709656</t>
  </si>
  <si>
    <t>-563.238189794604 150.306304372258 -680.895527148939</t>
  </si>
  <si>
    <t>-610.257669115992 281.701214834186 -669.740520247632</t>
  </si>
  <si>
    <t>-535.209808650345 323.613760367372 -382.319012907833</t>
  </si>
  <si>
    <t>-328.887771945139 248.888519816374 -272.900714147445</t>
  </si>
  <si>
    <t>-551.838539631819 91.4500901944984 -678.447200684078</t>
  </si>
  <si>
    <t>-310.053834844785 15.6592466641025 -363.241011703001</t>
  </si>
  <si>
    <t>-500.739398238679 218.032302361824 -205.368943564465</t>
  </si>
  <si>
    <t>-490.602120302916 249.270914797966 209.814580058268</t>
  </si>
  <si>
    <t>-489.323561000031 282.680521477348 614.817332638247</t>
  </si>
  <si>
    <t>-341.411264986613 304.596308179155 673.77195509538</t>
  </si>
  <si>
    <t>-521.742994247385 59.2656861640069 -199.871414013248</t>
  </si>
  <si>
    <t>-527.600701667003 74.1946930360709 216.300201527462</t>
  </si>
  <si>
    <t>-529.660146332261 98.0997108607519 621.916455531103</t>
  </si>
  <si>
    <t>-386.394423860014 56.1573029898623 681.496349455069</t>
  </si>
  <si>
    <t>9763-20170724T150456.675428900.bin</t>
  </si>
  <si>
    <t>-511.236399839898 138.694996531304 -202.648654711847</t>
  </si>
  <si>
    <t>-526.710419809707 137.36225372249 -299.925421858759</t>
  </si>
  <si>
    <t>-538.63083178196 133.60205124669 -407.664840035096</t>
  </si>
  <si>
    <t>-547.25147701595 129.507697048778 -505.198946500341</t>
  </si>
  <si>
    <t>-553.677890897536 124.858456976445 -602.877429329065</t>
  </si>
  <si>
    <t>-560.377655025474 117.859984945241 -740.53694005729</t>
  </si>
  <si>
    <t>-539.550015953731 117.14193622158 -829.344072170515</t>
  </si>
  <si>
    <t>-563.118685637854 150.381378376444 -680.906056345398</t>
  </si>
  <si>
    <t>-610.152323474355 281.766776357616 -669.711102337809</t>
  </si>
  <si>
    <t>-535.151505461912 323.543393807116 -382.257508696258</t>
  </si>
  <si>
    <t>-328.769764754001 248.775076130778 -272.981363772562</t>
  </si>
  <si>
    <t>-551.713646504565 91.5256424254635 -678.468926163399</t>
  </si>
  <si>
    <t>-309.907976200005 15.7008453922342 -363.209247723059</t>
  </si>
  <si>
    <t>-500.721179377263 218.045110581367 -205.379178621628</t>
  </si>
  <si>
    <t>-490.598566257772 249.279308927872 209.805087364962</t>
  </si>
  <si>
    <t>-489.3254077846 282.676608668721 614.816568694758</t>
  </si>
  <si>
    <t>-341.412652134581 304.595601333855 673.768825020483</t>
  </si>
  <si>
    <t>-521.747065888429 59.3003567840969 -199.87480611188</t>
  </si>
  <si>
    <t>-527.580288513773 74.2130475459371 216.297757265026</t>
  </si>
  <si>
    <t>-529.65643827591 98.1140764433333 621.915226907245</t>
  </si>
  <si>
    <t>-386.387182210444 56.1862525944684 681.496884500251</t>
  </si>
  <si>
    <t>9763-20170724T150456.742471000.bin</t>
  </si>
  <si>
    <t>-511.241604923735 138.736626204739 -202.651871638135</t>
  </si>
  <si>
    <t>-526.705995938972 137.405380427094 -299.93017251143</t>
  </si>
  <si>
    <t>-538.583039971961 133.656433105066 -407.674679725489</t>
  </si>
  <si>
    <t>-547.15165488029 129.577272562397 -505.214151880062</t>
  </si>
  <si>
    <t>-553.51344462661 124.950035777284 -602.897995789389</t>
  </si>
  <si>
    <t>-560.109298142405 117.990032201221 -740.564397953862</t>
  </si>
  <si>
    <t>-539.223276385953 117.310447922588 -829.358136829499</t>
  </si>
  <si>
    <t>-562.904612731307 150.492921122028 -680.92603408067</t>
  </si>
  <si>
    <t>-609.998558134208 281.85361922829 -669.721772016191</t>
  </si>
  <si>
    <t>-535.199091026343 323.490665146446 -382.195423034774</t>
  </si>
  <si>
    <t>-328.738317073914 248.626688409385 -273.134315685383</t>
  </si>
  <si>
    <t>-551.482860815022 91.6402302375516 -678.497748359175</t>
  </si>
  <si>
    <t>-309.661851768114 15.7896916447112 -363.057638093621</t>
  </si>
  <si>
    <t>-500.726347460404 218.081262211581 -205.380980207516</t>
  </si>
  <si>
    <t>-490.596777885377 249.33139241303 209.801859593997</t>
  </si>
  <si>
    <t>-489.326986754857 282.679239919071 614.822943598818</t>
  </si>
  <si>
    <t>-341.415302601992 304.592206739343 673.780153352843</t>
  </si>
  <si>
    <t>-521.739260479191 59.3559598572945 -199.87466461917</t>
  </si>
  <si>
    <t>-527.571852720121 74.2400782715461 216.298910242803</t>
  </si>
  <si>
    <t>-529.657976114898 98.1344024105965 621.914616442331</t>
  </si>
  <si>
    <t>-386.402318689718 56.1670222951916 681.501042388812</t>
  </si>
  <si>
    <t>9763-20170724T150456.775086700.bin</t>
  </si>
  <si>
    <t>-511.244850322208 138.756984884493 -202.647429080401</t>
  </si>
  <si>
    <t>-526.693261323166 137.4285232934 -299.928372292263</t>
  </si>
  <si>
    <t>-538.540700212967 133.675468166359 -407.676135144833</t>
  </si>
  <si>
    <t>-547.077374649885 129.590805218358 -505.218055226688</t>
  </si>
  <si>
    <t>-553.401903012897 124.956417413314 -602.90388183703</t>
  </si>
  <si>
    <t>-559.939592327957 117.984969716051 -740.572525751212</t>
  </si>
  <si>
    <t>-539.02438518159 117.305387900787 -829.359342721512</t>
  </si>
  <si>
    <t>-562.760187910022 150.49276856414 -680.937919062504</t>
  </si>
  <si>
    <t>-609.885158109764 281.849619059314 -669.72087177595</t>
  </si>
  <si>
    <t>-535.226000522944 323.485560888397 -382.157948158698</t>
  </si>
  <si>
    <t>-328.726705982876 248.563147996354 -273.209900011761</t>
  </si>
  <si>
    <t>-551.339298580014 91.6402898003357 -678.499956066884</t>
  </si>
  <si>
    <t>-309.526738252846 15.9567135607999 -362.942911516671</t>
  </si>
  <si>
    <t>-500.716237820216 218.102428567761 -205.378673470743</t>
  </si>
  <si>
    <t>-490.580710345332 249.334950580718 209.805395996292</t>
  </si>
  <si>
    <t>-489.327456339838 282.677334562395 614.819058542545</t>
  </si>
  <si>
    <t>-341.413943089591 304.582752095309 673.774512051904</t>
  </si>
  <si>
    <t>-521.772015399297 59.3978021364967 -199.876496442017</t>
  </si>
  <si>
    <t>-527.577708996845 74.2303990043911 216.299290077323</t>
  </si>
  <si>
    <t>-529.65842211002 98.1369825694096 621.913538135605</t>
  </si>
  <si>
    <t>-386.410327670826 56.1472562827364 681.502482498072</t>
  </si>
  <si>
    <t>9763-20170724T150456.840470000.bin</t>
  </si>
  <si>
    <t>-511.304763781909 138.785214661725 -202.654943931402</t>
  </si>
  <si>
    <t>-526.749732390394 137.458294528563 -299.936411602857</t>
  </si>
  <si>
    <t>-538.540622275406 133.70631839943 -407.690330917934</t>
  </si>
  <si>
    <t>-547.004937203807 129.624737188763 -505.238764449454</t>
  </si>
  <si>
    <t>-553.235990986566 124.99685101179 -602.930948360211</t>
  </si>
  <si>
    <t>-559.619941609642 118.039666183746 -740.607511734308</t>
  </si>
  <si>
    <t>-538.654708293951 117.367210186451 -829.382566410097</t>
  </si>
  <si>
    <t>-562.514020959009 150.540024406006 -680.972354959404</t>
  </si>
  <si>
    <t>-609.706869914873 281.872667518399 -669.759675734766</t>
  </si>
  <si>
    <t>-535.280838857741 323.525251873762 -382.138795923246</t>
  </si>
  <si>
    <t>-328.736063285036 248.354888773474 -273.4479349363</t>
  </si>
  <si>
    <t>-551.082083157021 91.6898612142907 -678.528603313898</t>
  </si>
  <si>
    <t>-309.208396759869 16.0881595464082 -362.971050515046</t>
  </si>
  <si>
    <t>-500.81839474968 218.138298725856 -205.381233314005</t>
  </si>
  <si>
    <t>-490.589950344482 249.358269865121 209.801545245369</t>
  </si>
  <si>
    <t>-489.325101152054 282.676879979831 614.81845280124</t>
  </si>
  <si>
    <t>-341.407047778159 304.557848283194 673.771622178139</t>
  </si>
  <si>
    <t>-521.794445258142 59.4065165810987 -199.889426444049</t>
  </si>
  <si>
    <t>-527.586765745422 74.2434113164682 216.286459861616</t>
  </si>
  <si>
    <t>-529.663510861792 98.1490277965895 621.90861865181</t>
  </si>
  <si>
    <t>-386.403781680113 56.1909073302763 681.491887105786</t>
  </si>
  <si>
    <t>9763-20170724T150456.875067100.bin</t>
  </si>
  <si>
    <t>-511.307651115008 138.791685264267 -202.664470042336</t>
  </si>
  <si>
    <t>-526.736397261407 137.459936083822 -299.948463758822</t>
  </si>
  <si>
    <t>-538.500699197108 133.696035853714 -407.704792655924</t>
  </si>
  <si>
    <t>-546.937275090085 129.600858399694 -505.25508535537</t>
  </si>
  <si>
    <t>-553.136684731103 124.9571133341 -602.948476565028</t>
  </si>
  <si>
    <t>-559.471867335626 117.975440085334 -740.62614619816</t>
  </si>
  <si>
    <t>-538.490853137276 117.300813669729 -829.397422971837</t>
  </si>
  <si>
    <t>-562.387830386872 150.486227449527 -680.997810220386</t>
  </si>
  <si>
    <t>-609.577146368731 281.813447573061 -669.771193407368</t>
  </si>
  <si>
    <t>-535.316404393893 323.563431930286 -382.121624234786</t>
  </si>
  <si>
    <t>-328.757313922777 248.256362936362 -273.552795297692</t>
  </si>
  <si>
    <t>-550.955249168352 91.6367745950402 -678.539558840434</t>
  </si>
  <si>
    <t>-309.060938810669 16.3189109268344 -362.975849335009</t>
  </si>
  <si>
    <t>-500.8180371154 218.119397067209 -205.38585489752</t>
  </si>
  <si>
    <t>-490.609488048892 249.357148225689 209.796054629063</t>
  </si>
  <si>
    <t>-489.323804727696 282.680109345871 614.819458840727</t>
  </si>
  <si>
    <t>-341.407228355913 304.566875806609 673.774130455148</t>
  </si>
  <si>
    <t>-521.783178821661 59.4363780343303 -199.888288753809</t>
  </si>
  <si>
    <t>-527.585147655397 74.2428449346842 216.288524773162</t>
  </si>
  <si>
    <t>-529.669717280168 98.1530141685491 621.905851673432</t>
  </si>
  <si>
    <t>-386.407618288481 56.1986611859775 681.4861275448</t>
  </si>
  <si>
    <t>9763-20170724T150456.940742400.bin</t>
  </si>
  <si>
    <t>-511.264623280107 138.77801915504 -202.654399255017</t>
  </si>
  <si>
    <t>-526.70923760935 137.440044781281 -299.935792719191</t>
  </si>
  <si>
    <t>-538.444737782396 133.639422611999 -407.694125365637</t>
  </si>
  <si>
    <t>-546.835441607635 129.501345325064 -505.246439843115</t>
  </si>
  <si>
    <t>-552.96855250354 124.805803920455 -602.941616319233</t>
  </si>
  <si>
    <t>-559.18829019196 117.743089250764 -740.620241853462</t>
  </si>
  <si>
    <t>-538.144512909046 117.044002522817 -829.376497957037</t>
  </si>
  <si>
    <t>-562.158829082554 150.288028882143 -681.013313926068</t>
  </si>
  <si>
    <t>-609.468385820618 281.580842388264 -669.864127943824</t>
  </si>
  <si>
    <t>-535.625770611188 323.491389049306 -382.13019282715</t>
  </si>
  <si>
    <t>-328.921753948798 247.601571395 -274.245213322784</t>
  </si>
  <si>
    <t>-550.719155491857 91.4418844448956 -678.511283738568</t>
  </si>
  <si>
    <t>-308.738160137608 16.2252472749508 -363.184974223702</t>
  </si>
  <si>
    <t>-500.825185535326 218.116284372583 -205.386689847274</t>
  </si>
  <si>
    <t>-490.614732260187 249.375764306014 209.79349251846</t>
  </si>
  <si>
    <t>-489.3244590157 282.681801940722 614.82115091942</t>
  </si>
  <si>
    <t>-341.416389111735 304.644312765019 673.769114257081</t>
  </si>
  <si>
    <t>-521.715151862848 59.4189025706387 -199.893354789263</t>
  </si>
  <si>
    <t>-527.549061263159 74.2402109276957 216.282410335455</t>
  </si>
  <si>
    <t>-529.675680060144 98.1750196868045 621.904110104819</t>
  </si>
  <si>
    <t>-386.406711790282 56.2265041872097 681.471978141985</t>
  </si>
  <si>
    <t>9763-20170724T150456.973838800.bin</t>
  </si>
  <si>
    <t>-511.244751030294 138.774637576019 -202.64230424834</t>
  </si>
  <si>
    <t>-526.704716239758 137.440926936186 -299.921310503326</t>
  </si>
  <si>
    <t>-538.430310754763 133.632120842639 -407.680400396154</t>
  </si>
  <si>
    <t>-546.800692546514 129.482782672185 -505.234127522098</t>
  </si>
  <si>
    <t>-552.901820753717 124.772946092932 -602.930561300496</t>
  </si>
  <si>
    <t>-559.064024360241 117.687588048664 -740.610644443388</t>
  </si>
  <si>
    <t>-537.993280883695 116.962332369086 -829.360361825831</t>
  </si>
  <si>
    <t>-562.065574488986 150.241270827613 -681.009932853223</t>
  </si>
  <si>
    <t>-609.451235635846 281.506799542245 -669.881369019479</t>
  </si>
  <si>
    <t>-535.872353598732 323.396894378349 -382.076995101926</t>
  </si>
  <si>
    <t>-328.966660407847 247.199343197613 -274.797141134966</t>
  </si>
  <si>
    <t>-550.614718874841 91.3978922583945 -678.494187899843</t>
  </si>
  <si>
    <t>-308.498619908611 16.215797920303 -363.296845477333</t>
  </si>
  <si>
    <t>-500.813855781495 218.102087649974 -205.383501362906</t>
  </si>
  <si>
    <t>-490.595592170669 249.367893940078 209.796039832983</t>
  </si>
  <si>
    <t>-489.328487262272 282.674527752441 614.820865985859</t>
  </si>
  <si>
    <t>-341.416672123419 304.64787900143 673.755264978998</t>
  </si>
  <si>
    <t>-521.704518804799 59.4235606643563 -199.888280806283</t>
  </si>
  <si>
    <t>-527.497135335461 74.2407707250845 216.288249116678</t>
  </si>
  <si>
    <t>-529.678232249581 98.2057693048164 621.900783542064</t>
  </si>
  <si>
    <t>-386.396213623139 56.2778979190182 681.451662958252</t>
  </si>
  <si>
    <t>9763-20170724T150457.040566000.bin</t>
  </si>
  <si>
    <t>-511.216604565887 138.776341397196 -202.652492936523</t>
  </si>
  <si>
    <t>-526.698885379236 137.438308251668 -299.927925921599</t>
  </si>
  <si>
    <t>-538.403043091274 133.617894039094 -407.688825482393</t>
  </si>
  <si>
    <t>-546.735138232749 129.457500852448 -505.245331097668</t>
  </si>
  <si>
    <t>-552.778952883131 124.737617520875 -602.94474410198</t>
  </si>
  <si>
    <t>-558.840390550835 117.64070425102 -740.62892143607</t>
  </si>
  <si>
    <t>-537.730371287898 116.870959425513 -829.368906278546</t>
  </si>
  <si>
    <t>-561.904390032894 150.195724429766 -681.03204723639</t>
  </si>
  <si>
    <t>-609.400561530915 281.418697622431 -669.882088566399</t>
  </si>
  <si>
    <t>-536.219760140615 323.282532897124 -381.972505250624</t>
  </si>
  <si>
    <t>-328.939361263629 246.526191114985 -275.820201757537</t>
  </si>
  <si>
    <t>-550.417717760124 91.3598876241288 -678.505031076399</t>
  </si>
  <si>
    <t>-307.962138740624 16.248168339275 -363.512360271316</t>
  </si>
  <si>
    <t>-500.795785707169 218.087990557512 -205.383361000889</t>
  </si>
  <si>
    <t>-490.53171042854 249.370192863981 209.793751524777</t>
  </si>
  <si>
    <t>-489.335503704448 282.662252621991 614.812430505586</t>
  </si>
  <si>
    <t>-341.415232786623 304.650597856806 673.720015501304</t>
  </si>
  <si>
    <t>-521.631612869738 59.4399858558616 -199.889091125248</t>
  </si>
  <si>
    <t>-527.43777209704 74.2228018813787 216.288476739809</t>
  </si>
  <si>
    <t>-529.695056069808 98.2298899789528 621.894543693714</t>
  </si>
  <si>
    <t>-386.410255760352 56.2714931838775 681.417230622871</t>
  </si>
  <si>
    <t>9763-20170724T150457.073168600.bin</t>
  </si>
  <si>
    <t>-511.182897598588 138.756004443456 -202.65445717374</t>
  </si>
  <si>
    <t>-526.663921255417 137.418843359078 -299.930077557077</t>
  </si>
  <si>
    <t>-538.343658355001 133.588766143279 -407.693366166162</t>
  </si>
  <si>
    <t>-546.643864910747 129.416633574189 -505.252043456168</t>
  </si>
  <si>
    <t>-552.645749955385 124.682845414254 -602.953437405387</t>
  </si>
  <si>
    <t>-558.637407953968 117.564600653305 -740.639532265279</t>
  </si>
  <si>
    <t>-537.505957923483 116.792138171992 -829.374334912283</t>
  </si>
  <si>
    <t>-561.739877215622 150.12726104826 -681.048831220233</t>
  </si>
  <si>
    <t>-609.294091356509 281.332609483065 -669.915352216836</t>
  </si>
  <si>
    <t>-536.362921887945 323.1849833336 -381.940685192394</t>
  </si>
  <si>
    <t>-328.992852760314 246.231639835665 -276.106759299231</t>
  </si>
  <si>
    <t>-550.237960759915 91.2949688743563 -678.507772522987</t>
  </si>
  <si>
    <t>-307.784333302383 16.3195341481419 -363.6004662712</t>
  </si>
  <si>
    <t>-500.754226926548 218.062931705173 -205.391104661268</t>
  </si>
  <si>
    <t>-490.490407615349 249.368511074785 209.784315947103</t>
  </si>
  <si>
    <t>-489.331638969001 282.663376980806 614.8113592917</t>
  </si>
  <si>
    <t>-341.413116014904 304.660836509212 673.719924495783</t>
  </si>
  <si>
    <t>-521.615225361094 59.4175978950116 -199.888017575444</t>
  </si>
  <si>
    <t>-527.408127974688 74.2071669744601 216.289472028937</t>
  </si>
  <si>
    <t>-529.700190272398 98.234630415162 621.895691728752</t>
  </si>
  <si>
    <t>-386.421500200518 56.245923123902 681.411777878902</t>
  </si>
  <si>
    <t>9763-20170724T150457.140663800.bin</t>
  </si>
  <si>
    <t>-511.187943551579 138.676906762649 -202.645202308856</t>
  </si>
  <si>
    <t>-526.680523747464 137.322125057967 -299.918766908251</t>
  </si>
  <si>
    <t>-538.312001161215 133.463353541233 -407.6861569587</t>
  </si>
  <si>
    <t>-546.543638531237 129.264277449991 -505.249504822967</t>
  </si>
  <si>
    <t>-552.451927455484 124.504192698335 -602.955482193301</t>
  </si>
  <si>
    <t>-558.285381890491 117.35116509456 -740.646378132996</t>
  </si>
  <si>
    <t>-537.096908674518 116.574033909057 -829.367542330871</t>
  </si>
  <si>
    <t>-561.472101066036 149.925820038453 -681.066710290365</t>
  </si>
  <si>
    <t>-609.177901140239 281.080347345171 -669.987906603472</t>
  </si>
  <si>
    <t>-536.885801632681 322.964978220004 -381.85680835637</t>
  </si>
  <si>
    <t>-329.435703152832 245.737294268927 -276.38014913694</t>
  </si>
  <si>
    <t>-549.941561630105 91.1001095020802 -678.499321662527</t>
  </si>
  <si>
    <t>-307.382110803746 16.3621881272231 -363.518916903255</t>
  </si>
  <si>
    <t>-500.818418436559 217.991222346289 -205.391998313434</t>
  </si>
  <si>
    <t>-490.473411871005 249.355522604627 209.77695264368</t>
  </si>
  <si>
    <t>-489.311597151961 282.678094786016 614.809230601687</t>
  </si>
  <si>
    <t>-341.40483528207 304.684462285263 673.744015799906</t>
  </si>
  <si>
    <t>-521.575967644804 59.3312712858983 -199.87591906649</t>
  </si>
  <si>
    <t>-527.381484059472 74.1451254839349 216.300532628611</t>
  </si>
  <si>
    <t>-529.705375640674 98.2322052648362 621.899009559585</t>
  </si>
  <si>
    <t>-386.427906662723 56.2519283518907 681.42402934274</t>
  </si>
  <si>
    <t>9763-20170724T150457.173258400.bin</t>
  </si>
  <si>
    <t>-511.1633628755 138.621527420085 -202.638661319242</t>
  </si>
  <si>
    <t>-526.64504853735 137.263478389632 -299.913931921351</t>
  </si>
  <si>
    <t>-538.248682648091 133.404302550357 -407.684362095112</t>
  </si>
  <si>
    <t>-546.448852068063 129.206984023722 -505.250440788644</t>
  </si>
  <si>
    <t>-552.319470411766 124.451465572858 -602.958823385181</t>
  </si>
  <si>
    <t>-558.093472413086 117.308552914661 -740.652776755362</t>
  </si>
  <si>
    <t>-536.882617165387 116.537083837709 -829.36863002236</t>
  </si>
  <si>
    <t>-561.320446607136 149.876016169124 -681.071404556441</t>
  </si>
  <si>
    <t>-609.09461014407 281.004633632605 -669.988968658465</t>
  </si>
  <si>
    <t>-537.067825277971 322.929687322857 -381.797415115499</t>
  </si>
  <si>
    <t>-329.556083290077 245.60345513649 -276.514283411153</t>
  </si>
  <si>
    <t>-549.761934361806 91.05596023813 -678.504642684656</t>
  </si>
  <si>
    <t>-307.158783835352 16.4243737177039 -363.42499550926</t>
  </si>
  <si>
    <t>-500.775063927025 217.945474120684 -205.389219702149</t>
  </si>
  <si>
    <t>-490.471662710693 249.32787707774 209.779368584111</t>
  </si>
  <si>
    <t>-489.304845331281 282.685554993397 614.81104236236</t>
  </si>
  <si>
    <t>-341.403651663945 304.717129425036 673.75034174389</t>
  </si>
  <si>
    <t>-521.526761520418 59.2707015209746 -199.868890029816</t>
  </si>
  <si>
    <t>-527.367844899541 74.1121810044715 216.306114079856</t>
  </si>
  <si>
    <t>-529.708943777378 98.231330360278 621.901133404986</t>
  </si>
  <si>
    <t>-386.430315097921 56.2626203862951 681.431456351338</t>
  </si>
  <si>
    <t>9763-20170724T150457.241476100.bin</t>
  </si>
  <si>
    <t>-511.155200198304 138.467970358554 -202.63782477151</t>
  </si>
  <si>
    <t>-526.654309417637 137.101750121848 -299.910148903876</t>
  </si>
  <si>
    <t>-538.207967727618 133.240782776132 -407.68594705612</t>
  </si>
  <si>
    <t>-546.33526531435 129.048591737216 -505.258362680177</t>
  </si>
  <si>
    <t>-552.105606351689 124.307099229065 -602.97327960405</t>
  </si>
  <si>
    <t>-557.709979767542 117.195380349276 -740.675998806114</t>
  </si>
  <si>
    <t>-536.422912855068 116.433842749414 -829.373742387507</t>
  </si>
  <si>
    <t>-561.047087832669 149.742241049905 -681.089297853688</t>
  </si>
  <si>
    <t>-609.013954360397 280.798946769205 -669.974547585204</t>
  </si>
  <si>
    <t>-537.540430326635 322.717009165535 -381.644242253473</t>
  </si>
  <si>
    <t>-329.824738389239 245.228954728117 -276.883617643588</t>
  </si>
  <si>
    <t>-549.418271269106 90.9358256025178 -678.525447764502</t>
  </si>
  <si>
    <t>-306.8061812432 16.513757456519 -363.216762119356</t>
  </si>
  <si>
    <t>-500.830511191695 217.780158275227 -205.381719248119</t>
  </si>
  <si>
    <t>-490.46919571084 249.263675713582 209.77785623964</t>
  </si>
  <si>
    <t>-489.302465159888 282.674230188153 614.798299726563</t>
  </si>
  <si>
    <t>-341.406864038419 304.755032326021 673.733272877359</t>
  </si>
  <si>
    <t>-521.527654479418 59.1197495742465 -199.858148340759</t>
  </si>
  <si>
    <t>-527.353729969834 74.0448330144379 216.314076581935</t>
  </si>
  <si>
    <t>-529.711882981488 98.2388356983604 621.902435060554</t>
  </si>
  <si>
    <t>-386.423984586904 56.3054613237734 681.435433550177</t>
  </si>
  <si>
    <t>9763-20170724T150457.275575900.bin</t>
  </si>
  <si>
    <t>-511.165986730873 138.400454087526 -202.638976352256</t>
  </si>
  <si>
    <t>-526.662210844027 137.026759013233 -299.911646454153</t>
  </si>
  <si>
    <t>-538.195144129051 133.163543210883 -407.689641164832</t>
  </si>
  <si>
    <t>-546.296723087602 128.973106281989 -505.264220094788</t>
  </si>
  <si>
    <t>-552.034572495662 124.237588693224 -602.98139566696</t>
  </si>
  <si>
    <t>-557.586210968149 117.139853927152 -740.686787666366</t>
  </si>
  <si>
    <t>-536.26557863911 116.391219744828 -829.37661115827</t>
  </si>
  <si>
    <t>-560.968396620402 149.676156717147 -681.097032037829</t>
  </si>
  <si>
    <t>-609.033974027825 280.694942733139 -669.975585420879</t>
  </si>
  <si>
    <t>-537.808701300311 322.566718713939 -381.577073025678</t>
  </si>
  <si>
    <t>-329.996883419591 245.001159569101 -277.064721174576</t>
  </si>
  <si>
    <t>-549.296071968552 90.8782019210439 -678.536985851957</t>
  </si>
  <si>
    <t>-306.619943375683 16.5616416602843 -363.143188220444</t>
  </si>
  <si>
    <t>-500.845540779863 217.726996249425 -205.385944242031</t>
  </si>
  <si>
    <t>-490.459726405391 249.215216685427 209.772599292532</t>
  </si>
  <si>
    <t>-489.3010410595 282.668914894759 614.791881212619</t>
  </si>
  <si>
    <t>-341.404132653082 304.744672331122 673.725513389045</t>
  </si>
  <si>
    <t>-521.506751734563 59.0578939413451 -199.853031270794</t>
  </si>
  <si>
    <t>-527.372568478567 74.0100847404126 216.317660207892</t>
  </si>
  <si>
    <t>-529.718330523696 98.2360963759043 621.903918492866</t>
  </si>
  <si>
    <t>-386.427721479817 56.3063100790573 681.432863057313</t>
  </si>
  <si>
    <t>9763-20170724T150457.339749100.bin</t>
  </si>
  <si>
    <t>-511.170967234238 138.262341087821 -202.650458960492</t>
  </si>
  <si>
    <t>-526.672404986382 136.881499799373 -299.922283705424</t>
  </si>
  <si>
    <t>-538.163219498403 133.013493454735 -407.704443369367</t>
  </si>
  <si>
    <t>-546.207542755024 128.822276959578 -505.283814091177</t>
  </si>
  <si>
    <t>-551.869087533573 124.091404192405 -603.005724225113</t>
  </si>
  <si>
    <t>-557.293496288349 117.006852551079 -740.716983405796</t>
  </si>
  <si>
    <t>-535.91090885891 116.273642368896 -829.391876390622</t>
  </si>
  <si>
    <t>-560.754971849031 149.532777329893 -681.126036558565</t>
  </si>
  <si>
    <t>-609.020695493611 280.472613510462 -669.974165112309</t>
  </si>
  <si>
    <t>-538.375594587821 322.343880744962 -381.432819953681</t>
  </si>
  <si>
    <t>-330.418275613433 244.697926797771 -277.270095423588</t>
  </si>
  <si>
    <t>-549.03652052014 90.7441098403544 -678.563063811566</t>
  </si>
  <si>
    <t>-306.343017835994 16.7117136535828 -363.178887425851</t>
  </si>
  <si>
    <t>-500.871238530016 217.581680398896 -205.391334401575</t>
  </si>
  <si>
    <t>-490.467517221017 249.151201441447 209.760566714807</t>
  </si>
  <si>
    <t>-489.292844346884 282.667087188733 614.771960614591</t>
  </si>
  <si>
    <t>-341.399098298034 304.774848985291 673.701514285666</t>
  </si>
  <si>
    <t>-521.484206991126 58.9193045153129 -199.853184842283</t>
  </si>
  <si>
    <t>-527.378945927807 73.9174288446613 216.315471557381</t>
  </si>
  <si>
    <t>-529.734444074401 98.2352107419242 621.90389225475</t>
  </si>
  <si>
    <t>-386.440850190211 56.3008518309741 681.422399569073</t>
  </si>
  <si>
    <t>9763-20170724T150457.373347600.bin</t>
  </si>
  <si>
    <t>-511.181164519037 138.202177440335 -202.64081432048</t>
  </si>
  <si>
    <t>-526.682092650806 136.817496523998 -299.912624229599</t>
  </si>
  <si>
    <t>-538.141547019455 132.972659268109 -407.698950017032</t>
  </si>
  <si>
    <t>-546.146271050801 128.814705931389 -505.282960084217</t>
  </si>
  <si>
    <t>-551.757753281052 124.130313748663 -603.010075663353</t>
  </si>
  <si>
    <t>-557.101409188657 117.12569833972 -740.728429410555</t>
  </si>
  <si>
    <t>-535.702871672905 116.427053350177 -829.39983629722</t>
  </si>
  <si>
    <t>-560.615649683215 149.61342337828 -681.119800184389</t>
  </si>
  <si>
    <t>-608.955081949155 280.526123571635 -669.91300809664</t>
  </si>
  <si>
    <t>-538.580956005315 322.304024608779 -381.291982401901</t>
  </si>
  <si>
    <t>-330.53489760934 244.683228729888 -277.287898520654</t>
  </si>
  <si>
    <t>-548.863087617588 90.8302313145018 -678.586010322542</t>
  </si>
  <si>
    <t>-306.068413526079 16.7235587454004 -363.280652177399</t>
  </si>
  <si>
    <t>-500.908443866366 217.537092443318 -205.390412038403</t>
  </si>
  <si>
    <t>-490.466443747064 249.114462838777 209.759990446733</t>
  </si>
  <si>
    <t>-489.29320514663 282.668378407697 614.768803171803</t>
  </si>
  <si>
    <t>-341.402550238054 304.810438078834 673.693229046434</t>
  </si>
  <si>
    <t>-521.452901564089 58.8489256075998 -199.850789000203</t>
  </si>
  <si>
    <t>-527.345050722666 73.869482382863 216.317046008937</t>
  </si>
  <si>
    <t>-529.739884673483 98.2361531381587 621.904128083696</t>
  </si>
  <si>
    <t>-386.443942105838 56.3069388013707 681.420654202902</t>
  </si>
  <si>
    <t>9763-20170724T150457.442617800.bin</t>
  </si>
  <si>
    <t>-511.147948977475 138.021034158526 -202.646227708762</t>
  </si>
  <si>
    <t>-526.661673544212 136.634519739766 -299.91589627324</t>
  </si>
  <si>
    <t>-538.110836519069 132.792723055516 -407.703572253236</t>
  </si>
  <si>
    <t>-546.096610274783 128.640890314261 -505.289249175378</t>
  </si>
  <si>
    <t>-551.679699013747 123.966611650195 -603.018459054898</t>
  </si>
  <si>
    <t>-556.973623396723 116.981487585501 -740.73975945852</t>
  </si>
  <si>
    <t>-535.585836125956 116.337674106949 -829.414206342896</t>
  </si>
  <si>
    <t>-560.530013893022 149.456731263091 -681.126909086075</t>
  </si>
  <si>
    <t>-608.977695560497 280.323405126592 -669.82601864561</t>
  </si>
  <si>
    <t>-539.106696786354 321.979714181171 -381.065317481923</t>
  </si>
  <si>
    <t>-330.914583669711 244.261875513331 -277.426601765665</t>
  </si>
  <si>
    <t>-548.737105213492 90.6814638399751 -678.599121014608</t>
  </si>
  <si>
    <t>-305.858830935807 16.6217612200987 -363.539627220854</t>
  </si>
  <si>
    <t>-500.931722948147 217.313023263186 -205.378447162421</t>
  </si>
  <si>
    <t>-490.438986882427 249.05604243682 209.758013583617</t>
  </si>
  <si>
    <t>-489.292239967668 282.662783397258 614.75973480937</t>
  </si>
  <si>
    <t>-341.404945387853 304.854703547865 673.673803765984</t>
  </si>
  <si>
    <t>-521.381537239866 58.6652155205109 -199.849164421311</t>
  </si>
  <si>
    <t>-527.301154337121 73.7650023605349 216.315405308188</t>
  </si>
  <si>
    <t>-529.745536441741 98.2494848985605 621.895271796246</t>
  </si>
  <si>
    <t>-386.434278763312 56.3576908712334 681.401258213313</t>
  </si>
  <si>
    <t>9763-20170724T150457.474208100.bin</t>
  </si>
  <si>
    <t>-511.099986478435 137.921245604579 -202.634349093022</t>
  </si>
  <si>
    <t>-526.611500755603 136.529640343414 -299.904337155272</t>
  </si>
  <si>
    <t>-538.062204111504 132.681366003457 -407.691556814345</t>
  </si>
  <si>
    <t>-546.050972062175 128.523291836489 -505.276976744915</t>
  </si>
  <si>
    <t>-551.638643701892 123.841814702042 -603.005362031338</t>
  </si>
  <si>
    <t>-556.940666296893 116.84548790292 -740.725983798725</t>
  </si>
  <si>
    <t>-535.548714911411 116.219126997619 -829.399413888361</t>
  </si>
  <si>
    <t>-560.501551258071 149.323992626459 -681.114888705252</t>
  </si>
  <si>
    <t>-609.00600764028 280.163226616455 -669.795705359315</t>
  </si>
  <si>
    <t>-539.344462934444 321.745988646933 -380.973718551288</t>
  </si>
  <si>
    <t>-331.117368251171 243.973480400784 -277.446380880125</t>
  </si>
  <si>
    <t>-548.692477267228 90.5521420037876 -678.583961285542</t>
  </si>
  <si>
    <t>-305.702113314333 16.4758554654704 -363.607030542631</t>
  </si>
  <si>
    <t>-500.908354521101 217.223719335019 -205.375006527469</t>
  </si>
  <si>
    <t>-490.423349970109 249.011148803562 209.75825769093</t>
  </si>
  <si>
    <t>-489.294499802916 282.66518063799 614.759976705027</t>
  </si>
  <si>
    <t>-341.40663119969 304.874842993099 673.665910337098</t>
  </si>
  <si>
    <t>-521.30688113996 58.5888919746881 -199.849115686718</t>
  </si>
  <si>
    <t>-527.240502231883 73.7092817036835 216.314493511085</t>
  </si>
  <si>
    <t>-529.753513758643 98.252044126619 621.893258260914</t>
  </si>
  <si>
    <t>-386.433592982213 56.3764361461992 681.389805150626</t>
  </si>
  <si>
    <t>9763-20170724T150457.544521100.bin</t>
  </si>
  <si>
    <t>-510.988908670147 137.784654958294 -202.609665538451</t>
  </si>
  <si>
    <t>-526.519159669205 136.402994770541 -299.876798051215</t>
  </si>
  <si>
    <t>-537.99918730295 132.560510845789 -407.661118415034</t>
  </si>
  <si>
    <t>-546.017562139856 128.405419326329 -505.244110446722</t>
  </si>
  <si>
    <t>-551.637702534993 123.725301981802 -602.970783484036</t>
  </si>
  <si>
    <t>-556.988315982113 116.728966934357 -740.689462802942</t>
  </si>
  <si>
    <t>-535.627423716047 116.127730566842 -829.37060709304</t>
  </si>
  <si>
    <t>-560.555498690184 149.202050318504 -681.07593822402</t>
  </si>
  <si>
    <t>-609.191302027058 279.985493849247 -669.676761539372</t>
  </si>
  <si>
    <t>-539.94869090414 321.418218640792 -380.732375066044</t>
  </si>
  <si>
    <t>-331.589429029676 243.385041557529 -277.668069271037</t>
  </si>
  <si>
    <t>-548.69087933386 90.4410248708602 -678.551736666345</t>
  </si>
  <si>
    <t>-305.487238042106 16.4745120102668 -363.738397715664</t>
  </si>
  <si>
    <t>-500.819558582679 217.059945787188 -205.358227653171</t>
  </si>
  <si>
    <t>-490.334160371736 248.936477222539 209.768204750048</t>
  </si>
  <si>
    <t>-489.307209805892 282.650453095131 614.756824740841</t>
  </si>
  <si>
    <t>-341.409359625856 304.89016161792 673.626379107235</t>
  </si>
  <si>
    <t>-521.16945858434 58.4840532120759 -199.847937153351</t>
  </si>
  <si>
    <t>-527.094181084121 73.6092273017941 216.315671942838</t>
  </si>
  <si>
    <t>-529.769130048324 98.2803175924689 621.885675937019</t>
  </si>
  <si>
    <t>-386.434794355405 56.4082839733182 681.349943046755</t>
  </si>
  <si>
    <t>9763-20170724T150457.578261300.bin</t>
  </si>
  <si>
    <t>-510.916691360218 137.771095308806 -202.611308154058</t>
  </si>
  <si>
    <t>-526.474449221379 136.388622106004 -299.874099679523</t>
  </si>
  <si>
    <t>-537.979958385448 132.549646139797 -407.655782575145</t>
  </si>
  <si>
    <t>-546.019506484121 128.40000542076 -505.237312558546</t>
  </si>
  <si>
    <t>-551.659107064687 123.727629162783 -602.963250223442</t>
  </si>
  <si>
    <t>-557.035401927466 116.74505058202 -740.68149017691</t>
  </si>
  <si>
    <t>-535.702791013469 116.155865395543 -829.369637855415</t>
  </si>
  <si>
    <t>-560.604338568721 149.209579926677 -681.063419147667</t>
  </si>
  <si>
    <t>-609.286688025075 279.974749647503 -669.629547552767</t>
  </si>
  <si>
    <t>-540.357185343756 321.280308624331 -380.592186867552</t>
  </si>
  <si>
    <t>-331.911089965521 243.181670383371 -277.753336353948</t>
  </si>
  <si>
    <t>-548.713513193536 90.4535001284607 -678.548684527428</t>
  </si>
  <si>
    <t>-305.390695804221 16.6529551418464 -363.859877990429</t>
  </si>
  <si>
    <t>-500.753513469555 217.06750215578 -205.363407886248</t>
  </si>
  <si>
    <t>-490.260645507625 248.894264973132 209.766635907386</t>
  </si>
  <si>
    <t>-489.308961854368 282.648594199002 614.755281895869</t>
  </si>
  <si>
    <t>-341.409370168453 304.893135266088 673.61857510584</t>
  </si>
  <si>
    <t>-521.094710817406 58.4464931854857 -199.841445964782</t>
  </si>
  <si>
    <t>-527.009014464795 73.5998272956861 216.321264349072</t>
  </si>
  <si>
    <t>-529.77547787505 98.2943372938639 621.881981695062</t>
  </si>
  <si>
    <t>-386.431870642771 56.4361502534712 681.333723781781</t>
  </si>
  <si>
    <t>9763-20170724T150457.641427000.bin</t>
  </si>
  <si>
    <t>-510.837328719877 137.718983037482 -202.621361786964</t>
  </si>
  <si>
    <t>-526.409217047159 136.34042590644 -299.881861350913</t>
  </si>
  <si>
    <t>-537.959629056787 132.49179293667 -407.658379499177</t>
  </si>
  <si>
    <t>-546.050823198998 128.327035846658 -505.235047832335</t>
  </si>
  <si>
    <t>-551.752621823822 123.633050865941 -602.956329728246</t>
  </si>
  <si>
    <t>-557.227223737137 116.612247595425 -740.668857447918</t>
  </si>
  <si>
    <t>-535.956323932217 116.03249415796 -829.371817855911</t>
  </si>
  <si>
    <t>-560.769095626687 149.090209931133 -681.056458578864</t>
  </si>
  <si>
    <t>-609.528870380662 279.823282626477 -669.5900188771</t>
  </si>
  <si>
    <t>-541.111517267094 320.903614528356 -380.398896830005</t>
  </si>
  <si>
    <t>-332.538641346358 242.793204574111 -277.826328645782</t>
  </si>
  <si>
    <t>-548.845492242996 90.3410524418246 -678.535340879307</t>
  </si>
  <si>
    <t>-305.211710190047 16.7960896161198 -364.071347513272</t>
  </si>
  <si>
    <t>-500.699392970606 217.005793909146 -205.356400595991</t>
  </si>
  <si>
    <t>-490.165887748434 248.882881768772 209.768764879536</t>
  </si>
  <si>
    <t>-489.301253354218 282.650825296265 614.752430453034</t>
  </si>
  <si>
    <t>-341.404512548948 304.932295101678 673.60894634552</t>
  </si>
  <si>
    <t>-521.009429604332 58.393725606878 -199.848758061977</t>
  </si>
  <si>
    <t>-526.909976759106 73.5497340592333 216.314078275709</t>
  </si>
  <si>
    <t>-529.785208637217 98.2974562692032 621.872761258474</t>
  </si>
  <si>
    <t>-386.443530395343 56.4209419858785 681.316102750911</t>
  </si>
  <si>
    <t>9763-20170724T150457.675025500.bin</t>
  </si>
  <si>
    <t>-510.801838637093 137.699609449553 -202.618585692764</t>
  </si>
  <si>
    <t>-526.378263362913 136.322543466796 -299.878474421289</t>
  </si>
  <si>
    <t>-537.950000946766 132.467639345852 -407.652505953426</t>
  </si>
  <si>
    <t>-546.066653489541 128.293280208717 -505.22646194474</t>
  </si>
  <si>
    <t>-551.799830447506 123.585388373895 -602.945452638803</t>
  </si>
  <si>
    <t>-557.324564494885 116.540480766268 -740.654662728113</t>
  </si>
  <si>
    <t>-536.091267164944 115.957070093656 -829.366605329761</t>
  </si>
  <si>
    <t>-560.85484631231 149.026943526676 -681.046175250326</t>
  </si>
  <si>
    <t>-609.648078865758 279.748723854687 -669.577679872718</t>
  </si>
  <si>
    <t>-541.403554738346 320.771285775847 -380.337566865708</t>
  </si>
  <si>
    <t>-332.79138946528 242.538737849269 -277.938231129778</t>
  </si>
  <si>
    <t>-548.910083302151 90.2823116672835 -678.520164886707</t>
  </si>
  <si>
    <t>-305.173473136231 16.8814407372795 -364.079532285164</t>
  </si>
  <si>
    <t>-500.662478054715 217.002045834367 -205.35594955022</t>
  </si>
  <si>
    <t>-490.161185671256 248.85538057195 209.771868291851</t>
  </si>
  <si>
    <t>-489.294610900941 282.651182031972 614.754022357932</t>
  </si>
  <si>
    <t>-341.401717516031 304.948143306125 673.614410485666</t>
  </si>
  <si>
    <t>-520.963323614066 58.373173545478 -199.85279974618</t>
  </si>
  <si>
    <t>-526.872564797834 73.5226681487638 216.310132856384</t>
  </si>
  <si>
    <t>-529.785829805241 98.2997500626022 621.869641892801</t>
  </si>
  <si>
    <t>-386.43772948062 56.447506513648 681.314707465841</t>
  </si>
  <si>
    <t>9763-20170724T150457.739333400.bin</t>
  </si>
  <si>
    <t>-510.752253055243 137.637325003598 -202.623868353179</t>
  </si>
  <si>
    <t>-526.33368834745 136.252485431154 -299.882842414398</t>
  </si>
  <si>
    <t>-537.945192308702 132.386633325082 -407.652162617293</t>
  </si>
  <si>
    <t>-546.111274005038 128.200640786183 -505.221663811278</t>
  </si>
  <si>
    <t>-551.907182830945 123.478534381414 -602.936038409665</t>
  </si>
  <si>
    <t>-557.534077615961 116.41065277612 -740.640018273177</t>
  </si>
  <si>
    <t>-536.377547883659 115.813799169838 -829.370209774669</t>
  </si>
  <si>
    <t>-561.044095860259 148.902270223397 -681.033219960254</t>
  </si>
  <si>
    <t>-609.925582387588 279.587357379483 -669.531054987121</t>
  </si>
  <si>
    <t>-542.184176283592 320.625763940627 -380.175026215623</t>
  </si>
  <si>
    <t>-333.507155725734 241.957978354539 -278.242249736917</t>
  </si>
  <si>
    <t>-549.049555296498 90.1674895114484 -678.508578530189</t>
  </si>
  <si>
    <t>-305.182011677004 16.8534197745539 -364.004996816153</t>
  </si>
  <si>
    <t>-500.638168148643 216.917516675649 -205.354307821187</t>
  </si>
  <si>
    <t>-490.139005410386 248.864562898091 209.766378940123</t>
  </si>
  <si>
    <t>-489.292256544737 282.660111677789 614.756066449513</t>
  </si>
  <si>
    <t>-341.402863193893 304.985487878427 673.614525849723</t>
  </si>
  <si>
    <t>-520.891985360226 58.3260230507608 -199.844305850632</t>
  </si>
  <si>
    <t>-526.82918497203 73.4568645547608 216.318898331019</t>
  </si>
  <si>
    <t>-529.791140588934 98.3017894690456 621.874550379854</t>
  </si>
  <si>
    <t>-386.441862410624 56.4584861884005 681.323006706206</t>
  </si>
  <si>
    <t>9763-20170724T150457.771924000.bin</t>
  </si>
  <si>
    <t>-510.730784020313 137.626816983942 -202.621185300383</t>
  </si>
  <si>
    <t>-526.307675721418 136.235463828538 -299.880708930214</t>
  </si>
  <si>
    <t>-537.924035826656 132.361206461958 -407.649348803543</t>
  </si>
  <si>
    <t>-546.098331388935 128.16697606053 -505.217628793332</t>
  </si>
  <si>
    <t>-551.906259771101 123.435712668344 -602.930993312882</t>
  </si>
  <si>
    <t>-557.553974705485 116.354022356055 -740.63329766196</t>
  </si>
  <si>
    <t>-536.422667396866 115.755885054291 -829.369540817675</t>
  </si>
  <si>
    <t>-561.066934787568 148.849132884236 -681.028558907451</t>
  </si>
  <si>
    <t>-609.993763088706 279.517202746307 -669.513886570984</t>
  </si>
  <si>
    <t>-542.578049332852 320.448663027056 -380.066648014404</t>
  </si>
  <si>
    <t>-333.850364913317 241.564838834835 -278.404908941497</t>
  </si>
  <si>
    <t>-549.048111615311 90.1195419950761 -678.501227232172</t>
  </si>
  <si>
    <t>-305.209024082345 16.937753882951 -364.008433159519</t>
  </si>
  <si>
    <t>-500.617229953985 216.911471573195 -205.364788553183</t>
  </si>
  <si>
    <t>-490.097043188528 248.87218800083 209.754249496121</t>
  </si>
  <si>
    <t>-489.286910280781 282.659582778337 614.752738748238</t>
  </si>
  <si>
    <t>-341.39992428325 304.985193499381 673.61705532918</t>
  </si>
  <si>
    <t>-520.845713703779 58.3109088248784 -199.841643928289</t>
  </si>
  <si>
    <t>-526.831708841836 73.4459712835614 216.320718623987</t>
  </si>
  <si>
    <t>-529.793336410249 98.3025419779842 621.873081472402</t>
  </si>
  <si>
    <t>-386.441206658865 56.4665549007243 681.319827742594</t>
  </si>
  <si>
    <t>9763-20170724T150457.811072000.bin</t>
  </si>
  <si>
    <t>-510.734573296447 137.620162428675 -202.616003194943</t>
  </si>
  <si>
    <t>-526.302555076203 136.225711366843 -299.876984344364</t>
  </si>
  <si>
    <t>-537.922279038726 132.347089840805 -407.64503359394</t>
  </si>
  <si>
    <t>-546.104842287414 128.147799569441 -505.212534624205</t>
  </si>
  <si>
    <t>-551.926080912152 123.41104363754 -602.924689060077</t>
  </si>
  <si>
    <t>-557.597881530583 116.320094018844 -740.625559212074</t>
  </si>
  <si>
    <t>-536.478625259713 115.729477153168 -829.364863756399</t>
  </si>
  <si>
    <t>-561.110549053992 148.817112757913 -681.021854713202</t>
  </si>
  <si>
    <t>-610.076215721447 279.464401473112 -669.505317954291</t>
  </si>
  <si>
    <t>-543.016282793196 320.253469085813 -379.955300610462</t>
  </si>
  <si>
    <t>-334.253795014037 241.17221093997 -278.518619893553</t>
  </si>
  <si>
    <t>-549.071011319238 90.0919711393203 -678.493767117526</t>
  </si>
  <si>
    <t>-305.166556917859 16.8957252562122 -364.029173128335</t>
  </si>
  <si>
    <t>-500.640810578686 216.897360167008 -205.364536455831</t>
  </si>
  <si>
    <t>-490.101794753405 248.886602692734 209.751864372266</t>
  </si>
  <si>
    <t>-489.28438102885 282.662604474357 614.749835163883</t>
  </si>
  <si>
    <t>-341.399724132752 305.007479074626 673.612653679756</t>
  </si>
  <si>
    <t>-520.841124854932 58.3074933186897 -199.836283832423</t>
  </si>
  <si>
    <t>-526.829558380771 73.4466709848243 216.32588019013</t>
  </si>
  <si>
    <t>-529.792767243326 98.3108548926136 621.874103368261</t>
  </si>
  <si>
    <t>-386.435960598628 56.4924043033275 681.321991557021</t>
  </si>
  <si>
    <t>9763-20170724T150457.874749700.bin</t>
  </si>
  <si>
    <t>-510.691023345726 137.62299632817 -202.614845043824</t>
  </si>
  <si>
    <t>-526.246760408142 136.227002727691 -299.877621480572</t>
  </si>
  <si>
    <t>-537.864490057694 132.340743605074 -407.645676146954</t>
  </si>
  <si>
    <t>-546.049510192816 128.132238745269 -505.212499835597</t>
  </si>
  <si>
    <t>-551.877341868015 123.382940935873 -602.923628994396</t>
  </si>
  <si>
    <t>-557.56252687556 116.271685955821 -740.623047039338</t>
  </si>
  <si>
    <t>-536.443227674833 115.677762895831 -829.362150191079</t>
  </si>
  <si>
    <t>-561.075925375497 148.776246835586 -681.023533096881</t>
  </si>
  <si>
    <t>-610.12987186554 279.394247160359 -669.493910859832</t>
  </si>
  <si>
    <t>-543.840184050332 319.865555364952 -379.72204049868</t>
  </si>
  <si>
    <t>-334.986738990665 240.447057069238 -278.737201721997</t>
  </si>
  <si>
    <t>-549.02309186846 90.0538834521735 -678.488402679441</t>
  </si>
  <si>
    <t>-304.802033081707 16.8469778081267 -364.06979957765</t>
  </si>
  <si>
    <t>-500.586881578178 216.904607555447 -205.363543264545</t>
  </si>
  <si>
    <t>-490.097859623119 248.866917261465 209.756208866845</t>
  </si>
  <si>
    <t>-489.27194345114 282.672667867645 614.747375631321</t>
  </si>
  <si>
    <t>-341.390515396529 305.013776944853 673.61966175476</t>
  </si>
  <si>
    <t>-520.787349155405 58.3148450974918 -199.840908166132</t>
  </si>
  <si>
    <t>-526.827277603888 73.4546682900527 216.320473653584</t>
  </si>
  <si>
    <t>-529.796472893578 98.3201396010302 621.875449457578</t>
  </si>
  <si>
    <t>-386.433284013548 56.5305809222618 681.328159470701</t>
  </si>
  <si>
    <t>9763-20170724T150457.941937500.bin</t>
  </si>
  <si>
    <t>-510.638197889872 137.531693179624 -202.596195901525</t>
  </si>
  <si>
    <t>-526.186237877552 136.137358330406 -299.860381417351</t>
  </si>
  <si>
    <t>-537.777695482196 132.280699552744 -407.632214874136</t>
  </si>
  <si>
    <t>-545.932915000547 128.111174050382 -505.203230703204</t>
  </si>
  <si>
    <t>-551.725590371211 123.414251301967 -602.918943980967</t>
  </si>
  <si>
    <t>-557.356432143845 116.390984527313 -740.625219066191</t>
  </si>
  <si>
    <t>-536.232338613894 115.838110028451 -829.363292568801</t>
  </si>
  <si>
    <t>-560.917007350437 148.852561318393 -681.004924504671</t>
  </si>
  <si>
    <t>-610.038659793328 279.441316957689 -669.380831019609</t>
  </si>
  <si>
    <t>-544.333894950692 319.578771040026 -379.429355971585</t>
  </si>
  <si>
    <t>-335.318197937804 240.05316021142 -278.865370299927</t>
  </si>
  <si>
    <t>-548.81787115317 90.1383058098086 -678.505087586659</t>
  </si>
  <si>
    <t>-304.693100067022 16.8539738569286 -364.087949770601</t>
  </si>
  <si>
    <t>-500.542524811324 216.786640353903 -205.341686925434</t>
  </si>
  <si>
    <t>-490.020224018446 248.801715563126 209.773170615301</t>
  </si>
  <si>
    <t>-489.263784677714 282.669453133749 614.743870131016</t>
  </si>
  <si>
    <t>-341.371806169266 304.941565534114 673.615853056271</t>
  </si>
  <si>
    <t>-520.736170789183 58.2394004256594 -199.834256911539</t>
  </si>
  <si>
    <t>-526.806206560803 73.4234170216789 216.325112630307</t>
  </si>
  <si>
    <t>-529.804373222566 98.3292004685707 621.873954145423</t>
  </si>
  <si>
    <t>-386.431678103406 56.5638189435449 681.320747614428</t>
  </si>
  <si>
    <t>9763-20170724T150457.975038700.bin</t>
  </si>
  <si>
    <t>-510.598102754503 137.504241001449 -202.610733227625</t>
  </si>
  <si>
    <t>-526.146735227116 136.105428169009 -299.874666541946</t>
  </si>
  <si>
    <t>-537.741352467926 132.244752311716 -407.646047165113</t>
  </si>
  <si>
    <t>-545.900445514035 128.071881091437 -505.216601604844</t>
  </si>
  <si>
    <t>-551.698027899828 123.371936474596 -602.932069648857</t>
  </si>
  <si>
    <t>-557.336842478437 116.344687388691 -740.637602383996</t>
  </si>
  <si>
    <t>-536.210979313814 115.807233222483 -829.37550326059</t>
  </si>
  <si>
    <t>-560.901449967821 148.806459156499 -681.017782590128</t>
  </si>
  <si>
    <t>-610.063121709319 279.372893100804 -669.393456345965</t>
  </si>
  <si>
    <t>-544.674784234099 319.460980562555 -379.363619386305</t>
  </si>
  <si>
    <t>-335.657431409064 239.830569585941 -278.886019963018</t>
  </si>
  <si>
    <t>-548.787194441891 90.0953789615232 -678.517818408392</t>
  </si>
  <si>
    <t>-304.644733121566 16.7396120095068 -364.088069818013</t>
  </si>
  <si>
    <t>-500.505315430459 216.784677108375 -205.346787892773</t>
  </si>
  <si>
    <t>-489.989208239048 248.773607791761 209.770207215501</t>
  </si>
  <si>
    <t>-489.25781561077 282.67059449045 614.745252594342</t>
  </si>
  <si>
    <t>-341.366733355596 304.931198626418 673.623859199536</t>
  </si>
  <si>
    <t>-520.686871709819 58.2112346736099 -199.833825781473</t>
  </si>
  <si>
    <t>-526.794753415415 73.4116756453334 216.32435761085</t>
  </si>
  <si>
    <t>-529.81119488905 98.3265163393862 621.871844958986</t>
  </si>
  <si>
    <t>-386.442325049738 56.5440984615377 681.315931096209</t>
  </si>
  <si>
    <t>9763-20170724T150458.039742600.bin</t>
  </si>
  <si>
    <t>-510.508124004632 137.490698245537 -202.60780418512</t>
  </si>
  <si>
    <t>-526.041851527263 136.086801521376 -299.874089104859</t>
  </si>
  <si>
    <t>-537.636647544574 132.20484533975 -407.644577437965</t>
  </si>
  <si>
    <t>-545.801897806952 128.005934035737 -505.213547946424</t>
  </si>
  <si>
    <t>-551.611180645418 123.272704654298 -602.926694962617</t>
  </si>
  <si>
    <t>-557.271917758192 116.190259901969 -740.628403685801</t>
  </si>
  <si>
    <t>-536.132691940609 115.655961631106 -829.363183094211</t>
  </si>
  <si>
    <t>-560.831626282048 148.675063400814 -681.020924539423</t>
  </si>
  <si>
    <t>-610.077854039613 279.209201016516 -669.397253795542</t>
  </si>
  <si>
    <t>-545.217435961561 319.271840431517 -379.245227882574</t>
  </si>
  <si>
    <t>-336.188838511282 239.36492928169 -279.010948593109</t>
  </si>
  <si>
    <t>-548.707797697025 89.9667181982636 -678.499735566167</t>
  </si>
  <si>
    <t>-304.462947231657 16.6449969859377 -364.14477218549</t>
  </si>
  <si>
    <t>-500.458870543049 216.768434104363 -205.349052804521</t>
  </si>
  <si>
    <t>-489.946348477576 248.750079489452 209.768581425339</t>
  </si>
  <si>
    <t>-489.251645381443 282.676763135616 614.742885684514</t>
  </si>
  <si>
    <t>-341.364487046997 304.968030870252 673.619874749616</t>
  </si>
  <si>
    <t>-520.576954102004 58.1987945802109 -199.833880721949</t>
  </si>
  <si>
    <t>-526.756596322031 73.4223412862345 216.322427937412</t>
  </si>
  <si>
    <t>-529.819552602188 98.3340106414912 621.869938056618</t>
  </si>
  <si>
    <t>-386.445313840855 56.5591534934458 681.306382237339</t>
  </si>
  <si>
    <t>9763-20170724T150458.077847100.bin</t>
  </si>
  <si>
    <t>-510.454961613225 137.502659545199 -202.611481077051</t>
  </si>
  <si>
    <t>-526.001661697727 136.103555846558 -299.875780266013</t>
  </si>
  <si>
    <t>-537.608457587971 132.224205590678 -407.645179823264</t>
  </si>
  <si>
    <t>-545.783472975392 128.026606415031 -505.213352421364</t>
  </si>
  <si>
    <t>-551.601332555759 123.293975158572 -602.925847803013</t>
  </si>
  <si>
    <t>-557.272830179949 116.212051247021 -740.62731542329</t>
  </si>
  <si>
    <t>-536.13800117652 115.675145307264 -829.363099348752</t>
  </si>
  <si>
    <t>-560.835311911247 148.695022951013 -681.018961569061</t>
  </si>
  <si>
    <t>-610.122712762287 279.214809806766 -669.380306236355</t>
  </si>
  <si>
    <t>-545.565894038051 319.224729240857 -379.153461501545</t>
  </si>
  <si>
    <t>-336.508644470134 239.16006431317 -279.104979979561</t>
  </si>
  <si>
    <t>-548.696418878262 89.9899234358622 -678.499722212097</t>
  </si>
  <si>
    <t>-304.439689068687 16.7246482896151 -364.236232868879</t>
  </si>
  <si>
    <t>-500.384598237489 216.785065132423 -205.351687519587</t>
  </si>
  <si>
    <t>-489.918955849428 248.758471751166 209.767755383574</t>
  </si>
  <si>
    <t>-489.253532822233 282.681571103707 614.742788445325</t>
  </si>
  <si>
    <t>-341.365887600904 304.985617419564 673.613576212067</t>
  </si>
  <si>
    <t>-520.533896176897 58.1979835091979 -199.837564733397</t>
  </si>
  <si>
    <t>-526.72786658444 73.4204933347667 216.318536813935</t>
  </si>
  <si>
    <t>-529.824407515914 98.3478125209667 621.867235505945</t>
  </si>
  <si>
    <t>-386.451147757357 56.5647350587606 681.30032931808</t>
  </si>
  <si>
    <t>9763-20170724T150458.137341100.bin</t>
  </si>
  <si>
    <t>-510.431623392636 137.537215745951 -202.613079074878</t>
  </si>
  <si>
    <t>-525.984058964226 136.148281893261 -299.876631942561</t>
  </si>
  <si>
    <t>-537.603708011767 132.283855913351 -407.645091445046</t>
  </si>
  <si>
    <t>-545.792949134627 128.101526295858 -505.212773180835</t>
  </si>
  <si>
    <t>-551.627658158251 123.386327740583 -602.925227553049</t>
  </si>
  <si>
    <t>-557.325729888048 116.331080805472 -740.626906576729</t>
  </si>
  <si>
    <t>-536.201258451387 115.796303260277 -829.365190708602</t>
  </si>
  <si>
    <t>-560.887429788888 148.800348139008 -681.011036799284</t>
  </si>
  <si>
    <t>-610.207845321061 279.30279537022 -669.298717669509</t>
  </si>
  <si>
    <t>-546.406404588118 319.053982609012 -378.869330120583</t>
  </si>
  <si>
    <t>-337.23329335267 238.874891070068 -279.155108434961</t>
  </si>
  <si>
    <t>-548.726604646942 90.0991707341434 -678.506710385212</t>
  </si>
  <si>
    <t>-304.328989728757 16.9668806212644 -364.33484010663</t>
  </si>
  <si>
    <t>-500.359139556809 216.834330446117 -205.355673592003</t>
  </si>
  <si>
    <t>-489.842371262777 248.775521759446 209.764968552864</t>
  </si>
  <si>
    <t>-489.249668593896 282.677797149757 614.741813918819</t>
  </si>
  <si>
    <t>-341.361381933185 305.007944785872 673.601182502928</t>
  </si>
  <si>
    <t>-520.518295253025 58.1993122474344 -199.836309588392</t>
  </si>
  <si>
    <t>-526.696960487903 73.4470151153264 216.319130865136</t>
  </si>
  <si>
    <t>-529.836379815671 98.3565968669898 621.865828138462</t>
  </si>
  <si>
    <t>-386.472435937616 56.5361953383942 681.295078569898</t>
  </si>
  <si>
    <t>9763-20170724T150458.174442800.bin</t>
  </si>
  <si>
    <t>-510.396081419625 137.536256072742 -202.617840825373</t>
  </si>
  <si>
    <t>-525.959750630584 136.146333791608 -299.879510858226</t>
  </si>
  <si>
    <t>-537.590154150019 132.283186124247 -407.646892692286</t>
  </si>
  <si>
    <t>-545.788474617752 128.103210477661 -505.213948095411</t>
  </si>
  <si>
    <t>-551.63168928939 123.391536134749 -602.926069111847</t>
  </si>
  <si>
    <t>-557.341176849086 116.342864052757 -740.627631925973</t>
  </si>
  <si>
    <t>-536.230952360394 115.819577953559 -829.369242019345</t>
  </si>
  <si>
    <t>-560.903103778364 148.808291957839 -681.009461225807</t>
  </si>
  <si>
    <t>-610.240188510024 279.298437901377 -669.268157664746</t>
  </si>
  <si>
    <t>-546.712830516051 318.866114111329 -378.753725822989</t>
  </si>
  <si>
    <t>-337.476254529148 238.692519381171 -279.168374532399</t>
  </si>
  <si>
    <t>-548.731717796997 90.1089492178317 -678.509458418944</t>
  </si>
  <si>
    <t>-304.41476212355 17.1131640446501 -364.341400984618</t>
  </si>
  <si>
    <t>-500.293718945532 216.805385416748 -205.35334314116</t>
  </si>
  <si>
    <t>-489.814242047484 248.784744234529 209.765348862457</t>
  </si>
  <si>
    <t>-489.245568926287 282.679819926671 614.742942369603</t>
  </si>
  <si>
    <t>-341.356125538519 305.002153900697 673.602318102495</t>
  </si>
  <si>
    <t>-520.505997098845 58.2148289697489 -199.832414139203</t>
  </si>
  <si>
    <t>-526.688834089639 73.4470806192189 216.323488193585</t>
  </si>
  <si>
    <t>-529.835599603628 98.3617377045521 621.867981546102</t>
  </si>
  <si>
    <t>-386.468165406312 56.5599211678352 681.301805106859</t>
  </si>
  <si>
    <t>9763-20170724T150458.240314900.bin</t>
  </si>
  <si>
    <t>-510.384053665405 137.522648810764 -202.622388533917</t>
  </si>
  <si>
    <t>-525.936203826437 136.134303528298 -299.88596574285</t>
  </si>
  <si>
    <t>-537.565583424309 132.284657235866 -407.65389622537</t>
  </si>
  <si>
    <t>-545.768077338033 128.121676309156 -505.221342857731</t>
  </si>
  <si>
    <t>-551.62082885833 123.431478337472 -602.933899280983</t>
  </si>
  <si>
    <t>-557.349632316164 116.417813591577 -740.636374843054</t>
  </si>
  <si>
    <t>-536.266486991641 115.935279881655 -829.384753542832</t>
  </si>
  <si>
    <t>-560.919728214634 148.864567155429 -681.008665773524</t>
  </si>
  <si>
    <t>-610.309186360594 279.3314027105 -669.21022593832</t>
  </si>
  <si>
    <t>-547.169793326928 318.717593654126 -378.586660038775</t>
  </si>
  <si>
    <t>-337.895214484933 238.377723527901 -279.215387979233</t>
  </si>
  <si>
    <t>-548.714951268108 90.1714198761213 -678.527086336866</t>
  </si>
  <si>
    <t>-304.416521832909 17.2532944850036 -364.446903838248</t>
  </si>
  <si>
    <t>-500.24981658693 216.825314743368 -205.357746249833</t>
  </si>
  <si>
    <t>-489.831072760658 248.766397807316 209.765376851513</t>
  </si>
  <si>
    <t>-489.238943176851 282.687501537337 614.743508410018</t>
  </si>
  <si>
    <t>-341.349077989172 304.994734216494 673.607516309761</t>
  </si>
  <si>
    <t>-520.520739849711 58.196683598969 -199.836709812229</t>
  </si>
  <si>
    <t>-526.682343281677 73.4324694310453 216.319402830039</t>
  </si>
  <si>
    <t>-529.840545964399 98.3485258636631 621.871852168921</t>
  </si>
  <si>
    <t>-386.488710423411 56.5114587264652 681.318545359412</t>
  </si>
  <si>
    <t>9763-20170724T150458.272880900.bin</t>
  </si>
  <si>
    <t>-510.401402444747 137.518034804724 -202.62356349446</t>
  </si>
  <si>
    <t>-525.943071035715 136.126213188936 -299.888766083208</t>
  </si>
  <si>
    <t>-537.574056914276 132.280374938682 -407.656672310435</t>
  </si>
  <si>
    <t>-545.783596635256 128.123371916334 -505.223774316351</t>
  </si>
  <si>
    <t>-551.649167111673 123.441341025645 -602.93596000882</t>
  </si>
  <si>
    <t>-557.402225219162 116.441433652744 -740.638168263477</t>
  </si>
  <si>
    <t>-536.332209938581 115.972999266519 -829.389731253882</t>
  </si>
  <si>
    <t>-560.968340558813 148.880991396919 -681.006268459292</t>
  </si>
  <si>
    <t>-610.394665947481 279.33121109915 -669.186585776179</t>
  </si>
  <si>
    <t>-547.480945460663 318.696388420609 -378.51112483704</t>
  </si>
  <si>
    <t>-338.206733633337 238.219501862648 -279.250001376217</t>
  </si>
  <si>
    <t>-548.750070025985 90.1903021198948 -678.533284483734</t>
  </si>
  <si>
    <t>-304.419250451201 17.2538671701984 -364.528439488245</t>
  </si>
  <si>
    <t>-500.313288281401 216.804973477656 -205.350877656916</t>
  </si>
  <si>
    <t>-489.865733871781 248.784030919972 209.768662247199</t>
  </si>
  <si>
    <t>-489.229943732302 282.694739677006 614.748423764438</t>
  </si>
  <si>
    <t>-341.344961848472 305.011915539915 673.62090460866</t>
  </si>
  <si>
    <t>-520.493070100604 58.1970074478338 -199.836035122062</t>
  </si>
  <si>
    <t>-526.707312767016 73.4381839578164 216.31912782697</t>
  </si>
  <si>
    <t>-529.841436272409 98.3535233739174 621.872715818538</t>
  </si>
  <si>
    <t>-386.478185227018 56.5605828584844 681.322911777</t>
  </si>
  <si>
    <t>9763-20170724T150458.344585300.bin</t>
  </si>
  <si>
    <t>-510.460252285695 137.524183091963 -202.610905286435</t>
  </si>
  <si>
    <t>-526.014891241072 136.132375702192 -299.874127741306</t>
  </si>
  <si>
    <t>-537.64848229264 132.299489052771 -407.642198023916</t>
  </si>
  <si>
    <t>-545.856096641787 128.160196569677 -505.21004402277</t>
  </si>
  <si>
    <t>-551.715807114931 123.502635293884 -602.923887103702</t>
  </si>
  <si>
    <t>-557.456808592143 116.544795760745 -740.628765427317</t>
  </si>
  <si>
    <t>-536.377398070116 116.114245862016 -829.378160482256</t>
  </si>
  <si>
    <t>-561.047488985252 148.96202738544 -680.986298642503</t>
  </si>
  <si>
    <t>-610.552444583101 279.379759906645 -669.116035595007</t>
  </si>
  <si>
    <t>-548.125572895897 318.605037136199 -378.31678242166</t>
  </si>
  <si>
    <t>-338.803981900144 237.788070482146 -279.432600149098</t>
  </si>
  <si>
    <t>-548.790757433303 90.2785795073842 -678.532062912221</t>
  </si>
  <si>
    <t>-304.351918871205 17.2613477636248 -364.604405714851</t>
  </si>
  <si>
    <t>-500.364560217241 216.797403387913 -205.342242412639</t>
  </si>
  <si>
    <t>-489.858412420584 248.802317186518 209.773794159757</t>
  </si>
  <si>
    <t>-489.220139108117 282.704778351486 614.750623358054</t>
  </si>
  <si>
    <t>-341.335585327102 305.008192569852 673.629377081417</t>
  </si>
  <si>
    <t>-520.5874480025 58.2049806734515 -199.831771247284</t>
  </si>
  <si>
    <t>-526.746739665544 73.4517164809893 216.323962757688</t>
  </si>
  <si>
    <t>-529.846021862217 98.3606866330308 621.870005557625</t>
  </si>
  <si>
    <t>-386.48389785826 56.5650432274435 681.321038059096</t>
  </si>
  <si>
    <t>9763-20170724T150458.373157100.bin</t>
  </si>
  <si>
    <t>-510.514160343739 137.501547747533 -202.609996291044</t>
  </si>
  <si>
    <t>-526.062010386943 136.119446482936 -299.874303821067</t>
  </si>
  <si>
    <t>-537.698326586019 132.304538217375 -407.642778862882</t>
  </si>
  <si>
    <t>-545.912667847905 128.184411099243 -505.210979856754</t>
  </si>
  <si>
    <t>-551.783462623403 123.548950833921 -602.924975159139</t>
  </si>
  <si>
    <t>-557.544824364681 116.625467171951 -740.630836015428</t>
  </si>
  <si>
    <t>-536.469028310653 116.221402934829 -829.381362251153</t>
  </si>
  <si>
    <t>-561.142205696826 149.024759932943 -680.978900112492</t>
  </si>
  <si>
    <t>-610.674229167837 279.428531336519 -669.077416040783</t>
  </si>
  <si>
    <t>-548.518263160759 318.581673587424 -378.210488082056</t>
  </si>
  <si>
    <t>-339.197010850405 237.568751058734 -279.485966099487</t>
  </si>
  <si>
    <t>-548.854058962766 90.347062321923 -678.542885664339</t>
  </si>
  <si>
    <t>-304.385750590197 17.3101703700806 -364.618588432766</t>
  </si>
  <si>
    <t>-500.399785258156 216.764598195766 -205.330130769641</t>
  </si>
  <si>
    <t>-489.840036360048 248.829770395738 209.779873821339</t>
  </si>
  <si>
    <t>-489.219457160514 282.710524767963 614.752223236887</t>
  </si>
  <si>
    <t>-341.331336302407 304.998250991206 673.628041404466</t>
  </si>
  <si>
    <t>-520.639434880457 58.2087772146049 -199.835301168704</t>
  </si>
  <si>
    <t>-526.783408555851 73.4300293130577 216.321588786544</t>
  </si>
  <si>
    <t>-529.852528921757 98.3572059256987 621.871081534405</t>
  </si>
  <si>
    <t>-386.49390356883 56.5497242539068 681.32229619595</t>
  </si>
  <si>
    <t>9763-20170724T150458.438837100.bin</t>
  </si>
  <si>
    <t>-510.647130030182 137.519206207591 -202.613661767378</t>
  </si>
  <si>
    <t>-526.218012207921 136.133581456475 -299.874207224217</t>
  </si>
  <si>
    <t>-537.848112741795 132.328059479428 -407.643739502596</t>
  </si>
  <si>
    <t>-546.044521630557 128.224045202095 -505.214182259629</t>
  </si>
  <si>
    <t>-551.88551834384 123.613139513966 -602.931162204338</t>
  </si>
  <si>
    <t>-557.592854073739 116.734487833392 -740.641349303739</t>
  </si>
  <si>
    <t>-536.499118798354 116.36324887994 -829.387805565798</t>
  </si>
  <si>
    <t>-561.231440668412 149.110595822352 -680.979465820012</t>
  </si>
  <si>
    <t>-610.880759926772 279.453032311894 -669.010806518035</t>
  </si>
  <si>
    <t>-549.380750563849 318.336113751077 -377.968114180618</t>
  </si>
  <si>
    <t>-339.982719022874 237.057258223811 -279.625814414846</t>
  </si>
  <si>
    <t>-548.908649381404 90.4395461935919 -678.559485969398</t>
  </si>
  <si>
    <t>-304.353813884254 17.3894387673356 -364.603678866608</t>
  </si>
  <si>
    <t>-500.537295412174 216.791893662354 -205.344502612214</t>
  </si>
  <si>
    <t>-489.870025805743 248.838173282589 209.764252682716</t>
  </si>
  <si>
    <t>-489.210000736331 282.717470482005 614.747790539724</t>
  </si>
  <si>
    <t>-341.31575363978 304.957593664318 673.62621381862</t>
  </si>
  <si>
    <t>-520.777956596136 58.2351102306047 -199.843077477259</t>
  </si>
  <si>
    <t>-526.874466102071 73.4125933821408 216.316154806691</t>
  </si>
  <si>
    <t>-529.855182706796 98.3557332317423 621.872004393475</t>
  </si>
  <si>
    <t>-386.498626632514 56.5495611532065 681.329078268377</t>
  </si>
  <si>
    <t>9763-20170724T150458.474937700.bin</t>
  </si>
  <si>
    <t>-510.764170006666 137.521377909715 -202.598201178201</t>
  </si>
  <si>
    <t>-526.334688907531 136.140864013026 -299.858945186652</t>
  </si>
  <si>
    <t>-537.94752351092 132.361298891016 -407.631180617469</t>
  </si>
  <si>
    <t>-546.122355258984 128.290105109809 -505.204766909098</t>
  </si>
  <si>
    <t>-551.936407499947 123.721734698171 -602.925437276664</t>
  </si>
  <si>
    <t>-557.600728971922 116.913295984589 -740.640918534054</t>
  </si>
  <si>
    <t>-536.501538793563 116.57631981535 -829.386080392115</t>
  </si>
  <si>
    <t>-561.273156740367 149.255738593566 -680.962857695169</t>
  </si>
  <si>
    <t>-610.961528961499 279.593928179851 -668.916855609895</t>
  </si>
  <si>
    <t>-549.711490311036 318.206469468345 -377.785393317471</t>
  </si>
  <si>
    <t>-340.241352474139 236.875158800781 -279.640250066996</t>
  </si>
  <si>
    <t>-548.920717004026 90.5898360625117 -678.570552798364</t>
  </si>
  <si>
    <t>-304.387274578526 17.5408329852889 -364.611581505048</t>
  </si>
  <si>
    <t>-500.657249165617 216.776021093759 -205.330026972458</t>
  </si>
  <si>
    <t>-489.899123307321 248.842804516655 209.774747583869</t>
  </si>
  <si>
    <t>-489.208759908281 282.723567118288 614.745941267799</t>
  </si>
  <si>
    <t>-341.312427408499 304.960953763445 673.620143232467</t>
  </si>
  <si>
    <t>-520.879051799105 58.2502194969557 -199.844434513729</t>
  </si>
  <si>
    <t>-526.908852680161 73.3981536417209 216.31682305149</t>
  </si>
  <si>
    <t>-529.858200481493 98.3541617982264 621.872705655701</t>
  </si>
  <si>
    <t>-386.501368978168 56.5499453504958 681.330432343151</t>
  </si>
  <si>
    <t>9763-20170724T150458.539113700.bin</t>
  </si>
  <si>
    <t>-510.947796092043 137.547993622067 -202.609845391104</t>
  </si>
  <si>
    <t>-526.507392899549 136.167885079273 -299.872324932898</t>
  </si>
  <si>
    <t>-538.098752915274 132.408899628448 -407.647584761036</t>
  </si>
  <si>
    <t>-546.25128997795 128.36434473237 -505.224188753282</t>
  </si>
  <si>
    <t>-552.040673799819 123.831361562266 -602.947928969976</t>
  </si>
  <si>
    <t>-557.668299140826 117.082037149691 -740.667846127929</t>
  </si>
  <si>
    <t>-536.528778218304 116.822018082056 -829.403711275497</t>
  </si>
  <si>
    <t>-561.384995071093 149.392968506971 -680.975373255808</t>
  </si>
  <si>
    <t>-611.224739227798 279.658816728464 -668.842531550751</t>
  </si>
  <si>
    <t>-550.353243446684 318.052441638229 -377.60281682958</t>
  </si>
  <si>
    <t>-340.887541669035 236.56982850753 -279.573745752605</t>
  </si>
  <si>
    <t>-548.97646092628 90.737842541341 -678.607895030817</t>
  </si>
  <si>
    <t>-304.582733467511 17.9158764295785 -364.565645767559</t>
  </si>
  <si>
    <t>-500.909413173243 216.8267072682 -205.325446536843</t>
  </si>
  <si>
    <t>-489.992560104621 248.858391217684 209.777967989557</t>
  </si>
  <si>
    <t>-489.208513855285 282.741471478758 614.751749733211</t>
  </si>
  <si>
    <t>-341.308029278044 304.981272873451 673.614655906301</t>
  </si>
  <si>
    <t>-520.97789717091 58.2560424855326 -199.851569252547</t>
  </si>
  <si>
    <t>-527.009540436559 73.3703440898014 216.310909732894</t>
  </si>
  <si>
    <t>-529.871054171609 98.3518927017292 621.867689128026</t>
  </si>
  <si>
    <t>-386.511664000025 56.5484171733215 681.319838805846</t>
  </si>
  <si>
    <t>9763-20170724T150458.570700500.bin</t>
  </si>
  <si>
    <t>-510.978788255931 137.559614452728 -202.595850573046</t>
  </si>
  <si>
    <t>-526.542996697521 136.180147853808 -299.857634828967</t>
  </si>
  <si>
    <t>-538.129551508204 132.423813720234 -407.633554921441</t>
  </si>
  <si>
    <t>-546.273829360651 128.383094963754 -505.210907703075</t>
  </si>
  <si>
    <t>-552.051125958202 123.855708989951 -602.935695641897</t>
  </si>
  <si>
    <t>-557.657814571413 117.116149659145 -740.656949311688</t>
  </si>
  <si>
    <t>-536.492429003347 116.886522557064 -829.386762756026</t>
  </si>
  <si>
    <t>-561.394501436281 149.420573517653 -680.962152870448</t>
  </si>
  <si>
    <t>-611.288256518255 279.659468345368 -668.80733909369</t>
  </si>
  <si>
    <t>-550.588489006869 318.001799941514 -377.524939042052</t>
  </si>
  <si>
    <t>-341.152676219147 236.423178957385 -279.51190661034</t>
  </si>
  <si>
    <t>-548.964494743045 90.7698432346494 -678.598098062172</t>
  </si>
  <si>
    <t>-304.506074840265 17.9370989329414 -364.545505896785</t>
  </si>
  <si>
    <t>-500.967453680477 216.82307640559 -205.31850366452</t>
  </si>
  <si>
    <t>-489.99053738732 248.859217284947 209.782886572193</t>
  </si>
  <si>
    <t>-489.212379020102 282.745295257701 614.754548157164</t>
  </si>
  <si>
    <t>-341.305451058015 304.974313130352 673.605320134033</t>
  </si>
  <si>
    <t>-520.987084561043 58.2640119352795 -199.847532977138</t>
  </si>
  <si>
    <t>-527.025792139368 73.350613587693 216.315838524574</t>
  </si>
  <si>
    <t>-529.867790374022 98.347739499276 621.868974646502</t>
  </si>
  <si>
    <t>-386.518269113483 56.5290102098409 681.334168479999</t>
  </si>
  <si>
    <t>9763-20170724T150458.637379700.bin</t>
  </si>
  <si>
    <t>-510.99019696861 137.591158502069 -202.56970867273</t>
  </si>
  <si>
    <t>-526.551776788648 136.227876524736 -299.83216315328</t>
  </si>
  <si>
    <t>-538.103973508333 132.502170366561 -407.61278057517</t>
  </si>
  <si>
    <t>-546.204964672743 128.496116809657 -505.195180140504</t>
  </si>
  <si>
    <t>-551.927122717278 124.011610682477 -602.925140809593</t>
  </si>
  <si>
    <t>-557.444119338827 117.342311954632 -740.653443017138</t>
  </si>
  <si>
    <t>-536.24461646306 117.16352992971 -829.375182265661</t>
  </si>
  <si>
    <t>-561.251613837635 149.609590300174 -680.943047461817</t>
  </si>
  <si>
    <t>-611.278072473963 279.793081141389 -668.711623450495</t>
  </si>
  <si>
    <t>-550.95288505319 318.091440392473 -377.345784462982</t>
  </si>
  <si>
    <t>-341.549460558356 236.18070376122 -279.540567456874</t>
  </si>
  <si>
    <t>-548.75927720131 90.9710823953719 -678.60395032471</t>
  </si>
  <si>
    <t>-304.293609995475 18.2878787482746 -364.540844638762</t>
  </si>
  <si>
    <t>-500.983443032899 216.843289584518 -205.294796350977</t>
  </si>
  <si>
    <t>-489.927284450513 248.827288042665 209.808549493088</t>
  </si>
  <si>
    <t>-489.230022889447 282.741122412249 614.768660655606</t>
  </si>
  <si>
    <t>-341.297580455254 304.928377398154 673.570976425427</t>
  </si>
  <si>
    <t>-520.977987578219 58.3065038307398 -199.830072270749</t>
  </si>
  <si>
    <t>-526.94612222037 73.2656865106317 216.33895324355</t>
  </si>
  <si>
    <t>-529.833371012158 98.3068654219153 621.893335824411</t>
  </si>
  <si>
    <t>-386.520017462442 56.4975786416912 681.452302252671</t>
  </si>
  <si>
    <t>9763-20170724T150458.673480700.bin</t>
  </si>
  <si>
    <t>-510.933791935622 137.59286986586 -202.566589773873</t>
  </si>
  <si>
    <t>-526.496941573812 136.238666295844 -299.82884448157</t>
  </si>
  <si>
    <t>-538.039986731714 132.526994258778 -407.610979553697</t>
  </si>
  <si>
    <t>-546.128420990785 128.535917125209 -505.195038764089</t>
  </si>
  <si>
    <t>-551.833870282021 124.069107855465 -602.926748384737</t>
  </si>
  <si>
    <t>-557.323075798154 117.428339042285 -740.657573428689</t>
  </si>
  <si>
    <t>-536.112063131293 117.262410334441 -829.37660756323</t>
  </si>
  <si>
    <t>-561.155380447942 149.680551598158 -680.940689366186</t>
  </si>
  <si>
    <t>-611.212356194838 279.846304500846 -668.651684837198</t>
  </si>
  <si>
    <t>-551.174929663619 318.113252033793 -377.22224168096</t>
  </si>
  <si>
    <t>-341.75593529823 236.043530505585 -279.58394699744</t>
  </si>
  <si>
    <t>-548.637987024065 91.0470445913577 -678.612486532172</t>
  </si>
  <si>
    <t>-304.133402615833 18.4428619165158 -364.554013778836</t>
  </si>
  <si>
    <t>-500.949918973938 216.846499994205 -205.278513141564</t>
  </si>
  <si>
    <t>-489.891569270263 248.833863610999 209.824521261893</t>
  </si>
  <si>
    <t>-489.229025253758 282.74546046486 614.782463819067</t>
  </si>
  <si>
    <t>-341.294860916356 304.933066416162 673.580360058776</t>
  </si>
  <si>
    <t>-520.914488042699 58.2948141725944 -199.825285767802</t>
  </si>
  <si>
    <t>-526.88501977394 73.2281175334087 216.344546913903</t>
  </si>
  <si>
    <t>-529.835042267479 98.2875413381821 621.903067734285</t>
  </si>
  <si>
    <t>-386.528503316005 56.4888961754382 681.485818731313</t>
  </si>
  <si>
    <t>9763-20170724T150458.740339800.bin</t>
  </si>
  <si>
    <t>-510.846767984715 137.629948493359 -202.558378752231</t>
  </si>
  <si>
    <t>-526.422877327115 136.283844516776 -299.818667808471</t>
  </si>
  <si>
    <t>-537.957476231285 132.574025704824 -407.601815251328</t>
  </si>
  <si>
    <t>-546.028765622985 128.583096580628 -505.187332427226</t>
  </si>
  <si>
    <t>-551.707419500161 124.115764883143 -602.920576498234</t>
  </si>
  <si>
    <t>-557.14867861038 117.473955720882 -740.653295873542</t>
  </si>
  <si>
    <t>-535.92277529457 117.324303499467 -829.368726966344</t>
  </si>
  <si>
    <t>-561.016436556584 149.723416551642 -680.937182889011</t>
  </si>
  <si>
    <t>-611.161446971559 279.852968857367 -668.627235292958</t>
  </si>
  <si>
    <t>-551.599396453585 317.98912122415 -377.083053561403</t>
  </si>
  <si>
    <t>-342.17202476031 235.709895554039 -279.639214614172</t>
  </si>
  <si>
    <t>-548.470540258844 91.09611991 -678.605606921893</t>
  </si>
  <si>
    <t>-303.958729253488 18.5901760885924 -364.553328164637</t>
  </si>
  <si>
    <t>-500.904824209848 216.898043802313 -205.252268046688</t>
  </si>
  <si>
    <t>-489.818159958143 248.819491827765 209.855082101423</t>
  </si>
  <si>
    <t>-489.219694099097 282.761160191542 614.815598681441</t>
  </si>
  <si>
    <t>-341.287319855653 304.961039871983 673.61338766013</t>
  </si>
  <si>
    <t>-520.810706380734 58.3409514005916 -199.829916286706</t>
  </si>
  <si>
    <t>-526.764334967905 73.220120435125 216.342082924264</t>
  </si>
  <si>
    <t>-529.857785934698 98.2849205249333 621.895870114056</t>
  </si>
  <si>
    <t>-386.550598432956 56.4611964247001 681.459526151197</t>
  </si>
  <si>
    <t>9763-20170724T150458.775440000.bin</t>
  </si>
  <si>
    <t>-510.830688306659 137.689183097374 -202.548474000471</t>
  </si>
  <si>
    <t>-526.434049000779 136.3424898234 -299.80443645902</t>
  </si>
  <si>
    <t>-537.978473958515 132.627631129375 -407.586262252453</t>
  </si>
  <si>
    <t>-546.050335843311 128.631487706097 -505.171509950315</t>
  </si>
  <si>
    <t>-551.721224386299 124.158366708829 -602.905006212917</t>
  </si>
  <si>
    <t>-557.142692292945 117.508554139989 -740.638099579951</t>
  </si>
  <si>
    <t>-535.91785379684 117.358983477409 -829.353739818662</t>
  </si>
  <si>
    <t>-561.024462124111 149.760452783784 -680.924122302166</t>
  </si>
  <si>
    <t>-611.193756367945 279.877529499435 -668.609967083281</t>
  </si>
  <si>
    <t>-551.762650191213 317.97223527374 -377.033684717604</t>
  </si>
  <si>
    <t>-342.355305444448 235.56382776906 -279.656002169572</t>
  </si>
  <si>
    <t>-548.468027324322 91.1354806611837 -678.587961895554</t>
  </si>
  <si>
    <t>-303.930397194567 18.7326194336772 -364.577955404692</t>
  </si>
  <si>
    <t>-500.942937848468 216.984904284928 -205.245848029422</t>
  </si>
  <si>
    <t>-489.815008211086 248.840468238208 209.865456195394</t>
  </si>
  <si>
    <t>-489.212462998363 282.772911060644 614.827918711185</t>
  </si>
  <si>
    <t>-341.291040924897 305.042821893308 673.626793848721</t>
  </si>
  <si>
    <t>-520.762519399274 58.3787781205929 -199.834600572701</t>
  </si>
  <si>
    <t>-526.706801024898 73.2644094069631 216.337372453781</t>
  </si>
  <si>
    <t>-529.872883351188 98.2985704717923 621.888267744669</t>
  </si>
  <si>
    <t>-386.563352200606 56.4480080187116 681.427322026361</t>
  </si>
  <si>
    <t>9763-20170724T150458.842369900.bin</t>
  </si>
  <si>
    <t>-510.828994574759 137.762951095271 -202.556565262426</t>
  </si>
  <si>
    <t>-526.489201340146 136.40965263933 -299.803232533484</t>
  </si>
  <si>
    <t>-538.098439123275 132.666871513493 -407.577163621029</t>
  </si>
  <si>
    <t>-546.228902125082 128.636736116039 -505.15623494021</t>
  </si>
  <si>
    <t>-551.957851608339 124.120735833763 -602.884334189642</t>
  </si>
  <si>
    <t>-557.459950884559 117.401013985018 -740.610704196085</t>
  </si>
  <si>
    <t>-536.282991840681 117.214131061039 -829.337811366686</t>
  </si>
  <si>
    <t>-561.309871456947 149.682633252718 -680.910783472266</t>
  </si>
  <si>
    <t>-611.50915604096 279.794682522317 -668.615006570941</t>
  </si>
  <si>
    <t>-552.297405172309 317.987141211154 -377.0068102589</t>
  </si>
  <si>
    <t>-342.977218504388 235.174603942909 -279.784765400765</t>
  </si>
  <si>
    <t>-548.745849440507 91.0600941877733 -678.552466244871</t>
  </si>
  <si>
    <t>-304.055319730357 18.8234378205134 -364.727678559527</t>
  </si>
  <si>
    <t>-500.966038564957 217.047459110398 -205.23642689831</t>
  </si>
  <si>
    <t>-489.845095455434 248.911792269502 209.874418652799</t>
  </si>
  <si>
    <t>-489.196800331677 282.798258175347 614.8429645523</t>
  </si>
  <si>
    <t>-341.297288836503 305.178877137623 673.654875589147</t>
  </si>
  <si>
    <t>-520.708808578092 58.4236512019438 -199.838366990411</t>
  </si>
  <si>
    <t>-526.665680421768 73.3690608765039 216.331212109051</t>
  </si>
  <si>
    <t>-529.898548380163 98.3592169259846 621.873923377553</t>
  </si>
  <si>
    <t>-386.545571176136 56.5696969215403 681.351274682239</t>
  </si>
  <si>
    <t>9763-20170724T150458.877968100.bin</t>
  </si>
  <si>
    <t>-510.856278046684 137.758519647196 -202.558436076681</t>
  </si>
  <si>
    <t>-526.525305843144 136.403409007295 -299.803712339789</t>
  </si>
  <si>
    <t>-538.165417300496 132.635459396943 -407.573445492618</t>
  </si>
  <si>
    <t>-546.331344100221 128.571595780501 -505.14801061535</t>
  </si>
  <si>
    <t>-552.102593123875 124.010910628002 -602.871586059144</t>
  </si>
  <si>
    <t>-557.670816521746 117.215788739492 -740.591727763786</t>
  </si>
  <si>
    <t>-536.525507644378 116.988168214078 -829.326264634751</t>
  </si>
  <si>
    <t>-561.484101358113 149.531702292807 -680.907975215872</t>
  </si>
  <si>
    <t>-611.691380655232 279.644964055748 -668.645670558964</t>
  </si>
  <si>
    <t>-552.633784846872 317.912633577037 -377.016207481435</t>
  </si>
  <si>
    <t>-343.378164217239 234.812845828071 -279.900233121653</t>
  </si>
  <si>
    <t>-548.934883363618 90.9073100194416 -678.522826509178</t>
  </si>
  <si>
    <t>-304.132529214749 18.8082491768937 -364.833717655399</t>
  </si>
  <si>
    <t>-500.998232034364 217.034915044871 -205.236034290221</t>
  </si>
  <si>
    <t>-489.890850277609 248.942669680053 209.871750945621</t>
  </si>
  <si>
    <t>-489.186601151976 282.808855926801 614.848878508858</t>
  </si>
  <si>
    <t>-341.30025502537 305.248552998756 673.671422195673</t>
  </si>
  <si>
    <t>-520.716393485138 58.4253999126038 -199.837472648473</t>
  </si>
  <si>
    <t>-526.674402921055 73.4006492217457 216.331112297038</t>
  </si>
  <si>
    <t>-529.904619857324 98.3769257453146 621.871549775718</t>
  </si>
  <si>
    <t>-386.549684828548 56.5734969003665 681.334485657532</t>
  </si>
  <si>
    <t>9763-20170724T150458.940323200.bin</t>
  </si>
  <si>
    <t>-511.105969029658 137.731176091761 -202.545744847049</t>
  </si>
  <si>
    <t>-526.821252011895 136.36878940962 -299.783484700602</t>
  </si>
  <si>
    <t>-538.556171120859 132.544373433387 -407.540951338622</t>
  </si>
  <si>
    <t>-546.823274534626 128.408249527758 -505.10398582743</t>
  </si>
  <si>
    <t>-552.709830383655 123.752323469075 -602.816075515539</t>
  </si>
  <si>
    <t>-558.453893127466 116.798162640617 -740.521058857373</t>
  </si>
  <si>
    <t>-537.388100350329 116.465543624423 -829.274201500946</t>
  </si>
  <si>
    <t>-562.175258660315 149.186252430974 -680.870748389039</t>
  </si>
  <si>
    <t>-612.419095518082 279.297667663622 -668.745552495555</t>
  </si>
  <si>
    <t>-553.973731541992 317.576809686305 -376.994177133365</t>
  </si>
  <si>
    <t>-344.851412737815 233.824984928562 -280.151472902039</t>
  </si>
  <si>
    <t>-549.654447519007 90.5579251189477 -678.432217477482</t>
  </si>
  <si>
    <t>-304.697954162447 18.5372947200792 -364.93979008626</t>
  </si>
  <si>
    <t>-501.309474259912 217.044774622152 -205.239205880461</t>
  </si>
  <si>
    <t>-489.969851757565 248.964911936682 209.861383811182</t>
  </si>
  <si>
    <t>-489.160326088441 282.813451734443 614.849253282535</t>
  </si>
  <si>
    <t>-341.297650814428 305.341797977124 673.697347456963</t>
  </si>
  <si>
    <t>-520.933425056021 58.3793254673083 -199.824915542064</t>
  </si>
  <si>
    <t>-526.853384736526 73.4022704690622 216.342427850432</t>
  </si>
  <si>
    <t>-529.91979046808 98.398902381685 621.872528461848</t>
  </si>
  <si>
    <t>-386.547403940625 56.6263227394718 681.315033550796</t>
  </si>
  <si>
    <t>9763-20170724T150458.971408500.bin</t>
  </si>
  <si>
    <t>-511.213759925486 137.646758989564 -202.54608770672</t>
  </si>
  <si>
    <t>-526.957224767871 136.280804016107 -299.779212452755</t>
  </si>
  <si>
    <t>-538.745782705124 132.416384192147 -407.529368622646</t>
  </si>
  <si>
    <t>-547.068936218989 128.228560897895 -505.085394869919</t>
  </si>
  <si>
    <t>-553.018104010542 123.504687716446 -602.790461292194</t>
  </si>
  <si>
    <t>-558.856311338518 116.436595570673 -740.485708239217</t>
  </si>
  <si>
    <t>-537.828879192118 116.025890005754 -829.247700136996</t>
  </si>
  <si>
    <t>-562.51567576782 148.878582343048 -680.860750414857</t>
  </si>
  <si>
    <t>-612.810044238401 278.981233565848 -668.817879872426</t>
  </si>
  <si>
    <t>-554.691490580936 317.285785940903 -377.004511364907</t>
  </si>
  <si>
    <t>-345.647130263528 233.274769689605 -280.218244735554</t>
  </si>
  <si>
    <t>-550.035635880422 90.2432255874728 -678.380181286796</t>
  </si>
  <si>
    <t>-304.944863713828 18.3112074713276 -364.901084752843</t>
  </si>
  <si>
    <t>-501.360238995377 216.903378759322 -205.234591155463</t>
  </si>
  <si>
    <t>-489.816710252397 248.902179997362 209.854356837121</t>
  </si>
  <si>
    <t>-489.142633058746 282.809510891646 614.838788757089</t>
  </si>
  <si>
    <t>-341.27680509803 305.253597206741 673.711192709897</t>
  </si>
  <si>
    <t>-521.058680820993 58.321710958719 -199.815955587733</t>
  </si>
  <si>
    <t>-526.922859649525 73.3686304421005 216.351297036707</t>
  </si>
  <si>
    <t>-529.929769301017 98.4004233477469 621.875848727904</t>
  </si>
  <si>
    <t>-386.554831683367 56.6294561453167 681.31326170264</t>
  </si>
  <si>
    <t>9763-20170724T150459.040237300.bin</t>
  </si>
  <si>
    <t>-511.500820351651 137.514608982694 -202.530631769734</t>
  </si>
  <si>
    <t>-527.29887316441 136.139406219267 -299.754720082344</t>
  </si>
  <si>
    <t>-539.190363580163 132.242717257978 -407.492366728381</t>
  </si>
  <si>
    <t>-547.622839114424 128.014409103438 -505.037353429402</t>
  </si>
  <si>
    <t>-553.696887885455 123.23770228383 -602.732245712133</t>
  </si>
  <si>
    <t>-559.726580698734 116.081262824073 -740.414612950519</t>
  </si>
  <si>
    <t>-538.785908762969 115.61683712538 -829.196698036251</t>
  </si>
  <si>
    <t>-563.291089040402 148.563915988669 -680.806058324091</t>
  </si>
  <si>
    <t>-613.583104711438 278.681927576618 -668.907207836482</t>
  </si>
  <si>
    <t>-556.180511400968 316.949656590163 -376.947452337703</t>
  </si>
  <si>
    <t>-347.305661337051 232.551198373615 -280.132119996588</t>
  </si>
  <si>
    <t>-550.831479266975 89.9251889573329 -678.303800063163</t>
  </si>
  <si>
    <t>-305.896335793516 18.0818754696361 -364.694973453225</t>
  </si>
  <si>
    <t>-501.627128369481 216.765268958937 -205.237777364839</t>
  </si>
  <si>
    <t>-489.707333044194 248.766633609362 209.84034289484</t>
  </si>
  <si>
    <t>-489.124320898507 282.790169636359 614.809106661351</t>
  </si>
  <si>
    <t>-341.240558073629 305.053195599375 673.705099265235</t>
  </si>
  <si>
    <t>-521.390140997666 58.2301773400211 -199.801405923017</t>
  </si>
  <si>
    <t>-527.05415985952 73.2513611659701 216.369591371204</t>
  </si>
  <si>
    <t>-529.946643366538 98.3783925398266 621.884413948275</t>
  </si>
  <si>
    <t>-386.572012258071 56.6027266489507 681.319338807206</t>
  </si>
  <si>
    <t>9763-20170724T150459.076843900.bin</t>
  </si>
  <si>
    <t>-511.66946064261 137.455372395209 -202.545285572754</t>
  </si>
  <si>
    <t>-527.488325248607 136.074127443688 -299.76593336224</t>
  </si>
  <si>
    <t>-539.431587632399 132.152821934475 -407.497015863724</t>
  </si>
  <si>
    <t>-547.921712230712 127.893636444658 -505.035568944887</t>
  </si>
  <si>
    <t>-554.063715377482 123.076597531419 -602.72429197122</t>
  </si>
  <si>
    <t>-560.199418303315 115.852371385268 -740.398367783074</t>
  </si>
  <si>
    <t>-539.288211667781 115.38294290962 -829.18736510585</t>
  </si>
  <si>
    <t>-563.712476793603 148.365600116739 -680.803475844512</t>
  </si>
  <si>
    <t>-614.024239234454 278.474885932628 -668.982895731462</t>
  </si>
  <si>
    <t>-556.856261359413 316.916122717064 -376.999873272443</t>
  </si>
  <si>
    <t>-348.105626303923 232.357091756035 -280.057031804816</t>
  </si>
  <si>
    <t>-551.262047419341 89.7257143388313 -678.28144170585</t>
  </si>
  <si>
    <t>-306.390733086804 17.9562395811076 -364.582995067886</t>
  </si>
  <si>
    <t>-501.772967900438 216.701334590511 -205.248348134523</t>
  </si>
  <si>
    <t>-489.780925439768 248.751265027521 209.823923862851</t>
  </si>
  <si>
    <t>-489.12068158797 282.790629893408 614.787502556568</t>
  </si>
  <si>
    <t>-341.227799607376 305.002698865062 673.679937965919</t>
  </si>
  <si>
    <t>-521.555977353787 58.1927088423786 -199.795673950253</t>
  </si>
  <si>
    <t>-527.14864652297 73.1908176399554 216.377089501302</t>
  </si>
  <si>
    <t>-529.941401452736 98.3551608042496 621.892938240475</t>
  </si>
  <si>
    <t>-386.580719451152 56.5769749990561 681.359772499599</t>
  </si>
  <si>
    <t>9763-20170724T150459.142525300.bin</t>
  </si>
  <si>
    <t>-511.963845752424 137.335029175155 -202.541224770677</t>
  </si>
  <si>
    <t>-527.827055491912 135.94622249607 -299.754579190098</t>
  </si>
  <si>
    <t>-539.853824472524 131.972274636819 -407.474433231519</t>
  </si>
  <si>
    <t>-548.431644908938 127.645456826892 -505.002406252898</t>
  </si>
  <si>
    <t>-554.672341942669 122.739514562297 -602.680378734491</t>
  </si>
  <si>
    <t>-560.95737976204 115.366437021608 -740.339860109471</t>
  </si>
  <si>
    <t>-540.081628580401 114.857420000166 -829.137037485535</t>
  </si>
  <si>
    <t>-564.393631185243 147.946624517977 -680.777021734527</t>
  </si>
  <si>
    <t>-614.752272145386 278.056647249342 -669.164606609463</t>
  </si>
  <si>
    <t>-557.912558269556 316.847876552909 -377.163873962422</t>
  </si>
  <si>
    <t>-349.429304861717 231.894206167201 -279.99074318349</t>
  </si>
  <si>
    <t>-551.964784013937 89.3045180805855 -678.203596249202</t>
  </si>
  <si>
    <t>-307.346051770571 17.4655231362408 -364.421317930451</t>
  </si>
  <si>
    <t>-502.13139794277 216.59776413315 -205.270988204543</t>
  </si>
  <si>
    <t>-489.918599711697 248.677761868516 209.792530577059</t>
  </si>
  <si>
    <t>-489.122267744283 282.802901453723 614.756484025518</t>
  </si>
  <si>
    <t>-341.219570740638 304.99264960264 673.632707099118</t>
  </si>
  <si>
    <t>-521.798920378674 58.0719967833895 -199.785337701458</t>
  </si>
  <si>
    <t>-527.296610990479 73.0217270522019 216.39048068983</t>
  </si>
  <si>
    <t>-529.925377829612 98.2788480797547 621.923854955819</t>
  </si>
  <si>
    <t>-386.584445676385 56.5535976796771 681.475268321179</t>
  </si>
  <si>
    <t>9763-20170724T150459.174107800.bin</t>
  </si>
  <si>
    <t>-512.165606151315 137.304635764295 -202.523291755844</t>
  </si>
  <si>
    <t>-528.062351933243 135.927665774302 -299.73136478081</t>
  </si>
  <si>
    <t>-540.135352766835 131.9411182633 -407.445630346625</t>
  </si>
  <si>
    <t>-548.757572520566 127.592100864197 -504.968577657027</t>
  </si>
  <si>
    <t>-555.04459168374 122.65283355209 -602.64191872978</t>
  </si>
  <si>
    <t>-561.396190188723 115.221054414904 -740.295197650714</t>
  </si>
  <si>
    <t>-540.535712234144 114.668600208901 -829.095668191174</t>
  </si>
  <si>
    <t>-564.805435316533 147.826264449304 -680.744543558879</t>
  </si>
  <si>
    <t>-615.183869079926 277.934911817949 -669.210576639568</t>
  </si>
  <si>
    <t>-558.481569367083 316.941721180272 -377.21177136009</t>
  </si>
  <si>
    <t>-350.124636993945 231.773759703689 -279.955320053745</t>
  </si>
  <si>
    <t>-552.371768061441 89.1859890843227 -678.152393120111</t>
  </si>
  <si>
    <t>-307.823029043148 17.3819348889576 -364.328080081799</t>
  </si>
  <si>
    <t>-502.357952523974 216.570976024902 -205.267244024894</t>
  </si>
  <si>
    <t>-490.005160200322 248.647604022693 209.792381637567</t>
  </si>
  <si>
    <t>-489.127697419442 282.799077753252 614.748222051991</t>
  </si>
  <si>
    <t>-341.22044249426 305.018705816898 673.601611544248</t>
  </si>
  <si>
    <t>-522.008381208849 58.0201717966941 -199.785672683193</t>
  </si>
  <si>
    <t>-527.362576001242 72.9736262223037 216.391821747948</t>
  </si>
  <si>
    <t>-529.929917762783 98.2654551455844 621.926799439245</t>
  </si>
  <si>
    <t>-386.584957649115 56.5683292800757 681.4882557807</t>
  </si>
  <si>
    <t>9763-20170724T150459.242336400.bin</t>
  </si>
  <si>
    <t>-512.542260946783 137.209770174469 -202.542086440401</t>
  </si>
  <si>
    <t>-528.481560575766 135.844806745034 -299.743284211237</t>
  </si>
  <si>
    <t>-540.639649231004 131.835499933968 -407.447056666865</t>
  </si>
  <si>
    <t>-549.352445330693 127.450179459347 -504.960454624891</t>
  </si>
  <si>
    <t>-555.74263258707 122.457748930583 -602.624372214421</t>
  </si>
  <si>
    <t>-562.251695146629 114.933106273662 -740.265239063483</t>
  </si>
  <si>
    <t>-541.429477723351 114.296315949962 -829.074287608939</t>
  </si>
  <si>
    <t>-565.598557178292 147.577317613331 -680.732378638665</t>
  </si>
  <si>
    <t>-615.944547173147 277.709265816703 -669.270857100873</t>
  </si>
  <si>
    <t>-559.622902280321 317.02883904111 -377.24036146793</t>
  </si>
  <si>
    <t>-351.579442166118 231.184749148674 -279.907395141553</t>
  </si>
  <si>
    <t>-553.150436734554 88.9411870421463 -678.115542913794</t>
  </si>
  <si>
    <t>-308.612017043309 17.1126741474707 -364.257649832343</t>
  </si>
  <si>
    <t>-502.725973954797 216.499063036828 -205.258615765986</t>
  </si>
  <si>
    <t>-490.203743600018 248.595198500853 209.794460364961</t>
  </si>
  <si>
    <t>-489.130335037694 282.816808474267 614.739000327882</t>
  </si>
  <si>
    <t>-341.229312980752 305.131111532663 673.572318574314</t>
  </si>
  <si>
    <t>-522.355948389345 57.8712783404078 -199.784249292726</t>
  </si>
  <si>
    <t>-527.571968587023 72.8978058614905 216.392406159819</t>
  </si>
  <si>
    <t>-529.96363675279 98.2408259261063 621.919758965528</t>
  </si>
  <si>
    <t>-386.623692166568 56.507231604817 681.467756552177</t>
  </si>
  <si>
    <t>9763-20170724T150459.274430600.bin</t>
  </si>
  <si>
    <t>-512.697683031024 137.185490956327 -202.56056022063</t>
  </si>
  <si>
    <t>-528.665196644408 135.817943108301 -299.757104689373</t>
  </si>
  <si>
    <t>-540.874608268211 131.789125166867 -407.454453324113</t>
  </si>
  <si>
    <t>-549.641186222972 127.378480907412 -504.961810547731</t>
  </si>
  <si>
    <t>-556.092033971848 122.352705473857 -602.619984319925</t>
  </si>
  <si>
    <t>-562.693290050275 114.771984647076 -740.253450540375</t>
  </si>
  <si>
    <t>-541.904556586794 114.10232590609 -829.069934631907</t>
  </si>
  <si>
    <t>-565.994651832413 147.441682039685 -680.732087945933</t>
  </si>
  <si>
    <t>-616.339230355581 277.579065038107 -669.354564678837</t>
  </si>
  <si>
    <t>-560.383877255985 317.039108761709 -377.272546597909</t>
  </si>
  <si>
    <t>-352.507114973314 230.856253395103 -279.882844198687</t>
  </si>
  <si>
    <t>-553.556031059908 88.8042034797716 -678.098881639803</t>
  </si>
  <si>
    <t>-309.034960053202 17.0065533229545 -364.302592902819</t>
  </si>
  <si>
    <t>-502.894432427053 216.487829905725 -205.269194002697</t>
  </si>
  <si>
    <t>-490.326841699717 248.595869207648 209.781609436685</t>
  </si>
  <si>
    <t>-489.122942601748 282.827661138648 614.736842907354</t>
  </si>
  <si>
    <t>-341.228642265734 305.179710949987 673.572760073544</t>
  </si>
  <si>
    <t>-522.546157719583 57.8472897222709 -199.784287071138</t>
  </si>
  <si>
    <t>-527.683029593162 72.8736077071458 216.393395473965</t>
  </si>
  <si>
    <t>-529.976154356798 98.2337589017359 621.915038730242</t>
  </si>
  <si>
    <t>-386.630625462145 56.5081948449642 681.455287554166</t>
  </si>
  <si>
    <t>9763-20170724T150459.339607400.bin</t>
  </si>
  <si>
    <t>-513.046147322949 137.168941297889 -202.556715953784</t>
  </si>
  <si>
    <t>-529.032049025749 135.799186091556 -299.75018147802</t>
  </si>
  <si>
    <t>-541.330311944222 131.73789695586 -407.43605750293</t>
  </si>
  <si>
    <t>-550.203417608379 127.282998796374 -504.931892085232</t>
  </si>
  <si>
    <t>-556.786031822819 122.19605845863 -602.578103744589</t>
  </si>
  <si>
    <t>-563.598398071971 114.510187224123 -740.195395059785</t>
  </si>
  <si>
    <t>-542.903682256893 113.785155688854 -829.033511118702</t>
  </si>
  <si>
    <t>-566.797116012071 147.227758038834 -680.694793523311</t>
  </si>
  <si>
    <t>-617.093917908314 277.395616655087 -669.448951333234</t>
  </si>
  <si>
    <t>-561.63837608914 316.878672881255 -377.274766799477</t>
  </si>
  <si>
    <t>-354.03196831046 230.346021626051 -279.6188061391</t>
  </si>
  <si>
    <t>-554.377148699596 88.5875240915664 -678.034477023636</t>
  </si>
  <si>
    <t>-309.866856802942 16.8382662212696 -364.347123326026</t>
  </si>
  <si>
    <t>-503.218135240791 216.45915434463 -205.27166145769</t>
  </si>
  <si>
    <t>-490.520200155817 248.626240702082 209.770610698772</t>
  </si>
  <si>
    <t>-489.108673395481 282.849894227724 614.727867408133</t>
  </si>
  <si>
    <t>-341.221339316579 305.216805055645 673.575600774359</t>
  </si>
  <si>
    <t>-522.898495936387 57.8447980776543 -199.788775673973</t>
  </si>
  <si>
    <t>-527.863233225301 72.8068920494945 216.393226410187</t>
  </si>
  <si>
    <t>-529.98725907925 98.2232493910553 621.918623301257</t>
  </si>
  <si>
    <t>-386.632322938483 56.5302442367242 681.458985662245</t>
  </si>
  <si>
    <t>9763-20170724T150459.374206900.bin</t>
  </si>
  <si>
    <t>-513.209689500251 137.129797538611 -202.547113451394</t>
  </si>
  <si>
    <t>-529.218305686003 135.754164441449 -299.736831616354</t>
  </si>
  <si>
    <t>-541.580927890332 131.676803950861 -407.414690460062</t>
  </si>
  <si>
    <t>-550.52755908734 127.201921027661 -504.902825121781</t>
  </si>
  <si>
    <t>-557.198691583861 122.088613279379 -602.54187897383</t>
  </si>
  <si>
    <t>-564.151108167144 114.357750470233 -740.149634985984</t>
  </si>
  <si>
    <t>-543.524814456501 113.604454433137 -829.003241744271</t>
  </si>
  <si>
    <t>-567.291730249831 147.094257964678 -680.656168632948</t>
  </si>
  <si>
    <t>-617.567808447214 277.27593135465 -669.461482104558</t>
  </si>
  <si>
    <t>-562.198726445762 316.763439324291 -377.271556105678</t>
  </si>
  <si>
    <t>-354.701851107292 230.049487736895 -279.543563604104</t>
  </si>
  <si>
    <t>-554.864122246215 88.4560163662318 -677.989692154168</t>
  </si>
  <si>
    <t>-310.334033226693 16.6860221149125 -364.369723633682</t>
  </si>
  <si>
    <t>-503.405795220563 216.450138363349 -205.276613444142</t>
  </si>
  <si>
    <t>-490.590466139834 248.610338217049 209.762580058021</t>
  </si>
  <si>
    <t>-489.105644034213 282.859811345685 614.718730048881</t>
  </si>
  <si>
    <t>-341.221569758488 305.244428467801 673.567952970321</t>
  </si>
  <si>
    <t>-523.032586733444 57.7827163122117 -199.781475025825</t>
  </si>
  <si>
    <t>-527.936987798576 72.7786942551645 216.400096292365</t>
  </si>
  <si>
    <t>-529.977698208372 98.2045063587645 621.925008563918</t>
  </si>
  <si>
    <t>-386.6407782867 56.5007222936106 681.501201677475</t>
  </si>
  <si>
    <t>9763-20170724T150459.441895700.bin</t>
  </si>
  <si>
    <t>-513.555764846411 137.073334942855 -202.534986337218</t>
  </si>
  <si>
    <t>-529.622729678808 135.711073610759 -299.715233586557</t>
  </si>
  <si>
    <t>-542.107806432003 131.616944086235 -407.3785686124</t>
  </si>
  <si>
    <t>-551.187028819154 127.111767782328 -504.852900181056</t>
  </si>
  <si>
    <t>-558.011671512676 121.951609107897 -602.478726308087</t>
  </si>
  <si>
    <t>-565.20131183933 114.135646089272 -740.069517868158</t>
  </si>
  <si>
    <t>-544.687284769408 113.333998340456 -828.948811031811</t>
  </si>
  <si>
    <t>-568.247251031553 146.907126117246 -680.590599125231</t>
  </si>
  <si>
    <t>-618.506107208138 277.100090747526 -669.45128281792</t>
  </si>
  <si>
    <t>-563.337742444822 316.906665399443 -377.266530904984</t>
  </si>
  <si>
    <t>-356.064079197154 229.645052882458 -279.552435200199</t>
  </si>
  <si>
    <t>-555.799320764748 88.2738484143449 -677.91017001611</t>
  </si>
  <si>
    <t>-311.1769018153 16.4383122429381 -364.425738259473</t>
  </si>
  <si>
    <t>-503.772147893789 216.413178275154 -205.2617491754</t>
  </si>
  <si>
    <t>-490.727966671864 248.591269145174 209.768858180098</t>
  </si>
  <si>
    <t>-489.111266689069 282.862161597847 614.711637546189</t>
  </si>
  <si>
    <t>-341.226148904176 305.316349939697 673.531713129336</t>
  </si>
  <si>
    <t>-523.361877005528 57.7184168868087 -199.768154754362</t>
  </si>
  <si>
    <t>-528.039160433967 72.6644126044896 216.417788627317</t>
  </si>
  <si>
    <t>-529.96801821114 98.1531130396972 621.943076125369</t>
  </si>
  <si>
    <t>-386.666840709595 56.4253499328238 681.588383367813</t>
  </si>
  <si>
    <t>9763-20170724T150459.473984200.bin</t>
  </si>
  <si>
    <t>-513.702925596515 137.031977775606 -202.530361820622</t>
  </si>
  <si>
    <t>-529.789005894641 135.678840788335 -299.707536978692</t>
  </si>
  <si>
    <t>-542.328227353011 131.581361527063 -407.364377576991</t>
  </si>
  <si>
    <t>-551.469076346684 127.066088779033 -504.832521666861</t>
  </si>
  <si>
    <t>-558.367537134232 121.888378480103 -602.452163222703</t>
  </si>
  <si>
    <t>-565.673489922894 114.03916087439 -740.034902009068</t>
  </si>
  <si>
    <t>-545.211418631719 113.229067864199 -828.926224374848</t>
  </si>
  <si>
    <t>-568.677291886657 146.823351556256 -680.560820469431</t>
  </si>
  <si>
    <t>-618.9375925137 277.017665599293 -669.448244305393</t>
  </si>
  <si>
    <t>-563.847214680797 316.94575478244 -377.265322128815</t>
  </si>
  <si>
    <t>-356.695329069977 229.389626143909 -279.556520241735</t>
  </si>
  <si>
    <t>-556.210817245226 88.1940115577495 -677.877958764644</t>
  </si>
  <si>
    <t>-311.496979406356 16.3072740254997 -364.45973876195</t>
  </si>
  <si>
    <t>-503.932312319751 216.359796140065 -205.251917109832</t>
  </si>
  <si>
    <t>-490.8115364386 248.574597095119 209.773498763874</t>
  </si>
  <si>
    <t>-489.114013277598 282.860117940305 614.709316876845</t>
  </si>
  <si>
    <t>-341.226246388432 305.337193769087 673.513987784705</t>
  </si>
  <si>
    <t>-523.470155689079 57.6816172347587 -199.762617599946</t>
  </si>
  <si>
    <t>-528.093914677488 72.6058664802813 216.424735460603</t>
  </si>
  <si>
    <t>-529.970746499464 98.1337839044925 621.949446930431</t>
  </si>
  <si>
    <t>-386.666105827077 56.4509673190041 681.617899604029</t>
  </si>
  <si>
    <t>9763-20170724T150459.539700100.bin</t>
  </si>
  <si>
    <t>-513.962667115588 136.988354817295 -202.51582235376</t>
  </si>
  <si>
    <t>-530.066664699586 135.638848742368 -299.69007754344</t>
  </si>
  <si>
    <t>-542.693603143213 131.518842992084 -407.335789030276</t>
  </si>
  <si>
    <t>-551.939835876643 126.970003234405 -504.792466980231</t>
  </si>
  <si>
    <t>-558.968935375802 121.743159810598 -602.400357370886</t>
  </si>
  <si>
    <t>-566.484490114694 113.807417312514 -739.966817737107</t>
  </si>
  <si>
    <t>-546.138088351063 112.970559644372 -828.884234590587</t>
  </si>
  <si>
    <t>-569.399501868995 146.628739643253 -680.508718966539</t>
  </si>
  <si>
    <t>-619.64249553601 276.828701543394 -669.397618514192</t>
  </si>
  <si>
    <t>-564.798230964226 317.146055171623 -377.221830573725</t>
  </si>
  <si>
    <t>-357.966362203136 228.871573187501 -279.481438656733</t>
  </si>
  <si>
    <t>-556.925273323359 88.0019438856395 -677.808107501396</t>
  </si>
  <si>
    <t>-311.940498582281 16.1375375421651 -364.589891561338</t>
  </si>
  <si>
    <t>-504.185031816111 216.336855794097 -205.244114794856</t>
  </si>
  <si>
    <t>-490.942593472633 248.517148393362 209.780091576876</t>
  </si>
  <si>
    <t>-489.099821370636 282.874086450817 614.720537727391</t>
  </si>
  <si>
    <t>-341.214407113898 305.363032754035 673.526595139883</t>
  </si>
  <si>
    <t>-523.741409428103 57.6133366522417 -199.752327710387</t>
  </si>
  <si>
    <t>-528.255552319432 72.5166480466062 216.436960021047</t>
  </si>
  <si>
    <t>-529.975842615301 98.0808809040382 621.962103692729</t>
  </si>
  <si>
    <t>-386.705924819186 56.3443255170378 681.676285955697</t>
  </si>
  <si>
    <t>9763-20170724T150459.571783700.bin</t>
  </si>
  <si>
    <t>-514.057658178549 136.953025603502 -202.510785398384</t>
  </si>
  <si>
    <t>-530.180277124964 135.610273185003 -299.682050069411</t>
  </si>
  <si>
    <t>-542.847262213792 131.499914802171 -407.323482121191</t>
  </si>
  <si>
    <t>-552.137563116571 126.959812842816 -504.776389905852</t>
  </si>
  <si>
    <t>-559.218556967174 121.741726742959 -602.380848047473</t>
  </si>
  <si>
    <t>-566.815468314785 113.817288287851 -739.943519757198</t>
  </si>
  <si>
    <t>-546.525459664635 112.979428054467 -828.873969903243</t>
  </si>
  <si>
    <t>-569.702218792596 146.632140204759 -680.48050803412</t>
  </si>
  <si>
    <t>-619.925974695087 276.841175923867 -669.378731808862</t>
  </si>
  <si>
    <t>-565.381378905088 317.223452047807 -377.156059259434</t>
  </si>
  <si>
    <t>-358.672312424331 228.614175489455 -279.45879567917</t>
  </si>
  <si>
    <t>-557.212615867536 88.008013176353 -677.793083596841</t>
  </si>
  <si>
    <t>-312.124600989961 16.1259970312774 -364.667726199565</t>
  </si>
  <si>
    <t>-504.258958036394 216.27978050289 -205.227370364545</t>
  </si>
  <si>
    <t>-490.964625009378 248.4952770434 209.792483281478</t>
  </si>
  <si>
    <t>-489.092098533142 282.879212223772 614.725029987233</t>
  </si>
  <si>
    <t>-341.205806116867 305.352869452194 673.534698300721</t>
  </si>
  <si>
    <t>-523.867498703331 57.5733288934914 -199.742729910918</t>
  </si>
  <si>
    <t>-528.314324946579 72.4928138705898 216.446682034371</t>
  </si>
  <si>
    <t>-529.982348365563 98.0721395552341 621.967966204315</t>
  </si>
  <si>
    <t>-386.703050353341 56.3796433718921 681.690540609472</t>
  </si>
  <si>
    <t>9763-20170724T150459.640469300.bin</t>
  </si>
  <si>
    <t>-514.217437824118 136.916957006978 -202.511897019358</t>
  </si>
  <si>
    <t>-530.343225509942 135.582930687837 -299.682714174907</t>
  </si>
  <si>
    <t>-543.095992410824 131.438134265803 -407.31267176658</t>
  </si>
  <si>
    <t>-552.494900465164 126.845654518526 -504.752686296597</t>
  </si>
  <si>
    <t>-559.714175932454 121.55180362102 -602.343009899162</t>
  </si>
  <si>
    <t>-567.535609229855 113.494757451603 -739.885313240397</t>
  </si>
  <si>
    <t>-547.353616282055 112.611181912952 -828.839829973248</t>
  </si>
  <si>
    <t>-570.324227334206 146.367111514297 -680.449493412057</t>
  </si>
  <si>
    <t>-620.5396225036 276.584219159213 -669.377041138571</t>
  </si>
  <si>
    <t>-566.47611319639 316.984279040635 -377.067371665983</t>
  </si>
  <si>
    <t>-360.030994213007 227.743365338917 -279.386823771387</t>
  </si>
  <si>
    <t>-557.832387543695 87.7452609325896 -677.725792724125</t>
  </si>
  <si>
    <t>-312.531999122595 16.0231363658922 -364.72612105595</t>
  </si>
  <si>
    <t>-504.426596016273 216.257086863083 -205.21093982117</t>
  </si>
  <si>
    <t>-491.043095892053 248.476460751082 209.805703450868</t>
  </si>
  <si>
    <t>-489.076884690572 282.885878836423 614.732155225309</t>
  </si>
  <si>
    <t>-341.194797766385 305.355069547318 673.554101007257</t>
  </si>
  <si>
    <t>-524.046282189986 57.5416692640249 -199.742613126828</t>
  </si>
  <si>
    <t>-528.434580862472 72.4573605843916 216.447625952981</t>
  </si>
  <si>
    <t>-529.994462686098 98.0578455124928 621.969021001764</t>
  </si>
  <si>
    <t>-386.717569010932 56.3715793123561 681.701651187242</t>
  </si>
  <si>
    <t>9763-20170724T150459.686605100.bin</t>
  </si>
  <si>
    <t>-514.241268117247 136.87551627044 -202.494657843975</t>
  </si>
  <si>
    <t>-530.381538904196 135.541149724583 -299.663066810427</t>
  </si>
  <si>
    <t>-543.168171924937 131.374146473988 -407.288061117521</t>
  </si>
  <si>
    <t>-552.604021615496 126.751744234464 -504.72324417447</t>
  </si>
  <si>
    <t>-559.865917596636 121.417672989797 -602.30804211422</t>
  </si>
  <si>
    <t>-567.752808780742 113.292439030568 -739.84272814543</t>
  </si>
  <si>
    <t>-547.60598675773 112.375393518223 -828.804851154619</t>
  </si>
  <si>
    <t>-570.511644981759 146.194655022801 -680.421995712545</t>
  </si>
  <si>
    <t>-620.715017080059 276.420021724834 -669.374479227406</t>
  </si>
  <si>
    <t>-566.885852068209 316.844052714789 -377.024828364874</t>
  </si>
  <si>
    <t>-360.595770228192 227.263673629634 -279.327582550524</t>
  </si>
  <si>
    <t>-558.021505153005 87.5734589392191 -677.674915000121</t>
  </si>
  <si>
    <t>-312.60730564348 15.9263319386127 -364.755092811903</t>
  </si>
  <si>
    <t>-504.454611116934 216.203990169562 -205.202372366943</t>
  </si>
  <si>
    <t>-491.021102309959 248.475717222613 209.808587981249</t>
  </si>
  <si>
    <t>-489.070194538665 282.895420276559 614.733719788973</t>
  </si>
  <si>
    <t>-341.183971458259 305.334529376515 673.556797580786</t>
  </si>
  <si>
    <t>-524.05420642346 57.5068997151775 -199.742953606943</t>
  </si>
  <si>
    <t>-528.444891984397 72.4232735650778 216.447168942873</t>
  </si>
  <si>
    <t>-529.995269276743 98.064613569474 621.972159945154</t>
  </si>
  <si>
    <t>-386.713838131557 56.3973998525337 681.707188541618</t>
  </si>
  <si>
    <t>9763-20170724T150459.739745200.bin</t>
  </si>
  <si>
    <t>-514.287541948551 136.899208052435 -202.470343779536</t>
  </si>
  <si>
    <t>-530.472484270361 135.570539018969 -299.631466205067</t>
  </si>
  <si>
    <t>-543.332214396291 131.384053573128 -407.247016203904</t>
  </si>
  <si>
    <t>-552.842469268413 126.733065959057 -504.673525556315</t>
  </si>
  <si>
    <t>-560.186373120348 121.358645805327 -602.250074410151</t>
  </si>
  <si>
    <t>-568.195972429005 113.164133217274 -739.773527681277</t>
  </si>
  <si>
    <t>-548.132995948679 112.199910427697 -828.754172732328</t>
  </si>
  <si>
    <t>-570.922569329414 146.091911082005 -680.365419914336</t>
  </si>
  <si>
    <t>-621.166622439336 276.293239463807 -669.265800830201</t>
  </si>
  <si>
    <t>-567.670106844292 316.933575807295 -376.885126269613</t>
  </si>
  <si>
    <t>-361.725526667935 226.522860140762 -279.223714508745</t>
  </si>
  <si>
    <t>-558.388426257632 87.4807628143139 -677.602894530238</t>
  </si>
  <si>
    <t>-312.695151697025 16.0044091868206 -364.788873102496</t>
  </si>
  <si>
    <t>-504.513696123722 216.226513716007 -205.191999505827</t>
  </si>
  <si>
    <t>-490.972281385711 248.453742284743 209.818934088124</t>
  </si>
  <si>
    <t>-489.069920683351 282.899518092099 614.741032688473</t>
  </si>
  <si>
    <t>-341.179841246949 305.342902570414 673.552760509085</t>
  </si>
  <si>
    <t>-524.090439221118 57.555491214373 -199.736886892155</t>
  </si>
  <si>
    <t>-528.415497562474 72.4398268494247 216.455084585368</t>
  </si>
  <si>
    <t>-530.002791937576 98.0996394696463 621.966932498315</t>
  </si>
  <si>
    <t>-386.701230616295 56.4807342931447 681.687316174561</t>
  </si>
  <si>
    <t>9763-20170724T150459.776382500.bin</t>
  </si>
  <si>
    <t>-514.309616669746 136.950978010101 -202.475906771102</t>
  </si>
  <si>
    <t>-530.499062100121 135.615103895526 -299.636207230289</t>
  </si>
  <si>
    <t>-543.363724672233 131.416801090639 -407.250624393038</t>
  </si>
  <si>
    <t>-552.878233017701 126.753812426278 -504.676203421785</t>
  </si>
  <si>
    <t>-560.226065422122 121.366265643836 -602.251683646484</t>
  </si>
  <si>
    <t>-568.240801629611 113.151628159115 -739.77373304153</t>
  </si>
  <si>
    <t>-548.19912194871 112.173221417268 -828.758908001353</t>
  </si>
  <si>
    <t>-570.972996303896 146.086494272526 -680.369634692537</t>
  </si>
  <si>
    <t>-621.235141382174 276.279573089146 -669.227029540257</t>
  </si>
  <si>
    <t>-567.958053442443 316.953071586604 -376.810906803733</t>
  </si>
  <si>
    <t>-362.199517901827 226.149486160699 -279.122040516392</t>
  </si>
  <si>
    <t>-558.423110552111 87.4790201743583 -677.600296040589</t>
  </si>
  <si>
    <t>-312.614339246336 16.0942813343647 -364.835799004829</t>
  </si>
  <si>
    <t>-504.556754388112 216.278239563194 -205.190352602128</t>
  </si>
  <si>
    <t>-490.959095793208 248.482845009824 209.82048141987</t>
  </si>
  <si>
    <t>-489.067228353658 282.911717170947 614.742672067126</t>
  </si>
  <si>
    <t>-341.180680639455 305.373331953126 673.556315695381</t>
  </si>
  <si>
    <t>-524.074295582938 57.5958268430343 -199.732387705246</t>
  </si>
  <si>
    <t>-528.405446603521 72.4746617045353 216.459717134586</t>
  </si>
  <si>
    <t>-530.009035174103 98.1159623052044 621.967133992149</t>
  </si>
  <si>
    <t>-386.701256739711 56.5044948209061 681.677913269877</t>
  </si>
  <si>
    <t>9763-20170724T150459.838041900.bin</t>
  </si>
  <si>
    <t>-514.272929008798 137.044500453179 -202.4856419667</t>
  </si>
  <si>
    <t>-530.459197840344 135.69941148025 -299.646317193727</t>
  </si>
  <si>
    <t>-543.305357644363 131.490228416571 -407.262642542405</t>
  </si>
  <si>
    <t>-552.796990723143 126.817726427221 -504.689766097675</t>
  </si>
  <si>
    <t>-560.115759319045 121.421867808999 -602.267036422891</t>
  </si>
  <si>
    <t>-568.083062930737 113.197406638298 -739.79111431833</t>
  </si>
  <si>
    <t>-548.056860202319 112.229355493406 -828.7800332563</t>
  </si>
  <si>
    <t>-570.849962440711 146.133575462742 -680.389622714342</t>
  </si>
  <si>
    <t>-621.138840914129 276.308901243671 -669.205574620058</t>
  </si>
  <si>
    <t>-568.397538212946 316.938942251666 -376.686341775732</t>
  </si>
  <si>
    <t>-363.157388288249 225.139385633739 -278.837815132945</t>
  </si>
  <si>
    <t>-558.272605275819 87.5322422190241 -677.613574299295</t>
  </si>
  <si>
    <t>-312.293883880082 16.2962394155647 -364.936231751781</t>
  </si>
  <si>
    <t>-504.548740908613 216.375958524122 -205.204258815118</t>
  </si>
  <si>
    <t>-491.014170236574 248.533326713288 209.812284808298</t>
  </si>
  <si>
    <t>-489.047136332204 282.938443733553 614.74523498112</t>
  </si>
  <si>
    <t>-341.175937621786 305.436176438396 673.583649087879</t>
  </si>
  <si>
    <t>-524.008193681738 57.6706006360478 -199.734690145457</t>
  </si>
  <si>
    <t>-528.434527787682 72.5677290793915 216.455803882981</t>
  </si>
  <si>
    <t>-530.035639408442 98.1421050154265 621.960720717676</t>
  </si>
  <si>
    <t>-386.72127529746 56.5025402027459 681.635946714909</t>
  </si>
  <si>
    <t>9763-20170724T150459.875644700.bin</t>
  </si>
  <si>
    <t>-514.269843251863 137.093388726506 -202.489814518594</t>
  </si>
  <si>
    <t>-530.454689117032 135.748300974685 -299.650661678562</t>
  </si>
  <si>
    <t>-543.289327289825 131.540461465596 -407.268460960575</t>
  </si>
  <si>
    <t>-552.766547539067 126.870531150971 -504.697250546518</t>
  </si>
  <si>
    <t>-560.066966557147 121.478642247332 -602.275992047911</t>
  </si>
  <si>
    <t>-568.004359504107 113.261713372615 -739.80239860651</t>
  </si>
  <si>
    <t>-547.987177053109 112.305372828418 -828.793365314944</t>
  </si>
  <si>
    <t>-570.793650395995 146.192546459011 -680.398772523409</t>
  </si>
  <si>
    <t>-621.103425941591 276.359616278047 -669.193877158469</t>
  </si>
  <si>
    <t>-568.673858934854 316.931798384996 -376.610534221473</t>
  </si>
  <si>
    <t>-363.6882687796 224.658417933061 -278.674101544023</t>
  </si>
  <si>
    <t>-558.197937434135 87.5952915364014 -677.624686877812</t>
  </si>
  <si>
    <t>-312.160740981215 16.4759366568528 -364.996098263085</t>
  </si>
  <si>
    <t>-504.545529063453 216.421704447149 -205.206465253177</t>
  </si>
  <si>
    <t>-491.031498646912 248.56451024372 209.811915230065</t>
  </si>
  <si>
    <t>-489.036543283978 282.948543954166 614.74307572795</t>
  </si>
  <si>
    <t>-341.170062495966 305.462864077825 673.586990360493</t>
  </si>
  <si>
    <t>-524.025222489209 57.7295457947555 -199.749523840852</t>
  </si>
  <si>
    <t>-528.432051079378 72.6091689041823 216.441754500213</t>
  </si>
  <si>
    <t>-530.048291916092 98.1716591296795 621.950598126871</t>
  </si>
  <si>
    <t>-386.717637275051 56.5441378071398 681.595234590276</t>
  </si>
  <si>
    <t>9763-20170724T150459.940897600.bin</t>
  </si>
  <si>
    <t>-514.290253623549 137.18406432197 -202.492475642065</t>
  </si>
  <si>
    <t>-530.47760106087 135.842498117571 -299.65301590675</t>
  </si>
  <si>
    <t>-543.294288248252 131.658103181285 -407.273725310682</t>
  </si>
  <si>
    <t>-552.7475981758 127.018576099485 -504.706414034568</t>
  </si>
  <si>
    <t>-560.016940907871 121.667142636223 -602.289794829351</t>
  </si>
  <si>
    <t>-567.90350735305 113.518640866105 -739.823068921008</t>
  </si>
  <si>
    <t>-547.913024821769 112.606459693389 -828.820534116069</t>
  </si>
  <si>
    <t>-570.738851820121 146.414871260497 -680.402449325843</t>
  </si>
  <si>
    <t>-621.102648931375 276.553485890552 -669.100403442515</t>
  </si>
  <si>
    <t>-569.16115760184 316.866261689931 -376.394095606581</t>
  </si>
  <si>
    <t>-364.545089923267 223.758157515206 -278.474956449177</t>
  </si>
  <si>
    <t>-558.095960239816 87.8263478986612 -677.656127780472</t>
  </si>
  <si>
    <t>-311.919694709676 16.7908662004768 -365.177764612913</t>
  </si>
  <si>
    <t>-504.613474022323 216.508071257133 -205.208948568461</t>
  </si>
  <si>
    <t>-491.018027168219 248.640476777497 209.807512912738</t>
  </si>
  <si>
    <t>-489.023575145432 282.960724074693 614.738957627227</t>
  </si>
  <si>
    <t>-341.161192891392 305.500271951423 673.583581328464</t>
  </si>
  <si>
    <t>-523.986498376101 57.8111799352696 -199.757757073261</t>
  </si>
  <si>
    <t>-528.477137346466 72.712329132868 216.431861787348</t>
  </si>
  <si>
    <t>-530.054098813746 98.2311894123216 621.941520538171</t>
  </si>
  <si>
    <t>-386.671370106916 56.7257298553964 681.545957525803</t>
  </si>
  <si>
    <t>9763-20170724T150459.973464600.bin</t>
  </si>
  <si>
    <t>-514.303775543699 137.209178591073 -202.501779834326</t>
  </si>
  <si>
    <t>-530.489089111411 135.85812820324 -299.662526181081</t>
  </si>
  <si>
    <t>-543.290602357108 131.680884736771 -407.285406557214</t>
  </si>
  <si>
    <t>-552.725771277165 127.055490788052 -504.720418186587</t>
  </si>
  <si>
    <t>-559.97302614083 121.726305387263 -602.306702265616</t>
  </si>
  <si>
    <t>-567.824821675819 113.617962951577 -739.844370977912</t>
  </si>
  <si>
    <t>-547.837684078776 112.728085369368 -828.842752497191</t>
  </si>
  <si>
    <t>-570.681726749697 146.49538407784 -680.414474869465</t>
  </si>
  <si>
    <t>-621.061885748822 276.624330220966 -669.039900891816</t>
  </si>
  <si>
    <t>-569.285094597431 316.785330837318 -376.28369089261</t>
  </si>
  <si>
    <t>-364.76167714303 223.337837647572 -278.494514853804</t>
  </si>
  <si>
    <t>-558.026467005022 87.9087523367971 -677.682926872647</t>
  </si>
  <si>
    <t>-311.707803425427 16.9030953903475 -365.27795589594</t>
  </si>
  <si>
    <t>-504.631545746857 216.540552615959 -205.222366695026</t>
  </si>
  <si>
    <t>-491.013474434665 248.678668536908 209.792920465732</t>
  </si>
  <si>
    <t>-489.01542973251 282.973993870546 614.73334727011</t>
  </si>
  <si>
    <t>-341.157014008835 305.516314449106 673.586850381905</t>
  </si>
  <si>
    <t>-523.997674257265 57.8344121697135 -199.757139532864</t>
  </si>
  <si>
    <t>-528.468879226135 72.7531923497454 216.432011295452</t>
  </si>
  <si>
    <t>-530.051781229257 98.2693783419118 621.942569087016</t>
  </si>
  <si>
    <t>-386.679922645715 56.7150936146986 681.539087794172</t>
  </si>
  <si>
    <t>9763-20170724T150500.039140700.bin</t>
  </si>
  <si>
    <t>-514.354125151256 137.240968235522 -202.516252466245</t>
  </si>
  <si>
    <t>-530.552945461117 135.899904407268 -299.674876839952</t>
  </si>
  <si>
    <t>-543.329724848127 131.753968829479 -407.301951577417</t>
  </si>
  <si>
    <t>-552.727404505898 127.166771483394 -504.742260166886</t>
  </si>
  <si>
    <t>-559.922680898204 121.886932381538 -602.335230589379</t>
  </si>
  <si>
    <t>-567.686615373001 113.860815959241 -739.882497406245</t>
  </si>
  <si>
    <t>-547.697338199605 113.033852696363 -828.881267753442</t>
  </si>
  <si>
    <t>-570.594682509516 146.699808748181 -680.433991897326</t>
  </si>
  <si>
    <t>-621.019076361255 276.801354095897 -668.91217429473</t>
  </si>
  <si>
    <t>-569.537185114716 316.828428022394 -376.085453895764</t>
  </si>
  <si>
    <t>-365.194924649093 222.54767187601 -278.718255210369</t>
  </si>
  <si>
    <t>-557.914787218907 88.1172334672476 -677.731261058925</t>
  </si>
  <si>
    <t>-311.497590438374 17.1315234455851 -365.475859966393</t>
  </si>
  <si>
    <t>-504.641338333033 216.565178748471 -205.224886047487</t>
  </si>
  <si>
    <t>-491.040328034346 248.708861242252 209.790494831561</t>
  </si>
  <si>
    <t>-489.000603793317 282.993868514701 614.729419319623</t>
  </si>
  <si>
    <t>-341.144393000318 305.533121950116 673.589626317543</t>
  </si>
  <si>
    <t>-524.071516604146 57.8819250933241 -199.768853668176</t>
  </si>
  <si>
    <t>-528.439401087879 72.7419675997971 216.42349677357</t>
  </si>
  <si>
    <t>-530.045309961212 98.2986878112422 621.936014759041</t>
  </si>
  <si>
    <t>-386.669439927641 56.7785213167613 681.54665167703</t>
  </si>
  <si>
    <t>9763-20170724T150500.073735300.bin</t>
  </si>
  <si>
    <t>-514.392827184046 137.233796188079 -202.518146108239</t>
  </si>
  <si>
    <t>-530.588391543367 135.894777372188 -299.67736181025</t>
  </si>
  <si>
    <t>-543.33444827218 131.757979393275 -407.308360037412</t>
  </si>
  <si>
    <t>-552.693732849589 127.183197179911 -504.7531234936</t>
  </si>
  <si>
    <t>-559.840213093846 121.920563861623 -602.350296085303</t>
  </si>
  <si>
    <t>-567.524800377741 113.924523297732 -739.904124236743</t>
  </si>
  <si>
    <t>-547.525358807257 113.131710830959 -828.900540195871</t>
  </si>
  <si>
    <t>-570.476432945341 146.748637300914 -680.449212516803</t>
  </si>
  <si>
    <t>-620.954558944156 276.813931796259 -668.877103945662</t>
  </si>
  <si>
    <t>-569.659432793483 316.874111482711 -376.022184362786</t>
  </si>
  <si>
    <t>-365.435527837079 222.090221696094 -278.895514417081</t>
  </si>
  <si>
    <t>-557.779548671591 88.1693823759351 -677.753387611903</t>
  </si>
  <si>
    <t>-311.321615088894 17.2064496682981 -365.524280059345</t>
  </si>
  <si>
    <t>-504.684353047024 216.538374009752 -205.218330122209</t>
  </si>
  <si>
    <t>-491.04942931301 248.736352034615 209.791760642229</t>
  </si>
  <si>
    <t>-489.001540458579 282.996033272161 614.729605383227</t>
  </si>
  <si>
    <t>-341.145226897347 305.556247837367 673.581481306713</t>
  </si>
  <si>
    <t>-524.100773442178 57.8810772225725 -199.771048464058</t>
  </si>
  <si>
    <t>-528.428666394486 72.7287997757505 216.422190775549</t>
  </si>
  <si>
    <t>-530.032334558348 98.2857736428502 621.941756597936</t>
  </si>
  <si>
    <t>-386.666900497326 56.7776688401552 681.585916541653</t>
  </si>
  <si>
    <t>9763-20170724T150500.140418000.bin</t>
  </si>
  <si>
    <t>-514.62409932834 137.204532463274 -202.489068421816</t>
  </si>
  <si>
    <t>-530.814208298365 135.880840200631 -299.649459809439</t>
  </si>
  <si>
    <t>-543.495254804708 131.796775972615 -407.290003878948</t>
  </si>
  <si>
    <t>-552.773515457755 127.287345996002 -504.745669505644</t>
  </si>
  <si>
    <t>-559.817819077784 122.109131112212 -602.354826662428</t>
  </si>
  <si>
    <t>-567.337308089026 114.253844962308 -739.925679476812</t>
  </si>
  <si>
    <t>-547.31566547061 113.55330029471 -828.918037149003</t>
  </si>
  <si>
    <t>-570.384266463008 147.012008058216 -680.439435699383</t>
  </si>
  <si>
    <t>-620.914091649207 277.046777509437 -668.699830882223</t>
  </si>
  <si>
    <t>-570.051747651424 316.955256414902 -375.748744793763</t>
  </si>
  <si>
    <t>-365.938955035564 221.390599750255 -279.154995247208</t>
  </si>
  <si>
    <t>-557.642690596716 88.4401616852174 -677.791415585521</t>
  </si>
  <si>
    <t>-311.140979716465 17.4392716845089 -365.524179671548</t>
  </si>
  <si>
    <t>-504.928011095462 216.546149753152 -205.189174041558</t>
  </si>
  <si>
    <t>-491.080415143089 248.738648231554 209.814291192667</t>
  </si>
  <si>
    <t>-489.005521238177 282.994010896417 614.742325057302</t>
  </si>
  <si>
    <t>-341.13907819739 305.548232176817 673.571113009886</t>
  </si>
  <si>
    <t>-524.351592560736 57.8311291805558 -199.745975507323</t>
  </si>
  <si>
    <t>-528.409804848974 72.5419076592852 216.454867818424</t>
  </si>
  <si>
    <t>-529.979332643892 98.1589891150879 621.985259078206</t>
  </si>
  <si>
    <t>-386.704547726151 56.5954379292129 681.808368973296</t>
  </si>
  <si>
    <t>9763-20170724T150500.171505100.bin</t>
  </si>
  <si>
    <t>-514.726847061597 137.189433475211 -202.484376474778</t>
  </si>
  <si>
    <t>-530.93024332551 135.867625005588 -299.642577932162</t>
  </si>
  <si>
    <t>-543.595117368513 131.792093844106 -407.285544864258</t>
  </si>
  <si>
    <t>-552.846635463525 127.294118615192 -504.744012932954</t>
  </si>
  <si>
    <t>-559.852307320316 122.132359864859 -602.356998789537</t>
  </si>
  <si>
    <t>-567.305162648154 114.305899769339 -739.933082918445</t>
  </si>
  <si>
    <t>-547.265145938757 113.63397129487 -828.921649602678</t>
  </si>
  <si>
    <t>-570.388316186484 147.05003611635 -680.4409556278</t>
  </si>
  <si>
    <t>-620.987662928537 277.056988867405 -668.663298676663</t>
  </si>
  <si>
    <t>-570.290953456376 316.827304585266 -375.664687155071</t>
  </si>
  <si>
    <t>-366.187947069227 221.094431278421 -279.216771939386</t>
  </si>
  <si>
    <t>-557.633244054909 88.4809323746449 -677.800071843164</t>
  </si>
  <si>
    <t>-311.141124063607 17.5128424317493 -365.486628318856</t>
  </si>
  <si>
    <t>-505.005686837354 216.496199415311 -205.169540181693</t>
  </si>
  <si>
    <t>-491.090124668133 248.732594847475 209.828218171487</t>
  </si>
  <si>
    <t>-489.003516536416 282.991094231686 614.758209760941</t>
  </si>
  <si>
    <t>-341.129114355221 305.511753158951 673.579812883332</t>
  </si>
  <si>
    <t>-524.469692660784 57.8491322727693 -199.732758161942</t>
  </si>
  <si>
    <t>-528.434167992901 72.4243463668206 216.473800611988</t>
  </si>
  <si>
    <t>-529.974673534246 98.1074093919019 621.999375382013</t>
  </si>
  <si>
    <t>-386.696026467723 56.6319489215903 681.87434899762</t>
  </si>
  <si>
    <t>9763-20170724T150500.238684700.bin</t>
  </si>
  <si>
    <t>-515.000325376427 137.252097073607 -202.446110384568</t>
  </si>
  <si>
    <t>-531.17549748945 135.94536472301 -299.60914826811</t>
  </si>
  <si>
    <t>-543.769773206035 131.877415882957 -407.260631877538</t>
  </si>
  <si>
    <t>-552.941182955163 127.384299297399 -504.727027168111</t>
  </si>
  <si>
    <t>-559.850256763001 122.22693009719 -602.347038812156</t>
  </si>
  <si>
    <t>-567.149639298471 114.407259218768 -739.931828110714</t>
  </si>
  <si>
    <t>-547.062419632701 113.73837164576 -828.909655940139</t>
  </si>
  <si>
    <t>-570.309300092642 147.146117900831 -680.440808424565</t>
  </si>
  <si>
    <t>-620.98893471698 277.111219200292 -668.597011938457</t>
  </si>
  <si>
    <t>-570.552518684082 316.660226065432 -375.523544988858</t>
  </si>
  <si>
    <t>-366.489301845142 220.644404333755 -279.272962922635</t>
  </si>
  <si>
    <t>-557.536902656186 88.5813817888218 -677.789884710516</t>
  </si>
  <si>
    <t>-311.011870966195 17.6609010742468 -365.487306130009</t>
  </si>
  <si>
    <t>-505.168232597787 216.528918690597 -205.141139306594</t>
  </si>
  <si>
    <t>-491.127728339254 248.753638361307 209.853363014253</t>
  </si>
  <si>
    <t>-489.023097860498 282.992433969052 614.775447367316</t>
  </si>
  <si>
    <t>-341.11863749541 305.420216212385 673.556985548049</t>
  </si>
  <si>
    <t>-524.858763152534 57.9455776013547 -199.724144412934</t>
  </si>
  <si>
    <t>-528.438738308582 72.1937876619563 216.497213389224</t>
  </si>
  <si>
    <t>-529.996827028757 97.9865104393878 622.019373893417</t>
  </si>
  <si>
    <t>-386.72939882582 56.5494481726403 681.947747029771</t>
  </si>
  <si>
    <t>9763-20170724T150500.272278300.bin</t>
  </si>
  <si>
    <t>-515.028113636413 137.241116169289 -202.433569568577</t>
  </si>
  <si>
    <t>-531.211108065365 135.938245390202 -299.595328760067</t>
  </si>
  <si>
    <t>-543.772541159757 131.875336996836 -407.250832096619</t>
  </si>
  <si>
    <t>-552.89759294859 127.389200537833 -504.721827816174</t>
  </si>
  <si>
    <t>-559.743809682824 122.241981585363 -602.34684943645</t>
  </si>
  <si>
    <t>-566.937443312597 114.441155052285 -739.938237519113</t>
  </si>
  <si>
    <t>-546.826659920509 113.762152287442 -828.910654912588</t>
  </si>
  <si>
    <t>-570.149039479766 147.170609559856 -680.444929143335</t>
  </si>
  <si>
    <t>-620.832019908316 277.135936695089 -668.553492788857</t>
  </si>
  <si>
    <t>-570.57550694315 316.722811692976 -375.454259771351</t>
  </si>
  <si>
    <t>-366.582304857053 220.433644883156 -279.328407719039</t>
  </si>
  <si>
    <t>-557.366253262231 88.6081171207991 -677.792834856989</t>
  </si>
  <si>
    <t>-310.857933629544 17.7566419818716 -365.476695155124</t>
  </si>
  <si>
    <t>-505.181034931069 216.519903049934 -205.128314844335</t>
  </si>
  <si>
    <t>-491.148394524575 248.717641190807 209.86855656631</t>
  </si>
  <si>
    <t>-489.028914324121 282.996673144338 614.78761251079</t>
  </si>
  <si>
    <t>-341.115636064933 305.388824131735 673.560567913941</t>
  </si>
  <si>
    <t>-524.817091154525 57.8989993200084 -199.72990051874</t>
  </si>
  <si>
    <t>-528.434474204007 72.2156283564213 216.488711617108</t>
  </si>
  <si>
    <t>-529.984807194464 98.0044761891832 622.022379286159</t>
  </si>
  <si>
    <t>-386.714891047836 56.5692917272313 681.946215397271</t>
  </si>
  <si>
    <t>9763-20170724T150500.338962100.bin</t>
  </si>
  <si>
    <t>-515.035041160431 137.201801707187 -202.413368580703</t>
  </si>
  <si>
    <t>-531.212847012033 135.888927171316 -299.575920128273</t>
  </si>
  <si>
    <t>-543.707840060879 131.822083600676 -407.238963858738</t>
  </si>
  <si>
    <t>-552.748775218041 127.337902392903 -504.717955981398</t>
  </si>
  <si>
    <t>-559.487141603453 122.20000470022 -602.351005690937</t>
  </si>
  <si>
    <t>-566.50434322916 114.42131973776 -739.952642523325</t>
  </si>
  <si>
    <t>-546.330390753331 113.728094936045 -828.910792096856</t>
  </si>
  <si>
    <t>-569.797226488323 147.140201030393 -680.457824014636</t>
  </si>
  <si>
    <t>-620.492212833507 277.088100468956 -668.486735847613</t>
  </si>
  <si>
    <t>-570.801591245556 316.85173832377 -375.314863571968</t>
  </si>
  <si>
    <t>-366.964405794355 219.959004015805 -279.464992626133</t>
  </si>
  <si>
    <t>-557.007836843168 88.5794162165764 -677.799648735054</t>
  </si>
  <si>
    <t>-310.450533425325 17.8084225649334 -365.53911237135</t>
  </si>
  <si>
    <t>-505.290609770896 216.501728595538 -205.099667208097</t>
  </si>
  <si>
    <t>-491.153284966399 248.735557983501 209.890832485835</t>
  </si>
  <si>
    <t>-489.020669986871 283.025379974626 614.80921187788</t>
  </si>
  <si>
    <t>-341.121498966221 305.49263064312 673.588900375819</t>
  </si>
  <si>
    <t>-524.809862419772 57.8580821952996 -199.707955800241</t>
  </si>
  <si>
    <t>-528.453822970693 72.250818099202 216.507863820078</t>
  </si>
  <si>
    <t>-530.008487957231 98.0131004317873 622.024844203933</t>
  </si>
  <si>
    <t>-386.731970705746 56.5669326720263 681.925203636769</t>
  </si>
  <si>
    <t>9763-20170724T150500.375064100.bin</t>
  </si>
  <si>
    <t>-515.02842007466 137.186362482924 -202.406991793201</t>
  </si>
  <si>
    <t>-531.213919613214 135.874646775242 -299.568142072824</t>
  </si>
  <si>
    <t>-543.689172641143 131.80502080821 -407.233457089752</t>
  </si>
  <si>
    <t>-552.700698481297 127.318111547179 -504.715120785263</t>
  </si>
  <si>
    <t>-559.39803502984 122.178253906681 -602.350655962771</t>
  </si>
  <si>
    <t>-566.345287517321 114.398022586509 -739.956043234158</t>
  </si>
  <si>
    <t>-546.129889266269 113.69970134183 -828.90464248723</t>
  </si>
  <si>
    <t>-569.667979387393 147.117698480305 -680.463257065667</t>
  </si>
  <si>
    <t>-620.361102244896 277.067436497885 -668.46857575246</t>
  </si>
  <si>
    <t>-570.924937674907 316.80711638645 -375.250572903421</t>
  </si>
  <si>
    <t>-367.129133724735 219.70349052484 -279.526002218128</t>
  </si>
  <si>
    <t>-556.880812305886 88.5566820799045 -677.797789782285</t>
  </si>
  <si>
    <t>-310.335225014683 17.8294586144093 -365.553429562122</t>
  </si>
  <si>
    <t>-505.280035235846 216.513290874683 -205.097692074398</t>
  </si>
  <si>
    <t>-491.113156522059 248.710563358567 209.894622265959</t>
  </si>
  <si>
    <t>-489.012629844264 283.039839057077 614.81544301112</t>
  </si>
  <si>
    <t>-341.119660939676 305.520990158193 673.605470647857</t>
  </si>
  <si>
    <t>-524.783601288719 57.8330553299024 -199.702092319694</t>
  </si>
  <si>
    <t>-528.470315366337 72.2570671742828 216.512227893917</t>
  </si>
  <si>
    <t>-530.016881752276 98.0271724528359 622.016920926411</t>
  </si>
  <si>
    <t>-386.73863804257 56.5616399914663 681.899795136923</t>
  </si>
  <si>
    <t>9763-20170724T150500.438965100.bin</t>
  </si>
  <si>
    <t>-514.981221237087 137.135454851962 -202.420105110455</t>
  </si>
  <si>
    <t>-531.164666214444 135.82956031904 -299.581774742162</t>
  </si>
  <si>
    <t>-543.598981337761 131.770409621217 -407.252135937255</t>
  </si>
  <si>
    <t>-552.558022674227 127.296816407848 -504.739257536812</t>
  </si>
  <si>
    <t>-559.187606316579 122.174900436317 -602.380408331185</t>
  </si>
  <si>
    <t>-566.023550889884 114.426640772791 -739.993031280014</t>
  </si>
  <si>
    <t>-545.746978417021 113.731159933821 -828.927709539607</t>
  </si>
  <si>
    <t>-569.395459502375 147.132226792651 -680.495371224982</t>
  </si>
  <si>
    <t>-620.057834118033 277.079625901421 -668.386246038426</t>
  </si>
  <si>
    <t>-571.054365380407 316.70621587845 -375.080230964984</t>
  </si>
  <si>
    <t>-367.316590910189 219.179689635854 -279.662751294117</t>
  </si>
  <si>
    <t>-556.608259297756 88.571117728025 -677.833201728157</t>
  </si>
  <si>
    <t>-309.942038455387 17.7808008528805 -365.639411508167</t>
  </si>
  <si>
    <t>-505.225942848826 216.426827221583 -205.086475123538</t>
  </si>
  <si>
    <t>-491.085539772761 248.667370851492 209.903386555013</t>
  </si>
  <si>
    <t>-489.007693625771 283.041859497882 614.823491341188</t>
  </si>
  <si>
    <t>-341.115359122421 305.528925968807 673.612866013833</t>
  </si>
  <si>
    <t>-524.751325368436 57.7990317072997 -199.707032412655</t>
  </si>
  <si>
    <t>-528.483157816185 72.2758122188252 216.505040889943</t>
  </si>
  <si>
    <t>-530.008728943803 98.0546856428286 622.012451681059</t>
  </si>
  <si>
    <t>-386.734135799299 56.5695924490387 681.89043472895</t>
  </si>
  <si>
    <t>9763-20170724T150500.473559000.bin</t>
  </si>
  <si>
    <t>-515.020476153723 137.115616159102 -202.42087603501</t>
  </si>
  <si>
    <t>-531.213994066545 135.802266654416 -299.580667708322</t>
  </si>
  <si>
    <t>-543.626497570384 131.751052718945 -407.25387861731</t>
  </si>
  <si>
    <t>-552.553271865578 127.292480529338 -504.74469366447</t>
  </si>
  <si>
    <t>-559.138514329784 122.194748038128 -602.390183482501</t>
  </si>
  <si>
    <t>-565.899840756675 114.490686327856 -740.008936367081</t>
  </si>
  <si>
    <t>-545.597072400379 113.807431757524 -828.937741938753</t>
  </si>
  <si>
    <t>-569.308483545799 147.176125578326 -680.502292213384</t>
  </si>
  <si>
    <t>-619.928049384948 277.134036398209 -668.314890826544</t>
  </si>
  <si>
    <t>-571.180963301086 316.711548799512 -374.959621044928</t>
  </si>
  <si>
    <t>-367.477650091767 219.026643452424 -279.630539415252</t>
  </si>
  <si>
    <t>-556.513788822812 88.6161440964029 -677.852630236282</t>
  </si>
  <si>
    <t>-309.829833416115 17.8018583386772 -365.657774942164</t>
  </si>
  <si>
    <t>-505.283845268053 216.414650733064 -205.095945096376</t>
  </si>
  <si>
    <t>-491.074272893347 248.676616164482 209.889877051556</t>
  </si>
  <si>
    <t>-489.005012835331 283.044167335344 614.817331542564</t>
  </si>
  <si>
    <t>-341.109455173721 305.510016587846 673.606657188021</t>
  </si>
  <si>
    <t>-524.807512228297 57.7850219842526 -199.697701679611</t>
  </si>
  <si>
    <t>-528.503225675411 72.236085571081 216.515570059866</t>
  </si>
  <si>
    <t>-530.005718976665 98.0297901010206 622.020651673488</t>
  </si>
  <si>
    <t>-386.752565669069 56.5033305370448 681.921290523164</t>
  </si>
  <si>
    <t>9763-20170724T150500.538233600.bin</t>
  </si>
  <si>
    <t>-515.161404644347 137.042348888964 -202.417461919765</t>
  </si>
  <si>
    <t>-531.361228310136 135.736645167937 -299.576425727361</t>
  </si>
  <si>
    <t>-543.731235575988 131.712174800342 -407.255500955102</t>
  </si>
  <si>
    <t>-552.600395664364 127.288027027661 -504.753079358532</t>
  </si>
  <si>
    <t>-559.10948773965 122.235801559871 -602.406006421546</t>
  </si>
  <si>
    <t>-565.744639516784 114.609454723884 -740.035219512135</t>
  </si>
  <si>
    <t>-545.410410479152 113.967671461401 -828.957217579549</t>
  </si>
  <si>
    <t>-569.223807889831 147.25786418885 -680.512378019251</t>
  </si>
  <si>
    <t>-619.83091836196 277.207973738502 -668.182758176251</t>
  </si>
  <si>
    <t>-571.620507467038 316.541052893244 -374.705878819272</t>
  </si>
  <si>
    <t>-368.031244991858 218.460775381901 -279.53922311707</t>
  </si>
  <si>
    <t>-556.399622870498 88.703162800829 -677.88599019471</t>
  </si>
  <si>
    <t>-309.714263873317 17.862913522446 -365.758360661885</t>
  </si>
  <si>
    <t>-505.383612926272 216.345708004395 -205.088821024399</t>
  </si>
  <si>
    <t>-491.099779852313 248.61938354993 209.893601130989</t>
  </si>
  <si>
    <t>-488.999187409741 283.052111171839 614.820614768585</t>
  </si>
  <si>
    <t>-341.102568985538 305.504465290254 673.612489327659</t>
  </si>
  <si>
    <t>-524.960130591352 57.7132846922477 -199.700269861658</t>
  </si>
  <si>
    <t>-528.524912098963 72.1253827843607 216.515487083024</t>
  </si>
  <si>
    <t>-530.021181732614 97.9953378864309 622.027263915977</t>
  </si>
  <si>
    <t>-386.76763416328 56.4795574396539 681.934292888752</t>
  </si>
  <si>
    <t>9763-20170724T150500.571329900.bin</t>
  </si>
  <si>
    <t>-515.190002090058 137.00330148815 -202.412149439019</t>
  </si>
  <si>
    <t>-531.37558992561 135.698817248055 -299.573473169413</t>
  </si>
  <si>
    <t>-543.7109659033 131.679603136815 -407.256758074249</t>
  </si>
  <si>
    <t>-552.541423345741 127.262229277228 -504.758053471082</t>
  </si>
  <si>
    <t>-559.00452250427 122.21997946076 -602.414663885653</t>
  </si>
  <si>
    <t>-565.56743176267 114.611113192893 -740.048416403217</t>
  </si>
  <si>
    <t>-545.211868964213 113.976538215469 -828.965471199629</t>
  </si>
  <si>
    <t>-569.077682021163 147.251842510183 -680.523201712431</t>
  </si>
  <si>
    <t>-619.678590284108 277.20476488779 -668.112250243159</t>
  </si>
  <si>
    <t>-571.796843053539 316.42257899444 -374.566091167391</t>
  </si>
  <si>
    <t>-368.254947527862 218.099000534634 -279.549515618997</t>
  </si>
  <si>
    <t>-556.255201509948 88.6968950274836 -677.897481407391</t>
  </si>
  <si>
    <t>-309.516814373607 17.7989189228276 -365.853745301485</t>
  </si>
  <si>
    <t>-505.402904980953 216.299653378126 -205.083357182342</t>
  </si>
  <si>
    <t>-491.139900032184 248.597059337028 209.897930545423</t>
  </si>
  <si>
    <t>-489.003389305151 283.053871166177 614.818611002887</t>
  </si>
  <si>
    <t>-341.107979652739 305.52980737288 673.604463501865</t>
  </si>
  <si>
    <t>-524.965942932693 57.6644691175179 -199.701624144192</t>
  </si>
  <si>
    <t>-528.516757045811 72.1154556268853 216.512939755323</t>
  </si>
  <si>
    <t>-530.023853599568 98.001321575234 622.027486110187</t>
  </si>
  <si>
    <t>-386.747819036828 56.5529784831772 681.927499334454</t>
  </si>
  <si>
    <t>9763-20170724T150500.637028900.bin</t>
  </si>
  <si>
    <t>-515.18584545943 136.905984499199 -202.405337166026</t>
  </si>
  <si>
    <t>-531.374369603406 135.599670320758 -299.566208168794</t>
  </si>
  <si>
    <t>-543.655920936548 131.623130088255 -407.257180668886</t>
  </si>
  <si>
    <t>-552.416622460657 127.265221823524 -504.7674968055</t>
  </si>
  <si>
    <t>-558.790192475995 122.304927386556 -602.434123548301</t>
  </si>
  <si>
    <t>-565.207514169257 114.836767731224 -740.082385092008</t>
  </si>
  <si>
    <t>-544.811189750129 114.270648920908 -828.99056161304</t>
  </si>
  <si>
    <t>-568.808745330389 147.41069639594 -680.525969421281</t>
  </si>
  <si>
    <t>-619.424810921489 277.337572714958 -667.943043215413</t>
  </si>
  <si>
    <t>-572.065144069646 316.239932546087 -374.270263147112</t>
  </si>
  <si>
    <t>-368.461526926096 217.574146617702 -279.741896325013</t>
  </si>
  <si>
    <t>-555.933000320517 88.8651009931236 -677.94986708558</t>
  </si>
  <si>
    <t>-309.037729720996 17.8349030667937 -366.104730172605</t>
  </si>
  <si>
    <t>-505.455750757788 216.218975959678 -205.07349313869</t>
  </si>
  <si>
    <t>-491.191538155647 248.532419397659 209.906444521717</t>
  </si>
  <si>
    <t>-489.000411039105 283.059666600778 614.819923265315</t>
  </si>
  <si>
    <t>-341.107040288437 305.569859661789 673.59781348925</t>
  </si>
  <si>
    <t>-524.93692687384 57.5493240047829 -199.694267848109</t>
  </si>
  <si>
    <t>-528.517861688606 72.1003283281109 216.516524355167</t>
  </si>
  <si>
    <t>-530.037653212456 98.0177747463124 622.018746692229</t>
  </si>
  <si>
    <t>-386.756180385643 56.5520076424571 681.893736203128</t>
  </si>
  <si>
    <t>9763-20170724T150500.673654500.bin</t>
  </si>
  <si>
    <t>-515.190332684101 136.859892090562 -202.415173639303</t>
  </si>
  <si>
    <t>-531.377422691211 135.549656693126 -299.576243391074</t>
  </si>
  <si>
    <t>-543.647365115319 131.58045083878 -407.268900214012</t>
  </si>
  <si>
    <t>-552.393935577652 127.23469482793 -504.7808620564</t>
  </si>
  <si>
    <t>-558.750100526133 122.292152011448 -602.449629962045</t>
  </si>
  <si>
    <t>-565.139741928865 114.855704985324 -740.100854710576</t>
  </si>
  <si>
    <t>-544.739381359156 114.326153828672 -829.00835442563</t>
  </si>
  <si>
    <t>-568.763312593215 147.413655152327 -680.537037132734</t>
  </si>
  <si>
    <t>-619.360107291597 277.332174178351 -667.838752540974</t>
  </si>
  <si>
    <t>-572.231699965619 316.203153411111 -374.124625433719</t>
  </si>
  <si>
    <t>-368.574271771332 217.410634674519 -279.84490554555</t>
  </si>
  <si>
    <t>-555.867362676945 88.8719533389635 -677.973098705434</t>
  </si>
  <si>
    <t>-308.946164766999 17.9066212836917 -366.200949804747</t>
  </si>
  <si>
    <t>-505.460256826427 216.15674836037 -205.077497996319</t>
  </si>
  <si>
    <t>-491.20658042105 248.531707483692 209.898037745251</t>
  </si>
  <si>
    <t>-489.001578671281 283.063965384931 614.816796957171</t>
  </si>
  <si>
    <t>-341.10935207525 305.597126294822 673.588800039227</t>
  </si>
  <si>
    <t>-524.93926777499 57.5251217650791 -199.694694851558</t>
  </si>
  <si>
    <t>-528.536279833366 72.0798869598564 216.515834232329</t>
  </si>
  <si>
    <t>-530.043489358777 98.0279592284053 622.015235105573</t>
  </si>
  <si>
    <t>-386.754233620609 56.5747601039693 681.880255082627</t>
  </si>
  <si>
    <t>9763-20170724T150500.738386300.bin</t>
  </si>
  <si>
    <t>-515.181994671523 136.820924738201 -202.403761769056</t>
  </si>
  <si>
    <t>-531.394750796722 135.504703647756 -299.5604285772</t>
  </si>
  <si>
    <t>-543.675672967176 131.526762748532 -407.251449959009</t>
  </si>
  <si>
    <t>-552.425037132536 127.173286042993 -504.762881340973</t>
  </si>
  <si>
    <t>-558.776786066185 122.224132756563 -602.431642176958</t>
  </si>
  <si>
    <t>-565.152688540894 114.779445760779 -740.083145841838</t>
  </si>
  <si>
    <t>-544.746385804004 114.284970791275 -828.989510217232</t>
  </si>
  <si>
    <t>-568.802160885552 147.33654993994 -680.520357441202</t>
  </si>
  <si>
    <t>-619.401658809544 277.24525621882 -667.704811472114</t>
  </si>
  <si>
    <t>-572.775882172108 316.075829467154 -373.905179528479</t>
  </si>
  <si>
    <t>-369.152110204268 216.986095196087 -279.864750220853</t>
  </si>
  <si>
    <t>-555.866554942472 88.803797767373 -677.953869014848</t>
  </si>
  <si>
    <t>-308.806159529869 17.9277010831042 -366.359571712477</t>
  </si>
  <si>
    <t>-505.521237758931 216.12748827223 -205.084671723094</t>
  </si>
  <si>
    <t>-491.156469568414 248.548642874086 209.883380294098</t>
  </si>
  <si>
    <t>-488.998437992809 283.069049286598 614.805986798249</t>
  </si>
  <si>
    <t>-341.113640179837 305.668065286723 673.571319275545</t>
  </si>
  <si>
    <t>-524.902801080955 57.4840539750794 -199.693744721236</t>
  </si>
  <si>
    <t>-528.519385164479 72.0585348252721 216.515978960489</t>
  </si>
  <si>
    <t>-530.044440380193 98.0572081359519 622.006620167214</t>
  </si>
  <si>
    <t>-386.722720720097 56.6826820330843 681.84833748333</t>
  </si>
  <si>
    <t>9763-20170724T150500.775989400.bin</t>
  </si>
  <si>
    <t>-515.263928133714 136.810575808214 -202.400462898855</t>
  </si>
  <si>
    <t>-531.502677155307 135.504075495925 -299.552854412239</t>
  </si>
  <si>
    <t>-543.797666622702 131.527452479106 -407.242316789816</t>
  </si>
  <si>
    <t>-552.553355631075 127.172180021265 -504.753238965493</t>
  </si>
  <si>
    <t>-558.904792773113 122.218844493073 -602.421664236179</t>
  </si>
  <si>
    <t>-565.273067091743 114.766549574482 -740.073126540392</t>
  </si>
  <si>
    <t>-544.869277283318 114.272511034027 -828.980024667827</t>
  </si>
  <si>
    <t>-568.935869293236 147.324830610759 -680.511733808584</t>
  </si>
  <si>
    <t>-619.50562106743 277.23378789116 -667.629056284506</t>
  </si>
  <si>
    <t>-573.193841063969 316.162648391307 -373.79275026246</t>
  </si>
  <si>
    <t>-369.659467827962 216.868652516137 -279.774328320625</t>
  </si>
  <si>
    <t>-555.980320320321 88.7966449156315 -677.942510465305</t>
  </si>
  <si>
    <t>-308.795384581615 17.9197639192048 -366.411559263575</t>
  </si>
  <si>
    <t>-505.609125897316 216.091452253608 -205.075222822801</t>
  </si>
  <si>
    <t>-491.13987032367 248.580134884718 209.883955839107</t>
  </si>
  <si>
    <t>-489.000238875649 283.072154038844 614.802102316229</t>
  </si>
  <si>
    <t>-341.112239108879 305.660509779503 673.563556898784</t>
  </si>
  <si>
    <t>-524.995544713905 57.507941080157 -199.694080604194</t>
  </si>
  <si>
    <t>-528.508677503058 72.0248895259942 216.518503243984</t>
  </si>
  <si>
    <t>-530.042371849071 98.0622620633937 622.004965972501</t>
  </si>
  <si>
    <t>-386.710199307652 56.7218822658385 681.845247726356</t>
  </si>
  <si>
    <t>9763-20170724T150500.841192600.bin</t>
  </si>
  <si>
    <t>-515.585427435779 136.861257410958 -202.397735945166</t>
  </si>
  <si>
    <t>-531.821125741989 135.561837623031 -299.55089563397</t>
  </si>
  <si>
    <t>-544.10812788582 131.597387756703 -407.241728459435</t>
  </si>
  <si>
    <t>-552.854773130672 127.255671908319 -504.754030680339</t>
  </si>
  <si>
    <t>-559.195435024226 122.318813949083 -602.423845624537</t>
  </si>
  <si>
    <t>-565.546847686333 114.89313491712 -740.077524318633</t>
  </si>
  <si>
    <t>-545.149769157798 114.390293427998 -828.985927936452</t>
  </si>
  <si>
    <t>-569.238085310269 147.435191186969 -680.509121567016</t>
  </si>
  <si>
    <t>-619.772331358506 277.347483083649 -667.482859251842</t>
  </si>
  <si>
    <t>-574.180127972732 316.263201027052 -373.532262897955</t>
  </si>
  <si>
    <t>-370.796034879994 216.648727855625 -279.52789045454</t>
  </si>
  <si>
    <t>-556.240595669573 88.9157335370528 -677.952084385136</t>
  </si>
  <si>
    <t>-308.993941798503 18.2355378496777 -366.396202007974</t>
  </si>
  <si>
    <t>-505.89301389766 216.09549526962 -205.056726909122</t>
  </si>
  <si>
    <t>-491.145340093742 248.637680693917 209.888484660676</t>
  </si>
  <si>
    <t>-489.009648593978 283.075728435326 614.7970671574</t>
  </si>
  <si>
    <t>-341.103311505135 305.627521140631 673.526410838397</t>
  </si>
  <si>
    <t>-525.29528084532 57.6023801676781 -199.69275469236</t>
  </si>
  <si>
    <t>-528.563849581461 71.9085239697704 216.529136528857</t>
  </si>
  <si>
    <t>-530.041307569935 98.0260521905009 622.014762516766</t>
  </si>
  <si>
    <t>-386.73084913092 56.6562151079677 681.886746696719</t>
  </si>
  <si>
    <t>9763-20170724T150500.876792500.bin</t>
  </si>
  <si>
    <t>-515.784355036805 136.926933971892 -202.393365680843</t>
  </si>
  <si>
    <t>-532.005805303646 135.634737368592 -299.548849010982</t>
  </si>
  <si>
    <t>-544.282540722074 131.672840344629 -407.241019260488</t>
  </si>
  <si>
    <t>-553.021800437576 127.331114835431 -504.753945857727</t>
  </si>
  <si>
    <t>-559.356809291867 122.39182277293 -602.424143273612</t>
  </si>
  <si>
    <t>-565.701895754892 114.960480333273 -740.077782583342</t>
  </si>
  <si>
    <t>-545.303051182371 114.45383255236 -828.985666266494</t>
  </si>
  <si>
    <t>-569.400978548261 147.503881265085 -680.510604702135</t>
  </si>
  <si>
    <t>-619.903537311625 277.421806800516 -667.434148880872</t>
  </si>
  <si>
    <t>-574.700639584451 316.223468900284 -373.408395730041</t>
  </si>
  <si>
    <t>-371.353676080746 216.514715605896 -279.423394358735</t>
  </si>
  <si>
    <t>-556.39339187805 88.9867247632392 -677.951166344939</t>
  </si>
  <si>
    <t>-309.152039866979 18.416938040099 -366.383743200894</t>
  </si>
  <si>
    <t>-506.066188252341 216.136045502315 -205.05166568865</t>
  </si>
  <si>
    <t>-491.176349098819 248.67832712409 209.88848428722</t>
  </si>
  <si>
    <t>-489.011526431986 283.082996545593 614.797352431866</t>
  </si>
  <si>
    <t>-341.0963449669 305.596973157468 673.518948469684</t>
  </si>
  <si>
    <t>-525.528759159295 57.6853850723414 -199.69144887012</t>
  </si>
  <si>
    <t>-528.597382864148 71.8327143698357 216.53741273437</t>
  </si>
  <si>
    <t>-530.045396999117 97.9916143534324 622.020137000575</t>
  </si>
  <si>
    <t>-386.730701177908 56.6563545898232 681.905781200883</t>
  </si>
  <si>
    <t>9763-20170724T150500.937616100.bin</t>
  </si>
  <si>
    <t>-516.273594564625 137.068193958766 -202.39480828039</t>
  </si>
  <si>
    <t>-532.471819961714 135.789297004305 -299.55442125722</t>
  </si>
  <si>
    <t>-544.714149740232 131.829129072562 -407.250523921512</t>
  </si>
  <si>
    <t>-553.41809410823 127.484672642231 -504.766450574092</t>
  </si>
  <si>
    <t>-559.713238384185 122.538864328962 -602.438981511513</t>
  </si>
  <si>
    <t>-565.997106668869 115.094732749959 -740.094569906159</t>
  </si>
  <si>
    <t>-545.564799733429 114.586161308026 -828.99490102411</t>
  </si>
  <si>
    <t>-569.73285199083 147.641511053256 -680.531691546581</t>
  </si>
  <si>
    <t>-620.20506873762 277.565470071913 -667.421377248607</t>
  </si>
  <si>
    <t>-575.9686864581 316.256051938788 -373.234148613285</t>
  </si>
  <si>
    <t>-372.756621883414 216.253320882169 -279.269634900099</t>
  </si>
  <si>
    <t>-556.706050238307 89.1291844913867 -677.962046217176</t>
  </si>
  <si>
    <t>-309.576158444011 18.6528194286711 -366.359042643663</t>
  </si>
  <si>
    <t>-506.485493382097 216.259730068359 -205.038139733486</t>
  </si>
  <si>
    <t>-491.270145930395 248.731543672983 209.895655346818</t>
  </si>
  <si>
    <t>-489.010257476985 283.09726613744 614.803244432562</t>
  </si>
  <si>
    <t>-341.075692061605 305.485756019748 673.523900936752</t>
  </si>
  <si>
    <t>-526.069501949621 57.8336252309223 -199.713010465717</t>
  </si>
  <si>
    <t>-528.695096071948 71.7309076248062 216.527245580994</t>
  </si>
  <si>
    <t>-530.062504156442 97.9140165322422 622.012205521027</t>
  </si>
  <si>
    <t>-386.742250965909 56.6378635058297 681.925356631724</t>
  </si>
  <si>
    <t>9763-20170724T150500.974722400.bin</t>
  </si>
  <si>
    <t>-516.468256332311 137.144779536799 -202.404415496686</t>
  </si>
  <si>
    <t>-532.65492754751 135.867701556865 -299.565942784359</t>
  </si>
  <si>
    <t>-544.884825394553 131.907823881084 -407.263464386209</t>
  </si>
  <si>
    <t>-553.577557499591 127.56291164371 -504.780382601584</t>
  </si>
  <si>
    <t>-559.861442969689 122.61604144217 -602.453525388868</t>
  </si>
  <si>
    <t>-566.129386943868 115.169849224775 -740.109864275977</t>
  </si>
  <si>
    <t>-545.676391665774 114.652731038542 -829.005333680009</t>
  </si>
  <si>
    <t>-569.877676545793 147.716170850921 -680.547513888941</t>
  </si>
  <si>
    <t>-620.35420191574 277.638160205518 -667.419040322783</t>
  </si>
  <si>
    <t>-576.637815621139 316.277847839137 -373.147276740666</t>
  </si>
  <si>
    <t>-373.489837285502 216.111784919 -279.218322360496</t>
  </si>
  <si>
    <t>-556.839872459234 89.2064211111917 -677.976116653412</t>
  </si>
  <si>
    <t>-309.73051648172 18.7994845746041 -366.319597614248</t>
  </si>
  <si>
    <t>-506.64472738725 216.337593507128 -205.047183361629</t>
  </si>
  <si>
    <t>-491.277582471477 248.737543229967 209.886635693935</t>
  </si>
  <si>
    <t>-489.010689336165 283.102059511158 614.802493418552</t>
  </si>
  <si>
    <t>-341.0662775064 305.418139703903 673.525871719786</t>
  </si>
  <si>
    <t>-526.259093573518 57.9086389104712 -199.733569504458</t>
  </si>
  <si>
    <t>-528.742723075609 71.7277278435197 216.510140968257</t>
  </si>
  <si>
    <t>-530.049267691377 97.9153253667776 622.001134748021</t>
  </si>
  <si>
    <t>-386.722108248677 56.6744725501426 681.922039006054</t>
  </si>
  <si>
    <t>9763-20170724T150501.010821600.bin</t>
  </si>
  <si>
    <t>-516.632302677319 137.215654229908 -202.410126920646</t>
  </si>
  <si>
    <t>-532.798844308218 135.939654785014 -299.574949719642</t>
  </si>
  <si>
    <t>-545.001689692052 131.984453485258 -407.275791113707</t>
  </si>
  <si>
    <t>-553.668094977189 127.645642935833 -504.795366564158</t>
  </si>
  <si>
    <t>-559.923868473636 122.706947153991 -602.470668658375</t>
  </si>
  <si>
    <t>-566.150434984486 115.274935359011 -740.12965482013</t>
  </si>
  <si>
    <t>-545.665775111296 114.757627557195 -829.017795534693</t>
  </si>
  <si>
    <t>-569.924303259685 147.813501551419 -680.564632968532</t>
  </si>
  <si>
    <t>-620.405296231572 277.73181588821 -667.404635201303</t>
  </si>
  <si>
    <t>-577.192686639482 316.288912925665 -373.047640911498</t>
  </si>
  <si>
    <t>-374.072102780011 216.014010143022 -279.175429771665</t>
  </si>
  <si>
    <t>-556.871910509871 89.3067653880444 -677.996140507125</t>
  </si>
  <si>
    <t>-309.813212491767 18.9289767756754 -366.267697846287</t>
  </si>
  <si>
    <t>-506.797574294077 216.406748173949 -205.050861599477</t>
  </si>
  <si>
    <t>-491.28609979497 248.750000991495 209.88204739541</t>
  </si>
  <si>
    <t>-489.015706488607 283.105220811485 614.800002842669</t>
  </si>
  <si>
    <t>-341.059373142886 305.359740120007 673.516812000417</t>
  </si>
  <si>
    <t>-526.438407596264 57.9803704454503 -199.744755232106</t>
  </si>
  <si>
    <t>-528.787342483266 71.7489132059852 216.501438952062</t>
  </si>
  <si>
    <t>-530.021911899545 97.9438647560585 621.993159284391</t>
  </si>
  <si>
    <t>-386.695321474732 56.7006004340319 681.913783388334</t>
  </si>
  <si>
    <t>9763-20170724T150501.074540600.bin</t>
  </si>
  <si>
    <t>-516.7852722581 137.246319684475 -202.437236406543</t>
  </si>
  <si>
    <t>-532.93779300048 135.975965485586 -299.604519660434</t>
  </si>
  <si>
    <t>-545.116692507886 132.031826764076 -407.308483833847</t>
  </si>
  <si>
    <t>-553.758104092443 127.705721173676 -504.830708956143</t>
  </si>
  <si>
    <t>-559.985654911479 122.783139460484 -602.508734593391</t>
  </si>
  <si>
    <t>-566.169243596171 115.377654720207 -740.171091902459</t>
  </si>
  <si>
    <t>-545.630637253981 114.873048531238 -829.046888156845</t>
  </si>
  <si>
    <t>-569.980585534365 147.90059254157 -680.599858402284</t>
  </si>
  <si>
    <t>-620.465546240232 277.809116052798 -667.361531397528</t>
  </si>
  <si>
    <t>-578.060642646395 316.110238419025 -372.853626307057</t>
  </si>
  <si>
    <t>-374.91724149838 215.761593374321 -279.109863186348</t>
  </si>
  <si>
    <t>-556.891252599796 89.4015959982701 -678.040909620187</t>
  </si>
  <si>
    <t>-309.959744976036 19.1087132448424 -366.182660402388</t>
  </si>
  <si>
    <t>-506.887678955964 216.403006993124 -205.063444248871</t>
  </si>
  <si>
    <t>-491.369917753388 248.72849943999 209.87059500156</t>
  </si>
  <si>
    <t>-489.026324191916 283.110408631345 614.787601455454</t>
  </si>
  <si>
    <t>-341.054109500144 305.275969711737 673.498030207648</t>
  </si>
  <si>
    <t>-526.659116839637 58.0319384005002 -199.761577502509</t>
  </si>
  <si>
    <t>-528.84387716462 71.7525427422502 216.487106260107</t>
  </si>
  <si>
    <t>-530.003722466655 97.9513207456246 621.988752611817</t>
  </si>
  <si>
    <t>-386.670766897301 56.7193388921371 681.901922182136</t>
  </si>
  <si>
    <t>9763-20170724T150501.108635900.bin</t>
  </si>
  <si>
    <t>-516.796497114869 137.212529160942 -202.4430446976</t>
  </si>
  <si>
    <t>-532.953632677339 135.940490747978 -299.609575767642</t>
  </si>
  <si>
    <t>-545.125837317032 131.989546094396 -407.313852090818</t>
  </si>
  <si>
    <t>-553.756268942538 127.655902234187 -504.836887760086</t>
  </si>
  <si>
    <t>-559.967792452409 122.724394526766 -602.515499890337</t>
  </si>
  <si>
    <t>-566.123429472941 115.305455004324 -740.178383257737</t>
  </si>
  <si>
    <t>-545.56317124296 114.794065551623 -829.049150154994</t>
  </si>
  <si>
    <t>-569.944958574612 147.834633539165 -680.611100301816</t>
  </si>
  <si>
    <t>-620.438185962383 277.73881546818 -667.332180849809</t>
  </si>
  <si>
    <t>-578.399826876553 316.067631606506 -372.775489504183</t>
  </si>
  <si>
    <t>-375.26507925137 215.596939227943 -279.143539214846</t>
  </si>
  <si>
    <t>-556.859954248401 89.3351234242969 -678.043557230033</t>
  </si>
  <si>
    <t>-309.951781928749 19.0457101197655 -366.200094322964</t>
  </si>
  <si>
    <t>-506.919514052807 216.398808553357 -205.06595588385</t>
  </si>
  <si>
    <t>-491.405202171707 248.699889037415 209.870113291777</t>
  </si>
  <si>
    <t>-489.030130719533 283.121052163891 614.784557557671</t>
  </si>
  <si>
    <t>-341.054531522986 305.268763611871 673.493108353106</t>
  </si>
  <si>
    <t>-526.681884070705 57.9894711017225 -199.765304481258</t>
  </si>
  <si>
    <t>-528.872653050179 71.7578188696145 216.481782265137</t>
  </si>
  <si>
    <t>-530.015465796173 97.9339681887786 621.99109092259</t>
  </si>
  <si>
    <t>-386.66660171686 56.7451773094415 681.89594362295</t>
  </si>
  <si>
    <t>9763-20170724T150501.174815900.bin</t>
  </si>
  <si>
    <t>-516.769167963318 137.129450535364 -202.424071973474</t>
  </si>
  <si>
    <t>-532.917793240517 135.853614331179 -299.591968422519</t>
  </si>
  <si>
    <t>-545.065635730756 131.922386243699 -407.299776605338</t>
  </si>
  <si>
    <t>-553.668992335998 127.617053435094 -504.826526557882</t>
  </si>
  <si>
    <t>-559.849038265738 122.72537568704 -602.509043647407</t>
  </si>
  <si>
    <t>-565.9563803761 115.374854766255 -740.177728430933</t>
  </si>
  <si>
    <t>-545.390108604545 114.896331608733 -829.047308534188</t>
  </si>
  <si>
    <t>-569.81922913849 147.869868867401 -680.594605525777</t>
  </si>
  <si>
    <t>-620.288712903644 277.77554510611 -667.221006547897</t>
  </si>
  <si>
    <t>-579.032479720084 316.09480830982 -372.552447576882</t>
  </si>
  <si>
    <t>-375.968414490809 215.302032087857 -279.113657412107</t>
  </si>
  <si>
    <t>-556.694287330983 89.378121786742 -678.053694618957</t>
  </si>
  <si>
    <t>-309.77923676098 19.1911323973789 -366.198799434417</t>
  </si>
  <si>
    <t>-506.958494472107 216.333311532551 -205.059818174406</t>
  </si>
  <si>
    <t>-491.382229455317 248.664841940011 209.871571228464</t>
  </si>
  <si>
    <t>-489.030726536634 283.139096522939 614.783985147914</t>
  </si>
  <si>
    <t>-341.055809797333 305.272114704509 673.499825538805</t>
  </si>
  <si>
    <t>-526.619693524291 57.8873333976842 -199.747390079394</t>
  </si>
  <si>
    <t>-528.900775282163 71.7469164227921 216.496196098291</t>
  </si>
  <si>
    <t>-530.014713338824 97.9296673756467 621.992895431077</t>
  </si>
  <si>
    <t>-386.680812913869 56.6733203901583 681.887077807023</t>
  </si>
  <si>
    <t>9763-20170724T150501.241998300.bin</t>
  </si>
  <si>
    <t>-516.713061944388 137.065715278379 -202.4135413248</t>
  </si>
  <si>
    <t>-532.860486969332 135.78536668127 -299.581552827901</t>
  </si>
  <si>
    <t>-545.014872272851 131.843187646908 -407.288254146028</t>
  </si>
  <si>
    <t>-553.626888002269 127.525490794326 -504.813666606753</t>
  </si>
  <si>
    <t>-559.818112069255 122.61908972273 -602.494578407519</t>
  </si>
  <si>
    <t>-565.943711398637 115.245000514163 -740.161316797681</t>
  </si>
  <si>
    <t>-545.398549398723 114.800540535258 -829.035878076931</t>
  </si>
  <si>
    <t>-569.817407962917 147.745942732447 -680.58211372127</t>
  </si>
  <si>
    <t>-620.364461793585 277.61144050675 -667.13127035036</t>
  </si>
  <si>
    <t>-579.779986505332 315.77101883666 -372.348591610459</t>
  </si>
  <si>
    <t>-376.851444776175 214.703556632564 -278.912166698519</t>
  </si>
  <si>
    <t>-556.654647578135 89.2630201142288 -678.035286663183</t>
  </si>
  <si>
    <t>-309.711076464708 19.2861057810719 -366.30784234377</t>
  </si>
  <si>
    <t>-506.880055717512 216.293364174796 -205.053397678071</t>
  </si>
  <si>
    <t>-491.331006183168 248.641452747365 209.877713757026</t>
  </si>
  <si>
    <t>-489.03202742148 283.151924192993 614.78768833998</t>
  </si>
  <si>
    <t>-341.061893465065 305.295963920657 673.511410567995</t>
  </si>
  <si>
    <t>-526.548489061911 57.8157985861963 -199.734875161394</t>
  </si>
  <si>
    <t>-528.864076721095 71.7121097261268 216.507279042136</t>
  </si>
  <si>
    <t>-530.034642074569 97.8988994582928 621.999879237038</t>
  </si>
  <si>
    <t>-386.693427606757 56.6608075066847 681.889042056191</t>
  </si>
  <si>
    <t>9763-20170724T150501.274089600.bin</t>
  </si>
  <si>
    <t>-516.635659630525 137.038178043744 -202.404455223341</t>
  </si>
  <si>
    <t>-532.798467663083 135.759038091204 -299.569881632009</t>
  </si>
  <si>
    <t>-544.97328504327 131.816636042931 -407.274275203409</t>
  </si>
  <si>
    <t>-553.605032701263 127.498399961654 -504.797885387452</t>
  </si>
  <si>
    <t>-559.817207787878 122.5909284637 -602.477672432719</t>
  </si>
  <si>
    <t>-565.973487504921 115.215234685082 -740.142688697204</t>
  </si>
  <si>
    <t>-545.436588434374 114.785609416198 -829.019278295782</t>
  </si>
  <si>
    <t>-569.843315631726 147.714906833264 -680.56249015794</t>
  </si>
  <si>
    <t>-620.383234151189 277.572327916013 -667.053907254441</t>
  </si>
  <si>
    <t>-580.09071335343 315.621430565021 -372.217032714095</t>
  </si>
  <si>
    <t>-377.169951111014 214.494243105148 -278.828483492811</t>
  </si>
  <si>
    <t>-556.661135432917 89.2363050787797 -678.019012962447</t>
  </si>
  <si>
    <t>-309.600267634947 19.2932330942861 -366.409877561837</t>
  </si>
  <si>
    <t>-506.830022059029 216.275192792927 -205.043706070259</t>
  </si>
  <si>
    <t>-491.3136452506 248.629777358489 209.888144087015</t>
  </si>
  <si>
    <t>-489.030686998791 283.162633678929 614.793542572302</t>
  </si>
  <si>
    <t>-341.064476264179 305.325086324928 673.520207369868</t>
  </si>
  <si>
    <t>-526.464191129492 57.7816586961599 -199.727029545556</t>
  </si>
  <si>
    <t>-528.823415233839 71.6984306342774 216.514256122309</t>
  </si>
  <si>
    <t>-530.045349406456 97.8887721757778 622.009687102961</t>
  </si>
  <si>
    <t>-386.695113207025 56.6669345443815 681.888498928623</t>
  </si>
  <si>
    <t>9763-20170724T150501.339221300.bin</t>
  </si>
  <si>
    <t>-516.485471146702 136.992006206587 -202.383712158898</t>
  </si>
  <si>
    <t>-532.674180642746 135.714860536219 -299.544861118615</t>
  </si>
  <si>
    <t>-544.884545762752 131.7883284083 -407.245895269909</t>
  </si>
  <si>
    <t>-553.551690511799 127.489846303092 -504.767040293794</t>
  </si>
  <si>
    <t>-559.802851146811 122.60765783882 -602.445593577399</t>
  </si>
  <si>
    <t>-566.018133080754 115.273072244906 -740.110406967831</t>
  </si>
  <si>
    <t>-545.509716488933 114.873659735092 -828.993581023048</t>
  </si>
  <si>
    <t>-569.889063443748 147.748928314843 -680.517248213611</t>
  </si>
  <si>
    <t>-620.490223835779 277.566467050255 -666.831077056197</t>
  </si>
  <si>
    <t>-580.704501484 315.477388665908 -371.907753497998</t>
  </si>
  <si>
    <t>-377.752090208001 214.112257013143 -278.846406547688</t>
  </si>
  <si>
    <t>-556.652543178835 89.2813342810182 -677.999886024618</t>
  </si>
  <si>
    <t>-309.336491675798 19.418914307548 -366.629137586691</t>
  </si>
  <si>
    <t>-506.72965506843 216.257280829743 -205.026005074088</t>
  </si>
  <si>
    <t>-491.212434878459 248.62096461203 209.905074211453</t>
  </si>
  <si>
    <t>-489.04537516325 283.170987781205 614.804137997414</t>
  </si>
  <si>
    <t>-341.078756762753 305.384800298174 673.510373300239</t>
  </si>
  <si>
    <t>-526.257746783643 57.7102048963764 -199.713988432112</t>
  </si>
  <si>
    <t>-528.702785445697 71.7249402936307 216.523444692513</t>
  </si>
  <si>
    <t>-530.043326180568 97.926574139442 622.018124435266</t>
  </si>
  <si>
    <t>-386.677071156905 56.7209379478309 681.869733061315</t>
  </si>
  <si>
    <t>9763-20170724T150501.371829200.bin</t>
  </si>
  <si>
    <t>-516.433573771393 136.993275553516 -202.378897696215</t>
  </si>
  <si>
    <t>-532.638896570873 135.72001509567 -299.537361731687</t>
  </si>
  <si>
    <t>-544.863018203973 131.804079124379 -407.23713533204</t>
  </si>
  <si>
    <t>-553.540955567223 127.518371506217 -504.758092907503</t>
  </si>
  <si>
    <t>-559.801443294003 122.652138749075 -602.436709793435</t>
  </si>
  <si>
    <t>-566.028467538567 115.34409998661 -740.102371850979</t>
  </si>
  <si>
    <t>-545.533897015077 114.971335334969 -828.98901151458</t>
  </si>
  <si>
    <t>-569.906057993929 147.805872046327 -680.502038772264</t>
  </si>
  <si>
    <t>-620.515947936679 277.610984922157 -666.727166624454</t>
  </si>
  <si>
    <t>-581.06486924611 315.493198095681 -371.755038965523</t>
  </si>
  <si>
    <t>-378.1102912004 213.982531224975 -278.856992173562</t>
  </si>
  <si>
    <t>-556.645829970465 89.3430691915894 -677.998328794901</t>
  </si>
  <si>
    <t>-309.320977658864 19.5270725462281 -366.713937080412</t>
  </si>
  <si>
    <t>-506.707131658551 216.261705127444 -205.020729956199</t>
  </si>
  <si>
    <t>-491.182039007639 248.640386106267 209.908852863262</t>
  </si>
  <si>
    <t>-489.049637333152 283.172018890136 614.806674834438</t>
  </si>
  <si>
    <t>-341.08994933708 305.447139211825 673.507228486001</t>
  </si>
  <si>
    <t>-526.185540914066 57.6967185781186 -199.708484840344</t>
  </si>
  <si>
    <t>-528.638619009624 71.7271672361687 216.528356881997</t>
  </si>
  <si>
    <t>-530.042926555991 97.9336446652892 622.01351643356</t>
  </si>
  <si>
    <t>-386.673656938429 56.7326745039582 681.861076198428</t>
  </si>
  <si>
    <t>9763-20170724T150501.440534900.bin</t>
  </si>
  <si>
    <t>-516.391586612231 136.980972705918 -202.380369944851</t>
  </si>
  <si>
    <t>-532.603894871045 135.715788335449 -299.53774850633</t>
  </si>
  <si>
    <t>-544.823297511151 131.826872036872 -407.23895751564</t>
  </si>
  <si>
    <t>-553.492623460856 127.573725561996 -504.762110515045</t>
  </si>
  <si>
    <t>-559.740589524257 122.749267239318 -602.443773100152</t>
  </si>
  <si>
    <t>-565.946374506605 115.509939519192 -740.11393177807</t>
  </si>
  <si>
    <t>-545.445142898 115.220348327448 -828.999291390632</t>
  </si>
  <si>
    <t>-569.856092040972 147.936822180256 -680.496718270965</t>
  </si>
  <si>
    <t>-620.398338433412 277.749347490019 -666.525357602413</t>
  </si>
  <si>
    <t>-581.819211393773 315.405055104137 -371.408857603039</t>
  </si>
  <si>
    <t>-378.896210579059 213.523748895902 -278.848325787787</t>
  </si>
  <si>
    <t>-556.550376989809 89.4830826340065 -678.022676282692</t>
  </si>
  <si>
    <t>-309.334035230343 19.7606599019571 -366.858958445286</t>
  </si>
  <si>
    <t>-506.730182482054 216.240141307346 -204.995633847434</t>
  </si>
  <si>
    <t>-491.133802208732 248.712323482074 209.924074371852</t>
  </si>
  <si>
    <t>-489.049592026769 283.181279610386 614.822903451543</t>
  </si>
  <si>
    <t>-341.098147894432 305.517656489842 673.52093439981</t>
  </si>
  <si>
    <t>-526.088651803281 57.6771092283711 -199.709558961116</t>
  </si>
  <si>
    <t>-528.608574848125 71.7056777457353 216.527037492893</t>
  </si>
  <si>
    <t>-530.031750191058 97.947311106341 622.01358645321</t>
  </si>
  <si>
    <t>-386.659885645987 56.766681697758 681.869002845738</t>
  </si>
  <si>
    <t>9763-20170724T150501.473128100.bin</t>
  </si>
  <si>
    <t>-516.403059548839 136.944894422158 -202.367481091369</t>
  </si>
  <si>
    <t>-532.605205058029 135.682261517263 -299.526559953582</t>
  </si>
  <si>
    <t>-544.807915824869 131.812977588977 -407.230480933454</t>
  </si>
  <si>
    <t>-553.460605126688 127.585108775586 -504.756176334831</t>
  </si>
  <si>
    <t>-559.690869219374 122.79355710878 -602.440482606362</t>
  </si>
  <si>
    <t>-565.871087789457 115.608752502154 -740.114698385026</t>
  </si>
  <si>
    <t>-545.350963864754 115.369066338861 -828.995827375889</t>
  </si>
  <si>
    <t>-569.803193673393 148.009392910985 -680.484699094414</t>
  </si>
  <si>
    <t>-620.308675290268 277.815388346756 -666.395214858476</t>
  </si>
  <si>
    <t>-582.142516289086 315.429230662436 -371.219888396541</t>
  </si>
  <si>
    <t>-379.234167096533 213.432209496894 -278.754681045615</t>
  </si>
  <si>
    <t>-556.475313060562 89.5598527451816 -678.032671482446</t>
  </si>
  <si>
    <t>-309.246240496498 19.7935244537746 -366.881644405612</t>
  </si>
  <si>
    <t>-506.754866858209 216.215561148353 -204.987206932155</t>
  </si>
  <si>
    <t>-491.071280901553 248.692379569384 209.928760562908</t>
  </si>
  <si>
    <t>-489.050109382645 283.185013359006 614.832459782784</t>
  </si>
  <si>
    <t>-341.094910417325 305.511129454705 673.524951501336</t>
  </si>
  <si>
    <t>-526.074289804586 57.631211686017 -199.705030547541</t>
  </si>
  <si>
    <t>-528.621062262248 71.667113139202 216.531072721469</t>
  </si>
  <si>
    <t>-530.034714894949 97.9436108620359 622.012764747559</t>
  </si>
  <si>
    <t>-386.657827849582 56.7807066150147 681.86829456363</t>
  </si>
  <si>
    <t>9763-20170724T150501.509290700.bin</t>
  </si>
  <si>
    <t>-516.420932799556 136.93143369642 -202.35766981564</t>
  </si>
  <si>
    <t>-532.628099019031 135.675722898441 -299.516131319907</t>
  </si>
  <si>
    <t>-544.82789521573 131.830552052151 -407.221170429696</t>
  </si>
  <si>
    <t>-553.475262897738 127.631363859506 -504.748485025872</t>
  </si>
  <si>
    <t>-559.697981576869 122.875890064581 -602.435035323772</t>
  </si>
  <si>
    <t>-565.865669497993 115.749872100139 -740.112956783447</t>
  </si>
  <si>
    <t>-545.330171930258 115.557784533537 -828.990653345635</t>
  </si>
  <si>
    <t>-569.814159452608 148.122588338247 -680.468874280465</t>
  </si>
  <si>
    <t>-620.308153521405 277.923477498754 -666.25357583645</t>
  </si>
  <si>
    <t>-582.505056328101 315.413294270885 -371.015739973954</t>
  </si>
  <si>
    <t>-379.614854902299 213.307124722033 -278.631233488891</t>
  </si>
  <si>
    <t>-556.464581717312 89.6769582169795 -678.041892142019</t>
  </si>
  <si>
    <t>-309.241892466805 19.8805209039376 -366.854963177254</t>
  </si>
  <si>
    <t>-506.756950223334 216.20909840087 -204.978851317213</t>
  </si>
  <si>
    <t>-491.058542818367 248.665985029974 209.938184489178</t>
  </si>
  <si>
    <t>-489.052281238877 283.187308082737 614.838191622732</t>
  </si>
  <si>
    <t>-341.092844295847 305.499087838578 673.525413812517</t>
  </si>
  <si>
    <t>-526.096771709887 57.611665043135 -199.703095800977</t>
  </si>
  <si>
    <t>-528.615718617118 71.6402759640241 216.533496054491</t>
  </si>
  <si>
    <t>-530.038178193602 97.936827723466 622.014212076193</t>
  </si>
  <si>
    <t>-386.655714592378 56.7971862618813 681.87240021009</t>
  </si>
  <si>
    <t>9763-20170724T150501.571962800.bin</t>
  </si>
  <si>
    <t>-516.512589163156 136.945621657756 -202.341984452893</t>
  </si>
  <si>
    <t>-532.695034299475 135.689612794396 -299.504479206774</t>
  </si>
  <si>
    <t>-544.829834064036 131.880660323128 -407.218171775626</t>
  </si>
  <si>
    <t>-553.404871036538 127.731180492262 -504.754114523252</t>
  </si>
  <si>
    <t>-559.542832571926 123.042778669356 -602.449173617794</t>
  </si>
  <si>
    <t>-565.579130202608 116.031140443888 -740.138754782327</t>
  </si>
  <si>
    <t>-544.973673253438 115.922216995329 -829.000521864843</t>
  </si>
  <si>
    <t>-569.602515072224 148.350246658597 -680.470586635159</t>
  </si>
  <si>
    <t>-620.09475194421 278.131652678724 -666.052419785127</t>
  </si>
  <si>
    <t>-583.024812541162 315.353831306319 -370.687619355124</t>
  </si>
  <si>
    <t>-380.211668428094 213.097978258023 -278.299515268026</t>
  </si>
  <si>
    <t>-556.219310179997 89.910752673858 -678.081461476082</t>
  </si>
  <si>
    <t>-309.155428958953 20.0097268833501 -366.799437144405</t>
  </si>
  <si>
    <t>-506.911824523248 216.233640678799 -204.957666481201</t>
  </si>
  <si>
    <t>-491.034840599613 248.667546985674 209.954362415796</t>
  </si>
  <si>
    <t>-489.058851521086 283.196948455923 614.852954509475</t>
  </si>
  <si>
    <t>-341.088839651733 305.481925858712 673.523657762208</t>
  </si>
  <si>
    <t>-526.145195664808 57.6248609590987 -199.69720518653</t>
  </si>
  <si>
    <t>-528.615521786965 71.59881794746 216.541435039223</t>
  </si>
  <si>
    <t>-530.043392747663 97.9077335919535 622.018960880435</t>
  </si>
  <si>
    <t>-386.665550803779 56.7674117574857 681.887731605214</t>
  </si>
  <si>
    <t>9763-20170724T150501.641076200.bin</t>
  </si>
  <si>
    <t>-516.657577731228 137.017743613291 -202.348025707764</t>
  </si>
  <si>
    <t>-532.841138447274 135.756077337353 -299.510160098858</t>
  </si>
  <si>
    <t>-544.917744253307 131.978046196786 -407.231528213146</t>
  </si>
  <si>
    <t>-553.417956306097 127.87378923081 -504.77583240291</t>
  </si>
  <si>
    <t>-559.460010082274 123.250175361827 -602.480222890949</t>
  </si>
  <si>
    <t>-565.340270703142 116.351368015097 -740.182164985544</t>
  </si>
  <si>
    <t>-544.645187574563 116.315799698708 -829.023074365061</t>
  </si>
  <si>
    <t>-569.448558545892 148.617772515539 -680.491172016732</t>
  </si>
  <si>
    <t>-619.935574226893 278.387312996541 -665.935321959084</t>
  </si>
  <si>
    <t>-583.656965115381 315.554194580334 -370.465401702489</t>
  </si>
  <si>
    <t>-381.036814916496 212.813462098827 -278.191772234543</t>
  </si>
  <si>
    <t>-556.033481751708 90.1840344623254 -678.136656512287</t>
  </si>
  <si>
    <t>-309.11799290435 20.1475471141889 -366.768555031732</t>
  </si>
  <si>
    <t>-507.126414611035 216.333944409966 -204.952677897738</t>
  </si>
  <si>
    <t>-490.949639929523 248.665747348947 209.955705566884</t>
  </si>
  <si>
    <t>-489.054951949262 283.207986271158 614.860566929893</t>
  </si>
  <si>
    <t>-341.071645941145 305.414216742334 673.527630793663</t>
  </si>
  <si>
    <t>-526.217080595751 57.677124324855 -199.699573557187</t>
  </si>
  <si>
    <t>-528.602211911789 71.6007863060847 216.541288450694</t>
  </si>
  <si>
    <t>-530.059921654732 97.8846513991632 622.021461194083</t>
  </si>
  <si>
    <t>-386.681506552727 56.7411212945217 681.886632413808</t>
  </si>
  <si>
    <t>9763-20170724T150501.675171500.bin</t>
  </si>
  <si>
    <t>-516.682295119095 137.063710262253 -202.349689251663</t>
  </si>
  <si>
    <t>-532.868407849388 135.799444219542 -299.51148773127</t>
  </si>
  <si>
    <t>-544.914750649995 132.024352479514 -407.236306509248</t>
  </si>
  <si>
    <t>-553.374514157006 127.927214553072 -504.784397123783</t>
  </si>
  <si>
    <t>-559.363333112162 123.315676761081 -602.492530927169</t>
  </si>
  <si>
    <t>-565.155429322746 116.440139234501 -740.199465765195</t>
  </si>
  <si>
    <t>-544.410054242626 116.422214827537 -829.028512363642</t>
  </si>
  <si>
    <t>-569.310934796595 148.694329806966 -680.505180733635</t>
  </si>
  <si>
    <t>-619.800984907288 278.451218675707 -665.892223733962</t>
  </si>
  <si>
    <t>-583.908198274636 315.608033626286 -370.373876685831</t>
  </si>
  <si>
    <t>-381.38672263559 212.540412554897 -278.248204534017</t>
  </si>
  <si>
    <t>-555.879368717451 90.2643282803151 -678.152798796443</t>
  </si>
  <si>
    <t>-309.003921820693 20.1880142239249 -366.712071726641</t>
  </si>
  <si>
    <t>-507.132347551581 216.397759981511 -204.957754990401</t>
  </si>
  <si>
    <t>-490.898020818258 248.65375848122 209.954255632504</t>
  </si>
  <si>
    <t>-489.051069564685 283.215075895707 614.867123250237</t>
  </si>
  <si>
    <t>-341.063541280869 305.391813653778 673.53470801428</t>
  </si>
  <si>
    <t>-526.219152933736 57.7031307636901 -199.704656722019</t>
  </si>
  <si>
    <t>-528.605021602095 71.6125304706009 216.536670860246</t>
  </si>
  <si>
    <t>-530.064026212952 97.8827933084683 622.021863794644</t>
  </si>
  <si>
    <t>-386.685855715711 56.7395502632712 681.887840276647</t>
  </si>
  <si>
    <t>9763-20170724T150501.933511300.bin</t>
  </si>
  <si>
    <t>-516.687107563457 137.082616114684 -202.340330314962</t>
  </si>
  <si>
    <t>-532.874668080194 135.820190886436 -299.501878781349</t>
  </si>
  <si>
    <t>-544.889981471931 132.067433537918 -407.231015021071</t>
  </si>
  <si>
    <t>-553.309449714839 127.999824475457 -504.783800321091</t>
  </si>
  <si>
    <t>-559.246286023958 123.42897579926 -602.497065280117</t>
  </si>
  <si>
    <t>-564.953567474607 116.623000961589 -740.210861195709</t>
  </si>
  <si>
    <t>-544.171953651698 116.627573931825 -829.03158224009</t>
  </si>
  <si>
    <t>-569.15905369349 148.843942926532 -680.502166468725</t>
  </si>
  <si>
    <t>-619.661670673686 278.595995829962 -665.830249700923</t>
  </si>
  <si>
    <t>-584.170705907268 315.735052179191 -370.26114067002</t>
  </si>
  <si>
    <t>-381.715231899233 212.336208911086 -278.36210784105</t>
  </si>
  <si>
    <t>-555.702516495725 90.4188712360913 -678.172525678783</t>
  </si>
  <si>
    <t>-308.837463667731 20.2287871296594 -366.716073377038</t>
  </si>
  <si>
    <t>-507.170562806167 216.398100578991 -204.943293494841</t>
  </si>
  <si>
    <t>-490.825908225738 248.650096114234 209.964776449102</t>
  </si>
  <si>
    <t>-489.05470460133 283.210586938234 614.871307831485</t>
  </si>
  <si>
    <t>-341.057809334429 305.366038648324 673.52333501432</t>
  </si>
  <si>
    <t>-526.196358555413 57.7178403776929 -199.703307594481</t>
  </si>
  <si>
    <t>-528.567370944346 71.6173340978312 216.538414695937</t>
  </si>
  <si>
    <t>-530.065354789259 97.8850019836354 622.022482478197</t>
  </si>
  <si>
    <t>-386.665452212933 56.8149121459471 681.886589570762</t>
  </si>
  <si>
    <t>9763-20170724T150501.976148800.bin</t>
  </si>
  <si>
    <t>-516.32851895258 137.115213482701 -202.358787672158</t>
  </si>
  <si>
    <t>-532.563007240726 135.85354006874 -299.512483480243</t>
  </si>
  <si>
    <t>-544.663883492558 131.925296885165 -407.225793263857</t>
  </si>
  <si>
    <t>-553.166486631529 127.626408262848 -504.761597080031</t>
  </si>
  <si>
    <t>-559.187341254015 122.750553236229 -602.454828041137</t>
  </si>
  <si>
    <t>-565.009236239152 115.436899381225 -740.137808133593</t>
  </si>
  <si>
    <t>-544.220687406679 115.166379225067 -828.956576576845</t>
  </si>
  <si>
    <t>-569.154632526831 147.880211345964 -680.545505052889</t>
  </si>
  <si>
    <t>-618.855520647198 277.908558680362 -665.629896774208</t>
  </si>
  <si>
    <t>-587.7439159365 316.290335931763 -369.726359660704</t>
  </si>
  <si>
    <t>-386.43739861082 211.308754637202 -277.100431351168</t>
  </si>
  <si>
    <t>-555.716941756532 89.4593474618023 -678.010410640355</t>
  </si>
  <si>
    <t>-308.801255847068 20.5876870868826 -366.435675493388</t>
  </si>
  <si>
    <t>-506.867050228995 216.502540484288 -204.950461708365</t>
  </si>
  <si>
    <t>-490.59982588741 248.587332244736 209.973589785456</t>
  </si>
  <si>
    <t>-489.037763364783 283.235466674832 614.882044065369</t>
  </si>
  <si>
    <t>-341.038264101856 305.439283010705 673.509252970632</t>
  </si>
  <si>
    <t>-525.808004806774 57.6916469410698 -199.716910193749</t>
  </si>
  <si>
    <t>-528.225472773218 71.6898080655321 216.52127760448</t>
  </si>
  <si>
    <t>-530.107235231914 97.9677527970298 621.997184069965</t>
  </si>
  <si>
    <t>-386.71189720697 56.8086957992432 681.811120918211</t>
  </si>
  <si>
    <t>9763-20170724T150502.040513400.bin</t>
  </si>
  <si>
    <t>-516.274513865506 137.162889931266 -202.353224859391</t>
  </si>
  <si>
    <t>-532.515571917786 135.892106117343 -299.505796702288</t>
  </si>
  <si>
    <t>-544.673884695823 131.877799366289 -407.209378176358</t>
  </si>
  <si>
    <t>-553.245297508264 127.467960567101 -504.734204377651</t>
  </si>
  <si>
    <t>-559.349689415608 122.446142322661 -602.41472181554</t>
  </si>
  <si>
    <t>-565.302587899679 114.888879843943 -740.07911334034</t>
  </si>
  <si>
    <t>-544.444049667738 114.522660911301 -828.881007987211</t>
  </si>
  <si>
    <t>-569.368377628635 147.44277939524 -680.541530604242</t>
  </si>
  <si>
    <t>-618.52175187447 277.661466615823 -665.528496724425</t>
  </si>
  <si>
    <t>-589.002785013969 316.660108441381 -369.542459785484</t>
  </si>
  <si>
    <t>-388.369702091246 211.163745419471 -276.044530651672</t>
  </si>
  <si>
    <t>-555.974098076038 89.0160037780881 -677.913383470828</t>
  </si>
  <si>
    <t>-309.16796513815 20.4373691382013 -366.20708567703</t>
  </si>
  <si>
    <t>-506.76479776941 216.562030827472 -204.959763293886</t>
  </si>
  <si>
    <t>-490.643921304295 248.575314447618 209.975485060145</t>
  </si>
  <si>
    <t>-489.025210411754 283.254048554622 614.88677977901</t>
  </si>
  <si>
    <t>-341.036419800443 305.495478827591 673.526691742213</t>
  </si>
  <si>
    <t>-525.770768808869 57.7186812364878 -199.709952054026</t>
  </si>
  <si>
    <t>-528.254065184824 71.7491504566883 216.526692711081</t>
  </si>
  <si>
    <t>-530.10827393603 97.9705483717401 622.002222636808</t>
  </si>
  <si>
    <t>-386.69828042162 56.8703520645672 681.821552790567</t>
  </si>
  <si>
    <t>9763-20170724T150502.073605500.bin</t>
  </si>
  <si>
    <t>-516.211572308122 137.176606461923 -202.353009968119</t>
  </si>
  <si>
    <t>-532.455450987665 135.903372574444 -299.505056896127</t>
  </si>
  <si>
    <t>-544.659537194777 131.85439673096 -407.202221696401</t>
  </si>
  <si>
    <t>-553.288090465432 127.398220599413 -504.719888093653</t>
  </si>
  <si>
    <t>-559.464392816501 122.314014215151 -602.392704335439</t>
  </si>
  <si>
    <t>-565.533104197181 114.651244211607 -740.046197058461</t>
  </si>
  <si>
    <t>-544.584909293833 114.249098551786 -828.826766517255</t>
  </si>
  <si>
    <t>-569.54039124819 147.252798579999 -680.530759989838</t>
  </si>
  <si>
    <t>-618.428266899784 277.573694450072 -665.464864594594</t>
  </si>
  <si>
    <t>-589.737690905786 316.941667556717 -369.446190976908</t>
  </si>
  <si>
    <t>-389.495361882509 211.019729918876 -275.592191418202</t>
  </si>
  <si>
    <t>-556.160710400173 88.8242401140949 -677.868092856045</t>
  </si>
  <si>
    <t>-309.39436686347 20.3340999202635 -366.082536407609</t>
  </si>
  <si>
    <t>-506.723618916736 216.578660698401 -204.958553627942</t>
  </si>
  <si>
    <t>-490.65871172817 248.597436771989 209.978455257838</t>
  </si>
  <si>
    <t>-489.017868219401 283.263855013064 614.886543462278</t>
  </si>
  <si>
    <t>-341.035812280567 305.531757352309 673.53341928845</t>
  </si>
  <si>
    <t>-525.714012461552 57.7392747070246 -199.705290395744</t>
  </si>
  <si>
    <t>-528.265776423424 71.7755847073227 216.530794043519</t>
  </si>
  <si>
    <t>-530.112441146468 97.9673062896734 622.005601197013</t>
  </si>
  <si>
    <t>-386.707897719318 56.8575660270858 681.831492473504</t>
  </si>
  <si>
    <t>9763-20170724T150502.138784000.bin</t>
  </si>
  <si>
    <t>-516.142706349548 137.159728550786 -202.347123603576</t>
  </si>
  <si>
    <t>-532.408305093375 135.886658213682 -299.495544314096</t>
  </si>
  <si>
    <t>-544.678572136325 131.774396370702 -407.182742583052</t>
  </si>
  <si>
    <t>-553.38111552629 127.233538116517 -504.689769427832</t>
  </si>
  <si>
    <t>-559.64375448126 122.036024586948 -602.35142680618</t>
  </si>
  <si>
    <t>-565.845230724938 114.18242916709 -739.988046694357</t>
  </si>
  <si>
    <t>-544.669810166487 113.705922220322 -828.714383165042</t>
  </si>
  <si>
    <t>-569.777655736871 146.870298832316 -680.515086615957</t>
  </si>
  <si>
    <t>-618.787099043972 277.168299033317 -665.638652454425</t>
  </si>
  <si>
    <t>-591.738577886187 317.175068617518 -369.551193766897</t>
  </si>
  <si>
    <t>-392.103391691394 210.620055273312 -275.122255261872</t>
  </si>
  <si>
    <t>-556.43033269886 88.4377284893426 -677.782280707666</t>
  </si>
  <si>
    <t>-309.810868027473 19.9809842300272 -365.945856194561</t>
  </si>
  <si>
    <t>-506.634061143707 216.533963873398 -204.949106821399</t>
  </si>
  <si>
    <t>-490.638772355105 248.652163606532 209.982928670607</t>
  </si>
  <si>
    <t>-489.010550546574 283.273361583824 614.884222970892</t>
  </si>
  <si>
    <t>-341.030978240803 305.536786560752 673.539167932086</t>
  </si>
  <si>
    <t>-525.709161988949 57.721807391076 -199.702223300885</t>
  </si>
  <si>
    <t>-528.2733154759 71.7561910626764 216.533821815102</t>
  </si>
  <si>
    <t>-530.12816801309 97.9473705219928 622.009073395662</t>
  </si>
  <si>
    <t>-386.741829116736 56.7699358315131 681.831946109894</t>
  </si>
  <si>
    <t>9763-20170724T150502.171377800.bin</t>
  </si>
  <si>
    <t>-516.157362891937 137.120112509554 -202.338741117167</t>
  </si>
  <si>
    <t>-532.411631658541 135.84544964576 -299.489046112568</t>
  </si>
  <si>
    <t>-544.692179284527 131.719985210221 -407.174585398774</t>
  </si>
  <si>
    <t>-553.412688689031 127.161670026563 -504.679336492707</t>
  </si>
  <si>
    <t>-559.701591186738 121.940295294117 -602.337905298081</t>
  </si>
  <si>
    <t>-565.948434901358 114.045939147338 -739.970112157682</t>
  </si>
  <si>
    <t>-544.717394725602 113.536078972359 -828.683038331811</t>
  </si>
  <si>
    <t>-569.853422362714 146.753249821147 -680.506038463929</t>
  </si>
  <si>
    <t>-618.963048588367 277.026133351729 -665.719447820784</t>
  </si>
  <si>
    <t>-592.891117696795 317.034455584781 -369.544509386034</t>
  </si>
  <si>
    <t>-393.452973736815 210.249417874685 -274.959079838642</t>
  </si>
  <si>
    <t>-556.520875326201 88.3177362694742 -677.759326648978</t>
  </si>
  <si>
    <t>-310.109980884031 19.8170488738622 -365.865180237964</t>
  </si>
  <si>
    <t>-506.591737550402 216.504828452737 -204.951279536046</t>
  </si>
  <si>
    <t>-490.650500216926 248.651223669559 209.980612341026</t>
  </si>
  <si>
    <t>-489.008798193786 283.280765006108 614.882407923042</t>
  </si>
  <si>
    <t>-341.027860642919 305.532461103511 673.538190958337</t>
  </si>
  <si>
    <t>-525.747056340733 57.6947275201139 -199.694862127896</t>
  </si>
  <si>
    <t>-528.302546247825 71.7446850342205 216.540744431584</t>
  </si>
  <si>
    <t>-530.134884101557 97.9381245635673 622.013771945643</t>
  </si>
  <si>
    <t>-386.746239859643 56.7663370213531 681.834990617416</t>
  </si>
  <si>
    <t>9763-20170724T150502.208557100.bin</t>
  </si>
  <si>
    <t>-516.143333223055 137.070586063194 -202.351462226178</t>
  </si>
  <si>
    <t>-532.378791729697 135.795277721043 -299.504852364309</t>
  </si>
  <si>
    <t>-544.650461655517 131.648007542645 -407.190536076524</t>
  </si>
  <si>
    <t>-553.3669431813 127.060227147648 -504.694342060198</t>
  </si>
  <si>
    <t>-559.655191355217 121.799527222703 -602.350751902926</t>
  </si>
  <si>
    <t>-565.904126808258 113.838669415502 -739.979185139979</t>
  </si>
  <si>
    <t>-544.644459278466 113.274221600593 -828.684814693967</t>
  </si>
  <si>
    <t>-569.79012085074 146.578764086785 -680.531848097966</t>
  </si>
  <si>
    <t>-618.889890394315 276.859637130169 -665.764124087207</t>
  </si>
  <si>
    <t>-593.86468803522 316.895939231023 -369.50271041378</t>
  </si>
  <si>
    <t>-394.647709158565 209.932089993864 -274.653677710475</t>
  </si>
  <si>
    <t>-556.493704531669 88.1364964568472 -677.754996331889</t>
  </si>
  <si>
    <t>-310.307965916033 19.6678378939125 -365.726940269776</t>
  </si>
  <si>
    <t>-506.564544201439 216.468474769228 -204.962582932021</t>
  </si>
  <si>
    <t>-490.704621345015 248.620748898784 209.971976211889</t>
  </si>
  <si>
    <t>-489.008592459034 283.284186207472 614.878185964646</t>
  </si>
  <si>
    <t>-341.028579723685 305.529231258657 673.538902020077</t>
  </si>
  <si>
    <t>-525.731098423192 57.6409597386769 -199.695573320766</t>
  </si>
  <si>
    <t>-528.345144525525 71.7347513939199 216.538199082508</t>
  </si>
  <si>
    <t>-530.145493435057 97.9290775178004 622.014065703832</t>
  </si>
  <si>
    <t>-386.768094585383 56.7115274203807 681.830712151648</t>
  </si>
  <si>
    <t>9763-20170724T150502.276245200.bin</t>
  </si>
  <si>
    <t>-515.990334146838 136.942943521536 -202.357907606898</t>
  </si>
  <si>
    <t>-532.164021724986 135.67037895133 -299.521587112389</t>
  </si>
  <si>
    <t>-544.381608706757 131.530628362514 -407.213803798792</t>
  </si>
  <si>
    <t>-553.055148680945 126.950610905313 -504.721743400334</t>
  </si>
  <si>
    <t>-559.306520583769 121.698328839046 -602.38099128263</t>
  </si>
  <si>
    <t>-565.510039925577 113.749116206797 -740.012028842551</t>
  </si>
  <si>
    <t>-544.23299126014 113.133371438537 -828.713348029869</t>
  </si>
  <si>
    <t>-569.394586321242 146.488852715768 -680.564489279056</t>
  </si>
  <si>
    <t>-618.307126175657 276.841001668946 -665.774502250229</t>
  </si>
  <si>
    <t>-595.489701506377 317.004059969287 -369.352044765867</t>
  </si>
  <si>
    <t>-396.905992809177 209.315264070688 -273.996759910501</t>
  </si>
  <si>
    <t>-556.141238002349 88.0368102550428 -677.785771803955</t>
  </si>
  <si>
    <t>-310.336180900784 19.3975552780455 -365.44310457266</t>
  </si>
  <si>
    <t>-506.388120330839 216.345380992263 -204.969957878501</t>
  </si>
  <si>
    <t>-490.7910535812 248.555001944638 209.970125795292</t>
  </si>
  <si>
    <t>-488.998012623314 283.303611527403 614.876471523269</t>
  </si>
  <si>
    <t>-341.025466682447 305.542249357907 673.55835660762</t>
  </si>
  <si>
    <t>-525.608242348782 57.5044397375664 -199.695800374978</t>
  </si>
  <si>
    <t>-528.419067889706 71.7474912640903 216.531613005694</t>
  </si>
  <si>
    <t>-530.161647214811 97.9286639668396 622.013258078265</t>
  </si>
  <si>
    <t>-386.781114982944 56.6934126377143 681.810252453672</t>
  </si>
  <si>
    <t>9763-20170724T150502.337914500.bin</t>
  </si>
  <si>
    <t>-515.781050678608 136.862062360281 -202.367522342868</t>
  </si>
  <si>
    <t>-531.929399574651 135.575059256415 -299.535216931265</t>
  </si>
  <si>
    <t>-544.127912939083 131.400154001042 -407.228158252815</t>
  </si>
  <si>
    <t>-552.786986861309 126.780249302183 -504.735507417295</t>
  </si>
  <si>
    <t>-559.026169203232 121.479234441811 -602.392891927557</t>
  </si>
  <si>
    <t>-565.214390246106 113.452168153398 -740.020242026344</t>
  </si>
  <si>
    <t>-543.863391703141 112.817374111288 -828.703642460777</t>
  </si>
  <si>
    <t>-569.088026835457 146.229553975593 -680.59257431752</t>
  </si>
  <si>
    <t>-617.946661535412 276.598498964774 -665.824429882136</t>
  </si>
  <si>
    <t>-597.312216672747 317.927142354893 -369.402165373203</t>
  </si>
  <si>
    <t>-399.803434261595 208.80287206312 -273.448348032087</t>
  </si>
  <si>
    <t>-555.870002986536 87.7712311485884 -677.777403207668</t>
  </si>
  <si>
    <t>-310.36680904876 19.1169474160686 -365.226132129009</t>
  </si>
  <si>
    <t>-506.187752847575 216.278000140764 -204.983072803248</t>
  </si>
  <si>
    <t>-490.823917199915 248.54899050862 209.960943849624</t>
  </si>
  <si>
    <t>-488.985962106807 283.31999306825 614.87090074623</t>
  </si>
  <si>
    <t>-341.035979123638 305.652463436561 673.574049363135</t>
  </si>
  <si>
    <t>-525.408763913962 57.4244566214288 -199.697458099608</t>
  </si>
  <si>
    <t>-528.495561382576 71.7839381865795 216.523988178856</t>
  </si>
  <si>
    <t>-530.176024255003 97.9395583978564 622.005621442144</t>
  </si>
  <si>
    <t>-386.803093067961 56.6569931717293 681.788053630705</t>
  </si>
  <si>
    <t>9763-20170724T150502.375025000.bin</t>
  </si>
  <si>
    <t>-515.604985476888 136.799619939807 -202.353456422756</t>
  </si>
  <si>
    <t>-531.74784951991 135.515817400378 -299.522092794728</t>
  </si>
  <si>
    <t>-543.938321157571 131.32419417037 -407.215334625537</t>
  </si>
  <si>
    <t>-552.58846081162 126.681019714042 -504.722427909346</t>
  </si>
  <si>
    <t>-558.816488558009 121.348853870192 -602.378830818761</t>
  </si>
  <si>
    <t>-564.986185942809 113.269485582501 -740.003840836598</t>
  </si>
  <si>
    <t>-543.585457504179 112.616734375725 -828.675100655329</t>
  </si>
  <si>
    <t>-568.855914762499 146.072026826572 -680.589997158312</t>
  </si>
  <si>
    <t>-617.604023783035 276.481320528249 -665.852235627454</t>
  </si>
  <si>
    <t>-598.235933389651 318.295636737222 -369.412606182835</t>
  </si>
  <si>
    <t>-401.191546544465 208.48875629278 -273.282762461393</t>
  </si>
  <si>
    <t>-555.662086308554 87.6096435965158 -677.749323065043</t>
  </si>
  <si>
    <t>-310.246105881009 18.9560095152765 -365.13979450576</t>
  </si>
  <si>
    <t>-505.98988416725 216.242441547489 -204.986980591318</t>
  </si>
  <si>
    <t>-490.749038672441 248.51321971556 209.961552639615</t>
  </si>
  <si>
    <t>-488.983081988997 283.318773709677 614.866293899484</t>
  </si>
  <si>
    <t>-341.036661609846 305.668997158467 673.571737596672</t>
  </si>
  <si>
    <t>-525.250955833636 57.3244900278601 -199.694483932482</t>
  </si>
  <si>
    <t>-528.454073595066 71.8167366632399 216.521462901915</t>
  </si>
  <si>
    <t>-530.172131089135 97.9659842657813 622.006886825926</t>
  </si>
  <si>
    <t>-386.784853983272 56.7247242852272 681.783536857907</t>
  </si>
  <si>
    <t>9763-20170724T150502.440718300.bin</t>
  </si>
  <si>
    <t>-515.249246815551 136.789826309817 -202.35342961325</t>
  </si>
  <si>
    <t>-531.387690714759 135.499268867692 -299.52284971145</t>
  </si>
  <si>
    <t>-543.595136760997 131.270414837158 -407.21257353921</t>
  </si>
  <si>
    <t>-552.26818313924 126.580469047287 -504.715403171792</t>
  </si>
  <si>
    <t>-558.525869654515 121.187285628974 -602.366592171139</t>
  </si>
  <si>
    <t>-564.743556676289 113.007065948935 -739.983553509935</t>
  </si>
  <si>
    <t>-543.289714150451 112.293109606999 -828.641368643106</t>
  </si>
  <si>
    <t>-568.578443179797 145.856227000199 -680.593080560268</t>
  </si>
  <si>
    <t>-616.908140200665 276.40832001464 -665.732550551866</t>
  </si>
  <si>
    <t>-599.874339051444 318.784957889322 -369.229359109239</t>
  </si>
  <si>
    <t>-403.537658032871 208.067471240227 -272.696887131059</t>
  </si>
  <si>
    <t>-555.411871236817 87.3896886418379 -677.712621193714</t>
  </si>
  <si>
    <t>-310.112896993944 18.7346618873983 -365.025050548955</t>
  </si>
  <si>
    <t>-505.604955347066 216.274243487684 -205.004872748654</t>
  </si>
  <si>
    <t>-490.550383772355 248.473632840257 209.956066272689</t>
  </si>
  <si>
    <t>-488.985465259052 283.308413046033 614.856618884805</t>
  </si>
  <si>
    <t>-341.039890605874 305.703871317338 673.546895018837</t>
  </si>
  <si>
    <t>-524.906807734391 57.2946246313293 -199.683543268851</t>
  </si>
  <si>
    <t>-528.261384163945 71.9174848911955 216.526626655165</t>
  </si>
  <si>
    <t>-530.174031535826 98.0202873431831 621.997586526737</t>
  </si>
  <si>
    <t>-386.8151315824 56.6601592525315 681.760150238533</t>
  </si>
  <si>
    <t>9763-20170724T150502.473836800.bin</t>
  </si>
  <si>
    <t>-515.036107014507 136.835557787632 -202.376777572708</t>
  </si>
  <si>
    <t>-531.16764945804 135.539749077902 -299.547288079113</t>
  </si>
  <si>
    <t>-543.378649793974 131.28977859945 -407.235761306282</t>
  </si>
  <si>
    <t>-552.058715950362 126.573996622869 -504.73661530164</t>
  </si>
  <si>
    <t>-558.326778812073 121.148279171851 -602.385425686585</t>
  </si>
  <si>
    <t>-564.562223642051 112.914242977453 -739.998375663943</t>
  </si>
  <si>
    <t>-543.085130539197 112.168892260932 -828.650249947132</t>
  </si>
  <si>
    <t>-568.381285992708 145.788346810489 -680.620671767855</t>
  </si>
  <si>
    <t>-616.469310472506 276.422081698147 -665.6749116079</t>
  </si>
  <si>
    <t>-600.508778735349 319.010978745826 -369.142453715859</t>
  </si>
  <si>
    <t>-404.497560088952 208.046437566321 -272.232876797408</t>
  </si>
  <si>
    <t>-555.230670247142 87.31943104317 -677.718092930442</t>
  </si>
  <si>
    <t>-309.952326157262 18.7186041719901 -364.960626027084</t>
  </si>
  <si>
    <t>-505.400058446314 216.309587046235 -205.016071878608</t>
  </si>
  <si>
    <t>-490.472532006574 248.495038326405 209.950563032434</t>
  </si>
  <si>
    <t>-488.984875491863 283.302433830052 614.854796980517</t>
  </si>
  <si>
    <t>-341.038283200796 305.710231332487 673.537835001491</t>
  </si>
  <si>
    <t>-524.706645548173 57.3589179407456 -199.685264828431</t>
  </si>
  <si>
    <t>-528.16825108742 71.9524482393626 216.525054081188</t>
  </si>
  <si>
    <t>-530.172667023982 98.056313788866 621.99734663127</t>
  </si>
  <si>
    <t>-386.801675652447 56.7295868977462 681.754048648707</t>
  </si>
  <si>
    <t>9763-20170724T150502.539007200.bin</t>
  </si>
  <si>
    <t>-514.67322210944 136.829608466043 -202.385036094054</t>
  </si>
  <si>
    <t>-530.758763456582 135.513780346776 -299.56283542333</t>
  </si>
  <si>
    <t>-542.935110988688 131.233936448457 -407.254172761831</t>
  </si>
  <si>
    <t>-551.590002362161 126.487400384235 -504.755766557131</t>
  </si>
  <si>
    <t>-557.838792056952 121.026434250856 -602.403656809202</t>
  </si>
  <si>
    <t>-564.053085201708 112.738041678075 -740.014308383461</t>
  </si>
  <si>
    <t>-542.551481068815 111.954457780099 -828.660118909649</t>
  </si>
  <si>
    <t>-567.867896881505 145.63860274785 -680.651083185698</t>
  </si>
  <si>
    <t>-616.172125193235 276.211163914119 -665.893475332964</t>
  </si>
  <si>
    <t>-602.293133339306 318.42690122635 -369.20305476353</t>
  </si>
  <si>
    <t>-406.664616758109 207.350634996769 -271.650344123632</t>
  </si>
  <si>
    <t>-554.744487787479 87.1648040420096 -677.721776433765</t>
  </si>
  <si>
    <t>-309.593212244714 18.5859819557236 -364.822341916201</t>
  </si>
  <si>
    <t>-505.04997286443 216.26255866566 -205.037053343813</t>
  </si>
  <si>
    <t>-490.332332461944 248.555732894795 209.928726507872</t>
  </si>
  <si>
    <t>-488.971847173715 283.307436589686 614.839275327382</t>
  </si>
  <si>
    <t>-341.030524310328 305.736026318736 673.527585406337</t>
  </si>
  <si>
    <t>-524.319222855056 57.3264486939181 -199.693672260416</t>
  </si>
  <si>
    <t>-528.075449277998 72.0529738079981 216.509430085775</t>
  </si>
  <si>
    <t>-530.172221587815 98.1300036498694 621.987132179785</t>
  </si>
  <si>
    <t>-386.809733990321 56.7472332899717 681.725448411312</t>
  </si>
  <si>
    <t>9763-20170724T150502.575613100.bin</t>
  </si>
  <si>
    <t>-514.537489067012 136.850048353643 -202.386795762711</t>
  </si>
  <si>
    <t>-530.589041184248 135.525279641661 -299.570146293778</t>
  </si>
  <si>
    <t>-542.732960846887 131.248189125653 -407.265249762887</t>
  </si>
  <si>
    <t>-551.361054801828 126.509062636451 -504.769549165555</t>
  </si>
  <si>
    <t>-557.585867213654 121.060528332928 -602.419680362157</t>
  </si>
  <si>
    <t>-563.769681584078 112.794678179049 -740.033169062126</t>
  </si>
  <si>
    <t>-542.259398261606 112.015468657963 -828.676701663408</t>
  </si>
  <si>
    <t>-567.602295645188 145.684579740178 -680.665029604657</t>
  </si>
  <si>
    <t>-616.001190024268 276.220176769978 -665.938888407151</t>
  </si>
  <si>
    <t>-602.872774499484 318.159179566029 -369.174920995349</t>
  </si>
  <si>
    <t>-407.34891772144 207.144825595768 -271.342346923167</t>
  </si>
  <si>
    <t>-554.470219484789 87.2122028950598 -677.742902557163</t>
  </si>
  <si>
    <t>-309.405292825541 18.6241509792733 -364.722565019024</t>
  </si>
  <si>
    <t>-504.889100994205 216.303038188395 -205.050627126235</t>
  </si>
  <si>
    <t>-490.260661011664 248.571435002518 209.920157382764</t>
  </si>
  <si>
    <t>-488.963178058114 283.30753929664 614.833151021999</t>
  </si>
  <si>
    <t>-341.022645380236 305.727759020408 673.526666197283</t>
  </si>
  <si>
    <t>-524.194355550957 57.378537825371 -199.69075436305</t>
  </si>
  <si>
    <t>-528.04160727736 72.0853178454074 216.512192492958</t>
  </si>
  <si>
    <t>-530.159366883217 98.1694332808577 621.97997792575</t>
  </si>
  <si>
    <t>-386.791642860041 56.8097289816515 681.721702249534</t>
  </si>
  <si>
    <t>9763-20170724T150502.640285600.bin</t>
  </si>
  <si>
    <t>-514.258185772793 136.905289490993 -202.401752576659</t>
  </si>
  <si>
    <t>-530.229590091815 135.558776878117 -299.597941524072</t>
  </si>
  <si>
    <t>-542.25855415335 131.300319428297 -407.306680287993</t>
  </si>
  <si>
    <t>-550.773817746302 126.5968400833 -504.82263463353</t>
  </si>
  <si>
    <t>-556.878053742748 121.203802487778 -602.483587655906</t>
  </si>
  <si>
    <t>-562.885106689383 113.037897229814 -740.110824322314</t>
  </si>
  <si>
    <t>-541.284661470843 112.3086117948 -828.73294593631</t>
  </si>
  <si>
    <t>-566.818919220514 145.879180082998 -680.722444842322</t>
  </si>
  <si>
    <t>-615.346885788813 276.368620920227 -665.969529427585</t>
  </si>
  <si>
    <t>-603.065452589536 317.813482215985 -369.100002523237</t>
  </si>
  <si>
    <t>-407.719056685008 206.958223503463 -270.733867715638</t>
  </si>
  <si>
    <t>-553.64070547625 87.4158459519419 -677.828786201618</t>
  </si>
  <si>
    <t>-308.765570350534 18.8720722788075 -364.50550886568</t>
  </si>
  <si>
    <t>-504.588156247214 216.309887970416 -205.06772461072</t>
  </si>
  <si>
    <t>-490.18395026945 248.612606808793 209.908194051117</t>
  </si>
  <si>
    <t>-488.950993326796 283.303835320108 614.823804819058</t>
  </si>
  <si>
    <t>-341.012395320919 305.704337736182 673.529812147866</t>
  </si>
  <si>
    <t>-523.922337507926 57.4782045818888 -199.693528846264</t>
  </si>
  <si>
    <t>-527.942516691717 72.0911350630229 216.511092724939</t>
  </si>
  <si>
    <t>-530.168169312499 98.1659873605047 621.984416877858</t>
  </si>
  <si>
    <t>-386.80991987174 56.7804831102389 681.731053897647</t>
  </si>
  <si>
    <t>9763-20170724T150502.673880900.bin</t>
  </si>
  <si>
    <t>-514.103041471766 136.898519652407 -202.399433204499</t>
  </si>
  <si>
    <t>-530.0386108072 135.541927320595 -299.601454402644</t>
  </si>
  <si>
    <t>-541.999066649334 131.299685597244 -407.318419936796</t>
  </si>
  <si>
    <t>-550.441964974881 126.623269739245 -504.842084286467</t>
  </si>
  <si>
    <t>-556.464233568375 121.270488605223 -602.51030527459</t>
  </si>
  <si>
    <t>-562.346544505797 113.176192290868 -740.147069940797</t>
  </si>
  <si>
    <t>-540.682035828313 112.491208535881 -828.753817875306</t>
  </si>
  <si>
    <t>-566.347248781165 145.983648526752 -680.744408829614</t>
  </si>
  <si>
    <t>-614.859780698124 276.471200113046 -665.924542619328</t>
  </si>
  <si>
    <t>-602.830514626097 317.670955370422 -369.010652950678</t>
  </si>
  <si>
    <t>-407.559637366012 206.823517452073 -270.485861645614</t>
  </si>
  <si>
    <t>-553.145529384979 87.5245818101464 -677.870735972448</t>
  </si>
  <si>
    <t>-308.420271120051 19.0029049553807 -364.466153412983</t>
  </si>
  <si>
    <t>-504.439373248793 216.294239666903 -205.077611965905</t>
  </si>
  <si>
    <t>-490.172810805988 248.627051867991 209.900762756423</t>
  </si>
  <si>
    <t>-488.948381213389 283.304389057354 614.816017887025</t>
  </si>
  <si>
    <t>-341.011789911457 305.711979804371 673.524316280321</t>
  </si>
  <si>
    <t>-523.742246422755 57.4645210294693 -199.694539292474</t>
  </si>
  <si>
    <t>-527.887766360449 72.1050621576171 216.507892717565</t>
  </si>
  <si>
    <t>-530.173596853705 98.1758075023931 621.982251536946</t>
  </si>
  <si>
    <t>-386.809598716379 56.8009273713667 681.722397539185</t>
  </si>
  <si>
    <t>9763-20170724T150502.743569700.bin</t>
  </si>
  <si>
    <t>-513.737024610511 136.820652351395 -202.402624415084</t>
  </si>
  <si>
    <t>-529.618560831983 135.439676887423 -299.613024925292</t>
  </si>
  <si>
    <t>-541.449874577802 131.231144538606 -407.345711323113</t>
  </si>
  <si>
    <t>-549.750927015912 126.612294822212 -504.884167936202</t>
  </si>
  <si>
    <t>-555.608108931249 121.346053342287 -602.567112230899</t>
  </si>
  <si>
    <t>-561.235357668465 113.405161999757 -740.223498682578</t>
  </si>
  <si>
    <t>-539.424623958823 112.821751255733 -828.795194479056</t>
  </si>
  <si>
    <t>-565.359408916622 146.143405647834 -680.791134745578</t>
  </si>
  <si>
    <t>-613.444105442811 276.758843535715 -665.589807761389</t>
  </si>
  <si>
    <t>-602.260839359606 317.898937647655 -368.634514897585</t>
  </si>
  <si>
    <t>-407.018921398045 207.130133623567 -269.964136100212</t>
  </si>
  <si>
    <t>-552.136486866211 87.6872114739813 -677.959570118533</t>
  </si>
  <si>
    <t>-307.802980502113 19.2260555273067 -364.474476957814</t>
  </si>
  <si>
    <t>-504.164585320962 216.242767003735 -205.087973164955</t>
  </si>
  <si>
    <t>-490.073534196746 248.602322892281 209.894354220915</t>
  </si>
  <si>
    <t>-488.941121470947 283.305137486933 614.806872536145</t>
  </si>
  <si>
    <t>-341.009044810261 305.738986346918 673.516468835905</t>
  </si>
  <si>
    <t>-523.31656386925 57.3518909284146 -199.696889653842</t>
  </si>
  <si>
    <t>-527.759744085236 72.127620291453 216.497736999455</t>
  </si>
  <si>
    <t>-530.183120718238 98.1982357531506 621.976324832089</t>
  </si>
  <si>
    <t>-386.806611175094 56.8485762451014 681.703934843864</t>
  </si>
  <si>
    <t>9763-20170724T150502.776660400.bin</t>
  </si>
  <si>
    <t>-513.53241608869 136.794719909066 -202.415188843162</t>
  </si>
  <si>
    <t>-529.375514628396 135.404666866257 -299.631781375596</t>
  </si>
  <si>
    <t>-541.125013323504 131.215634092041 -407.374033860829</t>
  </si>
  <si>
    <t>-549.337581794834 126.628369733739 -504.921607181166</t>
  </si>
  <si>
    <t>-555.092690032239 121.408177971998 -602.613029974351</t>
  </si>
  <si>
    <t>-560.562771956379 113.548939969019 -740.280444815874</t>
  </si>
  <si>
    <t>-538.679177434825 113.02362695342 -828.834600959521</t>
  </si>
  <si>
    <t>-564.761487865014 146.250460117146 -680.833090379949</t>
  </si>
  <si>
    <t>-612.931136496017 276.813136875652 -665.593296218533</t>
  </si>
  <si>
    <t>-602.22544870799 317.865630989775 -368.60830295298</t>
  </si>
  <si>
    <t>-406.996261087269 206.943775666808 -270.084636737203</t>
  </si>
  <si>
    <t>-551.528188012934 87.7954346076729 -678.021832437599</t>
  </si>
  <si>
    <t>-307.356457799077 19.348737639046 -364.510668595784</t>
  </si>
  <si>
    <t>-503.924792471074 216.224830335656 -205.101473490521</t>
  </si>
  <si>
    <t>-490.011240469032 248.585369100151 209.886696162245</t>
  </si>
  <si>
    <t>-488.932882471003 283.309230386714 614.806492364671</t>
  </si>
  <si>
    <t>-341.00993512742 305.785184270953 673.523000838606</t>
  </si>
  <si>
    <t>-523.119396667866 57.328865458313 -199.697108004034</t>
  </si>
  <si>
    <t>-527.716202867079 72.1468706891287 216.494309988061</t>
  </si>
  <si>
    <t>-530.193218001544 98.2168230921739 621.971603923148</t>
  </si>
  <si>
    <t>-386.806910882713 56.8775545096453 681.682862275655</t>
  </si>
  <si>
    <t>9763-20170724T150502.837365600.bin</t>
  </si>
  <si>
    <t>-513.080003103632 136.695175726298 -202.427956275129</t>
  </si>
  <si>
    <t>-528.831123937772 135.296446353967 -299.659341410043</t>
  </si>
  <si>
    <t>-540.423733879422 131.172801776919 -407.421317997341</t>
  </si>
  <si>
    <t>-548.475329748896 126.677851269196 -504.986421995768</t>
  </si>
  <si>
    <t>-554.052463009236 121.585347656076 -602.695000419484</t>
  </si>
  <si>
    <t>-559.256186944338 113.944549049921 -740.384996832476</t>
  </si>
  <si>
    <t>-537.249513814952 113.564098429916 -828.909358261605</t>
  </si>
  <si>
    <t>-563.596769654738 146.545585174087 -680.892722566265</t>
  </si>
  <si>
    <t>-612.00160808367 277.015000262255 -665.565215074717</t>
  </si>
  <si>
    <t>-602.262762431521 318.332990190314 -368.583831120712</t>
  </si>
  <si>
    <t>-407.135981986986 207.103659116077 -270.203883910981</t>
  </si>
  <si>
    <t>-550.315219977173 88.098301715756 -678.151272317332</t>
  </si>
  <si>
    <t>-306.606907053394 19.722665816724 -364.617586327909</t>
  </si>
  <si>
    <t>-503.521009911637 216.142505613886 -205.105203516348</t>
  </si>
  <si>
    <t>-489.88393764381 248.554149168616 209.888233278001</t>
  </si>
  <si>
    <t>-488.92526000357 283.305244039924 614.800038638928</t>
  </si>
  <si>
    <t>-341.009683097732 305.828497532368 673.517047413389</t>
  </si>
  <si>
    <t>-522.700577642798 57.2219824663191 -199.702535546458</t>
  </si>
  <si>
    <t>-527.632484076701 72.2039242833418 216.479239899874</t>
  </si>
  <si>
    <t>-530.219077200539 98.2760471200429 621.9584312411</t>
  </si>
  <si>
    <t>-386.816827660399 56.8977893765043 681.604324146736</t>
  </si>
  <si>
    <t>9763-20170724T150502.874968400.bin</t>
  </si>
  <si>
    <t>-512.814841868207 136.682388204541 -202.450471602899</t>
  </si>
  <si>
    <t>-528.543095230278 135.273109990638 -299.68545279243</t>
  </si>
  <si>
    <t>-540.089889015273 131.163333929187 -407.452667762164</t>
  </si>
  <si>
    <t>-548.092954056475 126.692077366693 -505.02297831733</t>
  </si>
  <si>
    <t>-553.615164437037 121.635247316333 -602.736546013861</t>
  </si>
  <si>
    <t>-558.73558072048 114.057524326013 -740.433192478549</t>
  </si>
  <si>
    <t>-536.675829974644 113.737160355962 -828.944503143605</t>
  </si>
  <si>
    <t>-563.114864274152 146.630830169223 -680.928381371918</t>
  </si>
  <si>
    <t>-611.561236108069 277.086489522914 -665.55168050275</t>
  </si>
  <si>
    <t>-602.275017140659 318.419981986351 -368.557791449481</t>
  </si>
  <si>
    <t>-407.232741168002 207.170136500833 -270.033882309217</t>
  </si>
  <si>
    <t>-549.829541967757 88.1834526033572 -678.205998730251</t>
  </si>
  <si>
    <t>-306.161892888738 19.7661455498246 -364.655701546008</t>
  </si>
  <si>
    <t>-503.261553629788 216.134363805479 -205.127266367541</t>
  </si>
  <si>
    <t>-489.772726542046 248.548603031869 209.870798390111</t>
  </si>
  <si>
    <t>-488.91751705766 283.301823085646 614.792215271819</t>
  </si>
  <si>
    <t>-341.005169324538 305.824711185557 673.517570120878</t>
  </si>
  <si>
    <t>-522.40105526091 57.225665665437 -199.709731533987</t>
  </si>
  <si>
    <t>-527.578351788592 72.2639688273757 216.466963339102</t>
  </si>
  <si>
    <t>-530.236357202824 98.3319237004609 621.942642693993</t>
  </si>
  <si>
    <t>-386.813411318503 56.9503024333831 681.536387534286</t>
  </si>
  <si>
    <t>9763-20170724T150502.941646600.bin</t>
  </si>
  <si>
    <t>-512.276183116739 136.732733945363 -202.449629747207</t>
  </si>
  <si>
    <t>-527.951736428922 135.300657357391 -299.692799083942</t>
  </si>
  <si>
    <t>-539.391454861609 131.209096884478 -407.472203080504</t>
  </si>
  <si>
    <t>-547.280043956131 126.774228215667 -505.053511075723</t>
  </si>
  <si>
    <t>-552.671460042251 121.774649610859 -602.777200842633</t>
  </si>
  <si>
    <t>-557.591836063918 114.300866782426 -740.486795691091</t>
  </si>
  <si>
    <t>-535.448983432462 114.068591904627 -828.977746910119</t>
  </si>
  <si>
    <t>-562.068126094121 146.826880855104 -680.963389607958</t>
  </si>
  <si>
    <t>-610.530189388568 277.256354297243 -665.484335184763</t>
  </si>
  <si>
    <t>-601.975630646454 318.825331126278 -368.501418455032</t>
  </si>
  <si>
    <t>-407.19865141941 207.223678076878 -269.850665195986</t>
  </si>
  <si>
    <t>-548.765626131018 88.3822918063211 -678.266844588789</t>
  </si>
  <si>
    <t>-305.186462659105 19.9104455538468 -364.596662880694</t>
  </si>
  <si>
    <t>-502.74163409775 216.1430073971 -205.148393729821</t>
  </si>
  <si>
    <t>-489.486469836026 248.60773603998 209.853212700835</t>
  </si>
  <si>
    <t>-488.899808243943 283.299923234845 614.771276789597</t>
  </si>
  <si>
    <t>-340.991848328029 305.839467881363 673.501166310961</t>
  </si>
  <si>
    <t>-521.845831172309 57.2905144016554 -199.733831160094</t>
  </si>
  <si>
    <t>-527.380590415039 72.4082660516494 216.435393112314</t>
  </si>
  <si>
    <t>-530.277633005783 98.4517204603417 621.907278106872</t>
  </si>
  <si>
    <t>-386.810105832644 57.0435317265158 681.375177774686</t>
  </si>
  <si>
    <t>9763-20170724T150502.973739700.bin</t>
  </si>
  <si>
    <t>-512.051719554711 136.770073101028 -202.463638381434</t>
  </si>
  <si>
    <t>-527.712332726564 135.332175046287 -299.70914254739</t>
  </si>
  <si>
    <t>-539.110841887177 131.259646713987 -407.493505643589</t>
  </si>
  <si>
    <t>-546.953387780928 126.853215149921 -505.079804700353</t>
  </si>
  <si>
    <t>-552.290735225273 121.894152837604 -602.808694293766</t>
  </si>
  <si>
    <t>-557.127259756787 114.490872937494 -740.525017332918</t>
  </si>
  <si>
    <t>-534.961758491101 114.291814456503 -829.010362148547</t>
  </si>
  <si>
    <t>-561.647785587876 146.984512644216 -680.987301457955</t>
  </si>
  <si>
    <t>-610.073876660372 277.415800819419 -665.414491353334</t>
  </si>
  <si>
    <t>-601.894974322306 319.14010736916 -368.442888814998</t>
  </si>
  <si>
    <t>-407.261507597925 207.381438879606 -269.68652030206</t>
  </si>
  <si>
    <t>-548.330962250821 88.5421780746854 -678.313304578397</t>
  </si>
  <si>
    <t>-304.769748585246 19.9754568334185 -364.559295624466</t>
  </si>
  <si>
    <t>-502.539313484083 216.172267391895 -205.165768835543</t>
  </si>
  <si>
    <t>-489.363325605413 248.650754085175 209.837321445812</t>
  </si>
  <si>
    <t>-488.897988788466 283.300553363106 614.754924827385</t>
  </si>
  <si>
    <t>-340.990002238697 305.863980356407 673.475544080527</t>
  </si>
  <si>
    <t>-521.607797573051 57.3332062407831 -199.744412657627</t>
  </si>
  <si>
    <t>-527.276223005637 72.4805785272761 216.421886447432</t>
  </si>
  <si>
    <t>-530.297574508821 98.5099078218684 621.891846873472</t>
  </si>
  <si>
    <t>-386.80635660587 57.1037696369078 681.303961602666</t>
  </si>
  <si>
    <t>9763-20170724T150503.037918500.bin</t>
  </si>
  <si>
    <t>-511.616752093015 136.897051932491 -202.507289646637</t>
  </si>
  <si>
    <t>-527.23783323187 135.449006086605 -299.75899794792</t>
  </si>
  <si>
    <t>-538.553789389139 131.40619809337 -407.553324610005</t>
  </si>
  <si>
    <t>-546.307773357888 127.045317281543 -505.148595299532</t>
  </si>
  <si>
    <t>-551.543868052876 122.151599622706 -602.886283556955</t>
  </si>
  <si>
    <t>-556.225642875619 114.862508328879 -740.613978240535</t>
  </si>
  <si>
    <t>-533.997749217356 114.748815996227 -829.083793829361</t>
  </si>
  <si>
    <t>-560.832995122169 147.302248810247 -681.053707643674</t>
  </si>
  <si>
    <t>-609.199641027807 277.738178123591 -665.316310718986</t>
  </si>
  <si>
    <t>-601.858096241098 319.632138843115 -368.346592501332</t>
  </si>
  <si>
    <t>-407.496591802007 207.42742011258 -269.560546113061</t>
  </si>
  <si>
    <t>-547.479333804972 88.866714733721 -678.415008170516</t>
  </si>
  <si>
    <t>-304.067945133316 20.2570573001083 -364.605476785678</t>
  </si>
  <si>
    <t>-502.115375174962 216.315902655858 -205.206875530766</t>
  </si>
  <si>
    <t>-489.156557135274 248.735919625722 209.807613110621</t>
  </si>
  <si>
    <t>-488.887226980704 283.311660361957 614.736278824814</t>
  </si>
  <si>
    <t>-340.983298111109 305.91012950829 673.453693056859</t>
  </si>
  <si>
    <t>-521.130477707607 57.4506287667298 -199.768600823834</t>
  </si>
  <si>
    <t>-527.081685165451 72.641489384268 216.392283634884</t>
  </si>
  <si>
    <t>-530.314916731945 98.6016484680858 621.865578485884</t>
  </si>
  <si>
    <t>-386.802433765862 57.1741946701229 681.211450696629</t>
  </si>
  <si>
    <t>9763-20170724T150503.074016700.bin</t>
  </si>
  <si>
    <t>-511.417496033801 136.959526372587 -202.524513239043</t>
  </si>
  <si>
    <t>-527.014343617007 135.506818225708 -299.780009032738</t>
  </si>
  <si>
    <t>-538.292643315419 131.473549586459 -407.578633457589</t>
  </si>
  <si>
    <t>-546.008790520092 127.127966340636 -505.177676784485</t>
  </si>
  <si>
    <t>-551.203648320282 122.256756900676 -602.918577248111</t>
  </si>
  <si>
    <t>-555.82424408074 115.007258779851 -740.650475866936</t>
  </si>
  <si>
    <t>-533.5676674506 114.930128599874 -829.113144866978</t>
  </si>
  <si>
    <t>-560.467617052044 147.427739625199 -681.08248956966</t>
  </si>
  <si>
    <t>-608.828089635782 277.858739689334 -665.287151971789</t>
  </si>
  <si>
    <t>-601.955646695472 319.848786346796 -368.319882299262</t>
  </si>
  <si>
    <t>-407.703485063447 207.447447104492 -269.542259533287</t>
  </si>
  <si>
    <t>-547.09599309373 88.9958051263297 -678.455501933643</t>
  </si>
  <si>
    <t>-303.87117919921 20.8610349680623 -364.443580602405</t>
  </si>
  <si>
    <t>-501.878046002559 216.377060194201 -205.220876640751</t>
  </si>
  <si>
    <t>-489.083301594368 248.758303968138 209.801727307886</t>
  </si>
  <si>
    <t>-488.880098766153 283.312818240528 614.728273522655</t>
  </si>
  <si>
    <t>-340.978325370277 305.909304501862 673.451863264424</t>
  </si>
  <si>
    <t>-520.972520422012 57.4961232783744 -199.773275965792</t>
  </si>
  <si>
    <t>-527.007788670977 72.6765722074358 216.386706888783</t>
  </si>
  <si>
    <t>-530.314983462573 98.6153624900528 621.860564962418</t>
  </si>
  <si>
    <t>-386.815798021834 57.1378301937618 681.20367237236</t>
  </si>
  <si>
    <t>9763-20170724T150503.141706900.bin</t>
  </si>
  <si>
    <t>-511.06200113151 137.003019970357 -202.530116201986</t>
  </si>
  <si>
    <t>-526.616894765526 135.557838428786 -299.792393320372</t>
  </si>
  <si>
    <t>-537.821087907188 131.547059407212 -407.599471113609</t>
  </si>
  <si>
    <t>-545.459575670206 127.229461227038 -505.205943209342</t>
  </si>
  <si>
    <t>-550.566560404347 122.394981199611 -602.953376626058</t>
  </si>
  <si>
    <t>-555.053206346109 115.206831873528 -740.692919616941</t>
  </si>
  <si>
    <t>-532.752444186159 115.171473073539 -829.144468010694</t>
  </si>
  <si>
    <t>-559.768121161472 147.597686301915 -681.114379354551</t>
  </si>
  <si>
    <t>-608.157885511265 278.007845565188 -665.241268416644</t>
  </si>
  <si>
    <t>-602.363817480875 320.135617773992 -368.270469488812</t>
  </si>
  <si>
    <t>-408.175235254647 207.88781550514 -269.193746535668</t>
  </si>
  <si>
    <t>-546.371833312764 89.1706920019367 -678.501691883477</t>
  </si>
  <si>
    <t>-303.170194339912 21.2104350851664 -364.409771284911</t>
  </si>
  <si>
    <t>-501.487352054233 216.438559501142 -205.22423930762</t>
  </si>
  <si>
    <t>-488.931497885806 248.800290880147 209.807188398706</t>
  </si>
  <si>
    <t>-488.861469843257 283.321707033452 614.732796830501</t>
  </si>
  <si>
    <t>-340.963558423098 305.898156713429 673.473843020175</t>
  </si>
  <si>
    <t>-520.647164198626 57.5279504956038 -199.785055147771</t>
  </si>
  <si>
    <t>-526.873026631391 72.7331060030169 216.37117935985</t>
  </si>
  <si>
    <t>-530.313042625967 98.6302151723794 621.858408749147</t>
  </si>
  <si>
    <t>-386.885300695096 56.937236166297 681.22317593621</t>
  </si>
  <si>
    <t>9763-20170724T150503.173825000.bin</t>
  </si>
  <si>
    <t>-510.919638342684 137.036510896103 -202.527599979284</t>
  </si>
  <si>
    <t>-526.447657136452 135.585948460793 -299.794105884153</t>
  </si>
  <si>
    <t>-537.603470261577 131.588448219914 -407.606863794192</t>
  </si>
  <si>
    <t>-545.191550524664 127.291340744044 -505.218041099406</t>
  </si>
  <si>
    <t>-550.242046639758 122.486421491155 -602.969758367299</t>
  </si>
  <si>
    <t>-554.643295058278 115.350422942352 -740.714902467635</t>
  </si>
  <si>
    <t>-532.312175373493 115.329815102756 -829.158830326287</t>
  </si>
  <si>
    <t>-559.400610505569 147.717566096462 -681.126848726837</t>
  </si>
  <si>
    <t>-607.774551068821 278.127328452325 -665.211761978553</t>
  </si>
  <si>
    <t>-602.651334894936 320.259546605295 -368.229359750739</t>
  </si>
  <si>
    <t>-408.435076802182 207.969189592316 -269.255074998081</t>
  </si>
  <si>
    <t>-545.995019850587 89.2919960420036 -678.528327558808</t>
  </si>
  <si>
    <t>-302.879513865701 21.5619083606396 -364.355810830017</t>
  </si>
  <si>
    <t>-501.349086769914 216.471143041865 -205.226872637098</t>
  </si>
  <si>
    <t>-488.858003022612 248.842748525984 209.805752536751</t>
  </si>
  <si>
    <t>-488.852371295781 283.330680777315 614.734260552284</t>
  </si>
  <si>
    <t>-340.958349065783 305.907223970782 673.485018214444</t>
  </si>
  <si>
    <t>-520.520538636882 57.5619314317246 -199.780412634518</t>
  </si>
  <si>
    <t>-526.811622500093 72.7375150645794 216.375920983739</t>
  </si>
  <si>
    <t>-530.313155234132 98.6380741919031 621.858709552577</t>
  </si>
  <si>
    <t>-386.925431280866 56.8259548480685 681.236307590502</t>
  </si>
  <si>
    <t>9763-20170724T150503.241004600.bin</t>
  </si>
  <si>
    <t>-510.694509644792 137.144953576299 -202.538174949732</t>
  </si>
  <si>
    <t>-526.198152162756 135.693757643255 -299.808571685989</t>
  </si>
  <si>
    <t>-537.287731881283 131.715742659193 -407.628823608161</t>
  </si>
  <si>
    <t>-544.800775451116 127.447333975636 -505.247111098208</t>
  </si>
  <si>
    <t>-549.761698464305 122.683781905932 -603.005411759717</t>
  </si>
  <si>
    <t>-554.022267688379 115.620574067065 -740.758714695584</t>
  </si>
  <si>
    <t>-531.632188989378 115.64001798117 -829.18771984967</t>
  </si>
  <si>
    <t>-558.875294393966 147.948150400431 -681.156942703535</t>
  </si>
  <si>
    <t>-607.403682711802 278.300523785338 -665.244954850329</t>
  </si>
  <si>
    <t>-603.270806148756 320.394396851911 -368.241673352862</t>
  </si>
  <si>
    <t>-408.86293152541 208.415960235569 -269.290129322054</t>
  </si>
  <si>
    <t>-545.402656288944 89.5372388484845 -678.578716272875</t>
  </si>
  <si>
    <t>-302.351397888267 21.9969205165489 -364.290071538782</t>
  </si>
  <si>
    <t>-501.112862929207 216.606285283322 -205.231461677921</t>
  </si>
  <si>
    <t>-488.730217069501 248.906519470631 209.809993806665</t>
  </si>
  <si>
    <t>-488.842530388135 283.340399019366 614.742789575504</t>
  </si>
  <si>
    <t>-340.946989927732 305.902045233864 673.495488209909</t>
  </si>
  <si>
    <t>-520.30908976357 57.6656550729961 -199.78049772196</t>
  </si>
  <si>
    <t>-526.701924724414 72.7943244132323 216.376046455681</t>
  </si>
  <si>
    <t>-530.311968297663 98.6617402545642 621.858472153369</t>
  </si>
  <si>
    <t>-386.947409281211 56.7983977577308 681.256025823454</t>
  </si>
  <si>
    <t>9763-20170724T150503.275604500.bin</t>
  </si>
  <si>
    <t>-510.599014912272 137.223117744947 -202.534500707654</t>
  </si>
  <si>
    <t>-526.06995892984 135.770817067176 -299.810045019545</t>
  </si>
  <si>
    <t>-537.122412334601 131.791737791333 -407.634134049762</t>
  </si>
  <si>
    <t>-544.601463463928 127.522557758929 -505.25493448235</t>
  </si>
  <si>
    <t>-549.527972370578 122.758464274378 -603.015035346698</t>
  </si>
  <si>
    <t>-553.739631158179 115.695373971231 -740.769805841427</t>
  </si>
  <si>
    <t>-531.326863312393 115.715073706991 -829.193134454284</t>
  </si>
  <si>
    <t>-558.619682258602 148.021575125474 -681.169377420906</t>
  </si>
  <si>
    <t>-607.171493525852 278.372068262441 -665.248461254302</t>
  </si>
  <si>
    <t>-603.374371485778 320.164172432981 -368.197979150237</t>
  </si>
  <si>
    <t>-408.729526832723 208.7050366215 -269.125906936442</t>
  </si>
  <si>
    <t>-545.136230161365 89.6133226070638 -678.586950886774</t>
  </si>
  <si>
    <t>-302.014478677286 21.9949187559241 -364.339427260616</t>
  </si>
  <si>
    <t>-500.998297102864 216.668565315527 -205.236252197945</t>
  </si>
  <si>
    <t>-488.694670100043 248.950749219576 209.808924318529</t>
  </si>
  <si>
    <t>-488.83860600268 283.34526895693 614.744457915078</t>
  </si>
  <si>
    <t>-340.941640863912 305.894215559609 673.498520241838</t>
  </si>
  <si>
    <t>-520.183688334694 57.7537457804608 -199.781226442252</t>
  </si>
  <si>
    <t>-526.659118273915 72.8373663132768 216.375699205281</t>
  </si>
  <si>
    <t>-530.316253865955 98.669723843318 621.859786270116</t>
  </si>
  <si>
    <t>-386.954495455099 56.8040551274776 681.262465834347</t>
  </si>
  <si>
    <t>9763-20170724T150503.342286600.bin</t>
  </si>
  <si>
    <t>-510.431001872849 137.462283876521 -202.532892326528</t>
  </si>
  <si>
    <t>-525.880989292309 135.993477169586 -299.811576131947</t>
  </si>
  <si>
    <t>-536.87069772008 132.02769432814 -407.642458563047</t>
  </si>
  <si>
    <t>-544.278416214679 127.785564204972 -505.270077317449</t>
  </si>
  <si>
    <t>-549.119928793763 123.065057065438 -603.036533645054</t>
  </si>
  <si>
    <t>-553.19854745646 116.081760743654 -740.799244831446</t>
  </si>
  <si>
    <t>-530.749321815652 116.120779496163 -829.213322685558</t>
  </si>
  <si>
    <t>-558.166277978556 148.366429394391 -681.183620289071</t>
  </si>
  <si>
    <t>-606.894586045348 278.642379833986 -665.255694584339</t>
  </si>
  <si>
    <t>-603.437866323992 319.883218149752 -368.123901392455</t>
  </si>
  <si>
    <t>-408.313799980501 209.269694229584 -269.046942944063</t>
  </si>
  <si>
    <t>-544.625088880048 89.9705748541589 -678.624529050215</t>
  </si>
  <si>
    <t>-301.304385958593 22.3568600341887 -364.54168544501</t>
  </si>
  <si>
    <t>-500.870235401686 216.879059708655 -205.246904163795</t>
  </si>
  <si>
    <t>-488.676403415599 249.10905509548 209.80555161516</t>
  </si>
  <si>
    <t>-488.821652022607 283.362450364312 614.755992542674</t>
  </si>
  <si>
    <t>-340.928341129123 305.897148484491 673.524722499974</t>
  </si>
  <si>
    <t>-520.041053445291 58.0095928717215 -199.792334069877</t>
  </si>
  <si>
    <t>-526.551581055872 72.9373123162411 216.369623866969</t>
  </si>
  <si>
    <t>-530.312205657251 98.6973273704866 621.859772766499</t>
  </si>
  <si>
    <t>-386.920297722916 56.9376698676103 681.264196380342</t>
  </si>
  <si>
    <t>9763-20170724T150503.373871900.bin</t>
  </si>
  <si>
    <t>-510.453905599157 137.529311256719 -202.534094843342</t>
  </si>
  <si>
    <t>-525.886139531728 136.055666105859 -299.815541233939</t>
  </si>
  <si>
    <t>-536.850390375459 132.08540273929 -407.648853282259</t>
  </si>
  <si>
    <t>-544.232695837132 127.839796975502 -505.27813045107</t>
  </si>
  <si>
    <t>-549.046408894631 123.117102447366 -603.045749126193</t>
  </si>
  <si>
    <t>-553.08342271839 116.132444059238 -740.809758656569</t>
  </si>
  <si>
    <t>-530.624924965733 116.165009728334 -829.221437162902</t>
  </si>
  <si>
    <t>-558.082313431326 148.414849085364 -681.195555844161</t>
  </si>
  <si>
    <t>-606.834347979315 278.680155724624 -665.235018499704</t>
  </si>
  <si>
    <t>-603.562627998414 319.683602157817 -368.068362184116</t>
  </si>
  <si>
    <t>-408.197873856973 209.776855062081 -268.679542494706</t>
  </si>
  <si>
    <t>-544.515566655403 90.0249691358551 -678.632616260487</t>
  </si>
  <si>
    <t>-301.080797105882 22.5665567645895 -364.555106078372</t>
  </si>
  <si>
    <t>-500.913366484056 216.932879784894 -205.245061478091</t>
  </si>
  <si>
    <t>-488.654812784934 249.170979283236 209.80484328868</t>
  </si>
  <si>
    <t>-488.813916055089 283.370390463953 614.755894936914</t>
  </si>
  <si>
    <t>-340.923069636328 305.905816048929 673.53041476463</t>
  </si>
  <si>
    <t>-520.035704201133 58.0746701552414 -199.793620941227</t>
  </si>
  <si>
    <t>-526.543809794805 72.9675516492991 216.36962210554</t>
  </si>
  <si>
    <t>-530.314129111452 98.7074233645949 621.860280780273</t>
  </si>
  <si>
    <t>-386.918975380524 56.9640164341117 681.268306425228</t>
  </si>
  <si>
    <t>9763-20170724T150503.441556100.bin</t>
  </si>
  <si>
    <t>-510.465222233138 137.642735211027 -202.551374442581</t>
  </si>
  <si>
    <t>-525.869546912818 136.15259857725 -299.836997802335</t>
  </si>
  <si>
    <t>-536.789172963735 132.154322709374 -407.673812199445</t>
  </si>
  <si>
    <t>-544.125065827108 127.880717068347 -505.305249412254</t>
  </si>
  <si>
    <t>-548.886085523553 123.127940517101 -603.074097136585</t>
  </si>
  <si>
    <t>-552.842112020592 116.099270486035 -740.838273788464</t>
  </si>
  <si>
    <t>-530.355705479168 116.107445741241 -829.242756841352</t>
  </si>
  <si>
    <t>-557.89870960407 148.395382511858 -681.236317825212</t>
  </si>
  <si>
    <t>-606.770844998762 278.621143779663 -665.321079288341</t>
  </si>
  <si>
    <t>-603.763272455969 319.351072920637 -368.114079613956</t>
  </si>
  <si>
    <t>-408.052254068501 209.934181631231 -268.866245086112</t>
  </si>
  <si>
    <t>-544.288155845594 90.0169217357522 -678.648674421821</t>
  </si>
  <si>
    <t>-300.771081806842 22.7931722758228 -364.538471570467</t>
  </si>
  <si>
    <t>-500.898965037798 217.011598111782 -205.262575761562</t>
  </si>
  <si>
    <t>-488.625432974308 249.239414178923 209.787728661664</t>
  </si>
  <si>
    <t>-488.807282772752 283.389408301698 614.754335981756</t>
  </si>
  <si>
    <t>-340.914590072689 305.904918904212 673.531984540811</t>
  </si>
  <si>
    <t>-520.009214557059 58.2202436524253 -199.794373800089</t>
  </si>
  <si>
    <t>-526.515307879629 73.0311954753806 216.371868102195</t>
  </si>
  <si>
    <t>-530.3113306639 98.7332190074017 621.862103798693</t>
  </si>
  <si>
    <t>-386.886969920888 57.0968374192912 681.274777745091</t>
  </si>
  <si>
    <t>9763-20170724T150503.474143900.bin</t>
  </si>
  <si>
    <t>-510.423427376146 137.655819027785 -202.552543357524</t>
  </si>
  <si>
    <t>-525.835106860687 136.159335781366 -299.836899519231</t>
  </si>
  <si>
    <t>-536.746093739706 132.148946949941 -407.674086629718</t>
  </si>
  <si>
    <t>-544.067150261492 127.863323800068 -505.306237611792</t>
  </si>
  <si>
    <t>-548.806199866942 123.097952035257 -603.075545548591</t>
  </si>
  <si>
    <t>-552.723731550204 116.051664413255 -740.839904133435</t>
  </si>
  <si>
    <t>-530.214464389914 116.036803743205 -829.238636758435</t>
  </si>
  <si>
    <t>-557.806422658332 148.353206822991 -681.243033661047</t>
  </si>
  <si>
    <t>-606.710295635454 278.570678743028 -665.354218896189</t>
  </si>
  <si>
    <t>-603.855039105781 319.321509226561 -368.14851622865</t>
  </si>
  <si>
    <t>-407.980325545729 209.990716449335 -269.128918281309</t>
  </si>
  <si>
    <t>-544.177724353832 89.9793006806478 -678.645016976265</t>
  </si>
  <si>
    <t>-300.598544220082 22.8464532219182 -364.564250521879</t>
  </si>
  <si>
    <t>-500.899542077474 217.037202475967 -205.268923171882</t>
  </si>
  <si>
    <t>-488.629691935323 249.266912019731 209.781341501697</t>
  </si>
  <si>
    <t>-488.806456255288 283.393926894302 614.751783714479</t>
  </si>
  <si>
    <t>-340.911652487747 305.915425348367 673.521717280462</t>
  </si>
  <si>
    <t>-519.926462177302 58.2219986675736 -199.795842043223</t>
  </si>
  <si>
    <t>-526.509933471215 73.0765856697631 216.367609339105</t>
  </si>
  <si>
    <t>-530.31630570194 98.7416557724653 621.864484756684</t>
  </si>
  <si>
    <t>-386.87552374073 57.1561368142943 681.273136338768</t>
  </si>
  <si>
    <t>9763-20170724T150503.542831000.bin</t>
  </si>
  <si>
    <t>-510.414167628237 137.651118693148 -202.553301985738</t>
  </si>
  <si>
    <t>-525.807023618218 136.154849305073 -299.840642549772</t>
  </si>
  <si>
    <t>-536.680395145074 132.142010454719 -407.681588937281</t>
  </si>
  <si>
    <t>-543.960425109916 127.854536750548 -505.316716667888</t>
  </si>
  <si>
    <t>-548.651384374104 123.088347607118 -603.088295952179</t>
  </si>
  <si>
    <t>-552.493790777079 116.042954268483 -740.854690526149</t>
  </si>
  <si>
    <t>-529.92179919586 115.98209979736 -829.237386725417</t>
  </si>
  <si>
    <t>-557.628612773975 148.339648313299 -681.259789909099</t>
  </si>
  <si>
    <t>-606.602179791046 278.531852551657 -665.410686427497</t>
  </si>
  <si>
    <t>-603.93749213199 319.391793487883 -368.218215981701</t>
  </si>
  <si>
    <t>-407.734221494812 210.165610797643 -269.735221212879</t>
  </si>
  <si>
    <t>-543.962051717396 89.9749236425805 -678.656111694327</t>
  </si>
  <si>
    <t>-300.432540052955 23.1867647405315 -364.701150938995</t>
  </si>
  <si>
    <t>-500.923851568271 217.025816899367 -205.26975068951</t>
  </si>
  <si>
    <t>-488.591694040449 249.279723225807 209.776738118151</t>
  </si>
  <si>
    <t>-488.7993110278 283.395120413732 614.745136213168</t>
  </si>
  <si>
    <t>-340.898846406046 305.907530395604 673.504332357152</t>
  </si>
  <si>
    <t>-519.897381123017 58.2433141215859 -199.793957492169</t>
  </si>
  <si>
    <t>-526.514604351177 73.0848589730233 216.369403299017</t>
  </si>
  <si>
    <t>-530.326332597262 98.7562426009579 621.866036834353</t>
  </si>
  <si>
    <t>-386.860667839107 57.2477897101016 681.268518433659</t>
  </si>
  <si>
    <t>9763-20170724T150503.575423100.bin</t>
  </si>
  <si>
    <t>-510.407009638249 137.65089709922 -202.548903810012</t>
  </si>
  <si>
    <t>-525.792571357252 136.160491231131 -299.837436572952</t>
  </si>
  <si>
    <t>-536.657580900475 132.144740630904 -407.679153881867</t>
  </si>
  <si>
    <t>-543.929410906479 127.850948515194 -505.314658255305</t>
  </si>
  <si>
    <t>-548.611210682662 123.07543614718 -603.086085631999</t>
  </si>
  <si>
    <t>-552.43952007498 116.013701908047 -740.852207329532</t>
  </si>
  <si>
    <t>-529.845323725136 115.936603557986 -829.229173811563</t>
  </si>
  <si>
    <t>-557.583982550873 148.316588043539 -681.261397353417</t>
  </si>
  <si>
    <t>-606.565625184776 278.511261564561 -665.431376593501</t>
  </si>
  <si>
    <t>-604.050387804358 319.34547452624 -368.234155538344</t>
  </si>
  <si>
    <t>-407.666923566044 210.189729867879 -270.032312709201</t>
  </si>
  <si>
    <t>-543.910608821958 89.9538485043531 -678.649819514095</t>
  </si>
  <si>
    <t>-300.364877282158 23.3507093812639 -364.767141900028</t>
  </si>
  <si>
    <t>-500.896745325302 217.017679683277 -205.26652831375</t>
  </si>
  <si>
    <t>-488.580899629478 249.282471356006 209.779653828625</t>
  </si>
  <si>
    <t>-488.79218687083 283.39547220951 614.747994308908</t>
  </si>
  <si>
    <t>-340.892037122551 305.913506427945 673.505807980282</t>
  </si>
  <si>
    <t>-519.922978389761 58.2429950786186 -199.788229115905</t>
  </si>
  <si>
    <t>-526.50541854254 73.0646918493535 216.376355702422</t>
  </si>
  <si>
    <t>-530.321338287981 98.7539540337564 621.869010900371</t>
  </si>
  <si>
    <t>-386.857990861109 57.2754499134812 681.297907393166</t>
  </si>
  <si>
    <t>9763-20170724T150503.641096600.bin</t>
  </si>
  <si>
    <t>-510.431304575049 137.510162621795 -202.534844752752</t>
  </si>
  <si>
    <t>-525.802891030824 136.017936740974 -299.825654132882</t>
  </si>
  <si>
    <t>-536.647648951011 131.984931371025 -407.668635305955</t>
  </si>
  <si>
    <t>-543.898525659184 127.669924819907 -505.304720491833</t>
  </si>
  <si>
    <t>-548.556344997149 122.867695481371 -603.076211403091</t>
  </si>
  <si>
    <t>-552.347313213719 115.762627014495 -740.840991654636</t>
  </si>
  <si>
    <t>-529.716075520888 115.653591409688 -829.20845393908</t>
  </si>
  <si>
    <t>-557.501208687121 148.085814089974 -681.261954867064</t>
  </si>
  <si>
    <t>-606.438393598991 278.303040897684 -665.468737594793</t>
  </si>
  <si>
    <t>-604.337674388504 319.008472789796 -368.250467344789</t>
  </si>
  <si>
    <t>-407.636651210341 209.946822999455 -270.581532163311</t>
  </si>
  <si>
    <t>-543.841972150389 89.7208046465037 -678.627835017225</t>
  </si>
  <si>
    <t>-300.276014493003 23.2491673777138 -364.831424505491</t>
  </si>
  <si>
    <t>-500.969964761398 216.878892834025 -205.24720291494</t>
  </si>
  <si>
    <t>-488.562346132912 249.21716614754 209.790496441633</t>
  </si>
  <si>
    <t>-488.776687796402 283.396946555529 614.754281794661</t>
  </si>
  <si>
    <t>-340.872178228495 305.881712146653 673.513849186947</t>
  </si>
  <si>
    <t>-519.910710120061 58.0901637986874 -199.766416405186</t>
  </si>
  <si>
    <t>-526.515723207379 72.9675582973182 216.395856381425</t>
  </si>
  <si>
    <t>-530.312603892582 98.6889530437652 621.892949485253</t>
  </si>
  <si>
    <t>-386.889474089449 57.1887801231258 681.403816560175</t>
  </si>
  <si>
    <t>9763-20170724T150503.671698500.bin</t>
  </si>
  <si>
    <t>-510.421812516892 137.445740477298 -202.514360209509</t>
  </si>
  <si>
    <t>-525.800565286676 135.948254356824 -299.803935498692</t>
  </si>
  <si>
    <t>-536.650177035491 131.916023448548 -407.646582701544</t>
  </si>
  <si>
    <t>-543.904440854383 127.604729258812 -505.282517979156</t>
  </si>
  <si>
    <t>-548.564851912402 122.80920080481 -603.054204093833</t>
  </si>
  <si>
    <t>-552.358808319441 115.717107345573 -740.819441041491</t>
  </si>
  <si>
    <t>-529.730657042492 115.605113950136 -829.187822903146</t>
  </si>
  <si>
    <t>-557.515943808836 148.033660186926 -681.237318916775</t>
  </si>
  <si>
    <t>-606.462783411503 278.239465865843 -665.442630202602</t>
  </si>
  <si>
    <t>-604.505248070922 319.050605472876 -368.23794304378</t>
  </si>
  <si>
    <t>-407.693943865421 209.916887467576 -270.871912023836</t>
  </si>
  <si>
    <t>-543.847587727068 89.6704357501112 -678.609181635706</t>
  </si>
  <si>
    <t>-300.317602738969 23.187723054087 -364.760905136641</t>
  </si>
  <si>
    <t>-500.933440500768 216.854497535585 -205.245745449766</t>
  </si>
  <si>
    <t>-488.539972764417 249.1416099617 209.796354764447</t>
  </si>
  <si>
    <t>-488.763350445255 283.402646922945 614.756280581954</t>
  </si>
  <si>
    <t>-340.861029369234 305.878644439172 673.524717901888</t>
  </si>
  <si>
    <t>-519.897561508068 58.0156990864214 -199.748258092929</t>
  </si>
  <si>
    <t>-526.515004426217 72.9348678522206 216.412360135567</t>
  </si>
  <si>
    <t>-530.31381273438 98.662200915076 621.905756011073</t>
  </si>
  <si>
    <t>-386.910380665404 57.1386390503649 681.447769006324</t>
  </si>
  <si>
    <t>9763-20170724T150503.738068200.bin</t>
  </si>
  <si>
    <t>-510.408626413387 137.311710179922 -202.487784753827</t>
  </si>
  <si>
    <t>-525.806673481275 135.80817193045 -299.774216664566</t>
  </si>
  <si>
    <t>-536.664467432598 131.782633618312 -407.616191526812</t>
  </si>
  <si>
    <t>-543.921401208522 127.484043184279 -505.252587998543</t>
  </si>
  <si>
    <t>-548.580199008007 122.70783622952 -603.025290889553</t>
  </si>
  <si>
    <t>-552.367751737014 115.650816575206 -740.792585275862</t>
  </si>
  <si>
    <t>-529.746940880053 115.55860829486 -829.162904179606</t>
  </si>
  <si>
    <t>-557.543160167692 147.948519332652 -681.201789245278</t>
  </si>
  <si>
    <t>-606.480597870269 278.156770286312 -665.325138650223</t>
  </si>
  <si>
    <t>-604.943400438412 318.974461185587 -368.118997158588</t>
  </si>
  <si>
    <t>-407.899714376976 209.570932277148 -271.528578189415</t>
  </si>
  <si>
    <t>-543.843926419276 89.5919009537261 -678.589065189302</t>
  </si>
  <si>
    <t>-300.621216593462 22.9703224654331 -364.771746561636</t>
  </si>
  <si>
    <t>-500.976495079583 216.740445468582 -205.217203793319</t>
  </si>
  <si>
    <t>-488.537406403421 249.095680784359 209.818187664342</t>
  </si>
  <si>
    <t>-488.738081535413 283.402081115687 614.766537558006</t>
  </si>
  <si>
    <t>-340.851000489838 305.944618761098 673.547918571581</t>
  </si>
  <si>
    <t>-519.857045783958 57.8632229413147 -199.727379997323</t>
  </si>
  <si>
    <t>-526.492022955467 72.8919026909127 216.429008801033</t>
  </si>
  <si>
    <t>-530.335695962978 98.6512212326215 621.91362321218</t>
  </si>
  <si>
    <t>-386.93885757759 57.1134120793629 681.461515931689</t>
  </si>
  <si>
    <t>9763-20170724T150503.775164200.bin</t>
  </si>
  <si>
    <t>-510.448743541815 137.242484170265 -202.487014444251</t>
  </si>
  <si>
    <t>-525.856293095838 135.727275621359 -299.771668695795</t>
  </si>
  <si>
    <t>-536.717427647376 131.710338552019 -407.613797895091</t>
  </si>
  <si>
    <t>-543.975458567913 127.428239751535 -505.250802989365</t>
  </si>
  <si>
    <t>-548.634007087152 122.677956793368 -603.024636177459</t>
  </si>
  <si>
    <t>-552.420426817996 115.667090188522 -740.794440844092</t>
  </si>
  <si>
    <t>-529.79665699236 115.618650505711 -829.163854549911</t>
  </si>
  <si>
    <t>-557.608671959905 147.94201821819 -681.192254887116</t>
  </si>
  <si>
    <t>-606.582296785544 278.124684839476 -665.257267558836</t>
  </si>
  <si>
    <t>-605.248592809475 319.008580652853 -368.059071637075</t>
  </si>
  <si>
    <t>-407.999713669815 209.233907250519 -272.312683420227</t>
  </si>
  <si>
    <t>-543.884763683466 89.5901693079484 -678.600058438994</t>
  </si>
  <si>
    <t>-300.934343859791 22.7779626689369 -364.827462988466</t>
  </si>
  <si>
    <t>-501.065380191657 216.695337216611 -205.215440358384</t>
  </si>
  <si>
    <t>-488.586326290284 249.052530664216 209.818659539383</t>
  </si>
  <si>
    <t>-488.720873234762 283.407809998503 614.767736028555</t>
  </si>
  <si>
    <t>-340.848396904412 306.011331851787 673.562418530902</t>
  </si>
  <si>
    <t>-519.873123089222 57.7831908952362 -199.718144493787</t>
  </si>
  <si>
    <t>-526.521789519877 72.8697801630917 216.435903858718</t>
  </si>
  <si>
    <t>-530.349764767119 98.6678515682283 621.910570299345</t>
  </si>
  <si>
    <t>-386.932168663759 57.1831243107024 681.445516178175</t>
  </si>
  <si>
    <t>9763-20170724T150503.840351900.bin</t>
  </si>
  <si>
    <t>-510.518645533676 137.003474898698 -202.489061459449</t>
  </si>
  <si>
    <t>-525.947992768176 135.472387937846 -299.77000061459</t>
  </si>
  <si>
    <t>-536.825313033232 131.487665861807 -407.611678687661</t>
  </si>
  <si>
    <t>-544.097011224144 127.255299367664 -505.249786832484</t>
  </si>
  <si>
    <t>-548.769706877476 122.575570522431 -603.026436421347</t>
  </si>
  <si>
    <t>-552.577832609565 115.686406717942 -740.801752551783</t>
  </si>
  <si>
    <t>-529.965801453034 115.747278546783 -829.174279882806</t>
  </si>
  <si>
    <t>-557.77375777074 147.904702242976 -681.16969186374</t>
  </si>
  <si>
    <t>-606.732736642037 278.075758598431 -665.018916580179</t>
  </si>
  <si>
    <t>-605.935524526747 319.32294781155 -367.869123509729</t>
  </si>
  <si>
    <t>-408.077945019903 208.224282136975 -274.947263555249</t>
  </si>
  <si>
    <t>-544.01529673846 89.5585689754496 -678.632479834776</t>
  </si>
  <si>
    <t>-301.328919470666 22.102010485773 -365.509245848163</t>
  </si>
  <si>
    <t>-501.199472025998 216.428815364413 -205.210662981485</t>
  </si>
  <si>
    <t>-488.555524697515 248.92741905657 209.807380850149</t>
  </si>
  <si>
    <t>-488.670803470732 283.411554217896 614.758968917795</t>
  </si>
  <si>
    <t>-340.832883137416 306.097704366447 673.608756815193</t>
  </si>
  <si>
    <t>-519.833701537322 57.5288128215645 -199.70811935099</t>
  </si>
  <si>
    <t>-526.601548295283 72.7932891665996 216.437534158391</t>
  </si>
  <si>
    <t>-530.383170556521 98.6813643003068 621.905817916783</t>
  </si>
  <si>
    <t>-386.951145091424 57.209827857049 681.415201623615</t>
  </si>
  <si>
    <t>9763-20170724T150503.872935200.bin</t>
  </si>
  <si>
    <t>-510.611592416486 136.811757825826 -202.475085460702</t>
  </si>
  <si>
    <t>-526.054776100155 135.272799698907 -299.753760628411</t>
  </si>
  <si>
    <t>-536.936495387392 131.332639099517 -407.596556104489</t>
  </si>
  <si>
    <t>-544.210232806405 127.162609425548 -505.237336584595</t>
  </si>
  <si>
    <t>-548.884527257337 122.567452262663 -603.017705425175</t>
  </si>
  <si>
    <t>-552.695911661428 115.82073759198 -740.800050622089</t>
  </si>
  <si>
    <t>-530.089858510886 115.972729357506 -829.173982599756</t>
  </si>
  <si>
    <t>-557.900470024401 147.974991342356 -681.134113403855</t>
  </si>
  <si>
    <t>-606.816238765967 278.130966633115 -664.858388871216</t>
  </si>
  <si>
    <t>-606.243755456777 319.244181759912 -367.689530840797</t>
  </si>
  <si>
    <t>-407.913768437419 207.694582181764 -276.328108202987</t>
  </si>
  <si>
    <t>-544.121861025928 89.6310435823584 -678.658382783823</t>
  </si>
  <si>
    <t>-301.419656960897 21.9466210541327 -366.00750094857</t>
  </si>
  <si>
    <t>-501.328661138577 216.240146884231 -205.207285494119</t>
  </si>
  <si>
    <t>-488.566025278566 248.851820423904 209.798260993478</t>
  </si>
  <si>
    <t>-488.633465737943 283.417886914141 614.752943128962</t>
  </si>
  <si>
    <t>-340.820703542627 306.167191961543 673.641446969282</t>
  </si>
  <si>
    <t>-519.900028507024 57.3227809657815 -199.69875604078</t>
  </si>
  <si>
    <t>-526.674897532933 72.6957874295306 216.442782848064</t>
  </si>
  <si>
    <t>-530.412275778709 98.6802356691787 621.902769408935</t>
  </si>
  <si>
    <t>-386.967940188708 57.2177101655627 681.388693297456</t>
  </si>
  <si>
    <t>9763-20170724T150503.944626900.bin</t>
  </si>
  <si>
    <t>-510.819169085961 136.274342971856 -202.430215412202</t>
  </si>
  <si>
    <t>-526.325373500988 134.736533698562 -299.698896931243</t>
  </si>
  <si>
    <t>-537.255543382866 130.865836839577 -407.539312654093</t>
  </si>
  <si>
    <t>-544.567534543664 126.7872580509 -505.180988971621</t>
  </si>
  <si>
    <t>-549.276441407441 122.313794298906 -602.965562796665</t>
  </si>
  <si>
    <t>-553.134609178267 115.770765563097 -740.756377298739</t>
  </si>
  <si>
    <t>-530.56247338139 116.108615918308 -829.138304222468</t>
  </si>
  <si>
    <t>-558.340731951744 147.831680016632 -681.040333964714</t>
  </si>
  <si>
    <t>-607.238359537461 277.962142459205 -664.464054853085</t>
  </si>
  <si>
    <t>-606.791295232394 318.877114933968 -367.267647657254</t>
  </si>
  <si>
    <t>-407.44297298825 206.791862266842 -278.824608440517</t>
  </si>
  <si>
    <t>-544.517629419697 89.4944247447938 -678.657224219681</t>
  </si>
  <si>
    <t>-301.425601154761 21.5888805896227 -367.09330319344</t>
  </si>
  <si>
    <t>-501.562720046384 215.722112405397 -205.173814780729</t>
  </si>
  <si>
    <t>-488.494516594319 248.575069808493 209.80319039259</t>
  </si>
  <si>
    <t>-488.569013567934 283.437692768882 614.729390890813</t>
  </si>
  <si>
    <t>-340.791091124168 306.208550954309 673.696980444834</t>
  </si>
  <si>
    <t>-520.089513449296 56.7818689486014 -199.651378259622</t>
  </si>
  <si>
    <t>-526.846984885389 72.4139275130217 216.480815602839</t>
  </si>
  <si>
    <t>-530.453751783129 98.6823400382589 621.904717126248</t>
  </si>
  <si>
    <t>-386.989008140963 57.2575846076927 681.367797879512</t>
  </si>
  <si>
    <t>9763-20170724T150503.975722100.bin</t>
  </si>
  <si>
    <t>-510.917024053266 135.957778072656 -202.41283683006</t>
  </si>
  <si>
    <t>-526.450298785027 134.421937476959 -299.677199432457</t>
  </si>
  <si>
    <t>-537.403184359524 130.576420120171 -407.516214288345</t>
  </si>
  <si>
    <t>-544.733826435986 126.530490464937 -505.157913752909</t>
  </si>
  <si>
    <t>-549.460169819381 122.099840485992 -602.943534387241</t>
  </si>
  <si>
    <t>-553.342244998257 115.628048721429 -740.736963093159</t>
  </si>
  <si>
    <t>-530.781058227283 116.054455586609 -829.12140237762</t>
  </si>
  <si>
    <t>-558.553186811246 147.654435918493 -681.003047483472</t>
  </si>
  <si>
    <t>-607.518671886734 277.75615834468 -664.318742040199</t>
  </si>
  <si>
    <t>-607.055391578441 318.625013847133 -367.115788777835</t>
  </si>
  <si>
    <t>-407.319472015142 206.033605628926 -280.203644907784</t>
  </si>
  <si>
    <t>-544.699333833519 89.3230528026481 -678.653655775794</t>
  </si>
  <si>
    <t>-301.476992331662 21.4152573041147 -367.436584864122</t>
  </si>
  <si>
    <t>-501.651520964151 215.389118767095 -205.152075167171</t>
  </si>
  <si>
    <t>-488.500239825757 248.432172909845 209.807245348672</t>
  </si>
  <si>
    <t>-488.548076888013 283.431587220813 614.716689517528</t>
  </si>
  <si>
    <t>-340.777878034631 306.215597929038 673.698563157115</t>
  </si>
  <si>
    <t>-520.192471197423 56.4936746279388 -199.628893628805</t>
  </si>
  <si>
    <t>-526.884020558652 72.212776200806 216.501071101868</t>
  </si>
  <si>
    <t>-530.462322812228 98.6661429291744 621.909535640546</t>
  </si>
  <si>
    <t>-387.017312187787 57.1998940299327 681.391248588353</t>
  </si>
  <si>
    <t>9763-20170724T150504.042901700.bin</t>
  </si>
  <si>
    <t>-511.179930512891 135.381977995745 -202.364790900642</t>
  </si>
  <si>
    <t>-526.764257026204 133.854584141962 -299.621100229452</t>
  </si>
  <si>
    <t>-537.76237267032 130.052310732096 -407.457024510466</t>
  </si>
  <si>
    <t>-545.130864040445 126.060228355818 -505.097982870885</t>
  </si>
  <si>
    <t>-549.893027021447 121.698516279025 -602.885012255328</t>
  </si>
  <si>
    <t>-553.82432168177 115.340189988872 -740.682301219916</t>
  </si>
  <si>
    <t>-531.302482427483 115.932771348691 -829.076020073419</t>
  </si>
  <si>
    <t>-559.05969526197 147.306543943467 -680.918331236689</t>
  </si>
  <si>
    <t>-608.138365643702 277.329073398236 -664.041078188713</t>
  </si>
  <si>
    <t>-607.652574913183 318.213910670176 -366.840401276994</t>
  </si>
  <si>
    <t>-407.534365504647 204.245647672434 -282.644433823553</t>
  </si>
  <si>
    <t>-545.113474621486 88.9948370156983 -678.625674046241</t>
  </si>
  <si>
    <t>-301.649722825967 21.0082381652505 -367.780069966553</t>
  </si>
  <si>
    <t>-501.919708204052 214.836608232785 -205.115043024172</t>
  </si>
  <si>
    <t>-488.647836146156 248.124237020025 209.820836483393</t>
  </si>
  <si>
    <t>-488.535378789153 283.435734374009 614.686775277238</t>
  </si>
  <si>
    <t>-340.774628795331 306.302383027356 673.660289472022</t>
  </si>
  <si>
    <t>-520.416647583448 55.9382400476616 -199.598276288641</t>
  </si>
  <si>
    <t>-526.940325308327 71.8005848362643 216.528892945209</t>
  </si>
  <si>
    <t>-530.485015297326 98.6481824944465 621.919579342163</t>
  </si>
  <si>
    <t>-386.999352946484 57.3429238200611 681.415353222778</t>
  </si>
  <si>
    <t>9763-20170724T150504.079001600.bin</t>
  </si>
  <si>
    <t>-511.373894687771 135.09610594436 -202.341932047513</t>
  </si>
  <si>
    <t>-526.980143659687 133.574274916994 -299.594923166661</t>
  </si>
  <si>
    <t>-537.997706466089 129.794704570014 -407.429561426493</t>
  </si>
  <si>
    <t>-545.382614278716 125.83018847229 -505.070496928271</t>
  </si>
  <si>
    <t>-550.160551419197 121.502584745446 -602.858296509232</t>
  </si>
  <si>
    <t>-554.113747354956 115.200152916547 -740.657650870057</t>
  </si>
  <si>
    <t>-531.623935371862 115.866466519603 -829.058770541876</t>
  </si>
  <si>
    <t>-559.362517076918 147.136889146068 -680.878805468589</t>
  </si>
  <si>
    <t>-608.544644598062 277.113479336718 -663.921307936682</t>
  </si>
  <si>
    <t>-607.982179522502 317.880725558407 -366.704678190012</t>
  </si>
  <si>
    <t>-407.737635224133 202.970900203995 -284.104152684914</t>
  </si>
  <si>
    <t>-545.370117681085 88.8352243799927 -678.613787254176</t>
  </si>
  <si>
    <t>-301.716679556425 20.6978406686546 -367.951347503115</t>
  </si>
  <si>
    <t>-502.210533643994 214.532403246356 -205.085053159672</t>
  </si>
  <si>
    <t>-488.743668896432 248.005517029845 209.829618593267</t>
  </si>
  <si>
    <t>-488.52692910733 283.450093075461 614.677080454732</t>
  </si>
  <si>
    <t>-340.775847789577 306.398439518585 673.643042832721</t>
  </si>
  <si>
    <t>-520.530275240379 55.6431692753963 -199.58594180681</t>
  </si>
  <si>
    <t>-526.972684747392 71.6219056282255 216.538081598139</t>
  </si>
  <si>
    <t>-530.492603506089 98.6274814317071 621.923938923163</t>
  </si>
  <si>
    <t>-387.007080409688 57.3443464121008 681.435307404488</t>
  </si>
  <si>
    <t>9763-20170724T150504.142177200.bin</t>
  </si>
  <si>
    <t>-511.86628270933 134.582348658059 -202.316888814909</t>
  </si>
  <si>
    <t>-527.512474683657 133.049268569789 -299.563261275211</t>
  </si>
  <si>
    <t>-538.566936707726 129.294361927215 -407.395135200687</t>
  </si>
  <si>
    <t>-545.983979209627 125.367672693989 -505.035016005923</t>
  </si>
  <si>
    <t>-550.79390079681 121.093761043292 -602.823619618933</t>
  </si>
  <si>
    <t>-554.793027373795 114.883111292309 -740.625808913291</t>
  </si>
  <si>
    <t>-532.36804083115 115.698412578201 -829.042107012713</t>
  </si>
  <si>
    <t>-560.062169538521 146.77023554158 -680.822436995829</t>
  </si>
  <si>
    <t>-609.438956212796 276.653590616653 -663.726349487206</t>
  </si>
  <si>
    <t>-608.544781325535 316.631387700908 -366.403315931057</t>
  </si>
  <si>
    <t>-407.778060600343 200.236685868249 -287.220032916901</t>
  </si>
  <si>
    <t>-545.988437927198 88.4864857038024 -678.604072384972</t>
  </si>
  <si>
    <t>-302.165803314507 20.3497750841734 -368.037486543186</t>
  </si>
  <si>
    <t>-502.815166405733 214.035226023319 -205.045435178708</t>
  </si>
  <si>
    <t>-488.910614438067 247.78488460364 209.832407708823</t>
  </si>
  <si>
    <t>-488.497605864918 283.48588146899 614.666766926961</t>
  </si>
  <si>
    <t>-340.776437418754 306.601249617253 673.642428824908</t>
  </si>
  <si>
    <t>-520.92469622083 55.0943952809375 -199.548621939481</t>
  </si>
  <si>
    <t>-527.164512964843 71.2492816329639 216.571689029635</t>
  </si>
  <si>
    <t>-530.507743388585 98.5967133876907 621.93632227687</t>
  </si>
  <si>
    <t>-386.97648276188 57.5211154926949 681.481065283816</t>
  </si>
  <si>
    <t>9763-20170724T150504.175267200.bin</t>
  </si>
  <si>
    <t>-512.136074049485 134.320939603284 -202.294299010455</t>
  </si>
  <si>
    <t>-527.824095502263 132.787308523859 -299.533820423203</t>
  </si>
  <si>
    <t>-538.901921070641 129.045399057638 -407.363667993812</t>
  </si>
  <si>
    <t>-546.331515267952 125.137139996743 -505.00343795173</t>
  </si>
  <si>
    <t>-551.145862987874 120.889049924334 -602.79300599105</t>
  </si>
  <si>
    <t>-555.143110868777 114.723280331159 -740.597211823534</t>
  </si>
  <si>
    <t>-532.743718580376 115.604844918376 -829.019364838403</t>
  </si>
  <si>
    <t>-560.432543008057 146.586271606374 -680.782767292192</t>
  </si>
  <si>
    <t>-609.895892166169 276.433474535771 -663.637076768722</t>
  </si>
  <si>
    <t>-608.822068098174 315.780931323076 -366.23064645756</t>
  </si>
  <si>
    <t>-407.680116545184 199.638768662867 -287.63087256915</t>
  </si>
  <si>
    <t>-546.31988912191 88.311031864248 -678.584664189622</t>
  </si>
  <si>
    <t>-302.496617629836 20.1089163029069 -368.019802814277</t>
  </si>
  <si>
    <t>-503.124440138592 213.790589339127 -205.025174103476</t>
  </si>
  <si>
    <t>-489.012524218136 247.629826876632 209.838318361878</t>
  </si>
  <si>
    <t>-488.476150585649 283.508862482067 614.661882410173</t>
  </si>
  <si>
    <t>-340.772251743974 306.688745180853 673.655476524506</t>
  </si>
  <si>
    <t>-521.160235707021 54.8145656667023 -199.523480401888</t>
  </si>
  <si>
    <t>-527.29644791585 71.0624763247615 216.594696509981</t>
  </si>
  <si>
    <t>-530.50861341455 98.5861151083725 621.9449426329</t>
  </si>
  <si>
    <t>-386.961412239695 57.5995234041668 681.512577570851</t>
  </si>
  <si>
    <t>9763-20170724T150504.240442500.bin</t>
  </si>
  <si>
    <t>-512.779078268353 133.651295195551 -202.237950354966</t>
  </si>
  <si>
    <t>-528.536816837863 132.106287979408 -299.46614419055</t>
  </si>
  <si>
    <t>-539.655062135463 128.407462152513 -407.293309720357</t>
  </si>
  <si>
    <t>-547.109116725627 124.561839031114 -504.933754053064</t>
  </si>
  <si>
    <t>-551.937502429338 120.401078746117 -602.726185294902</t>
  </si>
  <si>
    <t>-555.945132318938 114.384977038065 -740.536736606685</t>
  </si>
  <si>
    <t>-533.590619724359 115.380334805214 -828.96914076228</t>
  </si>
  <si>
    <t>-561.260511669152 146.175727939328 -680.686144230948</t>
  </si>
  <si>
    <t>-610.86476813631 275.944203877471 -663.350825143457</t>
  </si>
  <si>
    <t>-609.948583855821 314.238212337317 -365.806383175535</t>
  </si>
  <si>
    <t>-408.263887233262 198.636536372774 -287.802879029132</t>
  </si>
  <si>
    <t>-547.086778269648 87.912773844949 -678.554864788501</t>
  </si>
  <si>
    <t>-303.198514464217 19.2456294812876 -368.146844039979</t>
  </si>
  <si>
    <t>-503.781001311943 213.099007049191 -204.960363131574</t>
  </si>
  <si>
    <t>-489.233414659706 247.23803744476 209.863573586831</t>
  </si>
  <si>
    <t>-488.435592538503 283.557048286073 614.650209302273</t>
  </si>
  <si>
    <t>-340.763217298138 306.820776847192 673.689769904584</t>
  </si>
  <si>
    <t>-521.756756547832 54.1515803855682 -199.478631956951</t>
  </si>
  <si>
    <t>-527.560394290385 70.5987005721352 216.636470216676</t>
  </si>
  <si>
    <t>-530.511037035576 98.5531710387534 621.965166726086</t>
  </si>
  <si>
    <t>-386.963536332246 57.6581842244884 681.594990208902</t>
  </si>
  <si>
    <t>9763-20170724T150504.273032900.bin</t>
  </si>
  <si>
    <t>-513.092712043018 133.244335942278 -202.211985921793</t>
  </si>
  <si>
    <t>-528.900003263122 131.700792778435 -299.432069494855</t>
  </si>
  <si>
    <t>-540.035450156962 128.037209743776 -407.258639044493</t>
  </si>
  <si>
    <t>-547.491550259595 124.238757651023 -504.90077435665</t>
  </si>
  <si>
    <t>-552.309562385646 120.141261555596 -602.696456488262</t>
  </si>
  <si>
    <t>-556.290495756515 114.232359046483 -740.512512510186</t>
  </si>
  <si>
    <t>-533.934682781779 115.287553769143 -828.943857052113</t>
  </si>
  <si>
    <t>-561.637157988819 145.971820590305 -680.637337975662</t>
  </si>
  <si>
    <t>-611.326302254722 275.694133523138 -663.178676946107</t>
  </si>
  <si>
    <t>-610.545853232924 313.713162414226 -365.598587324121</t>
  </si>
  <si>
    <t>-408.770940414701 198.101736004411 -287.843215111298</t>
  </si>
  <si>
    <t>-547.424446101712 87.7168416250645 -678.550256453155</t>
  </si>
  <si>
    <t>-303.662264467133 18.8706998940797 -368.19271822234</t>
  </si>
  <si>
    <t>-504.143594894445 212.679088475711 -204.918748356536</t>
  </si>
  <si>
    <t>-489.353455500773 247.041329279036 209.878190525169</t>
  </si>
  <si>
    <t>-488.424133313509 283.561518143398 614.641880175294</t>
  </si>
  <si>
    <t>-340.760718891758 306.874945070178 673.684249987634</t>
  </si>
  <si>
    <t>-522.041309314545 53.7660690245161 -199.450419660736</t>
  </si>
  <si>
    <t>-527.676770984155 70.2878539664512 216.664100345104</t>
  </si>
  <si>
    <t>-530.520370642221 98.4907880053297 621.9813873318</t>
  </si>
  <si>
    <t>-386.975836798576 57.6421955077574 681.650148498908</t>
  </si>
  <si>
    <t>9763-20170724T150504.308134500.bin</t>
  </si>
  <si>
    <t>-513.49711608235 132.823255915793 -202.163383679984</t>
  </si>
  <si>
    <t>-529.340955409193 131.28984655709 -299.377794676125</t>
  </si>
  <si>
    <t>-540.480988270271 127.663618000292 -407.205238067118</t>
  </si>
  <si>
    <t>-547.928082591987 123.910799136774 -504.849779520705</t>
  </si>
  <si>
    <t>-552.724769443801 119.871986592688 -602.648983398022</t>
  </si>
  <si>
    <t>-556.663526143999 114.060079056633 -740.470225031493</t>
  </si>
  <si>
    <t>-534.300387424487 115.177600131272 -828.898948555202</t>
  </si>
  <si>
    <t>-562.051266515758 145.75178904825 -680.573511324536</t>
  </si>
  <si>
    <t>-611.831852349317 275.417119601443 -662.981118549306</t>
  </si>
  <si>
    <t>-611.195940501107 313.164691038679 -365.366014963246</t>
  </si>
  <si>
    <t>-409.385277479922 197.492143507118 -287.794526856151</t>
  </si>
  <si>
    <t>-547.79369413446 87.5064235026239 -678.524764190198</t>
  </si>
  <si>
    <t>-304.265812752596 18.5220726950195 -368.192930192694</t>
  </si>
  <si>
    <t>-504.610615785644 212.272403653767 -204.871913889635</t>
  </si>
  <si>
    <t>-489.470542758493 246.809475034644 209.897869137195</t>
  </si>
  <si>
    <t>-488.425258063351 283.562800063546 614.6315944197</t>
  </si>
  <si>
    <t>-340.765765078716 306.940206866316 673.658494260738</t>
  </si>
  <si>
    <t>-522.408209080358 53.3630304987771 -199.418291173706</t>
  </si>
  <si>
    <t>-527.796475099042 69.933574070295 216.697519383115</t>
  </si>
  <si>
    <t>-530.535142349532 98.4365728225773 621.993230586534</t>
  </si>
  <si>
    <t>-386.97284772333 57.6824455164444 681.683858273905</t>
  </si>
  <si>
    <t>9763-20170724T150504.375323300.bin</t>
  </si>
  <si>
    <t>-514.384526150984 132.090413227559 -202.099273510846</t>
  </si>
  <si>
    <t>-530.312917131215 130.587455419521 -299.300293876184</t>
  </si>
  <si>
    <t>-541.48354959185 127.061141042822 -407.127763174259</t>
  </si>
  <si>
    <t>-548.936211139231 123.427880746023 -504.776494957607</t>
  </si>
  <si>
    <t>-553.718416864685 119.539260823437 -602.582437179121</t>
  </si>
  <si>
    <t>-557.617650424148 113.97191984883 -740.414940055772</t>
  </si>
  <si>
    <t>-535.251490780789 115.263630551233 -828.840568440656</t>
  </si>
  <si>
    <t>-563.060315004572 145.548111985996 -680.462293209429</t>
  </si>
  <si>
    <t>-613.00447836543 275.108455432299 -662.561178193116</t>
  </si>
  <si>
    <t>-612.535822479108 312.170148266812 -364.859585712441</t>
  </si>
  <si>
    <t>-410.506600213849 196.239577238651 -288.248069056994</t>
  </si>
  <si>
    <t>-548.727835695526 87.3175935150566 -678.515614878568</t>
  </si>
  <si>
    <t>-305.519069223414 17.8259485049161 -368.519703013567</t>
  </si>
  <si>
    <t>-505.479627561165 211.50137676173 -204.786865825898</t>
  </si>
  <si>
    <t>-489.767959517733 246.321563956275 209.937980506212</t>
  </si>
  <si>
    <t>-488.438012531859 283.54543428228 614.612441592072</t>
  </si>
  <si>
    <t>-340.768618745213 307.001247376066 673.583388511805</t>
  </si>
  <si>
    <t>-523.306633469702 52.6569994568333 -199.379070171899</t>
  </si>
  <si>
    <t>-528.045977123527 69.2202900157126 216.745001597972</t>
  </si>
  <si>
    <t>-530.580775680363 98.3240917392416 621.999747391633</t>
  </si>
  <si>
    <t>-386.998800658237 57.6617631791898 681.705599834678</t>
  </si>
  <si>
    <t>9763-20170724T150504.438899100.bin</t>
  </si>
  <si>
    <t>-515.23765464858 131.395268472673 -202.0593963043</t>
  </si>
  <si>
    <t>-531.206723420468 129.916404455952 -299.253963136096</t>
  </si>
  <si>
    <t>-542.389370077295 126.51131640086 -407.084277483371</t>
  </si>
  <si>
    <t>-549.844057443175 123.026826762537 -504.738158654823</t>
  </si>
  <si>
    <t>-554.622264558696 119.326484020479 -602.551647025898</t>
  </si>
  <si>
    <t>-558.512041172407 114.066429332385 -740.396380409924</t>
  </si>
  <si>
    <t>-536.169503674652 115.58472132604 -828.82439328593</t>
  </si>
  <si>
    <t>-563.990289506535 145.501177369158 -680.372815028185</t>
  </si>
  <si>
    <t>-613.978337085176 274.99467583976 -662.102968727579</t>
  </si>
  <si>
    <t>-613.503986836346 311.512009981662 -364.334159971375</t>
  </si>
  <si>
    <t>-411.342383424947 194.662165417893 -289.488977918597</t>
  </si>
  <si>
    <t>-549.595008345934 87.2819038490936 -678.557384605267</t>
  </si>
  <si>
    <t>-306.594890922781 16.9846751851908 -369.560593322996</t>
  </si>
  <si>
    <t>-506.259887302321 210.730450096733 -204.709991943071</t>
  </si>
  <si>
    <t>-490.140452914196 245.876145374839 209.971766673323</t>
  </si>
  <si>
    <t>-488.466749088523 283.527506990116 614.596556547755</t>
  </si>
  <si>
    <t>-340.778023230988 307.010143953904 673.508461620348</t>
  </si>
  <si>
    <t>-524.211788325828 51.9887574187626 -199.367171996548</t>
  </si>
  <si>
    <t>-528.30084767062 68.5893264603906 216.762285203056</t>
  </si>
  <si>
    <t>-530.625498637674 98.2204115618022 622.0037419124</t>
  </si>
  <si>
    <t>-386.978363261905 57.7615085488521 681.691013394829</t>
  </si>
  <si>
    <t>9763-20170724T150504.471989100.bin</t>
  </si>
  <si>
    <t>-515.613576999877 131.055775971059 -202.038033974883</t>
  </si>
  <si>
    <t>-531.611300546789 129.590652338676 -299.228208445583</t>
  </si>
  <si>
    <t>-542.795727758681 126.232971568689 -407.059740073482</t>
  </si>
  <si>
    <t>-550.241563900021 122.805392744258 -504.716297296515</t>
  </si>
  <si>
    <t>-555.001437315796 119.176844606283 -602.533278587688</t>
  </si>
  <si>
    <t>-558.85639447135 114.033614692401 -740.383546774396</t>
  </si>
  <si>
    <t>-536.527485306633 115.663380472375 -828.812949495738</t>
  </si>
  <si>
    <t>-564.35706314173 145.415637760098 -680.334452055148</t>
  </si>
  <si>
    <t>-614.301102357838 274.900309820467 -661.901105660233</t>
  </si>
  <si>
    <t>-613.936279092267 311.193102912335 -364.104783224428</t>
  </si>
  <si>
    <t>-411.747687526072 193.888365615867 -290.048442957874</t>
  </si>
  <si>
    <t>-549.947724935738 87.198484465617 -678.565260333066</t>
  </si>
  <si>
    <t>-307.085570451788 16.5173011679537 -370.372400143921</t>
  </si>
  <si>
    <t>-506.579504105088 210.35740178213 -204.676093607806</t>
  </si>
  <si>
    <t>-490.326148069827 245.646395304213 209.988232005087</t>
  </si>
  <si>
    <t>-488.475063121234 283.521780930613 614.590740334665</t>
  </si>
  <si>
    <t>-340.777863861741 306.98764172815 673.488032221027</t>
  </si>
  <si>
    <t>-524.62851564753 51.6533787836634 -199.362505989837</t>
  </si>
  <si>
    <t>-528.407136606892 68.3051082756708 216.767805986496</t>
  </si>
  <si>
    <t>-530.642292587284 98.1679839392307 622.003172621758</t>
  </si>
  <si>
    <t>-386.981905307091 57.7457875924845 681.683477989309</t>
  </si>
  <si>
    <t>9763-20170724T150504.539180700.bin</t>
  </si>
  <si>
    <t>-516.369578672413 130.496625783835 -201.994118605922</t>
  </si>
  <si>
    <t>-532.450595776856 129.039313249469 -299.1706380657</t>
  </si>
  <si>
    <t>-543.650864077239 125.736839918592 -407.002230815201</t>
  </si>
  <si>
    <t>-551.082721757946 122.380430319982 -504.662357870937</t>
  </si>
  <si>
    <t>-555.80183550787 118.845552820219 -602.48488283028</t>
  </si>
  <si>
    <t>-559.572573105116 113.859505149597 -740.343275015348</t>
  </si>
  <si>
    <t>-537.229502153362 115.65014824329 -828.765981469498</t>
  </si>
  <si>
    <t>-565.106524949835 145.173952121766 -680.261799777379</t>
  </si>
  <si>
    <t>-614.970067839396 274.657964094282 -661.624275126172</t>
  </si>
  <si>
    <t>-614.768579826842 310.72279445067 -363.800063640631</t>
  </si>
  <si>
    <t>-412.702952159394 192.246383154122 -291.288976501573</t>
  </si>
  <si>
    <t>-550.705058026 86.9530661582046 -678.54978921636</t>
  </si>
  <si>
    <t>-308.056730500154 15.4947918748917 -372.577520571194</t>
  </si>
  <si>
    <t>-507.41555028763 209.785019787295 -204.616595789435</t>
  </si>
  <si>
    <t>-490.523760125157 245.374027025548 209.996593471705</t>
  </si>
  <si>
    <t>-488.498923636702 283.516919513119 614.569913966563</t>
  </si>
  <si>
    <t>-340.774225521493 306.924751392333 673.421311020643</t>
  </si>
  <si>
    <t>-525.388443098179 51.1438829190397 -199.342696764537</t>
  </si>
  <si>
    <t>-528.628612040828 67.8656045002942 216.78938976391</t>
  </si>
  <si>
    <t>-530.663568835459 98.0747275709662 622.00607811556</t>
  </si>
  <si>
    <t>-386.968594043609 57.7632937972335 681.678007520373</t>
  </si>
  <si>
    <t>9763-20170724T150504.571267100.bin</t>
  </si>
  <si>
    <t>-516.752298314966 130.340993106097 -201.972547574137</t>
  </si>
  <si>
    <t>-532.910366650803 128.892056504453 -299.136377021156</t>
  </si>
  <si>
    <t>-544.144020012996 125.610284100035 -406.96517039888</t>
  </si>
  <si>
    <t>-551.585833716626 122.279191333072 -504.625445425083</t>
  </si>
  <si>
    <t>-556.295118394112 118.77752873617 -602.449491229149</t>
  </si>
  <si>
    <t>-560.031669460719 113.847533951303 -740.310812894472</t>
  </si>
  <si>
    <t>-537.677059890884 115.667465343729 -828.730116825677</t>
  </si>
  <si>
    <t>-565.578849285054 145.137888405796 -680.218024069224</t>
  </si>
  <si>
    <t>-615.371656861488 274.6393290452 -661.497136659189</t>
  </si>
  <si>
    <t>-615.256390284473 310.695937433879 -363.671910927474</t>
  </si>
  <si>
    <t>-413.280327406931 191.783481766072 -291.626793687669</t>
  </si>
  <si>
    <t>-551.181168819257 86.915535543237 -678.526249643277</t>
  </si>
  <si>
    <t>-308.456960004699 15.0811563350635 -373.65844420527</t>
  </si>
  <si>
    <t>-507.784470182725 209.64567415183 -204.603296517797</t>
  </si>
  <si>
    <t>-490.535905169516 245.264030588971 209.99267768883</t>
  </si>
  <si>
    <t>-488.516035976452 283.515651989313 614.557377837304</t>
  </si>
  <si>
    <t>-340.772819579132 306.865820570284 673.385238636197</t>
  </si>
  <si>
    <t>-525.767383937573 50.9924993134509 -199.329181096903</t>
  </si>
  <si>
    <t>-528.725809016893 67.7378442120835 216.804030024865</t>
  </si>
  <si>
    <t>-530.670761669341 98.0498005515765 622.004929621768</t>
  </si>
  <si>
    <t>-386.964521830204 57.7592661036481 681.66386308266</t>
  </si>
  <si>
    <t>9763-20170724T150504.640332200.bin</t>
  </si>
  <si>
    <t>-517.577220185454 130.262593204694 -201.975347572923</t>
  </si>
  <si>
    <t>-533.898684213074 128.853259822214 -299.112502853466</t>
  </si>
  <si>
    <t>-545.207666488956 125.606275077639 -406.934381687134</t>
  </si>
  <si>
    <t>-552.674872641285 122.30803929754 -504.593838462867</t>
  </si>
  <si>
    <t>-557.36690495425 118.843496998337 -602.420126382665</t>
  </si>
  <si>
    <t>-561.034322399638 113.973771457056 -740.285335053328</t>
  </si>
  <si>
    <t>-538.677049706725 115.77634348578 -828.704186079109</t>
  </si>
  <si>
    <t>-566.612270842612 145.237660909333 -680.181661440244</t>
  </si>
  <si>
    <t>-616.317647837181 274.762341774922 -661.356754815625</t>
  </si>
  <si>
    <t>-616.312434667022 311.011609884591 -363.554868127406</t>
  </si>
  <si>
    <t>-414.369349772822 191.176291658033 -292.961162574929</t>
  </si>
  <si>
    <t>-552.214160519542 87.015021094737 -678.508100022126</t>
  </si>
  <si>
    <t>-309.556296018839 14.9118147280665 -375.708615568208</t>
  </si>
  <si>
    <t>-508.626184862934 209.600115590993 -204.575521811752</t>
  </si>
  <si>
    <t>-490.524792148472 245.196406719519 209.985998444921</t>
  </si>
  <si>
    <t>-488.564227837195 283.498760036964 614.534472830555</t>
  </si>
  <si>
    <t>-340.774576697128 306.747467145357 673.285828218535</t>
  </si>
  <si>
    <t>-526.578071023663 50.8967141608002 -199.324662121862</t>
  </si>
  <si>
    <t>-528.910635527077 67.6364610419744 216.812688400576</t>
  </si>
  <si>
    <t>-530.672939486488 98.0285174023804 622.004204204966</t>
  </si>
  <si>
    <t>-386.959618615966 57.741409864507 681.648337656701</t>
  </si>
  <si>
    <t>9763-20170724T150504.674958500.bin</t>
  </si>
  <si>
    <t>-517.989573542134 130.362031401187 -201.985359039113</t>
  </si>
  <si>
    <t>-534.391897380024 128.970716824592 -299.109132451997</t>
  </si>
  <si>
    <t>-545.748622433992 125.713332482017 -406.925668085077</t>
  </si>
  <si>
    <t>-553.240882163965 122.395410777201 -504.582547038248</t>
  </si>
  <si>
    <t>-557.939125163345 118.902129081434 -602.407549805686</t>
  </si>
  <si>
    <t>-561.594803690157 113.983082543681 -740.271353723073</t>
  </si>
  <si>
    <t>-539.253660224305 115.739789486131 -828.695241449432</t>
  </si>
  <si>
    <t>-567.169491812369 145.270635921353 -680.179734570111</t>
  </si>
  <si>
    <t>-616.747832594309 274.838239264699 -661.326592738174</t>
  </si>
  <si>
    <t>-616.829597572511 311.274125559084 -363.547482101348</t>
  </si>
  <si>
    <t>-414.928510153928 191.040041503258 -293.513771216944</t>
  </si>
  <si>
    <t>-552.788287558165 87.0442413963733 -678.483498142668</t>
  </si>
  <si>
    <t>-310.209409576244 15.0042632343182 -376.585960370956</t>
  </si>
  <si>
    <t>-509.031794737271 209.755167357332 -204.583705489475</t>
  </si>
  <si>
    <t>-490.500429817022 245.196237611435 209.972138999553</t>
  </si>
  <si>
    <t>-488.588770824932 283.497001308317 614.526522860123</t>
  </si>
  <si>
    <t>-340.776428304224 306.692265634557 673.241932298921</t>
  </si>
  <si>
    <t>-526.969048131974 50.9536177359944 -199.334015619681</t>
  </si>
  <si>
    <t>-529.028364727423 67.6453345136258 216.8067499463</t>
  </si>
  <si>
    <t>-530.674471538293 98.0036073653316 622.007210198629</t>
  </si>
  <si>
    <t>-386.967957617114 57.7031703973048 681.658789138451</t>
  </si>
  <si>
    <t>9763-20170724T150504.741358100.bin</t>
  </si>
  <si>
    <t>-518.829466842298 130.712045751257 -202.012695085056</t>
  </si>
  <si>
    <t>-535.368536011118 129.347752941364 -299.113656220811</t>
  </si>
  <si>
    <t>-546.836607333908 126.022435885991 -406.916334433014</t>
  </si>
  <si>
    <t>-554.409242764865 122.604400181158 -504.563562334539</t>
  </si>
  <si>
    <t>-559.164878011649 118.973048718279 -602.38074546365</t>
  </si>
  <si>
    <t>-562.874601782338 113.820146044607 -740.234630519776</t>
  </si>
  <si>
    <t>-540.567351700085 115.42125962717 -828.670030006407</t>
  </si>
  <si>
    <t>-568.392304954924 145.217762283881 -680.195095729253</t>
  </si>
  <si>
    <t>-617.834760723948 274.852620890676 -661.459650941684</t>
  </si>
  <si>
    <t>-618.114408059301 311.672478449601 -363.727839876299</t>
  </si>
  <si>
    <t>-416.420692651777 190.653225964453 -294.45303460449</t>
  </si>
  <si>
    <t>-554.077288857225 86.9779549130749 -678.403361405607</t>
  </si>
  <si>
    <t>-311.576479093042 15.713454012317 -377.732475590186</t>
  </si>
  <si>
    <t>-509.944989539452 210.122781680383 -204.594797929593</t>
  </si>
  <si>
    <t>-490.634402276973 245.329869015207 209.945364789392</t>
  </si>
  <si>
    <t>-488.62557940711 283.511577244156 614.523573960649</t>
  </si>
  <si>
    <t>-340.776423992882 306.600131644366 673.188210917062</t>
  </si>
  <si>
    <t>-527.732208933288 51.2545938795279 -199.369922265667</t>
  </si>
  <si>
    <t>-529.272516441524 67.7877360732275 216.779457414088</t>
  </si>
  <si>
    <t>-530.662416489531 97.9933256655495 622.003382165888</t>
  </si>
  <si>
    <t>-386.949878888373 57.7334252511992 681.667865324185</t>
  </si>
  <si>
    <t>9763-20170724T150504.775454100.bin</t>
  </si>
  <si>
    <t>-519.253134218997 130.958436062717 -202.01911758252</t>
  </si>
  <si>
    <t>-535.829615876954 129.606812523281 -299.113888018781</t>
  </si>
  <si>
    <t>-547.355655204646 126.237563110239 -406.909069677675</t>
  </si>
  <si>
    <t>-554.984803935463 122.755234754731 -504.549698809946</t>
  </si>
  <si>
    <t>-559.799372655115 119.034418753395 -602.360561550889</t>
  </si>
  <si>
    <t>-563.592972391952 113.728475101615 -740.206191349722</t>
  </si>
  <si>
    <t>-541.324787858099 115.234699221372 -828.653181972899</t>
  </si>
  <si>
    <t>-569.057780504059 145.196718761635 -680.1989415873</t>
  </si>
  <si>
    <t>-618.513725454759 274.842441903092 -661.590847811499</t>
  </si>
  <si>
    <t>-618.85518602717 312.020123474111 -363.903610452804</t>
  </si>
  <si>
    <t>-417.399825132831 190.449874726104 -294.900321320593</t>
  </si>
  <si>
    <t>-554.774409269193 86.9510181082276 -678.349998674884</t>
  </si>
  <si>
    <t>-312.282034338518 15.8825240659421 -378.060531960874</t>
  </si>
  <si>
    <t>-510.376762919317 210.36766701335 -204.595402291217</t>
  </si>
  <si>
    <t>-490.712642997424 245.457384362352 209.93817418338</t>
  </si>
  <si>
    <t>-488.642547867256 283.524501633838 614.528669887278</t>
  </si>
  <si>
    <t>-340.777168749583 306.565785386798 673.171055596804</t>
  </si>
  <si>
    <t>-528.130034692409 51.4981503052372 -199.384631602586</t>
  </si>
  <si>
    <t>-529.419042006378 67.9016910612006 216.770707547519</t>
  </si>
  <si>
    <t>-530.65320459098 97.9919744471738 621.999488921356</t>
  </si>
  <si>
    <t>-386.933252913472 57.7707760359522 681.672191434009</t>
  </si>
  <si>
    <t>9763-20170724T150504.838629000.bin</t>
  </si>
  <si>
    <t>-520.274310651229 131.483201326335 -202.037481966574</t>
  </si>
  <si>
    <t>-536.913347927228 130.168349067721 -299.122044998026</t>
  </si>
  <si>
    <t>-548.550757037838 126.722728631107 -406.902856963713</t>
  </si>
  <si>
    <t>-556.292311788601 123.122181227714 -504.530196761723</t>
  </si>
  <si>
    <t>-561.227614389481 119.232591577011 -602.328566464899</t>
  </si>
  <si>
    <t>-565.196727586897 113.634432878161 -740.157753063973</t>
  </si>
  <si>
    <t>-543.010085889518 114.946977679573 -828.62844461536</t>
  </si>
  <si>
    <t>-570.55264033153 145.237645199603 -680.211607330781</t>
  </si>
  <si>
    <t>-619.792303963272 274.993522789698 -661.762088000502</t>
  </si>
  <si>
    <t>-620.469812231561 312.882545753433 -364.165023077968</t>
  </si>
  <si>
    <t>-419.708564593073 189.887585561646 -295.665771428116</t>
  </si>
  <si>
    <t>-556.331903160405 86.9801653760044 -678.254990295547</t>
  </si>
  <si>
    <t>-314.053217056862 15.6763854723799 -378.060931967371</t>
  </si>
  <si>
    <t>-511.568052086151 210.913542470917 -204.584512535142</t>
  </si>
  <si>
    <t>-490.864812283635 245.77254981494 209.917867385946</t>
  </si>
  <si>
    <t>-488.660860146936 283.567956155737 614.535007088273</t>
  </si>
  <si>
    <t>-340.766924181975 306.502542971677 673.147211557313</t>
  </si>
  <si>
    <t>-529.034158405746 52.0065935637317 -199.420616294695</t>
  </si>
  <si>
    <t>-529.902343918691 68.1687466712108 216.745307362987</t>
  </si>
  <si>
    <t>-530.655598755392 97.9739368743219 622.000310732937</t>
  </si>
  <si>
    <t>-386.95410102568 57.7125731664303 681.690277784158</t>
  </si>
  <si>
    <t>9763-20170724T150504.872717600.bin</t>
  </si>
  <si>
    <t>-520.771038132293 131.785364905681 -202.042407658595</t>
  </si>
  <si>
    <t>-537.412982645381 130.482523049114 -299.126612489187</t>
  </si>
  <si>
    <t>-549.094207681814 126.999241825858 -406.901491871869</t>
  </si>
  <si>
    <t>-556.88937994773 123.342243113082 -504.522525510968</t>
  </si>
  <si>
    <t>-561.890787888464 119.37248324022 -602.314306755626</t>
  </si>
  <si>
    <t>-565.96457510377 113.636230539353 -740.134876250612</t>
  </si>
  <si>
    <t>-543.824198584129 114.861186768142 -828.618185226927</t>
  </si>
  <si>
    <t>-571.263289231536 145.302357928706 -680.216823487486</t>
  </si>
  <si>
    <t>-620.405170463371 275.099576571498 -661.857990041173</t>
  </si>
  <si>
    <t>-621.291584467279 313.247154170657 -364.294636772971</t>
  </si>
  <si>
    <t>-420.958567171274 189.544987338095 -295.815023120441</t>
  </si>
  <si>
    <t>-557.064406974773 87.0411341219574 -678.211578555339</t>
  </si>
  <si>
    <t>-315.134509529034 16.1241679529994 -377.888440345734</t>
  </si>
  <si>
    <t>-512.051039225362 211.200112707227 -204.589782043157</t>
  </si>
  <si>
    <t>-491.025681233525 245.914742278825 209.908532284916</t>
  </si>
  <si>
    <t>-488.658619982315 283.592015417242 614.547857762397</t>
  </si>
  <si>
    <t>-340.755950405946 306.45219461696 673.167048754746</t>
  </si>
  <si>
    <t>-529.482859055222 52.3026641989732 -199.432752844921</t>
  </si>
  <si>
    <t>-530.167737030929 68.3257085636199 216.738805861553</t>
  </si>
  <si>
    <t>-530.660411956206 97.968673281461 621.999507783593</t>
  </si>
  <si>
    <t>-386.960568245609 57.70343938816 681.69085273986</t>
  </si>
  <si>
    <t>9763-20170724T150504.941939900.bin</t>
  </si>
  <si>
    <t>-521.582650207318 132.297133246002 -202.055864794105</t>
  </si>
  <si>
    <t>-538.25550624742 131.022933582521 -299.135168015605</t>
  </si>
  <si>
    <t>-550.046975011419 127.46784588216 -406.895645211161</t>
  </si>
  <si>
    <t>-557.967749409638 123.700475771703 -504.502386902638</t>
  </si>
  <si>
    <t>-563.117560289882 119.573080499734 -602.2798805629</t>
  </si>
  <si>
    <t>-567.421344244012 113.562737837582 -740.081812463748</t>
  </si>
  <si>
    <t>-545.380306770014 114.612657070324 -828.592198878463</t>
  </si>
  <si>
    <t>-572.579392379285 145.35781737809 -680.219717939988</t>
  </si>
  <si>
    <t>-621.544793472243 275.253434890145 -662.013016142481</t>
  </si>
  <si>
    <t>-622.710584691328 313.746745584682 -364.495136233827</t>
  </si>
  <si>
    <t>-423.187014309893 189.072650173457 -295.417667250384</t>
  </si>
  <si>
    <t>-558.458505401351 87.0810878648579 -678.11887799365</t>
  </si>
  <si>
    <t>-317.151978225126 17.7597655348413 -377.975045267935</t>
  </si>
  <si>
    <t>-512.807247329575 211.656663311144 -204.588004683813</t>
  </si>
  <si>
    <t>-491.483103849817 246.189359815289 209.910205967461</t>
  </si>
  <si>
    <t>-488.654860071036 283.632377708514 614.570031832579</t>
  </si>
  <si>
    <t>-340.733926259872 306.349922019445 673.198589988212</t>
  </si>
  <si>
    <t>-530.316156584107 52.8558475982127 -199.457398483657</t>
  </si>
  <si>
    <t>-530.664831267767 68.6244567370491 216.724354596218</t>
  </si>
  <si>
    <t>-530.677618394334 97.9330719398163 622.00816390593</t>
  </si>
  <si>
    <t>-386.969812564556 57.7128267251076 681.710764759456</t>
  </si>
  <si>
    <t>9763-20170724T150504.975533100.bin</t>
  </si>
  <si>
    <t>-522.002096048307 132.48338319682 -202.062371726865</t>
  </si>
  <si>
    <t>-538.680565288777 131.219467356363 -299.140874591939</t>
  </si>
  <si>
    <t>-550.510342062259 127.665303624678 -406.897225600158</t>
  </si>
  <si>
    <t>-558.478232511272 123.892961965592 -504.499878131548</t>
  </si>
  <si>
    <t>-563.687247381695 119.753852723794 -602.273795282209</t>
  </si>
  <si>
    <t>-568.086716883032 113.718996740271 -740.071540906283</t>
  </si>
  <si>
    <t>-546.087238333551 114.70953337717 -828.592954141052</t>
  </si>
  <si>
    <t>-573.18503744986 145.529198596337 -680.212269124377</t>
  </si>
  <si>
    <t>-621.973709416211 275.485085612259 -662.036550593552</t>
  </si>
  <si>
    <t>-623.392893284735 313.922385443936 -364.512481147151</t>
  </si>
  <si>
    <t>-424.219100002965 188.919315964814 -295.021335769995</t>
  </si>
  <si>
    <t>-559.099004307264 87.2439827976905 -678.109515405053</t>
  </si>
  <si>
    <t>-317.916750242816 18.6437143408732 -378.105644647266</t>
  </si>
  <si>
    <t>-513.267801350776 211.800136186134 -204.583844774379</t>
  </si>
  <si>
    <t>-491.763535943928 246.338145374192 209.904643384703</t>
  </si>
  <si>
    <t>-488.650354818341 283.655635531862 614.573781518025</t>
  </si>
  <si>
    <t>-340.724844939851 306.342307872269 673.202769246536</t>
  </si>
  <si>
    <t>-530.743379299298 53.0877177174877 -199.467801891141</t>
  </si>
  <si>
    <t>-530.89715045462 68.7160158375102 216.719332576225</t>
  </si>
  <si>
    <t>-530.695421995812 97.9044902320984 622.011843374097</t>
  </si>
  <si>
    <t>-386.992049451545 57.6611984864617 681.709673147549</t>
  </si>
  <si>
    <t>9763-20170724T150505.042214800.bin</t>
  </si>
  <si>
    <t>-522.98391849132 132.905999180178 -202.037526138178</t>
  </si>
  <si>
    <t>-539.677004454121 131.675439400956 -299.113950021229</t>
  </si>
  <si>
    <t>-551.593033627484 128.086853305351 -406.859665776616</t>
  </si>
  <si>
    <t>-559.663935419763 124.250961069728 -504.451424912044</t>
  </si>
  <si>
    <t>-564.998769448022 120.014152580646 -602.214284234649</t>
  </si>
  <si>
    <t>-569.597312164548 113.803514575596 -739.997727991062</t>
  </si>
  <si>
    <t>-547.68198418102 114.663113933374 -828.541350357364</t>
  </si>
  <si>
    <t>-574.568188355433 145.699717506696 -680.173721479943</t>
  </si>
  <si>
    <t>-622.926459264435 275.817334199319 -661.980702602987</t>
  </si>
  <si>
    <t>-624.993719011952 314.337124564453 -364.471067547759</t>
  </si>
  <si>
    <t>-426.471789259453 188.692238745533 -294.275833335808</t>
  </si>
  <si>
    <t>-560.561079719696 87.3976732428935 -678.01318414471</t>
  </si>
  <si>
    <t>-319.70175241018 20.2281567825439 -378.394491389403</t>
  </si>
  <si>
    <t>-514.396641006003 212.258294908764 -204.55112537245</t>
  </si>
  <si>
    <t>-492.208888791806 246.530515409819 209.923389624562</t>
  </si>
  <si>
    <t>-488.621637211727 283.69299707062 614.587879344188</t>
  </si>
  <si>
    <t>-340.685025385857 306.241003193765 673.24240671541</t>
  </si>
  <si>
    <t>-531.650755468074 53.5449949561926 -199.489289384328</t>
  </si>
  <si>
    <t>-531.458471025687 68.9352886086829 216.706652630299</t>
  </si>
  <si>
    <t>-530.742354359201 97.8521704817458 622.010026027877</t>
  </si>
  <si>
    <t>-387.059446321215 57.5203338894848 681.697269620601</t>
  </si>
  <si>
    <t>9763-20170724T150505.074299100.bin</t>
  </si>
  <si>
    <t>-523.369546848605 133.181616395638 -202.053016723137</t>
  </si>
  <si>
    <t>-540.056834371744 131.960230920076 -299.130539179419</t>
  </si>
  <si>
    <t>-552.002421671139 128.347591780283 -406.872130198964</t>
  </si>
  <si>
    <t>-560.112972820526 124.474648128972 -504.459033576405</t>
  </si>
  <si>
    <t>-565.499400630565 120.183884443949 -602.21681802043</t>
  </si>
  <si>
    <t>-570.182052734547 113.879249110847 -739.99319538674</t>
  </si>
  <si>
    <t>-548.29603544061 114.693009321702 -828.544571204017</t>
  </si>
  <si>
    <t>-575.101101285154 145.820053190948 -680.188583130778</t>
  </si>
  <si>
    <t>-623.375136075128 275.98162290083 -662.044665510416</t>
  </si>
  <si>
    <t>-625.678307446045 314.641746027764 -364.555015726106</t>
  </si>
  <si>
    <t>-427.476059885845 188.744459868324 -293.909744802202</t>
  </si>
  <si>
    <t>-561.123268729648 87.5121070909202 -677.995478182044</t>
  </si>
  <si>
    <t>-320.511189602018 20.8960169947302 -378.940635123759</t>
  </si>
  <si>
    <t>-514.698412236448 212.556619096126 -204.560264877269</t>
  </si>
  <si>
    <t>-492.420717687032 246.621231404535 209.92656088438</t>
  </si>
  <si>
    <t>-488.600320298017 283.718519433683 614.599386260795</t>
  </si>
  <si>
    <t>-340.662296866155 306.190528702364 673.279460884418</t>
  </si>
  <si>
    <t>-531.985209924115 53.8011086716942 -199.504564724259</t>
  </si>
  <si>
    <t>-531.717595669785 69.0836424666118 216.695377168975</t>
  </si>
  <si>
    <t>-530.75994011587 97.8385561050325 622.010575786021</t>
  </si>
  <si>
    <t>-387.075427309419 57.5079753245832 681.694777390237</t>
  </si>
  <si>
    <t>9763-20170724T150505.144221000.bin</t>
  </si>
  <si>
    <t>-523.865058489257 133.658607260509 -202.054860859458</t>
  </si>
  <si>
    <t>-540.596405422194 132.46333159401 -299.125066657988</t>
  </si>
  <si>
    <t>-552.652231172814 128.834223232001 -406.853850941632</t>
  </si>
  <si>
    <t>-560.885202343537 124.924947622913 -504.429114115405</t>
  </si>
  <si>
    <t>-566.415339208222 120.57506383308 -602.176279597223</t>
  </si>
  <si>
    <t>-571.321359309655 114.16104445601 -739.939860184113</t>
  </si>
  <si>
    <t>-549.54774160071 114.914755261426 -828.519442361487</t>
  </si>
  <si>
    <t>-576.123167913256 146.154102556533 -680.153693602461</t>
  </si>
  <si>
    <t>-624.184088832289 276.391986733775 -662.034969264207</t>
  </si>
  <si>
    <t>-626.993408434955 315.499762517663 -364.608082675111</t>
  </si>
  <si>
    <t>-429.292910281482 189.148600651448 -293.369661230626</t>
  </si>
  <si>
    <t>-562.182354153038 87.8382474114783 -677.935032359712</t>
  </si>
  <si>
    <t>-321.852868349218 21.8167835438489 -380.959589189054</t>
  </si>
  <si>
    <t>-515.124776555931 212.982713692899 -204.558273274606</t>
  </si>
  <si>
    <t>-492.785614330934 246.894897468775 209.937762093484</t>
  </si>
  <si>
    <t>-488.578001432013 283.758595828393 614.621919172707</t>
  </si>
  <si>
    <t>-340.63640277536 306.155496633284 673.321691699077</t>
  </si>
  <si>
    <t>-532.568620567271 54.2963079791136 -199.529684365547</t>
  </si>
  <si>
    <t>-532.015134204806 69.3402444151402 216.678647249974</t>
  </si>
  <si>
    <t>-530.795553044347 97.8210654562499 622.012499173992</t>
  </si>
  <si>
    <t>-387.12417753207 57.4294248903298 681.687117676012</t>
  </si>
  <si>
    <t>9763-20170724T150505.176300700.bin</t>
  </si>
  <si>
    <t>-524.165077937742 133.917795291427 -202.06958177734</t>
  </si>
  <si>
    <t>-540.947907038167 132.73102200624 -299.130987534859</t>
  </si>
  <si>
    <t>-553.082044543369 129.101709749752 -406.850982466823</t>
  </si>
  <si>
    <t>-561.394033924605 125.187455207014 -504.419453204629</t>
  </si>
  <si>
    <t>-567.011106380494 120.826712315163 -602.161116585912</t>
  </si>
  <si>
    <t>-572.047490320874 114.390821124153 -739.918874910958</t>
  </si>
  <si>
    <t>-550.336217754096 115.124222531562 -828.513987789992</t>
  </si>
  <si>
    <t>-576.786661283329 146.394773101123 -680.133574632237</t>
  </si>
  <si>
    <t>-624.725813752105 276.678800066868 -662.001171371958</t>
  </si>
  <si>
    <t>-627.741157434477 315.87097548235 -364.587595527197</t>
  </si>
  <si>
    <t>-430.231171711648 189.334141119993 -293.15068071408</t>
  </si>
  <si>
    <t>-562.855864656343 88.0765835456841 -677.918293993842</t>
  </si>
  <si>
    <t>-322.491530488525 22.2843510323257 -382.046973543194</t>
  </si>
  <si>
    <t>-515.542574036346 213.260105587132 -204.564924610906</t>
  </si>
  <si>
    <t>-492.920979170218 247.092784358913 209.922205304073</t>
  </si>
  <si>
    <t>-488.563168582452 283.782958514511 614.629824626031</t>
  </si>
  <si>
    <t>-340.62455099028 306.17084681956 673.34060073012</t>
  </si>
  <si>
    <t>-532.842318856563 54.5551369824211 -199.545866060526</t>
  </si>
  <si>
    <t>-532.116609064465 69.4936528194953 216.66601606238</t>
  </si>
  <si>
    <t>-530.807947168627 97.8325466551603 622.009872352639</t>
  </si>
  <si>
    <t>-387.126500728011 57.4579881401123 681.671702369384</t>
  </si>
  <si>
    <t>9763-20170724T150505.240472900.bin</t>
  </si>
  <si>
    <t>-524.922221406322 134.48034367744 -202.088075641924</t>
  </si>
  <si>
    <t>-541.806635541875 133.310090220696 -299.132039856421</t>
  </si>
  <si>
    <t>-554.096184075635 129.661296012583 -406.83384953795</t>
  </si>
  <si>
    <t>-562.564154344342 125.712811963339 -504.38748161802</t>
  </si>
  <si>
    <t>-568.351499946673 121.300441486366 -602.116803281564</t>
  </si>
  <si>
    <t>-573.641522571805 114.772989555282 -739.860775657063</t>
  </si>
  <si>
    <t>-552.069708148103 115.482945820396 -828.490152051917</t>
  </si>
  <si>
    <t>-578.279622975032 146.81451587108 -680.087743900903</t>
  </si>
  <si>
    <t>-626.058211415047 277.15306181412 -661.935768762828</t>
  </si>
  <si>
    <t>-629.290189126259 316.686513415715 -364.569505514742</t>
  </si>
  <si>
    <t>-432.301904807293 189.72374231403 -292.451026992185</t>
  </si>
  <si>
    <t>-564.32675375016 88.501955674793 -677.860298574861</t>
  </si>
  <si>
    <t>-323.694438142558 23.0934075386388 -384.478822582062</t>
  </si>
  <si>
    <t>-516.411947465593 213.871234681921 -204.572496707192</t>
  </si>
  <si>
    <t>-493.04442028195 247.354374266069 209.901683300417</t>
  </si>
  <si>
    <t>-488.524747990374 283.814492507679 614.639105694012</t>
  </si>
  <si>
    <t>-340.574689049581 306.084862499485 673.365664818613</t>
  </si>
  <si>
    <t>-533.476701950039 55.0833134012555 -199.561762413918</t>
  </si>
  <si>
    <t>-532.422781176025 69.8048433180516 216.657174419544</t>
  </si>
  <si>
    <t>-530.83278157438 97.847938827349 622.009936737373</t>
  </si>
  <si>
    <t>-387.150283761585 57.4744715346137 681.670011932004</t>
  </si>
  <si>
    <t>9763-20170724T150505.274566000.bin</t>
  </si>
  <si>
    <t>-525.380560713009 134.787569809721 -202.106501144149</t>
  </si>
  <si>
    <t>-542.321272401021 133.622316153185 -299.140800644619</t>
  </si>
  <si>
    <t>-554.691375107447 129.95943618015 -406.832915007087</t>
  </si>
  <si>
    <t>-563.238584497342 125.989726528415 -504.378617228023</t>
  </si>
  <si>
    <t>-569.110974283773 121.547371533723 -602.101669444394</t>
  </si>
  <si>
    <t>-574.526234834417 114.968385814535 -739.838297106634</t>
  </si>
  <si>
    <t>-553.032043708895 115.663480738855 -828.48659096154</t>
  </si>
  <si>
    <t>-579.116100847515 147.030873606538 -680.07271628535</t>
  </si>
  <si>
    <t>-626.787896748383 277.404787562626 -661.884405466295</t>
  </si>
  <si>
    <t>-630.133404054142 317.080419557925 -364.538416947063</t>
  </si>
  <si>
    <t>-433.464953997491 189.834997301532 -292.046254220996</t>
  </si>
  <si>
    <t>-565.148976196893 88.722034979686 -677.836696344019</t>
  </si>
  <si>
    <t>-324.176239562354 23.445389523383 -385.734421811603</t>
  </si>
  <si>
    <t>-517.016164547251 214.215229384766 -204.584095585456</t>
  </si>
  <si>
    <t>-493.082685409208 247.443375825036 209.878335775758</t>
  </si>
  <si>
    <t>-488.508482027431 283.818596288756 614.640781489585</t>
  </si>
  <si>
    <t>-340.547755679076 306.032804487904 673.361788846285</t>
  </si>
  <si>
    <t>-533.835379801175 55.3551975044629 -199.565763285795</t>
  </si>
  <si>
    <t>-532.627269163973 69.9612687445192 216.656774521372</t>
  </si>
  <si>
    <t>-530.849673330607 97.8523019136371 622.011336823326</t>
  </si>
  <si>
    <t>-387.16766337791 57.4858972879783 681.677325616959</t>
  </si>
  <si>
    <t>9763-20170724T150505.339751900.bin</t>
  </si>
  <si>
    <t>-526.841201499237 135.533201960458 -202.162185511224</t>
  </si>
  <si>
    <t>-543.933068977218 134.334757398156 -299.169500012305</t>
  </si>
  <si>
    <t>-556.500601684977 130.613750355134 -406.836741124083</t>
  </si>
  <si>
    <t>-565.237497853062 126.58194038654 -504.363180727583</t>
  </si>
  <si>
    <t>-571.310081651437 122.06721913582 -602.070628904057</t>
  </si>
  <si>
    <t>-577.017582347527 115.374690764451 -739.78999680398</t>
  </si>
  <si>
    <t>-555.694597899474 116.021783595963 -828.480008899781</t>
  </si>
  <si>
    <t>-581.496182169247 147.482759962447 -680.04041294623</t>
  </si>
  <si>
    <t>-629.058396848925 277.900661724343 -661.882174324814</t>
  </si>
  <si>
    <t>-632.822021365929 318.027070735556 -364.601734751857</t>
  </si>
  <si>
    <t>-437.004120741693 189.995537822787 -291.196901321107</t>
  </si>
  <si>
    <t>-567.493221592366 89.1832031318877 -677.787666797434</t>
  </si>
  <si>
    <t>-325.556866369805 24.0999152612442 -388.031908045821</t>
  </si>
  <si>
    <t>-519.056170360925 215.178623823191 -204.636275499007</t>
  </si>
  <si>
    <t>-493.139045875156 247.899596580622 209.747169907257</t>
  </si>
  <si>
    <t>-488.451443006119 283.807393173975 614.60805842849</t>
  </si>
  <si>
    <t>-340.4626631733 305.862301470049 673.318372189836</t>
  </si>
  <si>
    <t>-534.800556181824 55.9394317449066 -199.580449712218</t>
  </si>
  <si>
    <t>-533.261111680644 70.3625199684045 216.647378875509</t>
  </si>
  <si>
    <t>-530.906820666906 97.8494889159824 622.019503786001</t>
  </si>
  <si>
    <t>-387.226245414358 57.4941621638188 681.696514851972</t>
  </si>
  <si>
    <t>9763-20170724T150505.372838000.bin</t>
  </si>
  <si>
    <t>-527.756076440641 136.02697514434 -202.152901367441</t>
  </si>
  <si>
    <t>-544.905764829063 134.800962576238 -299.149763963139</t>
  </si>
  <si>
    <t>-557.547943032141 131.044935544693 -406.806882987922</t>
  </si>
  <si>
    <t>-566.356410398629 126.979136148195 -504.32559343768</t>
  </si>
  <si>
    <t>-572.504454018204 122.42813969678 -602.026464774284</t>
  </si>
  <si>
    <t>-578.322146563059 115.681980538197 -739.738718153465</t>
  </si>
  <si>
    <t>-557.067473032632 116.294395972626 -828.445412273599</t>
  </si>
  <si>
    <t>-582.768568931636 147.809614463125 -679.997211875273</t>
  </si>
  <si>
    <t>-630.326101040367 278.234118523137 -661.852371435168</t>
  </si>
  <si>
    <t>-634.314643000364 318.712073093003 -364.622504605209</t>
  </si>
  <si>
    <t>-439.01505291877 190.102327452074 -290.848530124708</t>
  </si>
  <si>
    <t>-568.732548193537 89.518396691527 -677.73470601982</t>
  </si>
  <si>
    <t>-326.54770796301 25.0126617686933 -388.742758021527</t>
  </si>
  <si>
    <t>-520.224254737069 215.789148289339 -204.615678866096</t>
  </si>
  <si>
    <t>-493.110058942046 248.283970286695 209.708977407713</t>
  </si>
  <si>
    <t>-488.426044184065 283.763386870431 614.589307142066</t>
  </si>
  <si>
    <t>-340.401855641455 305.673531958443 673.264501553935</t>
  </si>
  <si>
    <t>-535.369163075695 56.3036144052032 -199.575947282099</t>
  </si>
  <si>
    <t>-533.659201269364 70.6423386981585 216.654152666653</t>
  </si>
  <si>
    <t>-530.944631915821 97.8685008239577 622.023445956376</t>
  </si>
  <si>
    <t>-387.26623183443 57.515996361901 681.707552546187</t>
  </si>
  <si>
    <t>9763-20170724T150505.442741300.bin</t>
  </si>
  <si>
    <t>-529.288494219037 136.810510095136 -202.072298231792</t>
  </si>
  <si>
    <t>-546.457920045562 135.558164856919 -299.065201418964</t>
  </si>
  <si>
    <t>-559.175030734329 131.745224270561 -406.711653858318</t>
  </si>
  <si>
    <t>-568.071244485171 127.614742040616 -504.219610123244</t>
  </si>
  <si>
    <t>-574.326122238402 122.984445018397 -601.910047443259</t>
  </si>
  <si>
    <t>-580.313382321332 116.110671673873 -739.608617484389</t>
  </si>
  <si>
    <t>-559.17766481144 116.65277258857 -828.344260084002</t>
  </si>
  <si>
    <t>-584.737686712822 148.281482511823 -679.888731454635</t>
  </si>
  <si>
    <t>-632.419273362148 278.668745285611 -661.783976309385</t>
  </si>
  <si>
    <t>-636.795866284596 320.208344983373 -364.705998001492</t>
  </si>
  <si>
    <t>-442.525483297065 190.482452931845 -290.17262463305</t>
  </si>
  <si>
    <t>-570.595979461461 90.0168843791159 -677.595013674788</t>
  </si>
  <si>
    <t>-328.173499779471 26.7434166788296 -389.486945370692</t>
  </si>
  <si>
    <t>-522.035580127289 216.671255503941 -204.593653109014</t>
  </si>
  <si>
    <t>-493.292812530224 248.731093349238 209.655117367212</t>
  </si>
  <si>
    <t>-488.39809560303 283.660410347941 614.53198366027</t>
  </si>
  <si>
    <t>-340.288256098717 305.320270717549 673.083919808648</t>
  </si>
  <si>
    <t>-536.405501710331 56.8992338320384 -199.544256571567</t>
  </si>
  <si>
    <t>-534.441862241027 71.044314324691 216.691358835063</t>
  </si>
  <si>
    <t>-531.042507913888 97.903493024515 622.037496778417</t>
  </si>
  <si>
    <t>-387.327517930043 57.6962699841454 681.731504833978</t>
  </si>
  <si>
    <t>9763-20170724T150505.472819200.bin</t>
  </si>
  <si>
    <t>-529.713830359592 137.089302747023 -202.06821276454</t>
  </si>
  <si>
    <t>-546.884789458476 135.838924518604 -299.060988213268</t>
  </si>
  <si>
    <t>-559.624773290421 131.993414899693 -406.703463793735</t>
  </si>
  <si>
    <t>-568.548593086681 127.818754650367 -504.207055510025</t>
  </si>
  <si>
    <t>-574.836984840242 123.128973898414 -601.892548196643</t>
  </si>
  <si>
    <t>-580.876694757309 116.154695373197 -739.583777428293</t>
  </si>
  <si>
    <t>-559.777366312556 116.648564976841 -828.328333918798</t>
  </si>
  <si>
    <t>-585.297167506778 148.364327518713 -679.884521984847</t>
  </si>
  <si>
    <t>-633.145515713064 278.70235912811 -661.862174544437</t>
  </si>
  <si>
    <t>-637.69811687499 320.950993565811 -364.886868863538</t>
  </si>
  <si>
    <t>-443.986217057985 190.630478196669 -289.93856487823</t>
  </si>
  <si>
    <t>-571.116778527072 90.1106185105834 -677.556011682661</t>
  </si>
  <si>
    <t>-328.649737557809 27.5094948179719 -389.752428679406</t>
  </si>
  <si>
    <t>-522.53646550334 216.98296522772 -204.606974875144</t>
  </si>
  <si>
    <t>-493.527931746758 248.893894183175 209.634708638848</t>
  </si>
  <si>
    <t>-488.37415671304 283.65978602806 614.527115166259</t>
  </si>
  <si>
    <t>-340.245158625436 305.327333953213 673.027649377863</t>
  </si>
  <si>
    <t>-536.722052337408 57.1163081272393 -199.544481647581</t>
  </si>
  <si>
    <t>-534.710868858737 71.2066873001536 216.692701641447</t>
  </si>
  <si>
    <t>-531.098724099307 97.9222616527532 622.040110194375</t>
  </si>
  <si>
    <t>-387.347649063066 57.8437888821936 681.733874157137</t>
  </si>
  <si>
    <t>9763-20170724T150505.543022100.bin</t>
  </si>
  <si>
    <t>-530.301395419286 137.486269118002 -202.064214755338</t>
  </si>
  <si>
    <t>-547.449959382 136.213983966575 -299.060659021734</t>
  </si>
  <si>
    <t>-560.162550145052 132.343622005408 -406.705439981933</t>
  </si>
  <si>
    <t>-569.060579571774 128.145983044937 -504.210349365866</t>
  </si>
  <si>
    <t>-575.322136121589 123.432912113753 -601.896455538648</t>
  </si>
  <si>
    <t>-581.32295701206 116.425667938937 -739.587872341523</t>
  </si>
  <si>
    <t>-560.253479678052 116.894224497023 -828.339442675202</t>
  </si>
  <si>
    <t>-585.804724375619 148.638920742295 -679.89511618172</t>
  </si>
  <si>
    <t>-633.926648701962 278.885292056744 -661.958472248338</t>
  </si>
  <si>
    <t>-638.990526263854 322.324118766036 -365.163210884977</t>
  </si>
  <si>
    <t>-446.316422770747 191.218385927563 -288.920191337171</t>
  </si>
  <si>
    <t>-571.536114864888 90.4072555939406 -677.55348784404</t>
  </si>
  <si>
    <t>-329.130319068336 28.9418464576447 -390.296592724741</t>
  </si>
  <si>
    <t>-523.258745447471 217.444278852483 -204.602650619149</t>
  </si>
  <si>
    <t>-494.067785086831 249.262178348137 209.633402247131</t>
  </si>
  <si>
    <t>-488.313941430389 283.731343991965 614.528479815414</t>
  </si>
  <si>
    <t>-340.175544587617 305.521088471859 672.959869787888</t>
  </si>
  <si>
    <t>-537.232644102299 57.4231554402854 -199.554107745537</t>
  </si>
  <si>
    <t>-535.061074013525 71.4177540215987 216.68555196795</t>
  </si>
  <si>
    <t>-531.261509796178 97.9294213022133 622.042599563552</t>
  </si>
  <si>
    <t>-387.491183588771 57.9264329433529 681.740634883136</t>
  </si>
  <si>
    <t>9763-20170724T150505.575106800.bin</t>
  </si>
  <si>
    <t>-530.542746792992 137.632991343301 -202.072925262183</t>
  </si>
  <si>
    <t>-547.702473087358 136.362288159615 -299.067368662725</t>
  </si>
  <si>
    <t>-560.404874345934 132.483220658744 -406.713209506716</t>
  </si>
  <si>
    <t>-569.284176653305 128.274578725914 -504.219359923885</t>
  </si>
  <si>
    <t>-575.517315997584 123.547630461158 -601.90660901255</t>
  </si>
  <si>
    <t>-581.467722390746 116.518220312271 -739.598879759081</t>
  </si>
  <si>
    <t>-560.389575800726 116.975826680722 -828.348530801209</t>
  </si>
  <si>
    <t>-585.981503966031 148.738578492508 -679.912509270844</t>
  </si>
  <si>
    <t>-634.321622962771 278.913910406536 -662.069016838672</t>
  </si>
  <si>
    <t>-639.461067914271 322.662371888235 -365.320581969199</t>
  </si>
  <si>
    <t>-447.093986900959 191.721091600341 -288.027116394499</t>
  </si>
  <si>
    <t>-571.693442757424 90.5121842608387 -677.557271921654</t>
  </si>
  <si>
    <t>-329.34154679669 29.5274876208007 -390.393189668541</t>
  </si>
  <si>
    <t>-523.650945264678 217.677274446351 -204.596833383082</t>
  </si>
  <si>
    <t>-494.180663135459 249.371409830992 209.62893738984</t>
  </si>
  <si>
    <t>-488.273781383878 283.726790765992 614.536114539075</t>
  </si>
  <si>
    <t>-340.130377162888 305.558235509797 672.939162510523</t>
  </si>
  <si>
    <t>-537.444418874019 57.5182709016922 -199.564668976843</t>
  </si>
  <si>
    <t>-535.25465420841 71.5013383795767 216.675247378516</t>
  </si>
  <si>
    <t>-531.379035514031 97.8859067013523 622.043690694696</t>
  </si>
  <si>
    <t>-387.560384495504 58.0514947693121 681.738033546081</t>
  </si>
  <si>
    <t>9763-20170724T150505.639960900.bin</t>
  </si>
  <si>
    <t>-531.014713641488 138.027610827938 -202.104126534421</t>
  </si>
  <si>
    <t>-548.219443238346 136.769630226124 -299.090771302337</t>
  </si>
  <si>
    <t>-560.929818524363 132.88230832264 -406.735276737746</t>
  </si>
  <si>
    <t>-569.798530901771 128.659310271914 -504.241813272265</t>
  </si>
  <si>
    <t>-576.002752582891 123.912450152099 -601.929831085737</t>
  </si>
  <si>
    <t>-581.89276320188 116.850125852967 -739.623164340929</t>
  </si>
  <si>
    <t>-560.785274833354 117.267652809289 -828.366020085702</t>
  </si>
  <si>
    <t>-586.437909310859 149.08345870585 -679.946155674739</t>
  </si>
  <si>
    <t>-635.060869266818 279.17074788023 -662.299193999141</t>
  </si>
  <si>
    <t>-639.631549129329 323.28806748966 -365.596132289084</t>
  </si>
  <si>
    <t>-447.565817845464 193.225244261005 -286.101247638836</t>
  </si>
  <si>
    <t>-572.14051616656 90.8602625913627 -677.571406950703</t>
  </si>
  <si>
    <t>-329.708230825444 30.3237889108962 -390.690363087903</t>
  </si>
  <si>
    <t>-524.247705414402 218.106893811494 -204.60473514467</t>
  </si>
  <si>
    <t>-494.267075318169 249.567431788887 209.602246560576</t>
  </si>
  <si>
    <t>-488.211404047004 283.678459854836 614.541788930354</t>
  </si>
  <si>
    <t>-340.026790360639 305.474872328816 672.85339328258</t>
  </si>
  <si>
    <t>-537.871714602201 57.8661808688819 -199.583950589265</t>
  </si>
  <si>
    <t>-535.524655390529 71.7602050972969 216.658080308645</t>
  </si>
  <si>
    <t>-531.488625335144 97.9528555423299 622.048680559686</t>
  </si>
  <si>
    <t>-387.680035298544 58.0821439089555 681.743052674524</t>
  </si>
  <si>
    <t>9763-20170724T150505.676063200.bin</t>
  </si>
  <si>
    <t>-531.252830394907 138.244383246807 -202.108856541714</t>
  </si>
  <si>
    <t>-548.495021539187 137.004839138963 -299.089144233676</t>
  </si>
  <si>
    <t>-561.226655965777 133.132057599427 -406.731612338757</t>
  </si>
  <si>
    <t>-570.106188939983 128.9207410255 -504.237689401962</t>
  </si>
  <si>
    <t>-576.312683429436 124.185082438792 -601.926145614344</t>
  </si>
  <si>
    <t>-582.196808406483 117.138545480549 -739.620436475768</t>
  </si>
  <si>
    <t>-561.100261686229 117.533982144436 -828.366036054202</t>
  </si>
  <si>
    <t>-586.736400952547 149.366974413658 -679.940325439192</t>
  </si>
  <si>
    <t>-635.616972262173 279.390041730022 -662.475107531278</t>
  </si>
  <si>
    <t>-639.695984171635 323.4942738756 -365.762881837349</t>
  </si>
  <si>
    <t>-447.61333326761 194.51052310548 -284.568694437016</t>
  </si>
  <si>
    <t>-572.455317227418 91.1395788317466 -677.570891182147</t>
  </si>
  <si>
    <t>-329.895871541074 30.6583585678052 -390.829061300395</t>
  </si>
  <si>
    <t>-524.450610651081 218.355325489354 -204.614217478098</t>
  </si>
  <si>
    <t>-494.241862334436 249.694291637382 209.585378515245</t>
  </si>
  <si>
    <t>-488.187734793722 283.662818324206 614.542557887536</t>
  </si>
  <si>
    <t>-339.964621128137 305.3662541331 672.790874794425</t>
  </si>
  <si>
    <t>-538.121052076009 58.0730138791209 -199.595987649204</t>
  </si>
  <si>
    <t>-535.666936232447 71.8981513087315 216.647741174102</t>
  </si>
  <si>
    <t>-531.580907511774 97.9882630493184 622.045351692041</t>
  </si>
  <si>
    <t>-387.786823223592 58.0608276070006 681.736758725997</t>
  </si>
  <si>
    <t>9763-20170724T150505.738232500.bin</t>
  </si>
  <si>
    <t>-531.673446522361 138.725751904552 -202.133951019182</t>
  </si>
  <si>
    <t>-549.003361242179 137.50900995232 -299.098839970676</t>
  </si>
  <si>
    <t>-561.764113218662 133.667716450158 -406.73898224919</t>
  </si>
  <si>
    <t>-570.643047808231 129.490250431189 -504.246517493997</t>
  </si>
  <si>
    <t>-576.822417220551 124.795272178741 -601.938747337941</t>
  </si>
  <si>
    <t>-582.640731943655 117.815338688644 -739.639285152439</t>
  </si>
  <si>
    <t>-561.557877505281 118.185219668215 -828.388180939667</t>
  </si>
  <si>
    <t>-587.159991499942 150.026832487143 -679.948474872598</t>
  </si>
  <si>
    <t>-636.844374890269 279.815214739057 -663.026990936234</t>
  </si>
  <si>
    <t>-639.519029176485 323.067066772687 -366.173196687385</t>
  </si>
  <si>
    <t>-446.972637049727 196.842285322472 -281.803933486189</t>
  </si>
  <si>
    <t>-572.977737741943 91.7746345857738 -677.594897301098</t>
  </si>
  <si>
    <t>-330.461365826348 31.3140095440665 -391.022507806599</t>
  </si>
  <si>
    <t>-524.764800559857 218.883875787688 -204.638134592044</t>
  </si>
  <si>
    <t>-494.084650750341 249.866167171018 209.553635592504</t>
  </si>
  <si>
    <t>-488.131515226582 283.583543712839 614.540734168998</t>
  </si>
  <si>
    <t>-339.822445431226 305.01596771126 672.670453757023</t>
  </si>
  <si>
    <t>-538.57680535082 58.4858090858793 -199.603885122759</t>
  </si>
  <si>
    <t>-535.927151011135 72.2111724399542 216.641952952987</t>
  </si>
  <si>
    <t>-531.718180142662 98.0721920264825 622.041669662911</t>
  </si>
  <si>
    <t>-387.932142672015 58.1064030421287 681.72674757159</t>
  </si>
  <si>
    <t>9763-20170724T150505.776338800.bin</t>
  </si>
  <si>
    <t>-531.773749429758 138.914604333803 -202.155277473459</t>
  </si>
  <si>
    <t>-549.14001856482 137.712283970584 -299.113933293988</t>
  </si>
  <si>
    <t>-561.905698662767 133.895156082364 -406.754371126543</t>
  </si>
  <si>
    <t>-570.775359423613 129.744444823269 -504.263861013927</t>
  </si>
  <si>
    <t>-576.932073079982 125.081837035388 -601.959016733375</t>
  </si>
  <si>
    <t>-582.704737469368 118.153908947363 -739.664129786558</t>
  </si>
  <si>
    <t>-561.611499113552 118.510507021617 -828.41062052538</t>
  </si>
  <si>
    <t>-587.198344678583 150.35372512303 -679.96501156215</t>
  </si>
  <si>
    <t>-637.340453513879 280.018947630296 -663.386427555849</t>
  </si>
  <si>
    <t>-639.311179550407 322.450097333967 -366.408782751237</t>
  </si>
  <si>
    <t>-446.111681979932 198.174110593119 -280.650827653316</t>
  </si>
  <si>
    <t>-573.107768624443 92.0786811184171 -677.623922914787</t>
  </si>
  <si>
    <t>-330.618526913397 31.3152879102752 -391.137884582633</t>
  </si>
  <si>
    <t>-524.717121552865 219.079836584737 -204.668470866895</t>
  </si>
  <si>
    <t>-493.976479664575 249.89541027442 209.531272943471</t>
  </si>
  <si>
    <t>-488.094858285468 283.524476665285 614.538199619813</t>
  </si>
  <si>
    <t>-339.74683406922 304.810579559316 672.622273232267</t>
  </si>
  <si>
    <t>-538.775449419911 58.6464274931652 -199.617176241227</t>
  </si>
  <si>
    <t>-536.035201681218 72.3343649122514 216.629281183543</t>
  </si>
  <si>
    <t>-531.782476290748 98.0905880835246 622.042283611345</t>
  </si>
  <si>
    <t>-388.007435877358 58.0895106003179 681.73020706416</t>
  </si>
  <si>
    <t>9763-20170724T150505.839185800.bin</t>
  </si>
  <si>
    <t>-532.033151984209 139.185664522166 -202.183192500795</t>
  </si>
  <si>
    <t>-549.432900125747 138.028508997067 -299.13634399368</t>
  </si>
  <si>
    <t>-562.178171975303 134.2863922848 -406.781891933731</t>
  </si>
  <si>
    <t>-571.007433511911 130.215862812283 -504.298416319303</t>
  </si>
  <si>
    <t>-577.102628634905 125.647598053681 -602.001934567454</t>
  </si>
  <si>
    <t>-582.767277130848 118.868675276848 -739.718858033937</t>
  </si>
  <si>
    <t>-561.616121680443 119.189165130803 -828.451707137998</t>
  </si>
  <si>
    <t>-587.215481183969 151.025790898226 -679.993404038583</t>
  </si>
  <si>
    <t>-638.140626721435 280.451345276543 -664.029412465836</t>
  </si>
  <si>
    <t>-637.569410341677 321.40036295812 -366.837930207531</t>
  </si>
  <si>
    <t>-442.623258791974 200.788777953239 -279.810107690828</t>
  </si>
  <si>
    <t>-573.311200054939 92.70445798175 -677.694525683146</t>
  </si>
  <si>
    <t>-330.990339580492 31.3580287571929 -391.222581221657</t>
  </si>
  <si>
    <t>-524.732074050734 219.364400190874 -204.69768200145</t>
  </si>
  <si>
    <t>-493.770223341614 249.99880401002 209.498999343214</t>
  </si>
  <si>
    <t>-488.021796390819 283.456098306355 614.532764674636</t>
  </si>
  <si>
    <t>-339.586740783753 304.332891370596 672.54309060461</t>
  </si>
  <si>
    <t>-539.327907358798 58.9074154084847 -199.623608996381</t>
  </si>
  <si>
    <t>-536.342169166945 72.5027383504439 216.624259265635</t>
  </si>
  <si>
    <t>-531.916564972148 98.1033304217979 622.048177561769</t>
  </si>
  <si>
    <t>-388.184810360572 57.9543727678465 681.74107470088</t>
  </si>
  <si>
    <t>9763-20170724T150505.872294100.bin</t>
  </si>
  <si>
    <t>-532.091534162247 139.288405315881 -202.190014032617</t>
  </si>
  <si>
    <t>-549.502364770563 138.162833731179 -299.141533321223</t>
  </si>
  <si>
    <t>-562.235539786688 134.470119797445 -406.790237249974</t>
  </si>
  <si>
    <t>-571.04469856594 130.451256800111 -504.310680266958</t>
  </si>
  <si>
    <t>-577.111048975111 125.942746835879 -602.018742247032</t>
  </si>
  <si>
    <t>-582.72638854396 119.256640641032 -739.742342532776</t>
  </si>
  <si>
    <t>-561.540830527011 119.569513200714 -828.466922024731</t>
  </si>
  <si>
    <t>-587.149607443979 151.38450031745 -679.999208929197</t>
  </si>
  <si>
    <t>-638.392829507271 280.725082108074 -664.314896843852</t>
  </si>
  <si>
    <t>-636.055795478171 320.633559623122 -366.99049384334</t>
  </si>
  <si>
    <t>-439.907267096947 202.039413910949 -279.891801101523</t>
  </si>
  <si>
    <t>-573.338883953995 93.0396467978119 -677.729720523364</t>
  </si>
  <si>
    <t>-331.146946398728 31.4189701639236 -391.26465900246</t>
  </si>
  <si>
    <t>-524.562817802438 219.534053295535 -204.720811225031</t>
  </si>
  <si>
    <t>-493.682869355885 249.98811340376 209.495291601053</t>
  </si>
  <si>
    <t>-487.973202507986 283.40457699745 614.537280406065</t>
  </si>
  <si>
    <t>-339.502828271549 304.09029210122 672.525678532654</t>
  </si>
  <si>
    <t>-539.56513806767 58.9882025067122 -199.634030577609</t>
  </si>
  <si>
    <t>-536.521387376692 72.579619550899 216.613494290558</t>
  </si>
  <si>
    <t>-531.993226407207 98.1011172452831 622.046656899241</t>
  </si>
  <si>
    <t>-388.287449905758 57.8523440493148 681.734920447748</t>
  </si>
  <si>
    <t>9763-20170724T150505.942972400.bin</t>
  </si>
  <si>
    <t>-532.187012105254 139.475068965523 -202.223185041425</t>
  </si>
  <si>
    <t>-549.59696545746 138.396088903669 -299.175383660814</t>
  </si>
  <si>
    <t>-562.289260651163 134.805538408752 -406.832347498069</t>
  </si>
  <si>
    <t>-571.047650646173 130.901476658714 -504.362132119252</t>
  </si>
  <si>
    <t>-577.050941945814 126.531000122729 -602.080287944449</t>
  </si>
  <si>
    <t>-582.565972484964 120.065150873391 -739.818512748991</t>
  </si>
  <si>
    <t>-561.307814302138 120.404039309564 -828.525615559788</t>
  </si>
  <si>
    <t>-586.949874456372 152.116734836393 -680.03151660639</t>
  </si>
  <si>
    <t>-638.524323343576 281.360938702316 -664.716193589128</t>
  </si>
  <si>
    <t>-631.016091688832 319.516258352574 -367.247203757582</t>
  </si>
  <si>
    <t>-431.811858780353 205.72817529742 -280.673849150729</t>
  </si>
  <si>
    <t>-573.306457573553 93.7297619451942 -677.83689306154</t>
  </si>
  <si>
    <t>-331.196833677886 31.470482070006 -391.399183517243</t>
  </si>
  <si>
    <t>-524.360843533813 219.724235756612 -204.741980520048</t>
  </si>
  <si>
    <t>-493.515762804257 249.973097594975 209.491773951551</t>
  </si>
  <si>
    <t>-487.898336578339 283.308975165151 614.540915690088</t>
  </si>
  <si>
    <t>-339.360051818851 303.668959370394 672.470613920824</t>
  </si>
  <si>
    <t>-540.030586371203 59.1858911696538 -199.651366339839</t>
  </si>
  <si>
    <t>-536.814548091111 72.6959594938073 216.597500245766</t>
  </si>
  <si>
    <t>-532.137116506882 98.0824824731112 622.04516772949</t>
  </si>
  <si>
    <t>-388.494473776499 57.5879299904761 681.71913310112</t>
  </si>
  <si>
    <t>9763-20170724T150505.975564500.bin</t>
  </si>
  <si>
    <t>-532.303685228593 139.596965765375 -202.223916680658</t>
  </si>
  <si>
    <t>-549.700186147938 138.534454717603 -299.178759033183</t>
  </si>
  <si>
    <t>-562.364757925379 134.999815414479 -406.840805586996</t>
  </si>
  <si>
    <t>-571.094726233758 131.16153323487 -504.37563278004</t>
  </si>
  <si>
    <t>-577.067337399582 126.872073678709 -602.099404252799</t>
  </si>
  <si>
    <t>-582.537777457578 120.536277360987 -739.845416567369</t>
  </si>
  <si>
    <t>-561.259553143761 120.905385984895 -828.547727040899</t>
  </si>
  <si>
    <t>-586.89824200189 152.54121246052 -680.031709454503</t>
  </si>
  <si>
    <t>-638.461002953803 281.807627650581 -664.823756859557</t>
  </si>
  <si>
    <t>-627.67092425199 319.18130700663 -367.356404021655</t>
  </si>
  <si>
    <t>-426.627191617561 208.179530875326 -281.420381817118</t>
  </si>
  <si>
    <t>-573.341132403148 94.1324782134775 -677.883510970515</t>
  </si>
  <si>
    <t>-331.235107983763 31.4321784253718 -391.566376309073</t>
  </si>
  <si>
    <t>-524.418443719588 219.864844871263 -204.737169166548</t>
  </si>
  <si>
    <t>-493.402110710664 250.061933544219 209.487558337361</t>
  </si>
  <si>
    <t>-487.859444577512 283.285881744619 614.543312451334</t>
  </si>
  <si>
    <t>-339.286433693492 303.441597594882 672.455344931407</t>
  </si>
  <si>
    <t>-540.213338671081 59.3182278060219 -199.652059857444</t>
  </si>
  <si>
    <t>-536.953652226246 72.7811325721918 216.597990729436</t>
  </si>
  <si>
    <t>-532.201725236024 98.0853118272446 622.049112601997</t>
  </si>
  <si>
    <t>-388.577027432432 57.5226766513376 681.720080818462</t>
  </si>
  <si>
    <t>9763-20170724T150506.041591000.bin</t>
  </si>
  <si>
    <t>-532.486806651617 139.839335995847 -202.212010818229</t>
  </si>
  <si>
    <t>-549.881852549021 138.792501246027 -299.167225615283</t>
  </si>
  <si>
    <t>-562.487731651266 135.401971995911 -406.840827957913</t>
  </si>
  <si>
    <t>-571.147551386262 131.7470021537 -504.388934795021</t>
  </si>
  <si>
    <t>-577.036630183196 127.694594015743 -602.128009826729</t>
  </si>
  <si>
    <t>-582.378790790641 121.74967969979 -739.896355154508</t>
  </si>
  <si>
    <t>-561.065809658613 122.255867061356 -828.58954222217</t>
  </si>
  <si>
    <t>-586.744154357211 153.596430743901 -679.998708757759</t>
  </si>
  <si>
    <t>-638.387282070846 282.850010866231 -665.008660333164</t>
  </si>
  <si>
    <t>-619.632655753165 319.861607582644 -367.891897581911</t>
  </si>
  <si>
    <t>-414.906623980918 213.77143618128 -284.482453766513</t>
  </si>
  <si>
    <t>-573.290652340488 95.1584521151174 -677.998658134517</t>
  </si>
  <si>
    <t>-330.860989528671 31.5819691267668 -392.079527705572</t>
  </si>
  <si>
    <t>-524.425798733468 220.098465414887 -204.742554266698</t>
  </si>
  <si>
    <t>-493.196710839704 250.182825767398 209.474344836515</t>
  </si>
  <si>
    <t>-487.769299616925 283.252147474711 614.547660236787</t>
  </si>
  <si>
    <t>-339.166635053286 303.230679852825 672.445007989525</t>
  </si>
  <si>
    <t>-540.524135916011 59.5423544229193 -199.650458872769</t>
  </si>
  <si>
    <t>-537.182309626316 72.972808315548 216.599987910272</t>
  </si>
  <si>
    <t>-532.321320671076 98.1219636447177 622.054260073818</t>
  </si>
  <si>
    <t>-388.729879967369 57.4274989859316 681.715410791961</t>
  </si>
  <si>
    <t>9763-20170724T150506.072679200.bin</t>
  </si>
  <si>
    <t>-532.436269774915 139.948824684709 -202.214677935721</t>
  </si>
  <si>
    <t>-549.8223503925 138.910397108334 -299.171633051122</t>
  </si>
  <si>
    <t>-562.413167664767 135.579310222541 -406.84874007523</t>
  </si>
  <si>
    <t>-571.059601307352 131.998116670393 -504.400948415056</t>
  </si>
  <si>
    <t>-576.936858790606 128.040065817846 -602.1444505186</t>
  </si>
  <si>
    <t>-582.265381514363 122.249203065734 -739.919843293206</t>
  </si>
  <si>
    <t>-560.97099650707 122.837915272239 -828.6170831653</t>
  </si>
  <si>
    <t>-586.629457555108 154.03063394044 -679.987414001051</t>
  </si>
  <si>
    <t>-638.214093140825 283.316582559372 -665.009485390905</t>
  </si>
  <si>
    <t>-614.985487847858 320.399511161665 -368.217817566723</t>
  </si>
  <si>
    <t>-408.510023974584 217.017984804654 -285.724612083075</t>
  </si>
  <si>
    <t>-573.19058410707 95.5872211036994 -678.050864666796</t>
  </si>
  <si>
    <t>-330.580996731179 31.8300023716756 -392.409127603028</t>
  </si>
  <si>
    <t>-524.244813736655 220.209203507652 -204.752192598125</t>
  </si>
  <si>
    <t>-493.059390783443 250.230459000833 209.472598951019</t>
  </si>
  <si>
    <t>-487.716638411416 283.225530611045 614.552090233453</t>
  </si>
  <si>
    <t>-339.103984893873 303.115163999677 672.454477877851</t>
  </si>
  <si>
    <t>-540.535556115483 59.6439781297893 -199.655961754145</t>
  </si>
  <si>
    <t>-537.21623768173 73.1125158419877 216.593455985666</t>
  </si>
  <si>
    <t>-532.368455464912 98.1742465138423 622.055096555766</t>
  </si>
  <si>
    <t>-388.775128660989 57.4773762381255 681.710083310349</t>
  </si>
  <si>
    <t>9763-20170724T150506.139870400.bin</t>
  </si>
  <si>
    <t>-532.10923690786 140.145764871051 -202.241237327225</t>
  </si>
  <si>
    <t>-549.473095534226 139.132481244849 -299.202331829476</t>
  </si>
  <si>
    <t>-562.071636969978 135.897781598308 -406.881644158594</t>
  </si>
  <si>
    <t>-570.741108719103 132.430045876062 -504.435695064784</t>
  </si>
  <si>
    <t>-576.659336003988 128.610288510213 -602.182363442773</t>
  </si>
  <si>
    <t>-582.066017104201 123.039593804188 -739.963821030428</t>
  </si>
  <si>
    <t>-560.856753771297 123.764876815457 -828.680358614682</t>
  </si>
  <si>
    <t>-586.383242451493 154.728195414096 -679.978835657813</t>
  </si>
  <si>
    <t>-637.765986977235 284.10613399899 -665.028656654803</t>
  </si>
  <si>
    <t>-605.059708340972 322.215286418241 -369.261912098805</t>
  </si>
  <si>
    <t>-396.397575998295 222.691956893623 -287.529314148525</t>
  </si>
  <si>
    <t>-572.968973674963 96.2757506906551 -678.141883362031</t>
  </si>
  <si>
    <t>-329.95113273161 32.3306570330221 -393.130383354386</t>
  </si>
  <si>
    <t>-523.937430500862 220.421124419645 -204.760226102709</t>
  </si>
  <si>
    <t>-492.752949029655 250.250964046941 209.478526450741</t>
  </si>
  <si>
    <t>-487.608287689773 283.088787124078 614.576452812635</t>
  </si>
  <si>
    <t>-338.986286388402 302.903450696474 672.480536818136</t>
  </si>
  <si>
    <t>-540.259027285966 59.820104133757 -199.680981376223</t>
  </si>
  <si>
    <t>-537.202835993351 73.4295974591601 216.565881321593</t>
  </si>
  <si>
    <t>-532.455220041983 98.2808488858061 622.050669224859</t>
  </si>
  <si>
    <t>-388.910197193097 57.4178226775616 681.708311179998</t>
  </si>
  <si>
    <t>9763-20170724T150506.171962100.bin</t>
  </si>
  <si>
    <t>-531.780454373839 140.187920819848 -202.254854554032</t>
  </si>
  <si>
    <t>-549.180132132988 139.184972142168 -299.209695956079</t>
  </si>
  <si>
    <t>-561.823272689928 135.972066572031 -406.884316488108</t>
  </si>
  <si>
    <t>-570.535679208306 132.52728395607 -504.435594765653</t>
  </si>
  <si>
    <t>-576.499713828752 128.733020795952 -602.18030744237</t>
  </si>
  <si>
    <t>-581.974091009939 123.200617022243 -739.960700870828</t>
  </si>
  <si>
    <t>-560.815239277325 123.953477572565 -828.689101380272</t>
  </si>
  <si>
    <t>-586.245851613072 154.876214390227 -679.965501657866</t>
  </si>
  <si>
    <t>-637.55305514451 284.294754632896 -665.110100565081</t>
  </si>
  <si>
    <t>-600.778293533337 323.019166892034 -369.901537302242</t>
  </si>
  <si>
    <t>-391.585524739425 224.866141691717 -287.86880715791</t>
  </si>
  <si>
    <t>-572.862648460521 96.4160542963116 -678.149879017368</t>
  </si>
  <si>
    <t>-329.397534469094 32.4461843543224 -393.426111341543</t>
  </si>
  <si>
    <t>-523.609479357772 220.452253432981 -204.762854235415</t>
  </si>
  <si>
    <t>-492.546468559663 250.207899103566 209.490323452054</t>
  </si>
  <si>
    <t>-487.56668391588 282.96474834496 614.587549628128</t>
  </si>
  <si>
    <t>-338.934473261484 302.810771519407 672.454679802483</t>
  </si>
  <si>
    <t>-539.940263271013 59.8504501461669 -199.694998764379</t>
  </si>
  <si>
    <t>-537.09939482092 73.6032114460488 216.548620580774</t>
  </si>
  <si>
    <t>-532.4844306149 98.3685126781027 622.041417164611</t>
  </si>
  <si>
    <t>-388.94951754746 57.4757935368134 681.703082961987</t>
  </si>
  <si>
    <t>9763-20170724T150506.239686500.bin</t>
  </si>
  <si>
    <t>-530.968972979923 140.279788120238 -202.288323665984</t>
  </si>
  <si>
    <t>-548.389966749139 139.29424733823 -299.239485217095</t>
  </si>
  <si>
    <t>-561.094589458578 136.107996306891 -406.907720860103</t>
  </si>
  <si>
    <t>-569.878386777302 132.687475656292 -504.453309238345</t>
  </si>
  <si>
    <t>-575.929737493306 128.915805267467 -602.193567515147</t>
  </si>
  <si>
    <t>-581.54376820316 123.412001295956 -739.96941274401</t>
  </si>
  <si>
    <t>-560.520209291019 124.183404454016 -828.729948438337</t>
  </si>
  <si>
    <t>-585.72246975138 155.08242580134 -679.965120848183</t>
  </si>
  <si>
    <t>-636.924934922275 284.564913792041 -665.30749818548</t>
  </si>
  <si>
    <t>-593.975524631496 323.734827422049 -370.9930437943</t>
  </si>
  <si>
    <t>-384.254943634538 227.854508574589 -287.63074352239</t>
  </si>
  <si>
    <t>-572.401942383338 96.6073071487951 -678.171990126583</t>
  </si>
  <si>
    <t>-328.36935851951 32.9503388900177 -394.017196771745</t>
  </si>
  <si>
    <t>-522.627003970151 220.47579499947 -204.806556105538</t>
  </si>
  <si>
    <t>-492.135426126349 250.162183896213 209.493998710311</t>
  </si>
  <si>
    <t>-487.481127547291 282.766559436024 614.608588383569</t>
  </si>
  <si>
    <t>-338.836619244006 302.67712595852 672.421828209223</t>
  </si>
  <si>
    <t>-539.27374515402 60.0419628425309 -199.731577578683</t>
  </si>
  <si>
    <t>-536.772942525359 73.9024432877243 216.510726176757</t>
  </si>
  <si>
    <t>-532.538734060762 98.5293458076892 622.02945351441</t>
  </si>
  <si>
    <t>-389.047915697597 57.5080310155538 681.708903323025</t>
  </si>
  <si>
    <t>9763-20170724T150506.271769400.bin</t>
  </si>
  <si>
    <t>-530.450201536857 140.333720048861 -202.310088865406</t>
  </si>
  <si>
    <t>-547.879826539198 139.353090733029 -299.25984690798</t>
  </si>
  <si>
    <t>-560.608567419446 136.173911334964 -406.925457537959</t>
  </si>
  <si>
    <t>-569.420161311758 132.759532647068 -504.468636218827</t>
  </si>
  <si>
    <t>-575.505296190558 128.993497429908 -602.207118473273</t>
  </si>
  <si>
    <t>-581.173203385314 123.496000397492 -739.980990728209</t>
  </si>
  <si>
    <t>-560.212782541742 124.2725422395 -828.756306668487</t>
  </si>
  <si>
    <t>-585.311662782939 155.167479624078 -679.974343125008</t>
  </si>
  <si>
    <t>-636.406122990702 284.710081849413 -665.411642915226</t>
  </si>
  <si>
    <t>-591.678176046761 323.918630331235 -371.367130866854</t>
  </si>
  <si>
    <t>-381.676315206318 228.824629053044 -287.812768150228</t>
  </si>
  <si>
    <t>-572.02398462835 96.6845907894681 -678.187450115033</t>
  </si>
  <si>
    <t>-327.902277235986 33.1212461817479 -394.334834552222</t>
  </si>
  <si>
    <t>-522.060472213557 220.523555164675 -204.825746433494</t>
  </si>
  <si>
    <t>-491.889942726702 250.178024652727 209.500642847128</t>
  </si>
  <si>
    <t>-487.438048209156 282.689716768258 614.629493054884</t>
  </si>
  <si>
    <t>-338.789390231082 302.620054011963 672.42537786938</t>
  </si>
  <si>
    <t>-538.799692515081 60.0827266165043 -199.746082757539</t>
  </si>
  <si>
    <t>-536.545833549678 74.0664136557516 216.493503212523</t>
  </si>
  <si>
    <t>-532.563309834548 98.5886362154788 622.027062671035</t>
  </si>
  <si>
    <t>-389.077595087274 57.5784536938938 681.726473941134</t>
  </si>
  <si>
    <t>9763-20170724T150506.343037600.bin</t>
  </si>
  <si>
    <t>-529.500774187451 140.459027493097 -202.320237563992</t>
  </si>
  <si>
    <t>-546.935614314441 139.491225323972 -299.269087976299</t>
  </si>
  <si>
    <t>-559.712043221026 136.322470467161 -406.92937695742</t>
  </si>
  <si>
    <t>-568.583327306365 132.914589648796 -504.467574013369</t>
  </si>
  <si>
    <t>-574.744502722207 129.15111854315 -602.201262557747</t>
  </si>
  <si>
    <t>-580.536466231591 123.652535580092 -739.969918199504</t>
  </si>
  <si>
    <t>-559.672604437459 124.450832859965 -828.767804906595</t>
  </si>
  <si>
    <t>-584.60352513046 155.328524434035 -679.960743987975</t>
  </si>
  <si>
    <t>-635.699261140458 284.890136968402 -665.616801013135</t>
  </si>
  <si>
    <t>-589.873206506176 323.483242613193 -371.660024721725</t>
  </si>
  <si>
    <t>-379.210415284718 229.058904777885 -289.014851093432</t>
  </si>
  <si>
    <t>-571.348972227613 96.8376692629449 -678.183617509211</t>
  </si>
  <si>
    <t>-327.40062731643 33.1191510232925 -395.024675213949</t>
  </si>
  <si>
    <t>-520.986504237997 220.643253079614 -204.833573257232</t>
  </si>
  <si>
    <t>-491.315669155147 250.167886800999 209.53821839197</t>
  </si>
  <si>
    <t>-487.358502773857 282.55345131889 614.670184227659</t>
  </si>
  <si>
    <t>-338.69334381584 302.467826471727 672.429055961952</t>
  </si>
  <si>
    <t>-538.030558084479 60.2855837845298 -199.745715676679</t>
  </si>
  <si>
    <t>-536.087623702494 74.3256183165756 216.493523618974</t>
  </si>
  <si>
    <t>-532.595617668061 98.7152995231556 622.032308144264</t>
  </si>
  <si>
    <t>-389.162894677707 57.600448582712 681.786940263384</t>
  </si>
  <si>
    <t>9763-20170724T150506.371109900.bin</t>
  </si>
  <si>
    <t>-529.010698189124 140.539746894523 -202.317584326481</t>
  </si>
  <si>
    <t>-546.475379374638 139.589724889361 -299.261244277832</t>
  </si>
  <si>
    <t>-559.307712303166 136.439072846116 -406.915439970047</t>
  </si>
  <si>
    <t>-568.238537529982 133.046622567065 -504.448634313175</t>
  </si>
  <si>
    <t>-574.468126904413 129.297682050315 -602.178576491802</t>
  </si>
  <si>
    <t>-580.365664705684 123.818389285957 -739.943525297832</t>
  </si>
  <si>
    <t>-559.546819646201 124.643006666376 -828.751722207015</t>
  </si>
  <si>
    <t>-584.391961297142 155.484757965658 -679.926499166903</t>
  </si>
  <si>
    <t>-635.536459802549 285.015430070686 -665.587672217296</t>
  </si>
  <si>
    <t>-589.47084813828 322.933051921366 -371.580624091994</t>
  </si>
  <si>
    <t>-378.409710753062 228.584992247366 -289.869850827744</t>
  </si>
  <si>
    <t>-571.125593618199 96.9960976907505 -678.168166281799</t>
  </si>
  <si>
    <t>-327.14803096207 33.11926781176 -395.375489471566</t>
  </si>
  <si>
    <t>-520.375106345685 220.690341222284 -204.841424801347</t>
  </si>
  <si>
    <t>-490.965981132856 250.177823725526 209.551659249215</t>
  </si>
  <si>
    <t>-487.320439972391 282.496956292159 614.689805281741</t>
  </si>
  <si>
    <t>-338.644823864504 302.384629758455 672.431002834043</t>
  </si>
  <si>
    <t>-537.657121519423 60.3898628214185 -199.74634296531</t>
  </si>
  <si>
    <t>-535.859872592124 74.4237274621566 216.49380013073</t>
  </si>
  <si>
    <t>-532.611477740177 98.7862651558155 622.03494043165</t>
  </si>
  <si>
    <t>-389.200181589569 57.6223158791433 681.807302225809</t>
  </si>
  <si>
    <t>9763-20170724T150506.439098400.bin</t>
  </si>
  <si>
    <t>-528.237780750142 140.566710340826 -202.312933298151</t>
  </si>
  <si>
    <t>-545.744071372203 139.635981565004 -299.24925688271</t>
  </si>
  <si>
    <t>-558.671162498087 136.559021237803 -406.894181962512</t>
  </si>
  <si>
    <t>-567.709427851878 133.252999644096 -504.420478206466</t>
  </si>
  <si>
    <t>-574.069531309135 129.609342488352 -602.145986475621</t>
  </si>
  <si>
    <t>-580.176315423756 124.297603531977 -739.908447142102</t>
  </si>
  <si>
    <t>-559.470320014172 125.245097288562 -828.741847256406</t>
  </si>
  <si>
    <t>-584.138682280312 155.884631953491 -679.845533525647</t>
  </si>
  <si>
    <t>-635.359422052255 285.363030421996 -665.231035504887</t>
  </si>
  <si>
    <t>-588.914688422378 320.828719158136 -370.977611546325</t>
  </si>
  <si>
    <t>-376.880651182348 226.558368614234 -291.733158479371</t>
  </si>
  <si>
    <t>-570.815201259089 97.4063672684392 -678.181330333096</t>
  </si>
  <si>
    <t>-326.725340892729 33.2696910878169 -396.078879051441</t>
  </si>
  <si>
    <t>-519.506198186175 220.691505837598 -204.824897471799</t>
  </si>
  <si>
    <t>-490.401912729867 250.155347457492 209.591358769824</t>
  </si>
  <si>
    <t>-487.265604753821 282.409434324867 614.731834673032</t>
  </si>
  <si>
    <t>-338.577684798475 302.33567038282 672.427942954493</t>
  </si>
  <si>
    <t>-536.99960539364 60.464302186652 -199.744866488421</t>
  </si>
  <si>
    <t>-535.410806963018 74.4513565725583 216.497655158888</t>
  </si>
  <si>
    <t>-532.659481629025 98.8947373404405 622.03584066004</t>
  </si>
  <si>
    <t>-389.259444692835 57.7213630039232 681.828621222401</t>
  </si>
  <si>
    <t>9763-20170724T150506.474200400.bin</t>
  </si>
  <si>
    <t>-527.87053033422 140.486489923932 -202.290879758119</t>
  </si>
  <si>
    <t>-545.382128900785 139.560387291014 -299.226275536189</t>
  </si>
  <si>
    <t>-558.339641323204 136.542577744378 -406.869321270169</t>
  </si>
  <si>
    <t>-567.417636216887 133.31115631709 -504.394339884034</t>
  </si>
  <si>
    <t>-573.831158858644 129.76254290609 -602.119935238608</t>
  </si>
  <si>
    <t>-580.028887643539 124.605604588778 -739.884218909789</t>
  </si>
  <si>
    <t>-559.389429550415 125.657042963241 -828.731760215026</t>
  </si>
  <si>
    <t>-583.973810644179 156.120107795276 -679.782023802719</t>
  </si>
  <si>
    <t>-635.248184875968 285.551462420946 -664.982575471293</t>
  </si>
  <si>
    <t>-588.769103381425 320.05389868283 -370.620087970306</t>
  </si>
  <si>
    <t>-376.243942491352 225.225539394422 -293.382517128357</t>
  </si>
  <si>
    <t>-570.604816215937 97.6501051529274 -678.194754068861</t>
  </si>
  <si>
    <t>-326.422278637161 33.1952474909754 -396.549984970697</t>
  </si>
  <si>
    <t>-519.068231068211 220.524588282164 -204.808635541658</t>
  </si>
  <si>
    <t>-490.170455852862 250.134115377535 209.611677264349</t>
  </si>
  <si>
    <t>-487.243998426696 282.369154401681 614.748465836835</t>
  </si>
  <si>
    <t>-338.554715987731 302.366556259729 672.416449610321</t>
  </si>
  <si>
    <t>-536.652955813387 60.411764146394 -199.735597913738</t>
  </si>
  <si>
    <t>-535.179245359821 74.428696609011 216.506367096422</t>
  </si>
  <si>
    <t>-532.684461206369 98.9566029023144 622.036806861173</t>
  </si>
  <si>
    <t>-389.278479372933 57.8059367169278 681.830986417245</t>
  </si>
  <si>
    <t>9763-20170724T150506.539382000.bin</t>
  </si>
  <si>
    <t>-527.078092871209 140.115958102348 -202.29138008536</t>
  </si>
  <si>
    <t>-544.610973997899 139.192436633612 -299.223040680973</t>
  </si>
  <si>
    <t>-557.602901556252 136.256406748871 -406.86413121079</t>
  </si>
  <si>
    <t>-566.719852687767 133.130734460228 -504.389026174301</t>
  </si>
  <si>
    <t>-573.182344346126 129.719522137064 -602.116142512749</t>
  </si>
  <si>
    <t>-579.461588552475 124.789440338941 -739.884948618832</t>
  </si>
  <si>
    <t>-558.915435596974 126.039753105453 -828.751678661082</t>
  </si>
  <si>
    <t>-583.401066457266 156.198170612826 -679.727212822008</t>
  </si>
  <si>
    <t>-634.817560327756 285.530602817818 -664.642177064614</t>
  </si>
  <si>
    <t>-588.712195512017 318.827020177925 -370.082141502474</t>
  </si>
  <si>
    <t>-375.600161676985 222.094346608818 -296.931206750744</t>
  </si>
  <si>
    <t>-569.970898910174 97.7392210672438 -678.2471818934</t>
  </si>
  <si>
    <t>-325.43876880064 32.0023776616395 -397.910708433714</t>
  </si>
  <si>
    <t>-518.169662579741 220.084415731333 -204.792939273369</t>
  </si>
  <si>
    <t>-489.691850702364 249.9686411409 209.636747183666</t>
  </si>
  <si>
    <t>-487.201148042074 282.292896605661 614.776649281945</t>
  </si>
  <si>
    <t>-338.502833471642 302.379239091362 672.390459764938</t>
  </si>
  <si>
    <t>-535.954672192786 60.0972729993382 -199.729777827211</t>
  </si>
  <si>
    <t>-534.783307751322 74.2378948673284 216.508949883284</t>
  </si>
  <si>
    <t>-532.734344914476 99.0552319551098 622.035042538255</t>
  </si>
  <si>
    <t>-389.310205248454 57.9582801932661 681.822669715501</t>
  </si>
  <si>
    <t>9763-20170724T150506.573472700.bin</t>
  </si>
  <si>
    <t>-526.689820142272 139.824669754642 -202.271994990182</t>
  </si>
  <si>
    <t>-544.233297309523 138.908193283447 -299.20180787217</t>
  </si>
  <si>
    <t>-557.225137845736 136.042312845644 -406.844736126758</t>
  </si>
  <si>
    <t>-566.340058088326 133.005832565259 -504.37273469647</t>
  </si>
  <si>
    <t>-572.800316640115 129.710233249452 -602.10397324549</t>
  </si>
  <si>
    <t>-579.077915818634 124.970480255602 -739.879560258852</t>
  </si>
  <si>
    <t>-558.578147832855 126.34258724609 -828.755217992996</t>
  </si>
  <si>
    <t>-583.033552651911 156.292542919356 -679.677602487311</t>
  </si>
  <si>
    <t>-634.42598068488 285.619780584708 -664.405244036136</t>
  </si>
  <si>
    <t>-588.621288961941 318.388940089335 -369.739114038245</t>
  </si>
  <si>
    <t>-375.471645156306 220.576338845444 -298.150507670797</t>
  </si>
  <si>
    <t>-569.572520732234 97.838617046282 -678.280023146009</t>
  </si>
  <si>
    <t>-324.866752146862 31.2619373117241 -398.816272181532</t>
  </si>
  <si>
    <t>-517.719854679205 219.724007180251 -204.768946474769</t>
  </si>
  <si>
    <t>-489.446988144917 249.834481071766 209.658376622702</t>
  </si>
  <si>
    <t>-487.181645304078 282.249343038369 614.788225895345</t>
  </si>
  <si>
    <t>-338.479062025786 302.372422441494 672.378173058428</t>
  </si>
  <si>
    <t>-535.65595268665 59.8503703861729 -199.717755023466</t>
  </si>
  <si>
    <t>-534.577718622797 74.0763554364573 216.518324828324</t>
  </si>
  <si>
    <t>-532.762672134394 99.0963138459751 622.03211238672</t>
  </si>
  <si>
    <t>-389.33017635786 58.0155860536286 681.810768017088</t>
  </si>
  <si>
    <t>9763-20170724T150506.641220400.bin</t>
  </si>
  <si>
    <t>-526.028673901534 139.229824924653 -202.243615802575</t>
  </si>
  <si>
    <t>-543.564472288411 138.307293129935 -299.174709897377</t>
  </si>
  <si>
    <t>-556.559974935092 135.524858398236 -406.819425101466</t>
  </si>
  <si>
    <t>-565.687199709656 132.599474029059 -504.349705816751</t>
  </si>
  <si>
    <t>-572.171258162571 129.449826468918 -602.084164467391</t>
  </si>
  <si>
    <t>-578.49674380918 124.952023904839 -739.865695289149</t>
  </si>
  <si>
    <t>-558.076025357591 126.538378153411 -828.756039201022</t>
  </si>
  <si>
    <t>-582.443126429776 156.165589152563 -679.606797243276</t>
  </si>
  <si>
    <t>-633.831248065583 285.457695517533 -663.992357477618</t>
  </si>
  <si>
    <t>-588.373572409694 317.178603474069 -369.157900085259</t>
  </si>
  <si>
    <t>-375.443783719172 217.185826904152 -299.967162185696</t>
  </si>
  <si>
    <t>-568.958258924235 97.7148390468783 -678.31764772378</t>
  </si>
  <si>
    <t>-323.886036209281 29.7734266735013 -400.724016692197</t>
  </si>
  <si>
    <t>-517.040285931052 219.12745278361 -204.738908929494</t>
  </si>
  <si>
    <t>-489.065100744193 249.530864265065 209.687235571863</t>
  </si>
  <si>
    <t>-487.146710142228 282.166556773577 614.804833357101</t>
  </si>
  <si>
    <t>-338.436150444821 302.372658825548 672.345070657627</t>
  </si>
  <si>
    <t>-535.083102772006 59.3174314414221 -199.692994501944</t>
  </si>
  <si>
    <t>-534.214637030039 73.7458108499955 216.536616147859</t>
  </si>
  <si>
    <t>-532.812080975434 99.1818797669773 622.033498718919</t>
  </si>
  <si>
    <t>-389.383995161009 58.067226304014 681.799406537062</t>
  </si>
  <si>
    <t>9763-20170724T150506.675310100.bin</t>
  </si>
  <si>
    <t>-525.65729346003 138.90914710187 -202.229459679052</t>
  </si>
  <si>
    <t>-543.178371510047 137.975902664319 -299.16318915225</t>
  </si>
  <si>
    <t>-556.167026351773 135.223006651606 -406.809414556163</t>
  </si>
  <si>
    <t>-565.293816668323 132.33994499453 -504.340988005627</t>
  </si>
  <si>
    <t>-571.784286101098 129.248002920539 -602.076875721351</t>
  </si>
  <si>
    <t>-578.127060896438 124.846509623829 -739.860764444998</t>
  </si>
  <si>
    <t>-557.731913143888 126.514851245187 -828.755393056144</t>
  </si>
  <si>
    <t>-582.065196706626 156.018105510211 -679.579503933236</t>
  </si>
  <si>
    <t>-633.436123022317 285.298418862555 -663.833665831873</t>
  </si>
  <si>
    <t>-588.078274920465 316.435012211544 -368.92158704014</t>
  </si>
  <si>
    <t>-375.326773564619 215.214588131026 -300.978895915326</t>
  </si>
  <si>
    <t>-568.581536245979 97.5661673344935 -678.333046638818</t>
  </si>
  <si>
    <t>-323.248045150433 28.9877044244777 -401.68099677446</t>
  </si>
  <si>
    <t>-516.560811111225 218.737175815082 -204.723593021972</t>
  </si>
  <si>
    <t>-488.85908496737 249.360934932663 209.704742200101</t>
  </si>
  <si>
    <t>-487.122299462646 282.129142175564 614.809162464619</t>
  </si>
  <si>
    <t>-338.412276758242 302.354498831114 672.343961963088</t>
  </si>
  <si>
    <t>-534.745982186927 59.0303519248348 -199.67748401367</t>
  </si>
  <si>
    <t>-534.038040228279 73.5762973748863 216.548359541684</t>
  </si>
  <si>
    <t>-532.838574524557 99.2121996382323 622.032325028813</t>
  </si>
  <si>
    <t>-389.394834178447 58.1398981744612 681.789838424343</t>
  </si>
  <si>
    <t>9763-20170724T150506.741188500.bin</t>
  </si>
  <si>
    <t>-524.716512230206 138.167428403523 -202.181730253487</t>
  </si>
  <si>
    <t>-542.241428570672 137.228882897277 -299.11470747188</t>
  </si>
  <si>
    <t>-555.225825519291 134.537452979864 -406.763131995408</t>
  </si>
  <si>
    <t>-564.348401756679 131.737657613216 -504.297374133822</t>
  </si>
  <si>
    <t>-570.836241243821 128.756407929518 -602.036911260057</t>
  </si>
  <si>
    <t>-577.17872819107 124.539869244449 -739.826547003742</t>
  </si>
  <si>
    <t>-556.843061408899 126.322554909918 -828.732640534858</t>
  </si>
  <si>
    <t>-581.120578360777 155.62971626088 -679.503452156036</t>
  </si>
  <si>
    <t>-632.310915739462 284.933324818476 -663.371680541098</t>
  </si>
  <si>
    <t>-587.341691998802 314.954808875302 -368.284522878096</t>
  </si>
  <si>
    <t>-374.989725794632 211.21406706005 -302.943150406492</t>
  </si>
  <si>
    <t>-567.629759274928 97.1776182087062 -678.335681402828</t>
  </si>
  <si>
    <t>-322.071583708394 27.5192382806724 -403.123718088084</t>
  </si>
  <si>
    <t>-515.478044342061 217.912517754514 -204.698104813266</t>
  </si>
  <si>
    <t>-488.435111635235 248.90277788021 209.746410810696</t>
  </si>
  <si>
    <t>-487.080513014835 282.048689562306 614.815118702658</t>
  </si>
  <si>
    <t>-338.368863203372 302.303052232505 672.335652227067</t>
  </si>
  <si>
    <t>-533.936954518988 58.3417012458733 -199.643246208952</t>
  </si>
  <si>
    <t>-533.622241596682 73.2771585797584 216.56926535708</t>
  </si>
  <si>
    <t>-532.892343512907 99.3202424511467 622.027114311004</t>
  </si>
  <si>
    <t>-389.428065684884 58.2441058479872 681.732679977154</t>
  </si>
  <si>
    <t>9763-20170724T150506.772295400.bin</t>
  </si>
  <si>
    <t>-524.229137748587 137.796876705037 -202.169676630867</t>
  </si>
  <si>
    <t>-541.757272513545 136.860080483613 -299.102095368799</t>
  </si>
  <si>
    <t>-554.734976047841 134.19441133089 -406.751749197418</t>
  </si>
  <si>
    <t>-563.848454589121 131.427878139645 -504.287976503117</t>
  </si>
  <si>
    <t>-570.3247994978 128.490718605297 -602.029602522073</t>
  </si>
  <si>
    <t>-576.649274444625 124.347970260122 -739.822402121723</t>
  </si>
  <si>
    <t>-556.343813603816 126.173034224257 -828.734461606985</t>
  </si>
  <si>
    <t>-580.601268261275 155.404912297891 -679.482876901825</t>
  </si>
  <si>
    <t>-631.756570936541 284.704746941931 -663.204520335535</t>
  </si>
  <si>
    <t>-587.048857589072 314.18344268956 -368.022765125584</t>
  </si>
  <si>
    <t>-374.889976097337 209.197068060686 -304.058300792106</t>
  </si>
  <si>
    <t>-567.106084617791 96.9533575707699 -678.344961942465</t>
  </si>
  <si>
    <t>-321.593588905851 26.9467144671767 -403.622377165298</t>
  </si>
  <si>
    <t>-514.928969320839 217.503500467651 -204.684580145008</t>
  </si>
  <si>
    <t>-488.289611088118 248.611359885494 209.777306116263</t>
  </si>
  <si>
    <t>-487.054749074513 282.010627490101 614.817743975553</t>
  </si>
  <si>
    <t>-338.348167364037 302.290389774474 672.342374325012</t>
  </si>
  <si>
    <t>-533.533709194875 58.0318271159651 -199.622403308904</t>
  </si>
  <si>
    <t>-533.422707750314 73.1111430613018 216.585009127232</t>
  </si>
  <si>
    <t>-532.916278381413 99.402228656357 622.018717593048</t>
  </si>
  <si>
    <t>-389.458338251819 58.2456298371499 681.684121748332</t>
  </si>
  <si>
    <t>9763-20170724T150506.841015500.bin</t>
  </si>
  <si>
    <t>-523.298979129761 137.081536307675 -202.197483571406</t>
  </si>
  <si>
    <t>-540.812874981807 136.138604390359 -299.132388236648</t>
  </si>
  <si>
    <t>-553.746623883582 133.51498083353 -406.788514171957</t>
  </si>
  <si>
    <t>-562.811159573971 130.807741770273 -504.33070932937</t>
  </si>
  <si>
    <t>-569.230860245556 127.952026076931 -602.078624304312</t>
  </si>
  <si>
    <t>-575.468838097702 123.948510349504 -739.879433657427</t>
  </si>
  <si>
    <t>-555.194494875315 125.864446517089 -828.796656185291</t>
  </si>
  <si>
    <t>-579.456706467892 154.945092783592 -679.511278974859</t>
  </si>
  <si>
    <t>-630.460334377576 284.275641555232 -662.980803311606</t>
  </si>
  <si>
    <t>-586.478348256161 312.642531135652 -367.581358824149</t>
  </si>
  <si>
    <t>-374.680969859163 205.367246352123 -306.271681179007</t>
  </si>
  <si>
    <t>-565.966218474475 96.4914496555655 -678.423609774015</t>
  </si>
  <si>
    <t>-320.678626226339 26.0712680919723 -404.314503155201</t>
  </si>
  <si>
    <t>-513.80659550626 216.663082967186 -204.691125196291</t>
  </si>
  <si>
    <t>-488.151806092316 248.154434055713 209.803896963342</t>
  </si>
  <si>
    <t>-487.010565577777 281.961270032547 614.811975593905</t>
  </si>
  <si>
    <t>-338.31748886683 302.257389891808 672.365675542372</t>
  </si>
  <si>
    <t>-532.828647333739 57.4551073772916 -199.615122466777</t>
  </si>
  <si>
    <t>-533.097687010827 72.8464488273548 216.580785863929</t>
  </si>
  <si>
    <t>-532.940083586326 99.628078122405 621.984460445135</t>
  </si>
  <si>
    <t>-389.42870020843 58.4930321247241 681.535997883109</t>
  </si>
  <si>
    <t>9763-20170724T150506.876108000.bin</t>
  </si>
  <si>
    <t>-522.917517178138 136.788744222842 -202.195295686975</t>
  </si>
  <si>
    <t>-540.409363048548 135.833486217668 -299.134029908084</t>
  </si>
  <si>
    <t>-553.30918295309 133.216280756021 -406.794308253174</t>
  </si>
  <si>
    <t>-562.34012123558 130.523585166796 -504.340231686453</t>
  </si>
  <si>
    <t>-568.723897862442 127.690943631912 -602.091064858125</t>
  </si>
  <si>
    <t>-574.909446832511 123.728980447555 -739.895453682572</t>
  </si>
  <si>
    <t>-554.651185939183 125.681442745597 -828.815571741806</t>
  </si>
  <si>
    <t>-578.921470331592 154.707051046687 -679.519405262597</t>
  </si>
  <si>
    <t>-629.848214727772 284.048757980435 -662.865430995721</t>
  </si>
  <si>
    <t>-586.160362070838 312.166526624955 -367.398433258486</t>
  </si>
  <si>
    <t>-374.611830370568 203.856002898763 -307.057528596751</t>
  </si>
  <si>
    <t>-565.429028969875 96.253634384487 -678.444516686344</t>
  </si>
  <si>
    <t>-320.274464593656 25.6787468051512 -404.549354737926</t>
  </si>
  <si>
    <t>-513.337535412551 216.327614916296 -204.696637817414</t>
  </si>
  <si>
    <t>-488.069544704651 248.005796107672 209.807919472979</t>
  </si>
  <si>
    <t>-486.99431853847 281.932907051459 614.800202894706</t>
  </si>
  <si>
    <t>-338.300942809774 302.229954103744 672.352857947201</t>
  </si>
  <si>
    <t>-532.475616413875 57.2343294457601 -199.623107105309</t>
  </si>
  <si>
    <t>-532.93770775189 72.7714600459951 216.5671908505</t>
  </si>
  <si>
    <t>-532.941727777981 99.7372829258832 621.967335318018</t>
  </si>
  <si>
    <t>-389.382530813217 58.6986863637801 681.470194091713</t>
  </si>
  <si>
    <t>9763-20170724T150506.940786500.bin</t>
  </si>
  <si>
    <t>-522.217756138465 136.270557385267 -202.17374153114</t>
  </si>
  <si>
    <t>-539.682904043988 135.28688883001 -299.117052512216</t>
  </si>
  <si>
    <t>-552.536832646221 132.663079317016 -406.782744081343</t>
  </si>
  <si>
    <t>-561.520815386173 129.975361913678 -504.3329955905</t>
  </si>
  <si>
    <t>-567.852927168747 127.159212041313 -602.087625012832</t>
  </si>
  <si>
    <t>-573.96152088679 123.232847892616 -739.896427163667</t>
  </si>
  <si>
    <t>-553.73753666266 125.242953832715 -828.823108139931</t>
  </si>
  <si>
    <t>-578.026528236021 154.19081363509 -679.513760212158</t>
  </si>
  <si>
    <t>-628.712345192972 283.587481216911 -662.528660824426</t>
  </si>
  <si>
    <t>-585.66455040796 311.533179055601 -366.951525337881</t>
  </si>
  <si>
    <t>-374.764574198445 201.515839702647 -307.433387707447</t>
  </si>
  <si>
    <t>-564.496162182357 95.7460379036618 -678.448349538161</t>
  </si>
  <si>
    <t>-319.808797838549 25.375644922153 -404.833867597058</t>
  </si>
  <si>
    <t>-512.608579485874 215.760219743199 -204.711434685724</t>
  </si>
  <si>
    <t>-487.799096462983 247.717520436346 209.799367183333</t>
  </si>
  <si>
    <t>-486.96992719395 281.90351614507 614.770721710462</t>
  </si>
  <si>
    <t>-338.291419739838 302.300255274505 672.326536929924</t>
  </si>
  <si>
    <t>-531.826724372869 56.7516010716527 -199.613347920475</t>
  </si>
  <si>
    <t>-532.660830622458 72.6158665761775 216.564032988195</t>
  </si>
  <si>
    <t>-532.95686967298 99.8708809953796 621.954973586999</t>
  </si>
  <si>
    <t>-389.354948457782 58.8906580142582 681.394938765138</t>
  </si>
  <si>
    <t>9763-20170724T150506.973874400.bin</t>
  </si>
  <si>
    <t>-521.877759861009 136.017581441529 -202.179507233139</t>
  </si>
  <si>
    <t>-539.362616071776 135.024479967726 -299.119089112165</t>
  </si>
  <si>
    <t>-552.217432826143 132.388501376872 -406.784391482425</t>
  </si>
  <si>
    <t>-561.193716392842 129.689850877548 -504.335011662249</t>
  </si>
  <si>
    <t>-567.509626948862 126.863774395212 -602.090453589765</t>
  </si>
  <si>
    <t>-573.58648460885 122.925097927554 -739.90043064972</t>
  </si>
  <si>
    <t>-553.376756006883 124.947933786366 -828.829978793601</t>
  </si>
  <si>
    <t>-577.673015118588 153.886576926002 -679.521007189057</t>
  </si>
  <si>
    <t>-628.28522640091 283.293389285518 -662.436950517044</t>
  </si>
  <si>
    <t>-585.656403474854 311.107804933033 -366.786622162271</t>
  </si>
  <si>
    <t>-375.050696953823 200.420774897022 -307.468743803948</t>
  </si>
  <si>
    <t>-564.127682542712 95.4454405375675 -678.447900008028</t>
  </si>
  <si>
    <t>-319.628518175202 25.383184686501 -405.017513758069</t>
  </si>
  <si>
    <t>-512.266209493763 215.457510124696 -204.718635026756</t>
  </si>
  <si>
    <t>-487.761092227051 247.58410306068 209.797203164946</t>
  </si>
  <si>
    <t>-486.960699944367 281.902310607911 614.754247350078</t>
  </si>
  <si>
    <t>-338.295732644841 302.379124691004 672.316730754848</t>
  </si>
  <si>
    <t>-531.516443440435 56.5191484706509 -199.602814945265</t>
  </si>
  <si>
    <t>-532.483819080664 72.5351959459995 216.56849197664</t>
  </si>
  <si>
    <t>-532.958476822593 99.9315184446803 621.949693107978</t>
  </si>
  <si>
    <t>-389.330250170687 59.0066447383215 681.364205945162</t>
  </si>
  <si>
    <t>9763-20170724T150507.042069900.bin</t>
  </si>
  <si>
    <t>-521.216085789065 135.489092408898 -202.178424424122</t>
  </si>
  <si>
    <t>-538.683825186481 134.472332325495 -299.120898105382</t>
  </si>
  <si>
    <t>-551.550635603098 131.790110946498 -406.783675049555</t>
  </si>
  <si>
    <t>-560.549355314316 129.039851526764 -504.33078519331</t>
  </si>
  <si>
    <t>-566.898658436065 126.150822869355 -602.082301688679</t>
  </si>
  <si>
    <t>-573.033356376868 122.110690984384 -739.886559103597</t>
  </si>
  <si>
    <t>-552.891691172904 124.097243837664 -828.832514361996</t>
  </si>
  <si>
    <t>-577.097552452587 153.11608360432 -679.528048352641</t>
  </si>
  <si>
    <t>-627.334267426807 282.645724374743 -662.189601879022</t>
  </si>
  <si>
    <t>-585.806602705979 309.791181425902 -366.320498456134</t>
  </si>
  <si>
    <t>-375.517012493438 198.490741746239 -307.028893063147</t>
  </si>
  <si>
    <t>-563.545731787921 94.6770138771526 -678.418075260959</t>
  </si>
  <si>
    <t>-319.261372532383 25.1400934538469 -405.423818551801</t>
  </si>
  <si>
    <t>-511.618472867015 214.878244091105 -204.720896148282</t>
  </si>
  <si>
    <t>-487.831511764696 247.372323909882 209.808163231239</t>
  </si>
  <si>
    <t>-486.922849426316 281.926080753458 614.737713283662</t>
  </si>
  <si>
    <t>-338.314667163177 302.705221218531 672.338335118225</t>
  </si>
  <si>
    <t>-530.835907100714 56.0677366096709 -199.57617118797</t>
  </si>
  <si>
    <t>-532.217418337519 72.3028395379602 216.585473677784</t>
  </si>
  <si>
    <t>-532.969322609848 99.9853663047718 621.941747397547</t>
  </si>
  <si>
    <t>-389.322924446615 59.0932175638802 681.334889859652</t>
  </si>
  <si>
    <t>9763-20170724T150507.074148200.bin</t>
  </si>
  <si>
    <t>-521.052040693481 135.270993512846 -202.166369812665</t>
  </si>
  <si>
    <t>-538.482086204661 134.242508735201 -299.115494719378</t>
  </si>
  <si>
    <t>-551.338903298188 131.539967625635 -406.778980073665</t>
  </si>
  <si>
    <t>-560.341028950505 128.766487940901 -504.325159985156</t>
  </si>
  <si>
    <t>-566.705865601419 125.848522723042 -602.074694208251</t>
  </si>
  <si>
    <t>-572.874886426156 121.760801164288 -739.876101802917</t>
  </si>
  <si>
    <t>-552.784641578588 123.706628516175 -828.834538752105</t>
  </si>
  <si>
    <t>-576.931386159326 152.78528127276 -679.526878630098</t>
  </si>
  <si>
    <t>-627.128499417244 282.305850119083 -662.09209390807</t>
  </si>
  <si>
    <t>-586.071696813045 309.322557339897 -366.145480458923</t>
  </si>
  <si>
    <t>-375.840345871631 197.839755313268 -306.990095767682</t>
  </si>
  <si>
    <t>-563.364614593828 94.3500819783583 -678.400783626979</t>
  </si>
  <si>
    <t>-319.190198087814 25.0695853260806 -405.526483390823</t>
  </si>
  <si>
    <t>-511.518137514209 214.678433450899 -204.719402114256</t>
  </si>
  <si>
    <t>-487.916632587831 247.272204956401 209.812359876828</t>
  </si>
  <si>
    <t>-486.897660885499 281.943014911554 614.733479749301</t>
  </si>
  <si>
    <t>-338.329449959225 302.92861584606 672.362471498384</t>
  </si>
  <si>
    <t>-530.634399933754 55.8418012342333 -199.56816663619</t>
  </si>
  <si>
    <t>-532.172553535816 72.2254466475601 216.58707822387</t>
  </si>
  <si>
    <t>-532.966142740971 100.008302912144 621.943214522115</t>
  </si>
  <si>
    <t>-389.315111589508 59.1416793350782 681.342759659028</t>
  </si>
  <si>
    <t>9763-20170724T150507.144339100.bin</t>
  </si>
  <si>
    <t>-520.935774687826 134.855030946537 -202.16259931268</t>
  </si>
  <si>
    <t>-538.33076315235 133.808803654734 -299.117830945972</t>
  </si>
  <si>
    <t>-551.218914067707 131.063384571844 -406.776425596814</t>
  </si>
  <si>
    <t>-560.276461461405 128.23887810784 -504.316002186536</t>
  </si>
  <si>
    <t>-566.72299703019 125.255516664867 -602.058275014091</t>
  </si>
  <si>
    <t>-573.033869990652 121.059116577077 -739.850117962235</t>
  </si>
  <si>
    <t>-553.073181811469 122.941215873528 -828.83900430435</t>
  </si>
  <si>
    <t>-577.053645330434 152.125279396576 -679.519934416499</t>
  </si>
  <si>
    <t>-627.293167777917 281.611074590253 -661.942188396719</t>
  </si>
  <si>
    <t>-587.26156372378 309.076685938084 -365.896424565286</t>
  </si>
  <si>
    <t>-377.172008446956 197.323135213486 -306.748169326062</t>
  </si>
  <si>
    <t>-563.43491866129 93.7028007338131 -678.364320472001</t>
  </si>
  <si>
    <t>-319.669555049647 25.0718625727209 -405.409844875108</t>
  </si>
  <si>
    <t>-511.479565599049 214.253296556688 -204.70145215797</t>
  </si>
  <si>
    <t>-488.120466794832 247.142353835114 209.820758493746</t>
  </si>
  <si>
    <t>-486.844918082977 281.983221213653 614.730899622796</t>
  </si>
  <si>
    <t>-338.356258817297 303.325571784459 672.433759718339</t>
  </si>
  <si>
    <t>-530.424600375753 55.4075975526002 -199.556833725946</t>
  </si>
  <si>
    <t>-532.148877332196 72.0431695179013 216.587798903188</t>
  </si>
  <si>
    <t>-532.975661750523 100.019700043715 621.937159852815</t>
  </si>
  <si>
    <t>-389.306197372334 59.2220938795651 681.339501901142</t>
  </si>
  <si>
    <t>9763-20170724T150507.171409900.bin</t>
  </si>
  <si>
    <t>-520.878552812974 134.668030423621 -202.157895520996</t>
  </si>
  <si>
    <t>-538.261589433482 133.614151038309 -299.115190694231</t>
  </si>
  <si>
    <t>-551.187638377065 130.839148572771 -406.768378916496</t>
  </si>
  <si>
    <t>-560.299038574943 127.977069885073 -504.301979824721</t>
  </si>
  <si>
    <t>-566.81826796574 124.944092660532 -602.037813333723</t>
  </si>
  <si>
    <t>-573.250627697304 120.664019417665 -739.821413688033</t>
  </si>
  <si>
    <t>-553.349284179583 122.526957559755 -828.824130889818</t>
  </si>
  <si>
    <t>-577.230032902026 151.763846425813 -679.505802889077</t>
  </si>
  <si>
    <t>-627.46175763111 281.250710933226 -661.883392778722</t>
  </si>
  <si>
    <t>-587.849823896886 309.171106917266 -365.823803705643</t>
  </si>
  <si>
    <t>-377.918583032029 197.214989591005 -306.496583652432</t>
  </si>
  <si>
    <t>-563.584645754001 93.3479887687572 -678.328312103271</t>
  </si>
  <si>
    <t>-320.020599240011 24.9861541947337 -405.222599850451</t>
  </si>
  <si>
    <t>-511.477662309078 214.041706006233 -204.695375821984</t>
  </si>
  <si>
    <t>-488.18296738201 247.045550104927 209.821304178943</t>
  </si>
  <si>
    <t>-486.830410717645 281.984151664167 614.727743090227</t>
  </si>
  <si>
    <t>-338.362488409197 303.422420043852 672.448455025062</t>
  </si>
  <si>
    <t>-530.317907604601 55.2493064283678 -199.545823476918</t>
  </si>
  <si>
    <t>-532.149394840981 71.9362319020913 216.596200629234</t>
  </si>
  <si>
    <t>-532.98336903429 100.025269412729 621.938507379088</t>
  </si>
  <si>
    <t>-389.283695975117 59.3276170232461 681.336309501869</t>
  </si>
  <si>
    <t>9763-20170724T150507.239594800.bin</t>
  </si>
  <si>
    <t>-520.520859626745 134.245032798715 -202.135876032271</t>
  </si>
  <si>
    <t>-537.857646788458 133.161415432027 -299.101147813676</t>
  </si>
  <si>
    <t>-550.832802380665 130.323740631868 -406.7469359985</t>
  </si>
  <si>
    <t>-560.027476743615 127.388755570067 -504.270349143333</t>
  </si>
  <si>
    <t>-566.667792311281 124.264060684219 -601.995191867764</t>
  </si>
  <si>
    <t>-573.309355093001 119.832325540576 -739.764114312467</t>
  </si>
  <si>
    <t>-553.513629052445 121.646890829825 -828.791283567864</t>
  </si>
  <si>
    <t>-577.226036535162 150.991833631641 -679.475244423243</t>
  </si>
  <si>
    <t>-627.268002371994 280.536499626789 -661.741993753145</t>
  </si>
  <si>
    <t>-588.689964297348 310.010685441201 -365.696305177439</t>
  </si>
  <si>
    <t>-379.249226188438 197.369520892256 -305.934101482614</t>
  </si>
  <si>
    <t>-563.521156200218 92.5905824539623 -678.257303466454</t>
  </si>
  <si>
    <t>-320.215864331826 24.6745161362048 -404.701850308637</t>
  </si>
  <si>
    <t>-510.981560082833 213.534281186205 -204.69800206142</t>
  </si>
  <si>
    <t>-488.299000747252 246.832154251026 209.829101962227</t>
  </si>
  <si>
    <t>-486.805096870701 281.999479307717 614.705415766468</t>
  </si>
  <si>
    <t>-338.374228199421 303.599912352467 672.460904538692</t>
  </si>
  <si>
    <t>-529.987125217651 54.87868679455 -199.526097219089</t>
  </si>
  <si>
    <t>-532.07904332173 71.6961934150929 216.60946837068</t>
  </si>
  <si>
    <t>-533.017180833055 100.016669319751 621.939379524466</t>
  </si>
  <si>
    <t>-389.310628658818 59.3107413495225 681.314986509567</t>
  </si>
  <si>
    <t>9763-20170724T150507.274690500.bin</t>
  </si>
  <si>
    <t>-520.325783939046 134.119453941394 -202.124415248901</t>
  </si>
  <si>
    <t>-537.636346173798 133.018615877923 -299.094214977276</t>
  </si>
  <si>
    <t>-550.631342403158 130.150189018096 -406.736665347444</t>
  </si>
  <si>
    <t>-559.863130444569 127.180017336038 -504.255601223279</t>
  </si>
  <si>
    <t>-566.559244209966 124.01139526535 -601.975222599984</t>
  </si>
  <si>
    <t>-573.298553511144 119.506999088599 -739.737000824287</t>
  </si>
  <si>
    <t>-553.5400546691 121.27890912182 -828.77331298909</t>
  </si>
  <si>
    <t>-577.18086904196 150.696413273382 -679.461302505563</t>
  </si>
  <si>
    <t>-627.203891270647 280.245756179368 -661.737747170405</t>
  </si>
  <si>
    <t>-589.176248347777 310.450505309696 -365.694570884168</t>
  </si>
  <si>
    <t>-380.01905718215 197.790877610391 -304.981580249752</t>
  </si>
  <si>
    <t>-563.458293055479 92.2997721328015 -678.223321622858</t>
  </si>
  <si>
    <t>-320.292162253771 24.5793710279122 -404.336060605678</t>
  </si>
  <si>
    <t>-510.846400546082 213.412711980823 -204.701589815362</t>
  </si>
  <si>
    <t>-488.332673676315 246.768778045199 209.830115194676</t>
  </si>
  <si>
    <t>-486.794143293932 282.01781382436 614.696277116518</t>
  </si>
  <si>
    <t>-338.384557133907 303.718355827362 672.468906388316</t>
  </si>
  <si>
    <t>-529.798239833407 54.7797270761325 -199.51861321672</t>
  </si>
  <si>
    <t>-531.96775786066 71.6095717636613 216.616033270663</t>
  </si>
  <si>
    <t>-533.023521806295 100.01660289937 621.935860917262</t>
  </si>
  <si>
    <t>-389.324332714847 59.2766979874548 681.3059358564</t>
  </si>
  <si>
    <t>9763-20170724T150507.341588400.bin</t>
  </si>
  <si>
    <t>-519.959036337057 134.006127456317 -202.12273437818</t>
  </si>
  <si>
    <t>-537.223219819195 132.889261005242 -299.1006055517</t>
  </si>
  <si>
    <t>-550.241312196008 129.933056683543 -406.737906782775</t>
  </si>
  <si>
    <t>-559.520740116884 126.851464520641 -504.248914729661</t>
  </si>
  <si>
    <t>-566.289110337592 123.536735118614 -601.958656868342</t>
  </si>
  <si>
    <t>-573.153929891484 118.78829107791 -739.705937546889</t>
  </si>
  <si>
    <t>-553.412324679072 120.420871907484 -828.748765652667</t>
  </si>
  <si>
    <t>-576.983737603805 150.083853537467 -679.482071584842</t>
  </si>
  <si>
    <t>-627.001076296631 279.656030429712 -661.888051216044</t>
  </si>
  <si>
    <t>-590.008273371576 310.625548597025 -365.792807487763</t>
  </si>
  <si>
    <t>-381.152247420166 198.315153502559 -303.418354432334</t>
  </si>
  <si>
    <t>-563.255220706465 91.6906706415155 -678.15335775226</t>
  </si>
  <si>
    <t>-320.269482972396 24.2877068913722 -403.515273305105</t>
  </si>
  <si>
    <t>-510.493720196198 213.249562056892 -204.695635295532</t>
  </si>
  <si>
    <t>-488.37827437788 246.789275650593 209.842662688067</t>
  </si>
  <si>
    <t>-486.770395152684 282.064150875382 614.687603780489</t>
  </si>
  <si>
    <t>-338.403543591609 303.94406515448 672.502386461615</t>
  </si>
  <si>
    <t>-529.443920625347 54.7308133683412 -199.515138177371</t>
  </si>
  <si>
    <t>-531.758395012525 71.5337057081656 216.619824894515</t>
  </si>
  <si>
    <t>-533.031026395433 100.010931284395 621.938964860989</t>
  </si>
  <si>
    <t>-389.316589838285 59.3302826751953 681.312747589871</t>
  </si>
  <si>
    <t>9763-20170724T150507.373676900.bin</t>
  </si>
  <si>
    <t>-519.815593331588 134.011205414482 -202.125488063878</t>
  </si>
  <si>
    <t>-537.054427366701 132.88687380805 -299.107728203753</t>
  </si>
  <si>
    <t>-550.079199612089 129.880304830403 -406.742894514868</t>
  </si>
  <si>
    <t>-559.376742314456 126.734385616803 -504.249988584868</t>
  </si>
  <si>
    <t>-566.174022265669 123.335775493988 -601.954962296143</t>
  </si>
  <si>
    <t>-573.089705739504 118.447612168694 -739.694855546261</t>
  </si>
  <si>
    <t>-553.34312065627 119.988738471062 -828.738068677369</t>
  </si>
  <si>
    <t>-576.88681863985 149.806673032484 -679.501906005901</t>
  </si>
  <si>
    <t>-626.837683910156 279.413033310522 -661.973233085041</t>
  </si>
  <si>
    <t>-590.293283119762 310.54716273815 -365.83945974407</t>
  </si>
  <si>
    <t>-381.699195201472 198.414286449121 -302.280711732593</t>
  </si>
  <si>
    <t>-563.178732057405 91.4099370702988 -678.117776571244</t>
  </si>
  <si>
    <t>-320.313382778156 24.1932315670285 -403.121919451177</t>
  </si>
  <si>
    <t>-510.372480803548 213.234051690067 -204.702364315343</t>
  </si>
  <si>
    <t>-488.465107002315 246.798781941254 209.844945495713</t>
  </si>
  <si>
    <t>-486.751598256954 282.091372518701 614.686458065381</t>
  </si>
  <si>
    <t>-338.412149095583 304.068057191633 672.534815959341</t>
  </si>
  <si>
    <t>-529.296924698676 54.7302227875578 -199.517388904758</t>
  </si>
  <si>
    <t>-531.691799917429 71.5580428582648 216.616109595752</t>
  </si>
  <si>
    <t>-533.028444723574 100.005644923742 621.941577143368</t>
  </si>
  <si>
    <t>-389.331144336743 59.282381369125 681.327630647303</t>
  </si>
  <si>
    <t>9763-20170724T150507.437572600.bin</t>
  </si>
  <si>
    <t>-519.678518352443 134.118245026024 -202.151095869256</t>
  </si>
  <si>
    <t>-536.878533739621 132.969475558086 -299.140021632968</t>
  </si>
  <si>
    <t>-549.94046435871 129.866537002869 -406.767932600114</t>
  </si>
  <si>
    <t>-559.300647023224 126.602024773768 -504.265177692107</t>
  </si>
  <si>
    <t>-566.187506043892 123.050691204488 -601.958405725882</t>
  </si>
  <si>
    <t>-573.255557416357 117.909966779953 -739.681311137916</t>
  </si>
  <si>
    <t>-553.533814587738 119.259794347811 -828.733159209149</t>
  </si>
  <si>
    <t>-576.967597840322 149.383706104847 -679.542884077515</t>
  </si>
  <si>
    <t>-626.803807824115 279.055149062669 -662.207965293177</t>
  </si>
  <si>
    <t>-591.346448244285 310.714186992183 -365.997706126525</t>
  </si>
  <si>
    <t>-383.582395408457 198.41904574035 -300.051501362748</t>
  </si>
  <si>
    <t>-563.294937737088 90.9810457299798 -678.064636626243</t>
  </si>
  <si>
    <t>-320.532319447561 24.031881963542 -402.476454508759</t>
  </si>
  <si>
    <t>-510.227676182151 213.318378700636 -204.733369172746</t>
  </si>
  <si>
    <t>-488.612575075383 246.948015501046 209.824065577705</t>
  </si>
  <si>
    <t>-486.695565428493 282.166136329797 614.684981159197</t>
  </si>
  <si>
    <t>-338.406500162447 304.22473086886 672.631343187895</t>
  </si>
  <si>
    <t>-529.147873727059 54.8522425625104 -199.523804260362</t>
  </si>
  <si>
    <t>-531.699864174153 71.6561825228848 216.609749779757</t>
  </si>
  <si>
    <t>-533.020156262025 100.001253658319 621.944739433686</t>
  </si>
  <si>
    <t>-389.327112354457 59.2922409179894 681.350839575577</t>
  </si>
  <si>
    <t>9763-20170724T150507.474671100.bin</t>
  </si>
  <si>
    <t>-519.632593451773 134.207355619697 -202.169048999832</t>
  </si>
  <si>
    <t>-536.819495562648 133.052060601788 -299.160167478804</t>
  </si>
  <si>
    <t>-549.888886476011 129.899685811901 -406.785694558477</t>
  </si>
  <si>
    <t>-559.262754088221 126.572302850833 -504.279704839547</t>
  </si>
  <si>
    <t>-566.168925686136 122.93997007138 -601.968447957113</t>
  </si>
  <si>
    <t>-573.269011401403 117.664948940919 -739.684634088767</t>
  </si>
  <si>
    <t>-553.542177152157 118.909099330668 -828.73689042033</t>
  </si>
  <si>
    <t>-576.958067225892 149.199440299939 -679.576717106205</t>
  </si>
  <si>
    <t>-626.725301620023 278.923026633064 -662.368884405343</t>
  </si>
  <si>
    <t>-591.806927022039 310.852147696792 -366.123537216311</t>
  </si>
  <si>
    <t>-384.49712880615 198.025702399212 -299.656832382164</t>
  </si>
  <si>
    <t>-563.303063253556 90.7939665745698 -678.043535591294</t>
  </si>
  <si>
    <t>-320.662554070693 24.0529782182832 -402.215593998293</t>
  </si>
  <si>
    <t>-510.152131799903 213.428802654363 -204.752388862948</t>
  </si>
  <si>
    <t>-488.621889168581 246.992021398011 209.814764073</t>
  </si>
  <si>
    <t>-486.690178085385 282.18762679747 614.675998145129</t>
  </si>
  <si>
    <t>-338.406581128802 304.233579041427 672.641051505559</t>
  </si>
  <si>
    <t>-529.124560485647 54.9373998717986 -199.525537039677</t>
  </si>
  <si>
    <t>-531.709947358753 71.7274227812973 216.60836297926</t>
  </si>
  <si>
    <t>-533.019596365965 99.9935768134485 621.947969443555</t>
  </si>
  <si>
    <t>-389.367222170927 59.1700773408581 681.37384074864</t>
  </si>
  <si>
    <t>9763-20170724T150507.541854200.bin</t>
  </si>
  <si>
    <t>-519.479582549277 134.359857173479 -202.173536686084</t>
  </si>
  <si>
    <t>-536.640078554813 133.191370406179 -299.169165617188</t>
  </si>
  <si>
    <t>-549.710333718193 129.927539727492 -406.791269617186</t>
  </si>
  <si>
    <t>-559.09265201454 126.459001779629 -504.279461625905</t>
  </si>
  <si>
    <t>-566.012167266486 122.644556883821 -601.960360376573</t>
  </si>
  <si>
    <t>-573.133574691593 117.069731938142 -739.663717536752</t>
  </si>
  <si>
    <t>-553.360374925437 118.102364669719 -828.708398403224</t>
  </si>
  <si>
    <t>-576.799625055617 148.738052663173 -679.624749687622</t>
  </si>
  <si>
    <t>-626.410839667024 278.562869745119 -662.692905433404</t>
  </si>
  <si>
    <t>-592.979212311835 311.304554230693 -366.36486107776</t>
  </si>
  <si>
    <t>-387.172152230859 196.583434367088 -298.486373835824</t>
  </si>
  <si>
    <t>-563.171790371761 90.3298049304003 -677.964948859397</t>
  </si>
  <si>
    <t>-320.704794392384 23.9289281341826 -401.886332159923</t>
  </si>
  <si>
    <t>-509.964161007164 213.577861729007 -204.787032121147</t>
  </si>
  <si>
    <t>-488.652714249812 247.125171611757 209.792766794077</t>
  </si>
  <si>
    <t>-486.667934251341 282.233004078721 614.659061939322</t>
  </si>
  <si>
    <t>-338.406535829311 304.332978190647 672.660312434838</t>
  </si>
  <si>
    <t>-528.990828658638 55.082153812004 -199.526107401926</t>
  </si>
  <si>
    <t>-531.676470498991 71.8677603857179 216.607341063015</t>
  </si>
  <si>
    <t>-533.019839867741 99.9896643366139 621.95652687324</t>
  </si>
  <si>
    <t>-389.368790284499 59.1865912892965 681.399587623319</t>
  </si>
  <si>
    <t>9763-20170724T150507.574943500.bin</t>
  </si>
  <si>
    <t>-519.430411689066 134.432811087099 -202.181128872696</t>
  </si>
  <si>
    <t>-536.580821397466 133.255000127794 -299.17834879382</t>
  </si>
  <si>
    <t>-549.644654660357 129.914350253594 -406.798985136549</t>
  </si>
  <si>
    <t>-559.020077169871 126.349387905502 -504.284331081749</t>
  </si>
  <si>
    <t>-565.929753245492 122.41135721707 -601.961090461726</t>
  </si>
  <si>
    <t>-573.032491419714 116.633897853047 -739.65697650824</t>
  </si>
  <si>
    <t>-553.221619058604 117.538902074768 -828.694726446233</t>
  </si>
  <si>
    <t>-576.696155329999 148.393104181074 -679.665762157028</t>
  </si>
  <si>
    <t>-626.296586780066 278.241516853731 -662.905557792686</t>
  </si>
  <si>
    <t>-594.167865099487 311.676729363413 -366.510796711874</t>
  </si>
  <si>
    <t>-389.522825960696 195.466428101176 -297.659091481736</t>
  </si>
  <si>
    <t>-563.089584765313 89.9824107572683 -677.916943806304</t>
  </si>
  <si>
    <t>-320.63193351634 23.9395176105104 -401.77330887333</t>
  </si>
  <si>
    <t>-509.936076588924 213.684981899361 -204.80474042399</t>
  </si>
  <si>
    <t>-488.683222384003 247.174569251431 209.782699699315</t>
  </si>
  <si>
    <t>-486.651953155349 282.259631307328 614.654615690083</t>
  </si>
  <si>
    <t>-338.403715613361 304.378435958804 672.682301403516</t>
  </si>
  <si>
    <t>-528.938676927482 55.1372397048829 -199.528480303373</t>
  </si>
  <si>
    <t>-531.656015354249 71.9355943122462 216.604267792019</t>
  </si>
  <si>
    <t>-533.019723636588 99.9879473702154 621.956816725416</t>
  </si>
  <si>
    <t>-389.395983510433 59.1024600679957 681.409313523669</t>
  </si>
  <si>
    <t>9763-20170724T150507.640132600.bin</t>
  </si>
  <si>
    <t>-519.474537735793 134.673608841462 -202.200066052453</t>
  </si>
  <si>
    <t>-536.659935080105 133.485480152855 -299.191046475116</t>
  </si>
  <si>
    <t>-549.766585198312 130.037324035788 -406.802980432652</t>
  </si>
  <si>
    <t>-559.177869314744 126.337078486926 -504.279860925795</t>
  </si>
  <si>
    <t>-566.117872058369 122.2260866117 -601.947306274234</t>
  </si>
  <si>
    <t>-573.254991863475 116.166217034197 -739.629354170202</t>
  </si>
  <si>
    <t>-553.410864721496 116.859131443387 -828.661500177121</t>
  </si>
  <si>
    <t>-576.931294373573 148.041884343886 -679.700776575974</t>
  </si>
  <si>
    <t>-627.069157980445 277.746933030049 -663.468597108581</t>
  </si>
  <si>
    <t>-597.536390254087 311.73783834097 -366.867058440847</t>
  </si>
  <si>
    <t>-394.872353363166 192.557833258438 -297.236338131957</t>
  </si>
  <si>
    <t>-563.269055524647 89.6478443130727 -677.838970945115</t>
  </si>
  <si>
    <t>-320.722405686188 24.4135517929367 -401.551530468772</t>
  </si>
  <si>
    <t>-510.060637580759 213.946951103954 -204.823705291261</t>
  </si>
  <si>
    <t>-488.635294447357 247.325487668127 209.763809163392</t>
  </si>
  <si>
    <t>-486.647700598053 282.28868467398 614.640989907272</t>
  </si>
  <si>
    <t>-338.402088726512 304.410308662451 672.674309329807</t>
  </si>
  <si>
    <t>-528.922605574967 55.4080520578261 -199.532903927489</t>
  </si>
  <si>
    <t>-531.599577117974 72.03408805037 216.607038848407</t>
  </si>
  <si>
    <t>-532.986022674688 100.004303458633 621.956965650929</t>
  </si>
  <si>
    <t>-389.375282165654 59.1621054384339 681.470624386022</t>
  </si>
  <si>
    <t>9763-20170724T150507.673223300.bin</t>
  </si>
  <si>
    <t>-519.601819275769 134.861101397699 -202.217545351705</t>
  </si>
  <si>
    <t>-536.815706180776 133.651685629206 -299.203100816814</t>
  </si>
  <si>
    <t>-549.959981494931 130.150174528961 -406.80887429023</t>
  </si>
  <si>
    <t>-559.406386859399 126.389373959364 -504.279994749226</t>
  </si>
  <si>
    <t>-566.381758477156 122.205712374995 -601.9418643892</t>
  </si>
  <si>
    <t>-573.568151721859 116.030507037338 -739.616198238445</t>
  </si>
  <si>
    <t>-553.731448162468 116.65266127626 -828.650511594448</t>
  </si>
  <si>
    <t>-577.246140103344 147.951114359532 -679.711628878476</t>
  </si>
  <si>
    <t>-627.592828422958 277.590824356371 -663.645398734871</t>
  </si>
  <si>
    <t>-598.787137754726 311.163897238689 -366.924804249263</t>
  </si>
  <si>
    <t>-396.566856185354 191.281656336354 -297.209569001217</t>
  </si>
  <si>
    <t>-563.536960909973 89.5692990519126 -677.808631942963</t>
  </si>
  <si>
    <t>-320.835615733684 24.768472648846 -401.479631443982</t>
  </si>
  <si>
    <t>-510.304566584833 214.154918682209 -204.840785189625</t>
  </si>
  <si>
    <t>-488.671564215498 247.497842704052 209.738815252927</t>
  </si>
  <si>
    <t>-486.649064245721 282.307170852888 614.636340472796</t>
  </si>
  <si>
    <t>-338.401993368466 304.44409796378 672.66010992575</t>
  </si>
  <si>
    <t>-528.945902144398 55.5665353648615 -199.528872307742</t>
  </si>
  <si>
    <t>-531.520097030199 72.0792832004663 216.616140051915</t>
  </si>
  <si>
    <t>-532.947272418623 99.9482623244601 621.990800980786</t>
  </si>
  <si>
    <t>-389.369462471604 59.1369899626961 681.604980978421</t>
  </si>
  <si>
    <t>9763-20170724T150507.739419400.bin</t>
  </si>
  <si>
    <t>-520.278471476054 135.372683008398 -202.209689174396</t>
  </si>
  <si>
    <t>-537.541071920574 134.103555925777 -299.185914634193</t>
  </si>
  <si>
    <t>-550.755037452425 130.50074981381 -406.779754707213</t>
  </si>
  <si>
    <t>-560.269150416825 126.634047047792 -504.240181474012</t>
  </si>
  <si>
    <t>-567.315954172046 122.329344009585 -601.891590781479</t>
  </si>
  <si>
    <t>-574.605851580415 115.968063223618 -739.552022911824</t>
  </si>
  <si>
    <t>-554.790417422942 116.518667848834 -828.591665972377</t>
  </si>
  <si>
    <t>-578.318514747877 147.950829594653 -679.682825361096</t>
  </si>
  <si>
    <t>-629.094349205787 277.43336805405 -663.714568071586</t>
  </si>
  <si>
    <t>-600.269203321305 310.814859436213 -366.97421510265</t>
  </si>
  <si>
    <t>-398.559857125406 190.369719943527 -296.75093947994</t>
  </si>
  <si>
    <t>-564.448503024208 89.6090097920001 -677.72142431481</t>
  </si>
  <si>
    <t>-321.386880027143 25.5869460435226 -401.23549860295</t>
  </si>
  <si>
    <t>-511.351832501849 214.729373303743 -204.84973756719</t>
  </si>
  <si>
    <t>-488.671286408554 247.91078213583 209.68687773571</t>
  </si>
  <si>
    <t>-486.669799722756 282.331415887163 614.613923086806</t>
  </si>
  <si>
    <t>-338.385333016518 304.38269575311 672.574770655206</t>
  </si>
  <si>
    <t>-529.322895829242 56.0583860494583 -199.496794541694</t>
  </si>
  <si>
    <t>-531.610189008135 72.118581099407 216.667689928671</t>
  </si>
  <si>
    <t>-532.899004262016 99.9201905689717 622.023025304188</t>
  </si>
  <si>
    <t>-389.322627800623 59.2985278224144 681.769998315471</t>
  </si>
  <si>
    <t>9763-20170724T150507.775515800.bin</t>
  </si>
  <si>
    <t>-520.83433566296 135.627473523127 -202.206504755914</t>
  </si>
  <si>
    <t>-538.077383546034 134.331785618439 -299.185880641927</t>
  </si>
  <si>
    <t>-551.295660496651 130.696543558702 -406.777984052675</t>
  </si>
  <si>
    <t>-560.823967036314 126.797871231632 -504.235790420476</t>
  </si>
  <si>
    <t>-567.895028920626 122.458488279939 -601.883917120485</t>
  </si>
  <si>
    <t>-575.229576880857 116.044394592225 -739.539422690675</t>
  </si>
  <si>
    <t>-555.432150912698 116.601758793496 -828.583000038355</t>
  </si>
  <si>
    <t>-578.966188797186 148.039918546374 -679.67874115783</t>
  </si>
  <si>
    <t>-629.917701613625 277.462885895992 -663.749564171494</t>
  </si>
  <si>
    <t>-601.123642087289 311.102041461139 -367.035430278949</t>
  </si>
  <si>
    <t>-399.727857265348 190.441672803549 -296.283638226244</t>
  </si>
  <si>
    <t>-565.008804205316 89.7193357467436 -677.70490584641</t>
  </si>
  <si>
    <t>-321.71323886168 25.9614930254556 -401.111423719507</t>
  </si>
  <si>
    <t>-512.074402408987 214.989327541095 -204.834683947009</t>
  </si>
  <si>
    <t>-488.607646878924 248.133984810559 209.661091786034</t>
  </si>
  <si>
    <t>-486.698664035817 282.339349277409 614.597945732844</t>
  </si>
  <si>
    <t>-338.373273257162 304.268667955225 672.500271433188</t>
  </si>
  <si>
    <t>-529.671723337865 56.2437645404309 -199.493774026177</t>
  </si>
  <si>
    <t>-531.734495646653 72.1233114859549 216.678760176435</t>
  </si>
  <si>
    <t>-532.904410161901 99.8408453514387 622.049075789813</t>
  </si>
  <si>
    <t>-389.317979229869 59.3445042445805 681.856924475533</t>
  </si>
  <si>
    <t>9763-20170724T150507.840694000.bin</t>
  </si>
  <si>
    <t>-522.006717556262 135.891943999651 -202.128559732948</t>
  </si>
  <si>
    <t>-539.176868809458 134.548656878618 -299.12019492909</t>
  </si>
  <si>
    <t>-552.31173302675 130.867256566332 -406.720989398125</t>
  </si>
  <si>
    <t>-561.763853677979 126.929344265316 -504.184654114717</t>
  </si>
  <si>
    <t>-568.758199021127 122.552815527153 -601.836631749877</t>
  </si>
  <si>
    <t>-575.984334878551 116.088575724372 -739.49555659839</t>
  </si>
  <si>
    <t>-556.168151801025 116.708117133564 -828.534587285108</t>
  </si>
  <si>
    <t>-579.837570837615 148.08933827962 -679.644978651538</t>
  </si>
  <si>
    <t>-631.036828710993 277.428697023326 -663.788064775185</t>
  </si>
  <si>
    <t>-602.766646780036 311.74545692462 -367.101124053243</t>
  </si>
  <si>
    <t>-401.879312899061 190.576216265851 -295.775680980718</t>
  </si>
  <si>
    <t>-565.742784601555 89.8024856061656 -677.647810986275</t>
  </si>
  <si>
    <t>-322.338935919159 26.4443642243318 -400.875557483637</t>
  </si>
  <si>
    <t>-513.640363103964 215.330905574348 -204.783355735967</t>
  </si>
  <si>
    <t>-488.432946447169 248.358315683983 209.61954597894</t>
  </si>
  <si>
    <t>-486.726935303486 282.390040020159 614.574626798012</t>
  </si>
  <si>
    <t>-338.330591000027 304.092940479904 672.380461111897</t>
  </si>
  <si>
    <t>-530.284420589936 56.3377293520557 -199.470871138174</t>
  </si>
  <si>
    <t>-532.261007927717 72.1522160560824 216.70457724319</t>
  </si>
  <si>
    <t>-532.945972458514 99.7142083815377 622.074405637095</t>
  </si>
  <si>
    <t>-389.32400282511 59.4528154403308 681.955593839459</t>
  </si>
  <si>
    <t>9763-20170724T150507.873780800.bin</t>
  </si>
  <si>
    <t>-522.284688951485 135.917178287821 -202.096981414885</t>
  </si>
  <si>
    <t>-539.452846900598 134.563796462703 -299.088867462059</t>
  </si>
  <si>
    <t>-552.554820890412 130.869436824433 -406.693121726325</t>
  </si>
  <si>
    <t>-561.964793938249 126.920496977487 -504.160433601082</t>
  </si>
  <si>
    <t>-568.904619825509 122.534381210997 -601.815914958016</t>
  </si>
  <si>
    <t>-576.041011448213 116.059241115185 -739.479053585054</t>
  </si>
  <si>
    <t>-556.185518550779 116.706806941068 -828.509023506714</t>
  </si>
  <si>
    <t>-579.95623263298 148.059227742929 -679.632033293154</t>
  </si>
  <si>
    <t>-631.276599648408 277.34983540737 -663.801586724243</t>
  </si>
  <si>
    <t>-603.313281254084 311.770013326337 -367.097528867264</t>
  </si>
  <si>
    <t>-402.448624478362 190.497646445821 -295.883687241757</t>
  </si>
  <si>
    <t>-565.816810602647 89.7835974614422 -677.623870254841</t>
  </si>
  <si>
    <t>-322.360778277286 26.4927880419905 -400.800957158193</t>
  </si>
  <si>
    <t>-513.984173658079 215.433680679616 -204.77953253415</t>
  </si>
  <si>
    <t>-488.398177430019 248.296483323571 209.613273290415</t>
  </si>
  <si>
    <t>-486.70813857693 282.43132506346 614.581476634277</t>
  </si>
  <si>
    <t>-338.306714052412 304.092465226122 672.389855793579</t>
  </si>
  <si>
    <t>-530.438490254536 56.2954417521898 -199.449243674293</t>
  </si>
  <si>
    <t>-532.457500330022 72.1514613921638 216.724412800587</t>
  </si>
  <si>
    <t>-532.976148054092 99.6648391962383 622.08736374571</t>
  </si>
  <si>
    <t>-389.353629505266 59.4441767758265 681.994578663429</t>
  </si>
  <si>
    <t>9763-20170724T150507.942536900.bin</t>
  </si>
  <si>
    <t>-522.43426540844 135.825099642811 -202.072523818694</t>
  </si>
  <si>
    <t>-539.598071288491 134.463500901027 -299.065094431828</t>
  </si>
  <si>
    <t>-552.650462207344 130.775688453055 -406.675639604572</t>
  </si>
  <si>
    <t>-561.9982142582 126.841441988469 -504.149516311318</t>
  </si>
  <si>
    <t>-568.858950529048 122.480396585921 -601.811672169684</t>
  </si>
  <si>
    <t>-575.866821922515 116.052805079426 -739.483639088217</t>
  </si>
  <si>
    <t>-555.893489784561 116.746821585226 -828.486971286146</t>
  </si>
  <si>
    <t>-579.877764511217 148.022553946766 -679.626793368276</t>
  </si>
  <si>
    <t>-631.357797119051 277.244633343473 -663.774310841329</t>
  </si>
  <si>
    <t>-603.783576503677 311.384058056922 -367.00129721803</t>
  </si>
  <si>
    <t>-402.650092756361 190.595200351357 -295.724469780896</t>
  </si>
  <si>
    <t>-565.660522385419 89.7653374055387 -677.630596120462</t>
  </si>
  <si>
    <t>-322.247493382959 26.7463190510061 -400.747081937441</t>
  </si>
  <si>
    <t>-514.170468713456 215.344456342392 -204.720322850948</t>
  </si>
  <si>
    <t>-488.488745055262 248.321162511748 209.657499249451</t>
  </si>
  <si>
    <t>-486.674688289388 282.498545897321 614.594970337789</t>
  </si>
  <si>
    <t>-338.274710359295 304.163057966823 672.405831988159</t>
  </si>
  <si>
    <t>-530.666223340509 56.2053628803428 -199.42008792153</t>
  </si>
  <si>
    <t>-532.565715279588 72.0955550507479 216.752864952397</t>
  </si>
  <si>
    <t>-533.029449988921 99.6163749835509 622.104444926461</t>
  </si>
  <si>
    <t>-389.404076562333 59.4433337112762 682.036702772039</t>
  </si>
  <si>
    <t>9763-20170724T150507.976626900.bin</t>
  </si>
  <si>
    <t>-522.491722565713 135.782140361466 -202.068245580742</t>
  </si>
  <si>
    <t>-539.668171094807 134.419926469527 -299.058465603247</t>
  </si>
  <si>
    <t>-552.713960940673 130.742075600038 -406.670278795494</t>
  </si>
  <si>
    <t>-562.047874144508 126.822206247403 -504.145967492163</t>
  </si>
  <si>
    <t>-568.887253437235 122.481765246575 -601.810594426793</t>
  </si>
  <si>
    <t>-575.857496459424 116.090443020311 -739.486227760974</t>
  </si>
  <si>
    <t>-555.8396633448 116.796037104807 -828.479423813997</t>
  </si>
  <si>
    <t>-579.901572124834 148.040348994807 -679.620897735499</t>
  </si>
  <si>
    <t>-631.457095858439 277.231335607148 -663.738138463051</t>
  </si>
  <si>
    <t>-603.929303387306 311.256676361532 -366.947888462372</t>
  </si>
  <si>
    <t>-402.685122331131 190.722854354544 -295.551826291175</t>
  </si>
  <si>
    <t>-565.651320072383 89.7908395737093 -677.638260200045</t>
  </si>
  <si>
    <t>-322.229239884936 26.8343930753156 -400.706495529819</t>
  </si>
  <si>
    <t>-514.275229907892 215.362781224537 -204.71362742296</t>
  </si>
  <si>
    <t>-488.404203367404 248.335179400015 209.652767341543</t>
  </si>
  <si>
    <t>-486.655089625753 282.518959814476 614.598200957496</t>
  </si>
  <si>
    <t>-338.251979808191 304.158623586194 672.410376860253</t>
  </si>
  <si>
    <t>-530.725832212094 56.1523757817827 -199.41707805126</t>
  </si>
  <si>
    <t>-532.618965035184 72.0954113778021 216.753812779517</t>
  </si>
  <si>
    <t>-533.059423872687 99.6100219338039 622.109389178209</t>
  </si>
  <si>
    <t>-389.426329539802 59.4557918274209 682.035778769105</t>
  </si>
  <si>
    <t>9763-20170724T150508.042337900.bin</t>
  </si>
  <si>
    <t>-522.786350947538 135.869609803234 -202.109447045212</t>
  </si>
  <si>
    <t>-539.980874129076 134.501613395644 -299.096450707414</t>
  </si>
  <si>
    <t>-553.007222016202 130.837532998699 -406.710989953741</t>
  </si>
  <si>
    <t>-562.30853900211 126.940487105561 -504.190818437257</t>
  </si>
  <si>
    <t>-569.100943646565 122.634660636983 -601.86025324168</t>
  </si>
  <si>
    <t>-575.990589479252 116.30564904929 -739.542789785985</t>
  </si>
  <si>
    <t>-555.897512897564 117.034581158326 -828.518902692544</t>
  </si>
  <si>
    <t>-580.076426489233 148.22684720992 -679.665036477171</t>
  </si>
  <si>
    <t>-631.719551132653 277.374930505965 -663.772181970378</t>
  </si>
  <si>
    <t>-604.346934244731 311.325272148134 -366.959039668004</t>
  </si>
  <si>
    <t>-403.087373417321 191.019658063931 -295.222335834177</t>
  </si>
  <si>
    <t>-565.813898970393 89.9797394036502 -677.701213679497</t>
  </si>
  <si>
    <t>-322.395248658473 27.0396968012542 -400.672473413711</t>
  </si>
  <si>
    <t>-514.677096765797 215.455500092726 -204.731844145683</t>
  </si>
  <si>
    <t>-488.32141167367 248.366162262414 209.608950978506</t>
  </si>
  <si>
    <t>-486.609947159207 282.538187036205 614.580766999203</t>
  </si>
  <si>
    <t>-338.199727584748 304.111769196528 672.399334276672</t>
  </si>
  <si>
    <t>-530.950665651593 56.1943224554025 -199.426190465776</t>
  </si>
  <si>
    <t>-532.783652479779 72.1745462663971 216.74355413113</t>
  </si>
  <si>
    <t>-533.117405005995 99.6102565665983 622.105498941243</t>
  </si>
  <si>
    <t>-389.50132203791 59.3815745662869 682.022788730388</t>
  </si>
  <si>
    <t>9763-20170724T150508.075424300.bin</t>
  </si>
  <si>
    <t>-522.956951031068 135.912530713109 -202.117545943044</t>
  </si>
  <si>
    <t>-540.166330477476 134.549251829494 -299.102007485422</t>
  </si>
  <si>
    <t>-553.19782489592 130.883652048452 -406.715841083035</t>
  </si>
  <si>
    <t>-562.498980666656 126.982922831369 -504.195463100581</t>
  </si>
  <si>
    <t>-569.286237458632 122.671527249927 -601.864941829391</t>
  </si>
  <si>
    <t>-576.163267995369 116.332773691984 -739.547803541564</t>
  </si>
  <si>
    <t>-556.044293469049 117.060848664296 -828.517958316996</t>
  </si>
  <si>
    <t>-580.241415677713 148.261336123305 -679.673431042834</t>
  </si>
  <si>
    <t>-631.871123155838 277.436226077035 -663.813100332582</t>
  </si>
  <si>
    <t>-604.698585529915 311.313518804224 -366.973100668124</t>
  </si>
  <si>
    <t>-403.424928548306 191.217776215216 -294.925013798437</t>
  </si>
  <si>
    <t>-566.005427261865 90.0080192234086 -677.702542448656</t>
  </si>
  <si>
    <t>-322.531344145015 27.0139328465332 -400.678329611722</t>
  </si>
  <si>
    <t>-514.921664679531 215.557487188106 -204.741732707981</t>
  </si>
  <si>
    <t>-488.244899930648 248.425072513432 209.58189982672</t>
  </si>
  <si>
    <t>-486.576245324781 282.556196738991 614.574163198432</t>
  </si>
  <si>
    <t>-338.16420894019 304.06776887768 672.411207883502</t>
  </si>
  <si>
    <t>-531.069169066359 56.2246151526892 -199.430792040274</t>
  </si>
  <si>
    <t>-532.897661807355 72.2231987850125 216.738286227743</t>
  </si>
  <si>
    <t>-533.13808471536 99.6255960367685 622.107129973385</t>
  </si>
  <si>
    <t>-389.508877107067 59.4503578902479 682.02876171242</t>
  </si>
  <si>
    <t>9763-20170724T150508.142113400.bin</t>
  </si>
  <si>
    <t>-523.512109290436 136.211121521753 -202.110079482282</t>
  </si>
  <si>
    <t>-540.717069587853 134.825904853827 -299.094954068473</t>
  </si>
  <si>
    <t>-553.714147503022 131.159817630038 -406.71309398401</t>
  </si>
  <si>
    <t>-562.973506947677 127.269265993059 -504.197112911473</t>
  </si>
  <si>
    <t>-569.709082002017 122.978874423241 -601.871109543434</t>
  </si>
  <si>
    <t>-576.503627665623 116.681598851779 -739.559820949259</t>
  </si>
  <si>
    <t>-556.278938926805 117.430703842534 -828.505959182739</t>
  </si>
  <si>
    <t>-580.596834852885 148.597219636615 -679.679596872428</t>
  </si>
  <si>
    <t>-632.258960778923 277.744285730475 -663.845189262503</t>
  </si>
  <si>
    <t>-605.077287970321 311.594913598888 -367.003025138525</t>
  </si>
  <si>
    <t>-403.747074710909 191.929215634742 -294.399331525392</t>
  </si>
  <si>
    <t>-566.403635180156 90.3332627578334 -677.715261706953</t>
  </si>
  <si>
    <t>-322.803069654712 27.0046790810277 -400.74692706699</t>
  </si>
  <si>
    <t>-515.693062382301 216.013452253988 -204.753155672521</t>
  </si>
  <si>
    <t>-487.896741397002 248.452974468993 209.530657727134</t>
  </si>
  <si>
    <t>-486.506601884679 282.561199597891 614.549065129373</t>
  </si>
  <si>
    <t>-338.088216981639 303.946638080077 672.416620215059</t>
  </si>
  <si>
    <t>-531.405460774438 56.4093529362176 -199.40461295194</t>
  </si>
  <si>
    <t>-533.255379416962 72.3505715958704 216.766614395785</t>
  </si>
  <si>
    <t>-533.191995551492 99.5727911738322 622.124956937628</t>
  </si>
  <si>
    <t>-389.613542590524 59.3030733784296 682.104743334844</t>
  </si>
  <si>
    <t>9763-20170724T150508.174204100.bin</t>
  </si>
  <si>
    <t>-523.749108337912 136.402444604829 -202.101153886522</t>
  </si>
  <si>
    <t>-540.950593241678 135.01900988204 -299.086621046852</t>
  </si>
  <si>
    <t>-553.937676990617 131.350115574142 -406.705774743161</t>
  </si>
  <si>
    <t>-563.185322387878 127.45514837336 -504.190706100609</t>
  </si>
  <si>
    <t>-569.906380152042 123.158765447544 -601.865552465081</t>
  </si>
  <si>
    <t>-576.677404213742 116.851701428742 -739.554968997526</t>
  </si>
  <si>
    <t>-556.358611239911 117.615616678664 -828.479465517429</t>
  </si>
  <si>
    <t>-580.77093108178 148.773989827748 -679.678317593887</t>
  </si>
  <si>
    <t>-632.449737905155 277.924619577505 -663.857709304369</t>
  </si>
  <si>
    <t>-605.218770784701 311.788930259802 -367.021633651755</t>
  </si>
  <si>
    <t>-403.858413186045 192.469833168154 -293.932865317504</t>
  </si>
  <si>
    <t>-566.59789495723 90.5052813801328 -677.706197541721</t>
  </si>
  <si>
    <t>-322.930608787884 27.0788765570162 -400.781669292378</t>
  </si>
  <si>
    <t>-515.842830924959 216.220440348177 -204.756824131218</t>
  </si>
  <si>
    <t>-487.744760244448 248.499995370229 209.519067636318</t>
  </si>
  <si>
    <t>-486.465306611675 282.590721065754 614.538119715192</t>
  </si>
  <si>
    <t>-338.044676188858 303.906312400215 672.425603815696</t>
  </si>
  <si>
    <t>-531.616218345621 56.531498045427 -199.400413663514</t>
  </si>
  <si>
    <t>-533.397441606354 72.4313593310351 216.772630177524</t>
  </si>
  <si>
    <t>-533.282390110734 99.5593857459792 622.134521316309</t>
  </si>
  <si>
    <t>-389.71895744061 59.2798143696466 682.143652044084</t>
  </si>
  <si>
    <t>9763-20170724T150508.241935200.bin</t>
  </si>
  <si>
    <t>-523.986999090589 136.90229663655 -202.143897493987</t>
  </si>
  <si>
    <t>-541.222374148278 135.514818643086 -299.123377768562</t>
  </si>
  <si>
    <t>-554.228993329491 131.834489693955 -406.739798076813</t>
  </si>
  <si>
    <t>-563.486755510804 127.927527432195 -504.223227834724</t>
  </si>
  <si>
    <t>-570.210264696069 123.617888837612 -601.897298396855</t>
  </si>
  <si>
    <t>-576.976551896994 117.291341215983 -739.586038265728</t>
  </si>
  <si>
    <t>-556.258395468962 118.144773894636 -828.417444896464</t>
  </si>
  <si>
    <t>-581.058099741195 149.225482931729 -679.714982050854</t>
  </si>
  <si>
    <t>-632.856885637553 278.337584018207 -663.991872998958</t>
  </si>
  <si>
    <t>-605.212068973974 312.111588695276 -367.183815075676</t>
  </si>
  <si>
    <t>-403.737379162125 193.887410266524 -292.645118799075</t>
  </si>
  <si>
    <t>-566.913214558963 90.9502990772239 -677.732434487938</t>
  </si>
  <si>
    <t>-323.04084348479 27.1998576248509 -400.926899499858</t>
  </si>
  <si>
    <t>-516.240374520693 216.870646954705 -204.811466030663</t>
  </si>
  <si>
    <t>-487.44228416527 248.704183978162 209.450884143593</t>
  </si>
  <si>
    <t>-486.399994499087 282.64948359219 614.498955216389</t>
  </si>
  <si>
    <t>-337.976483141752 303.926672557985 672.393184740969</t>
  </si>
  <si>
    <t>-531.718594861557 56.8815570124384 -199.442769521021</t>
  </si>
  <si>
    <t>-533.522632742946 72.7438734184623 216.731682619894</t>
  </si>
  <si>
    <t>-533.305534063306 99.5802416359309 622.088422589956</t>
  </si>
  <si>
    <t>-389.770075477982 59.2387162658547 682.122910202854</t>
  </si>
  <si>
    <t>9763-20170724T150508.341508300.bin</t>
  </si>
  <si>
    <t>-524.041827771749 137.144532481651 -202.160235452699</t>
  </si>
  <si>
    <t>-541.311537784802 135.756728027493 -299.133559672272</t>
  </si>
  <si>
    <t>-554.328878938731 132.086124948388 -406.749048580644</t>
  </si>
  <si>
    <t>-563.585696339002 128.194012498579 -504.233240411711</t>
  </si>
  <si>
    <t>-570.297975097785 123.906317047655 -601.909094341463</t>
  </si>
  <si>
    <t>-577.037982638167 117.619434464993 -739.600942609552</t>
  </si>
  <si>
    <t>-555.977538408995 118.619692353147 -828.350271205868</t>
  </si>
  <si>
    <t>-581.138097906242 149.534512268735 -679.720952616525</t>
  </si>
  <si>
    <t>-633.050103146869 278.604714493094 -664.041370476521</t>
  </si>
  <si>
    <t>-605.182604574801 312.45083838352 -367.262281004491</t>
  </si>
  <si>
    <t>-403.629137848343 194.798049840514 -292.035606442682</t>
  </si>
  <si>
    <t>-566.979306733215 91.262317059751 -677.753259118422</t>
  </si>
  <si>
    <t>-323.062148435499 27.3230283143137 -401.016643630285</t>
  </si>
  <si>
    <t>-516.323997831381 217.195903779667 -204.848801178511</t>
  </si>
  <si>
    <t>-487.309312398137 248.721292935395 209.422025332368</t>
  </si>
  <si>
    <t>-486.360918714136 282.632758751305 614.4748524086</t>
  </si>
  <si>
    <t>-337.936763026868 303.875883520988 672.379917492269</t>
  </si>
  <si>
    <t>-531.785379621528 57.0463588936445 -199.454539019286</t>
  </si>
  <si>
    <t>-533.582449685161 72.9054117624401 216.720024226562</t>
  </si>
  <si>
    <t>-533.330279909593 99.6130028503085 622.083180253508</t>
  </si>
  <si>
    <t>-389.800130926954 59.253674632572 682.118335730907</t>
  </si>
  <si>
    <t>9763-20170724T150508.374591600.bin</t>
  </si>
  <si>
    <t>-523.72462699269 137.600361421391 -202.230036586075</t>
  </si>
  <si>
    <t>-541.047332434536 136.201724569046 -299.193730429993</t>
  </si>
  <si>
    <t>-554.12786106362 132.601993556174 -406.803976489751</t>
  </si>
  <si>
    <t>-563.446830102786 128.809497355845 -504.286106999028</t>
  </si>
  <si>
    <t>-570.228509752363 124.658807563257 -601.963002681341</t>
  </si>
  <si>
    <t>-577.076156233092 118.605439581725 -739.659967095061</t>
  </si>
  <si>
    <t>-553.772623781844 120.584981318657 -827.830543453671</t>
  </si>
  <si>
    <t>-581.166634137184 150.409973297632 -679.720556629002</t>
  </si>
  <si>
    <t>-633.067681064943 279.486567240425 -664.0836659354</t>
  </si>
  <si>
    <t>-604.148016245285 313.630214333694 -367.439263377865</t>
  </si>
  <si>
    <t>-402.171301653704 198.250214077881 -289.864530245377</t>
  </si>
  <si>
    <t>-566.931959657284 92.1524527901156 -677.867302140525</t>
  </si>
  <si>
    <t>-322.318438565659 28.2362572011807 -401.479974026235</t>
  </si>
  <si>
    <t>-515.771632745776 217.674304381902 -204.943254110372</t>
  </si>
  <si>
    <t>-486.803119956401 249.004376891733 209.345622198251</t>
  </si>
  <si>
    <t>-486.268900250536 282.820881996141 614.420661529301</t>
  </si>
  <si>
    <t>-337.823788609792 303.905692919569 672.32985950869</t>
  </si>
  <si>
    <t>-531.603267689697 57.3999020608881 -199.484683694344</t>
  </si>
  <si>
    <t>-533.675193316538 73.3995345782528 216.683222804889</t>
  </si>
  <si>
    <t>-533.370499826326 99.7842413325825 622.050302944719</t>
  </si>
  <si>
    <t>-389.921313194054 59.2050108405815 682.130785455964</t>
  </si>
  <si>
    <t>9763-20170724T150508.440772600.bin</t>
  </si>
  <si>
    <t>-523.01450752328 137.640441904992 -202.261082163254</t>
  </si>
  <si>
    <t>-540.435971852672 136.278426308715 -299.207557393493</t>
  </si>
  <si>
    <t>-553.585463287654 132.714927941677 -406.81065790744</t>
  </si>
  <si>
    <t>-562.950299641791 128.955803918939 -504.28967894555</t>
  </si>
  <si>
    <t>-569.761327749231 124.840982626409 -601.966058205788</t>
  </si>
  <si>
    <t>-576.632975711038 118.841743996804 -739.664238452187</t>
  </si>
  <si>
    <t>-551.746882837906 121.335394214786 -827.388036875621</t>
  </si>
  <si>
    <t>-580.682834719612 150.630031621575 -679.713266048695</t>
  </si>
  <si>
    <t>-632.550879221599 279.737705657763 -664.077554188374</t>
  </si>
  <si>
    <t>-602.699607231225 314.05434135479 -367.545557465385</t>
  </si>
  <si>
    <t>-400.291304011824 200.182798660941 -288.874226993904</t>
  </si>
  <si>
    <t>-566.50816733132 92.3572289950328 -677.881855744083</t>
  </si>
  <si>
    <t>-321.831699878522 28.1984712278843 -401.811653376864</t>
  </si>
  <si>
    <t>-514.7183140651 217.707844507229 -205.009468855377</t>
  </si>
  <si>
    <t>-486.55525610617 249.062016177996 209.333110495617</t>
  </si>
  <si>
    <t>-486.232805650668 282.768997020201 614.378781692761</t>
  </si>
  <si>
    <t>-337.762560644326 303.853547221396 672.223665248089</t>
  </si>
  <si>
    <t>-531.214115680932 57.4579684794489 -199.506235851483</t>
  </si>
  <si>
    <t>-533.347417360107 73.593090580328 216.656109157615</t>
  </si>
  <si>
    <t>-533.402471879263 99.8911156867034 622.045283107637</t>
  </si>
  <si>
    <t>-390.015874980173 59.1332672999886 682.154183543812</t>
  </si>
  <si>
    <t>9763-20170724T150508.474864700.bin</t>
  </si>
  <si>
    <t>-522.686103624693 137.551391697935 -202.270688950191</t>
  </si>
  <si>
    <t>-540.08742570135 136.20942563143 -299.221167620595</t>
  </si>
  <si>
    <t>-553.203399418539 132.672329358976 -406.829199479634</t>
  </si>
  <si>
    <t>-562.533611722287 128.93953408897 -504.312516734028</t>
  </si>
  <si>
    <t>-569.305885781783 124.85316156838 -601.992899552613</t>
  </si>
  <si>
    <t>-576.118738135638 118.896883782555 -739.695771387369</t>
  </si>
  <si>
    <t>-550.570647357556 121.620900633577 -827.222168091144</t>
  </si>
  <si>
    <t>-580.175439110445 150.67097336123 -679.737859882708</t>
  </si>
  <si>
    <t>-632.164908691372 279.733915351957 -664.175375606413</t>
  </si>
  <si>
    <t>-602.392919347911 313.925942658671 -367.621072128927</t>
  </si>
  <si>
    <t>-399.710646080545 200.680100343238 -288.752219868028</t>
  </si>
  <si>
    <t>-566.039075703668 92.3885419258811 -677.916361110511</t>
  </si>
  <si>
    <t>-321.789000774839 27.8650454276037 -401.783501845641</t>
  </si>
  <si>
    <t>-514.303683097256 217.594955649666 -205.018574327931</t>
  </si>
  <si>
    <t>-486.441029058452 249.034038532078 209.337866072044</t>
  </si>
  <si>
    <t>-486.204450514912 282.735664468767 614.378413707136</t>
  </si>
  <si>
    <t>-337.727059874412 303.813922309203 672.207231727421</t>
  </si>
  <si>
    <t>-531.045735192534 57.4103788997579 -199.514256607679</t>
  </si>
  <si>
    <t>-533.193982769319 73.6448846325829 216.644199030464</t>
  </si>
  <si>
    <t>-533.440720324273 99.9137728481958 622.04230178482</t>
  </si>
  <si>
    <t>-390.079957247511 59.0840198559206 682.164064304765</t>
  </si>
  <si>
    <t>9763-20170724T150508.541692700.bin</t>
  </si>
  <si>
    <t>-522.199885736223 137.406263890654 -202.334779808553</t>
  </si>
  <si>
    <t>-539.509689986361 136.095425346103 -299.302045251848</t>
  </si>
  <si>
    <t>-552.506509337807 132.652480804896 -406.927474325053</t>
  </si>
  <si>
    <t>-561.72446883697 129.029908509214 -504.425713075562</t>
  </si>
  <si>
    <t>-568.381692970827 125.079303584695 -602.119417287187</t>
  </si>
  <si>
    <t>-575.031309838778 119.341358647165 -739.839676381415</t>
  </si>
  <si>
    <t>-548.829769067999 122.351726295722 -827.163263775898</t>
  </si>
  <si>
    <t>-579.128804766164 151.027720564502 -679.838122388956</t>
  </si>
  <si>
    <t>-631.306783154062 280.016119108985 -664.363143587438</t>
  </si>
  <si>
    <t>-601.886676622521 313.858231361306 -367.733509456635</t>
  </si>
  <si>
    <t>-398.837153566365 201.364911261938 -288.732443241834</t>
  </si>
  <si>
    <t>-565.055157871583 92.7277607122244 -678.088534745988</t>
  </si>
  <si>
    <t>-321.847419025655 27.5507716045943 -401.276144589078</t>
  </si>
  <si>
    <t>-513.637266232392 217.461690501863 -205.040684368169</t>
  </si>
  <si>
    <t>-486.344539442016 248.94914991146 209.350037277078</t>
  </si>
  <si>
    <t>-486.15050035447 282.654121153078 614.389912600215</t>
  </si>
  <si>
    <t>-337.662524124808 303.700698008939 672.20306349598</t>
  </si>
  <si>
    <t>-530.782948784858 57.2842705850142 -199.520910248963</t>
  </si>
  <si>
    <t>-533.191902432877 73.7452108741429 216.62719868601</t>
  </si>
  <si>
    <t>-533.514122028176 99.9824705593405 622.058424022767</t>
  </si>
  <si>
    <t>-390.172863887457 59.0405340038928 682.150337194158</t>
  </si>
  <si>
    <t>9763-20170724T150508.573770000.bin</t>
  </si>
  <si>
    <t>-521.805471289612 137.239914533697 -202.329716751641</t>
  </si>
  <si>
    <t>-539.026161923186 135.9400821129 -299.313010479289</t>
  </si>
  <si>
    <t>-551.939597383278 132.545491252271 -406.950047753672</t>
  </si>
  <si>
    <t>-561.08981089685 128.980724415218 -504.456829940862</t>
  </si>
  <si>
    <t>-567.687881918464 125.102026472909 -602.157533227128</t>
  </si>
  <si>
    <t>-574.264237529151 119.479647221576 -739.885861450246</t>
  </si>
  <si>
    <t>-547.874091289135 122.627309841735 -827.147914882606</t>
  </si>
  <si>
    <t>-578.384578919656 151.11768413664 -679.860458998317</t>
  </si>
  <si>
    <t>-630.531939173145 280.111450889956 -664.334754127579</t>
  </si>
  <si>
    <t>-601.149387694187 313.78194448376 -367.681779690684</t>
  </si>
  <si>
    <t>-398.019907389885 201.468320476324 -288.630896647907</t>
  </si>
  <si>
    <t>-564.330020392528 92.8120579143101 -678.151363263603</t>
  </si>
  <si>
    <t>-321.542830082399 27.3752755783637 -400.937463843443</t>
  </si>
  <si>
    <t>-512.955789713901 217.190112721499 -205.048336903269</t>
  </si>
  <si>
    <t>-486.300965992682 248.86145529056 209.369868519272</t>
  </si>
  <si>
    <t>-486.115888370257 282.624046140416 614.410979434732</t>
  </si>
  <si>
    <t>-337.620705253764 303.584612240957 672.236859975868</t>
  </si>
  <si>
    <t>-530.555285611528 57.175953562846 -199.519867686629</t>
  </si>
  <si>
    <t>-533.188078770498 73.7665566041273 216.621687280317</t>
  </si>
  <si>
    <t>-533.58256346291 99.9687620143059 622.073421762121</t>
  </si>
  <si>
    <t>-390.223190037453 59.0336008069696 682.126767288604</t>
  </si>
  <si>
    <t>9763-20170724T150508.638957000.bin</t>
  </si>
  <si>
    <t>-521.022893949721 137.242253316806 -202.291446665416</t>
  </si>
  <si>
    <t>-538.152320249119 135.951527967941 -299.291041831092</t>
  </si>
  <si>
    <t>-550.976148724296 132.637571685096 -406.941364801295</t>
  </si>
  <si>
    <t>-560.053207134552 129.173003983951 -504.458403081021</t>
  </si>
  <si>
    <t>-566.588020823105 125.420462702999 -602.168306294942</t>
  </si>
  <si>
    <t>-573.087447514084 120.002804671235 -739.908718823756</t>
  </si>
  <si>
    <t>-546.5218935454 123.304825815732 -827.111759495552</t>
  </si>
  <si>
    <t>-577.186561137072 151.564637742627 -679.841755854997</t>
  </si>
  <si>
    <t>-629.202529524678 280.593917008043 -664.155587066668</t>
  </si>
  <si>
    <t>-599.833992870863 314.007005434333 -367.472135943899</t>
  </si>
  <si>
    <t>-396.657781909939 201.908789303539 -288.235586861335</t>
  </si>
  <si>
    <t>-563.242469307658 93.2304311578916 -678.205198741637</t>
  </si>
  <si>
    <t>-320.845629312042 27.2771013323122 -400.568815951164</t>
  </si>
  <si>
    <t>-512.085403101821 217.301812904108 -205.049160300195</t>
  </si>
  <si>
    <t>-486.130869790061 248.875251847323 209.420952186094</t>
  </si>
  <si>
    <t>-486.064795685877 282.575143472091 614.460612044433</t>
  </si>
  <si>
    <t>-337.563234171903 303.490465920854 672.286515119685</t>
  </si>
  <si>
    <t>-530.068650708944 57.2196542839079 -199.496702606154</t>
  </si>
  <si>
    <t>-533.109378848711 73.8990191986704 216.638520937107</t>
  </si>
  <si>
    <t>-533.725451050156 100.005861449579 622.105854958331</t>
  </si>
  <si>
    <t>-390.374059375605 58.886987218486 682.052588464698</t>
  </si>
  <si>
    <t>9763-20170724T150508.672044500.bin</t>
  </si>
  <si>
    <t>-520.594289894189 137.278057051696 -202.278462448086</t>
  </si>
  <si>
    <t>-537.639328267746 135.98785187902 -299.29293169869</t>
  </si>
  <si>
    <t>-550.369192663464 132.75245332089 -406.956703002407</t>
  </si>
  <si>
    <t>-559.36451275177 129.39102695746 -504.485102206194</t>
  </si>
  <si>
    <t>-565.822986660303 125.774207699296 -602.205018173637</t>
  </si>
  <si>
    <t>-572.222807700828 120.581802582303 -739.958686432164</t>
  </si>
  <si>
    <t>-545.55653735396 123.992552214663 -827.126847816818</t>
  </si>
  <si>
    <t>-576.360566500551 152.046544173461 -679.84352894595</t>
  </si>
  <si>
    <t>-628.216543075575 281.127735565502 -664.023953987219</t>
  </si>
  <si>
    <t>-599.014269409029 314.004070717735 -367.264042565533</t>
  </si>
  <si>
    <t>-395.823111179814 202.24230373168 -287.591917459349</t>
  </si>
  <si>
    <t>-562.427248246316 93.707354719003 -678.291756183264</t>
  </si>
  <si>
    <t>-320.336366966819 27.5466081013542 -400.585737044119</t>
  </si>
  <si>
    <t>-511.480473921842 217.225434269076 -205.039109975823</t>
  </si>
  <si>
    <t>-485.885887233975 248.922824213693 209.443975092529</t>
  </si>
  <si>
    <t>-486.029722383002 282.56240510959 614.480796626734</t>
  </si>
  <si>
    <t>-337.524150377604 303.393285983537 672.32692714466</t>
  </si>
  <si>
    <t>-529.696316482828 57.2843422615572 -199.501212117541</t>
  </si>
  <si>
    <t>-532.996768697451 74.0391344625489 216.62902736617</t>
  </si>
  <si>
    <t>-533.772823754347 100.080880402581 622.086045914817</t>
  </si>
  <si>
    <t>-390.424001473867 58.8586323093205 681.968021331662</t>
  </si>
  <si>
    <t>9763-20170724T150508.738858400.bin</t>
  </si>
  <si>
    <t>-519.654025235629 137.618670019314 -202.364473225383</t>
  </si>
  <si>
    <t>-536.335799522676 136.257672287814 -299.440979345323</t>
  </si>
  <si>
    <t>-548.79002511593 133.071419988285 -407.138551978495</t>
  </si>
  <si>
    <t>-557.591515456196 129.805528386981 -504.687785679757</t>
  </si>
  <si>
    <t>-563.914906192155 126.335673526372 -602.421996390178</t>
  </si>
  <si>
    <t>-570.190008710757 121.403898386075 -740.191028060034</t>
  </si>
  <si>
    <t>-543.426994612524 124.898289943426 -827.326124730083</t>
  </si>
  <si>
    <t>-574.366785406808 152.758406240657 -680.020988780868</t>
  </si>
  <si>
    <t>-625.841553362643 281.900470496189 -663.807035535771</t>
  </si>
  <si>
    <t>-597.485457287321 314.628529654608 -366.948936450967</t>
  </si>
  <si>
    <t>-394.197417763894 202.774651955797 -287.654021598727</t>
  </si>
  <si>
    <t>-560.4656998133 94.4091892571357 -678.565345499846</t>
  </si>
  <si>
    <t>-318.905504863826 27.6663886342258 -400.874835199779</t>
  </si>
  <si>
    <t>-510.126553846 217.367485472515 -205.192091621803</t>
  </si>
  <si>
    <t>-485.162054968278 249.02305694429 209.332572148386</t>
  </si>
  <si>
    <t>-485.955414453946 282.569281957756 614.453069106443</t>
  </si>
  <si>
    <t>-337.459295598184 303.283887816315 672.365167677244</t>
  </si>
  <si>
    <t>-529.023540278159 57.9297045728756 -199.504859496291</t>
  </si>
  <si>
    <t>-533.15794576523 74.2240732860564 216.636192494859</t>
  </si>
  <si>
    <t>-533.897098884428 100.161254071898 622.067434046825</t>
  </si>
  <si>
    <t>-390.542735851715 58.7758319166621 681.823372268305</t>
  </si>
  <si>
    <t>9763-20170724T150508.776960500.bin</t>
  </si>
  <si>
    <t>-519.060348988965 137.904094883578 -202.730077590862</t>
  </si>
  <si>
    <t>-535.851469120895 136.41110741772 -299.785856445412</t>
  </si>
  <si>
    <t>-548.376894049372 133.152071989525 -407.472872070834</t>
  </si>
  <si>
    <t>-557.226381692435 129.851912120559 -505.016659715507</t>
  </si>
  <si>
    <t>-563.583688678327 126.380360109812 -602.748788608802</t>
  </si>
  <si>
    <t>-569.893837448761 121.481612899142 -740.517279779265</t>
  </si>
  <si>
    <t>-543.121906906259 124.975471437774 -827.649620470838</t>
  </si>
  <si>
    <t>-574.044028957344 152.824478297858 -680.339332553267</t>
  </si>
  <si>
    <t>-625.544129432095 282.001083436107 -664.022216448216</t>
  </si>
  <si>
    <t>-597.620905664867 314.420654732903 -367.089045145289</t>
  </si>
  <si>
    <t>-394.147682307046 202.491329262367 -288.377714650197</t>
  </si>
  <si>
    <t>-560.165113359738 94.4695267919531 -678.900002148702</t>
  </si>
  <si>
    <t>-318.811500965162 27.501469411505 -401.257254001171</t>
  </si>
  <si>
    <t>-509.596463147137 217.273455858082 -205.407168670371</t>
  </si>
  <si>
    <t>-484.911206836724 249.341744516651 209.102515450615</t>
  </si>
  <si>
    <t>-485.911364790505 282.608563954522 614.368022296268</t>
  </si>
  <si>
    <t>-337.444652001408 303.445288879629 672.311656283984</t>
  </si>
  <si>
    <t>-528.598916044231 58.2618599368166 -199.563543554037</t>
  </si>
  <si>
    <t>-533.183300488618 74.2277112922302 216.585581917349</t>
  </si>
  <si>
    <t>-533.968300595476 100.155268438979 622.065295432071</t>
  </si>
  <si>
    <t>-390.653482769143 58.5543546708138 681.766388418764</t>
  </si>
  <si>
    <t>9763-20170724T150508.840782800.bin</t>
  </si>
  <si>
    <t>-517.41350307672 137.988137578854 -202.853941425994</t>
  </si>
  <si>
    <t>-535.122522206146 135.984995909884 -299.737330041588</t>
  </si>
  <si>
    <t>-548.264260221001 132.408845746926 -407.340759164463</t>
  </si>
  <si>
    <t>-557.523267381976 128.936745226735 -504.840626050316</t>
  </si>
  <si>
    <t>-564.150673842857 125.416684345566 -602.55284702184</t>
  </si>
  <si>
    <t>-570.701874195629 120.58791822696 -740.312668746962</t>
  </si>
  <si>
    <t>-544.033787823673 124.086479068017 -827.476806014358</t>
  </si>
  <si>
    <t>-574.741352251293 151.901505107697 -680.111850783304</t>
  </si>
  <si>
    <t>-626.183223105149 281.039956205921 -663.635047536025</t>
  </si>
  <si>
    <t>-599.098976436424 313.16565705311 -366.592321934511</t>
  </si>
  <si>
    <t>-395.225934694293 201.150337309894 -289.046375096263</t>
  </si>
  <si>
    <t>-560.870746268228 93.5433278195017 -678.72591098168</t>
  </si>
  <si>
    <t>-319.090218622541 26.2298180214425 -401.320813807801</t>
  </si>
  <si>
    <t>-508.155534786888 216.837525372165 -206.041104319691</t>
  </si>
  <si>
    <t>-485.372023880458 250.415761909146 208.457881101324</t>
  </si>
  <si>
    <t>-485.829974612441 282.877017038013 613.929814739444</t>
  </si>
  <si>
    <t>-337.595135678126 304.962424402289 672.004498779186</t>
  </si>
  <si>
    <t>-527.034691775958 58.7820755182415 -199.482512019937</t>
  </si>
  <si>
    <t>-532.663611175341 74.0548759432322 216.679833393324</t>
  </si>
  <si>
    <t>-534.121396242668 100.094287257541 622.109750182979</t>
  </si>
  <si>
    <t>-390.905242913775 57.9708182295853 681.681082993922</t>
  </si>
  <si>
    <t>9763-20170724T150508.875878500.bin</t>
  </si>
  <si>
    <t>-516.351273763383 137.899795097261 -202.658712412482</t>
  </si>
  <si>
    <t>-534.485796352092 136.005657836408 -299.465504450058</t>
  </si>
  <si>
    <t>-547.959367016577 132.481420625392 -407.029648892794</t>
  </si>
  <si>
    <t>-557.459316249004 129.036657568827 -504.507224475418</t>
  </si>
  <si>
    <t>-564.267052127494 125.529615177461 -602.207597404594</t>
  </si>
  <si>
    <t>-571.00703345557 120.708597227592 -739.958568181274</t>
  </si>
  <si>
    <t>-544.437679175768 124.198736043756 -827.153138447793</t>
  </si>
  <si>
    <t>-574.966615103503 152.0181675889 -679.750302907825</t>
  </si>
  <si>
    <t>-626.280949932496 281.21481306821 -663.065681891654</t>
  </si>
  <si>
    <t>-599.636992514516 313.786694367245 -366.031659307333</t>
  </si>
  <si>
    <t>-395.739164258007 201.633207268602 -288.751148882764</t>
  </si>
  <si>
    <t>-561.088920577536 93.6610008710863 -678.38687243864</t>
  </si>
  <si>
    <t>-318.940515155828 26.2490299558417 -401.204332664747</t>
  </si>
  <si>
    <t>-506.73497744178 216.933875809602 -206.178010146453</t>
  </si>
  <si>
    <t>-485.89867324877 250.831952595468 208.397396500315</t>
  </si>
  <si>
    <t>-485.77035699267 283.123594064762 613.765144543691</t>
  </si>
  <si>
    <t>-337.726865314926 306.13268859093 671.969173977579</t>
  </si>
  <si>
    <t>-526.094170911842 59.0563189854931 -199.436055502462</t>
  </si>
  <si>
    <t>-532.16528881056 74.0565720772552 216.729915004052</t>
  </si>
  <si>
    <t>-534.153483823548 100.076619121478 622.124742648267</t>
  </si>
  <si>
    <t>-391.015148018965 57.6651178555298 681.678751517895</t>
  </si>
  <si>
    <t>9763-20170724T150508.937954300.bin</t>
  </si>
  <si>
    <t>-514.045926221668 138.644487702378 -202.627995621682</t>
  </si>
  <si>
    <t>-532.82360174749 137.087679897078 -299.31810035643</t>
  </si>
  <si>
    <t>-546.945665605039 133.707808037361 -406.803606892211</t>
  </si>
  <si>
    <t>-556.995652619948 130.307377059062 -504.227612499256</t>
  </si>
  <si>
    <t>-564.310732510398 126.762329632778 -601.889902980155</t>
  </si>
  <si>
    <t>-571.714161032444 121.804868048507 -739.602020080201</t>
  </si>
  <si>
    <t>-545.402591038108 125.222030562414 -826.877559262622</t>
  </si>
  <si>
    <t>-575.340049289916 153.184326134383 -679.409075893028</t>
  </si>
  <si>
    <t>-626.429897772035 282.438263431945 -662.492023273557</t>
  </si>
  <si>
    <t>-601.125956150515 316.097472796392 -365.462157526059</t>
  </si>
  <si>
    <t>-397.603092187804 203.699191132849 -287.551479877612</t>
  </si>
  <si>
    <t>-561.543225657471 94.8079532683855 -678.049437237135</t>
  </si>
  <si>
    <t>-318.341947847737 26.7839556671372 -401.666063044839</t>
  </si>
  <si>
    <t>-503.775116731246 217.607067907268 -206.092421501888</t>
  </si>
  <si>
    <t>-486.712141327881 251.445142036938 208.660284619366</t>
  </si>
  <si>
    <t>-485.639741615341 283.642371506773 613.722128155358</t>
  </si>
  <si>
    <t>-337.939600754588 307.999428758089 672.249132971363</t>
  </si>
  <si>
    <t>-524.479308202368 59.8415075832179 -199.487642397012</t>
  </si>
  <si>
    <t>-530.535290748246 74.5401450306792 216.689347051092</t>
  </si>
  <si>
    <t>-534.084758199981 100.139308483812 622.127500237388</t>
  </si>
  <si>
    <t>-391.078742715723 57.410813478974 681.772771616298</t>
  </si>
  <si>
    <t>9763-20170724T150508.975053900.bin</t>
  </si>
  <si>
    <t>-512.949616953558 139.194824385637 -202.731726401011</t>
  </si>
  <si>
    <t>-531.855744741032 137.866002777445 -299.400182646117</t>
  </si>
  <si>
    <t>-546.236614343308 134.600559420195 -406.855064178851</t>
  </si>
  <si>
    <t>-556.560797147989 131.244292717107 -504.251873135541</t>
  </si>
  <si>
    <t>-564.185981509517 127.681581337983 -601.88982319755</t>
  </si>
  <si>
    <t>-572.059661036756 122.632851613533 -739.572406382069</t>
  </si>
  <si>
    <t>-545.930174949075 125.967295747443 -826.905908132566</t>
  </si>
  <si>
    <t>-575.420686270909 154.066220854781 -679.392232516547</t>
  </si>
  <si>
    <t>-626.330849298048 283.393769763366 -662.434871835185</t>
  </si>
  <si>
    <t>-602.125079479854 317.437967938443 -365.357337952436</t>
  </si>
  <si>
    <t>-398.825653910784 205.050630483471 -286.849779164862</t>
  </si>
  <si>
    <t>-561.737826454303 95.6630291752722 -678.033088584713</t>
  </si>
  <si>
    <t>-317.939524574766 27.1542621660763 -402.180577331676</t>
  </si>
  <si>
    <t>-502.281641375653 218.265627240375 -206.039297137903</t>
  </si>
  <si>
    <t>-487.034507002011 251.524737591966 208.831037628055</t>
  </si>
  <si>
    <t>-485.583873344471 283.818362482275 613.806301345266</t>
  </si>
  <si>
    <t>-337.995752952463 308.517977515833 672.472105705948</t>
  </si>
  <si>
    <t>-523.698453689593 60.3188848922273 -199.60691533485</t>
  </si>
  <si>
    <t>-529.760517837891 75.054248585895 216.568626418536</t>
  </si>
  <si>
    <t>-534.04653436736 100.164839857827 622.104785800369</t>
  </si>
  <si>
    <t>-391.090811598436 57.3599222046314 681.815773023727</t>
  </si>
  <si>
    <t>9763-20170724T150509.038857200.bin</t>
  </si>
  <si>
    <t>-511.019746471667 140.346700969299 -202.862102339028</t>
  </si>
  <si>
    <t>-529.868345419947 139.374556528867 -299.546102217101</t>
  </si>
  <si>
    <t>-544.604830942094 136.331636667107 -406.959229398197</t>
  </si>
  <si>
    <t>-555.411031030265 133.087135242929 -504.307591007834</t>
  </si>
  <si>
    <t>-563.672496916733 129.534845270372 -601.893994385432</t>
  </si>
  <si>
    <t>-572.59821617483 124.382431916716 -739.508695156864</t>
  </si>
  <si>
    <t>-547.005054022611 127.496161041531 -827.008915249502</t>
  </si>
  <si>
    <t>-575.328309752804 155.900372855602 -679.34090279771</t>
  </si>
  <si>
    <t>-625.001055776435 285.60975249261 -661.875901250501</t>
  </si>
  <si>
    <t>-603.505890727411 320.168453095901 -364.649379164969</t>
  </si>
  <si>
    <t>-400.337616609713 208.517678147841 -284.763575336899</t>
  </si>
  <si>
    <t>-561.977259582683 97.4196297876747 -678.017143877453</t>
  </si>
  <si>
    <t>-317.090398481075 27.4081316155725 -403.582430772524</t>
  </si>
  <si>
    <t>-499.603037268147 219.486471262613 -205.92853751051</t>
  </si>
  <si>
    <t>-487.92545412346 251.469683243487 209.157847938722</t>
  </si>
  <si>
    <t>-485.472450072427 284.071312489965 613.999488866177</t>
  </si>
  <si>
    <t>-337.999479110041 308.775810716307 672.952050824921</t>
  </si>
  <si>
    <t>-522.379025599609 61.0451241954572 -199.832455290764</t>
  </si>
  <si>
    <t>-528.643283686758 76.154018513445 216.326798807922</t>
  </si>
  <si>
    <t>-534.004892814982 100.152132124426 622.029034094965</t>
  </si>
  <si>
    <t>-391.186527812344 57.0261512355785 681.837649160992</t>
  </si>
  <si>
    <t>9763-20170724T150509.073949000.bin</t>
  </si>
  <si>
    <t>-510.209565547475 140.674492258661 -202.946553554062</t>
  </si>
  <si>
    <t>-528.969324303685 139.891571500349 -299.649456672433</t>
  </si>
  <si>
    <t>-543.811164627303 137.004960867041 -407.052394041006</t>
  </si>
  <si>
    <t>-554.792026353926 133.870285704951 -504.384871163368</t>
  </si>
  <si>
    <t>-563.305460329255 130.390133885898 -601.952257449429</t>
  </si>
  <si>
    <t>-572.665091130684 125.293984403975 -739.540096417395</t>
  </si>
  <si>
    <t>-547.37243048863 128.331738640266 -827.130471520108</t>
  </si>
  <si>
    <t>-575.106954865354 156.809384702364 -679.358610355858</t>
  </si>
  <si>
    <t>-624.195135681063 286.739291809578 -661.669680239284</t>
  </si>
  <si>
    <t>-604.22053205694 320.932391672364 -364.294596587301</t>
  </si>
  <si>
    <t>-400.950546774345 209.677265882925 -284.116063846713</t>
  </si>
  <si>
    <t>-561.948778248162 98.2838724121443 -678.086032539864</t>
  </si>
  <si>
    <t>-316.657666993887 27.2462174346679 -404.431639369829</t>
  </si>
  <si>
    <t>-498.369926851794 219.937882952568 -205.88801609284</t>
  </si>
  <si>
    <t>-488.343792124442 251.404404826887 209.280998354917</t>
  </si>
  <si>
    <t>-485.461984803025 284.220023859909 614.065632432488</t>
  </si>
  <si>
    <t>-337.998941079302 308.682851893397 673.143708878338</t>
  </si>
  <si>
    <t>-522.068673897955 61.2143243736446 -199.955866076805</t>
  </si>
  <si>
    <t>-527.999394851076 76.7932396285751 216.190888920031</t>
  </si>
  <si>
    <t>-533.979893110995 100.163557359726 621.974992458957</t>
  </si>
  <si>
    <t>-391.211307789041 56.9198087047555 681.817430854835</t>
  </si>
  <si>
    <t>9763-20170724T150509.142850400.bin</t>
  </si>
  <si>
    <t>-509.306359377127 141.185334478802 -202.944705577221</t>
  </si>
  <si>
    <t>-527.908663438272 140.691017484419 -299.680010446128</t>
  </si>
  <si>
    <t>-542.888986865248 138.101310978375 -407.071306123673</t>
  </si>
  <si>
    <t>-554.119948162147 135.209845575481 -504.382654260407</t>
  </si>
  <si>
    <t>-563.006887564819 131.937694495872 -601.923984286765</t>
  </si>
  <si>
    <t>-573.020526751334 127.087783253453 -739.474699727384</t>
  </si>
  <si>
    <t>-548.34702497142 130.090325119653 -827.242590830398</t>
  </si>
  <si>
    <t>-575.026630290252 158.528420740501 -679.238071451687</t>
  </si>
  <si>
    <t>-623.390891623375 288.655498272489 -661.219304547089</t>
  </si>
  <si>
    <t>-604.700561457619 321.520533908515 -363.611265421718</t>
  </si>
  <si>
    <t>-401.246600943044 211.12808117998 -282.710150850574</t>
  </si>
  <si>
    <t>-562.161784555934 99.9348253249445 -678.108629758962</t>
  </si>
  <si>
    <t>-316.192473068084 26.8365048525798 -405.778219723666</t>
  </si>
  <si>
    <t>-496.770004703095 220.762448431732 -205.731234603128</t>
  </si>
  <si>
    <t>-488.940756957508 251.465598867542 209.542252053551</t>
  </si>
  <si>
    <t>-485.491648622262 284.452028452705 614.347245125748</t>
  </si>
  <si>
    <t>-338.020875318057 308.475680644772 673.586076557971</t>
  </si>
  <si>
    <t>-521.8139840735 61.522829042809 -200.040107393665</t>
  </si>
  <si>
    <t>-526.613753007215 77.9352413723525 216.089239785935</t>
  </si>
  <si>
    <t>-533.934024288882 100.177870541972 621.891881437428</t>
  </si>
  <si>
    <t>-391.246873599758 56.7190923097933 681.772698453521</t>
  </si>
  <si>
    <t>9763-20170724T150509.174931200.bin</t>
  </si>
  <si>
    <t>-509.091470129151 141.535081463629 -202.880784867515</t>
  </si>
  <si>
    <t>-527.640278929848 141.145871734539 -299.626756132865</t>
  </si>
  <si>
    <t>-542.646102128958 138.700754309751 -407.017941447722</t>
  </si>
  <si>
    <t>-553.935591734751 135.946734774855 -504.326445657902</t>
  </si>
  <si>
    <t>-562.917135539822 132.815875545424 -601.8637650585</t>
  </si>
  <si>
    <t>-573.102382226586 128.16605151222 -739.408847975288</t>
  </si>
  <si>
    <t>-548.737567555858 131.196587046114 -827.262059657989</t>
  </si>
  <si>
    <t>-574.987251911465 159.528984835763 -679.127763596903</t>
  </si>
  <si>
    <t>-623.14109648643 289.691511435324 -660.812250392613</t>
  </si>
  <si>
    <t>-604.326817752882 322.271227737099 -363.180684084486</t>
  </si>
  <si>
    <t>-400.884457361989 211.967885117782 -282.12897964553</t>
  </si>
  <si>
    <t>-562.213166378759 100.913803460773 -678.092124121705</t>
  </si>
  <si>
    <t>-316.119309582407 26.8742030184371 -406.139320784852</t>
  </si>
  <si>
    <t>-496.403624739323 221.243517059711 -205.608369205938</t>
  </si>
  <si>
    <t>-489.211470372533 251.624422307741 209.700316306838</t>
  </si>
  <si>
    <t>-485.525512875326 284.563854631398 614.504610372673</t>
  </si>
  <si>
    <t>-338.049201232759 308.384416922757 673.811555176217</t>
  </si>
  <si>
    <t>-521.713775581741 61.7766988260128 -200.062513289039</t>
  </si>
  <si>
    <t>-526.284560124946 78.4280711820502 216.059902302201</t>
  </si>
  <si>
    <t>-533.909662584739 100.197296466309 621.86870843093</t>
  </si>
  <si>
    <t>-391.243564311049 56.6795477281462 681.756822734086</t>
  </si>
  <si>
    <t>9763-20170724T150509.242116800.bin</t>
  </si>
  <si>
    <t>-508.909503851576 142.413063461098 -202.833801829518</t>
  </si>
  <si>
    <t>-527.275581221997 142.154331545089 -299.615123659896</t>
  </si>
  <si>
    <t>-542.142611747789 139.978842623223 -407.031303070305</t>
  </si>
  <si>
    <t>-553.338044194678 137.51483094345 -504.358481921425</t>
  </si>
  <si>
    <t>-562.260345299696 134.717717456876 -601.911394850052</t>
  </si>
  <si>
    <t>-572.401907978871 130.581443803355 -739.47616142598</t>
  </si>
  <si>
    <t>-548.798281404028 133.624847550298 -827.536455465094</t>
  </si>
  <si>
    <t>-574.250676155798 161.731146485419 -679.083491492106</t>
  </si>
  <si>
    <t>-620.784302182818 292.357781025687 -659.619975745015</t>
  </si>
  <si>
    <t>-602.392157985441 325.304368138355 -362.00228630283</t>
  </si>
  <si>
    <t>-398.734330633467 215.131353842499 -281.315312323607</t>
  </si>
  <si>
    <t>-561.587404374112 103.088555354217 -678.253706732847</t>
  </si>
  <si>
    <t>-315.759924965438 27.3317969663105 -406.269224879534</t>
  </si>
  <si>
    <t>-495.880319723238 222.246011805646 -205.424237477608</t>
  </si>
  <si>
    <t>-489.853532745738 252.13100980064 209.938955041681</t>
  </si>
  <si>
    <t>-485.582531668898 284.789317196213 614.765155105207</t>
  </si>
  <si>
    <t>-338.109872322363 308.224370131718 674.234617110661</t>
  </si>
  <si>
    <t>-521.850175804931 62.4879531684257 -200.122027980671</t>
  </si>
  <si>
    <t>-526.102858737751 79.3592576003987 215.99483853819</t>
  </si>
  <si>
    <t>-533.843540761068 100.239322973306 621.847281562883</t>
  </si>
  <si>
    <t>-391.219638368527 56.604767785768 681.750884192282</t>
  </si>
  <si>
    <t>9763-20170724T150509.276208200.bin</t>
  </si>
  <si>
    <t>-508.95622504766 142.864634133689 -202.827981557718</t>
  </si>
  <si>
    <t>-527.123271576716 142.647008804492 -299.646951543126</t>
  </si>
  <si>
    <t>-541.782050318199 140.576873125841 -407.093933760997</t>
  </si>
  <si>
    <t>-552.796720020774 138.231326205875 -504.44461609229</t>
  </si>
  <si>
    <t>-561.547467562504 135.574984586553 -602.016978934649</t>
  </si>
  <si>
    <t>-571.458738586212 131.659843558555 -739.604965300004</t>
  </si>
  <si>
    <t>-548.320755574317 134.652102955735 -827.79044764612</t>
  </si>
  <si>
    <t>-573.376846514499 162.719275857504 -679.167959887397</t>
  </si>
  <si>
    <t>-619.730498808563 293.376964570477 -659.525531245587</t>
  </si>
  <si>
    <t>-602.213712348077 325.630808157911 -361.779337127598</t>
  </si>
  <si>
    <t>-398.172364729993 215.823971938798 -281.563474908932</t>
  </si>
  <si>
    <t>-560.778481784587 104.061764127079 -678.406407942304</t>
  </si>
  <si>
    <t>-315.521173036736 27.5000620564017 -406.152407519764</t>
  </si>
  <si>
    <t>-495.779238033986 222.756324382656 -205.367712860951</t>
  </si>
  <si>
    <t>-490.196864176499 252.418593627835 210.01760657564</t>
  </si>
  <si>
    <t>-485.610144007405 284.872766991737 614.893701692034</t>
  </si>
  <si>
    <t>-338.144665659188 308.169833503219 674.435059531439</t>
  </si>
  <si>
    <t>-522.084430842138 62.8378002668351 -200.182068565114</t>
  </si>
  <si>
    <t>-526.187970954729 79.8758702653133 215.929547396625</t>
  </si>
  <si>
    <t>-533.825162548778 100.232793551178 621.842797347247</t>
  </si>
  <si>
    <t>-391.222143459775 56.5403659313629 681.754034909756</t>
  </si>
  <si>
    <t>9763-20170724T150509.337384800.bin</t>
  </si>
  <si>
    <t>-508.960409048921 143.593683015779 -202.839585083427</t>
  </si>
  <si>
    <t>-526.617937061089 143.429625085467 -299.752930200996</t>
  </si>
  <si>
    <t>-540.805609646276 141.496383428653 -407.265594946014</t>
  </si>
  <si>
    <t>-551.434622599438 139.302362928896 -504.662775652499</t>
  </si>
  <si>
    <t>-559.841852297896 136.823130211928 -602.269914833941</t>
  </si>
  <si>
    <t>-569.315821894376 133.181584010421 -739.896232923923</t>
  </si>
  <si>
    <t>-546.820920427959 135.991500439192 -828.253948301712</t>
  </si>
  <si>
    <t>-571.398613201821 164.126579048056 -679.405961095566</t>
  </si>
  <si>
    <t>-618.330301489741 294.572498114306 -659.89382347546</t>
  </si>
  <si>
    <t>-602.22091020407 326.138787559419 -361.994429420133</t>
  </si>
  <si>
    <t>-398.160533998971 216.211473278069 -281.992246170457</t>
  </si>
  <si>
    <t>-558.85749093606 105.455976449205 -678.71686424918</t>
  </si>
  <si>
    <t>-314.729754596123 28.2888257209622 -405.743947924308</t>
  </si>
  <si>
    <t>-495.444234389016 223.641351267724 -205.303401432403</t>
  </si>
  <si>
    <t>-490.831166528929 252.856287205081 210.125547630569</t>
  </si>
  <si>
    <t>-485.653038035127 285.02345100294 615.078482068503</t>
  </si>
  <si>
    <t>-338.217673432471 308.082854766699 674.78670552936</t>
  </si>
  <si>
    <t>-522.437710844531 63.456388572195 -200.319591010503</t>
  </si>
  <si>
    <t>-526.649935126906 80.8837035710321 215.774835286914</t>
  </si>
  <si>
    <t>-533.790469397134 100.176458692161 621.727896234367</t>
  </si>
  <si>
    <t>-391.249349262762 56.2927770753925 681.646578446863</t>
  </si>
  <si>
    <t>9763-20170724T150509.370466700.bin</t>
  </si>
  <si>
    <t>-508.95840898544 143.989632858595 -202.916276255351</t>
  </si>
  <si>
    <t>-526.407893574998 143.844745484545 -299.867293305269</t>
  </si>
  <si>
    <t>-540.43758166613 141.944537054752 -407.401190935446</t>
  </si>
  <si>
    <t>-550.953115534202 139.781784474454 -504.811408520159</t>
  </si>
  <si>
    <t>-559.276325839509 137.333183439164 -602.426629856122</t>
  </si>
  <si>
    <t>-568.663055224397 133.732694604675 -740.059930984089</t>
  </si>
  <si>
    <t>-546.32443159044 136.410378099156 -828.461495427622</t>
  </si>
  <si>
    <t>-570.766106727373 164.663477985306 -679.563106124217</t>
  </si>
  <si>
    <t>-617.95177929902 295.029619759464 -660.131781993159</t>
  </si>
  <si>
    <t>-602.047846602426 326.661137316173 -362.228145060438</t>
  </si>
  <si>
    <t>-398.330081629663 216.43736683922 -281.762013556498</t>
  </si>
  <si>
    <t>-558.261594711494 105.984903718029 -678.880965918907</t>
  </si>
  <si>
    <t>-314.234053300216 29.0121063082054 -405.633041528032</t>
  </si>
  <si>
    <t>-495.326301337207 224.105497463014 -205.374995381204</t>
  </si>
  <si>
    <t>-491.185230570401 253.108968338099 210.073745496303</t>
  </si>
  <si>
    <t>-485.690204528525 285.094448190611 615.072159955237</t>
  </si>
  <si>
    <t>-338.264655868187 308.026531787258 674.853588563035</t>
  </si>
  <si>
    <t>-522.605544963897 63.8100999926742 -200.447169400785</t>
  </si>
  <si>
    <t>-526.959460613747 81.3954671605043 215.639124864372</t>
  </si>
  <si>
    <t>-533.769468316759 100.16031459281 621.621365817903</t>
  </si>
  <si>
    <t>-391.251849055806 56.2028878536639 681.541854312958</t>
  </si>
  <si>
    <t>9763-20170724T150509.440659400.bin</t>
  </si>
  <si>
    <t>-508.744109092858 145.04040134566 -203.157490516556</t>
  </si>
  <si>
    <t>-525.873028078213 144.908976483143 -300.165611145105</t>
  </si>
  <si>
    <t>-539.631324507374 143.040445304735 -407.735178865274</t>
  </si>
  <si>
    <t>-549.935528169268 140.908867613451 -505.168814543887</t>
  </si>
  <si>
    <t>-558.081661462647 138.491030749371 -602.799649273137</t>
  </si>
  <si>
    <t>-567.255344152163 134.930739416995 -740.448340416485</t>
  </si>
  <si>
    <t>-544.969470523129 137.356233269904 -828.870373348328</t>
  </si>
  <si>
    <t>-569.387774466502 165.857467319118 -679.950389984947</t>
  </si>
  <si>
    <t>-616.102438458483 296.386104958439 -660.423541023954</t>
  </si>
  <si>
    <t>-600.277935950513 327.862835369233 -362.499421255563</t>
  </si>
  <si>
    <t>-397.184438014133 217.00031895174 -281.33586049522</t>
  </si>
  <si>
    <t>-557.012847628667 107.151477533534 -679.256699058763</t>
  </si>
  <si>
    <t>-313.127938887844 30.6738648695655 -405.662409188726</t>
  </si>
  <si>
    <t>-494.831379734164 225.154079789231 -205.589918449585</t>
  </si>
  <si>
    <t>-491.49965469688 253.732697375652 209.895550226957</t>
  </si>
  <si>
    <t>-485.725652742333 285.190430690077 614.94486523079</t>
  </si>
  <si>
    <t>-338.344860233089 307.989789599131 674.887186171651</t>
  </si>
  <si>
    <t>-522.572391853226 64.9006478394222 -200.722061926721</t>
  </si>
  <si>
    <t>-527.309042161121 82.3681679608162 215.365057571197</t>
  </si>
  <si>
    <t>-533.709939772085 100.125725724897 621.394583714219</t>
  </si>
  <si>
    <t>-391.243920898182 56.0117410495218 681.322804804476</t>
  </si>
  <si>
    <t>9763-20170724T150509.471743300.bin</t>
  </si>
  <si>
    <t>-508.60168010221 145.734231086912 -203.269636039857</t>
  </si>
  <si>
    <t>-525.566817059978 145.601829763511 -300.306609110432</t>
  </si>
  <si>
    <t>-539.187790424823 143.732350112506 -407.89365892504</t>
  </si>
  <si>
    <t>-549.385323866077 141.597857207981 -505.338281628287</t>
  </si>
  <si>
    <t>-557.442153164375 139.173606996091 -602.97635663705</t>
  </si>
  <si>
    <t>-566.508215500393 135.599653297739 -740.631895846221</t>
  </si>
  <si>
    <t>-544.247217000368 137.913105231613 -829.063275591697</t>
  </si>
  <si>
    <t>-568.651538852977 166.540059513336 -680.141351753449</t>
  </si>
  <si>
    <t>-615.290050984576 297.101267845701 -660.718880486995</t>
  </si>
  <si>
    <t>-599.591511327669 328.398739402404 -362.76912216015</t>
  </si>
  <si>
    <t>-396.690634748067 217.345698949352 -281.384638932356</t>
  </si>
  <si>
    <t>-556.349962533318 107.818838101488 -679.426887491539</t>
  </si>
  <si>
    <t>-312.742179326207 31.3067127374552 -405.765379579569</t>
  </si>
  <si>
    <t>-494.574631874252 225.792751084528 -205.70080222101</t>
  </si>
  <si>
    <t>-491.463407749107 254.172864941687 209.799966294174</t>
  </si>
  <si>
    <t>-485.742424532291 285.203187671566 614.890509601931</t>
  </si>
  <si>
    <t>-338.387106138421 308.018552190288 674.889399636729</t>
  </si>
  <si>
    <t>-522.577766196235 65.6758012773794 -200.857235984755</t>
  </si>
  <si>
    <t>-527.42116054181 82.7838882184135 215.243579238015</t>
  </si>
  <si>
    <t>-533.685996202267 100.109727912404 621.28428911025</t>
  </si>
  <si>
    <t>-391.25966835737 55.8780248886171 681.220060214048</t>
  </si>
  <si>
    <t>9763-20170724T150509.545453800.bin</t>
  </si>
  <si>
    <t>-508.049532147204 147.179542618034 -203.474556618694</t>
  </si>
  <si>
    <t>-524.756763426954 147.075390567526 -300.556174991434</t>
  </si>
  <si>
    <t>-538.154903986042 145.237473922966 -408.171758278703</t>
  </si>
  <si>
    <t>-548.175673251886 143.129389013159 -505.635420353679</t>
  </si>
  <si>
    <t>-556.080139825366 140.72856569798 -603.286477703151</t>
  </si>
  <si>
    <t>-564.957311863245 137.183130501299 -740.955055921543</t>
  </si>
  <si>
    <t>-542.828286379402 139.282741865455 -829.424865440205</t>
  </si>
  <si>
    <t>-567.098964375734 168.128474298394 -680.467134372507</t>
  </si>
  <si>
    <t>-613.524507245733 298.785578719675 -661.174427713175</t>
  </si>
  <si>
    <t>-597.924735373236 329.806589749213 -363.190643857453</t>
  </si>
  <si>
    <t>-395.470904179505 218.185874197055 -281.469945754159</t>
  </si>
  <si>
    <t>-554.967729630376 109.372161590945 -679.736208986265</t>
  </si>
  <si>
    <t>-312.068246238551 32.4151091468352 -405.886363222456</t>
  </si>
  <si>
    <t>-493.659534758349 227.089059743421 -205.880312567258</t>
  </si>
  <si>
    <t>-491.119939493579 255.141318222026 209.646662123737</t>
  </si>
  <si>
    <t>-485.851615583115 285.2961645332 614.804298620041</t>
  </si>
  <si>
    <t>-338.503703461727 307.945507449118 674.88423494266</t>
  </si>
  <si>
    <t>-522.389765379613 67.2466182480646 -201.07668809433</t>
  </si>
  <si>
    <t>-527.43132029112 83.4829150436683 215.056671102655</t>
  </si>
  <si>
    <t>-533.643857052887 100.058230946795 621.095113019905</t>
  </si>
  <si>
    <t>-391.34121427338 55.4199935410652 681.023229415308</t>
  </si>
  <si>
    <t>9763-20170724T150509.572526300.bin</t>
  </si>
  <si>
    <t>-507.687710686841 147.925073009543 -203.556593505355</t>
  </si>
  <si>
    <t>-524.32003895628 147.855474019143 -300.651202821784</t>
  </si>
  <si>
    <t>-537.655378344296 146.053964286204 -408.275123100529</t>
  </si>
  <si>
    <t>-547.627147515828 143.977731480828 -505.744451650555</t>
  </si>
  <si>
    <t>-555.490261709476 141.607468089499 -603.399654888408</t>
  </si>
  <si>
    <t>-564.317179089387 138.103374926484 -741.072586734468</t>
  </si>
  <si>
    <t>-542.271855256166 140.117332476636 -829.56511563442</t>
  </si>
  <si>
    <t>-566.42571250678 169.041726729952 -680.579787063071</t>
  </si>
  <si>
    <t>-612.576520345164 299.807974236983 -661.298122938713</t>
  </si>
  <si>
    <t>-597.137315958985 330.513916687243 -363.273301814502</t>
  </si>
  <si>
    <t>-395.020117222167 218.741761936349 -280.928865073924</t>
  </si>
  <si>
    <t>-554.405148474261 110.262719563433 -679.854459401023</t>
  </si>
  <si>
    <t>-311.766643096617 32.8575281433446 -405.825352306884</t>
  </si>
  <si>
    <t>-493.131844252108 227.726829685329 -205.946882032308</t>
  </si>
  <si>
    <t>-490.808518890907 255.613485178885 209.592486577071</t>
  </si>
  <si>
    <t>-485.934700157332 285.353964706657 614.782606896261</t>
  </si>
  <si>
    <t>-338.564172118056 307.817079712418 674.876947094099</t>
  </si>
  <si>
    <t>-522.236523111469 68.1134454280482 -201.170098108329</t>
  </si>
  <si>
    <t>-527.340136038807 83.7639924526059 214.984952238927</t>
  </si>
  <si>
    <t>-533.634165288694 100.018766000634 621.015984040591</t>
  </si>
  <si>
    <t>-391.402690400088 55.1359122999452 680.930333325751</t>
  </si>
  <si>
    <t>9763-20170724T150509.640213300.bin</t>
  </si>
  <si>
    <t>-506.770449887125 149.361574158182 -203.679305462264</t>
  </si>
  <si>
    <t>-523.331414712224 149.386387183515 -300.786105160127</t>
  </si>
  <si>
    <t>-536.613548813637 147.647082777064 -408.417740563922</t>
  </si>
  <si>
    <t>-546.545381381789 145.60935023869 -505.89184809753</t>
  </si>
  <si>
    <t>-554.375407725763 143.259444022934 -603.550292825515</t>
  </si>
  <si>
    <t>-563.161739532216 139.76444761227 -741.225964534336</t>
  </si>
  <si>
    <t>-541.198100877828 141.620878380476 -829.742338864963</t>
  </si>
  <si>
    <t>-565.152252427205 170.726232813055 -680.741281925906</t>
  </si>
  <si>
    <t>-610.836303570587 301.672799177984 -661.549972679251</t>
  </si>
  <si>
    <t>-595.742729852473 331.826114023647 -363.451077583113</t>
  </si>
  <si>
    <t>-394.592124293691 220.269759534681 -278.488809631078</t>
  </si>
  <si>
    <t>-553.403600218488 111.892456583711 -679.99741854408</t>
  </si>
  <si>
    <t>-310.99423005713 33.413781895682 -405.656625389538</t>
  </si>
  <si>
    <t>-491.836535365401 228.928687654346 -206.030097112797</t>
  </si>
  <si>
    <t>-490.024322315345 256.554768875634 209.529185334811</t>
  </si>
  <si>
    <t>-486.137192131002 285.485914079718 614.789263822574</t>
  </si>
  <si>
    <t>-338.693081612222 307.484037637921 674.875228380936</t>
  </si>
  <si>
    <t>-521.678925792534 69.8247623587681 -201.340527829846</t>
  </si>
  <si>
    <t>-526.857997026365 84.1471301384879 214.861434577152</t>
  </si>
  <si>
    <t>-533.609437717951 99.9786179745413 620.885114261211</t>
  </si>
  <si>
    <t>-391.523172727412 54.5739687475809 680.750868351704</t>
  </si>
  <si>
    <t>9763-20170724T150509.674322700.bin</t>
  </si>
  <si>
    <t>-506.198520212779 150.094550726436 -203.689143102558</t>
  </si>
  <si>
    <t>-522.740130269693 150.161429171037 -300.799234368793</t>
  </si>
  <si>
    <t>-536.017372485564 148.452202851028 -408.431958251414</t>
  </si>
  <si>
    <t>-545.950604519437 146.4345478389 -505.906384839796</t>
  </si>
  <si>
    <t>-553.787346488262 144.096840108668 -603.564526155684</t>
  </si>
  <si>
    <t>-562.588235621238 140.610406349042 -741.239531685172</t>
  </si>
  <si>
    <t>-540.591336297346 142.431847174041 -829.748394450107</t>
  </si>
  <si>
    <t>-564.5018916165 171.582363839874 -680.757416431882</t>
  </si>
  <si>
    <t>-609.984931384324 302.593871792963 -661.622367040391</t>
  </si>
  <si>
    <t>-595.026014150056 332.618713236731 -363.503778821227</t>
  </si>
  <si>
    <t>-394.316586083245 221.176665340064 -277.356312928041</t>
  </si>
  <si>
    <t>-552.894080617863 112.720683722253 -680.008805781713</t>
  </si>
  <si>
    <t>-310.583582972406 33.6585929243622 -405.639929902879</t>
  </si>
  <si>
    <t>-491.098621958186 229.36776875798 -206.011374691228</t>
  </si>
  <si>
    <t>-489.391812583087 257.138118233544 209.538752602122</t>
  </si>
  <si>
    <t>-486.24582042386 285.529075734913 614.82795006278</t>
  </si>
  <si>
    <t>-338.753363619669 307.307881687178 674.875063129277</t>
  </si>
  <si>
    <t>-521.188032664523 70.8410165286571 -201.378213519317</t>
  </si>
  <si>
    <t>-526.500653816439 84.129837047185 214.856365153613</t>
  </si>
  <si>
    <t>-533.609745775663 99.9576406545618 620.838330110717</t>
  </si>
  <si>
    <t>-391.569550641956 54.3473141141144 680.65703932302</t>
  </si>
  <si>
    <t>9763-20170724T150509.741263300.bin</t>
  </si>
  <si>
    <t>-505.087726605536 151.395612732865 -203.420849335364</t>
  </si>
  <si>
    <t>-521.827039830099 151.424725537188 -300.497085833427</t>
  </si>
  <si>
    <t>-535.146269946075 149.694587479892 -408.124227708898</t>
  </si>
  <si>
    <t>-545.047940560126 147.673400576507 -505.601870171111</t>
  </si>
  <si>
    <t>-552.784740503553 145.352148806765 -603.268303957111</t>
  </si>
  <si>
    <t>-561.374016468925 141.914261657307 -740.957875781851</t>
  </si>
  <si>
    <t>-539.117647241024 143.78767148143 -829.400710521962</t>
  </si>
  <si>
    <t>-563.252360585846 172.889796397636 -680.476593017031</t>
  </si>
  <si>
    <t>-608.518956091228 303.975642430514 -661.40223756789</t>
  </si>
  <si>
    <t>-593.69530285969 333.45978316531 -363.222837604632</t>
  </si>
  <si>
    <t>-393.58074362757 223.121108287577 -274.315339852435</t>
  </si>
  <si>
    <t>-551.902254582422 113.978073330195 -679.713601697345</t>
  </si>
  <si>
    <t>-310.112469474242 33.8508236019741 -405.240048277584</t>
  </si>
  <si>
    <t>-490.003156646381 229.845352992498 -205.730323090067</t>
  </si>
  <si>
    <t>-487.032823345394 258.615523622237 209.744647921834</t>
  </si>
  <si>
    <t>-486.599260220767 285.570416627471 615.137939836899</t>
  </si>
  <si>
    <t>-338.89847599436 306.694403541991 674.906368873856</t>
  </si>
  <si>
    <t>-520.036531775815 72.769564544011 -201.206383690175</t>
  </si>
  <si>
    <t>-525.194827606111 83.6787817477721 215.099251562101</t>
  </si>
  <si>
    <t>-533.53671932941 100.079368666772 620.893767498211</t>
  </si>
  <si>
    <t>-391.55073731174 54.1673256952615 680.61026539849</t>
  </si>
  <si>
    <t>9763-20170724T150509.773347200.bin</t>
  </si>
  <si>
    <t>-504.545679243359 152.216474113727 -203.173314034132</t>
  </si>
  <si>
    <t>-521.38068141048 152.17448616929 -300.232925077641</t>
  </si>
  <si>
    <t>-534.64516184331 150.430371571012 -407.866587181457</t>
  </si>
  <si>
    <t>-544.436097574164 148.429445135879 -505.355802286071</t>
  </si>
  <si>
    <t>-552.003281340636 146.165570267203 -603.036894448022</t>
  </si>
  <si>
    <t>-560.294026178498 142.851379662043 -740.747859171272</t>
  </si>
  <si>
    <t>-537.882457939717 144.811820335528 -829.149735644516</t>
  </si>
  <si>
    <t>-562.254548720855 173.782011599969 -680.246114255613</t>
  </si>
  <si>
    <t>-607.474954238799 304.901235308213 -661.107476709061</t>
  </si>
  <si>
    <t>-593.113493767575 333.644870258613 -362.833125168508</t>
  </si>
  <si>
    <t>-393.087029628147 224.361935565167 -272.435963718296</t>
  </si>
  <si>
    <t>-551.004002833563 114.850767690262 -679.505192098719</t>
  </si>
  <si>
    <t>-309.780613487631 34.2660433168019 -404.809588108766</t>
  </si>
  <si>
    <t>-489.883397764017 230.528687341252 -205.468828803707</t>
  </si>
  <si>
    <t>-485.274970504949 259.355728312087 209.987284782014</t>
  </si>
  <si>
    <t>-486.90057459819 285.637795422211 615.454109257678</t>
  </si>
  <si>
    <t>-338.991078726154 306.072905119689 674.94514477216</t>
  </si>
  <si>
    <t>-519.045405806243 73.985340023057 -200.92962714588</t>
  </si>
  <si>
    <t>-524.60720144156 83.4057367257251 215.407178706547</t>
  </si>
  <si>
    <t>-533.459035169384 100.225655337076 621.032549057876</t>
  </si>
  <si>
    <t>-391.466356570315 54.3062271193048 680.727500823676</t>
  </si>
  <si>
    <t>9763-20170724T150509.806443200.bin</t>
  </si>
  <si>
    <t>-504.126557054199 153.233847073661 -202.954382370653</t>
  </si>
  <si>
    <t>-520.947061412061 153.051171031473 -300.016441467534</t>
  </si>
  <si>
    <t>-534.060117652102 151.262673455143 -407.667873330128</t>
  </si>
  <si>
    <t>-543.665220005057 149.271615117994 -505.175796569178</t>
  </si>
  <si>
    <t>-551.00122121356 147.070853921662 -602.876037697134</t>
  </si>
  <si>
    <t>-558.92219689668 143.90358268319 -740.612062378276</t>
  </si>
  <si>
    <t>-536.331176919393 145.978184610344 -828.965571123517</t>
  </si>
  <si>
    <t>-561.021820181912 174.774033688571 -680.084316621912</t>
  </si>
  <si>
    <t>-606.278001079229 305.870418721228 -660.906728380135</t>
  </si>
  <si>
    <t>-592.481932350462 333.943391187898 -362.541877683477</t>
  </si>
  <si>
    <t>-392.425298191104 225.402357175824 -271.321381700291</t>
  </si>
  <si>
    <t>-549.819968083976 115.833224030456 -679.373226563623</t>
  </si>
  <si>
    <t>-309.27272081846 34.8450841141464 -404.240828224051</t>
  </si>
  <si>
    <t>-489.955653416035 231.709047146414 -205.22485447683</t>
  </si>
  <si>
    <t>-483.474789174052 259.890370385752 210.250535633992</t>
  </si>
  <si>
    <t>-487.296659002277 285.839010957027 615.828389523615</t>
  </si>
  <si>
    <t>-339.10305958973 305.135256711971 674.991758257865</t>
  </si>
  <si>
    <t>-518.104487949151 75.0660208496038 -200.599739960989</t>
  </si>
  <si>
    <t>-524.276853571521 83.3775347189005 215.752084995998</t>
  </si>
  <si>
    <t>-533.396466318322 100.385929437625 621.261396834898</t>
  </si>
  <si>
    <t>-391.357978758568 54.5897831921138 680.942061207407</t>
  </si>
  <si>
    <t>9763-20170724T150509.874623900.bin</t>
  </si>
  <si>
    <t>-503.063165736747 154.262552093225 -202.769541465107</t>
  </si>
  <si>
    <t>-519.686709586263 154.073102235568 -299.865502794388</t>
  </si>
  <si>
    <t>-532.448840067669 152.352067143826 -407.56041162137</t>
  </si>
  <si>
    <t>-541.686202315213 150.460834170018 -505.10561417721</t>
  </si>
  <si>
    <t>-548.606612553223 148.40386663673 -602.839282230443</t>
  </si>
  <si>
    <t>-555.894867865493 145.490191618497 -740.615946870075</t>
  </si>
  <si>
    <t>-532.88790601532 147.857180831817 -828.854651119762</t>
  </si>
  <si>
    <t>-558.310732973746 176.241955614113 -680.039676160752</t>
  </si>
  <si>
    <t>-604.362338755734 307.092577373167 -660.919807866131</t>
  </si>
  <si>
    <t>-591.813022394592 333.857095472232 -362.379750466734</t>
  </si>
  <si>
    <t>-391.428745999285 228.090589832256 -268.653693059722</t>
  </si>
  <si>
    <t>-547.035769155483 117.31431213749 -679.389864816703</t>
  </si>
  <si>
    <t>-308.209874038206 36.2542904548623 -402.990734965847</t>
  </si>
  <si>
    <t>-489.431031196277 232.997405838762 -205.171028134157</t>
  </si>
  <si>
    <t>-480.976924539045 259.128537768431 210.402938875665</t>
  </si>
  <si>
    <t>-487.641037317885 285.536751718138 616.015877227465</t>
  </si>
  <si>
    <t>-339.02523431078 302.952283530153 674.701884653237</t>
  </si>
  <si>
    <t>-516.579080326236 75.6833393829204 -200.350012944716</t>
  </si>
  <si>
    <t>-524.443324768762 83.6659601482379 215.979706121546</t>
  </si>
  <si>
    <t>-533.353461552694 100.583483804339 621.69769556088</t>
  </si>
  <si>
    <t>-391.185306441832 55.1502920893022 681.347021239732</t>
  </si>
  <si>
    <t>9763-20170724T150509.940821100.bin</t>
  </si>
  <si>
    <t>-501.32411976503 154.361768405512 -202.85967107626</t>
  </si>
  <si>
    <t>-516.915329580315 154.34414681429 -300.126877624952</t>
  </si>
  <si>
    <t>-528.783175650327 152.861710936241 -407.92734223878</t>
  </si>
  <si>
    <t>-537.311565344461 151.202963068175 -505.541480592468</t>
  </si>
  <si>
    <t>-543.62334273311 149.393571181077 -603.321397733571</t>
  </si>
  <si>
    <t>-550.16183986899 146.842516667394 -741.142765460627</t>
  </si>
  <si>
    <t>-526.445820821953 149.66426609473 -829.180071816105</t>
  </si>
  <si>
    <t>-553.004860946176 177.415969493668 -680.494677995479</t>
  </si>
  <si>
    <t>-599.928992146577 307.888903318408 -661.299057862173</t>
  </si>
  <si>
    <t>-588.315582751149 331.852919016796 -362.483212051304</t>
  </si>
  <si>
    <t>-386.421782232231 234.848754325525 -262.713091292336</t>
  </si>
  <si>
    <t>-541.538401235987 118.524326963487 -679.948593427166</t>
  </si>
  <si>
    <t>-303.695757880453 38.2344214778391 -402.265910491553</t>
  </si>
  <si>
    <t>-486.582958000292 232.693486333734 -205.182365778459</t>
  </si>
  <si>
    <t>-480.83023838388 258.374139144433 210.465835383983</t>
  </si>
  <si>
    <t>-487.666216481776 285.290572146823 615.975162002535</t>
  </si>
  <si>
    <t>-338.985346779901 302.480969159666 674.562599696074</t>
  </si>
  <si>
    <t>-515.97895119301 75.8750841284011 -200.469743348895</t>
  </si>
  <si>
    <t>-525.312761259431 83.7028132138821 215.832604402761</t>
  </si>
  <si>
    <t>-533.382568482929 100.513404198613 621.799077076549</t>
  </si>
  <si>
    <t>-391.226782429995 55.0638004048119 681.465373074395</t>
  </si>
  <si>
    <t>9763-20170724T150509.971904300.bin</t>
  </si>
  <si>
    <t>-500.764501121454 154.434299604601 -202.979718561758</t>
  </si>
  <si>
    <t>-516.181903871777 154.393959830875 -300.274619639441</t>
  </si>
  <si>
    <t>-527.754059274463 152.978896356895 -408.108137377059</t>
  </si>
  <si>
    <t>-535.977907359145 151.424426749594 -505.750246752129</t>
  </si>
  <si>
    <t>-541.95112347419 149.765774204228 -603.553860080955</t>
  </si>
  <si>
    <t>-547.980332609993 147.479758199618 -741.403159202786</t>
  </si>
  <si>
    <t>-523.82232398512 150.576106447501 -829.311108695818</t>
  </si>
  <si>
    <t>-551.101185518756 177.926149982963 -680.704996510846</t>
  </si>
  <si>
    <t>-598.3671967168 308.284509342631 -661.405074437986</t>
  </si>
  <si>
    <t>-587.377986593459 330.321666883889 -362.417502160867</t>
  </si>
  <si>
    <t>-384.398257999532 238.320069577242 -260.143717595697</t>
  </si>
  <si>
    <t>-539.529303130645 119.054432474477 -680.234680245087</t>
  </si>
  <si>
    <t>-302.210273203819 39.2964051228512 -402.058938091293</t>
  </si>
  <si>
    <t>-485.81075138263 232.830129212508 -205.224047193635</t>
  </si>
  <si>
    <t>-481.157076274177 258.277171905888 210.452285059944</t>
  </si>
  <si>
    <t>-487.615289846071 285.255898778675 616.002437528186</t>
  </si>
  <si>
    <t>-338.954545917036 302.345626494386 674.670349972342</t>
  </si>
  <si>
    <t>-515.848034325562 75.6405954850616 -200.533716081059</t>
  </si>
  <si>
    <t>-525.225080163498 83.6861456923134 215.763480948481</t>
  </si>
  <si>
    <t>-533.380360521741 100.482608582638 621.799682986973</t>
  </si>
  <si>
    <t>-391.224676598564 55.0435309333573 681.474253450141</t>
  </si>
  <si>
    <t>9763-20170724T150510.040094900.bin</t>
  </si>
  <si>
    <t>-500.821689908164 154.056493278405 -202.96965787846</t>
  </si>
  <si>
    <t>-515.924478769672 153.865522840347 -300.313783255691</t>
  </si>
  <si>
    <t>-526.863016231633 152.485548643871 -408.213855364439</t>
  </si>
  <si>
    <t>-534.409452440769 151.055604230116 -505.912487327006</t>
  </si>
  <si>
    <t>-539.607648884797 149.621536521418 -603.76393702046</t>
  </si>
  <si>
    <t>-544.449700706145 147.763144958864 -741.666501610469</t>
  </si>
  <si>
    <t>-519.377598539661 151.34748208543 -829.299656220549</t>
  </si>
  <si>
    <t>-548.220410487335 177.996001185707 -680.898510296966</t>
  </si>
  <si>
    <t>-596.424873184053 308.011831273411 -661.563910108646</t>
  </si>
  <si>
    <t>-587.525948597982 325.980689444106 -362.234883182527</t>
  </si>
  <si>
    <t>-382.004676219644 246.886075431424 -254.392107362823</t>
  </si>
  <si>
    <t>-536.398327588193 119.173419156543 -680.520852807288</t>
  </si>
  <si>
    <t>-300.740140002074 40.4054992468618 -401.266965048423</t>
  </si>
  <si>
    <t>-486.297928513245 232.714270346148 -205.185624110415</t>
  </si>
  <si>
    <t>-482.429754257549 258.130630830895 210.500577336395</t>
  </si>
  <si>
    <t>-487.521198848434 285.293863357627 616.059870987364</t>
  </si>
  <si>
    <t>-338.977227132625 302.740565356294 674.918168477802</t>
  </si>
  <si>
    <t>-515.509590315943 75.3627011354486 -200.514382997895</t>
  </si>
  <si>
    <t>-525.102311761602 83.5750610316536 215.774640323827</t>
  </si>
  <si>
    <t>-533.345137311959 100.463465409095 621.814596897801</t>
  </si>
  <si>
    <t>-391.131046497384 55.2318257463673 681.507560140899</t>
  </si>
  <si>
    <t>9763-20170724T150510.074181000.bin</t>
  </si>
  <si>
    <t>-501.199875900951 153.885903158729 -202.925826420272</t>
  </si>
  <si>
    <t>-516.174469894957 153.634883296123 -300.289520851936</t>
  </si>
  <si>
    <t>-526.816945333563 152.299534572554 -408.219965587492</t>
  </si>
  <si>
    <t>-534.039321780056 150.960570069429 -505.944237956514</t>
  </si>
  <si>
    <t>-538.860873474538 149.671122012125 -603.817021919969</t>
  </si>
  <si>
    <t>-543.12085602701 148.075873739243 -741.74207302085</t>
  </si>
  <si>
    <t>-517.671278899283 151.882213362563 -829.256749852277</t>
  </si>
  <si>
    <t>-547.239285849682 178.174250332032 -680.929813809069</t>
  </si>
  <si>
    <t>-596.035178583109 307.938791305477 -661.539089589326</t>
  </si>
  <si>
    <t>-588.131387606745 324.39400558323 -362.09496452854</t>
  </si>
  <si>
    <t>-381.270690019183 251.678364867989 -252.340371408462</t>
  </si>
  <si>
    <t>-535.236347268599 119.387911506892 -680.620573402403</t>
  </si>
  <si>
    <t>-300.578682465196 41.1781672984478 -400.628147795692</t>
  </si>
  <si>
    <t>-487.065395132172 232.574296591105 -205.112565360072</t>
  </si>
  <si>
    <t>-483.131957117377 258.142849530894 210.563699913101</t>
  </si>
  <si>
    <t>-487.502570786215 285.2991246641 616.088621295448</t>
  </si>
  <si>
    <t>-339.00726877598 302.996296576976 674.9949196652</t>
  </si>
  <si>
    <t>-515.563737100863 75.2500269650011 -200.4821274079</t>
  </si>
  <si>
    <t>-525.337401506077 83.4352108583957 215.803191084097</t>
  </si>
  <si>
    <t>-533.332068012203 100.455522890116 621.814227209982</t>
  </si>
  <si>
    <t>-391.072817344079 55.3706121962857 681.510562159101</t>
  </si>
  <si>
    <t>9763-20170724T150510.139360200.bin</t>
  </si>
  <si>
    <t>-502.058960305468 153.714577087701 -202.777141688472</t>
  </si>
  <si>
    <t>-516.848539065098 153.386735110503 -300.168884396109</t>
  </si>
  <si>
    <t>-526.995749813803 152.152330261308 -408.148178286044</t>
  </si>
  <si>
    <t>-533.662837899685 150.993390965395 -505.914209249694</t>
  </si>
  <si>
    <t>-537.828234106036 149.980812426081 -603.820345343006</t>
  </si>
  <si>
    <t>-541.06482991989 148.88475480551 -741.77819199495</t>
  </si>
  <si>
    <t>-515.062214404174 153.093030641512 -829.111609552794</t>
  </si>
  <si>
    <t>-545.871179263896 178.713630755238 -680.883633434305</t>
  </si>
  <si>
    <t>-595.954194769179 307.987968530593 -661.334556650802</t>
  </si>
  <si>
    <t>-589.015033325612 322.918640676479 -361.786763054158</t>
  </si>
  <si>
    <t>-379.837324589556 260.43354976366 -250.138574350415</t>
  </si>
  <si>
    <t>-533.397146357502 120.024908458365 -680.710042453831</t>
  </si>
  <si>
    <t>-300.440702237742 43.0918606132032 -398.844281275127</t>
  </si>
  <si>
    <t>-488.311233020848 232.413421969813 -205.023991431882</t>
  </si>
  <si>
    <t>-484.747737214939 258.092206811748 210.64882524511</t>
  </si>
  <si>
    <t>-487.482892598193 285.294751776296 616.131170391737</t>
  </si>
  <si>
    <t>-339.076185776949 303.460359601819 675.118036735377</t>
  </si>
  <si>
    <t>-515.934795785876 74.9583300805332 -200.468210881499</t>
  </si>
  <si>
    <t>-525.706998027602 83.2495677915315 215.815078416895</t>
  </si>
  <si>
    <t>-533.27152554208 100.474200513683 621.800453258994</t>
  </si>
  <si>
    <t>-390.845138911087 55.9190938578115 681.496095279762</t>
  </si>
  <si>
    <t>9763-20170724T150510.172448000.bin</t>
  </si>
  <si>
    <t>-502.575246534305 153.569636005765 -202.724467931347</t>
  </si>
  <si>
    <t>-517.212505942889 153.208101122455 -300.139159891419</t>
  </si>
  <si>
    <t>-527.099918545565 151.989850720423 -408.142648967843</t>
  </si>
  <si>
    <t>-533.498056718379 150.872324686803 -505.927152653674</t>
  </si>
  <si>
    <t>-537.36251424343 149.930904900898 -603.846518881889</t>
  </si>
  <si>
    <t>-540.143835044194 148.969023304398 -741.815119004125</t>
  </si>
  <si>
    <t>-513.949222121752 153.320147854359 -829.084324353843</t>
  </si>
  <si>
    <t>-545.246973073706 178.718113829684 -680.905676368567</t>
  </si>
  <si>
    <t>-595.821097062984 307.792895575747 -661.375375941365</t>
  </si>
  <si>
    <t>-589.149914913749 322.221105149916 -361.796788676611</t>
  </si>
  <si>
    <t>-379.033447617005 264.88446843592 -249.153208789858</t>
  </si>
  <si>
    <t>-532.581827625464 120.070402625257 -680.752104802316</t>
  </si>
  <si>
    <t>-300.073486344337 43.9657075320808 -398.050912251205</t>
  </si>
  <si>
    <t>-488.985144260636 232.208537185986 -204.965323957399</t>
  </si>
  <si>
    <t>-485.53232716405 258.074375198085 210.696835962788</t>
  </si>
  <si>
    <t>-487.468594311591 285.331222923526 616.159142092716</t>
  </si>
  <si>
    <t>-339.106396971332 303.684633673846 675.199933580336</t>
  </si>
  <si>
    <t>-516.206406988644 74.8604303085272 -200.45333672497</t>
  </si>
  <si>
    <t>-525.94827085593 83.118342099915 215.831294389753</t>
  </si>
  <si>
    <t>-533.246322594241 100.473659737706 621.793461476475</t>
  </si>
  <si>
    <t>-390.733523358407 56.1827226019068 681.479432703024</t>
  </si>
  <si>
    <t>9763-20170724T150510.238635700.bin</t>
  </si>
  <si>
    <t>-503.590944901722 153.129620684311 -202.623803461456</t>
  </si>
  <si>
    <t>-518.090337964179 152.673409123321 -300.058717814722</t>
  </si>
  <si>
    <t>-527.668406980742 151.413375843739 -408.089651287943</t>
  </si>
  <si>
    <t>-533.727051066647 150.289863646678 -505.895646095848</t>
  </si>
  <si>
    <t>-537.194560381512 149.377989716613 -603.830092682544</t>
  </si>
  <si>
    <t>-539.358890664926 148.498535524218 -741.810290463948</t>
  </si>
  <si>
    <t>-512.887565725503 153.031802568668 -828.986702803623</t>
  </si>
  <si>
    <t>-544.87942200358 178.179556259525 -680.904150323278</t>
  </si>
  <si>
    <t>-596.174293118577 306.997090619126 -661.54288451045</t>
  </si>
  <si>
    <t>-589.68680878925 321.671462506716 -361.972318253974</t>
  </si>
  <si>
    <t>-378.867089314431 270.687508770067 -247.601452316963</t>
  </si>
  <si>
    <t>-531.92496727452 119.594971124496 -680.733882958161</t>
  </si>
  <si>
    <t>-299.936546664005 45.6161816668084 -396.985728788473</t>
  </si>
  <si>
    <t>-490.418240872546 231.825315205468 -204.849628291767</t>
  </si>
  <si>
    <t>-486.744472974134 257.977592266902 210.792717386945</t>
  </si>
  <si>
    <t>-487.472181485416 285.413130968735 616.20003128691</t>
  </si>
  <si>
    <t>-339.181463725916 304.146880924988 675.300891531605</t>
  </si>
  <si>
    <t>-516.840384122553 74.3272938881839 -200.427699086197</t>
  </si>
  <si>
    <t>-526.298929941231 82.970573304159 215.855676785603</t>
  </si>
  <si>
    <t>-533.177889259989 100.516554212157 621.792833264019</t>
  </si>
  <si>
    <t>-390.579152616392 56.5033264149265 681.478966527492</t>
  </si>
  <si>
    <t>9763-20170724T150510.276736400.bin</t>
  </si>
  <si>
    <t>-504.161289343573 152.775333592027 -202.596996909937</t>
  </si>
  <si>
    <t>-518.535667434889 152.312417266603 -300.050350023058</t>
  </si>
  <si>
    <t>-527.961235839333 151.035363211277 -408.094382868576</t>
  </si>
  <si>
    <t>-533.875797220769 149.893797579269 -505.909247899646</t>
  </si>
  <si>
    <t>-537.192826562448 148.961984118463 -603.848588042766</t>
  </si>
  <si>
    <t>-539.138540233215 148.053014596607 -741.831794499022</t>
  </si>
  <si>
    <t>-512.535315519037 152.620232489304 -828.966360450372</t>
  </si>
  <si>
    <t>-544.803331805901 177.736515975335 -680.940223091644</t>
  </si>
  <si>
    <t>-596.391002203493 306.460197178345 -661.757892859534</t>
  </si>
  <si>
    <t>-589.834577784153 321.525085580688 -362.208188135389</t>
  </si>
  <si>
    <t>-378.995756831618 273.681038165445 -246.523487019701</t>
  </si>
  <si>
    <t>-531.753625856486 119.173167099444 -680.73836992811</t>
  </si>
  <si>
    <t>-299.953056501198 46.2252493266362 -396.765921479289</t>
  </si>
  <si>
    <t>-491.166547852975 231.547052096968 -204.816321031046</t>
  </si>
  <si>
    <t>-487.081625542929 257.869486448706 210.811474866108</t>
  </si>
  <si>
    <t>-487.435024692662 285.524046966948 616.218476020092</t>
  </si>
  <si>
    <t>-339.202288616545 304.384509266202 675.42443197862</t>
  </si>
  <si>
    <t>-517.129151977972 73.9604236126297 -200.429484596003</t>
  </si>
  <si>
    <t>-526.489024024693 82.8701014916651 215.850476687141</t>
  </si>
  <si>
    <t>-533.140713291914 100.54911909089 621.795741054179</t>
  </si>
  <si>
    <t>-390.498293699378 56.6861272190192 681.488096638631</t>
  </si>
  <si>
    <t>9763-20170724T150510.339479000.bin</t>
  </si>
  <si>
    <t>-505.293750615237 151.6840275315 -202.912661928817</t>
  </si>
  <si>
    <t>-519.522754985691 151.095176755234 -300.386653048866</t>
  </si>
  <si>
    <t>-528.786159920057 149.677437489028 -408.443058887604</t>
  </si>
  <si>
    <t>-534.553440277586 148.407579415305 -506.264947808514</t>
  </si>
  <si>
    <t>-537.722474542058 147.346038285232 -604.207880682742</t>
  </si>
  <si>
    <t>-539.458986086829 146.253002097891 -742.192681894594</t>
  </si>
  <si>
    <t>-512.673446394501 150.748258508816 -829.275047405623</t>
  </si>
  <si>
    <t>-545.249587070679 176.010207957454 -681.348730139966</t>
  </si>
  <si>
    <t>-596.849971490967 304.75817707069 -662.338335279365</t>
  </si>
  <si>
    <t>-590.038085086563 320.301580009716 -362.818646575443</t>
  </si>
  <si>
    <t>-379.667205663024 278.026766464611 -244.15143317981</t>
  </si>
  <si>
    <t>-532.133200311676 117.462170476684 -681.0500031096</t>
  </si>
  <si>
    <t>-300.646975730391 46.4202279693325 -397.030016550516</t>
  </si>
  <si>
    <t>-492.530733674541 230.311988829287 -205.254534501606</t>
  </si>
  <si>
    <t>-486.561556692971 257.700058645736 210.281620170404</t>
  </si>
  <si>
    <t>-486.97926351765 286.102396415244 615.374430382255</t>
  </si>
  <si>
    <t>-339.114108963724 305.202886589891 675.416611602071</t>
  </si>
  <si>
    <t>-517.985497424775 72.9370950130879 -200.590229799277</t>
  </si>
  <si>
    <t>-526.922269417618 82.4627098728192 215.685385709718</t>
  </si>
  <si>
    <t>-533.078135766947 100.625559022881 621.650775315021</t>
  </si>
  <si>
    <t>-390.381545374705 56.9544751575777 681.354412588522</t>
  </si>
  <si>
    <t>9763-20170724T150510.371589800.bin</t>
  </si>
  <si>
    <t>-505.871134278693 150.871906285113 -203.323265154536</t>
  </si>
  <si>
    <t>-520.08841925815 150.134925305479 -300.797898300425</t>
  </si>
  <si>
    <t>-529.319039550854 148.58802348735 -408.855412192357</t>
  </si>
  <si>
    <t>-535.050475122284 147.214490723258 -506.678099770601</t>
  </si>
  <si>
    <t>-538.178352210147 146.062452619577 -604.621361178136</t>
  </si>
  <si>
    <t>-539.852151944317 144.854749868437 -742.605798794471</t>
  </si>
  <si>
    <t>-513.00699461823 149.299113935123 -829.672388461309</t>
  </si>
  <si>
    <t>-545.677149415629 174.660955218172 -681.789209906636</t>
  </si>
  <si>
    <t>-597.329431917801 303.403520388279 -662.935216458234</t>
  </si>
  <si>
    <t>-590.601832903638 319.346245641351 -363.434671180162</t>
  </si>
  <si>
    <t>-380.81505835483 277.715558346932 -243.512248094318</t>
  </si>
  <si>
    <t>-532.547423905855 116.116246605604 -681.436170889937</t>
  </si>
  <si>
    <t>-301.163772670456 45.7873114906331 -397.350221951412</t>
  </si>
  <si>
    <t>-493.232268913246 229.465896127946 -205.846174331607</t>
  </si>
  <si>
    <t>-485.815799309096 257.648409274236 209.613477541831</t>
  </si>
  <si>
    <t>-486.570765716347 286.490544856402 614.575487260863</t>
  </si>
  <si>
    <t>-339.042830734121 305.974643611531 675.319841442336</t>
  </si>
  <si>
    <t>-518.402861897131 72.1744634312624 -200.825888170161</t>
  </si>
  <si>
    <t>-527.050006174871 82.0450908058588 215.447831694503</t>
  </si>
  <si>
    <t>-533.028494451037 100.705239826248 621.442014464834</t>
  </si>
  <si>
    <t>-390.331760144426 57.0512602831991 681.157758451383</t>
  </si>
  <si>
    <t>9763-20170724T150510.439386500.bin</t>
  </si>
  <si>
    <t>-507.387373930076 148.76272971413 -204.156229269436</t>
  </si>
  <si>
    <t>-521.76396278785 147.747775893155 -301.605070084874</t>
  </si>
  <si>
    <t>-531.032149616152 145.92357638822 -409.655051675542</t>
  </si>
  <si>
    <t>-536.743527029446 144.314938361799 -507.475144320318</t>
  </si>
  <si>
    <t>-539.798368130927 142.945571379523 -605.417973750616</t>
  </si>
  <si>
    <t>-541.314397687785 141.452834349771 -743.401576837868</t>
  </si>
  <si>
    <t>-514.438263820644 145.806824343832 -830.463132874142</t>
  </si>
  <si>
    <t>-547.257674194169 171.373602124109 -682.652806245017</t>
  </si>
  <si>
    <t>-599.323464959141 300.008999791241 -664.190687936725</t>
  </si>
  <si>
    <t>-593.336982135824 316.450548590518 -364.701348562359</t>
  </si>
  <si>
    <t>-383.776288745982 278.087201035794 -243.303058784677</t>
  </si>
  <si>
    <t>-534.030869373488 112.851690488229 -682.165040329172</t>
  </si>
  <si>
    <t>-302.940178412927 43.4746861322512 -397.65529572037</t>
  </si>
  <si>
    <t>-495.348560249144 227.458030437279 -206.955345331022</t>
  </si>
  <si>
    <t>-484.365632434619 257.24941447587 208.313071529116</t>
  </si>
  <si>
    <t>-485.839316560129 286.954205962064 613.306282818025</t>
  </si>
  <si>
    <t>-338.957414672139 307.671077308797 675.19751156826</t>
  </si>
  <si>
    <t>-519.511966972632 70.1270739546017 -201.431568610433</t>
  </si>
  <si>
    <t>-527.221765496487 80.8946081663109 214.83836050217</t>
  </si>
  <si>
    <t>-532.781412053512 101.13277600399 620.847478069379</t>
  </si>
  <si>
    <t>-390.02334605556 57.859479185292 680.693525358812</t>
  </si>
  <si>
    <t>9763-20170724T150510.473477100.bin</t>
  </si>
  <si>
    <t>-508.437846784843 147.611010346427 -204.50437944958</t>
  </si>
  <si>
    <t>-522.976409173051 146.490432556469 -301.928059903676</t>
  </si>
  <si>
    <t>-532.326721827456 144.554606960854 -409.968964612137</t>
  </si>
  <si>
    <t>-538.073719683856 142.851091230439 -507.785374235009</t>
  </si>
  <si>
    <t>-541.125979833938 141.394671504998 -605.727146149803</t>
  </si>
  <si>
    <t>-542.59849238871 139.789711960484 -743.709896773145</t>
  </si>
  <si>
    <t>-515.759155337674 144.141751342958 -830.782826259261</t>
  </si>
  <si>
    <t>-548.631520462507 169.743736443795 -682.986292668519</t>
  </si>
  <si>
    <t>-601.108295644573 298.233351117602 -664.698079080964</t>
  </si>
  <si>
    <t>-595.221362669164 315.016594838083 -365.22582083133</t>
  </si>
  <si>
    <t>-385.287498984418 279.142996729494 -243.71087040149</t>
  </si>
  <si>
    <t>-535.26368951953 111.254388906958 -682.448657089133</t>
  </si>
  <si>
    <t>-304.206985766126 42.1703001282583 -397.588839701718</t>
  </si>
  <si>
    <t>-496.877019587191 226.361452221539 -207.288506139476</t>
  </si>
  <si>
    <t>-483.894891892971 256.836638870476 207.872589793807</t>
  </si>
  <si>
    <t>-485.615161410294 287.097429250566 612.901370190353</t>
  </si>
  <si>
    <t>-338.952115107199 308.321848941399 675.138626574591</t>
  </si>
  <si>
    <t>-520.106715062105 69.0656859279816 -201.69857593916</t>
  </si>
  <si>
    <t>-527.443600768948 80.0952436051932 214.571169636736</t>
  </si>
  <si>
    <t>-532.640026997121 101.191557410079 620.588363377625</t>
  </si>
  <si>
    <t>-389.836106115357 58.3346772808015 680.624436371693</t>
  </si>
  <si>
    <t>9763-20170724T150510.537651800.bin</t>
  </si>
  <si>
    <t>-510.672651419512 144.508946016566 -204.879972560929</t>
  </si>
  <si>
    <t>-525.467441112732 143.21174118456 -302.262958271786</t>
  </si>
  <si>
    <t>-535.016744769691 141.044464144422 -410.281912642119</t>
  </si>
  <si>
    <t>-540.908160868837 139.11959313134 -508.085795082901</t>
  </si>
  <si>
    <t>-544.068321574804 137.431210386801 -606.020211035236</t>
  </si>
  <si>
    <t>-545.653291779045 135.489849835284 -743.997539782201</t>
  </si>
  <si>
    <t>-518.911134599175 139.888551291275 -831.098147070914</t>
  </si>
  <si>
    <t>-551.855651356253 165.541129712872 -683.339058845335</t>
  </si>
  <si>
    <t>-605.449872514806 293.629801769594 -665.422558580598</t>
  </si>
  <si>
    <t>-598.923819684292 311.0563515033 -366.000188854917</t>
  </si>
  <si>
    <t>-388.194753898579 282.65163120556 -243.887922362016</t>
  </si>
  <si>
    <t>-538.049736646813 107.154809346599 -682.676171982052</t>
  </si>
  <si>
    <t>-306.426538775633 39.398734092272 -396.87914601951</t>
  </si>
  <si>
    <t>-499.799815843242 223.146087057344 -207.618660568213</t>
  </si>
  <si>
    <t>-483.748830471262 255.438059809919 207.297748069624</t>
  </si>
  <si>
    <t>-485.272484467253 287.172369691328 612.321157803186</t>
  </si>
  <si>
    <t>-338.927866967536 309.380313440622 674.963421949228</t>
  </si>
  <si>
    <t>-521.461074782616 65.9599435426519 -202.029824956921</t>
  </si>
  <si>
    <t>-527.953157395931 77.970072555614 214.226874612656</t>
  </si>
  <si>
    <t>-532.466245958791 101.124592440312 620.155741928648</t>
  </si>
  <si>
    <t>-389.489759279796 59.2886220986538 680.500388552733</t>
  </si>
  <si>
    <t>9763-20170724T150510.577762300.bin</t>
  </si>
  <si>
    <t>-511.935824426139 142.465197649248 -204.903174578509</t>
  </si>
  <si>
    <t>-526.909382742853 141.078298534577 -302.257503053361</t>
  </si>
  <si>
    <t>-536.614395556032 138.797406261559 -410.260423367064</t>
  </si>
  <si>
    <t>-542.629070561647 136.764791791397 -508.054436232736</t>
  </si>
  <si>
    <t>-545.894592364733 134.964011784986 -605.983526372375</t>
  </si>
  <si>
    <t>-547.608489363473 132.861057614582 -743.956803762396</t>
  </si>
  <si>
    <t>-520.930472801117 137.320311846297 -831.073997770446</t>
  </si>
  <si>
    <t>-553.876018839313 162.954295999561 -683.325904681042</t>
  </si>
  <si>
    <t>-608.09648692137 290.80944865903 -665.601502796505</t>
  </si>
  <si>
    <t>-601.446959340914 308.168935721525 -366.178022820855</t>
  </si>
  <si>
    <t>-390.043463101301 283.75046911607 -244.369602136623</t>
  </si>
  <si>
    <t>-539.825781657978 104.626918774787 -682.611414678556</t>
  </si>
  <si>
    <t>-307.608152372447 38.0181970217984 -396.325449773943</t>
  </si>
  <si>
    <t>-501.641040339396 221.072780252801 -207.578423404058</t>
  </si>
  <si>
    <t>-483.503324301766 254.567199055823 207.156603029745</t>
  </si>
  <si>
    <t>-485.157074834335 287.130983975708 612.165813697654</t>
  </si>
  <si>
    <t>-338.915302279021 309.845788774639 674.866545268362</t>
  </si>
  <si>
    <t>-522.25599834604 63.9334990386035 -202.055638181648</t>
  </si>
  <si>
    <t>-528.399841335917 76.5623988589839 214.187991030882</t>
  </si>
  <si>
    <t>-532.422498238019 101.015830170543 619.983180248176</t>
  </si>
  <si>
    <t>-389.293219967454 59.8560332516274 680.430523761241</t>
  </si>
  <si>
    <t>9763-20170724T150510.641948900.bin</t>
  </si>
  <si>
    <t>-515.061024028122 137.621396431905 -204.618116062765</t>
  </si>
  <si>
    <t>-530.488072951644 136.031569532684 -301.898495732567</t>
  </si>
  <si>
    <t>-540.584029432335 133.532894019537 -409.860751780266</t>
  </si>
  <si>
    <t>-546.908204400327 131.309906417218 -507.631238565307</t>
  </si>
  <si>
    <t>-550.439579188461 129.327873025142 -605.547469615626</t>
  </si>
  <si>
    <t>-552.482126847607 126.980440852928 -743.51245847628</t>
  </si>
  <si>
    <t>-525.894597748746 131.687354082565 -830.644143740985</t>
  </si>
  <si>
    <t>-558.926266521495 157.101972046767 -682.913955046071</t>
  </si>
  <si>
    <t>-614.674918770872 284.332597872367 -665.500769763781</t>
  </si>
  <si>
    <t>-608.310102914678 301.790051217356 -366.076697154094</t>
  </si>
  <si>
    <t>-395.024482610494 285.112551766723 -246.259821818812</t>
  </si>
  <si>
    <t>-544.23225328643 98.934152120707 -682.141794682983</t>
  </si>
  <si>
    <t>-310.612073676429 35.1834115856661 -395.312997017202</t>
  </si>
  <si>
    <t>-506.019005517133 216.529739890752 -207.303361230906</t>
  </si>
  <si>
    <t>-482.009924274175 252.227831117475 206.949300393447</t>
  </si>
  <si>
    <t>-484.945437293953 286.958293899744 611.89685210108</t>
  </si>
  <si>
    <t>-338.87633281558 310.679288109401 674.62740796605</t>
  </si>
  <si>
    <t>-524.124087606125 58.8715378063002 -201.913034434546</t>
  </si>
  <si>
    <t>-529.688087996399 73.0892876623825 214.287521490504</t>
  </si>
  <si>
    <t>-532.72809666227 100.288690429412 619.72248326065</t>
  </si>
  <si>
    <t>-389.228583031295 60.5012325884102 680.210863989093</t>
  </si>
  <si>
    <t>9763-20170724T150510.673031100.bin</t>
  </si>
  <si>
    <t>-516.736222767975 135.055928449662 -204.334328608078</t>
  </si>
  <si>
    <t>-532.498300010171 133.387849559211 -301.559671841355</t>
  </si>
  <si>
    <t>-542.8453449385 130.804224550333 -409.496174330287</t>
  </si>
  <si>
    <t>-549.348711587315 128.511379543359 -507.253196188282</t>
  </si>
  <si>
    <t>-553.011959716492 126.470723995563 -605.163388161002</t>
  </si>
  <si>
    <t>-555.190942723796 124.056022679273 -743.125144154282</t>
  </si>
  <si>
    <t>-528.625046789572 128.957428808183 -830.252757547086</t>
  </si>
  <si>
    <t>-561.786294351847 154.152953167713 -682.530775301134</t>
  </si>
  <si>
    <t>-618.566592557909 280.938408596327 -665.21790245672</t>
  </si>
  <si>
    <t>-612.286188105087 298.546672129841 -365.801037514399</t>
  </si>
  <si>
    <t>-398.151554656883 284.626244714538 -247.151991784272</t>
  </si>
  <si>
    <t>-546.669252397672 96.0937154493615 -681.753443826915</t>
  </si>
  <si>
    <t>-312.57717558757 34.1407599800054 -394.711459705746</t>
  </si>
  <si>
    <t>-508.230163395856 214.152184037896 -206.987289483306</t>
  </si>
  <si>
    <t>-481.01338928095 250.77611461185 206.986084218246</t>
  </si>
  <si>
    <t>-484.917947878532 286.764645256795 611.9233599118</t>
  </si>
  <si>
    <t>-338.8669842306 310.879570491331 674.546012970232</t>
  </si>
  <si>
    <t>-525.269331241431 56.0855257158257 -201.681051293002</t>
  </si>
  <si>
    <t>-530.361557398749 71.1984146561535 214.494026917151</t>
  </si>
  <si>
    <t>-533.000601059106 99.7949666795346 619.763591838992</t>
  </si>
  <si>
    <t>-389.273746832754 60.749447720608 680.195716611628</t>
  </si>
  <si>
    <t>9763-20170724T150510.744239300.bin</t>
  </si>
  <si>
    <t>-519.924087539976 129.589437446629 -203.384746675503</t>
  </si>
  <si>
    <t>-536.43968690643 127.76164581649 -300.482116110513</t>
  </si>
  <si>
    <t>-547.312500204075 125.044460376891 -408.363508807047</t>
  </si>
  <si>
    <t>-554.169782788543 122.665792783125 -506.094339455042</t>
  </si>
  <si>
    <t>-558.068099930889 120.584509552353 -603.994714816617</t>
  </si>
  <si>
    <t>-560.455627943187 118.170697850527 -741.95299306393</t>
  </si>
  <si>
    <t>-533.977183980771 123.571775146343 -829.07777499063</t>
  </si>
  <si>
    <t>-567.452024117075 148.134679898623 -681.337577539559</t>
  </si>
  <si>
    <t>-626.411348014758 273.926902961907 -664.032936192721</t>
  </si>
  <si>
    <t>-620.46454045567 291.370224834357 -364.599532689987</t>
  </si>
  <si>
    <t>-404.201723485263 283.572420338777 -249.297390310494</t>
  </si>
  <si>
    <t>-551.34851357172 90.34073067554 -680.605223978836</t>
  </si>
  <si>
    <t>-316.378550347763 31.9338934360703 -393.467888741607</t>
  </si>
  <si>
    <t>-512.568907679335 208.898161062289 -205.879093539445</t>
  </si>
  <si>
    <t>-478.483957841949 247.923331572585 207.365714014357</t>
  </si>
  <si>
    <t>-484.888799892223 286.149828973336 612.150671098677</t>
  </si>
  <si>
    <t>-338.86466544669 311.35328934428 674.406135433398</t>
  </si>
  <si>
    <t>-527.247909195532 50.307280892411 -200.841866558673</t>
  </si>
  <si>
    <t>-531.451895923206 67.2842741910474 215.271237565489</t>
  </si>
  <si>
    <t>-533.461562103302 99.0143734931094 620.17589001909</t>
  </si>
  <si>
    <t>-389.335856455551 61.1790403289929 680.427626821255</t>
  </si>
  <si>
    <t>9763-20170724T150510.772316200.bin</t>
  </si>
  <si>
    <t>-521.467246157526 126.764512307195 -202.778757928131</t>
  </si>
  <si>
    <t>-538.360177696889 124.812529662787 -299.808655668851</t>
  </si>
  <si>
    <t>-549.465899657157 122.003886688298 -407.664099181389</t>
  </si>
  <si>
    <t>-556.4618415134 119.57084654815 -505.383747949374</t>
  </si>
  <si>
    <t>-560.428958420885 117.46907046412 -603.280852457379</t>
  </si>
  <si>
    <t>-562.841868046884 115.067636854009 -741.238912528219</t>
  </si>
  <si>
    <t>-536.389698551382 120.739941115577 -828.354369326293</t>
  </si>
  <si>
    <t>-570.097032547247 144.949563152192 -680.613551465624</t>
  </si>
  <si>
    <t>-630.303850218885 270.163296636943 -663.290050995475</t>
  </si>
  <si>
    <t>-624.357095961267 287.37994205063 -363.843536725697</t>
  </si>
  <si>
    <t>-406.780244460932 284.033665386861 -250.820895215502</t>
  </si>
  <si>
    <t>-553.453554199009 87.308690440055 -679.901359030569</t>
  </si>
  <si>
    <t>-317.999632296698 30.8074958283696 -392.679494068453</t>
  </si>
  <si>
    <t>-514.79490519322 206.172115738643 -205.253796753485</t>
  </si>
  <si>
    <t>-476.754837231819 246.64121341277 207.506669762234</t>
  </si>
  <si>
    <t>-484.78089086964 285.841095287452 612.165991116566</t>
  </si>
  <si>
    <t>-338.839126556723 311.725895473515 674.334932233501</t>
  </si>
  <si>
    <t>-528.041469585045 47.3859355273796 -200.265398224599</t>
  </si>
  <si>
    <t>-531.903847973774 65.3534180502188 215.809420513682</t>
  </si>
  <si>
    <t>-533.663527482328 98.7148604781819 620.528089868286</t>
  </si>
  <si>
    <t>-389.358447339501 61.3983520910228 680.673917419563</t>
  </si>
  <si>
    <t>9763-20170724T150510.840166400.bin</t>
  </si>
  <si>
    <t>-524.386689486472 121.247776722007 -201.633958185836</t>
  </si>
  <si>
    <t>-542.009119196129 118.995027847438 -298.52759673384</t>
  </si>
  <si>
    <t>-553.462412150617 115.988966266311 -406.341395236338</t>
  </si>
  <si>
    <t>-560.594508198398 113.458130226162 -504.048645235797</t>
  </si>
  <si>
    <t>-564.525683040011 111.35447169544 -601.947204056303</t>
  </si>
  <si>
    <t>-566.713105934605 109.06563327096 -739.910760280739</t>
  </si>
  <si>
    <t>-540.256886249551 115.3687179801 -826.981766396489</t>
  </si>
  <si>
    <t>-574.688230914502 138.711843903592 -679.260108008207</t>
  </si>
  <si>
    <t>-637.625419906773 262.574913622638 -661.976228006663</t>
  </si>
  <si>
    <t>-631.63221345074 279.552117914191 -362.516938924389</t>
  </si>
  <si>
    <t>-411.602676980647 284.990671718793 -254.43159893387</t>
  </si>
  <si>
    <t>-556.80416362713 81.4429624963291 -678.593625990557</t>
  </si>
  <si>
    <t>-320.556724188369 29.6826422237764 -391.012692598357</t>
  </si>
  <si>
    <t>-519.145325046881 200.778079649167 -204.219909658246</t>
  </si>
  <si>
    <t>-473.031169665036 244.279955047383 207.407471988677</t>
  </si>
  <si>
    <t>-484.186100051034 285.140552162924 611.735950664731</t>
  </si>
  <si>
    <t>-338.715452125243 312.702854642184 674.286793938496</t>
  </si>
  <si>
    <t>-529.542982302692 41.6917062660348 -199.072281802569</t>
  </si>
  <si>
    <t>-532.672358511565 61.5853519186928 216.921105085736</t>
  </si>
  <si>
    <t>-534.104096166188 98.1096864207955 621.305785303959</t>
  </si>
  <si>
    <t>-389.484550905565 61.7584369913502 681.287214445257</t>
  </si>
  <si>
    <t>9763-20170724T150510.876261100.bin</t>
  </si>
  <si>
    <t>-525.644989375317 118.610575084406 -201.195721026816</t>
  </si>
  <si>
    <t>-543.727402758011 116.123658416599 -297.99884315061</t>
  </si>
  <si>
    <t>-555.367435009618 112.943546551421 -405.787633462605</t>
  </si>
  <si>
    <t>-562.542960605815 110.30615964234 -503.488932066718</t>
  </si>
  <si>
    <t>-566.395847045607 108.158411569926 -601.389638879622</t>
  </si>
  <si>
    <t>-568.348983459296 105.881879587408 -739.357039197746</t>
  </si>
  <si>
    <t>-541.866536682428 112.520292008576 -826.394995342875</t>
  </si>
  <si>
    <t>-576.75890014582 135.416938373954 -678.710839915543</t>
  </si>
  <si>
    <t>-641.241406686556 258.492913835294 -661.555224711736</t>
  </si>
  <si>
    <t>-635.46073672408 275.199886620881 -362.076536159073</t>
  </si>
  <si>
    <t>-414.33199908778 285.289973140983 -256.600100087776</t>
  </si>
  <si>
    <t>-558.212373150641 78.3593746364722 -678.031856105646</t>
  </si>
  <si>
    <t>-321.688652306638 29.4377236823825 -390.181780732571</t>
  </si>
  <si>
    <t>-521.143627648279 198.057335051088 -203.85714076277</t>
  </si>
  <si>
    <t>-470.903522320172 243.305898642082 207.09849243288</t>
  </si>
  <si>
    <t>-483.510681902768 284.493505325738 611.236481102255</t>
  </si>
  <si>
    <t>-338.497634876455 313.109239322886 674.374133641961</t>
  </si>
  <si>
    <t>-530.154185153767 38.9564912447142 -198.517847830857</t>
  </si>
  <si>
    <t>-533.045150693185 59.8117634475611 217.430109771842</t>
  </si>
  <si>
    <t>-534.378237147147 97.7645592194176 621.704880457135</t>
  </si>
  <si>
    <t>-389.577851097764 61.9750993224104 681.587778474075</t>
  </si>
  <si>
    <t>9763-20170724T150510.942444900.bin</t>
  </si>
  <si>
    <t>-527.394957762624 113.615545839421 -201.024912311132</t>
  </si>
  <si>
    <t>-546.450316901288 110.556929203416 -297.624788587637</t>
  </si>
  <si>
    <t>-558.39440621309 106.928493219319 -405.366046314743</t>
  </si>
  <si>
    <t>-565.542862344779 104.002591285832 -503.061247504448</t>
  </si>
  <si>
    <t>-569.075339801999 101.708276514868 -600.970549633968</t>
  </si>
  <si>
    <t>-570.27800809623 99.3980811868919 -738.946001647059</t>
  </si>
  <si>
    <t>-543.648594570225 106.645504996771 -825.890454190276</t>
  </si>
  <si>
    <t>-579.716473943835 128.711516907834 -678.343612267502</t>
  </si>
  <si>
    <t>-647.452007993945 250.089151457213 -661.628256757085</t>
  </si>
  <si>
    <t>-641.739968898944 266.839456178826 -362.150671523197</t>
  </si>
  <si>
    <t>-419.023545564321 284.841530851914 -261.163953518894</t>
  </si>
  <si>
    <t>-559.776310407925 72.1270101556702 -677.570070409238</t>
  </si>
  <si>
    <t>-322.694172866289 28.8158439732754 -389.283771014944</t>
  </si>
  <si>
    <t>-523.817406471468 192.887130808135 -204.120295055541</t>
  </si>
  <si>
    <t>-464.063488122919 242.474528704432 205.057631546613</t>
  </si>
  <si>
    <t>-481.061194599315 283.468710898795 608.511487633208</t>
  </si>
  <si>
    <t>-337.623150370382 313.994828704012 674.296610931132</t>
  </si>
  <si>
    <t>-530.708238378404 34.2165679623179 -197.96534391864</t>
  </si>
  <si>
    <t>-533.485570661712 56.4526027214424 217.911885591185</t>
  </si>
  <si>
    <t>-534.836684905638 97.1376792883091 622.104732201562</t>
  </si>
  <si>
    <t>-389.697294610301 62.4966274313997 681.842121873796</t>
  </si>
  <si>
    <t>9763-20170724T150510.973536200.bin</t>
  </si>
  <si>
    <t>-527.882775997858 111.765215141163 -201.195451184131</t>
  </si>
  <si>
    <t>-547.48816160728 108.439660721156 -297.676428498309</t>
  </si>
  <si>
    <t>-559.609128693776 104.568328936616 -405.389509232545</t>
  </si>
  <si>
    <t>-566.746016588878 101.468112241512 -503.080003968896</t>
  </si>
  <si>
    <t>-570.098771347986 99.0587423233517 -600.993021667138</t>
  </si>
  <si>
    <t>-570.875250635653 96.6626075297986 -738.970027141741</t>
  </si>
  <si>
    <t>-544.158285342829 104.136908602786 -825.868462557419</t>
  </si>
  <si>
    <t>-580.849049028718 125.888605336045 -678.411186834502</t>
  </si>
  <si>
    <t>-650.225477035409 246.391896415593 -662.026334469588</t>
  </si>
  <si>
    <t>-644.666942008698 263.085109533896 -362.542602596838</t>
  </si>
  <si>
    <t>-421.340431750496 284.464443613164 -263.582047253292</t>
  </si>
  <si>
    <t>-560.215003581785 69.5548575547255 -677.549130242306</t>
  </si>
  <si>
    <t>-323.019187768343 29.1077410406647 -389.072809519521</t>
  </si>
  <si>
    <t>-524.718148711765 191.098667461876 -204.539016795666</t>
  </si>
  <si>
    <t>-459.0781492511 243.234014444668 203.418479622241</t>
  </si>
  <si>
    <t>-479.810828017438 283.960681280498 606.694835416997</t>
  </si>
  <si>
    <t>-337.067542654945 314.419786931694 674.004474685848</t>
  </si>
  <si>
    <t>-530.822748669682 32.4768728230931 -197.962247158277</t>
  </si>
  <si>
    <t>-533.429924636467 55.0639685688245 217.897167603246</t>
  </si>
  <si>
    <t>-535.036236603939 96.7595280560722 622.101158463657</t>
  </si>
  <si>
    <t>-389.697623183006 62.9328746068325 681.82083474682</t>
  </si>
  <si>
    <t>9763-20170724T150511.039301100.bin</t>
  </si>
  <si>
    <t>-528.937152765853 109.811452645251 -201.375496291216</t>
  </si>
  <si>
    <t>-549.59615880681 106.000666394946 -297.618370029175</t>
  </si>
  <si>
    <t>-562.07702435145 101.619537431071 -405.270752846446</t>
  </si>
  <si>
    <t>-569.215053041925 98.11361909014 -502.947516031968</t>
  </si>
  <si>
    <t>-572.248440037442 95.380411733395 -600.862443651977</t>
  </si>
  <si>
    <t>-572.243008113003 92.6393631857839 -738.835258697163</t>
  </si>
  <si>
    <t>-545.307927668676 100.349608012565 -825.645787323896</t>
  </si>
  <si>
    <t>-583.20882705374 121.770464829812 -678.402305593382</t>
  </si>
  <si>
    <t>-655.755067844253 240.522855112469 -662.809508749334</t>
  </si>
  <si>
    <t>-649.824260908817 256.969724637104 -363.319331261377</t>
  </si>
  <si>
    <t>-425.847315500302 285.741311315294 -267.760362225227</t>
  </si>
  <si>
    <t>-561.281980511479 65.9316593277749 -677.292174592957</t>
  </si>
  <si>
    <t>-323.605969459231 30.9070976863616 -388.393690516471</t>
  </si>
  <si>
    <t>-527.156496302906 189.37776328219 -204.638999682917</t>
  </si>
  <si>
    <t>-448.134574720783 247.253179796669 200.159689933871</t>
  </si>
  <si>
    <t>-478.763930454846 286.609792348667 603.520040156456</t>
  </si>
  <si>
    <t>-336.322599162409 315.164701065694 672.288328718508</t>
  </si>
  <si>
    <t>-530.89197698594 30.2871390568498 -197.976015175261</t>
  </si>
  <si>
    <t>-533.194369748852 53.3365078198499 217.859815155345</t>
  </si>
  <si>
    <t>-535.318041331636 96.0723917949758 622.06689553338</t>
  </si>
  <si>
    <t>-389.63658069693 63.815286743556 681.819647203535</t>
  </si>
  <si>
    <t>9763-20170724T150511.073392900.bin</t>
  </si>
  <si>
    <t>-529.991990428832 109.634626913312 -200.983416653982</t>
  </si>
  <si>
    <t>-551.007529572083 105.650863080334 -297.142043296188</t>
  </si>
  <si>
    <t>-563.616623049322 101.039659919927 -404.769911515946</t>
  </si>
  <si>
    <t>-570.760986397353 97.3253356878827 -502.438433357199</t>
  </si>
  <si>
    <t>-573.690943913865 94.3931966377463 -600.350774705062</t>
  </si>
  <si>
    <t>-573.424880165906 91.3901837168769 -738.317871243575</t>
  </si>
  <si>
    <t>-546.372484041101 99.121883239754 -825.089892978329</t>
  </si>
  <si>
    <t>-584.772606196629 120.529229766109 -677.959493372112</t>
  </si>
  <si>
    <t>-658.65424256122 238.494768858966 -662.771711909163</t>
  </si>
  <si>
    <t>-652.289310274023 254.878708799809 -363.287103630426</t>
  </si>
  <si>
    <t>-428.174025383832 287.705760733484 -269.373714331314</t>
  </si>
  <si>
    <t>-562.312379592202 64.9058593310804 -676.705382326156</t>
  </si>
  <si>
    <t>-324.113052159485 32.3264062572409 -387.72579484934</t>
  </si>
  <si>
    <t>-529.280776682555 189.385335406962 -203.897969967106</t>
  </si>
  <si>
    <t>-444.007856220569 249.67881525664 199.276002898119</t>
  </si>
  <si>
    <t>-480.475853779058 287.761986243343 603.047169035634</t>
  </si>
  <si>
    <t>-337.520864491723 315.788250172605 670.961822442707</t>
  </si>
  <si>
    <t>-531.118239224376 29.9122864184483 -197.754732224374</t>
  </si>
  <si>
    <t>-533.441962610728 52.9860294516291 218.079598975699</t>
  </si>
  <si>
    <t>-535.372746727534 95.803341783409 622.123170922272</t>
  </si>
  <si>
    <t>-389.582315667536 64.1810964355907 681.949436068172</t>
  </si>
  <si>
    <t>9763-20170724T150511.109526600.bin</t>
  </si>
  <si>
    <t>-531.498001085961 109.809411628918 -200.371499194116</t>
  </si>
  <si>
    <t>-552.859114262338 105.738890241175 -296.450260306765</t>
  </si>
  <si>
    <t>-565.646124515227 100.953503866988 -404.049454484014</t>
  </si>
  <si>
    <t>-572.864712801006 97.06339920042 -501.705837743734</t>
  </si>
  <si>
    <t>-575.780779397728 93.9450150550213 -599.612651646979</t>
  </si>
  <si>
    <t>-575.401601529051 90.6767017654618 -737.57355867085</t>
  </si>
  <si>
    <t>-548.240708308496 98.4233816476105 -824.310394933493</t>
  </si>
  <si>
    <t>-587.010431837043 119.845448891283 -677.279113483734</t>
  </si>
  <si>
    <t>-661.986415599546 237.141588355203 -662.443248003679</t>
  </si>
  <si>
    <t>-655.124446019207 253.421431478321 -362.963813895204</t>
  </si>
  <si>
    <t>-430.87233806097 290.396606701864 -270.937566223391</t>
  </si>
  <si>
    <t>-564.127997980479 64.3972690064372 -675.902668592729</t>
  </si>
  <si>
    <t>-325.094294086998 34.0327857064528 -387.000321721951</t>
  </si>
  <si>
    <t>-531.812624482237 189.499121895645 -202.823283318177</t>
  </si>
  <si>
    <t>-441.573968559323 251.397479235442 199.024406212739</t>
  </si>
  <si>
    <t>-483.422926599513 288.19294842989 602.890758577844</t>
  </si>
  <si>
    <t>-339.489817106777 315.992425418585 668.80317815012</t>
  </si>
  <si>
    <t>-531.641504062677 29.905721760226 -197.456309670516</t>
  </si>
  <si>
    <t>-533.914194369934 52.8607880409093 218.384939073825</t>
  </si>
  <si>
    <t>-535.33268753444 95.5669827881341 622.144386926862</t>
  </si>
  <si>
    <t>-389.451325615487 64.7107405401682 682.148722454232</t>
  </si>
  <si>
    <t>9763-20170724T150511.174699500.bin</t>
  </si>
  <si>
    <t>-532.336584291738 110.916667207968 -199.189629572243</t>
  </si>
  <si>
    <t>-554.430715052998 107.024243169319 -295.109915541633</t>
  </si>
  <si>
    <t>-567.82980957144 102.138013811726 -402.630217565691</t>
  </si>
  <si>
    <t>-575.506214795842 98.059557731292 -500.243768522201</t>
  </si>
  <si>
    <t>-578.777378728117 94.6703889278367 -598.130586543963</t>
  </si>
  <si>
    <t>-578.784573616987 90.947620277419 -736.080338415072</t>
  </si>
  <si>
    <t>-551.459679963008 98.9313323813622 -822.744142377079</t>
  </si>
  <si>
    <t>-590.460611878068 120.216378317165 -675.847443425615</t>
  </si>
  <si>
    <t>-666.490984644301 236.880911718984 -661.349196160556</t>
  </si>
  <si>
    <t>-657.821152499398 254.025239785397 -361.965033540776</t>
  </si>
  <si>
    <t>-434.087030992081 298.949492425408 -272.243930630698</t>
  </si>
  <si>
    <t>-567.102167791636 64.9701004075521 -674.357672385222</t>
  </si>
  <si>
    <t>-326.067979161639 38.1882540588047 -386.281262786988</t>
  </si>
  <si>
    <t>-532.760907154614 190.2441982019 -201.139831022056</t>
  </si>
  <si>
    <t>-437.221291686884 251.349615400241 199.602383605671</t>
  </si>
  <si>
    <t>-488.410031244128 288.636267069649 602.223877740764</t>
  </si>
  <si>
    <t>-342.672318014904 316.578438243688 663.979488302497</t>
  </si>
  <si>
    <t>-532.220064926191 31.0434461654897 -196.909653947086</t>
  </si>
  <si>
    <t>-533.559684951941 53.349823188239 218.970847007056</t>
  </si>
  <si>
    <t>-535.179609078074 95.4653114070845 622.443490743353</t>
  </si>
  <si>
    <t>-389.240212259582 65.2081713959315 682.611598278715</t>
  </si>
  <si>
    <t>9763-20170724T150511.238875900.bin</t>
  </si>
  <si>
    <t>-532.851501811687 114.098757889389 -199.892236193647</t>
  </si>
  <si>
    <t>-555.529855536112 110.533145174192 -295.68877911471</t>
  </si>
  <si>
    <t>-569.573739870441 105.784540688821 -403.132851710197</t>
  </si>
  <si>
    <t>-577.820262554614 101.746307228138 -500.701683048039</t>
  </si>
  <si>
    <t>-581.641748228813 98.3174192223196 -598.56720220035</t>
  </si>
  <si>
    <t>-582.396810048693 94.458218875375 -736.511194293301</t>
  </si>
  <si>
    <t>-554.714948716225 102.856951719627 -823.022273199998</t>
  </si>
  <si>
    <t>-593.665024161675 123.820756783865 -676.246088781537</t>
  </si>
  <si>
    <t>-669.447864513301 240.645198612763 -661.753796847636</t>
  </si>
  <si>
    <t>-658.879897690945 259.0612166308 -362.506102487551</t>
  </si>
  <si>
    <t>-437.535564964868 315.728285157061 -273.508654227392</t>
  </si>
  <si>
    <t>-570.461068729515 68.5074452018246 -674.825646309099</t>
  </si>
  <si>
    <t>-327.59587374424 42.2678794468006 -388.745676521946</t>
  </si>
  <si>
    <t>-533.545417613094 193.876054753099 -202.491557318058</t>
  </si>
  <si>
    <t>-438.914445630978 253.706665740625 198.658415265006</t>
  </si>
  <si>
    <t>-495.709435421627 292.423189333674 599.026194922554</t>
  </si>
  <si>
    <t>-350.371557341006 322.104180532064 660.912728874926</t>
  </si>
  <si>
    <t>-532.514463498062 34.0097268414031 -197.467896986021</t>
  </si>
  <si>
    <t>-533.243817942979 55.1987000430272 218.472623232768</t>
  </si>
  <si>
    <t>-535.020069089218 95.6823721430223 622.305472320519</t>
  </si>
  <si>
    <t>-389.110320304158 65.5003654168966 682.583090248958</t>
  </si>
  <si>
    <t>9763-20170724T150511.275974700.bin</t>
  </si>
  <si>
    <t>-532.268052042822 116.269669618714 -200.34419844281</t>
  </si>
  <si>
    <t>-555.190464774035 113.0318822749 -296.09427616245</t>
  </si>
  <si>
    <t>-569.560208804773 108.517706928028 -403.505255675058</t>
  </si>
  <si>
    <t>-578.116768489664 104.636652897548 -501.054017264507</t>
  </si>
  <si>
    <t>-582.258975777094 101.308199713488 -598.909681814014</t>
  </si>
  <si>
    <t>-583.472214037079 97.5293353149832 -736.852698648406</t>
  </si>
  <si>
    <t>-555.639127633205 106.084050329175 -823.299927451085</t>
  </si>
  <si>
    <t>-594.381229753706 126.922760867029 -676.536631164827</t>
  </si>
  <si>
    <t>-669.587803382363 244.109625419812 -661.95273015328</t>
  </si>
  <si>
    <t>-658.327349208164 262.791708251474 -362.746846732429</t>
  </si>
  <si>
    <t>-438.511679915858 326.014511409915 -274.378653043456</t>
  </si>
  <si>
    <t>-571.490643497272 71.4764700545331 -675.219164211597</t>
  </si>
  <si>
    <t>-328.189783797335 44.0343536670648 -390.34467304257</t>
  </si>
  <si>
    <t>-532.602248889712 196.247926525762 -203.056907127053</t>
  </si>
  <si>
    <t>-440.148140726005 253.781150796796 198.935820374323</t>
  </si>
  <si>
    <t>-497.593720830279 293.05590143775 599.222215294633</t>
  </si>
  <si>
    <t>-352.869661602801 322.641939210148 662.575278473587</t>
  </si>
  <si>
    <t>-532.236297062468 36.1506617684229 -197.914691318078</t>
  </si>
  <si>
    <t>-532.775889187752 56.495013750962 218.068285413279</t>
  </si>
  <si>
    <t>-534.869914561336 95.9321699699663 622.153573282106</t>
  </si>
  <si>
    <t>-389.067666808261 65.4005515006561 682.515198879532</t>
  </si>
  <si>
    <t>9763-20170724T150511.340162400.bin</t>
  </si>
  <si>
    <t>-530.134445528018 121.944164821418 -201.165741067331</t>
  </si>
  <si>
    <t>-553.384037765723 119.549701759564 -296.861683890981</t>
  </si>
  <si>
    <t>-568.244355670171 115.766224051745 -404.234261507957</t>
  </si>
  <si>
    <t>-577.284994429641 112.453059158294 -501.760056073202</t>
  </si>
  <si>
    <t>-581.94367080672 109.593418471393 -599.60753030547</t>
  </si>
  <si>
    <t>-583.909782163057 106.364495020718 -737.555747971856</t>
  </si>
  <si>
    <t>-555.710203960278 115.05586815022 -823.870546743296</t>
  </si>
  <si>
    <t>-593.999330819252 135.714219028643 -677.076034333492</t>
  </si>
  <si>
    <t>-667.485958508303 253.942973070072 -662.047889812927</t>
  </si>
  <si>
    <t>-653.621723237971 272.145823226889 -362.92177855419</t>
  </si>
  <si>
    <t>-437.342862853989 348.953916120374 -276.614218727974</t>
  </si>
  <si>
    <t>-572.08207338256 79.869377488561 -676.081248651616</t>
  </si>
  <si>
    <t>-328.777935648849 47.4378734778961 -393.117064914553</t>
  </si>
  <si>
    <t>-529.215804639249 201.647910196397 -203.507807047356</t>
  </si>
  <si>
    <t>-444.925707397641 253.538652256136 201.039539719574</t>
  </si>
  <si>
    <t>-496.863475535356 292.136251771698 602.33793038295</t>
  </si>
  <si>
    <t>-353.594813349089 320.724850460205 669.351299087632</t>
  </si>
  <si>
    <t>-531.230028715306 41.8462133757175 -198.871769590653</t>
  </si>
  <si>
    <t>-531.505505487045 60.0595403322238 217.210265744067</t>
  </si>
  <si>
    <t>-534.476583623316 96.5640426401119 621.830962955487</t>
  </si>
  <si>
    <t>-388.934471113825 65.2512756556707 682.419773354149</t>
  </si>
  <si>
    <t>9763-20170724T150511.372247400.bin</t>
  </si>
  <si>
    <t>-528.872671818085 125.625225429152 -201.541550986836</t>
  </si>
  <si>
    <t>-552.11796976758 123.664954381989 -297.248365630196</t>
  </si>
  <si>
    <t>-567.129602951259 120.304525997239 -404.613948639907</t>
  </si>
  <si>
    <t>-576.367022315442 117.338990597899 -502.132556562944</t>
  </si>
  <si>
    <t>-581.279450835442 114.785490943588 -599.976071840439</t>
  </si>
  <si>
    <t>-583.659440904125 111.93718164774 -737.926083516544</t>
  </si>
  <si>
    <t>-555.313561171431 120.61808742992 -824.194056264757</t>
  </si>
  <si>
    <t>-593.257672676296 141.239278051796 -677.343492745231</t>
  </si>
  <si>
    <t>-665.400014811538 260.227918397801 -661.865999991906</t>
  </si>
  <si>
    <t>-649.704488578213 277.673936113635 -362.785280446602</t>
  </si>
  <si>
    <t>-434.989541399105 359.362107660304 -277.055917791457</t>
  </si>
  <si>
    <t>-571.957157624358 85.1531913577633 -676.552922706498</t>
  </si>
  <si>
    <t>-328.969317729355 49.2714131804748 -394.18781345704</t>
  </si>
  <si>
    <t>-527.218078855167 205.366276527275 -203.642300389853</t>
  </si>
  <si>
    <t>-448.139964720809 253.24052531583 202.449731355456</t>
  </si>
  <si>
    <t>-494.262085263961 290.238163488841 604.985965719538</t>
  </si>
  <si>
    <t>-350.198297676777 319.101679993718 670.151283479229</t>
  </si>
  <si>
    <t>-530.639155445861 45.5570016972001 -199.333420264794</t>
  </si>
  <si>
    <t>-530.810286718254 62.3957347064729 216.806505337372</t>
  </si>
  <si>
    <t>-534.250426985558 96.9204046862408 621.681626341348</t>
  </si>
  <si>
    <t>-388.847070618458 65.2207246518462 682.402311854331</t>
  </si>
  <si>
    <t>9763-20170724T150511.441436900.bin</t>
  </si>
  <si>
    <t>-526.214824736017 134.637544079876 -202.104049450266</t>
  </si>
  <si>
    <t>-549.039995607232 133.471184353675 -297.924954161875</t>
  </si>
  <si>
    <t>-564.038056778932 130.973243040012 -405.315854240435</t>
  </si>
  <si>
    <t>-573.445133824406 128.748085310032 -502.838055475625</t>
  </si>
  <si>
    <t>-578.706037356754 126.875663411804 -600.678812095504</t>
  </si>
  <si>
    <t>-581.760352720505 124.905188973431 -738.630967401597</t>
  </si>
  <si>
    <t>-553.077831692719 133.679919617583 -824.777983522366</t>
  </si>
  <si>
    <t>-590.373476431879 154.072809852152 -677.835642309836</t>
  </si>
  <si>
    <t>-659.586662340724 274.709659619808 -661.503617526853</t>
  </si>
  <si>
    <t>-640.372188025498 289.220294244049 -362.471389401899</t>
  </si>
  <si>
    <t>-431.077932189441 384.439433032776 -277.299633976252</t>
  </si>
  <si>
    <t>-570.447043732233 97.4794458857205 -677.468512059566</t>
  </si>
  <si>
    <t>-328.468229094624 53.6938940384784 -395.621967648842</t>
  </si>
  <si>
    <t>-522.93017095807 214.554213704962 -203.856187756432</t>
  </si>
  <si>
    <t>-453.828545069895 255.973521043025 204.757832434295</t>
  </si>
  <si>
    <t>-491.458125871521 288.216403157972 608.214044199618</t>
  </si>
  <si>
    <t>-344.680332403963 319.984548263287 665.494586120475</t>
  </si>
  <si>
    <t>-529.405676221109 54.706531283603 -200.160204094036</t>
  </si>
  <si>
    <t>-529.523208507025 67.9652101244931 216.109230868469</t>
  </si>
  <si>
    <t>-533.686938531363 97.776885005411 621.430761944842</t>
  </si>
  <si>
    <t>-388.70015021847 64.7841816002315 682.457891164449</t>
  </si>
  <si>
    <t>9763-20170724T150511.473522300.bin</t>
  </si>
  <si>
    <t>-524.877852283258 139.722488066463 -202.474239849</t>
  </si>
  <si>
    <t>-547.464541676159 138.868956699359 -298.354916470767</t>
  </si>
  <si>
    <t>-562.33883630978 136.727275039402 -405.770812097019</t>
  </si>
  <si>
    <t>-571.691291181643 134.817721074055 -503.304825811726</t>
  </si>
  <si>
    <t>-576.954461817348 133.247362921515 -601.150922357633</t>
  </si>
  <si>
    <t>-580.070876443421 131.682042948014 -739.106766498135</t>
  </si>
  <si>
    <t>-551.009599791201 140.546337808881 -825.117576921134</t>
  </si>
  <si>
    <t>-588.300499546356 160.793821987837 -678.231720595213</t>
  </si>
  <si>
    <t>-655.902926368196 282.246418047699 -661.382337824405</t>
  </si>
  <si>
    <t>-635.10624443354 296.442470903153 -362.440968450034</t>
  </si>
  <si>
    <t>-429.824829276655 399.363872285356 -276.465665341066</t>
  </si>
  <si>
    <t>-569.086169051592 103.953999756109 -678.020872674214</t>
  </si>
  <si>
    <t>-327.966650630589 56.4862057231521 -396.240736931715</t>
  </si>
  <si>
    <t>-520.34079385687 219.624395031299 -204.508521873078</t>
  </si>
  <si>
    <t>-457.363047855336 259.178152266528 205.278419853554</t>
  </si>
  <si>
    <t>-491.295186115686 290.857736533922 608.719518796783</t>
  </si>
  <si>
    <t>-343.773875550212 321.6809141037 664.588856638502</t>
  </si>
  <si>
    <t>-528.955953410575 59.7519670177269 -200.543389974092</t>
  </si>
  <si>
    <t>-528.823783000746 71.456583545832 215.772577027982</t>
  </si>
  <si>
    <t>-533.368646140293 98.2945400904277 621.353464659985</t>
  </si>
  <si>
    <t>-388.604516695007 64.5654586468327 682.50655265951</t>
  </si>
  <si>
    <t>9763-20170724T150511.540705400.bin</t>
  </si>
  <si>
    <t>-521.84656486197 150.465317222501 -203.326315196928</t>
  </si>
  <si>
    <t>-543.890812931019 149.781948165632 -299.334503900884</t>
  </si>
  <si>
    <t>-558.259009399213 148.198244168168 -406.828989426267</t>
  </si>
  <si>
    <t>-567.2103880525 146.928029020952 -504.411074764878</t>
  </si>
  <si>
    <t>-572.139075194204 146.122270265444 -602.283736936137</t>
  </si>
  <si>
    <t>-574.86338405256 145.7560993759 -740.256409332008</t>
  </si>
  <si>
    <t>-544.528842757071 155.118986306974 -825.773334208179</t>
  </si>
  <si>
    <t>-582.51949626102 174.579523264405 -679.16955060298</t>
  </si>
  <si>
    <t>-646.509810537831 297.741212606104 -661.125542451995</t>
  </si>
  <si>
    <t>-624.702413647874 312.222366342043 -362.269946397569</t>
  </si>
  <si>
    <t>-427.836708666046 425.405943873182 -269.758576374212</t>
  </si>
  <si>
    <t>-564.798825374193 117.256350692136 -679.367307587362</t>
  </si>
  <si>
    <t>-326.258752201731 63.6595278358502 -396.913551217138</t>
  </si>
  <si>
    <t>-516.497307372436 230.566539447184 -205.374172028135</t>
  </si>
  <si>
    <t>-463.709983423622 265.286681871312 206.28588286896</t>
  </si>
  <si>
    <t>-491.507589096653 294.842924283544 610.478147480124</t>
  </si>
  <si>
    <t>-343.678879357377 321.08197767831 667.855719485126</t>
  </si>
  <si>
    <t>-527.467027535502 70.248898282051 -201.15083056427</t>
  </si>
  <si>
    <t>-526.800066080514 79.5440302262909 215.225399696338</t>
  </si>
  <si>
    <t>-532.605146307668 99.6212469443119 621.316360304081</t>
  </si>
  <si>
    <t>-388.465617249799 63.7288630419798 682.712889102861</t>
  </si>
  <si>
    <t>9763-20170724T150511.571787200.bin</t>
  </si>
  <si>
    <t>-521.408932758746 156.820217557226 -203.533154277063</t>
  </si>
  <si>
    <t>-543.244916140064 156.293789459338 -299.589900065828</t>
  </si>
  <si>
    <t>-557.307610695623 155.139466917685 -407.130284419017</t>
  </si>
  <si>
    <t>-565.964854880933 154.362683920948 -504.744101262133</t>
  </si>
  <si>
    <t>-570.589361855129 154.156020489496 -602.634564430902</t>
  </si>
  <si>
    <t>-572.882333722447 154.744552617569 -740.614336841594</t>
  </si>
  <si>
    <t>-541.84762059137 164.508673300477 -825.83465588017</t>
  </si>
  <si>
    <t>-580.347536090301 183.260029028807 -679.359731834789</t>
  </si>
  <si>
    <t>-642.414256042127 307.325064176674 -660.622298998</t>
  </si>
  <si>
    <t>-621.601738365044 320.117748617256 -361.618755433003</t>
  </si>
  <si>
    <t>-429.623637455194 437.792157576224 -264.550942317633</t>
  </si>
  <si>
    <t>-563.390034028817 125.70860374475 -679.887028068031</t>
  </si>
  <si>
    <t>-327.043280228241 68.6759580919299 -396.839745637191</t>
  </si>
  <si>
    <t>-515.588125851819 237.162612442087 -205.752803327999</t>
  </si>
  <si>
    <t>-466.48567292637 266.514448467702 206.780106269201</t>
  </si>
  <si>
    <t>-491.394556451441 294.935553731355 611.15918266015</t>
  </si>
  <si>
    <t>-343.392956993828 319.848845938841 668.681792495401</t>
  </si>
  <si>
    <t>-527.756817985823 76.5524560367587 -201.265936844647</t>
  </si>
  <si>
    <t>-526.110711997091 83.8422721337186 215.147545743901</t>
  </si>
  <si>
    <t>-532.207152750871 100.389719997257 621.353107470233</t>
  </si>
  <si>
    <t>-388.468932487301 63.062246621136 682.834699864021</t>
  </si>
  <si>
    <t>9763-20170724T150511.639972500.bin</t>
  </si>
  <si>
    <t>-520.04224889001 167.098658318728 -203.920471456259</t>
  </si>
  <si>
    <t>-540.729309310407 166.901049499515 -300.232548820233</t>
  </si>
  <si>
    <t>-553.410808594158 166.777608843689 -407.950460009199</t>
  </si>
  <si>
    <t>-560.808108346519 167.201782454742 -505.669998442337</t>
  </si>
  <si>
    <t>-564.182417724186 168.463844472159 -603.603713639642</t>
  </si>
  <si>
    <t>-564.745375893727 171.399776253332 -741.571363651741</t>
  </si>
  <si>
    <t>-531.968788189944 182.187514217578 -826.0126164382</t>
  </si>
  <si>
    <t>-572.241829516358 199.077714477491 -679.937474059402</t>
  </si>
  <si>
    <t>-631.046101341257 324.520901192018 -659.5871746486</t>
  </si>
  <si>
    <t>-613.869787758352 331.05900223038 -360.150547559192</t>
  </si>
  <si>
    <t>-431.237633181802 453.759182953697 -251.914011441177</t>
  </si>
  <si>
    <t>-556.751236166677 141.126361194391 -681.233848535196</t>
  </si>
  <si>
    <t>-570.95311854494 2.88452417640019 -664.341354167087</t>
  </si>
  <si>
    <t>-327.238588310925 75.2385223882529 -396.433293698554</t>
  </si>
  <si>
    <t>-510.093033938948 245.727268048347 -206.44982037403</t>
  </si>
  <si>
    <t>-474.79171436584 271.146259802641 207.752697094812</t>
  </si>
  <si>
    <t>-491.295941534722 294.950655963003 612.422432567899</t>
  </si>
  <si>
    <t>-343.025237622083 317.931947908617 670.05623067581</t>
  </si>
  <si>
    <t>-528.860027794472 87.5382650991812 -201.494842721046</t>
  </si>
  <si>
    <t>-524.292619380152 90.8040688784022 214.947816801534</t>
  </si>
  <si>
    <t>-531.648703099362 101.925453861166 621.423133425533</t>
  </si>
  <si>
    <t>-388.782899874163 61.4070024754035 682.917972881101</t>
  </si>
  <si>
    <t>9763-20170724T150511.672058600.bin</t>
  </si>
  <si>
    <t>-518.987723709806 170.923602480017 -204.095473904242</t>
  </si>
  <si>
    <t>-538.957049374378 171.000719690214 -300.559074904015</t>
  </si>
  <si>
    <t>-550.755243804852 171.565763804032 -408.37603556406</t>
  </si>
  <si>
    <t>-557.336920688624 172.767227987895 -506.147325600892</t>
  </si>
  <si>
    <t>-559.890566873543 174.960257700109 -604.089558193717</t>
  </si>
  <si>
    <t>-559.304144708071 179.366851291986 -742.017933490394</t>
  </si>
  <si>
    <t>-525.547152205284 190.770221115203 -825.990669231406</t>
  </si>
  <si>
    <t>-566.99699595958 206.469633389732 -680.152988854161</t>
  </si>
  <si>
    <t>-624.48606626721 332.323412949383 -658.82440581127</t>
  </si>
  <si>
    <t>-609.464673319732 334.884178507064 -359.21171948088</t>
  </si>
  <si>
    <t>-430.855543672844 457.709442144835 -244.59170051523</t>
  </si>
  <si>
    <t>-552.129713721439 148.368471256036 -681.94612840346</t>
  </si>
  <si>
    <t>-568.231308000287 10.1586633732661 -666.456164100906</t>
  </si>
  <si>
    <t>-327.103803713161 77.9821410085813 -395.388856306073</t>
  </si>
  <si>
    <t>-508.110764232538 249.534363635106 -206.378415021392</t>
  </si>
  <si>
    <t>-478.865942164405 273.538399985585 208.380033448973</t>
  </si>
  <si>
    <t>-491.174853290817 294.990725274546 613.204146291014</t>
  </si>
  <si>
    <t>-342.812498943943 316.723234682554 671.085997343522</t>
  </si>
  <si>
    <t>-529.427756921523 92.0382244960197 -201.682603727099</t>
  </si>
  <si>
    <t>-523.353866445878 93.1954474955885 214.751956908851</t>
  </si>
  <si>
    <t>-531.53833958882 102.178025943962 621.356709331399</t>
  </si>
  <si>
    <t>-389.02734172313 60.3839091198781 682.820993138169</t>
  </si>
  <si>
    <t>9763-20170724T150511.740245600.bin</t>
  </si>
  <si>
    <t>-518.738628322385 179.320400101515 -203.942618801932</t>
  </si>
  <si>
    <t>-537.048814504065 179.915982768196 -300.733065023871</t>
  </si>
  <si>
    <t>-546.828038477787 182.04971796402 -408.732177422898</t>
  </si>
  <si>
    <t>-551.559857357365 185.071119476824 -506.571237538859</t>
  </si>
  <si>
    <t>-552.270720827085 189.482985040283 -604.469282904117</t>
  </si>
  <si>
    <t>-549.127242840076 197.430390010683 -742.204337809045</t>
  </si>
  <si>
    <t>-513.355069351993 210.393343889957 -825.109812565045</t>
  </si>
  <si>
    <t>-557.443345841454 223.066975839668 -679.7976181918</t>
  </si>
  <si>
    <t>-612.47370190979 349.586168184989 -656.059637009936</t>
  </si>
  <si>
    <t>-602.236462311639 344.337818938908 -356.280234107212</t>
  </si>
  <si>
    <t>-430.712590294086 464.97114848386 -229.189030031185</t>
  </si>
  <si>
    <t>-543.590159456377 164.767812415305 -682.8453649925</t>
  </si>
  <si>
    <t>-562.86918451472 26.6352577650043 -670.754691284294</t>
  </si>
  <si>
    <t>-328.74703741845 86.7231658224296 -391.52665358347</t>
  </si>
  <si>
    <t>-505.735324260758 257.548896267506 -205.918669379534</t>
  </si>
  <si>
    <t>-485.532845327794 277.588609029144 209.5886086834</t>
  </si>
  <si>
    <t>-491.103338577805 294.806841478214 614.754110592267</t>
  </si>
  <si>
    <t>-342.593059305478 314.828036272732 672.873374483097</t>
  </si>
  <si>
    <t>-531.662472411623 101.077126503123 -201.923715883573</t>
  </si>
  <si>
    <t>-523.443244243335 98.5853881911939 214.468207387931</t>
  </si>
  <si>
    <t>-531.494981836878 102.973794008199 621.279228517828</t>
  </si>
  <si>
    <t>-389.550936444873 59.2304719251892 682.699176600387</t>
  </si>
  <si>
    <t>9763-20170724T150511.772330600.bin</t>
  </si>
  <si>
    <t>-519.110579592827 183.082315660654 -203.836965015196</t>
  </si>
  <si>
    <t>-536.48900591478 183.758973409916 -300.798485902812</t>
  </si>
  <si>
    <t>-545.156923040726 186.597618534214 -408.876180948576</t>
  </si>
  <si>
    <t>-548.881637222515 190.501154147098 -506.727614878588</t>
  </si>
  <si>
    <t>-548.601809053335 196.036888885166 -604.570786223282</t>
  </si>
  <si>
    <t>-544.09862273219 205.816677062268 -742.150179654625</t>
  </si>
  <si>
    <t>-507.334133956046 219.675859974599 -824.47442164549</t>
  </si>
  <si>
    <t>-552.805961846843 230.67326535145 -679.481658143254</t>
  </si>
  <si>
    <t>-606.464712524518 357.507708094808 -654.354019282168</t>
  </si>
  <si>
    <t>-599.02313145263 349.882609914506 -354.543165692516</t>
  </si>
  <si>
    <t>-430.366546800277 468.014126671739 -221.408468091512</t>
  </si>
  <si>
    <t>-539.372360584477 172.314125201849 -683.190407418444</t>
  </si>
  <si>
    <t>-559.898758779321 34.2110670542559 -672.845233099447</t>
  </si>
  <si>
    <t>-329.616426854814 90.9621576544707 -389.408561204747</t>
  </si>
  <si>
    <t>-505.224664571265 260.813602062219 -205.537628169841</t>
  </si>
  <si>
    <t>-488.674739440939 279.82994935619 210.179228751007</t>
  </si>
  <si>
    <t>-491.060377914022 294.779904642096 615.512760384454</t>
  </si>
  <si>
    <t>-342.474386716826 313.653250995823 673.822239792218</t>
  </si>
  <si>
    <t>-533.126305557919 105.249317655861 -201.902514708712</t>
  </si>
  <si>
    <t>-524.069421752102 101.015857313973 214.458000864398</t>
  </si>
  <si>
    <t>-531.50639856625 103.178127130505 621.288445695066</t>
  </si>
  <si>
    <t>-389.801842997188 58.6155020645715 682.672373669116</t>
  </si>
  <si>
    <t>9763-20170724T150511.841520500.bin</t>
  </si>
  <si>
    <t>-520.501179744138 190.489231041844 -204.042379667395</t>
  </si>
  <si>
    <t>-536.365616392374 191.196118543784 -301.262805428598</t>
  </si>
  <si>
    <t>-542.985717319339 195.294078835028 -409.444998171591</t>
  </si>
  <si>
    <t>-544.768060145682 200.833842634586 -507.272047298597</t>
  </si>
  <si>
    <t>-542.493269558936 208.502431076078 -604.945104452676</t>
  </si>
  <si>
    <t>-535.162704815864 221.804672507139 -742.106686876834</t>
  </si>
  <si>
    <t>-496.432950713408 237.479632800277 -823.194925067024</t>
  </si>
  <si>
    <t>-544.775544533894 245.133928979836 -678.985101825472</t>
  </si>
  <si>
    <t>-596.239148184617 372.295543706366 -651.227410661859</t>
  </si>
  <si>
    <t>-592.93214641309 362.430247480298 -351.407876871703</t>
  </si>
  <si>
    <t>-429.20990367929 474.599193479486 -207.400398934051</t>
  </si>
  <si>
    <t>-532.030527560772 186.715315011488 -683.969445533343</t>
  </si>
  <si>
    <t>-554.459655365741 48.6929405910244 -676.850215585253</t>
  </si>
  <si>
    <t>-331.826368516701 99.6999691995279 -385.637418350909</t>
  </si>
  <si>
    <t>-505.213112415288 268.547543325179 -205.608746318145</t>
  </si>
  <si>
    <t>-493.460542012653 284.153739498046 210.413239817687</t>
  </si>
  <si>
    <t>-490.954078819532 294.926871037301 616.189184021965</t>
  </si>
  <si>
    <t>-342.328578118341 311.534971129247 675.084254798771</t>
  </si>
  <si>
    <t>-535.935021958204 112.456969204165 -202.291338020298</t>
  </si>
  <si>
    <t>-524.714322717294 106.030159781652 213.988374378868</t>
  </si>
  <si>
    <t>-530.83621510071 103.063664927662 620.664315900505</t>
  </si>
  <si>
    <t>-389.538992424879 57.218103809962 682.042514672968</t>
  </si>
  <si>
    <t>9763-20170724T150511.872634000.bin</t>
  </si>
  <si>
    <t>-521.674943827641 194.166034264192 -204.147633109706</t>
  </si>
  <si>
    <t>-536.804733921147 194.829730528991 -301.48547143911</t>
  </si>
  <si>
    <t>-542.420162476358 199.496146397123 -409.701374535344</t>
  </si>
  <si>
    <t>-543.246971437273 205.800506207939 -507.494951048947</t>
  </si>
  <si>
    <t>-539.989146113671 214.48367682499 -605.055094991768</t>
  </si>
  <si>
    <t>-531.264528792067 229.476466833702 -741.960519867202</t>
  </si>
  <si>
    <t>-491.573275552689 245.989859975939 -822.415065473128</t>
  </si>
  <si>
    <t>-541.361261930232 252.059087086084 -678.643131118221</t>
  </si>
  <si>
    <t>-591.793444750681 379.371917056192 -649.555643242055</t>
  </si>
  <si>
    <t>-588.789721953246 368.59240496489 -349.764529047435</t>
  </si>
  <si>
    <t>-427.639114669918 477.440679079058 -200.407417350615</t>
  </si>
  <si>
    <t>-528.880855136366 193.639420490345 -684.245481063649</t>
  </si>
  <si>
    <t>-552.173795522338 55.7302362726855 -678.594938876989</t>
  </si>
  <si>
    <t>-555.880661061863 1.74979645980693 -383.514660262393</t>
  </si>
  <si>
    <t>-332.950915276036 103.862150211626 -384.155239895542</t>
  </si>
  <si>
    <t>-505.828372731674 272.247829359329 -205.744473932093</t>
  </si>
  <si>
    <t>-495.591993694521 286.307433305913 210.372737575529</t>
  </si>
  <si>
    <t>-490.887880581265 295.04429554553 616.335852571609</t>
  </si>
  <si>
    <t>-342.278019258376 310.507574646923 675.581092744238</t>
  </si>
  <si>
    <t>-537.479263074273 116.144715625291 -202.551484684001</t>
  </si>
  <si>
    <t>-524.952984996004 108.652737963907 213.673208671819</t>
  </si>
  <si>
    <t>-530.537886223233 103.186774555011 620.283892152533</t>
  </si>
  <si>
    <t>-389.460816519524 56.7509085586703 681.724571315428</t>
  </si>
  <si>
    <t>9763-20170724T150511.940790400.bin</t>
  </si>
  <si>
    <t>-524.612552665133 202.122407779493 -204.722567080647</t>
  </si>
  <si>
    <t>-538.202066701035 202.64422941056 -302.288170042841</t>
  </si>
  <si>
    <t>-541.88796061788 208.212356322081 -410.544513973821</t>
  </si>
  <si>
    <t>-540.93143665569 215.756430655683 -508.248863163125</t>
  </si>
  <si>
    <t>-535.885161231391 226.099296835637 -605.570887021474</t>
  </si>
  <si>
    <t>-524.669479111003 243.864612284007 -741.962219676768</t>
  </si>
  <si>
    <t>-483.233197700172 261.620338885401 -821.264020433611</t>
  </si>
  <si>
    <t>-535.624523555125 265.21916583469 -678.362245512951</t>
  </si>
  <si>
    <t>-584.097249720987 392.739944979201 -646.872423402303</t>
  </si>
  <si>
    <t>-579.515382248173 379.759227063252 -347.188403903577</t>
  </si>
  <si>
    <t>-422.535496631006 484.026762751341 -190.310794106488</t>
  </si>
  <si>
    <t>-523.629751324864 206.804496268572 -684.984455305243</t>
  </si>
  <si>
    <t>-548.188396032376 69.0253531434203 -681.949323620406</t>
  </si>
  <si>
    <t>-558.220546331219 10.7666442101117 -387.831615664159</t>
  </si>
  <si>
    <t>-335.034555610095 112.190129870467 -382.703857239145</t>
  </si>
  <si>
    <t>-508.333828729583 280.43202047703 -206.268166312828</t>
  </si>
  <si>
    <t>-499.34033004122 291.142150234235 209.977419283055</t>
  </si>
  <si>
    <t>-491.09034599969 295.872574676683 615.925610690386</t>
  </si>
  <si>
    <t>-342.611831522999 310.022195767611 675.824800453855</t>
  </si>
  <si>
    <t>-540.903207647407 124.259443246447 -203.076391942232</t>
  </si>
  <si>
    <t>-525.420035207528 113.434885686633 212.975381005522</t>
  </si>
  <si>
    <t>-529.820949901346 103.525219552056 619.483334207212</t>
  </si>
  <si>
    <t>-389.319485703822 55.5961832721493 681.09616713923</t>
  </si>
  <si>
    <t>9763-20170724T150511.972875100.bin</t>
  </si>
  <si>
    <t>-525.813440217326 206.043945981719 -204.992721329278</t>
  </si>
  <si>
    <t>-538.707114421359 206.481161099728 -302.653148836489</t>
  </si>
  <si>
    <t>-541.551047383312 212.409690749744 -410.915699732732</t>
  </si>
  <si>
    <t>-539.826453514649 220.46010667825 -508.56932277121</t>
  </si>
  <si>
    <t>-534.019525471975 231.486593775471 -605.773579645368</t>
  </si>
  <si>
    <t>-521.754393248309 250.397947203203 -741.920319491759</t>
  </si>
  <si>
    <t>-479.546082621146 268.589940237216 -820.714452577109</t>
  </si>
  <si>
    <t>-533.090066702948 271.238104355832 -678.216536076022</t>
  </si>
  <si>
    <t>-580.960901242105 398.736812883518 -645.763404066306</t>
  </si>
  <si>
    <t>-574.201572160929 385.464435164553 -346.133322130819</t>
  </si>
  <si>
    <t>-418.213836697556 487.831253793014 -187.029997566532</t>
  </si>
  <si>
    <t>-521.261823802643 212.838994136203 -685.262773532461</t>
  </si>
  <si>
    <t>-546.253545502507 75.1177131414279 -683.334567196282</t>
  </si>
  <si>
    <t>-558.940592626427 15.1789094162714 -389.657205008393</t>
  </si>
  <si>
    <t>-335.58325842156 116.091663612909 -382.367812204419</t>
  </si>
  <si>
    <t>-509.399459192147 284.313856905764 -206.626199299407</t>
  </si>
  <si>
    <t>-500.737652395845 293.58715074778 209.660921160833</t>
  </si>
  <si>
    <t>-491.187716489641 296.30582209913 615.642032203923</t>
  </si>
  <si>
    <t>-342.77822189793 309.969778138102 675.824335171318</t>
  </si>
  <si>
    <t>-542.232792722956 128.12961715105 -203.365842402125</t>
  </si>
  <si>
    <t>-525.283158178485 115.558776633753 212.579757691285</t>
  </si>
  <si>
    <t>-529.45568033974 103.723028329179 619.059962933054</t>
  </si>
  <si>
    <t>-389.256648881325 55.0265785547379 680.759868560163</t>
  </si>
  <si>
    <t>9763-20170724T150512.039083600.bin</t>
  </si>
  <si>
    <t>-527.758793883552 213.270468233531 -205.478212266543</t>
  </si>
  <si>
    <t>-539.578181986643 213.606247262517 -303.274928804055</t>
  </si>
  <si>
    <t>-541.157320496695 220.164110219993 -411.526967273718</t>
  </si>
  <si>
    <t>-538.293090720304 229.074081633037 -509.079016901815</t>
  </si>
  <si>
    <t>-531.372388149739 241.24294625364 -606.073950356154</t>
  </si>
  <si>
    <t>-517.587175538486 262.052631265935 -741.797701407314</t>
  </si>
  <si>
    <t>-474.144571415256 280.941703063237 -819.752483305726</t>
  </si>
  <si>
    <t>-529.499376158175 282.027261672846 -677.921909445106</t>
  </si>
  <si>
    <t>-576.345217654312 409.426569466234 -643.639148329845</t>
  </si>
  <si>
    <t>-564.013887907406 399.79275908503 -344.04749596298</t>
  </si>
  <si>
    <t>-408.868562525473 497.979653615638 -181.522905533839</t>
  </si>
  <si>
    <t>-517.861912569162 223.680939484215 -685.685837370543</t>
  </si>
  <si>
    <t>-543.378701300094 86.0253583725525 -685.639705161221</t>
  </si>
  <si>
    <t>-560.09695027706 23.467408195412 -392.711411951072</t>
  </si>
  <si>
    <t>-336.269711614586 123.035427870695 -382.101954478941</t>
  </si>
  <si>
    <t>-511.742838223841 291.817929734503 -207.129482822558</t>
  </si>
  <si>
    <t>-502.779687302911 297.871420626331 209.210498869935</t>
  </si>
  <si>
    <t>-491.399361686533 297.079660466626 615.198259568667</t>
  </si>
  <si>
    <t>-343.073406170941 309.660247770361 675.821177438026</t>
  </si>
  <si>
    <t>-543.834534469712 135.116691358654 -203.974666267618</t>
  </si>
  <si>
    <t>-524.850104807035 119.463143867733 211.778315966438</t>
  </si>
  <si>
    <t>-528.829496165811 104.041004871833 618.188629265453</t>
  </si>
  <si>
    <t>-389.131856009119 54.1450540170415 680.067216504806</t>
  </si>
  <si>
    <t>9763-20170724T150512.073207000.bin</t>
  </si>
  <si>
    <t>-528.378919479782 216.677752555577 -205.755983523822</t>
  </si>
  <si>
    <t>-539.829603652491 217.007239673059 -303.596463905405</t>
  </si>
  <si>
    <t>-540.969187194553 223.840359316853 -411.837103500813</t>
  </si>
  <si>
    <t>-537.706797778382 233.10772094546 -509.343369048577</t>
  </si>
  <si>
    <t>-530.394603909157 245.739449943683 -606.250386329472</t>
  </si>
  <si>
    <t>-516.072312653862 267.307260628043 -741.800038355693</t>
  </si>
  <si>
    <t>-472.158207344775 286.508353603459 -819.41359113459</t>
  </si>
  <si>
    <t>-528.186421806283 286.933992359091 -677.854449799758</t>
  </si>
  <si>
    <t>-574.381543939429 414.329187606477 -642.706191191153</t>
  </si>
  <si>
    <t>-559.637773839519 407.884109615971 -343.138003850168</t>
  </si>
  <si>
    <t>-404.50322620294 504.371513628177 -179.588295628443</t>
  </si>
  <si>
    <t>-516.619927316268 228.613414138679 -685.911960398393</t>
  </si>
  <si>
    <t>-542.288209946838 90.9856250919884 -686.6182475432</t>
  </si>
  <si>
    <t>-560.60454801558 27.4893368887813 -393.987524206491</t>
  </si>
  <si>
    <t>-336.555097697163 126.409165040593 -382.08282906506</t>
  </si>
  <si>
    <t>-512.461767502428 295.217572220001 -207.332933279748</t>
  </si>
  <si>
    <t>-503.627583432168 299.71723567175 209.029510572258</t>
  </si>
  <si>
    <t>-491.49548240717 297.366899958277 615.018787427142</t>
  </si>
  <si>
    <t>-343.210085135895 309.557599542848 675.820307435428</t>
  </si>
  <si>
    <t>-544.316217184978 138.376694458635 -204.245493464908</t>
  </si>
  <si>
    <t>-524.4162231495 121.225519030375 211.405606749721</t>
  </si>
  <si>
    <t>-528.566362349182 104.130226015092 617.735770287493</t>
  </si>
  <si>
    <t>-389.050026577955 53.8554361033448 679.716756489698</t>
  </si>
  <si>
    <t>9763-20170724T150512.139934900.bin</t>
  </si>
  <si>
    <t>-529.052435492935 222.704296645066 -206.223876954629</t>
  </si>
  <si>
    <t>-539.768600102825 222.955383150557 -304.147855924949</t>
  </si>
  <si>
    <t>-540.129204292593 230.180638438077 -412.368351466164</t>
  </si>
  <si>
    <t>-536.195636885654 239.983833865862 -509.797399863234</t>
  </si>
  <si>
    <t>-528.257250950227 253.323299971881 -606.560181352347</t>
  </si>
  <si>
    <t>-513.111523375895 276.060955193721 -741.82872296152</t>
  </si>
  <si>
    <t>-468.52676360024 295.802515574065 -818.922735436505</t>
  </si>
  <si>
    <t>-525.535853947581 295.148763452435 -677.779720435477</t>
  </si>
  <si>
    <t>-570.906034740584 422.567289030957 -641.61095416798</t>
  </si>
  <si>
    <t>-553.320594212886 422.144741217065 -342.127072873195</t>
  </si>
  <si>
    <t>-398.497717148866 515.183976454511 -176.300263380675</t>
  </si>
  <si>
    <t>-514.076909917617 236.871628366101 -686.292590662146</t>
  </si>
  <si>
    <t>-540.057409950317 99.3104670445746 -688.175973740268</t>
  </si>
  <si>
    <t>-560.484789668722 34.02890976918 -396.078273326518</t>
  </si>
  <si>
    <t>-336.264082766724 132.28291707792 -382.069611818487</t>
  </si>
  <si>
    <t>-513.319844030153 301.113038356531 -207.662704317959</t>
  </si>
  <si>
    <t>-504.771537664411 303.078022690957 208.725421443586</t>
  </si>
  <si>
    <t>-491.675308698754 297.853389257584 614.710002179919</t>
  </si>
  <si>
    <t>-343.454608181495 309.400249739489 675.794348094143</t>
  </si>
  <si>
    <t>-544.742935067269 144.30923525557 -204.763456661123</t>
  </si>
  <si>
    <t>-523.033410820878 124.130256238765 210.661023096026</t>
  </si>
  <si>
    <t>-528.011217293724 104.307406384491 616.843598374322</t>
  </si>
  <si>
    <t>-388.893926674587 53.2397798199886 679.072860845053</t>
  </si>
  <si>
    <t>9763-20170724T150512.176006700.bin</t>
  </si>
  <si>
    <t>-529.194302062909 225.464784365465 -206.398410596908</t>
  </si>
  <si>
    <t>-539.608824003961 225.668821309265 -304.354934455655</t>
  </si>
  <si>
    <t>-539.658165993627 233.014085927801 -412.567976440607</t>
  </si>
  <si>
    <t>-535.459312704925 242.99003104275 -509.968481466389</t>
  </si>
  <si>
    <t>-527.275943301178 256.563880800526 -606.678223288788</t>
  </si>
  <si>
    <t>-511.810598903104 279.692757658908 -741.844447258585</t>
  </si>
  <si>
    <t>-466.959988581416 299.625523661811 -818.734690136614</t>
  </si>
  <si>
    <t>-524.367920255551 298.598524188443 -677.767171222663</t>
  </si>
  <si>
    <t>-569.466468298791 426.007835808441 -641.259333059466</t>
  </si>
  <si>
    <t>-550.951157888864 428.080505718824 -341.838556567979</t>
  </si>
  <si>
    <t>-397.182446341474 520.104016825777 -174.471112922553</t>
  </si>
  <si>
    <t>-512.92551253193 240.339812928595 -686.426897330282</t>
  </si>
  <si>
    <t>-538.906887788982 102.784171993224 -688.631598857567</t>
  </si>
  <si>
    <t>-560.13760563538 36.9649382810321 -396.711894949076</t>
  </si>
  <si>
    <t>-335.876791205017 135.034734192051 -382.068216936613</t>
  </si>
  <si>
    <t>-513.633525878836 303.847044332649 -207.7970491026</t>
  </si>
  <si>
    <t>-504.990970626363 304.602637320884 208.593115412046</t>
  </si>
  <si>
    <t>-491.76962501182 298.022298353071 614.590903019945</t>
  </si>
  <si>
    <t>-343.575230472984 309.41882865597 675.767193732232</t>
  </si>
  <si>
    <t>-544.734766832696 147.098147323527 -204.963414687246</t>
  </si>
  <si>
    <t>-522.235168292736 125.333621340174 210.338987153918</t>
  </si>
  <si>
    <t>-527.709625093298 104.446947783082 616.437535961144</t>
  </si>
  <si>
    <t>-388.84465634899 52.8699450231702 678.810101522297</t>
  </si>
  <si>
    <t>9763-20170724T150512.238306400.bin</t>
  </si>
  <si>
    <t>-529.074570062241 230.243474212208 -206.618952522684</t>
  </si>
  <si>
    <t>-539.133231993401 230.458622374155 -304.612740674473</t>
  </si>
  <si>
    <t>-538.777629295309 237.994930647493 -412.811973858328</t>
  </si>
  <si>
    <t>-534.218133688725 248.215071588061 -510.170928849457</t>
  </si>
  <si>
    <t>-525.686169297698 262.103255343783 -606.805956814396</t>
  </si>
  <si>
    <t>-509.749143677838 285.74656022771 -741.828212297675</t>
  </si>
  <si>
    <t>-464.50793968099 305.871932268351 -818.43892775981</t>
  </si>
  <si>
    <t>-522.521478692718 304.409749315984 -677.722350836988</t>
  </si>
  <si>
    <t>-567.62708312233 431.736395836486 -640.856945258413</t>
  </si>
  <si>
    <t>-550.312671015047 436.499757794057 -341.395013940518</t>
  </si>
  <si>
    <t>-395.622640150659 527.017268633973 -174.055254510715</t>
  </si>
  <si>
    <t>-511.066069353289 246.181334303901 -686.566420408824</t>
  </si>
  <si>
    <t>-537.189850438794 108.669976168713 -689.165659723721</t>
  </si>
  <si>
    <t>-559.182684974443 41.9039058992673 -397.517547646916</t>
  </si>
  <si>
    <t>-334.865392441747 139.772453271046 -382.401021460975</t>
  </si>
  <si>
    <t>-513.663335348733 308.7786763738 -207.980605708645</t>
  </si>
  <si>
    <t>-505.230594079492 307.308589123262 208.411905041327</t>
  </si>
  <si>
    <t>-491.967210072005 298.427406391695 614.367105650736</t>
  </si>
  <si>
    <t>-343.805064081736 309.331129561026 675.711080428837</t>
  </si>
  <si>
    <t>-544.49682535298 151.702246005127 -205.273261597826</t>
  </si>
  <si>
    <t>-520.843546419163 127.684173285855 209.840776754962</t>
  </si>
  <si>
    <t>-527.204945060291 104.710822261009 615.787082447537</t>
  </si>
  <si>
    <t>-388.733132040227 52.3119215081813 678.348412170382</t>
  </si>
  <si>
    <t>9763-20170724T150512.270390000.bin</t>
  </si>
  <si>
    <t>-528.851141222072 232.347328069855 -206.747945928986</t>
  </si>
  <si>
    <t>-538.767579147601 232.553611831664 -304.756200742591</t>
  </si>
  <si>
    <t>-538.262147106753 240.110902114382 -412.95336195802</t>
  </si>
  <si>
    <t>-533.573914777598 250.364128525233 -510.302716917275</t>
  </si>
  <si>
    <t>-524.922502575073 264.300219893351 -606.920240338639</t>
  </si>
  <si>
    <t>-508.829628135344 288.027105122 -741.909295620725</t>
  </si>
  <si>
    <t>-463.444343597141 308.154650094579 -818.434195877886</t>
  </si>
  <si>
    <t>-521.693363396854 306.647507613668 -677.809459110972</t>
  </si>
  <si>
    <t>-567.185865172707 433.88576343717 -641.084157545838</t>
  </si>
  <si>
    <t>-551.878668475942 439.480418942555 -341.527175828299</t>
  </si>
  <si>
    <t>-395.401236736797 529.070504109657 -175.354353298524</t>
  </si>
  <si>
    <t>-510.192947195096 248.430606933494 -686.671143793887</t>
  </si>
  <si>
    <t>-536.326892077295 110.919194575018 -689.266972107854</t>
  </si>
  <si>
    <t>-558.533637623712 44.0182955516725 -397.666007852007</t>
  </si>
  <si>
    <t>-334.198083299761 141.853766074347 -382.606737444119</t>
  </si>
  <si>
    <t>-513.422837648035 310.894275276797 -208.063442519528</t>
  </si>
  <si>
    <t>-505.207716781284 308.484613512678 208.329064224749</t>
  </si>
  <si>
    <t>-492.065344918608 298.635675846043 614.264582225374</t>
  </si>
  <si>
    <t>-343.91755772405 309.288972573407 675.687222808848</t>
  </si>
  <si>
    <t>-544.296299943954 153.825783202869 -205.391794179066</t>
  </si>
  <si>
    <t>-520.337476801753 128.75263133286 209.642359206973</t>
  </si>
  <si>
    <t>-527.000201833225 104.826704904423 615.511866873523</t>
  </si>
  <si>
    <t>-388.674037237856 52.1287486340666 678.144201020525</t>
  </si>
  <si>
    <t>9763-20170724T150512.347599800.bin</t>
  </si>
  <si>
    <t>-528.515238186465 235.977272526074 -206.964125908854</t>
  </si>
  <si>
    <t>-538.266400620631 236.211709053151 -304.988923074511</t>
  </si>
  <si>
    <t>-537.585575770251 243.713868621981 -413.18897327903</t>
  </si>
  <si>
    <t>-532.742864997413 253.888621169492 -510.539000211101</t>
  </si>
  <si>
    <t>-523.942338219316 267.721052461595 -607.157859501297</t>
  </si>
  <si>
    <t>-507.646688230592 291.278506969071 -742.152307708926</t>
  </si>
  <si>
    <t>-462.099156174447 311.292635367235 -818.610465286965</t>
  </si>
  <si>
    <t>-520.680198875616 309.96636700047 -678.106343845592</t>
  </si>
  <si>
    <t>-567.122162875831 436.98838592446 -641.915127807909</t>
  </si>
  <si>
    <t>-557.671986168834 444.331099123717 -342.153886561315</t>
  </si>
  <si>
    <t>-396.520007103203 532.096093061887 -179.512247383488</t>
  </si>
  <si>
    <t>-509.019483370238 251.764397848227 -686.855356389694</t>
  </si>
  <si>
    <t>-534.974343512867 114.21850656992 -689.157501184689</t>
  </si>
  <si>
    <t>-557.263816026757 47.879939957191 -397.434318736862</t>
  </si>
  <si>
    <t>-332.91770838432 145.750665605912 -382.766768727502</t>
  </si>
  <si>
    <t>-513.212309881475 314.596155251678 -208.215601649183</t>
  </si>
  <si>
    <t>-505.04923494483 310.471641956216 208.164475322737</t>
  </si>
  <si>
    <t>-492.231229540095 298.928106793333 614.083801455728</t>
  </si>
  <si>
    <t>-344.113638384526 309.239481511384 675.637466032944</t>
  </si>
  <si>
    <t>-543.819958726664 157.4537552203 -205.662622087757</t>
  </si>
  <si>
    <t>-519.894423828327 130.644492981505 209.264946659218</t>
  </si>
  <si>
    <t>-526.692671472008 104.95762385089 615.005176002345</t>
  </si>
  <si>
    <t>-388.581622810805 51.7802672793209 677.706860600482</t>
  </si>
  <si>
    <t>9763-20170724T150512.372666300.bin</t>
  </si>
  <si>
    <t>-528.416546192205 237.467370942294 -207.015252800394</t>
  </si>
  <si>
    <t>-538.090784640027 237.680468869429 -305.047715110615</t>
  </si>
  <si>
    <t>-537.318401168944 245.092755224306 -413.253474571355</t>
  </si>
  <si>
    <t>-532.388972150316 255.162450316878 -510.60995384628</t>
  </si>
  <si>
    <t>-523.497192942779 268.8675503586 -607.238667778361</t>
  </si>
  <si>
    <t>-507.067753827894 292.22472259145 -742.251717475718</t>
  </si>
  <si>
    <t>-461.459266781426 312.148804318306 -818.697099893656</t>
  </si>
  <si>
    <t>-520.20998033788 310.999590749176 -678.253317878085</t>
  </si>
  <si>
    <t>-567.242868385896 437.914842144099 -642.482731208967</t>
  </si>
  <si>
    <t>-561.254096853948 446.42009159209 -342.663130686992</t>
  </si>
  <si>
    <t>-397.673833672698 532.56655585894 -181.587618778061</t>
  </si>
  <si>
    <t>-508.450096853536 252.800749836035 -686.890655131496</t>
  </si>
  <si>
    <t>-534.145636164521 115.187365307335 -688.911621682425</t>
  </si>
  <si>
    <t>-556.342739484266 49.4807326196158 -397.038483745821</t>
  </si>
  <si>
    <t>-332.024538855571 147.457821259376 -382.656504165004</t>
  </si>
  <si>
    <t>-513.227977596491 316.091370288904 -208.261024719673</t>
  </si>
  <si>
    <t>-504.962817147647 311.360338323895 208.110559333766</t>
  </si>
  <si>
    <t>-492.326581765589 299.091191548292 614.017578939227</t>
  </si>
  <si>
    <t>-344.210233498246 309.172462200426 675.612337784832</t>
  </si>
  <si>
    <t>-543.498121317584 158.896561482482 -205.743972690957</t>
  </si>
  <si>
    <t>-519.813623153923 131.486996142356 209.15816728059</t>
  </si>
  <si>
    <t>-526.565452084309 105.018748924794 614.820869224243</t>
  </si>
  <si>
    <t>-388.516439800819 51.6707932695283 677.514211124734</t>
  </si>
  <si>
    <t>9763-20170724T150512.439874800.bin</t>
  </si>
  <si>
    <t>-528.453769018963 239.921078225143 -207.135126404656</t>
  </si>
  <si>
    <t>-538.054029031569 240.046185940521 -305.175051086105</t>
  </si>
  <si>
    <t>-537.177005005813 247.28984048604 -413.39122439563</t>
  </si>
  <si>
    <t>-532.142730419961 257.182487374391 -510.760607205707</t>
  </si>
  <si>
    <t>-523.135496815894 270.689211473141 -607.406595417429</t>
  </si>
  <si>
    <t>-506.532338312121 293.746084033908 -742.449907061948</t>
  </si>
  <si>
    <t>-460.837509533258 313.581033393497 -818.867051440355</t>
  </si>
  <si>
    <t>-519.893480242558 312.638280036482 -678.531638154087</t>
  </si>
  <si>
    <t>-567.843508699941 439.387101037014 -643.397915216124</t>
  </si>
  <si>
    <t>-568.17652372879 450.210517492841 -343.593491499436</t>
  </si>
  <si>
    <t>-399.963805666106 533.133763732383 -185.627468304589</t>
  </si>
  <si>
    <t>-507.849367200999 254.470246752666 -686.982336603223</t>
  </si>
  <si>
    <t>-532.902889165631 116.734600197665 -688.448256336176</t>
  </si>
  <si>
    <t>-554.554786999623 52.2253868105838 -396.267242800411</t>
  </si>
  <si>
    <t>-330.47935691557 150.827354248059 -382.381003883906</t>
  </si>
  <si>
    <t>-513.772475909148 318.625810385728 -208.364655002747</t>
  </si>
  <si>
    <t>-504.937368875775 312.813636576011 207.981548026088</t>
  </si>
  <si>
    <t>-492.451448183128 299.300443145776 613.86176298829</t>
  </si>
  <si>
    <t>-344.361134019439 309.241839489782 675.541812188295</t>
  </si>
  <si>
    <t>-543.07816350741 161.252796142315 -205.822277004638</t>
  </si>
  <si>
    <t>-519.721452672488 132.862013510583 209.032431522764</t>
  </si>
  <si>
    <t>-526.420909731146 105.130985279215 614.581476595931</t>
  </si>
  <si>
    <t>-388.427415040297 51.5275454297462 677.179152821204</t>
  </si>
  <si>
    <t>9763-20170724T150512.472993400.bin</t>
  </si>
  <si>
    <t>-528.578070326234 240.896399852842 -207.202243414663</t>
  </si>
  <si>
    <t>-538.154523671442 240.940341941861 -305.244500691008</t>
  </si>
  <si>
    <t>-537.239605163756 248.074715406949 -413.467699744648</t>
  </si>
  <si>
    <t>-532.166969178313 257.863639952061 -510.845543217314</t>
  </si>
  <si>
    <t>-523.117888977876 271.263099498936 -607.502593204246</t>
  </si>
  <si>
    <t>-506.452829780939 294.166753323088 -742.564365114907</t>
  </si>
  <si>
    <t>-460.7088903975 313.994882337465 -818.95373556173</t>
  </si>
  <si>
    <t>-519.925911397495 313.116157568157 -678.686344742079</t>
  </si>
  <si>
    <t>-568.336136547096 439.74712985724 -643.780103841518</t>
  </si>
  <si>
    <t>-571.154405286515 451.896151186447 -344.039471503401</t>
  </si>
  <si>
    <t>-400.780890968849 533.333489305339 -187.623875252451</t>
  </si>
  <si>
    <t>-507.712621945876 254.96925397973 -687.039983015162</t>
  </si>
  <si>
    <t>-532.310166908582 117.162778008593 -688.24580991047</t>
  </si>
  <si>
    <t>-553.682177749437 53.1267003122014 -395.94012012157</t>
  </si>
  <si>
    <t>-329.772253158499 152.138554014178 -382.302588760442</t>
  </si>
  <si>
    <t>-514.065477749317 319.545980228469 -208.449577958791</t>
  </si>
  <si>
    <t>-505.008840128503 313.375253042217 207.886732653188</t>
  </si>
  <si>
    <t>-492.485333219517 299.376107621068 613.76689056872</t>
  </si>
  <si>
    <t>-344.420375939062 309.317076828281 675.507824313844</t>
  </si>
  <si>
    <t>-543.014837066124 162.240507590774 -205.832718453432</t>
  </si>
  <si>
    <t>-519.694488471536 133.338419765634 208.988764093539</t>
  </si>
  <si>
    <t>-526.396039847357 105.153420505364 614.494968346279</t>
  </si>
  <si>
    <t>-388.38067140932 51.5000005148383 677.001508413825</t>
  </si>
  <si>
    <t>9763-20170724T150512.540687800.bin</t>
  </si>
  <si>
    <t>-529.023178020532 241.942256312639 -207.255412953042</t>
  </si>
  <si>
    <t>-538.590428257472 241.846109708735 -305.298542822251</t>
  </si>
  <si>
    <t>-537.655364458442 248.789931036537 -413.534044098159</t>
  </si>
  <si>
    <t>-532.561492277834 258.397031528263 -510.928839505494</t>
  </si>
  <si>
    <t>-523.489209401902 271.607705663531 -607.60958234357</t>
  </si>
  <si>
    <t>-506.790602807554 294.240616499786 -742.712956795686</t>
  </si>
  <si>
    <t>-461.037314766419 314.096757482496 -819.089409089638</t>
  </si>
  <si>
    <t>-520.463375307298 313.282764721378 -678.905119864086</t>
  </si>
  <si>
    <t>-570.025089668356 439.609273489402 -644.547332324429</t>
  </si>
  <si>
    <t>-576.10716635382 455.384002815836 -345.024062126697</t>
  </si>
  <si>
    <t>-401.221660549793 533.932636143201 -192.151011736907</t>
  </si>
  <si>
    <t>-507.880365346983 255.189662862421 -687.081776993312</t>
  </si>
  <si>
    <t>-531.450644595673 117.196831061121 -687.860281670886</t>
  </si>
  <si>
    <t>-552.262456324785 53.5454805126933 -395.430221311808</t>
  </si>
  <si>
    <t>-328.861680157626 153.746544915033 -382.132597618555</t>
  </si>
  <si>
    <t>-514.981746261499 320.767255771183 -208.585562188532</t>
  </si>
  <si>
    <t>-505.310098683762 313.999649445735 207.727640584997</t>
  </si>
  <si>
    <t>-492.580686224528 299.506130420876 613.634008286057</t>
  </si>
  <si>
    <t>-344.538596656024 309.423861746291 675.433546428504</t>
  </si>
  <si>
    <t>-542.975153675909 163.114729365189 -205.883914982669</t>
  </si>
  <si>
    <t>-519.945138672228 134.029092646633 208.940952706567</t>
  </si>
  <si>
    <t>-526.435089036797 105.109478522139 614.379271634493</t>
  </si>
  <si>
    <t>-388.290912854815 51.5502062949481 676.68165364128</t>
  </si>
  <si>
    <t>9763-20170724T150512.571739600.bin</t>
  </si>
  <si>
    <t>-529.228686088964 242.263819972915 -207.277769226237</t>
  </si>
  <si>
    <t>-538.848366172621 242.134988441202 -305.315642260505</t>
  </si>
  <si>
    <t>-537.973146119297 249.012517566148 -413.555986789744</t>
  </si>
  <si>
    <t>-532.933213243865 258.548540390612 -510.960602188804</t>
  </si>
  <si>
    <t>-523.91420820696 271.677987643053 -607.657415968542</t>
  </si>
  <si>
    <t>-507.289456819376 294.18687721749 -742.790492458866</t>
  </si>
  <si>
    <t>-461.58161689648 314.061323747901 -819.189384525425</t>
  </si>
  <si>
    <t>-521.005668559478 313.272292063564 -679.004797400754</t>
  </si>
  <si>
    <t>-571.040552291577 439.491383321233 -644.867939829328</t>
  </si>
  <si>
    <t>-578.219478210076 457.305261139508 -345.483435884231</t>
  </si>
  <si>
    <t>-401.068139092586 534.31504956631 -194.447383765546</t>
  </si>
  <si>
    <t>-508.270478949462 255.20246470746 -687.110732659447</t>
  </si>
  <si>
    <t>-531.368455451482 117.127731170078 -687.765921016129</t>
  </si>
  <si>
    <t>-551.854011098449 53.4752647898474 -395.312900707596</t>
  </si>
  <si>
    <t>-328.769733963035 154.384239579463 -382.055710133379</t>
  </si>
  <si>
    <t>-515.468294546268 321.145931270443 -208.616231264848</t>
  </si>
  <si>
    <t>-505.497119148847 314.21861265541 207.687227483683</t>
  </si>
  <si>
    <t>-492.657349730084 299.596212730332 613.597803097964</t>
  </si>
  <si>
    <t>-344.605716328373 309.315276333971 675.406029968504</t>
  </si>
  <si>
    <t>-542.965797622794 163.403265109984 -205.887620266004</t>
  </si>
  <si>
    <t>-520.116838401682 134.245729877888 208.942152452301</t>
  </si>
  <si>
    <t>-526.436350565397 105.102015026383 614.348914444487</t>
  </si>
  <si>
    <t>-388.256354503451 51.5161867913982 676.548960110113</t>
  </si>
  <si>
    <t>9763-20170724T150512.640254200.bin</t>
  </si>
  <si>
    <t>-529.83290902709 242.325004070345 -207.31270370557</t>
  </si>
  <si>
    <t>-539.532677299411 242.14989643061 -305.342738761001</t>
  </si>
  <si>
    <t>-538.79866199677 248.941294762213 -413.589425440401</t>
  </si>
  <si>
    <t>-533.906113152356 258.384676286192 -511.01057680465</t>
  </si>
  <si>
    <t>-525.053080744938 271.406344353606 -607.737324845455</t>
  </si>
  <si>
    <t>-508.680412606082 293.747686171241 -742.929100870853</t>
  </si>
  <si>
    <t>-463.137249116948 313.695712553623 -819.407118169353</t>
  </si>
  <si>
    <t>-522.403440426252 312.886968715252 -679.160977127878</t>
  </si>
  <si>
    <t>-573.174482710123 438.896036495989 -645.340874612638</t>
  </si>
  <si>
    <t>-581.73849358384 460.804916131098 -346.264520833395</t>
  </si>
  <si>
    <t>-400.096706366477 534.33276003173 -198.870751975728</t>
  </si>
  <si>
    <t>-509.431759981875 254.857479364306 -687.179759767797</t>
  </si>
  <si>
    <t>-531.719475647612 116.642407850772 -687.729100846469</t>
  </si>
  <si>
    <t>-551.473514673932 52.77127214133 -395.273455463982</t>
  </si>
  <si>
    <t>-328.938045220963 154.903940016703 -382.163437592974</t>
  </si>
  <si>
    <t>-516.435430145195 321.324665302839 -208.648196474628</t>
  </si>
  <si>
    <t>-505.920542134538 314.303616347721 207.64032339892</t>
  </si>
  <si>
    <t>-492.780696867747 299.68338486467 613.543735937402</t>
  </si>
  <si>
    <t>-344.734616715911 309.511352975427 675.348019669921</t>
  </si>
  <si>
    <t>-543.215959237182 163.302438496229 -205.920097363304</t>
  </si>
  <si>
    <t>-520.454394021907 134.332176807817 208.927645252447</t>
  </si>
  <si>
    <t>-526.500357715549 104.979753436029 614.292029477888</t>
  </si>
  <si>
    <t>-388.175969032405 51.5561439219316 676.310345522361</t>
  </si>
  <si>
    <t>9763-20170724T150512.671363600.bin</t>
  </si>
  <si>
    <t>-530.102841455688 242.24467473412 -207.317927218703</t>
  </si>
  <si>
    <t>-539.865808301796 242.061316757464 -305.341703843888</t>
  </si>
  <si>
    <t>-539.237613353027 248.818551377937 -413.59112866521</t>
  </si>
  <si>
    <t>-534.454523993934 258.221144814806 -511.021754712107</t>
  </si>
  <si>
    <t>-525.724277109043 271.191859177045 -607.766427212538</t>
  </si>
  <si>
    <t>-509.537989231303 293.450944927927 -742.994156539376</t>
  </si>
  <si>
    <t>-464.109872718763 313.447184796558 -819.528099946446</t>
  </si>
  <si>
    <t>-523.221675436369 312.619098135601 -679.226279569182</t>
  </si>
  <si>
    <t>-574.345079810075 438.539868143613 -645.591841844019</t>
  </si>
  <si>
    <t>-583.278231748267 462.508917686746 -346.684349582996</t>
  </si>
  <si>
    <t>-399.258466330898 534.403223867697 -201.450278041685</t>
  </si>
  <si>
    <t>-510.163929904496 254.60438528667 -687.212875546346</t>
  </si>
  <si>
    <t>-532.126733714163 116.339253846791 -687.749866444007</t>
  </si>
  <si>
    <t>-551.529568025421 52.2822821471418 -395.311364307234</t>
  </si>
  <si>
    <t>-329.259703442093 155.010920910454 -382.352132268956</t>
  </si>
  <si>
    <t>-516.822378211275 321.251596856976 -208.657938925695</t>
  </si>
  <si>
    <t>-506.114165151349 314.266782635997 207.626270558221</t>
  </si>
  <si>
    <t>-492.840000008081 299.7119247464 613.535947827676</t>
  </si>
  <si>
    <t>-344.786627646546 309.480264339556 675.332202011306</t>
  </si>
  <si>
    <t>-543.392397865502 163.180738877251 -205.930326917697</t>
  </si>
  <si>
    <t>-520.640725440976 134.26360000109 208.921687776121</t>
  </si>
  <si>
    <t>-526.515041675761 104.924566216841 614.268499041595</t>
  </si>
  <si>
    <t>-388.12633377618 51.5751167332437 676.207241610645</t>
  </si>
  <si>
    <t>9763-20170724T150512.738069300.bin</t>
  </si>
  <si>
    <t>-530.677057111178 241.785388591045 -207.338516413955</t>
  </si>
  <si>
    <t>-540.606007851691 241.596610190023 -305.345486702814</t>
  </si>
  <si>
    <t>-540.280831545359 248.269202445127 -413.601622708469</t>
  </si>
  <si>
    <t>-535.815401022067 257.560020650581 -511.058006983712</t>
  </si>
  <si>
    <t>-527.443159216945 270.382113055801 -607.85410789022</t>
  </si>
  <si>
    <t>-511.799987474188 292.391607793782 -743.18664489761</t>
  </si>
  <si>
    <t>-466.658284904516 312.410666787076 -819.883779334436</t>
  </si>
  <si>
    <t>-525.27332469903 311.668195984366 -679.406650389643</t>
  </si>
  <si>
    <t>-576.711398389394 437.546897581681 -646.10828447772</t>
  </si>
  <si>
    <t>-586.276786531947 465.215871956938 -347.540021459318</t>
  </si>
  <si>
    <t>-397.600755656651 533.847677958363 -206.770606174168</t>
  </si>
  <si>
    <t>-512.156120064068 253.657457879298 -687.324922518798</t>
  </si>
  <si>
    <t>-533.6729494545 115.324453689509 -687.869364342935</t>
  </si>
  <si>
    <t>-552.185916488122 50.7041212394952 -395.497075958497</t>
  </si>
  <si>
    <t>-330.396127969208 154.5150004809 -382.943355706561</t>
  </si>
  <si>
    <t>-517.493243079801 320.853552543531 -208.677684545994</t>
  </si>
  <si>
    <t>-506.404005191014 314.048678372468 207.599570194228</t>
  </si>
  <si>
    <t>-492.99483774718 299.844449270936 613.527187812148</t>
  </si>
  <si>
    <t>-344.91242333556 309.274227924531 675.306467890572</t>
  </si>
  <si>
    <t>-543.872269888451 162.608040593878 -205.971237420365</t>
  </si>
  <si>
    <t>-521.072170971309 134.027624694069 208.901410270406</t>
  </si>
  <si>
    <t>-526.516972757479 104.858160316199 614.25829787896</t>
  </si>
  <si>
    <t>-388.057880234804 51.5479663211102 676.073352552457</t>
  </si>
  <si>
    <t>9763-20170724T150512.770153600.bin</t>
  </si>
  <si>
    <t>-530.998961954871 241.470999643655 -207.326068934148</t>
  </si>
  <si>
    <t>-541.010359501009 241.28112051502 -305.324633303935</t>
  </si>
  <si>
    <t>-540.865915177762 247.919078557448 -413.583260900138</t>
  </si>
  <si>
    <t>-536.598198872978 257.162265496045 -511.053077650171</t>
  </si>
  <si>
    <t>-528.45648240926 269.919159605384 -607.877530136016</t>
  </si>
  <si>
    <t>-513.170801468541 291.816913576444 -743.268889472305</t>
  </si>
  <si>
    <t>-468.201836751098 311.818935447859 -820.071978772924</t>
  </si>
  <si>
    <t>-526.490664142658 311.143021557528 -679.471763488079</t>
  </si>
  <si>
    <t>-577.992644656953 437.026457979456 -646.308611723508</t>
  </si>
  <si>
    <t>-587.456092238064 466.481285719657 -347.90822236859</t>
  </si>
  <si>
    <t>-396.701510634877 533.915659194776 -209.379144245354</t>
  </si>
  <si>
    <t>-513.364369391455 253.131900794169 -687.372261095368</t>
  </si>
  <si>
    <t>-534.755252515137 114.775916423314 -687.940580507341</t>
  </si>
  <si>
    <t>-552.645260179024 49.9293789059022 -395.579650455908</t>
  </si>
  <si>
    <t>-330.99053946418 154.058671468044 -383.28006605376</t>
  </si>
  <si>
    <t>-517.805280875107 320.586488850691 -208.670402594007</t>
  </si>
  <si>
    <t>-506.489490173821 313.898812684255 207.60261145946</t>
  </si>
  <si>
    <t>-493.089940823958 299.90319937507 613.558117663855</t>
  </si>
  <si>
    <t>-344.979303868877 309.174480894063 675.293754638061</t>
  </si>
  <si>
    <t>-544.213574803717 162.271474859238 -205.949689984896</t>
  </si>
  <si>
    <t>-521.336586091284 133.885703680645 208.932135916188</t>
  </si>
  <si>
    <t>-526.527986785355 104.810095725145 614.277832002163</t>
  </si>
  <si>
    <t>-388.016328115826 51.5610887748535 676.027950142147</t>
  </si>
  <si>
    <t>9763-20170724T150512.840844900.bin</t>
  </si>
  <si>
    <t>-531.604377165186 240.926182769856 -207.292469311839</t>
  </si>
  <si>
    <t>-541.789499712239 240.704712818962 -305.273195793515</t>
  </si>
  <si>
    <t>-542.037977118466 247.236617814394 -413.537986074922</t>
  </si>
  <si>
    <t>-538.202065407039 256.348469135832 -511.038014230035</t>
  </si>
  <si>
    <t>-530.565101727039 268.934621990844 -607.925943680647</t>
  </si>
  <si>
    <t>-516.062937977018 290.547589639515 -743.449261278949</t>
  </si>
  <si>
    <t>-471.477750161831 310.458044882915 -820.499516792803</t>
  </si>
  <si>
    <t>-529.0192914803 310.006581681379 -679.617620380695</t>
  </si>
  <si>
    <t>-580.391198271125 435.976232208077 -646.58183337604</t>
  </si>
  <si>
    <t>-588.744795104481 468.479551240468 -348.464721531643</t>
  </si>
  <si>
    <t>-394.222385307173 534.115970283158 -214.383137831554</t>
  </si>
  <si>
    <t>-515.927348721757 251.981321791317 -687.470387998848</t>
  </si>
  <si>
    <t>-537.103134802393 113.59168850391 -688.064584432244</t>
  </si>
  <si>
    <t>-553.81194568605 48.6484464331013 -395.655208023621</t>
  </si>
  <si>
    <t>-332.318367231399 153.18807487953 -383.947579309544</t>
  </si>
  <si>
    <t>-518.372467690784 320.045711605105 -208.652349306653</t>
  </si>
  <si>
    <t>-506.541246354107 313.636662452621 207.610758523898</t>
  </si>
  <si>
    <t>-493.25865836449 299.989438021667 613.594049078287</t>
  </si>
  <si>
    <t>-345.102256644804 309.03446547524 675.253373530449</t>
  </si>
  <si>
    <t>-544.837441225112 161.724453670036 -205.868168801406</t>
  </si>
  <si>
    <t>-521.961900811026 133.644456343371 209.034497485154</t>
  </si>
  <si>
    <t>-526.52139207032 104.748725549852 614.361075669244</t>
  </si>
  <si>
    <t>-387.97127882265 51.4594440684702 675.989977044163</t>
  </si>
  <si>
    <t>9763-20170724T150512.872963000.bin</t>
  </si>
  <si>
    <t>-531.902101096024 240.704737157417 -207.272200511296</t>
  </si>
  <si>
    <t>-542.174926707025 240.453948568637 -305.243709636309</t>
  </si>
  <si>
    <t>-542.615902433192 246.914166836393 -413.512241633953</t>
  </si>
  <si>
    <t>-538.990117098355 255.941599464629 -511.028158105938</t>
  </si>
  <si>
    <t>-531.597351052176 268.422515075142 -607.948604286301</t>
  </si>
  <si>
    <t>-517.472838876476 289.863533561756 -743.539199687154</t>
  </si>
  <si>
    <t>-473.075039842894 309.697151554059 -820.717263597858</t>
  </si>
  <si>
    <t>-530.237412025564 309.406411909576 -679.694437492238</t>
  </si>
  <si>
    <t>-581.454365648561 435.466779981273 -646.734823180994</t>
  </si>
  <si>
    <t>-589.01271340105 469.461071820426 -348.763025537277</t>
  </si>
  <si>
    <t>-392.889924975884 534.754176379821 -216.862692637776</t>
  </si>
  <si>
    <t>-517.195148169559 251.365546659226 -687.513932049588</t>
  </si>
  <si>
    <t>-538.382858025588 112.983544355279 -688.138199053286</t>
  </si>
  <si>
    <t>-554.481721195759 47.9638268025178 -395.711736627666</t>
  </si>
  <si>
    <t>-333.011371630623 152.589685398571 -384.339933320088</t>
  </si>
  <si>
    <t>-518.627043225336 319.860224791837 -208.657497200138</t>
  </si>
  <si>
    <t>-506.504543419745 313.603574022958 207.599501306732</t>
  </si>
  <si>
    <t>-493.386490910055 300.159594592754 613.604159368452</t>
  </si>
  <si>
    <t>-345.194507399396 308.816166022835 675.233706142389</t>
  </si>
  <si>
    <t>-545.188204356457 161.471341191202 -205.816133415225</t>
  </si>
  <si>
    <t>-522.359681030091 133.59069423091 209.102583260261</t>
  </si>
  <si>
    <t>-526.504214163227 104.73935802507 614.424123770366</t>
  </si>
  <si>
    <t>-387.947862136054 51.4014774010564 675.996988412242</t>
  </si>
  <si>
    <t>9763-20170724T150512.941118000.bin</t>
  </si>
  <si>
    <t>-532.430610667439 240.313287355906 -207.188462314792</t>
  </si>
  <si>
    <t>-542.820323890581 240.033086687094 -305.147532760705</t>
  </si>
  <si>
    <t>-543.577584947575 246.346524387828 -413.42287252075</t>
  </si>
  <si>
    <t>-540.306462003779 255.188653079272 -510.968423553208</t>
  </si>
  <si>
    <t>-533.332036487361 267.427955231324 -607.950703661907</t>
  </si>
  <si>
    <t>-519.858271450207 288.467036624835 -743.670271665361</t>
  </si>
  <si>
    <t>-475.787131355186 308.09014366874 -821.089095786956</t>
  </si>
  <si>
    <t>-532.24561992457 308.213702072308 -679.814097687979</t>
  </si>
  <si>
    <t>-583.002541899859 434.505013390185 -647.054091624503</t>
  </si>
  <si>
    <t>-589.159006866347 470.69494700497 -349.308527034913</t>
  </si>
  <si>
    <t>-389.699133792643 535.676780375 -222.351482152361</t>
  </si>
  <si>
    <t>-519.382524211791 250.12053342441 -687.542482912242</t>
  </si>
  <si>
    <t>-540.629200912397 111.730878041307 -688.085451429853</t>
  </si>
  <si>
    <t>-555.604119804911 46.7183739852028 -395.597761225362</t>
  </si>
  <si>
    <t>-334.146771011942 151.458932523551 -385.059502141635</t>
  </si>
  <si>
    <t>-518.9537052283 319.523383922786 -208.646962287348</t>
  </si>
  <si>
    <t>-506.093426510305 313.456184932888 207.590719399832</t>
  </si>
  <si>
    <t>-493.555464977114 300.255281166251 613.63981564755</t>
  </si>
  <si>
    <t>-345.313641374243 308.661373425838 675.18411002725</t>
  </si>
  <si>
    <t>-545.896973971486 161.064018970635 -205.701456045194</t>
  </si>
  <si>
    <t>-523.178256673296 133.537843911695 209.246990806215</t>
  </si>
  <si>
    <t>-526.427232847505 104.743626231488 614.56932922115</t>
  </si>
  <si>
    <t>-387.908801086799 51.2058761471785 676.054057109392</t>
  </si>
  <si>
    <t>9763-20170724T150512.973203300.bin</t>
  </si>
  <si>
    <t>-532.688930391215 240.194726485455 -207.118505600359</t>
  </si>
  <si>
    <t>-543.120604058236 239.931319332643 -305.07309873871</t>
  </si>
  <si>
    <t>-543.993329760063 246.22541248838 -413.348941062363</t>
  </si>
  <si>
    <t>-540.853158421216 255.033478055466 -510.901669424502</t>
  </si>
  <si>
    <t>-534.035306310321 267.221170750863 -607.901654801383</t>
  </si>
  <si>
    <t>-520.807939095833 288.168512745381 -743.65961250005</t>
  </si>
  <si>
    <t>-476.859019827144 307.69381938572 -821.172577855452</t>
  </si>
  <si>
    <t>-533.042021733681 307.965853118136 -679.789504662941</t>
  </si>
  <si>
    <t>-583.514736611054 434.387083189403 -647.076934009068</t>
  </si>
  <si>
    <t>-588.905869728118 471.639821763188 -349.447713809949</t>
  </si>
  <si>
    <t>-387.801783869313 536.842936140994 -225.227458418519</t>
  </si>
  <si>
    <t>-520.267635500822 249.852309307375 -687.511726951074</t>
  </si>
  <si>
    <t>-541.686930939522 111.502447975198 -688.080180492503</t>
  </si>
  <si>
    <t>-556.149100105071 46.3964805103446 -395.587354589174</t>
  </si>
  <si>
    <t>-334.64390894239 151.06792929169 -385.372738004743</t>
  </si>
  <si>
    <t>-519.068739991622 319.418261321549 -208.601644985488</t>
  </si>
  <si>
    <t>-505.860402671257 313.445415439422 207.626489095493</t>
  </si>
  <si>
    <t>-493.648609159771 300.321435793601 613.67857551902</t>
  </si>
  <si>
    <t>-345.370446425771 308.462645675689 675.170932473016</t>
  </si>
  <si>
    <t>-546.338479354942 160.919486529295 -205.629229411619</t>
  </si>
  <si>
    <t>-523.599081837428 133.557042959259 209.328854060797</t>
  </si>
  <si>
    <t>-526.38389076794 104.753064413188 614.650278070256</t>
  </si>
  <si>
    <t>-387.897519886845 51.0797003184975 676.088857700789</t>
  </si>
  <si>
    <t>9763-20170724T150513.041391100.bin</t>
  </si>
  <si>
    <t>-533.063166721677 239.974031503787 -207.013109309208</t>
  </si>
  <si>
    <t>-543.62099996181 239.756002781938 -304.954321961442</t>
  </si>
  <si>
    <t>-544.796189433732 245.973637058045 -413.23165757342</t>
  </si>
  <si>
    <t>-541.988631725591 254.656076674457 -510.805862407226</t>
  </si>
  <si>
    <t>-535.557743654904 266.659102789912 -607.855262182366</t>
  </si>
  <si>
    <t>-522.927535612928 287.282579421997 -743.719579752927</t>
  </si>
  <si>
    <t>-479.215887603686 306.545841021731 -821.432040736223</t>
  </si>
  <si>
    <t>-534.748178743621 307.258976458544 -679.827358997045</t>
  </si>
  <si>
    <t>-584.51430184792 434.014366973266 -647.267984446569</t>
  </si>
  <si>
    <t>-588.545239328563 472.72217037275 -349.802942487904</t>
  </si>
  <si>
    <t>-385.019728013159 539.135368893559 -230.255234296705</t>
  </si>
  <si>
    <t>-522.272712670678 249.073881339782 -687.499757751608</t>
  </si>
  <si>
    <t>-544.099346759785 110.795391325433 -688.072459021198</t>
  </si>
  <si>
    <t>-557.756105167772 45.9350973842504 -395.486216468979</t>
  </si>
  <si>
    <t>-335.987150281757 150.104920524207 -385.885463325118</t>
  </si>
  <si>
    <t>-519.034043011555 319.218429510512 -208.515140222606</t>
  </si>
  <si>
    <t>-505.54629838657 313.308235127451 207.705000104557</t>
  </si>
  <si>
    <t>-493.827289634661 300.434219398358 613.750380301419</t>
  </si>
  <si>
    <t>-345.493569215707 308.152856495558 675.163156704842</t>
  </si>
  <si>
    <t>-547.118361359381 160.613803790465 -205.492189290465</t>
  </si>
  <si>
    <t>-524.197648257633 133.547237341236 209.475366700901</t>
  </si>
  <si>
    <t>-526.263229159762 104.821029533102 614.818327555767</t>
  </si>
  <si>
    <t>-387.889424918601 50.7632692015402 676.173424572065</t>
  </si>
  <si>
    <t>9763-20170724T150513.073477900.bin</t>
  </si>
  <si>
    <t>-533.169056625793 239.819646294697 -206.972040551074</t>
  </si>
  <si>
    <t>-543.777417325068 239.641682058184 -304.907883917717</t>
  </si>
  <si>
    <t>-545.089166330747 245.834983441845 -413.184924299608</t>
  </si>
  <si>
    <t>-542.432824402603 254.463524646936 -510.768290869589</t>
  </si>
  <si>
    <t>-536.177381978709 266.378629146146 -607.839836886848</t>
  </si>
  <si>
    <t>-523.816186195179 286.840485878869 -743.753610119567</t>
  </si>
  <si>
    <t>-480.189775429229 305.944422521143 -821.553038358501</t>
  </si>
  <si>
    <t>-535.410543994007 306.9124812556 -679.849759673071</t>
  </si>
  <si>
    <t>-584.672617011641 433.856683777019 -647.303199250506</t>
  </si>
  <si>
    <t>-587.976788893122 472.7327174271 -349.85104251728</t>
  </si>
  <si>
    <t>-383.410885546413 540.635697213728 -232.945160280418</t>
  </si>
  <si>
    <t>-523.149839202423 248.679011986604 -687.501743825141</t>
  </si>
  <si>
    <t>-545.367258453461 110.457992876824 -688.098358707308</t>
  </si>
  <si>
    <t>-558.582267604199 45.4589001591953 -395.522697410587</t>
  </si>
  <si>
    <t>-336.642524555037 149.295869540541 -386.26959099153</t>
  </si>
  <si>
    <t>-518.926410963998 319.035211714723 -208.471848268404</t>
  </si>
  <si>
    <t>-505.473595429842 313.207336008138 207.750496425561</t>
  </si>
  <si>
    <t>-493.881441870404 300.41663835035 613.79211276702</t>
  </si>
  <si>
    <t>-345.529194949373 308.108613289951 675.163496186748</t>
  </si>
  <si>
    <t>-547.430696808696 160.522861735094 -205.438918908731</t>
  </si>
  <si>
    <t>-524.409976280506 133.44326780859 209.522192258764</t>
  </si>
  <si>
    <t>-526.227302154346 104.822866642257 614.885815321748</t>
  </si>
  <si>
    <t>-387.882908530988 50.6314556317216 676.189358300049</t>
  </si>
  <si>
    <t>9763-20170724T150513.141445200.bin</t>
  </si>
  <si>
    <t>-533.381601662179 239.628663445507 -206.854753409959</t>
  </si>
  <si>
    <t>-544.046443629426 239.552162883408 -304.784624531943</t>
  </si>
  <si>
    <t>-545.585928959873 245.747549896354 -413.058523222223</t>
  </si>
  <si>
    <t>-543.194739847672 254.325472717248 -510.653015054286</t>
  </si>
  <si>
    <t>-537.258196776354 266.133228678599 -607.757959250375</t>
  </si>
  <si>
    <t>-525.396856788203 286.380829415894 -743.74812474085</t>
  </si>
  <si>
    <t>-481.914874129573 305.162170536395 -821.707028650265</t>
  </si>
  <si>
    <t>-536.559080655311 306.591198979683 -679.811069514067</t>
  </si>
  <si>
    <t>-584.883522008539 433.867188144703 -647.17891441057</t>
  </si>
  <si>
    <t>-586.327759295434 472.829816808932 -349.723241667435</t>
  </si>
  <si>
    <t>-380.018748579574 543.95495626688 -237.907280878454</t>
  </si>
  <si>
    <t>-524.720748763528 248.270462353234 -687.461925890863</t>
  </si>
  <si>
    <t>-547.859669919849 110.197246888024 -688.256351113278</t>
  </si>
  <si>
    <t>-560.699099200296 44.9794073693142 -395.712665285301</t>
  </si>
  <si>
    <t>-338.146962496594 147.555004177535 -387.120939092168</t>
  </si>
  <si>
    <t>-518.694312987922 318.805254793686 -208.366641899299</t>
  </si>
  <si>
    <t>-505.336605671822 313.124624090754 207.860838052256</t>
  </si>
  <si>
    <t>-494.055391778406 300.51507191486 613.900054373864</t>
  </si>
  <si>
    <t>-345.652760216022 307.86721668115 675.191197884011</t>
  </si>
  <si>
    <t>-548.105403394174 160.377693837833 -205.335985710469</t>
  </si>
  <si>
    <t>-524.753686735083 133.333510536911 209.608938109679</t>
  </si>
  <si>
    <t>-526.114592032804 104.901455328092 614.997206522112</t>
  </si>
  <si>
    <t>-387.886173734393 50.3034394882361 676.201374516887</t>
  </si>
  <si>
    <t>9763-20170724T150513.173500200.bin</t>
  </si>
  <si>
    <t>-533.418845341265 239.61239183497 -206.822020783204</t>
  </si>
  <si>
    <t>-544.097241111013 239.57821008194 -304.750435408154</t>
  </si>
  <si>
    <t>-545.707965504588 245.789286336694 -413.022533290925</t>
  </si>
  <si>
    <t>-543.401685182088 254.366145104693 -510.619163832228</t>
  </si>
  <si>
    <t>-537.568917495099 266.155711343226 -607.732500286112</t>
  </si>
  <si>
    <t>-525.871782520986 286.358860243671 -743.743455820883</t>
  </si>
  <si>
    <t>-482.417191482725 305.010077681221 -821.748808992671</t>
  </si>
  <si>
    <t>-536.853091197248 306.609431067232 -679.787923396212</t>
  </si>
  <si>
    <t>-584.731293580211 434.050034695163 -647.11538864168</t>
  </si>
  <si>
    <t>-585.408136910786 473.249184516858 -349.688150389467</t>
  </si>
  <si>
    <t>-378.204415736818 545.508613460503 -240.279648658084</t>
  </si>
  <si>
    <t>-525.231416738985 248.247618695622 -687.45745287414</t>
  </si>
  <si>
    <t>-548.881829551076 110.257504497838 -688.386072458936</t>
  </si>
  <si>
    <t>-561.761185187853 44.9997646904385 -395.852968653841</t>
  </si>
  <si>
    <t>-338.844206604858 146.796540566276 -387.460731273817</t>
  </si>
  <si>
    <t>-518.442901135788 318.740909327194 -208.330726088554</t>
  </si>
  <si>
    <t>-505.246389702186 313.054759012722 207.901849196181</t>
  </si>
  <si>
    <t>-494.122295318381 300.519112983575 613.941528922627</t>
  </si>
  <si>
    <t>-345.70167439514 307.732430214157 675.205610223776</t>
  </si>
  <si>
    <t>-548.40316770858 160.418002421331 -205.291865659681</t>
  </si>
  <si>
    <t>-524.864246264793 133.306733350565 209.638166163286</t>
  </si>
  <si>
    <t>-526.068785627033 104.905394882274 615.027712131255</t>
  </si>
  <si>
    <t>-387.901383088488 50.1203181866651 676.202550567053</t>
  </si>
  <si>
    <t>9763-20170724T150513.240497900.bin</t>
  </si>
  <si>
    <t>-533.514219810717 239.763808957768 -206.772534676203</t>
  </si>
  <si>
    <t>-544.184172531859 239.80205630257 -304.701912845918</t>
  </si>
  <si>
    <t>-545.837346691257 246.084745374972 -412.969144046936</t>
  </si>
  <si>
    <t>-543.588684030816 254.718740926588 -510.562223771516</t>
  </si>
  <si>
    <t>-537.831289209553 266.556427349226 -607.674101230572</t>
  </si>
  <si>
    <t>-526.257509901671 286.815446753926 -743.6873641248</t>
  </si>
  <si>
    <t>-482.797272150834 305.293504382549 -821.730839893401</t>
  </si>
  <si>
    <t>-536.956591497443 307.080095609752 -679.688399560878</t>
  </si>
  <si>
    <t>-583.695984070739 434.885121411097 -646.795877624733</t>
  </si>
  <si>
    <t>-583.082327323757 474.687710241535 -349.448623813101</t>
  </si>
  <si>
    <t>-374.731557359674 548.340601309164 -243.193063319801</t>
  </si>
  <si>
    <t>-525.79032043198 248.640690228514 -687.442754072433</t>
  </si>
  <si>
    <t>-550.544584705628 110.846432358632 -688.671504743971</t>
  </si>
  <si>
    <t>-563.569832385354 45.3908450991419 -396.189319433442</t>
  </si>
  <si>
    <t>-339.884166576906 145.494575372582 -387.886220532788</t>
  </si>
  <si>
    <t>-518.018358027563 318.872470584773 -208.273630964917</t>
  </si>
  <si>
    <t>-505.099053165643 313.100806131093 207.966380762232</t>
  </si>
  <si>
    <t>-494.294390876613 300.652565302608 614.018249921381</t>
  </si>
  <si>
    <t>-345.834173407361 307.368278571839 675.242949411796</t>
  </si>
  <si>
    <t>-549.000979184024 160.617818989339 -205.242560242744</t>
  </si>
  <si>
    <t>-525.208076797143 133.376058695555 209.664371620228</t>
  </si>
  <si>
    <t>-525.952972723227 104.927919024152 615.051499687823</t>
  </si>
  <si>
    <t>-387.912132779341 49.7749844254465 676.181569162532</t>
  </si>
  <si>
    <t>9763-20170724T150513.275591400.bin</t>
  </si>
  <si>
    <t>-533.508574393166 239.880889108172 -206.762028017345</t>
  </si>
  <si>
    <t>-544.159817086148 239.958841392229 -304.693334699923</t>
  </si>
  <si>
    <t>-545.781623263018 246.302263902147 -412.95758537053</t>
  </si>
  <si>
    <t>-543.501373427076 254.998783852465 -510.544253782131</t>
  </si>
  <si>
    <t>-537.709987172155 266.906261971511 -607.645582828004</t>
  </si>
  <si>
    <t>-526.086571529252 287.271540943383 -743.638860118753</t>
  </si>
  <si>
    <t>-482.575021905583 305.706814217958 -821.663779767732</t>
  </si>
  <si>
    <t>-536.717951674064 307.502207820474 -679.61772849138</t>
  </si>
  <si>
    <t>-582.867589408662 435.467322386121 -646.509391831451</t>
  </si>
  <si>
    <t>-580.970084121091 475.60831911466 -349.213060892709</t>
  </si>
  <si>
    <t>-372.554606773603 549.590241611452 -243.313688680186</t>
  </si>
  <si>
    <t>-525.730964942468 249.036840737183 -687.434094755149</t>
  </si>
  <si>
    <t>-550.924144704405 111.326801162323 -688.789584194313</t>
  </si>
  <si>
    <t>-564.225557051506 45.7213030495893 -396.3533472131</t>
  </si>
  <si>
    <t>-340.236740298589 145.127909946684 -387.847599896149</t>
  </si>
  <si>
    <t>-517.732501352453 318.947563880518 -208.250814340176</t>
  </si>
  <si>
    <t>-504.995820117433 313.136605747132 207.994369239008</t>
  </si>
  <si>
    <t>-494.360459652188 300.684071958581 614.040506723895</t>
  </si>
  <si>
    <t>-345.887534965093 307.227000856675 675.253077599044</t>
  </si>
  <si>
    <t>-549.295954899986 160.76192044025 -205.238947604766</t>
  </si>
  <si>
    <t>-525.368168829624 133.443085780192 209.655255969533</t>
  </si>
  <si>
    <t>-525.895872249669 104.915907417057 615.038732654391</t>
  </si>
  <si>
    <t>-387.947942431097 49.514342396174 676.153668661211</t>
  </si>
  <si>
    <t>9763-20170724T150513.338762500.bin</t>
  </si>
  <si>
    <t>-533.30785540257 240.182112490596 -206.785742022671</t>
  </si>
  <si>
    <t>-543.882943407908 240.337039359321 -304.725254293068</t>
  </si>
  <si>
    <t>-545.357095956331 246.840835354742 -412.982023871148</t>
  </si>
  <si>
    <t>-542.92277996361 255.715303143557 -510.548974176334</t>
  </si>
  <si>
    <t>-536.960248989848 267.835689584297 -607.613708171801</t>
  </si>
  <si>
    <t>-525.081456038665 288.538214418624 -743.533850018098</t>
  </si>
  <si>
    <t>-481.403240677981 306.939730249271 -821.473599591985</t>
  </si>
  <si>
    <t>-535.683932103008 308.635215261921 -679.465991346151</t>
  </si>
  <si>
    <t>-580.772567959072 436.830256145554 -645.844539638432</t>
  </si>
  <si>
    <t>-574.167446408726 478.39934916909 -348.811956933167</t>
  </si>
  <si>
    <t>-366.593972419271 551.402174248264 -240.604530000182</t>
  </si>
  <si>
    <t>-524.980544794722 250.138665660475 -687.440418889579</t>
  </si>
  <si>
    <t>-550.934256869276 112.578679349 -689.11938016176</t>
  </si>
  <si>
    <t>-564.873089282755 46.6877550530514 -396.776938687499</t>
  </si>
  <si>
    <t>-340.294941434126 144.702945934678 -387.682831989461</t>
  </si>
  <si>
    <t>-516.977761453176 319.201387980682 -208.244407439707</t>
  </si>
  <si>
    <t>-504.790270739135 313.329753331921 208.016285311138</t>
  </si>
  <si>
    <t>-494.521595019416 300.820847213503 614.078826376359</t>
  </si>
  <si>
    <t>-346.019684536744 306.950071154803 675.263938337054</t>
  </si>
  <si>
    <t>-549.600076888592 161.148336526392 -205.282228040187</t>
  </si>
  <si>
    <t>-525.666439310908 133.587690830071 209.595559419323</t>
  </si>
  <si>
    <t>-525.856554679735 104.745541788874 614.970629820931</t>
  </si>
  <si>
    <t>-387.989670328899 49.0850245328184 676.033117139837</t>
  </si>
  <si>
    <t>9763-20170724T150513.375860700.bin</t>
  </si>
  <si>
    <t>-533.22024059568 240.393329851898 -206.788095087557</t>
  </si>
  <si>
    <t>-543.736877321761 240.574661300811 -304.733898728796</t>
  </si>
  <si>
    <t>-545.111111096179 247.176009930326 -412.986094702522</t>
  </si>
  <si>
    <t>-542.575641874066 256.166910010577 -510.539872936054</t>
  </si>
  <si>
    <t>-536.503405895679 268.4320249758 -607.579473250749</t>
  </si>
  <si>
    <t>-524.463398770247 289.368115689377 -743.449737417894</t>
  </si>
  <si>
    <t>-480.687326089919 307.777746720247 -821.33250262418</t>
  </si>
  <si>
    <t>-535.07062468991 309.366954575331 -679.351947844574</t>
  </si>
  <si>
    <t>-579.632851848884 437.683312935559 -645.450919594333</t>
  </si>
  <si>
    <t>-570.09948089739 480.728694395469 -348.708201277168</t>
  </si>
  <si>
    <t>-363.148573809588 552.355212579335 -238.408783885969</t>
  </si>
  <si>
    <t>-524.500250639206 250.860458511277 -687.430348172623</t>
  </si>
  <si>
    <t>-550.829135568681 113.37586984998 -689.345457445323</t>
  </si>
  <si>
    <t>-565.032511079147 47.2026381572359 -397.079493751373</t>
  </si>
  <si>
    <t>-340.260895930592 144.73069525008 -387.537959473886</t>
  </si>
  <si>
    <t>-516.724048533131 319.360201905606 -208.231491753035</t>
  </si>
  <si>
    <t>-504.692120811224 313.452538238536 208.033225405448</t>
  </si>
  <si>
    <t>-494.555590267421 300.762423385462 614.094231349259</t>
  </si>
  <si>
    <t>-346.048259384536 306.888157879976 675.266522706902</t>
  </si>
  <si>
    <t>-549.703066687388 161.413949266456 -205.291466934901</t>
  </si>
  <si>
    <t>-525.838336801171 133.665374938568 209.577829620953</t>
  </si>
  <si>
    <t>-525.86574566693 104.626696175519 614.938648814134</t>
  </si>
  <si>
    <t>-388.007265924165 48.9048424011216 675.96418237973</t>
  </si>
  <si>
    <t>9763-20170724T150513.438063100.bin</t>
  </si>
  <si>
    <t>-532.913013520968 241.128839504634 -206.817579954657</t>
  </si>
  <si>
    <t>-543.312525374206 241.369464509508 -304.775643679565</t>
  </si>
  <si>
    <t>-544.467340326854 248.18874391472 -413.01694044545</t>
  </si>
  <si>
    <t>-541.704772544301 257.440119922047 -510.54017237254</t>
  </si>
  <si>
    <t>-535.381883489 270.029208668241 -607.522276078606</t>
  </si>
  <si>
    <t>-522.969122285537 291.48876843171 -743.277224993486</t>
  </si>
  <si>
    <t>-478.967721094764 309.994656868489 -821.010278455091</t>
  </si>
  <si>
    <t>-533.624734660703 311.261203906972 -679.117358330123</t>
  </si>
  <si>
    <t>-577.055029804555 439.782851294487 -644.535382426444</t>
  </si>
  <si>
    <t>-560.595572602267 486.703181978625 -348.684832522465</t>
  </si>
  <si>
    <t>-353.720658277411 555.676390753056 -236.566641884139</t>
  </si>
  <si>
    <t>-523.287117519702 252.744941947607 -687.422097154133</t>
  </si>
  <si>
    <t>-550.277522840877 115.398480543777 -689.836366638062</t>
  </si>
  <si>
    <t>-565.175569843895 48.7213542441598 -397.719665763585</t>
  </si>
  <si>
    <t>-340.076085638248 145.405036828523 -387.352316131646</t>
  </si>
  <si>
    <t>-516.1351289496 320.019631705959 -208.231880395691</t>
  </si>
  <si>
    <t>-504.562880431412 313.904251178627 208.042881980351</t>
  </si>
  <si>
    <t>-494.687732973567 300.876849816421 614.096566974772</t>
  </si>
  <si>
    <t>-346.16630002804 306.635118917915 675.270303159788</t>
  </si>
  <si>
    <t>-549.684258164573 162.213310299983 -205.351408285808</t>
  </si>
  <si>
    <t>-526.070982346457 133.961996036089 209.4983224546</t>
  </si>
  <si>
    <t>-525.796952845336 104.452841557973 614.831190514417</t>
  </si>
  <si>
    <t>-388.04265759693 48.4226151553833 675.809545370356</t>
  </si>
  <si>
    <t>9763-20170724T150513.470148800.bin</t>
  </si>
  <si>
    <t>-532.765033845462 241.531628937339 -206.842785837188</t>
  </si>
  <si>
    <t>-543.085907060994 241.807975933644 -304.809173418281</t>
  </si>
  <si>
    <t>-544.123360881052 248.750514430895 -413.043773628562</t>
  </si>
  <si>
    <t>-541.246837938212 258.147281459503 -510.549733971875</t>
  </si>
  <si>
    <t>-534.804995631391 270.916040886466 -607.500549299462</t>
  </si>
  <si>
    <t>-522.222369878735 292.663912328228 -743.193941520202</t>
  </si>
  <si>
    <t>-478.111507686335 311.259903332324 -820.843460633547</t>
  </si>
  <si>
    <t>-532.90587837133 312.308358170769 -678.999308117014</t>
  </si>
  <si>
    <t>-575.721501861864 440.928983030434 -644.044748762149</t>
  </si>
  <si>
    <t>-554.972748837566 490.007216202239 -348.814616211546</t>
  </si>
  <si>
    <t>-348.110665540191 557.452522636976 -235.747389582679</t>
  </si>
  <si>
    <t>-522.662643550294 253.793023724924 -687.427840036793</t>
  </si>
  <si>
    <t>-550.013969551048 116.522400352255 -690.100147981058</t>
  </si>
  <si>
    <t>-565.152141220397 49.4933784483501 -398.076184687883</t>
  </si>
  <si>
    <t>-339.864828396966 145.708093157945 -387.429897372889</t>
  </si>
  <si>
    <t>-515.900520344802 320.383167656069 -208.227571213977</t>
  </si>
  <si>
    <t>-504.516745535991 314.173677118506 208.05100381558</t>
  </si>
  <si>
    <t>-494.74247527655 300.931307891438 614.095898007819</t>
  </si>
  <si>
    <t>-346.216886845651 306.512482201757 675.275923707786</t>
  </si>
  <si>
    <t>-549.647430352676 162.635110241507 -205.404411621331</t>
  </si>
  <si>
    <t>-526.149246484594 134.135271926307 209.434820212444</t>
  </si>
  <si>
    <t>-525.769833016226 104.343030041656 614.754376409319</t>
  </si>
  <si>
    <t>-388.066932500565 48.1788589682078 675.725632348037</t>
  </si>
  <si>
    <t>9763-20170724T150513.541371200.bin</t>
  </si>
  <si>
    <t>-532.473139565062 242.404702454232 -206.879064063689</t>
  </si>
  <si>
    <t>-542.665186325029 242.775994063825 -304.858624388279</t>
  </si>
  <si>
    <t>-543.436066437287 249.97239305614 -413.078802255699</t>
  </si>
  <si>
    <t>-540.275875463459 259.66169713022 -510.547445522348</t>
  </si>
  <si>
    <t>-533.512866646171 272.786713838485 -607.428865803233</t>
  </si>
  <si>
    <t>-520.443639620183 295.104126951208 -742.983699580382</t>
  </si>
  <si>
    <t>-476.078129917564 313.861816084378 -820.448863726587</t>
  </si>
  <si>
    <t>-531.245821138051 314.496301524503 -678.732087746324</t>
  </si>
  <si>
    <t>-572.869822275761 443.300032615078 -643.056705522455</t>
  </si>
  <si>
    <t>-541.336286189542 496.665319108358 -349.53025458912</t>
  </si>
  <si>
    <t>-335.444827651958 561.2364120621 -233.06445326041</t>
  </si>
  <si>
    <t>-521.195413868725 255.981995790093 -687.396803050622</t>
  </si>
  <si>
    <t>-549.127069956256 118.823665405988 -690.435956069074</t>
  </si>
  <si>
    <t>-564.752540338869 51.338087162321 -398.543021853189</t>
  </si>
  <si>
    <t>-339.071679477586 146.596131930602 -387.630551223316</t>
  </si>
  <si>
    <t>-515.461055949532 321.172958971906 -208.205515680734</t>
  </si>
  <si>
    <t>-504.425483036169 314.618170295886 208.077161419342</t>
  </si>
  <si>
    <t>-494.852044968009 301.023233385091 614.109257749388</t>
  </si>
  <si>
    <t>-346.322635183704 306.42588474533 675.296113956094</t>
  </si>
  <si>
    <t>-549.51848851404 163.569165546324 -205.504844944121</t>
  </si>
  <si>
    <t>-526.118862934726 134.527253269988 209.302405335907</t>
  </si>
  <si>
    <t>-525.63157137872 104.224170051026 614.59889566826</t>
  </si>
  <si>
    <t>-388.069408989025 47.7355723759179 675.588218287158</t>
  </si>
  <si>
    <t>9763-20170724T150513.573457200.bin</t>
  </si>
  <si>
    <t>-532.346769799357 242.959726301056 -206.872715043089</t>
  </si>
  <si>
    <t>-542.469859924453 243.370757212549 -304.859198261095</t>
  </si>
  <si>
    <t>-543.131967735243 250.68708957846 -413.072176088577</t>
  </si>
  <si>
    <t>-539.863607055554 260.515281398621 -510.523309035188</t>
  </si>
  <si>
    <t>-532.984769959795 273.809197805145 -607.373435343311</t>
  </si>
  <si>
    <t>-519.7465049234 296.395244406031 -742.867424968537</t>
  </si>
  <si>
    <t>-475.294386821286 315.19698360515 -820.272179134298</t>
  </si>
  <si>
    <t>-530.561105400028 315.670364757595 -678.58283161173</t>
  </si>
  <si>
    <t>-571.448292565349 444.610472043734 -642.481277739967</t>
  </si>
  <si>
    <t>-533.577899920766 499.478735179521 -349.982806740355</t>
  </si>
  <si>
    <t>-328.859264367607 563.270504704097 -231.046303708144</t>
  </si>
  <si>
    <t>-520.635300181067 257.152703335758 -687.367613692791</t>
  </si>
  <si>
    <t>-548.892777749452 120.085249846642 -690.605430358124</t>
  </si>
  <si>
    <t>-564.627364599266 52.5590692297924 -398.727607677789</t>
  </si>
  <si>
    <t>-338.700994847872 147.225619405761 -387.74928509937</t>
  </si>
  <si>
    <t>-515.246080831324 321.65687287345 -208.177190198672</t>
  </si>
  <si>
    <t>-504.399301995649 314.913972685158 208.107420828844</t>
  </si>
  <si>
    <t>-494.919270115989 301.091721968555 614.122794372154</t>
  </si>
  <si>
    <t>-346.384960445743 306.350877416632 675.310185613566</t>
  </si>
  <si>
    <t>-549.493301892269 164.206609981591 -205.520919909338</t>
  </si>
  <si>
    <t>-525.993057417961 134.78026290435 209.253498517082</t>
  </si>
  <si>
    <t>-525.511982453897 104.255897584131 614.531225279564</t>
  </si>
  <si>
    <t>-388.083876527305 47.4655884303795 675.542482826094</t>
  </si>
  <si>
    <t>9763-20170724T150513.641648800.bin</t>
  </si>
  <si>
    <t>-532.074024206276 244.199424645803 -206.848608476974</t>
  </si>
  <si>
    <t>-542.13676084571 244.677759331803 -304.84104288991</t>
  </si>
  <si>
    <t>-542.646022635309 252.198061179853 -413.040759917804</t>
  </si>
  <si>
    <t>-539.206418931852 262.258690032179 -510.462253589381</t>
  </si>
  <si>
    <t>-532.124021464574 275.830947353498 -607.2590880801</t>
  </si>
  <si>
    <t>-518.565756208065 298.854825497564 -742.647757154069</t>
  </si>
  <si>
    <t>-473.909226559996 317.624552478271 -819.942678194806</t>
  </si>
  <si>
    <t>-529.308613347713 317.955021210787 -678.298843637355</t>
  </si>
  <si>
    <t>-568.283010501819 447.290261708212 -641.463712379458</t>
  </si>
  <si>
    <t>-517.907434850635 503.74337452645 -351.161448227023</t>
  </si>
  <si>
    <t>-316.652131012899 567.109176006591 -226.237263851461</t>
  </si>
  <si>
    <t>-519.809193102438 259.400336775992 -687.305343130169</t>
  </si>
  <si>
    <t>-549.001042600852 122.536865373226 -690.975013516217</t>
  </si>
  <si>
    <t>-564.93046974038 54.8960066403474 -399.134378471187</t>
  </si>
  <si>
    <t>-338.528564192087 148.409160195242 -388.068518653822</t>
  </si>
  <si>
    <t>-514.905692393853 322.861257886389 -208.117014458439</t>
  </si>
  <si>
    <t>-504.241909024331 315.517397904181 208.162209418378</t>
  </si>
  <si>
    <t>-495.013998759556 301.161529477297 614.151463397072</t>
  </si>
  <si>
    <t>-346.479640174439 306.251860942198 675.353034195621</t>
  </si>
  <si>
    <t>-549.319263458962 165.497633424113 -205.546788584213</t>
  </si>
  <si>
    <t>-525.670079876305 135.45236783606 209.174825227789</t>
  </si>
  <si>
    <t>-525.257674041316 104.405406964126 614.429405377456</t>
  </si>
  <si>
    <t>-388.037463038651 47.1887785235781 675.510267402492</t>
  </si>
  <si>
    <t>9763-20170724T150513.673767000.bin</t>
  </si>
  <si>
    <t>-531.998985322491 244.917537237244 -206.812008086683</t>
  </si>
  <si>
    <t>-542.06488909428 245.428247755356 -304.803900386101</t>
  </si>
  <si>
    <t>-542.538672563418 253.033279517791 -412.997945243497</t>
  </si>
  <si>
    <t>-539.049701964984 263.186597497648 -510.408154018068</t>
  </si>
  <si>
    <t>-531.899354603923 276.865208865052 -607.184912045926</t>
  </si>
  <si>
    <t>-518.224427977227 300.051522224425 -742.534216669792</t>
  </si>
  <si>
    <t>-473.470700608399 318.745214153154 -819.791213342004</t>
  </si>
  <si>
    <t>-528.884729047201 319.093722387759 -678.154394060259</t>
  </si>
  <si>
    <t>-566.800920587174 448.643877705689 -641.001051255523</t>
  </si>
  <si>
    <t>-510.857497213223 505.088155611621 -351.718581732354</t>
  </si>
  <si>
    <t>-311.376187679178 568.613882526492 -224.060057626436</t>
  </si>
  <si>
    <t>-519.653568318911 260.511095887619 -687.257379743783</t>
  </si>
  <si>
    <t>-549.44578702301 123.776654765278 -691.140266227303</t>
  </si>
  <si>
    <t>-565.457566674764 56.043328587263 -399.325530261317</t>
  </si>
  <si>
    <t>-338.757881282924 148.836319896124 -388.29342554792</t>
  </si>
  <si>
    <t>-514.882788349102 323.615866423281 -208.066959725452</t>
  </si>
  <si>
    <t>-504.126705235258 315.863028145557 208.202436940146</t>
  </si>
  <si>
    <t>-495.080060321356 301.21666651173 614.18659827795</t>
  </si>
  <si>
    <t>-346.53700112483 306.121478517789 675.382245322546</t>
  </si>
  <si>
    <t>-549.221510737607 166.237825653953 -205.517385580041</t>
  </si>
  <si>
    <t>-525.514900569287 135.813432077615 209.173295343606</t>
  </si>
  <si>
    <t>-525.178371131839 104.474637371963 614.416261771574</t>
  </si>
  <si>
    <t>-387.998322623963 47.1919885734474 675.52544373985</t>
  </si>
  <si>
    <t>9763-20170724T150513.737488100.bin</t>
  </si>
  <si>
    <t>-531.779325993145 246.536620200414 -206.743503359505</t>
  </si>
  <si>
    <t>-541.81169718756 247.140806290244 -304.738360590686</t>
  </si>
  <si>
    <t>-542.209235115122 254.909720413211 -412.920987574914</t>
  </si>
  <si>
    <t>-538.631545422558 265.227374860242 -510.310573107347</t>
  </si>
  <si>
    <t>-531.369409439328 279.082501377172 -607.054004837112</t>
  </si>
  <si>
    <t>-517.509363061622 302.526516114368 -742.34007238249</t>
  </si>
  <si>
    <t>-472.575271527137 321.004950530751 -819.544112442407</t>
  </si>
  <si>
    <t>-527.96410363646 321.485216630638 -677.901859952788</t>
  </si>
  <si>
    <t>-563.861850954137 451.453816986169 -640.239859848099</t>
  </si>
  <si>
    <t>-498.624590580547 506.641633811808 -352.666691399828</t>
  </si>
  <si>
    <t>-303.200798377856 571.870488428979 -219.701336781321</t>
  </si>
  <si>
    <t>-519.307710022262 262.84193911897 -687.177549266454</t>
  </si>
  <si>
    <t>-550.433605600667 126.407777652448 -691.528826979123</t>
  </si>
  <si>
    <t>-566.827606857838 58.6057587186215 -399.751351837152</t>
  </si>
  <si>
    <t>-339.4167285208 149.652396378247 -388.806297054974</t>
  </si>
  <si>
    <t>-514.507698639967 325.151791580923 -207.952372686014</t>
  </si>
  <si>
    <t>-503.79806634625 316.60644950345 208.302744589068</t>
  </si>
  <si>
    <t>-495.21197012115 301.304288128218 614.262537554358</t>
  </si>
  <si>
    <t>-346.649684832505 305.838965339651 675.440046741978</t>
  </si>
  <si>
    <t>-549.080115539502 167.839533484189 -205.490012614912</t>
  </si>
  <si>
    <t>-524.987437864354 136.662394455565 209.122532233725</t>
  </si>
  <si>
    <t>-524.915923207371 104.746323263143 614.339604884849</t>
  </si>
  <si>
    <t>-387.975025065736 46.9932771877857 675.542410851927</t>
  </si>
  <si>
    <t>9763-20170724T150513.773584200.bin</t>
  </si>
  <si>
    <t>-531.641394025289 247.360229165956 -206.711004012432</t>
  </si>
  <si>
    <t>-541.637279309191 247.996126344283 -304.709376463328</t>
  </si>
  <si>
    <t>-541.995533744917 255.840872441439 -412.886674654873</t>
  </si>
  <si>
    <t>-538.38126093305 266.2389913244 -510.266429422648</t>
  </si>
  <si>
    <t>-531.080156860555 280.183492890893 -606.994100013159</t>
  </si>
  <si>
    <t>-517.161231913222 303.760830966756 -742.250902370692</t>
  </si>
  <si>
    <t>-472.154752352904 322.128144953643 -819.439242145496</t>
  </si>
  <si>
    <t>-527.497487921129 322.674315278335 -677.780293721962</t>
  </si>
  <si>
    <t>-562.431814887861 452.832693033991 -639.816071907406</t>
  </si>
  <si>
    <t>-493.460228401511 507.040514355666 -352.92848272774</t>
  </si>
  <si>
    <t>-300.181489954372 573.572762048874 -217.496713300675</t>
  </si>
  <si>
    <t>-519.13013159831 264.003487681999 -687.146621159841</t>
  </si>
  <si>
    <t>-550.924133454645 127.738371118828 -691.73232842847</t>
  </si>
  <si>
    <t>-567.554491010283 59.9646052885091 -399.961579327845</t>
  </si>
  <si>
    <t>-339.781834609468 150.104138316838 -389.032068679139</t>
  </si>
  <si>
    <t>-514.258372102854 325.981869974503 -207.909506297541</t>
  </si>
  <si>
    <t>-503.685722473274 317.023430409625 208.34038331219</t>
  </si>
  <si>
    <t>-495.275769558249 301.383342573676 614.282928135627</t>
  </si>
  <si>
    <t>-346.710308982112 305.665398895566 675.470902426025</t>
  </si>
  <si>
    <t>-548.997293234241 168.664897932484 -205.459906795412</t>
  </si>
  <si>
    <t>-524.646130698169 137.035289797816 209.103274543824</t>
  </si>
  <si>
    <t>-524.787543937253 104.869105946422 614.294558528596</t>
  </si>
  <si>
    <t>-387.911683246031 47.0178184065708 675.549878825511</t>
  </si>
  <si>
    <t>9763-20170724T150513.840795900.bin</t>
  </si>
  <si>
    <t>-531.361374137931 248.84939071237 -206.700877898017</t>
  </si>
  <si>
    <t>-541.25525706806 249.527746038361 -304.70934921322</t>
  </si>
  <si>
    <t>-541.518882346051 257.508967608296 -412.876974464887</t>
  </si>
  <si>
    <t>-537.825669183397 268.058707745835 -510.237530970292</t>
  </si>
  <si>
    <t>-530.451135461743 282.178517051063 -606.934170864327</t>
  </si>
  <si>
    <t>-516.433227636886 306.02413305692 -742.133537185635</t>
  </si>
  <si>
    <t>-471.306766908765 324.193431083766 -819.298876241058</t>
  </si>
  <si>
    <t>-526.548817542909 324.841364007272 -677.599990132562</t>
  </si>
  <si>
    <t>-560.00681368798 455.268332379778 -639.242330302325</t>
  </si>
  <si>
    <t>-485.173426721025 507.317118739287 -353.426151190523</t>
  </si>
  <si>
    <t>-296.016656441719 577.354080376493 -214.000391562781</t>
  </si>
  <si>
    <t>-518.710270923187 266.126105268164 -687.142977927769</t>
  </si>
  <si>
    <t>-551.789954692449 130.181549461365 -692.158317906638</t>
  </si>
  <si>
    <t>-568.924008158387 62.2807044732333 -400.446283893079</t>
  </si>
  <si>
    <t>-340.449217986502 150.605446926485 -389.355029988111</t>
  </si>
  <si>
    <t>-513.668249847309 327.443176103415 -207.867627778706</t>
  </si>
  <si>
    <t>-503.558528456758 317.803965996959 208.378585726699</t>
  </si>
  <si>
    <t>-495.364500015186 301.53372191858 614.282884412213</t>
  </si>
  <si>
    <t>-346.81051338068 305.439074342622 675.523927478754</t>
  </si>
  <si>
    <t>-549.047108073093 170.19535968006 -205.447694167219</t>
  </si>
  <si>
    <t>-523.980267291034 137.728588933594 209.008070597011</t>
  </si>
  <si>
    <t>-524.570940295687 105.087408588112 614.166886684988</t>
  </si>
  <si>
    <t>-387.894266927968 46.8815914683178 675.531090063397</t>
  </si>
  <si>
    <t>9763-20170724T150513.872881900.bin</t>
  </si>
  <si>
    <t>-531.226949206045 249.528927707692 -206.714222260981</t>
  </si>
  <si>
    <t>-541.061813539734 250.232920939151 -304.728436239056</t>
  </si>
  <si>
    <t>-541.268126457193 258.26554061986 -412.892354541923</t>
  </si>
  <si>
    <t>-537.526482132962 268.869235446826 -510.245046382067</t>
  </si>
  <si>
    <t>-530.106897364163 283.0495182075 -606.929586298169</t>
  </si>
  <si>
    <t>-516.029044192412 306.986032215324 -742.106630786689</t>
  </si>
  <si>
    <t>-470.855672229423 325.078227501601 -819.262563201918</t>
  </si>
  <si>
    <t>-526.083450591204 325.769860378068 -677.553757585363</t>
  </si>
  <si>
    <t>-559.086471535229 456.265010838014 -639.044317105252</t>
  </si>
  <si>
    <t>-481.983386557259 507.376746614755 -353.662722081164</t>
  </si>
  <si>
    <t>-294.844015503657 579.638717424449 -212.658822973696</t>
  </si>
  <si>
    <t>-518.420265908682 267.041039857258 -687.155042741068</t>
  </si>
  <si>
    <t>-551.980550545176 131.226762665206 -692.278950881975</t>
  </si>
  <si>
    <t>-569.505345012569 63.2678586423647 -400.603773052745</t>
  </si>
  <si>
    <t>-340.729861923981 150.794886524465 -389.389068384128</t>
  </si>
  <si>
    <t>-513.430642304619 328.160678514207 -207.863572899389</t>
  </si>
  <si>
    <t>-503.556345885656 318.163799053614 208.379835633981</t>
  </si>
  <si>
    <t>-495.425597907501 301.649934111393 614.272163472823</t>
  </si>
  <si>
    <t>-346.878985232678 305.210327956407 675.552059377695</t>
  </si>
  <si>
    <t>-549.012867867902 170.872140696211 -205.485755486287</t>
  </si>
  <si>
    <t>-523.749663288559 138.090909965973 208.933345431994</t>
  </si>
  <si>
    <t>-524.455804981343 105.185063344021 614.072684804577</t>
  </si>
  <si>
    <t>-387.868987143452 46.8317831615548 675.496916023783</t>
  </si>
  <si>
    <t>9763-20170724T150513.940451200.bin</t>
  </si>
  <si>
    <t>-530.772905777925 250.615751249209 -206.768470997718</t>
  </si>
  <si>
    <t>-540.473284162018 251.387522582918 -304.795575553277</t>
  </si>
  <si>
    <t>-540.545608259409 259.452594444234 -412.957331664531</t>
  </si>
  <si>
    <t>-536.687668265242 270.068728906539 -510.304127625224</t>
  </si>
  <si>
    <t>-529.155929998921 284.244576604429 -606.98050443925</t>
  </si>
  <si>
    <t>-514.923924623208 308.157140029682 -742.145734063635</t>
  </si>
  <si>
    <t>-469.647314452725 326.034830771913 -819.291118123704</t>
  </si>
  <si>
    <t>-524.926619699125 326.965915360606 -677.591977908244</t>
  </si>
  <si>
    <t>-557.339982567224 457.583605307077 -638.96342540846</t>
  </si>
  <si>
    <t>-479.068563401483 506.959507616471 -353.594208002225</t>
  </si>
  <si>
    <t>-296.374266656774 583.72763481888 -209.183544160663</t>
  </si>
  <si>
    <t>-517.503134637288 268.20825410248 -687.205442820712</t>
  </si>
  <si>
    <t>-551.818481818568 132.57340486121 -692.224264249158</t>
  </si>
  <si>
    <t>-569.905251486352 64.7805065376695 -400.544620664599</t>
  </si>
  <si>
    <t>-340.668104523999 151.068469653955 -389.154642421369</t>
  </si>
  <si>
    <t>-512.716032102062 329.178732253691 -207.877352648062</t>
  </si>
  <si>
    <t>-503.383229852111 318.775895265093 208.368526767942</t>
  </si>
  <si>
    <t>-495.521463109147 301.841711474139 614.25461198298</t>
  </si>
  <si>
    <t>-346.987753686734 304.899340890099 675.592907102501</t>
  </si>
  <si>
    <t>-548.815523959997 172.045634477626 -205.59088091503</t>
  </si>
  <si>
    <t>-523.413198785568 138.755805376636 208.779113281259</t>
  </si>
  <si>
    <t>-524.164389907755 105.432543397809 613.887392326577</t>
  </si>
  <si>
    <t>-387.839591944327 46.6271225241774 675.46232739953</t>
  </si>
  <si>
    <t>9763-20170724T150513.972536500.bin</t>
  </si>
  <si>
    <t>-530.5673337916 251.17918150633 -206.781955717971</t>
  </si>
  <si>
    <t>-540.18139117169 251.962886585803 -304.817438390526</t>
  </si>
  <si>
    <t>-540.173007786754 259.993339838507 -412.981719319809</t>
  </si>
  <si>
    <t>-536.246496859164 270.558813275818 -510.331262926487</t>
  </si>
  <si>
    <t>-528.649565042337 284.665343571878 -607.012746276845</t>
  </si>
  <si>
    <t>-514.328366168561 308.460998257788 -742.189234847039</t>
  </si>
  <si>
    <t>-469.006021391376 326.181529461402 -819.34398758648</t>
  </si>
  <si>
    <t>-524.312873874358 327.331941591438 -677.650949607932</t>
  </si>
  <si>
    <t>-556.71120572418 457.995229962057 -639.133754168094</t>
  </si>
  <si>
    <t>-479.863657156145 506.825200940036 -353.28408496637</t>
  </si>
  <si>
    <t>-299.105718620399 585.745005880121 -207.602081587127</t>
  </si>
  <si>
    <t>-517.004648212714 268.553102480533 -687.223704450112</t>
  </si>
  <si>
    <t>-551.641290261693 132.989460736562 -692.084098538997</t>
  </si>
  <si>
    <t>-569.791154383699 65.7100369286006 -400.289549636239</t>
  </si>
  <si>
    <t>-340.292943272985 151.330975357947 -389.125898271189</t>
  </si>
  <si>
    <t>-512.301115242177 329.739567355505 -207.89155235158</t>
  </si>
  <si>
    <t>-503.312772534684 319.07141581383 208.355276706845</t>
  </si>
  <si>
    <t>-495.575398078161 301.941095850355 614.245907183796</t>
  </si>
  <si>
    <t>-347.045578064476 304.756772699292 675.605203406232</t>
  </si>
  <si>
    <t>-548.79387227301 172.594579654828 -205.609925688464</t>
  </si>
  <si>
    <t>-523.251711331657 139.074087105509 208.732864363363</t>
  </si>
  <si>
    <t>-524.076924636295 105.514777173444 613.827476861191</t>
  </si>
  <si>
    <t>-387.847110853488 46.5416945973539 675.452180680529</t>
  </si>
  <si>
    <t>9763-20170724T150514.039720000.bin</t>
  </si>
  <si>
    <t>-530.138094845663 252.07375189205 -206.767415650975</t>
  </si>
  <si>
    <t>-539.616403965523 252.824767869555 -304.816373821453</t>
  </si>
  <si>
    <t>-539.466890031378 260.698029433263 -412.992073113743</t>
  </si>
  <si>
    <t>-535.412081417391 271.074054042 -510.356869721515</t>
  </si>
  <si>
    <t>-527.683350220019 284.945536499705 -607.061778845278</t>
  </si>
  <si>
    <t>-513.170419255164 308.363521196122 -742.28388662848</t>
  </si>
  <si>
    <t>-467.775308779819 325.693456806309 -819.484551122981</t>
  </si>
  <si>
    <t>-523.158939981145 327.423665082543 -677.801762597852</t>
  </si>
  <si>
    <t>-556.069855656367 458.106572551268 -639.808886412971</t>
  </si>
  <si>
    <t>-485.883877357311 505.671605215349 -352.039155527426</t>
  </si>
  <si>
    <t>-308.61412758882 587.737532991302 -203.831059376717</t>
  </si>
  <si>
    <t>-516.01218472297 268.600349629847 -687.221783013323</t>
  </si>
  <si>
    <t>-551.206337387445 133.171210834685 -691.593138728296</t>
  </si>
  <si>
    <t>-569.402757425478 67.1411741747468 -399.516145751533</t>
  </si>
  <si>
    <t>-339.50267246448 151.749252379639 -388.913007619118</t>
  </si>
  <si>
    <t>-511.562674940642 330.569814451391 -207.891255700324</t>
  </si>
  <si>
    <t>-503.121546218826 319.648292871128 208.360444894089</t>
  </si>
  <si>
    <t>-495.644936597924 302.025076559406 614.236504748508</t>
  </si>
  <si>
    <t>-347.114487980286 304.664562044442 675.602155396687</t>
  </si>
  <si>
    <t>-548.673962049393 173.54698715735 -205.603705108981</t>
  </si>
  <si>
    <t>-523.030566998849 139.603078645942 208.698447255453</t>
  </si>
  <si>
    <t>-524.019717251452 105.566023657409 613.73996003553</t>
  </si>
  <si>
    <t>-387.846874119725 46.4652607141657 675.368333972511</t>
  </si>
  <si>
    <t>9763-20170724T150514.078823500.bin</t>
  </si>
  <si>
    <t>-529.961681300217 252.497745439913 -206.787779302385</t>
  </si>
  <si>
    <t>-539.3683635332 253.222601613945 -304.843916555684</t>
  </si>
  <si>
    <t>-539.136364522489 260.977988401804 -413.028050997488</t>
  </si>
  <si>
    <t>-535.0032273676 271.21471023296 -510.404279845063</t>
  </si>
  <si>
    <t>-527.191112023977 284.91530641458 -607.126868985999</t>
  </si>
  <si>
    <t>-512.554274865577 308.061374733857 -742.382222996981</t>
  </si>
  <si>
    <t>-467.107540155336 325.153294440191 -819.605638550419</t>
  </si>
  <si>
    <t>-522.595275470509 327.251846189586 -677.946898164081</t>
  </si>
  <si>
    <t>-556.140712012978 457.87462776752 -640.340911135792</t>
  </si>
  <si>
    <t>-490.179890707588 504.917969183331 -351.487972864577</t>
  </si>
  <si>
    <t>-314.132659923361 589.229586476866 -203.083295689175</t>
  </si>
  <si>
    <t>-515.453090417691 268.408366640543 -687.243963295048</t>
  </si>
  <si>
    <t>-550.674934109266 132.969013552535 -691.246458956212</t>
  </si>
  <si>
    <t>-569.005264172749 67.6523580532526 -399.017746200119</t>
  </si>
  <si>
    <t>-338.997606957557 151.989312544619 -388.589155223362</t>
  </si>
  <si>
    <t>-511.272590889055 331.002447916963 -207.913664030127</t>
  </si>
  <si>
    <t>-503.0119980805 319.911176005821 208.337187159613</t>
  </si>
  <si>
    <t>-495.662281747177 302.041754318835 614.211870369537</t>
  </si>
  <si>
    <t>-347.134899365524 304.584275427141 675.589035725289</t>
  </si>
  <si>
    <t>-548.649483174443 173.99965044721 -205.577490450027</t>
  </si>
  <si>
    <t>-522.91989338311 139.839385510022 208.701457022813</t>
  </si>
  <si>
    <t>-523.99610912029 105.590818288187 613.718194290607</t>
  </si>
  <si>
    <t>-387.84680811619 46.4124645100037 675.324050783941</t>
  </si>
  <si>
    <t>9763-20170724T150514.138542500.bin</t>
  </si>
  <si>
    <t>-529.630825708904 253.179680080557 -206.774385061962</t>
  </si>
  <si>
    <t>-538.878916717881 253.836591781133 -304.846073511798</t>
  </si>
  <si>
    <t>-538.41608863108 261.305799341232 -413.049492419669</t>
  </si>
  <si>
    <t>-534.046557621629 271.207104414504 -510.450107241617</t>
  </si>
  <si>
    <t>-525.967547862917 284.501501146206 -607.207416464657</t>
  </si>
  <si>
    <t>-510.920604269994 307.006103866344 -742.526074852787</t>
  </si>
  <si>
    <t>-465.362142845548 323.664140949743 -819.778479280401</t>
  </si>
  <si>
    <t>-521.202397568508 326.497185440143 -678.219186711378</t>
  </si>
  <si>
    <t>-555.759094039373 457.041743519189 -641.227790629499</t>
  </si>
  <si>
    <t>-500.488800922952 504.254517532136 -350.167341675793</t>
  </si>
  <si>
    <t>-325.903825961257 591.030268105578 -201.456008475568</t>
  </si>
  <si>
    <t>-513.94118335502 267.619645282289 -687.203496863402</t>
  </si>
  <si>
    <t>-549.037771486176 132.134080486855 -690.336256753867</t>
  </si>
  <si>
    <t>-567.653081646915 67.9238499295714 -397.880234044039</t>
  </si>
  <si>
    <t>-337.619812067435 152.199090836379 -387.517009287777</t>
  </si>
  <si>
    <t>-510.727920598112 331.632620138459 -207.93824447166</t>
  </si>
  <si>
    <t>-502.88437416329 320.344886644864 208.315358775279</t>
  </si>
  <si>
    <t>-495.681289756384 302.007944787961 614.168504163789</t>
  </si>
  <si>
    <t>-347.164267512968 304.855371104995 675.557299972867</t>
  </si>
  <si>
    <t>-548.473715042069 174.7293358725 -205.53717816648</t>
  </si>
  <si>
    <t>-522.631589410715 140.282472137392 208.711050444016</t>
  </si>
  <si>
    <t>-523.962624008996 105.655978587318 613.701168880789</t>
  </si>
  <si>
    <t>-387.804554804844 46.4565923558825 675.267521654354</t>
  </si>
  <si>
    <t>9763-20170724T150514.176642800.bin</t>
  </si>
  <si>
    <t>-529.316261720245 253.566003142241 -206.772509644528</t>
  </si>
  <si>
    <t>-538.478323087126 254.169567176202 -304.852560722146</t>
  </si>
  <si>
    <t>-537.89789029266 261.458260545404 -413.067778214866</t>
  </si>
  <si>
    <t>-533.409386540953 271.151761564005 -510.483849558933</t>
  </si>
  <si>
    <t>-525.196809745239 284.196403251606 -607.263920742844</t>
  </si>
  <si>
    <t>-509.944751809067 306.308007982547 -742.624381965648</t>
  </si>
  <si>
    <t>-464.350860084137 322.749126697312 -819.902418981211</t>
  </si>
  <si>
    <t>-520.356146465104 325.982336222577 -678.394290636173</t>
  </si>
  <si>
    <t>-555.6475690485 456.48442422694 -642.063453633708</t>
  </si>
  <si>
    <t>-507.675915173896 504.275070091042 -349.805278607205</t>
  </si>
  <si>
    <t>-333.492385738479 591.158056265109 -200.686485536326</t>
  </si>
  <si>
    <t>-513.017071206922 267.085720609329 -687.188176084452</t>
  </si>
  <si>
    <t>-548.001855648596 131.55516500906 -689.792745031313</t>
  </si>
  <si>
    <t>-566.752724463421 67.9925013372647 -397.204109060275</t>
  </si>
  <si>
    <t>-336.755601500872 152.364871530298 -386.82940773253</t>
  </si>
  <si>
    <t>-510.358618525552 331.956112292526 -207.973157882766</t>
  </si>
  <si>
    <t>-502.730093573726 320.561667657923 208.281552941738</t>
  </si>
  <si>
    <t>-495.643843625387 301.897899795186 614.123140214723</t>
  </si>
  <si>
    <t>-347.142434600165 305.04338121287 675.535149334777</t>
  </si>
  <si>
    <t>-548.204553930918 175.208102545304 -205.516790570621</t>
  </si>
  <si>
    <t>-522.463565373197 140.489602184095 208.715089958032</t>
  </si>
  <si>
    <t>-523.934303580718 105.697406479116 613.68796546354</t>
  </si>
  <si>
    <t>-387.799042980099 46.4250998003336 675.234534314154</t>
  </si>
  <si>
    <t>9763-20170724T150514.238322300.bin</t>
  </si>
  <si>
    <t>-528.759092249021 254.284731905287 -206.751610413006</t>
  </si>
  <si>
    <t>-537.815581444511 254.810875446147 -304.841829848209</t>
  </si>
  <si>
    <t>-537.040205661468 261.667739245915 -413.08416796177</t>
  </si>
  <si>
    <t>-532.329837290725 270.839126225888 -510.540208515849</t>
  </si>
  <si>
    <t>-523.841308020067 283.235453571691 -607.381905922271</t>
  </si>
  <si>
    <t>-508.136046605188 304.307377375809 -742.856225262077</t>
  </si>
  <si>
    <t>-462.414439988217 320.156683358905 -820.182435729065</t>
  </si>
  <si>
    <t>-518.804807837119 324.469480981587 -678.819773369025</t>
  </si>
  <si>
    <t>-555.509968002477 454.999501727983 -643.951599707545</t>
  </si>
  <si>
    <t>-525.577821330685 500.681281864187 -348.964818747092</t>
  </si>
  <si>
    <t>-353.354871315149 587.746124880231 -197.690277348469</t>
  </si>
  <si>
    <t>-511.35163236519 265.516429146153 -687.125344132182</t>
  </si>
  <si>
    <t>-545.950175613115 129.873593956363 -688.49478703329</t>
  </si>
  <si>
    <t>-564.901257835239 68.1671154247585 -395.521844057253</t>
  </si>
  <si>
    <t>-334.901813572315 152.55849098195 -385.355273593429</t>
  </si>
  <si>
    <t>-509.875724132395 332.59191412913 -208.003903290301</t>
  </si>
  <si>
    <t>-502.434045266186 321.020991161855 208.249365418696</t>
  </si>
  <si>
    <t>-495.654655606894 301.849740514824 614.076920853344</t>
  </si>
  <si>
    <t>-347.165266671925 305.219792360988 675.506077969085</t>
  </si>
  <si>
    <t>-547.650597366555 175.977835212402 -205.459392393096</t>
  </si>
  <si>
    <t>-522.048516003848 140.870998122253 208.748396079475</t>
  </si>
  <si>
    <t>-523.923505379831 105.740426262874 613.68946265125</t>
  </si>
  <si>
    <t>-387.738047818248 46.533391645155 675.187965756377</t>
  </si>
  <si>
    <t>9763-20170724T150514.275422200.bin</t>
  </si>
  <si>
    <t>-528.476156494117 254.693368518018 -206.731947006318</t>
  </si>
  <si>
    <t>-537.466187781494 255.185957454665 -304.828495659368</t>
  </si>
  <si>
    <t>-536.601831282524 261.842843677008 -413.082623194243</t>
  </si>
  <si>
    <t>-531.798433715153 270.770991807092 -510.556625037653</t>
  </si>
  <si>
    <t>-523.200466139369 282.864247217202 -607.426881479573</t>
  </si>
  <si>
    <t>-507.320342214181 303.4489993656 -742.955775505941</t>
  </si>
  <si>
    <t>-461.544402528479 318.975484360322 -820.31522388414</t>
  </si>
  <si>
    <t>-518.09404636755 323.838902737868 -679.009065995521</t>
  </si>
  <si>
    <t>-555.39663077515 454.330447973392 -644.624296670397</t>
  </si>
  <si>
    <t>-534.809211334657 496.860488233394 -348.368759884992</t>
  </si>
  <si>
    <t>-363.685586176495 584.334287525932 -196.085957072479</t>
  </si>
  <si>
    <t>-510.585578231987 264.861059983315 -687.087118309631</t>
  </si>
  <si>
    <t>-545.094078122326 129.174281186312 -687.914928631082</t>
  </si>
  <si>
    <t>-564.01011855289 68.3796938590451 -394.749088546733</t>
  </si>
  <si>
    <t>-333.96269653266 152.668195574545 -384.818470253139</t>
  </si>
  <si>
    <t>-509.574415401715 332.957330666447 -208.008751739906</t>
  </si>
  <si>
    <t>-502.273108537584 321.223744986347 208.242366021024</t>
  </si>
  <si>
    <t>-495.661496233636 301.814464217026 614.06574948394</t>
  </si>
  <si>
    <t>-347.175167195272 305.338379766692 675.493691445201</t>
  </si>
  <si>
    <t>-547.373846565684 176.420783266255 -205.413226269513</t>
  </si>
  <si>
    <t>-521.806073271681 141.07672844728 208.776474337512</t>
  </si>
  <si>
    <t>-523.894912552102 105.813669851209 613.702536151016</t>
  </si>
  <si>
    <t>-387.713939906647 46.5507897921568 675.1570677989</t>
  </si>
  <si>
    <t>9763-20170724T150514.339094000.bin</t>
  </si>
  <si>
    <t>-527.872707416483 255.50162954419 -206.694507416151</t>
  </si>
  <si>
    <t>-536.823976248494 255.91778851968 -304.794943223129</t>
  </si>
  <si>
    <t>-535.814947822697 262.299219397818 -413.064323571237</t>
  </si>
  <si>
    <t>-530.835047856172 270.91242384545 -510.558063897117</t>
  </si>
  <si>
    <t>-522.012851133472 282.631525451435 -607.454023577067</t>
  </si>
  <si>
    <t>-505.765393305234 302.633620671048 -743.026614066345</t>
  </si>
  <si>
    <t>-459.881268098802 317.705277908717 -820.411972640509</t>
  </si>
  <si>
    <t>-516.819624508241 323.28611867196 -679.212133846473</t>
  </si>
  <si>
    <t>-555.744798567044 453.514259250956 -645.744129823032</t>
  </si>
  <si>
    <t>-550.320354283407 487.834641553175 -347.763179693076</t>
  </si>
  <si>
    <t>-381.069351748557 575.040358217193 -193.250068143456</t>
  </si>
  <si>
    <t>-509.074831829649 264.298161922224 -686.986879427908</t>
  </si>
  <si>
    <t>-543.321838926677 128.555408840464 -686.974401075599</t>
  </si>
  <si>
    <t>-562.366358076516 69.6315399207326 -393.435057138509</t>
  </si>
  <si>
    <t>-332.202626566264 153.658738695299 -383.997935148187</t>
  </si>
  <si>
    <t>-508.994951626453 333.717200249523 -208.016210266921</t>
  </si>
  <si>
    <t>-501.938160254947 321.698216045236 208.231052965593</t>
  </si>
  <si>
    <t>-495.725563148795 301.905456796118 614.028891010006</t>
  </si>
  <si>
    <t>-347.247202226873 305.267961621418 675.485126250082</t>
  </si>
  <si>
    <t>-546.774820181863 177.266664577108 -205.330488236731</t>
  </si>
  <si>
    <t>-521.344223424063 141.486211921224 208.830185151067</t>
  </si>
  <si>
    <t>-523.879050513999 105.883274848246 613.705673924111</t>
  </si>
  <si>
    <t>-387.683927933664 46.5647172242416 675.075060541805</t>
  </si>
  <si>
    <t>9763-20170724T150514.371179300.bin</t>
  </si>
  <si>
    <t>-527.703395036039 255.839671041218 -206.671105243091</t>
  </si>
  <si>
    <t>-536.625916604771 256.218599507143 -304.774385747855</t>
  </si>
  <si>
    <t>-535.515147756119 262.465059979066 -413.050624015543</t>
  </si>
  <si>
    <t>-530.412448777745 270.923917501762 -510.551485076704</t>
  </si>
  <si>
    <t>-521.435418259244 282.460301708511 -607.455114461942</t>
  </si>
  <si>
    <t>-504.935444687507 302.177966729619 -743.038992857416</t>
  </si>
  <si>
    <t>-458.949128202912 317.048868860951 -820.402494938139</t>
  </si>
  <si>
    <t>-516.146288374388 322.959887669856 -679.293920049123</t>
  </si>
  <si>
    <t>-555.651847150158 453.103060409681 -646.10742623499</t>
  </si>
  <si>
    <t>-557.155497793421 481.969085471946 -347.503210644872</t>
  </si>
  <si>
    <t>-389.11430670507 568.909998577378 -191.527541564765</t>
  </si>
  <si>
    <t>-508.311533081159 263.964447498543 -686.919999642197</t>
  </si>
  <si>
    <t>-542.382725983371 128.180745002175 -686.577888632505</t>
  </si>
  <si>
    <t>-561.499086933323 69.7772542973851 -392.939385808473</t>
  </si>
  <si>
    <t>-331.36513025299 153.898663671346 -383.614585973959</t>
  </si>
  <si>
    <t>-508.86484360729 334.033289334571 -208.021508669793</t>
  </si>
  <si>
    <t>-501.820830117133 321.873238888788 208.221825197724</t>
  </si>
  <si>
    <t>-495.717825905101 301.85535790558 614.007721249946</t>
  </si>
  <si>
    <t>-347.247709685513 305.330285444848 675.477595552366</t>
  </si>
  <si>
    <t>-546.555016294987 177.624724919004 -205.301886015543</t>
  </si>
  <si>
    <t>-521.239714297951 141.671678949974 208.850901527712</t>
  </si>
  <si>
    <t>-523.89150549622 105.882687549137 613.700625317175</t>
  </si>
  <si>
    <t>-387.658029842759 46.6177870951949 675.036688695341</t>
  </si>
  <si>
    <t>9763-20170724T150514.438901300.bin</t>
  </si>
  <si>
    <t>-527.436347588618 256.349564852492 -206.697282697922</t>
  </si>
  <si>
    <t>-536.324147126854 256.678384382579 -304.80391318863</t>
  </si>
  <si>
    <t>-535.059822997491 262.739504658786 -413.088995361038</t>
  </si>
  <si>
    <t>-529.769949299674 270.989833574394 -510.597659547481</t>
  </si>
  <si>
    <t>-520.55727107969 282.283119022758 -607.50786481073</t>
  </si>
  <si>
    <t>-503.674918978163 301.628284712727 -743.098210189713</t>
  </si>
  <si>
    <t>-457.535206094601 316.294942873042 -820.409426195137</t>
  </si>
  <si>
    <t>-515.170169165146 322.572924493912 -679.4572570637</t>
  </si>
  <si>
    <t>-555.665726760887 452.495240641643 -646.646805486401</t>
  </si>
  <si>
    <t>-569.84051711761 470.009011771271 -347.493993278039</t>
  </si>
  <si>
    <t>-403.970893395413 552.892804657938 -187.049221979948</t>
  </si>
  <si>
    <t>-507.104662894366 263.581315216345 -686.869490022613</t>
  </si>
  <si>
    <t>-540.816818965031 127.706723700056 -685.98679100241</t>
  </si>
  <si>
    <t>-560.032032382265 69.7443412078264 -392.267265475386</t>
  </si>
  <si>
    <t>-330.026864795152 154.243263382782 -383.180669546255</t>
  </si>
  <si>
    <t>-508.64881097516 334.47862665442 -208.05220825884</t>
  </si>
  <si>
    <t>-501.699023670742 322.149033428375 208.187682895498</t>
  </si>
  <si>
    <t>-495.751396559588 301.863463906742 613.965963546097</t>
  </si>
  <si>
    <t>-347.296673593043 305.509237304871 675.46315883539</t>
  </si>
  <si>
    <t>-546.226835876559 178.138715085722 -205.29517252578</t>
  </si>
  <si>
    <t>-521.111981172045 141.93300775251 208.84775601582</t>
  </si>
  <si>
    <t>-523.854264203165 105.9279204401 613.674043182557</t>
  </si>
  <si>
    <t>-387.647926146282 46.5494506819441 674.960424581146</t>
  </si>
  <si>
    <t>9763-20170724T150514.470985600.bin</t>
  </si>
  <si>
    <t>-527.352566994115 256.448927749068 -206.70178059906</t>
  </si>
  <si>
    <t>-536.240787095314 256.750827953819 -304.8083501399</t>
  </si>
  <si>
    <t>-534.921635928009 262.736781950339 -413.097056383707</t>
  </si>
  <si>
    <t>-529.559594010776 270.905765898008 -510.608577938401</t>
  </si>
  <si>
    <t>-520.252473823683 282.107336610954 -607.520455184712</t>
  </si>
  <si>
    <t>-503.214208216572 301.315606570505 -743.110829561354</t>
  </si>
  <si>
    <t>-457.015498153271 315.93810056464 -820.395049444282</t>
  </si>
  <si>
    <t>-514.843085879127 322.317318182914 -679.512907068768</t>
  </si>
  <si>
    <t>-555.732642809774 452.122907161724 -646.77527521869</t>
  </si>
  <si>
    <t>-575.362118070399 465.390996546063 -347.712353901285</t>
  </si>
  <si>
    <t>-410.483268557108 545.304800022265 -184.75917109226</t>
  </si>
  <si>
    <t>-506.648132603041 263.332767513368 -686.838932760825</t>
  </si>
  <si>
    <t>-540.082690876985 127.398246800142 -685.74711040992</t>
  </si>
  <si>
    <t>-559.432706949592 69.6150028047412 -392.001100942122</t>
  </si>
  <si>
    <t>-329.460625268864 154.194749795826 -382.831261384235</t>
  </si>
  <si>
    <t>-508.62734755846 334.603878909001 -208.071899478483</t>
  </si>
  <si>
    <t>-501.637168873022 322.180457932194 208.164533412254</t>
  </si>
  <si>
    <t>-495.748918198579 301.816210600308 613.947970242738</t>
  </si>
  <si>
    <t>-347.302499023345 305.630790275818 675.45494745252</t>
  </si>
  <si>
    <t>-546.066961749699 178.248343490136 -205.301113753332</t>
  </si>
  <si>
    <t>-521.062296506798 142.051257135324 208.849272785263</t>
  </si>
  <si>
    <t>-523.816539392633 105.98129272035 613.673308220648</t>
  </si>
  <si>
    <t>-387.606614582883 46.5792694414959 674.928983087102</t>
  </si>
  <si>
    <t>9763-20170724T150514.538200100.bin</t>
  </si>
  <si>
    <t>-527.334280768732 256.50094064267 -206.720916858049</t>
  </si>
  <si>
    <t>-536.199406213991 256.787289644302 -304.829624280437</t>
  </si>
  <si>
    <t>-534.768841712461 262.663397288106 -413.122840881633</t>
  </si>
  <si>
    <t>-529.268552541011 270.701621187649 -510.637711532853</t>
  </si>
  <si>
    <t>-519.784338461804 281.744685599741 -607.550563397251</t>
  </si>
  <si>
    <t>-502.454925928641 300.703824274057 -743.139042447715</t>
  </si>
  <si>
    <t>-456.159375126794 315.235193104945 -820.38263566333</t>
  </si>
  <si>
    <t>-514.291822286086 321.813433992317 -679.615292144808</t>
  </si>
  <si>
    <t>-555.846240099988 451.463670248531 -646.979292665129</t>
  </si>
  <si>
    <t>-584.94849393066 457.118021948888 -348.447815187458</t>
  </si>
  <si>
    <t>-421.238534267994 530.298447437009 -181.209416410083</t>
  </si>
  <si>
    <t>-505.938221629837 262.833235453711 -686.794729890613</t>
  </si>
  <si>
    <t>-538.940299722774 126.793278673592 -685.416590427225</t>
  </si>
  <si>
    <t>-558.220031902686 69.1832282240948 -391.632180041932</t>
  </si>
  <si>
    <t>-328.31362755193 153.902060455995 -382.106427586661</t>
  </si>
  <si>
    <t>-508.755790521933 334.64812347552 -208.102457832714</t>
  </si>
  <si>
    <t>-501.680427400509 322.174146031928 208.131071976641</t>
  </si>
  <si>
    <t>-495.768267082723 301.792796866755 613.916366462513</t>
  </si>
  <si>
    <t>-347.33445322854 305.69901622387 675.448034545451</t>
  </si>
  <si>
    <t>-545.885181394724 178.305762861759 -205.309111705393</t>
  </si>
  <si>
    <t>-521.000350742244 142.102874481705 208.84798632364</t>
  </si>
  <si>
    <t>-523.839066555242 105.956444178457 613.655916630111</t>
  </si>
  <si>
    <t>-387.583374395514 46.6033439745161 674.857250866168</t>
  </si>
  <si>
    <t>9763-20170724T150514.570286100.bin</t>
  </si>
  <si>
    <t>-527.323215550806 256.483018698936 -206.742797508012</t>
  </si>
  <si>
    <t>-536.191607650627 256.764494058601 -304.851332899615</t>
  </si>
  <si>
    <t>-534.734018838727 262.59557011317 -413.146593737563</t>
  </si>
  <si>
    <t>-529.194768271065 270.578467756545 -510.663674421357</t>
  </si>
  <si>
    <t>-519.655828777553 281.551917558727 -607.579060523096</t>
  </si>
  <si>
    <t>-502.23161706377 300.398678158297 -743.171041042845</t>
  </si>
  <si>
    <t>-455.913119929246 314.89380340329 -820.407709129362</t>
  </si>
  <si>
    <t>-514.123469661172 321.55970540532 -679.674727314635</t>
  </si>
  <si>
    <t>-555.966472662217 451.166549211452 -647.223685407883</t>
  </si>
  <si>
    <t>-588.772011356978 453.185694567107 -349.029620297383</t>
  </si>
  <si>
    <t>-425.183027010826 523.44087467356 -180.42400561474</t>
  </si>
  <si>
    <t>-505.743780662951 262.576127848447 -686.79634720618</t>
  </si>
  <si>
    <t>-538.696769132546 126.513466735279 -685.339462315066</t>
  </si>
  <si>
    <t>-557.941052206469 68.9366582902828 -391.545983634637</t>
  </si>
  <si>
    <t>-328.092507391216 153.801574191563 -381.923297634508</t>
  </si>
  <si>
    <t>-508.820389501398 334.628046651114 -208.120725624003</t>
  </si>
  <si>
    <t>-501.746305271778 322.188141900939 208.11384980073</t>
  </si>
  <si>
    <t>-495.792956941714 301.812112888505 613.903500984906</t>
  </si>
  <si>
    <t>-347.362660906385 305.674083280806 675.446417786218</t>
  </si>
  <si>
    <t>-545.804997340534 178.265761348634 -205.34435355672</t>
  </si>
  <si>
    <t>-520.970706085724 142.07214357332 208.816605570223</t>
  </si>
  <si>
    <t>-523.844072953992 105.934483634267 613.626349652999</t>
  </si>
  <si>
    <t>-387.562093247892 46.623340310055 674.809798344825</t>
  </si>
  <si>
    <t>9763-20170724T150514.638438600.bin</t>
  </si>
  <si>
    <t>-527.354844762704 256.257091401337 -206.779123598298</t>
  </si>
  <si>
    <t>-536.228865303214 256.542229919615 -304.887063019385</t>
  </si>
  <si>
    <t>-534.724197936559 262.345775664837 -413.18323573252</t>
  </si>
  <si>
    <t>-529.119414992722 270.292444911401 -510.699644785122</t>
  </si>
  <si>
    <t>-519.491114161935 281.220078089674 -607.611292394073</t>
  </si>
  <si>
    <t>-501.915352494454 299.993655826714 -743.193952867915</t>
  </si>
  <si>
    <t>-455.567381868523 314.436473064383 -820.42255428318</t>
  </si>
  <si>
    <t>-513.891241406478 321.18731053101 -679.724211783193</t>
  </si>
  <si>
    <t>-556.248546868368 450.650299825896 -647.421763240872</t>
  </si>
  <si>
    <t>-593.410020629265 444.878426233999 -349.788213757967</t>
  </si>
  <si>
    <t>-430.099470095573 511.202943806538 -179.330883907311</t>
  </si>
  <si>
    <t>-505.477453342327 262.203023872915 -686.80082139181</t>
  </si>
  <si>
    <t>-538.369086405342 126.118549373545 -685.240594282231</t>
  </si>
  <si>
    <t>-557.608029824414 68.9460815894581 -391.36785860343</t>
  </si>
  <si>
    <t>-327.827347040558 154.024389949664 -382.013632556216</t>
  </si>
  <si>
    <t>-508.919117930074 334.37769476125 -208.144580712744</t>
  </si>
  <si>
    <t>-501.765904260204 322.114219266504 208.093919009972</t>
  </si>
  <si>
    <t>-495.812199355561 301.728726596624 613.897045419062</t>
  </si>
  <si>
    <t>-347.382839140303 305.715472312058 675.43431148433</t>
  </si>
  <si>
    <t>-545.781358043683 178.067611960663 -205.400088895125</t>
  </si>
  <si>
    <t>-520.950255091115 141.928178275503 208.765798488995</t>
  </si>
  <si>
    <t>-523.851570361562 105.881203946602 613.57306060174</t>
  </si>
  <si>
    <t>-387.532122720669 46.6044597656251 674.706257207953</t>
  </si>
  <si>
    <t>9763-20170724T150514.674144300.bin</t>
  </si>
  <si>
    <t>-527.442946181478 256.073714074991 -206.786230210135</t>
  </si>
  <si>
    <t>-536.347950485352 256.35742390909 -304.891402658758</t>
  </si>
  <si>
    <t>-534.834566463109 262.207622150557 -413.184925775029</t>
  </si>
  <si>
    <t>-529.207502152921 270.218562991364 -510.694763180675</t>
  </si>
  <si>
    <t>-519.544703545163 281.233541891425 -607.593131891707</t>
  </si>
  <si>
    <t>-501.90968603392 300.154720919604 -743.147499822727</t>
  </si>
  <si>
    <t>-455.554070157969 314.621044288233 -820.367289906961</t>
  </si>
  <si>
    <t>-513.931014787521 321.277038282101 -679.662577882925</t>
  </si>
  <si>
    <t>-556.319928800319 450.691780901647 -647.157592132148</t>
  </si>
  <si>
    <t>-593.82323907509 441.017931659798 -349.668046658503</t>
  </si>
  <si>
    <t>-430.810835827515 507.130624385084 -178.843490315201</t>
  </si>
  <si>
    <t>-505.47872039571 262.305118981758 -686.794472441343</t>
  </si>
  <si>
    <t>-538.399385170961 126.240085069319 -685.296017870483</t>
  </si>
  <si>
    <t>-557.533991332613 69.0661029285122 -391.41687217023</t>
  </si>
  <si>
    <t>-327.793859539381 154.275296583399 -382.259792042995</t>
  </si>
  <si>
    <t>-509.009100331685 334.20223382349 -208.150104318673</t>
  </si>
  <si>
    <t>-501.774634531453 322.040575430362 208.089912817935</t>
  </si>
  <si>
    <t>-495.854525457428 301.776624612089 613.895316203592</t>
  </si>
  <si>
    <t>-347.422413306349 305.78155344228 675.424695122713</t>
  </si>
  <si>
    <t>-545.899589517698 177.875445241805 -205.402201594336</t>
  </si>
  <si>
    <t>-521.007167737761 141.871251984452 208.771742658681</t>
  </si>
  <si>
    <t>-523.824342488014 105.907127934137 613.576623211917</t>
  </si>
  <si>
    <t>-387.511557922708 46.5754813221192 674.671416784093</t>
  </si>
  <si>
    <t>9763-20170724T150514.741327400.bin</t>
  </si>
  <si>
    <t>-527.868330290138 255.6779740708 -206.832936963716</t>
  </si>
  <si>
    <t>-536.846325564261 255.96993258498 -304.931361773699</t>
  </si>
  <si>
    <t>-535.39372929149 261.855403873483 -413.223866270598</t>
  </si>
  <si>
    <t>-529.815383386599 269.910429937035 -510.732711008536</t>
  </si>
  <si>
    <t>-520.196429205856 280.982354090458 -607.629105128568</t>
  </si>
  <si>
    <t>-502.619371960064 299.997881853245 -743.177764168341</t>
  </si>
  <si>
    <t>-456.258513557747 314.465462555662 -820.394102698965</t>
  </si>
  <si>
    <t>-514.621631117276 321.075035965053 -679.674201040179</t>
  </si>
  <si>
    <t>-556.818606350372 450.438492922741 -646.738849915923</t>
  </si>
  <si>
    <t>-591.224084466388 435.35175760601 -349.100540734322</t>
  </si>
  <si>
    <t>-427.814952730153 505.784433550563 -180.394496606819</t>
  </si>
  <si>
    <t>-506.15624119741 262.109953523747 -686.848506047982</t>
  </si>
  <si>
    <t>-539.076842011072 126.0578392851 -685.433207935617</t>
  </si>
  <si>
    <t>-557.817170319011 68.6900920226919 -391.566285756591</t>
  </si>
  <si>
    <t>-328.113942857454 154.07209274048 -383.120296699614</t>
  </si>
  <si>
    <t>-509.408697498805 333.811582997873 -208.179814649042</t>
  </si>
  <si>
    <t>-501.987705678705 321.803141922965 208.061368371558</t>
  </si>
  <si>
    <t>-495.890548139351 301.752482499299 613.876752397776</t>
  </si>
  <si>
    <t>-347.461859782807 305.796076968987 675.411899094497</t>
  </si>
  <si>
    <t>-546.361629136409 177.473527810199 -205.426156096672</t>
  </si>
  <si>
    <t>-521.301035508349 141.606061686218 208.749570308342</t>
  </si>
  <si>
    <t>-523.85200839026 105.848326573371 613.570251263643</t>
  </si>
  <si>
    <t>-387.481886392299 46.5827781379778 674.601339409271</t>
  </si>
  <si>
    <t>9763-20170724T150514.773414600.bin</t>
  </si>
  <si>
    <t>-528.166265008693 255.393748714753 -206.841978948244</t>
  </si>
  <si>
    <t>-537.194266446318 255.688215928235 -304.935785314008</t>
  </si>
  <si>
    <t>-535.810159724492 261.560385373506 -413.229970410615</t>
  </si>
  <si>
    <t>-530.297941637643 269.596178294528 -510.744221092882</t>
  </si>
  <si>
    <t>-520.748509757498 280.641429169491 -607.650485980666</t>
  </si>
  <si>
    <t>-503.272079451889 299.611497347542 -743.218588785253</t>
  </si>
  <si>
    <t>-456.928595843261 314.059904766414 -820.4488804179</t>
  </si>
  <si>
    <t>-515.228517930997 320.709814470812 -679.713355765045</t>
  </si>
  <si>
    <t>-557.158886921901 450.106785321564 -646.59900223773</t>
  </si>
  <si>
    <t>-588.296140833955 433.971227544401 -348.655743325713</t>
  </si>
  <si>
    <t>-424.454586484428 507.108701595042 -181.52755840521</t>
  </si>
  <si>
    <t>-506.765806633748 261.742636531697 -686.873709548448</t>
  </si>
  <si>
    <t>-539.656876794115 125.675556876429 -685.419735638267</t>
  </si>
  <si>
    <t>-558.029091143583 68.1559211832496 -391.559280355952</t>
  </si>
  <si>
    <t>-328.317319589126 153.555052247511 -383.528690893775</t>
  </si>
  <si>
    <t>-509.705192838872 333.519028135564 -208.197928264889</t>
  </si>
  <si>
    <t>-502.138605770942 321.6352969408 208.044225349793</t>
  </si>
  <si>
    <t>-495.912776460531 301.742473591226 613.874253105307</t>
  </si>
  <si>
    <t>-347.485117575258 305.801630351428 675.410858991079</t>
  </si>
  <si>
    <t>-546.64054626416 177.178142305921 -205.450312988758</t>
  </si>
  <si>
    <t>-521.502554617916 141.462252090599 208.733823100689</t>
  </si>
  <si>
    <t>-523.865629665687 105.816246112489 613.570525294034</t>
  </si>
  <si>
    <t>-387.488093459311 46.5328695485703 674.567710594872</t>
  </si>
  <si>
    <t>9763-20170724T150514.840214000.bin</t>
  </si>
  <si>
    <t>-528.942196781105 254.752822777358 -206.814919831062</t>
  </si>
  <si>
    <t>-538.152112676629 255.069154034142 -304.891784918892</t>
  </si>
  <si>
    <t>-537.049538753732 260.891948828578 -413.191727126877</t>
  </si>
  <si>
    <t>-531.819093866369 268.849641366819 -510.727947352319</t>
  </si>
  <si>
    <t>-522.574924677497 279.781398842237 -607.676733951484</t>
  </si>
  <si>
    <t>-505.549164503908 298.553043541811 -743.329687609761</t>
  </si>
  <si>
    <t>-459.383199999872 312.906757198988 -820.683908977469</t>
  </si>
  <si>
    <t>-517.305026864421 319.742932748723 -679.817570779968</t>
  </si>
  <si>
    <t>-558.668655146429 449.275046271107 -646.608659252526</t>
  </si>
  <si>
    <t>-579.828884463314 436.339356079148 -347.63549436156</t>
  </si>
  <si>
    <t>-416.162404681418 513.412432953905 -182.112009571776</t>
  </si>
  <si>
    <t>-508.845047248933 260.768092408185 -686.916673657196</t>
  </si>
  <si>
    <t>-541.492772391072 124.641651569354 -685.250316326095</t>
  </si>
  <si>
    <t>-559.099915223499 67.3704325831884 -391.294613084371</t>
  </si>
  <si>
    <t>-329.312929889222 152.611606579873 -383.753108688231</t>
  </si>
  <si>
    <t>-510.623096844443 333.027777446532 -208.185995555076</t>
  </si>
  <si>
    <t>-502.521206150652 321.300229424749 208.05053199341</t>
  </si>
  <si>
    <t>-495.990405067917 301.752825644908 613.903753142507</t>
  </si>
  <si>
    <t>-347.547680988165 305.656507067966 675.414065995985</t>
  </si>
  <si>
    <t>-547.296913426533 176.376977053663 -205.440503141106</t>
  </si>
  <si>
    <t>-521.84599782123 141.293863675122 208.778586072105</t>
  </si>
  <si>
    <t>-523.898476024294 105.80068417927 613.646980524074</t>
  </si>
  <si>
    <t>-387.451715336389 46.5563480908961 674.52707759025</t>
  </si>
  <si>
    <t>9763-20170724T150514.872299400.bin</t>
  </si>
  <si>
    <t>-529.337029585621 254.474997431772 -206.790614539011</t>
  </si>
  <si>
    <t>-538.659439551521 254.780006569752 -304.856918987032</t>
  </si>
  <si>
    <t>-537.75937533712 260.564644749027 -413.160766179685</t>
  </si>
  <si>
    <t>-532.739898714604 268.471822647673 -510.712206803216</t>
  </si>
  <si>
    <t>-523.731606645526 279.334122418972 -607.690886713143</t>
  </si>
  <si>
    <t>-507.061080982041 297.98533088791 -743.40472852615</t>
  </si>
  <si>
    <t>-461.069450568624 312.24083755551 -820.880828075852</t>
  </si>
  <si>
    <t>-518.635382873017 319.233502036974 -679.878630413717</t>
  </si>
  <si>
    <t>-559.589771201127 448.884856801373 -646.611666092564</t>
  </si>
  <si>
    <t>-574.876140900535 439.394639363524 -347.151643107214</t>
  </si>
  <si>
    <t>-411.930707306091 517.757030810122 -181.522092615523</t>
  </si>
  <si>
    <t>-510.224479962014 260.248442342493 -686.951821445115</t>
  </si>
  <si>
    <t>-542.782485780395 124.104910702651 -685.179807217394</t>
  </si>
  <si>
    <t>-559.932950298345 67.1189194644046 -391.141582146587</t>
  </si>
  <si>
    <t>-330.059111125121 152.130385602333 -383.652608665657</t>
  </si>
  <si>
    <t>-511.203134048425 332.848944208765 -208.170403309252</t>
  </si>
  <si>
    <t>-502.733626984282 321.155910898463 208.059736556083</t>
  </si>
  <si>
    <t>-496.022255333502 301.751502417688 613.912275060094</t>
  </si>
  <si>
    <t>-347.574439025747 305.627401765407 675.412073759718</t>
  </si>
  <si>
    <t>-547.425178772142 176.067770977809 -205.415399445196</t>
  </si>
  <si>
    <t>-521.995074479049 141.28678886827 208.83045782264</t>
  </si>
  <si>
    <t>-523.855317908005 105.875213254761 613.692548425827</t>
  </si>
  <si>
    <t>-387.414291431397 46.5713054030268 674.527558208177</t>
  </si>
  <si>
    <t>9763-20170724T150514.939482200.bin</t>
  </si>
  <si>
    <t>-529.908738204584 254.289798387504 -206.767765951085</t>
  </si>
  <si>
    <t>-539.363387051964 254.591041821827 -304.821415940369</t>
  </si>
  <si>
    <t>-538.889136377806 260.250548011506 -413.134636893512</t>
  </si>
  <si>
    <t>-534.3557121207 267.978669008489 -510.72422469293</t>
  </si>
  <si>
    <t>-525.925288182765 278.58693756502 -607.782930784888</t>
  </si>
  <si>
    <t>-510.155254095265 296.793247658364 -743.66472001355</t>
  </si>
  <si>
    <t>-464.607821763581 310.687703451587 -821.468121507985</t>
  </si>
  <si>
    <t>-521.225810498252 318.259846156353 -680.12221397753</t>
  </si>
  <si>
    <t>-561.045705743532 448.290596551232 -646.930300309295</t>
  </si>
  <si>
    <t>-564.938203101868 448.843934475569 -346.956048518739</t>
  </si>
  <si>
    <t>-404.712683174831 528.111991312416 -179.118817584519</t>
  </si>
  <si>
    <t>-513.026309864093 259.231306348075 -687.079803767478</t>
  </si>
  <si>
    <t>-545.615879200235 123.093832229794 -685.014332815182</t>
  </si>
  <si>
    <t>-562.039653535137 66.308269813605 -390.895819061563</t>
  </si>
  <si>
    <t>-332.0659922725 151.046493241015 -383.376905480338</t>
  </si>
  <si>
    <t>-511.961684572875 332.670099560887 -208.179484920238</t>
  </si>
  <si>
    <t>-503.099165057187 321.004572523245 208.04330658907</t>
  </si>
  <si>
    <t>-496.036952857923 301.727043751981 613.887781128922</t>
  </si>
  <si>
    <t>-347.602501966336 305.6639907345 675.415914383392</t>
  </si>
  <si>
    <t>-547.893536232521 175.818772411468 -205.318791306621</t>
  </si>
  <si>
    <t>-522.333924961913 141.286911714913 208.939887300089</t>
  </si>
  <si>
    <t>-523.875669823222 105.875372991209 613.767526544659</t>
  </si>
  <si>
    <t>-387.387761508699 46.6244860619126 674.549051347134</t>
  </si>
  <si>
    <t>9763-20170724T150514.971567500.bin</t>
  </si>
  <si>
    <t>-530.197859275804 254.318035821273 -206.767394088128</t>
  </si>
  <si>
    <t>-539.696579568332 254.656705681844 -304.816630157638</t>
  </si>
  <si>
    <t>-539.43162839988 260.201343653606 -413.136594480494</t>
  </si>
  <si>
    <t>-535.142827660006 267.75500721164 -510.750763071398</t>
  </si>
  <si>
    <t>-527.005638884303 278.114374160881 -607.861445830224</t>
  </si>
  <si>
    <t>-511.692750931538 295.889451628656 -743.852477167246</t>
  </si>
  <si>
    <t>-466.38472885569 309.454821577183 -821.853540752573</t>
  </si>
  <si>
    <t>-522.46863874225 317.567428669178 -680.331170313439</t>
  </si>
  <si>
    <t>-561.666614756985 447.908028767834 -647.404972702283</t>
  </si>
  <si>
    <t>-560.695944147325 453.844929471814 -347.465233053268</t>
  </si>
  <si>
    <t>-401.657687060881 533.556669060089 -178.711350814045</t>
  </si>
  <si>
    <t>-514.454350918414 258.497330122857 -687.149806841199</t>
  </si>
  <si>
    <t>-547.169342967507 122.400531048778 -684.8279090959</t>
  </si>
  <si>
    <t>-563.359975602521 65.6511677776437 -390.689713019791</t>
  </si>
  <si>
    <t>-333.318508695219 150.218326957683 -383.318175875042</t>
  </si>
  <si>
    <t>-512.163474280622 332.700869584608 -208.17874429465</t>
  </si>
  <si>
    <t>-503.180726061407 321.022958627307 208.04109534857</t>
  </si>
  <si>
    <t>-496.066148081621 301.783241164987 613.888383919805</t>
  </si>
  <si>
    <t>-347.632741653607 305.599251722232 675.426691774917</t>
  </si>
  <si>
    <t>-548.339949025613 175.821256920249 -205.320175280068</t>
  </si>
  <si>
    <t>-522.448265604555 141.363605482842 208.924019205716</t>
  </si>
  <si>
    <t>-523.804736254437 105.946628890003 613.772052025372</t>
  </si>
  <si>
    <t>-387.441246854756 46.4066442646194 674.550333470482</t>
  </si>
  <si>
    <t>9763-20170724T150515.037748900.bin</t>
  </si>
  <si>
    <t>-530.667055242878 254.66250687726 -206.76912191912</t>
  </si>
  <si>
    <t>-540.169393003226 255.057969409817 -304.817907483595</t>
  </si>
  <si>
    <t>-540.255706696482 260.294396989709 -413.153322909957</t>
  </si>
  <si>
    <t>-536.401900802768 267.401878107775 -510.819228802837</t>
  </si>
  <si>
    <t>-528.800838540909 277.138034634519 -608.037694174836</t>
  </si>
  <si>
    <t>-514.332777567562 293.842775503548 -744.25665835428</t>
  </si>
  <si>
    <t>-469.505274995911 306.382201569953 -822.705832289794</t>
  </si>
  <si>
    <t>-524.363250509601 316.060478665712 -680.799987730505</t>
  </si>
  <si>
    <t>-561.830457931556 447.110427437075 -648.753947901264</t>
  </si>
  <si>
    <t>-558.670531752669 460.655667485245 -349.076442625218</t>
  </si>
  <si>
    <t>-402.207315470397 538.238850228106 -176.957052700208</t>
  </si>
  <si>
    <t>-517.092925131003 256.857099550949 -687.287953774565</t>
  </si>
  <si>
    <t>-550.957757875448 121.040344375059 -684.375201606974</t>
  </si>
  <si>
    <t>-566.102203397851 64.4862921505144 -390.143564056967</t>
  </si>
  <si>
    <t>-335.70542788159 148.148184676889 -383.584133193458</t>
  </si>
  <si>
    <t>-511.987902547084 332.941749226998 -208.176953138976</t>
  </si>
  <si>
    <t>-503.190560880188 321.231330473089 208.045912860503</t>
  </si>
  <si>
    <t>-496.198879545579 302.033683601843 613.902921401582</t>
  </si>
  <si>
    <t>-347.747783112513 305.066194677798 675.442181216024</t>
  </si>
  <si>
    <t>-549.430294121164 176.245581496524 -205.293717521737</t>
  </si>
  <si>
    <t>-522.887083412315 141.544047497687 208.888946393299</t>
  </si>
  <si>
    <t>-523.676997705873 106.048684479287 613.746792856812</t>
  </si>
  <si>
    <t>-387.411687669355 46.2851947182819 674.525836138842</t>
  </si>
  <si>
    <t>9763-20170724T150515.073846000.bin</t>
  </si>
  <si>
    <t>-530.824775832344 254.923674609802 -206.755385803155</t>
  </si>
  <si>
    <t>-540.293826630011 255.344997759293 -304.807187622938</t>
  </si>
  <si>
    <t>-540.499435923629 260.424857877305 -413.149946143463</t>
  </si>
  <si>
    <t>-536.805605223734 267.308126593594 -510.838021862175</t>
  </si>
  <si>
    <t>-529.408984953568 276.733363642073 -608.10296605415</t>
  </si>
  <si>
    <t>-515.267911215358 292.905459328363 -744.4205378716</t>
  </si>
  <si>
    <t>-470.668179843379 304.858252006771 -823.090816769601</t>
  </si>
  <si>
    <t>-524.904861498218 315.396628581081 -680.999199917157</t>
  </si>
  <si>
    <t>-561.426145195396 446.820301892698 -649.340009497632</t>
  </si>
  <si>
    <t>-561.109287362527 462.480112318253 -349.749180972388</t>
  </si>
  <si>
    <t>-404.552921512597 538.95750039304 -177.219958573201</t>
  </si>
  <si>
    <t>-518.132503889271 256.117063565496 -687.329352432903</t>
  </si>
  <si>
    <t>-553.073426191575 120.571908618406 -684.156295354864</t>
  </si>
  <si>
    <t>-567.616585268279 64.4291890630952 -389.81544581147</t>
  </si>
  <si>
    <t>-336.784459071734 146.937641306498 -383.99607163898</t>
  </si>
  <si>
    <t>-511.622744898476 333.090911967533 -208.174049420882</t>
  </si>
  <si>
    <t>-503.069166497365 321.375855382161 208.053782056198</t>
  </si>
  <si>
    <t>-496.26414017981 302.125385421342 613.919923398185</t>
  </si>
  <si>
    <t>-347.801195253658 304.86723666722 675.444232098028</t>
  </si>
  <si>
    <t>-550.143622824885 176.561142867624 -205.256091344934</t>
  </si>
  <si>
    <t>-523.118332964162 141.672528366908 208.879686764443</t>
  </si>
  <si>
    <t>-523.563455172372 106.170767151925 613.748298500701</t>
  </si>
  <si>
    <t>-387.441847353616 46.082656597222 674.529383136059</t>
  </si>
  <si>
    <t>9763-20170724T150515.139983300.bin</t>
  </si>
  <si>
    <t>-531.170322054649 255.627749372564 -206.646382378343</t>
  </si>
  <si>
    <t>-540.642625710935 256.130836723715 -304.697500775488</t>
  </si>
  <si>
    <t>-541.068143824555 260.856679836397 -413.055699901603</t>
  </si>
  <si>
    <t>-537.640066486999 267.236123810592 -510.787679166314</t>
  </si>
  <si>
    <t>-530.562774352021 275.972400688438 -608.140718304279</t>
  </si>
  <si>
    <t>-516.914865720628 290.978799056561 -744.641690139024</t>
  </si>
  <si>
    <t>-472.524218922484 301.6956863793 -823.607679946478</t>
  </si>
  <si>
    <t>-525.887030076713 314.052873971278 -681.332219792174</t>
  </si>
  <si>
    <t>-561.095460215567 446.003376876675 -650.504560633411</t>
  </si>
  <si>
    <t>-568.631741033826 464.230966219647 -351.153590694661</t>
  </si>
  <si>
    <t>-410.421075625156 537.739794088138 -178.843375981483</t>
  </si>
  <si>
    <t>-520.008244914247 254.638116187048 -687.276333123776</t>
  </si>
  <si>
    <t>-556.980189722761 119.655511428071 -683.466046215865</t>
  </si>
  <si>
    <t>-571.249891821557 65.5090012425978 -388.738011308509</t>
  </si>
  <si>
    <t>-339.196423662132 144.622212419662 -384.579556798418</t>
  </si>
  <si>
    <t>-510.673561574805 333.740675811269 -208.129182187743</t>
  </si>
  <si>
    <t>-502.587549599994 321.798994972863 208.101550992442</t>
  </si>
  <si>
    <t>-496.49344721632 302.556698767045 613.9686158218</t>
  </si>
  <si>
    <t>-348.001479249674 303.982132639328 675.467418934962</t>
  </si>
  <si>
    <t>-551.754804422466 177.467200561433 -205.115736107791</t>
  </si>
  <si>
    <t>-523.713502284628 142.079661685401 208.910154508643</t>
  </si>
  <si>
    <t>-523.414992156081 106.326378742163 613.76780313155</t>
  </si>
  <si>
    <t>-387.547407398421 45.6383525437343 674.521106504125</t>
  </si>
  <si>
    <t>9763-20170724T150515.172068600.bin</t>
  </si>
  <si>
    <t>-531.332744429647 256.135858555225 -206.595380407107</t>
  </si>
  <si>
    <t>-540.84661558631 256.665133332986 -304.642325643782</t>
  </si>
  <si>
    <t>-541.383961486321 261.176418563074 -413.009217847573</t>
  </si>
  <si>
    <t>-538.072718255318 267.263531677275 -510.7638223785</t>
  </si>
  <si>
    <t>-531.121084165708 275.609866261833 -608.160009962042</t>
  </si>
  <si>
    <t>-517.65288612008 289.965245063257 -744.748894663093</t>
  </si>
  <si>
    <t>-473.227428127554 300.083046269187 -823.774295816205</t>
  </si>
  <si>
    <t>-526.334608380446 313.358574471665 -681.516258108414</t>
  </si>
  <si>
    <t>-560.986520294354 445.572180523258 -651.166660473538</t>
  </si>
  <si>
    <t>-573.01571012169 463.896450535738 -351.968587324084</t>
  </si>
  <si>
    <t>-413.912106116323 535.879978758798 -179.83652626454</t>
  </si>
  <si>
    <t>-520.877822335812 253.881050147042 -687.229176816554</t>
  </si>
  <si>
    <t>-558.742870315014 119.166836829954 -682.982484192217</t>
  </si>
  <si>
    <t>-573.060445060217 66.1007756306597 -388.06044836608</t>
  </si>
  <si>
    <t>-340.396930126156 143.432260438225 -384.5251754103</t>
  </si>
  <si>
    <t>-510.234448663502 334.188807953566 -208.101400613121</t>
  </si>
  <si>
    <t>-502.230526846445 322.029996316692 208.124642075721</t>
  </si>
  <si>
    <t>-496.594509645702 302.718751017168 613.99562081062</t>
  </si>
  <si>
    <t>-348.089201564836 303.491924445837 675.473871825862</t>
  </si>
  <si>
    <t>-552.483284407148 178.060430075886 -205.023818235704</t>
  </si>
  <si>
    <t>-523.987410798664 142.389936146172 208.946697789227</t>
  </si>
  <si>
    <t>-523.3544280951 106.389798246377 613.786283998127</t>
  </si>
  <si>
    <t>-387.659548244913 45.2868869372739 674.509730072398</t>
  </si>
  <si>
    <t>9763-20170724T150515.239044800.bin</t>
  </si>
  <si>
    <t>-531.689818847518 257.448218325799 -206.473455158683</t>
  </si>
  <si>
    <t>-541.180329559485 257.95382696868 -304.522777094884</t>
  </si>
  <si>
    <t>-541.746794786342 262.120382518921 -412.903267333273</t>
  </si>
  <si>
    <t>-538.470289157397 267.769481725822 -510.685429674315</t>
  </si>
  <si>
    <t>-531.553295722863 275.552722616178 -608.1306833948</t>
  </si>
  <si>
    <t>-518.125772221445 288.986156491269 -744.817332550099</t>
  </si>
  <si>
    <t>-473.543569162823 298.170988306379 -823.86832050891</t>
  </si>
  <si>
    <t>-526.494851459359 312.828410638467 -681.710189384074</t>
  </si>
  <si>
    <t>-560.277408407423 445.442980142238 -652.241119580496</t>
  </si>
  <si>
    <t>-581.343616097688 463.000781310458 -353.497116632436</t>
  </si>
  <si>
    <t>-419.106871703892 531.315406556986 -182.800499060299</t>
  </si>
  <si>
    <t>-521.627399122452 253.26810036743 -687.085511296381</t>
  </si>
  <si>
    <t>-560.86526239205 118.9851194567 -682.033223491955</t>
  </si>
  <si>
    <t>-575.652043354367 67.1940637952889 -386.907824768486</t>
  </si>
  <si>
    <t>-341.985140123278 141.447839840934 -383.565478492426</t>
  </si>
  <si>
    <t>-509.591069729102 335.362215791399 -208.064434727486</t>
  </si>
  <si>
    <t>-501.86276962025 322.735285416154 208.152823930577</t>
  </si>
  <si>
    <t>-496.811370260017 303.148850848534 614.001281998133</t>
  </si>
  <si>
    <t>-348.299684747041 302.796287041986 675.468002246515</t>
  </si>
  <si>
    <t>-553.687788956001 179.603658449122 -204.79654503851</t>
  </si>
  <si>
    <t>-524.511101275986 143.069034416112 209.051203444663</t>
  </si>
  <si>
    <t>-523.185867269126 106.530633326791 613.823048812126</t>
  </si>
  <si>
    <t>-387.763718672059 44.7577624669357 674.477456677767</t>
  </si>
  <si>
    <t>9763-20170724T150515.271160800.bin</t>
  </si>
  <si>
    <t>-531.807948668842 258.110554857503 -206.438762213373</t>
  </si>
  <si>
    <t>-541.247559511169 258.574850389251 -304.493191604082</t>
  </si>
  <si>
    <t>-541.813374524398 262.561669632571 -412.880435288024</t>
  </si>
  <si>
    <t>-538.55291968314 267.993517646351 -510.675426910915</t>
  </si>
  <si>
    <t>-531.664874564059 275.505384947694 -608.144078291567</t>
  </si>
  <si>
    <t>-518.288211982899 288.499622126892 -744.878219428504</t>
  </si>
  <si>
    <t>-473.670992276878 297.277510483883 -823.955684741474</t>
  </si>
  <si>
    <t>-526.543612147149 312.550738362877 -681.835373159517</t>
  </si>
  <si>
    <t>-560.222612420728 445.289112857806 -652.812307683472</t>
  </si>
  <si>
    <t>-584.838666452578 462.955402827924 -354.346322965761</t>
  </si>
  <si>
    <t>-420.078626627334 529.995685970559 -185.572166930424</t>
  </si>
  <si>
    <t>-521.858553597881 252.960898910137 -687.040000336498</t>
  </si>
  <si>
    <t>-561.451287575346 118.789442512075 -681.62896345843</t>
  </si>
  <si>
    <t>-576.816821226782 67.5060399818437 -386.444418528308</t>
  </si>
  <si>
    <t>-342.778999654866 140.563519849937 -382.714031561431</t>
  </si>
  <si>
    <t>-509.356715976283 335.911731746284 -208.070338246937</t>
  </si>
  <si>
    <t>-501.76482956087 323.130511679758 208.144701653616</t>
  </si>
  <si>
    <t>-496.857145701287 303.242655031047 613.974223316989</t>
  </si>
  <si>
    <t>-348.351490388087 302.723947733099 675.454274519582</t>
  </si>
  <si>
    <t>-554.121032128922 180.357952542778 -204.709039830965</t>
  </si>
  <si>
    <t>-524.739738613703 143.352787127731 209.08244431615</t>
  </si>
  <si>
    <t>-523.143122772815 106.543089891479 613.828688899295</t>
  </si>
  <si>
    <t>-387.807985732895 44.5538750583967 674.456530150203</t>
  </si>
  <si>
    <t>9763-20170724T150515.339170800.bin</t>
  </si>
  <si>
    <t>-531.838006164988 259.166615113693 -206.384624753774</t>
  </si>
  <si>
    <t>-541.22927031249 259.586870424877 -304.444005809973</t>
  </si>
  <si>
    <t>-541.822178630098 263.253365709901 -412.842398500741</t>
  </si>
  <si>
    <t>-538.605580799212 268.283607103891 -510.660264271434</t>
  </si>
  <si>
    <t>-531.772194932014 275.281015715197 -608.171016526749</t>
  </si>
  <si>
    <t>-518.47569799219 287.431745628224 -744.990505834696</t>
  </si>
  <si>
    <t>-473.801008247347 295.499840865712 -824.111176451611</t>
  </si>
  <si>
    <t>-526.550218624418 311.880956850175 -682.077571162323</t>
  </si>
  <si>
    <t>-560.000046199478 444.872329602248 -653.880339233118</t>
  </si>
  <si>
    <t>-589.28635678551 461.342781077349 -355.767876537221</t>
  </si>
  <si>
    <t>-420.078060525699 526.327498739218 -190.630008209329</t>
  </si>
  <si>
    <t>-522.156059159128 252.240534033934 -686.947140862733</t>
  </si>
  <si>
    <t>-562.178650826408 118.22678449509 -680.810051703167</t>
  </si>
  <si>
    <t>-578.394274365369 67.3489526235985 -385.600693972939</t>
  </si>
  <si>
    <t>-343.845472182225 138.717916492574 -381.318874563497</t>
  </si>
  <si>
    <t>-509.061291169833 336.859411297272 -208.100924814305</t>
  </si>
  <si>
    <t>-501.66210161779 323.715537593247 208.10636496667</t>
  </si>
  <si>
    <t>-496.91057202876 303.361264258685 613.903734663374</t>
  </si>
  <si>
    <t>-348.429526585208 302.612231088974 675.440874467507</t>
  </si>
  <si>
    <t>-554.549467909702 181.520793739228 -204.623245642219</t>
  </si>
  <si>
    <t>-525.089942838535 143.933236252914 209.110140206401</t>
  </si>
  <si>
    <t>-523.133805954876 106.467621523976 613.816506133571</t>
  </si>
  <si>
    <t>-387.897470063001 44.1935594598285 674.372937932569</t>
  </si>
  <si>
    <t>9763-20170724T150515.371255800.bin</t>
  </si>
  <si>
    <t>-531.759949534062 259.68679286465 -206.363518766492</t>
  </si>
  <si>
    <t>-541.130789545557 260.108263049986 -304.424803871393</t>
  </si>
  <si>
    <t>-541.728551731147 263.660739409396 -412.826902375496</t>
  </si>
  <si>
    <t>-538.521610305181 268.539866369357 -510.652837625312</t>
  </si>
  <si>
    <t>-531.69931763522 275.337694692397 -608.178489952674</t>
  </si>
  <si>
    <t>-518.416292993478 287.155800054942 -745.028364195354</t>
  </si>
  <si>
    <t>-473.737934178665 294.92559148187 -824.176824575659</t>
  </si>
  <si>
    <t>-526.419670012186 311.762061267965 -682.167689509868</t>
  </si>
  <si>
    <t>-559.79691025035 444.851720383568 -654.349023333245</t>
  </si>
  <si>
    <t>-590.931595419743 460.421536031414 -356.375533759147</t>
  </si>
  <si>
    <t>-418.741244482708 524.879341531928 -194.139047198192</t>
  </si>
  <si>
    <t>-522.155878643081 252.101598848813 -686.905879296596</t>
  </si>
  <si>
    <t>-562.374037044407 118.159321758299 -680.447496511521</t>
  </si>
  <si>
    <t>-578.650602860043 67.5299106283394 -385.19882167548</t>
  </si>
  <si>
    <t>-343.943769392553 138.381454639478 -380.985645228496</t>
  </si>
  <si>
    <t>-508.901281560345 337.301466034264 -208.110343152463</t>
  </si>
  <si>
    <t>-501.624271247524 323.971829883914 208.093166085927</t>
  </si>
  <si>
    <t>-496.932174982834 303.39910383162 613.882993523995</t>
  </si>
  <si>
    <t>-348.46153887164 302.541787235347 675.443807245585</t>
  </si>
  <si>
    <t>-554.540682379617 182.116550043978 -204.61781428445</t>
  </si>
  <si>
    <t>-525.251518616829 144.202463433724 209.097820241731</t>
  </si>
  <si>
    <t>-523.118452588608 106.401212090047 613.754789734073</t>
  </si>
  <si>
    <t>-387.909915341054 44.0347937669078 674.278117702764</t>
  </si>
  <si>
    <t>9763-20170724T150515.441156600.bin</t>
  </si>
  <si>
    <t>-531.546221907415 260.287168007755 -206.421992316728</t>
  </si>
  <si>
    <t>-540.78639140972 260.683008358193 -304.495770373367</t>
  </si>
  <si>
    <t>-541.29873972158 264.125086994211 -412.901884923151</t>
  </si>
  <si>
    <t>-538.034501506511 268.869513912867 -510.732520816241</t>
  </si>
  <si>
    <t>-531.172277280011 275.496089397867 -608.267117182631</t>
  </si>
  <si>
    <t>-517.848783124579 287.034284511141 -745.136985984447</t>
  </si>
  <si>
    <t>-473.166638228005 294.303363155273 -824.330780300276</t>
  </si>
  <si>
    <t>-525.769615970237 311.775245159668 -682.318649530541</t>
  </si>
  <si>
    <t>-558.733340420156 445.032717687255 -654.795514003571</t>
  </si>
  <si>
    <t>-592.91910827989 457.59820546972 -357.014722298347</t>
  </si>
  <si>
    <t>-412.693170552836 522.88803731177 -204.106807764907</t>
  </si>
  <si>
    <t>-521.706701482633 252.092749570763 -686.954347542358</t>
  </si>
  <si>
    <t>-562.464138035511 118.333126216829 -680.167818806804</t>
  </si>
  <si>
    <t>-578.46668962533 68.5779402939993 -384.755792431226</t>
  </si>
  <si>
    <t>-343.441296683608 138.403704812438 -381.229659009028</t>
  </si>
  <si>
    <t>-508.481111980949 337.597229853743 -208.155520677399</t>
  </si>
  <si>
    <t>-501.478703677081 324.289632162347 208.053380393579</t>
  </si>
  <si>
    <t>-496.950986375936 303.334690665243 613.845720612315</t>
  </si>
  <si>
    <t>-348.487997328019 302.666276204548 675.427339296548</t>
  </si>
  <si>
    <t>-554.582478768631 182.866818216906 -204.687696140186</t>
  </si>
  <si>
    <t>-525.474283346042 144.365940136286 208.986579805187</t>
  </si>
  <si>
    <t>-523.102381918429 106.113806523166 613.530436543745</t>
  </si>
  <si>
    <t>-387.975405358093 43.5647206785898 674.047412381561</t>
  </si>
  <si>
    <t>9763-20170724T150515.473242300.bin</t>
  </si>
  <si>
    <t>-531.367300434788 260.411466830292 -206.515644775307</t>
  </si>
  <si>
    <t>-540.550843210139 260.821145476796 -304.594732771879</t>
  </si>
  <si>
    <t>-541.027829169529 264.241802104011 -413.001682192542</t>
  </si>
  <si>
    <t>-537.741440892351 268.952042242188 -510.8332349382</t>
  </si>
  <si>
    <t>-530.866199790411 275.530070487831 -608.370155530181</t>
  </si>
  <si>
    <t>-517.533398408546 286.98499949053 -745.246136434175</t>
  </si>
  <si>
    <t>-472.822496899744 294.006995861891 -824.446022239106</t>
  </si>
  <si>
    <t>-525.417098672626 311.76659441272 -682.439130862776</t>
  </si>
  <si>
    <t>-558.226002017782 445.072725264572 -654.948861975197</t>
  </si>
  <si>
    <t>-593.000916780797 456.404497770786 -357.18676520218</t>
  </si>
  <si>
    <t>-408.42144134928 522.938908879546 -210.120055188554</t>
  </si>
  <si>
    <t>-521.436691055517 252.076430892431 -687.046833732492</t>
  </si>
  <si>
    <t>-562.402527515572 118.390483552466 -680.157321016961</t>
  </si>
  <si>
    <t>-578.220915871965 68.9949692579614 -384.674861147138</t>
  </si>
  <si>
    <t>-343.067993544559 138.413651889296 -381.652497220802</t>
  </si>
  <si>
    <t>-508.2121724778 337.662201011214 -208.213238472858</t>
  </si>
  <si>
    <t>-501.313209532812 324.276802960841 207.994914729442</t>
  </si>
  <si>
    <t>-496.953184457894 303.268685195313 613.822445619925</t>
  </si>
  <si>
    <t>-348.490595548494 302.692615044627 675.405910344593</t>
  </si>
  <si>
    <t>-554.53952601097 183.080931880485 -204.821370227281</t>
  </si>
  <si>
    <t>-525.514085068467 144.269722330524 208.829742876898</t>
  </si>
  <si>
    <t>-523.064884447772 105.850014550591 613.274892530903</t>
  </si>
  <si>
    <t>-388.051900030059 43.1209919736302 673.860065230389</t>
  </si>
  <si>
    <t>9763-20170724T150515.539193000.bin</t>
  </si>
  <si>
    <t>-530.898866218967 260.401315561565 -206.801052487238</t>
  </si>
  <si>
    <t>-539.991758300442 260.897935122943 -304.888179539444</t>
  </si>
  <si>
    <t>-540.437237012556 264.299817221244 -413.295832664303</t>
  </si>
  <si>
    <t>-537.145626249507 268.946942942477 -511.130181293734</t>
  </si>
  <si>
    <t>-530.285724991677 275.415968322042 -608.675634264237</t>
  </si>
  <si>
    <t>-516.993750277445 286.668944419731 -745.572138322059</t>
  </si>
  <si>
    <t>-472.365431039454 293.091000202592 -824.869587275471</t>
  </si>
  <si>
    <t>-524.781972332319 311.547605633752 -682.791731576548</t>
  </si>
  <si>
    <t>-557.094714503981 444.959015187923 -655.305486324935</t>
  </si>
  <si>
    <t>-590.111671063414 455.143213185281 -357.301894534157</t>
  </si>
  <si>
    <t>-399.134141798088 523.636601359625 -219.60210334822</t>
  </si>
  <si>
    <t>-520.956411382049 251.841935089555 -687.328156058067</t>
  </si>
  <si>
    <t>-562.157381526369 118.237352051739 -680.201491080647</t>
  </si>
  <si>
    <t>-577.514255938693 69.0912956353773 -384.653154853718</t>
  </si>
  <si>
    <t>-342.263626603041 138.209978393808 -382.471397563929</t>
  </si>
  <si>
    <t>-507.591293798209 337.556887392768 -208.371588005479</t>
  </si>
  <si>
    <t>-500.991539752955 324.218605780007 207.8429377333</t>
  </si>
  <si>
    <t>-497.030222377222 303.354233051844 613.758125090421</t>
  </si>
  <si>
    <t>-348.56679980018 302.534141745863 675.336878473476</t>
  </si>
  <si>
    <t>-554.171221265071 183.163631799712 -205.296148477764</t>
  </si>
  <si>
    <t>-525.67548527501 143.831757564539 208.342565730803</t>
  </si>
  <si>
    <t>-522.910682181958 105.070388700632 612.664572803354</t>
  </si>
  <si>
    <t>-387.986665630172 42.3271908305155 673.433022340528</t>
  </si>
  <si>
    <t>9763-20170724T150515.571248100.bin</t>
  </si>
  <si>
    <t>-530.665438540013 260.268431378616 -206.951177340064</t>
  </si>
  <si>
    <t>-539.714824444145 260.807943282971 -305.042032423713</t>
  </si>
  <si>
    <t>-540.174762042774 264.224257153023 -413.449166087169</t>
  </si>
  <si>
    <t>-536.919764802154 268.868584847585 -511.28497721003</t>
  </si>
  <si>
    <t>-530.118765913612 275.317662678675 -608.835826797404</t>
  </si>
  <si>
    <t>-516.931959075173 286.523120641758 -745.746556267232</t>
  </si>
  <si>
    <t>-472.598691298512 292.476695591472 -825.245728079794</t>
  </si>
  <si>
    <t>-524.636896066607 311.425615784213 -682.965120844178</t>
  </si>
  <si>
    <t>-556.537195530916 444.921472444237 -655.438045939698</t>
  </si>
  <si>
    <t>-587.633184952854 455.367155732631 -357.236840943202</t>
  </si>
  <si>
    <t>-395.30953533114 524.150080902927 -221.569939735648</t>
  </si>
  <si>
    <t>-520.884909349762 251.714380292335 -687.490896831642</t>
  </si>
  <si>
    <t>-562.166098959466 118.138599105366 -680.303973672378</t>
  </si>
  <si>
    <t>-577.369336767852 69.0122379449908 -384.744381331595</t>
  </si>
  <si>
    <t>-342.103359226634 138.08065344449 -382.629988116933</t>
  </si>
  <si>
    <t>-507.404673096558 337.414169101791 -208.443412919306</t>
  </si>
  <si>
    <t>-500.865209421571 324.127704952121 207.773756707881</t>
  </si>
  <si>
    <t>-497.051786097569 303.319400575428 613.736957404393</t>
  </si>
  <si>
    <t>-348.577408510198 302.595008293042 675.29049134378</t>
  </si>
  <si>
    <t>-553.920114039441 183.098938940283 -205.520948135169</t>
  </si>
  <si>
    <t>-525.806660994762 143.527828141869 208.121141819482</t>
  </si>
  <si>
    <t>-522.862468815863 104.6081212031 612.369888538809</t>
  </si>
  <si>
    <t>-387.961381241952 41.958546561385 673.285590191843</t>
  </si>
  <si>
    <t>9763-20170724T150515.637021800.bin</t>
  </si>
  <si>
    <t>-530.20533883894 260.000240313652 -207.284181846383</t>
  </si>
  <si>
    <t>-539.118763373241 260.583778199036 -305.38733813007</t>
  </si>
  <si>
    <t>-539.659070628578 264.02705124262 -413.793237970152</t>
  </si>
  <si>
    <t>-536.567036304081 268.675039985608 -511.634073899926</t>
  </si>
  <si>
    <t>-530.016646243133 275.10003835678 -609.203558246369</t>
  </si>
  <si>
    <t>-517.271963375137 286.236529005424 -746.161911178741</t>
  </si>
  <si>
    <t>-474.409523486968 291.049289797557 -826.539983476181</t>
  </si>
  <si>
    <t>-524.733871582874 311.172841585414 -683.364501842124</t>
  </si>
  <si>
    <t>-556.017848532217 444.790480017308 -655.612075265677</t>
  </si>
  <si>
    <t>-580.349790111656 458.000845354102 -356.892313475757</t>
  </si>
  <si>
    <t>-390.253210278975 526.223942612417 -217.845970217298</t>
  </si>
  <si>
    <t>-521.077099087136 251.454858731582 -687.880188308135</t>
  </si>
  <si>
    <t>-562.444964381059 117.901044959668 -680.898480728933</t>
  </si>
  <si>
    <t>-577.492185093284 68.4181594211616 -385.390373624348</t>
  </si>
  <si>
    <t>-342.195804268169 137.348570641935 -382.355115833791</t>
  </si>
  <si>
    <t>-507.217089391162 337.236793895645 -208.601540597398</t>
  </si>
  <si>
    <t>-500.760423239336 323.97653133531 207.61772981538</t>
  </si>
  <si>
    <t>-497.058173327456 303.206660738763 613.654253280593</t>
  </si>
  <si>
    <t>-348.574876093369 302.617972369325 675.187702620354</t>
  </si>
  <si>
    <t>-553.181418048355 182.757910485645 -205.953361962364</t>
  </si>
  <si>
    <t>-525.662841890665 142.946609084878 207.705664645745</t>
  </si>
  <si>
    <t>-522.598132159095 103.754051866798 611.885728717195</t>
  </si>
  <si>
    <t>-387.836130147775 41.1861997370647 673.19205824539</t>
  </si>
  <si>
    <t>9763-20170724T150515.674119600.bin</t>
  </si>
  <si>
    <t>-529.857051261135 259.891127773414 -207.421550782451</t>
  </si>
  <si>
    <t>-538.694105007129 260.514421236546 -305.531217429405</t>
  </si>
  <si>
    <t>-539.289172612468 264.009772425162 -413.93525333802</t>
  </si>
  <si>
    <t>-536.301072915455 268.698709641332 -511.777489155173</t>
  </si>
  <si>
    <t>-529.907175321042 275.152598578394 -609.355406114623</t>
  </si>
  <si>
    <t>-517.435946901784 286.312093284015 -746.336899095418</t>
  </si>
  <si>
    <t>-475.731604459496 290.331731071609 -827.36525961035</t>
  </si>
  <si>
    <t>-524.708126392071 311.241256801545 -683.514544268181</t>
  </si>
  <si>
    <t>-555.195002877441 444.928569389567 -655.255418150881</t>
  </si>
  <si>
    <t>-576.609525466086 459.412975213456 -356.37143359202</t>
  </si>
  <si>
    <t>-388.65490719116 526.466461335711 -213.886757365099</t>
  </si>
  <si>
    <t>-521.189053932595 251.517213296095 -688.059726286578</t>
  </si>
  <si>
    <t>-562.791840731008 118.010539683046 -681.349289443165</t>
  </si>
  <si>
    <t>-577.599961010008 67.9051586214662 -385.933918255097</t>
  </si>
  <si>
    <t>-342.269880307348 136.687364918418 -382.225078906391</t>
  </si>
  <si>
    <t>-507.034303527279 337.142404397074 -208.673922600352</t>
  </si>
  <si>
    <t>-500.733478362596 323.883706780806 207.547761640631</t>
  </si>
  <si>
    <t>-497.025077728956 303.101774367965 613.609755412033</t>
  </si>
  <si>
    <t>-348.543646154053 302.771329281927 675.14964672192</t>
  </si>
  <si>
    <t>-552.663428854434 182.63309776371 -206.129510692641</t>
  </si>
  <si>
    <t>-525.508140797699 142.54407660286 207.526691792965</t>
  </si>
  <si>
    <t>-522.638059260765 103.186885370802 611.743333051164</t>
  </si>
  <si>
    <t>-387.748457291142 41.0361808440186 673.193155300841</t>
  </si>
  <si>
    <t>9763-20170724T150515.741987200.bin</t>
  </si>
  <si>
    <t>-529.005204627402 260.081818474641 -207.457010135891</t>
  </si>
  <si>
    <t>-537.628423121204 260.805444561977 -305.585089647909</t>
  </si>
  <si>
    <t>-538.081715747251 264.385539970531 -413.98698473223</t>
  </si>
  <si>
    <t>-534.99651049859 269.122658388024 -511.823893193631</t>
  </si>
  <si>
    <t>-528.530316332352 275.586331032777 -609.396389078737</t>
  </si>
  <si>
    <t>-515.976621186112 286.710154214922 -746.373295048155</t>
  </si>
  <si>
    <t>-477.177252446338 288.438307374413 -828.911981203798</t>
  </si>
  <si>
    <t>-522.872638795438 311.674210207166 -683.5222948272</t>
  </si>
  <si>
    <t>-550.545404312891 445.753549556125 -653.961344748491</t>
  </si>
  <si>
    <t>-574.281596282458 462.351794798099 -355.362699639972</t>
  </si>
  <si>
    <t>-388.362425881909 527.624342669931 -209.422501575637</t>
  </si>
  <si>
    <t>-520.178796855002 251.911978583496 -688.128733953107</t>
  </si>
  <si>
    <t>-563.555020423924 118.940328692142 -682.134854904309</t>
  </si>
  <si>
    <t>-577.937410483331 66.3819959606858 -387.125081934755</t>
  </si>
  <si>
    <t>-342.276357420819 133.988021521076 -382.846469030734</t>
  </si>
  <si>
    <t>-506.093720763473 337.230580449386 -208.679434715508</t>
  </si>
  <si>
    <t>-500.525340754482 323.959157942319 207.552331157145</t>
  </si>
  <si>
    <t>-497.000822599153 303.056837532023 613.584896656875</t>
  </si>
  <si>
    <t>-348.528269696083 302.7185119711 675.14609861344</t>
  </si>
  <si>
    <t>-552.062791884864 182.818151239484 -206.196557594873</t>
  </si>
  <si>
    <t>-524.938984027134 142.269605489019 207.416889739063</t>
  </si>
  <si>
    <t>-522.423585654746 102.819341940508 611.75098914307</t>
  </si>
  <si>
    <t>-387.571901310116 40.7768463614955 673.393064028491</t>
  </si>
  <si>
    <t>9763-20170724T150515.774072500.bin</t>
  </si>
  <si>
    <t>-528.458894868566 260.377780379182 -207.461820752272</t>
  </si>
  <si>
    <t>-536.922761825242 261.17228207557 -305.603185508795</t>
  </si>
  <si>
    <t>-537.100299743666 264.760636876359 -414.005754189125</t>
  </si>
  <si>
    <t>-533.720611102753 269.474598424491 -511.833815783664</t>
  </si>
  <si>
    <t>-526.911200065949 275.883724204103 -609.386671980082</t>
  </si>
  <si>
    <t>-513.819408482394 286.897313724487 -746.322141999809</t>
  </si>
  <si>
    <t>-476.645119673662 287.231546889225 -829.622595298159</t>
  </si>
  <si>
    <t>-520.655555891907 311.922023435782 -683.488765316464</t>
  </si>
  <si>
    <t>-546.854962971287 446.160994323046 -653.450240776155</t>
  </si>
  <si>
    <t>-576.271344263366 462.522337783745 -355.344498172065</t>
  </si>
  <si>
    <t>-389.893476200431 526.26437120586 -209.312955100805</t>
  </si>
  <si>
    <t>-518.557163515274 252.136015208098 -688.096665396145</t>
  </si>
  <si>
    <t>-563.372000629563 119.605787482214 -682.352129973669</t>
  </si>
  <si>
    <t>-577.961168721966 65.9854698006711 -387.543671914394</t>
  </si>
  <si>
    <t>-341.88273249577 132.135043410464 -383.520339805991</t>
  </si>
  <si>
    <t>-505.168352216697 337.314912045661 -208.629034382135</t>
  </si>
  <si>
    <t>-500.191917717046 324.064654872272 207.610894542354</t>
  </si>
  <si>
    <t>-497.019218486614 303.059762351727 613.627872551946</t>
  </si>
  <si>
    <t>-348.538127245694 302.646281058894 675.168046496882</t>
  </si>
  <si>
    <t>-551.904804824977 183.2744736155 -206.201060865441</t>
  </si>
  <si>
    <t>-524.58975515998 142.1973178925 207.347712924524</t>
  </si>
  <si>
    <t>-522.306707979906 102.717609841273 611.701020186234</t>
  </si>
  <si>
    <t>-387.542346612399 40.5748183334317 673.433012433336</t>
  </si>
  <si>
    <t>9763-20170724T150515.837297200.bin</t>
  </si>
  <si>
    <t>-526.877880308328 261.063419138889 -207.518469539598</t>
  </si>
  <si>
    <t>-534.91294617284 262.002186833466 -305.694650705226</t>
  </si>
  <si>
    <t>-534.50482569563 265.354531200614 -414.103980430469</t>
  </si>
  <si>
    <t>-530.532631203172 269.696481003797 -511.927169563671</t>
  </si>
  <si>
    <t>-523.056257781841 275.575853164411 -609.464496217981</t>
  </si>
  <si>
    <t>-508.936321302787 285.678889382953 -746.368089980321</t>
  </si>
  <si>
    <t>-474.904703625639 283.071692392879 -830.961405983698</t>
  </si>
  <si>
    <t>-515.599403876134 311.131833123921 -683.688179828372</t>
  </si>
  <si>
    <t>-539.355659429344 445.750345602635 -653.50237181097</t>
  </si>
  <si>
    <t>-582.292330197193 460.950718669074 -356.980143323433</t>
  </si>
  <si>
    <t>-396.537455336425 522.540944596346 -209.24122758454</t>
  </si>
  <si>
    <t>-514.756082322247 251.294307655978 -688.017234416248</t>
  </si>
  <si>
    <t>-562.656797850649 119.882488373229 -682.15136506542</t>
  </si>
  <si>
    <t>-577.502019197574 66.9632105688697 -387.229014823846</t>
  </si>
  <si>
    <t>-340.247248507963 128.820700003499 -384.259232025777</t>
  </si>
  <si>
    <t>-502.401253616843 337.641001001179 -208.533795840535</t>
  </si>
  <si>
    <t>-498.827281203168 324.416893953175 207.72132801826</t>
  </si>
  <si>
    <t>-497.155760661586 303.276961317055 613.746315271305</t>
  </si>
  <si>
    <t>-348.642807317578 302.143713994497 675.200505687474</t>
  </si>
  <si>
    <t>-551.457308724803 184.297189874693 -206.424202901087</t>
  </si>
  <si>
    <t>-523.899833501738 142.182129294996 207.004044774337</t>
  </si>
  <si>
    <t>-521.911005924766 102.304475872815 611.260023065215</t>
  </si>
  <si>
    <t>-387.547959894678 39.5783037078152 673.276140584788</t>
  </si>
  <si>
    <t>9763-20170724T150515.875374600.bin</t>
  </si>
  <si>
    <t>-525.768881827209 261.364161780644 -207.508114791433</t>
  </si>
  <si>
    <t>-533.698714815193 262.324587808169 -305.692594851121</t>
  </si>
  <si>
    <t>-533.258176326845 265.384389193184 -414.110638551746</t>
  </si>
  <si>
    <t>-529.275526923366 269.328424609201 -511.950137080315</t>
  </si>
  <si>
    <t>-521.79758348423 274.673849578925 -609.518102439163</t>
  </si>
  <si>
    <t>-507.675186591249 283.879432901639 -746.484667092623</t>
  </si>
  <si>
    <t>-475.079422218104 279.728737623564 -831.580265620337</t>
  </si>
  <si>
    <t>-513.982444051631 309.743044909573 -683.936323445828</t>
  </si>
  <si>
    <t>-535.915222071065 444.667772835967 -653.782609677016</t>
  </si>
  <si>
    <t>-583.774858592664 458.793795039365 -357.961997524242</t>
  </si>
  <si>
    <t>-400.320490430057 520.951623714101 -207.609381104482</t>
  </si>
  <si>
    <t>-513.852966562749 249.877389631654 -687.946635241778</t>
  </si>
  <si>
    <t>-563.398254430605 119.114877324973 -681.512917222336</t>
  </si>
  <si>
    <t>-577.211549671015 67.2273481571797 -386.357233523921</t>
  </si>
  <si>
    <t>-339.314958044376 126.607077698882 -384.291406687388</t>
  </si>
  <si>
    <t>-500.747789962214 337.865201038356 -208.516894336206</t>
  </si>
  <si>
    <t>-497.86673567782 324.504930955457 207.739252528148</t>
  </si>
  <si>
    <t>-497.213794538632 303.355478559035 613.78230178241</t>
  </si>
  <si>
    <t>-348.683235621564 301.959483164143 675.188549702965</t>
  </si>
  <si>
    <t>-550.864831316121 184.7996213751 -206.464929495725</t>
  </si>
  <si>
    <t>-523.591353240269 142.362172936015 206.949131024807</t>
  </si>
  <si>
    <t>-521.691784915527 102.135627285407 611.136716825488</t>
  </si>
  <si>
    <t>-387.506521944593 39.1101304777844 673.234215789396</t>
  </si>
  <si>
    <t>9763-20170724T150515.937552300.bin</t>
  </si>
  <si>
    <t>-523.22390008488 262.391740273272 -207.2524080334</t>
  </si>
  <si>
    <t>-531.214569781561 263.37346567084 -305.431739018733</t>
  </si>
  <si>
    <t>-530.978484970763 265.727733697735 -413.867934017838</t>
  </si>
  <si>
    <t>-527.203184114734 268.731687238026 -511.74908032207</t>
  </si>
  <si>
    <t>-519.933741147114 272.831099737843 -609.393092901925</t>
  </si>
  <si>
    <t>-506.085570277392 279.958249493845 -746.511442759277</t>
  </si>
  <si>
    <t>-476.014142942325 273.365214872772 -832.378991564537</t>
  </si>
  <si>
    <t>-511.671557950204 306.759879827644 -684.290262931362</t>
  </si>
  <si>
    <t>-529.335584404238 442.467446745483 -654.916337450468</t>
  </si>
  <si>
    <t>-580.261305118508 456.458714225491 -359.60145864111</t>
  </si>
  <si>
    <t>-403.616462184551 521.918048881944 -202.640882204221</t>
  </si>
  <si>
    <t>-512.742167944534 246.855901970453 -687.512033544498</t>
  </si>
  <si>
    <t>-565.293362227919 117.321715928365 -678.735219006834</t>
  </si>
  <si>
    <t>-575.007295685064 67.6628803054916 -383.033223421323</t>
  </si>
  <si>
    <t>-335.994196282439 122.394644341465 -384.507672623499</t>
  </si>
  <si>
    <t>-497.461603348837 338.655513199328 -208.394679034041</t>
  </si>
  <si>
    <t>-495.585004373995 324.869718756809 207.853377539026</t>
  </si>
  <si>
    <t>-497.330923330415 303.514294755432 613.889456558147</t>
  </si>
  <si>
    <t>-348.761144961392 301.430847357002 675.181221475535</t>
  </si>
  <si>
    <t>-548.99937412089 186.326741507937 -206.175253137253</t>
  </si>
  <si>
    <t>-522.827157108058 142.987587889039 207.216553598153</t>
  </si>
  <si>
    <t>-521.345922492607 102.019998557465 611.28771778662</t>
  </si>
  <si>
    <t>-387.55705524361 38.1183486744485 673.344992582649</t>
  </si>
  <si>
    <t>9763-20170724T150515.974651200.bin</t>
  </si>
  <si>
    <t>-522.081385763114 263.081047913786 -207.090514652584</t>
  </si>
  <si>
    <t>-530.17917092423 264.0839278286 -305.260815581518</t>
  </si>
  <si>
    <t>-529.979316628525 266.127326490939 -413.703428234123</t>
  </si>
  <si>
    <t>-526.189757540527 268.718487234996 -511.595888551178</t>
  </si>
  <si>
    <t>-518.850484412911 272.275450861522 -609.255856469352</t>
  </si>
  <si>
    <t>-504.83750395747 278.504464971015 -746.401169657613</t>
  </si>
  <si>
    <t>-475.821058876045 271.300749310614 -832.582146180134</t>
  </si>
  <si>
    <t>-510.261684979528 305.70665207883 -684.339840359985</t>
  </si>
  <si>
    <t>-525.935123744651 441.862918112648 -655.745178730379</t>
  </si>
  <si>
    <t>-578.348221238079 456.792066774479 -360.736732502242</t>
  </si>
  <si>
    <t>-403.602256739414 522.639735629599 -201.824987953243</t>
  </si>
  <si>
    <t>-511.801598134743 245.795609824494 -687.218205299829</t>
  </si>
  <si>
    <t>-565.751281472884 117.003996221257 -677.178210570557</t>
  </si>
  <si>
    <t>-573.601188460298 68.6200998591382 -381.209716910474</t>
  </si>
  <si>
    <t>-334.069214529911 120.916764949929 -385.016830652629</t>
  </si>
  <si>
    <t>-496.065819427951 339.128068708272 -208.267133774821</t>
  </si>
  <si>
    <t>-494.334889502493 325.114239317976 207.973893949531</t>
  </si>
  <si>
    <t>-497.374068355729 303.494642067799 613.987134674169</t>
  </si>
  <si>
    <t>-348.771212437324 301.146648183413 675.189048593431</t>
  </si>
  <si>
    <t>-548.112548704843 187.166896251718 -205.954348153178</t>
  </si>
  <si>
    <t>-522.30602812681 143.159368327428 207.389793101028</t>
  </si>
  <si>
    <t>-521.283067608248 101.904012756663 611.437795780622</t>
  </si>
  <si>
    <t>-387.618126334911 37.7159706476543 673.466719719656</t>
  </si>
  <si>
    <t>9763-20170724T150516.036820500.bin</t>
  </si>
  <si>
    <t>-520.50708699166 264.20535487597 -206.784435282717</t>
  </si>
  <si>
    <t>-528.776915194358 265.229345155855 -304.940259636801</t>
  </si>
  <si>
    <t>-528.810179615313 266.610811978412 -413.393450047247</t>
  </si>
  <si>
    <t>-525.219451875408 268.321761103252 -511.312578498357</t>
  </si>
  <si>
    <t>-518.048221072116 270.714457197294 -609.020602361987</t>
  </si>
  <si>
    <t>-504.221405804978 275.003262103158 -746.259151803221</t>
  </si>
  <si>
    <t>-476.954000816947 266.961786123268 -832.935744746182</t>
  </si>
  <si>
    <t>-509.058693463477 303.061554634357 -684.53136458842</t>
  </si>
  <si>
    <t>-522.161022653415 439.835755343724 -657.710868042654</t>
  </si>
  <si>
    <t>-577.805171291108 459.11294170497 -363.547390936189</t>
  </si>
  <si>
    <t>-402.682097199199 522.419686214211 -204.019384657006</t>
  </si>
  <si>
    <t>-511.607833661097 243.153433571004 -686.66038707277</t>
  </si>
  <si>
    <t>-567.89797183307 115.572010631312 -674.479101020638</t>
  </si>
  <si>
    <t>-573.387279579612 70.1927626154657 -377.981983794641</t>
  </si>
  <si>
    <t>-332.903349949705 117.491414137938 -385.41929880082</t>
  </si>
  <si>
    <t>-493.996614058253 340.050358868668 -208.009398343369</t>
  </si>
  <si>
    <t>-492.180479267686 325.451899168971 208.211248762677</t>
  </si>
  <si>
    <t>-497.492729419965 303.629622132954 614.168111398088</t>
  </si>
  <si>
    <t>-348.83128614584 300.759935795669 675.205319876966</t>
  </si>
  <si>
    <t>-547.070360293722 188.348579966563 -205.525267338039</t>
  </si>
  <si>
    <t>-521.307397054156 143.208745527177 207.699465729643</t>
  </si>
  <si>
    <t>-521.222316367109 101.660349296975 611.729541245626</t>
  </si>
  <si>
    <t>-387.823837261046 36.9742071732071 673.814505385684</t>
  </si>
  <si>
    <t>9763-20170724T150516.073919000.bin</t>
  </si>
  <si>
    <t>-520.010586409786 264.501696971148 -206.655436891482</t>
  </si>
  <si>
    <t>-528.327714567734 265.52624255057 -304.807239491386</t>
  </si>
  <si>
    <t>-528.602474072935 266.632627364488 -413.263297826971</t>
  </si>
  <si>
    <t>-525.294269267267 267.976548819268 -511.198171538944</t>
  </si>
  <si>
    <t>-518.461785272027 269.87924228005 -608.941165841112</t>
  </si>
  <si>
    <t>-505.163257032528 273.345605636887 -746.255173031952</t>
  </si>
  <si>
    <t>-478.462399808349 264.877464981452 -833.067475579204</t>
  </si>
  <si>
    <t>-509.587645348565 301.764732130391 -684.661440608189</t>
  </si>
  <si>
    <t>-522.361850373795 438.75762176792 -658.80978380391</t>
  </si>
  <si>
    <t>-576.496219512138 460.102059341423 -364.507365243231</t>
  </si>
  <si>
    <t>-401.309554172657 522.76499678143 -204.795054988004</t>
  </si>
  <si>
    <t>-512.495546988148 241.862070032396 -686.455379903206</t>
  </si>
  <si>
    <t>-569.408691347835 114.640380831151 -673.333873550164</t>
  </si>
  <si>
    <t>-573.927673902379 70.6862667191317 -376.60586435388</t>
  </si>
  <si>
    <t>-333.074808642624 115.878431357371 -385.123826306748</t>
  </si>
  <si>
    <t>-493.238272617866 340.325799218713 -207.913902928804</t>
  </si>
  <si>
    <t>-491.35466737262 325.421932100055 208.295561622131</t>
  </si>
  <si>
    <t>-497.531411042532 303.689877941864 614.239590211692</t>
  </si>
  <si>
    <t>-348.852640896776 300.495674771228 675.218438273311</t>
  </si>
  <si>
    <t>-546.765460925586 188.660264737355 -205.324092829426</t>
  </si>
  <si>
    <t>-521.033372579292 143.227219104613 207.870420496211</t>
  </si>
  <si>
    <t>-521.183555211232 101.646355092432 611.939367326593</t>
  </si>
  <si>
    <t>-387.979282246659 36.545621687944 674.008026323518</t>
  </si>
  <si>
    <t>9763-20170724T150516.141894400.bin</t>
  </si>
  <si>
    <t>-519.627259173639 264.623106909103 -206.18245963819</t>
  </si>
  <si>
    <t>-528.051703237327 265.61968556634 -304.325431098344</t>
  </si>
  <si>
    <t>-528.740293017754 266.447774373548 -412.782105786088</t>
  </si>
  <si>
    <t>-525.913932088569 267.42901502208 -510.73649586856</t>
  </si>
  <si>
    <t>-519.663187415942 268.851737525974 -608.526374635146</t>
  </si>
  <si>
    <t>-507.281315641608 271.512503059342 -745.944099590286</t>
  </si>
  <si>
    <t>-481.269683362206 262.191208806402 -832.87814664805</t>
  </si>
  <si>
    <t>-511.125589600756 300.283185903659 -684.474887913917</t>
  </si>
  <si>
    <t>-524.347107609954 437.499213673089 -660.101214695577</t>
  </si>
  <si>
    <t>-570.066958156577 461.680255899478 -364.593261969645</t>
  </si>
  <si>
    <t>-395.336263982474 526.092384951057 -205.077491300391</t>
  </si>
  <si>
    <t>-514.383340583494 240.389448225474 -685.928153153026</t>
  </si>
  <si>
    <t>-572.147758207228 113.661881738142 -671.708515839892</t>
  </si>
  <si>
    <t>-574.924683523464 71.4857257883978 -374.701133485321</t>
  </si>
  <si>
    <t>-333.577619074792 113.709084035565 -384.385700455035</t>
  </si>
  <si>
    <t>-492.443151529204 340.375509426564 -207.641967771749</t>
  </si>
  <si>
    <t>-490.468651388623 325.194600119504 208.557094154901</t>
  </si>
  <si>
    <t>-497.55248578224 303.682314478513 614.424546626822</t>
  </si>
  <si>
    <t>-348.83655964512 300.171272425293 675.295294856854</t>
  </si>
  <si>
    <t>-546.72589185697 188.900193157539 -204.633800416689</t>
  </si>
  <si>
    <t>-521.110340153822 143.533702662213 208.575317255595</t>
  </si>
  <si>
    <t>-521.23194874068 102.101745448981 612.866314725825</t>
  </si>
  <si>
    <t>-388.252032406124 36.1458926819003 674.511748180017</t>
  </si>
  <si>
    <t>9763-20170724T150516.173979500.bin</t>
  </si>
  <si>
    <t>-519.793789925429 264.526325991186 -205.819830463058</t>
  </si>
  <si>
    <t>-528.256118625013 265.465680503103 -303.96002008186</t>
  </si>
  <si>
    <t>-529.109566766223 266.229249850635 -412.416018020619</t>
  </si>
  <si>
    <t>-526.481104459385 267.144697852396 -510.376426448922</t>
  </si>
  <si>
    <t>-520.476171855841 268.490435312643 -608.183082956176</t>
  </si>
  <si>
    <t>-508.48965437631 271.026854940256 -745.638083947764</t>
  </si>
  <si>
    <t>-482.718935906841 261.357182341505 -832.605669014153</t>
  </si>
  <si>
    <t>-512.091253260465 299.849554732132 -684.178499607326</t>
  </si>
  <si>
    <t>-525.586402698372 437.141650384185 -660.223412077149</t>
  </si>
  <si>
    <t>-567.543532212121 461.607100532716 -364.181151713913</t>
  </si>
  <si>
    <t>-392.835838100294 527.190517322331 -205.118117155362</t>
  </si>
  <si>
    <t>-515.484831856188 239.961879629388 -685.579516041854</t>
  </si>
  <si>
    <t>-573.529901759593 113.393728599925 -671.142590320717</t>
  </si>
  <si>
    <t>-575.927719590989 71.9163456131832 -374.033313497736</t>
  </si>
  <si>
    <t>-334.425681089806 113.216969212137 -383.8317478578</t>
  </si>
  <si>
    <t>-492.425751830996 340.213724752971 -207.429879729285</t>
  </si>
  <si>
    <t>-490.436650420662 325.077608552327 208.770755204343</t>
  </si>
  <si>
    <t>-497.554421559709 303.668622165294 614.545625330696</t>
  </si>
  <si>
    <t>-348.825330733136 300.045907970577 675.377653665737</t>
  </si>
  <si>
    <t>-547.107226964126 188.84698967212 -204.091537473511</t>
  </si>
  <si>
    <t>-521.459065394953 143.845207486987 209.155401863369</t>
  </si>
  <si>
    <t>-521.405117479742 102.66866466189 613.6620884948</t>
  </si>
  <si>
    <t>-388.417410967686 36.2766789132081 674.820858027827</t>
  </si>
  <si>
    <t>9763-20170724T150516.241225000.bin</t>
  </si>
  <si>
    <t>-520.576484432852 264.297465317403 -205.143243837565</t>
  </si>
  <si>
    <t>-528.993460201966 265.085192648272 -303.288769696681</t>
  </si>
  <si>
    <t>-529.969361119131 265.747065692661 -411.744359620982</t>
  </si>
  <si>
    <t>-527.522828515892 266.585380999195 -509.71021228499</t>
  </si>
  <si>
    <t>-521.771148119405 267.861500857136 -607.53295550576</t>
  </si>
  <si>
    <t>-510.215853762061 270.301835424695 -745.026746177394</t>
  </si>
  <si>
    <t>-484.678065837144 260.221079204731 -832.016354215953</t>
  </si>
  <si>
    <t>-513.525368093003 299.16147026403 -683.568006443853</t>
  </si>
  <si>
    <t>-527.204234289109 436.531598984557 -660.228351554724</t>
  </si>
  <si>
    <t>-563.853703750907 461.732067283169 -363.543759421831</t>
  </si>
  <si>
    <t>-387.55025317778 528.785810846998 -206.872438788183</t>
  </si>
  <si>
    <t>-517.121896089125 239.284915844434 -684.933001506762</t>
  </si>
  <si>
    <t>-575.876654261152 113.053044800586 -670.384185551329</t>
  </si>
  <si>
    <t>-578.100312349548 71.8205129287076 -373.239565367925</t>
  </si>
  <si>
    <t>-336.429007809361 112.088522477594 -383.161902232928</t>
  </si>
  <si>
    <t>-492.897770286882 339.752208692553 -207.01853186031</t>
  </si>
  <si>
    <t>-491.050289115562 324.996029784367 209.19637860897</t>
  </si>
  <si>
    <t>-497.550316682206 303.814991836982 614.771838357817</t>
  </si>
  <si>
    <t>-348.845826134527 299.761208350794 675.636770706182</t>
  </si>
  <si>
    <t>-548.188537785433 188.812259530521 -203.02554567904</t>
  </si>
  <si>
    <t>-522.44537374581 144.677086577911 210.308866678699</t>
  </si>
  <si>
    <t>-521.888883344913 104.228002237021 615.104678794063</t>
  </si>
  <si>
    <t>-389.106267253231 36.4162332691387 675.140888292259</t>
  </si>
  <si>
    <t>9763-20170724T150516.274316000.bin</t>
  </si>
  <si>
    <t>-520.999896641085 264.015545161252 -204.923694085392</t>
  </si>
  <si>
    <t>-529.323921871439 264.747152450914 -303.07757345405</t>
  </si>
  <si>
    <t>-530.288336477646 265.327570360178 -411.533714409161</t>
  </si>
  <si>
    <t>-527.867104731051 266.08129787856 -509.500894364472</t>
  </si>
  <si>
    <t>-522.175607588894 267.25917598905 -607.328422103348</t>
  </si>
  <si>
    <t>-510.740887684497 269.545108154324 -744.834878917163</t>
  </si>
  <si>
    <t>-485.144728438979 259.322891349495 -831.79081740325</t>
  </si>
  <si>
    <t>-513.996940994482 298.473682587502 -683.405714798707</t>
  </si>
  <si>
    <t>-528.276007141119 435.859719612353 -660.603354964282</t>
  </si>
  <si>
    <t>-561.326798737161 461.459914619378 -363.530599319277</t>
  </si>
  <si>
    <t>-385.134726433379 528.786200308716 -206.850799541097</t>
  </si>
  <si>
    <t>-517.593795917508 238.59552269238 -684.700282897228</t>
  </si>
  <si>
    <t>-576.255561617432 112.336108820915 -669.996918977632</t>
  </si>
  <si>
    <t>-578.647154959894 71.5489187494939 -372.792179938871</t>
  </si>
  <si>
    <t>-336.973256984342 111.77769348119 -382.811028000119</t>
  </si>
  <si>
    <t>-493.233231100348 339.344566932695 -206.890011169413</t>
  </si>
  <si>
    <t>-491.282792565992 324.83662054981 209.333171895632</t>
  </si>
  <si>
    <t>-497.521308007389 303.799533994645 614.87174954036</t>
  </si>
  <si>
    <t>-348.824995500087 299.757402023445 675.757458780247</t>
  </si>
  <si>
    <t>-548.658921043597 188.601592222025 -202.809942787761</t>
  </si>
  <si>
    <t>-522.931306445926 144.671586065869 210.547342365963</t>
  </si>
  <si>
    <t>-522.139764095791 104.506674107153 615.246669438303</t>
  </si>
  <si>
    <t>-389.337595168431 36.4301746812148 674.939012162423</t>
  </si>
  <si>
    <t>9763-20170724T150516.342088400.bin</t>
  </si>
  <si>
    <t>-522.113790561427 262.562302256999 -204.752283163809</t>
  </si>
  <si>
    <t>-530.459543910322 263.240103815101 -302.904700687275</t>
  </si>
  <si>
    <t>-531.510342260604 263.757653555029 -411.36032040773</t>
  </si>
  <si>
    <t>-529.192111221997 264.452844117642 -509.330414022052</t>
  </si>
  <si>
    <t>-523.628413651378 265.571012241067 -607.166069307846</t>
  </si>
  <si>
    <t>-512.399797436832 267.771149613225 -744.690842849561</t>
  </si>
  <si>
    <t>-486.495674190132 257.430135952298 -831.541624695628</t>
  </si>
  <si>
    <t>-515.695157437439 296.745788521903 -683.285621662911</t>
  </si>
  <si>
    <t>-531.009800503457 434.121427472493 -661.065059028581</t>
  </si>
  <si>
    <t>-554.613328201968 460.358027582469 -363.148027945269</t>
  </si>
  <si>
    <t>-380.314240181104 530.26688770509 -205.485174961717</t>
  </si>
  <si>
    <t>-519.031197689472 236.851307850142 -684.516207056704</t>
  </si>
  <si>
    <t>-577.180497349333 110.382523095038 -669.615364990723</t>
  </si>
  <si>
    <t>-579.426725631576 70.6177890896718 -372.270833965972</t>
  </si>
  <si>
    <t>-337.831035078229 111.323998581961 -382.247777140288</t>
  </si>
  <si>
    <t>-494.408351948348 338.166976205385 -206.791306101429</t>
  </si>
  <si>
    <t>-491.910748370905 324.159444142835 209.446084469744</t>
  </si>
  <si>
    <t>-497.504356847515 303.752535226937 615.005398032182</t>
  </si>
  <si>
    <t>-348.808856305631 299.649026881211 675.888980951188</t>
  </si>
  <si>
    <t>-549.801326641068 186.857272037322 -202.808020073122</t>
  </si>
  <si>
    <t>-523.551641382039 144.32380521435 210.662485500402</t>
  </si>
  <si>
    <t>-522.425324290467 104.759119855233 615.252806303339</t>
  </si>
  <si>
    <t>-389.404589895769 36.8413547964997 674.63841843583</t>
  </si>
  <si>
    <t>9763-20170724T150516.374174100.bin</t>
  </si>
  <si>
    <t>-522.482445167037 261.921017144029 -204.790457185848</t>
  </si>
  <si>
    <t>-530.879976634714 262.5322304887 -302.938828982447</t>
  </si>
  <si>
    <t>-531.989574865171 263.006335846063 -411.394021501578</t>
  </si>
  <si>
    <t>-529.7262327913 263.67399966802 -509.365801511495</t>
  </si>
  <si>
    <t>-524.21978187872 264.775574756708 -607.204671717882</t>
  </si>
  <si>
    <t>-513.07474340994 266.963867804131 -744.736498917254</t>
  </si>
  <si>
    <t>-487.04054306889 256.572132794561 -831.542204020371</t>
  </si>
  <si>
    <t>-516.396863454552 295.947529850401 -683.336916363313</t>
  </si>
  <si>
    <t>-532.030514129082 433.310470274929 -661.215226399965</t>
  </si>
  <si>
    <t>-551.425981636439 459.80020659616 -363.017060962904</t>
  </si>
  <si>
    <t>-378.557146847467 531.309833838554 -204.499770924046</t>
  </si>
  <si>
    <t>-519.605491827441 236.045657306991 -684.550025145756</t>
  </si>
  <si>
    <t>-577.402203335601 109.412182370812 -669.619118048922</t>
  </si>
  <si>
    <t>-579.463297973517 70.235299483375 -372.195340426738</t>
  </si>
  <si>
    <t>-337.941887750088 111.425600087137 -381.982350505722</t>
  </si>
  <si>
    <t>-495.010060655653 337.707041954057 -206.832911408167</t>
  </si>
  <si>
    <t>-492.166872929709 323.832615828592 209.406748273496</t>
  </si>
  <si>
    <t>-497.492344952923 303.732354861333 615.015863988915</t>
  </si>
  <si>
    <t>-348.798271509316 299.63445913715 675.903281009361</t>
  </si>
  <si>
    <t>-549.876104105476 186.231944677438 -202.838097646918</t>
  </si>
  <si>
    <t>-523.657378284214 144.245992803549 210.690347298751</t>
  </si>
  <si>
    <t>-522.455296437522 104.952501797892 615.236013522426</t>
  </si>
  <si>
    <t>-389.485441591922 36.9372810834886 674.624201901392</t>
  </si>
  <si>
    <t>9763-20170724T150516.437347300.bin</t>
  </si>
  <si>
    <t>-522.417849930739 261.137578642573 -205.068595248652</t>
  </si>
  <si>
    <t>-530.915135330838 261.671177962651 -303.208776499301</t>
  </si>
  <si>
    <t>-532.13226488431 262.047637492339 -411.663387100037</t>
  </si>
  <si>
    <t>-529.964375250702 262.619763350931 -509.637807791355</t>
  </si>
  <si>
    <t>-524.55094130362 263.617781532101 -607.482995636467</t>
  </si>
  <si>
    <t>-513.533545402862 265.650292012806 -745.02745267002</t>
  </si>
  <si>
    <t>-487.282959888192 255.223722426678 -831.76387173764</t>
  </si>
  <si>
    <t>-516.936594490714 294.710907737626 -683.668584639081</t>
  </si>
  <si>
    <t>-533.072048868019 432.064505065069 -661.820412207949</t>
  </si>
  <si>
    <t>-547.105764661304 459.816625083775 -363.436608506936</t>
  </si>
  <si>
    <t>-377.007670917435 533.334919233896 -202.854143695873</t>
  </si>
  <si>
    <t>-519.870497101435 234.792970068098 -684.789001748806</t>
  </si>
  <si>
    <t>-577.038628826462 107.90048180282 -669.644890389725</t>
  </si>
  <si>
    <t>-578.916672749931 69.4234789158438 -372.128644709019</t>
  </si>
  <si>
    <t>-337.611432144367 111.939509514858 -381.571966905902</t>
  </si>
  <si>
    <t>-495.683304758525 336.948938909425 -207.033470312987</t>
  </si>
  <si>
    <t>-492.332336265213 323.304884431359 209.209946587015</t>
  </si>
  <si>
    <t>-497.421122769858 303.586528360939 614.96401554161</t>
  </si>
  <si>
    <t>-348.728879257141 299.728009334729 675.87153992385</t>
  </si>
  <si>
    <t>-549.092872073494 185.388833670015 -203.081914962977</t>
  </si>
  <si>
    <t>-523.535047046538 144.089713679949 210.557076940707</t>
  </si>
  <si>
    <t>-522.298017375093 105.364037638777 615.137159026156</t>
  </si>
  <si>
    <t>-389.37902377937 37.2755030334756 674.555091690457</t>
  </si>
  <si>
    <t>9763-20170724T150516.475447900.bin</t>
  </si>
  <si>
    <t>-522.235082990326 260.656308836183 -205.175028480677</t>
  </si>
  <si>
    <t>-530.764061902334 261.176280626942 -303.312608882388</t>
  </si>
  <si>
    <t>-532.042622450427 261.473123134569 -411.766733648857</t>
  </si>
  <si>
    <t>-529.938268058832 261.94638200802 -509.742996301435</t>
  </si>
  <si>
    <t>-524.594681775915 262.818393218136 -607.593297148574</t>
  </si>
  <si>
    <t>-513.68069303311 264.644285028057 -745.149012390818</t>
  </si>
  <si>
    <t>-487.357175789422 254.248757325938 -831.866867247266</t>
  </si>
  <si>
    <t>-517.109326318031 293.80043678758 -683.836789658918</t>
  </si>
  <si>
    <t>-533.603456704773 431.140936512275 -662.176385920638</t>
  </si>
  <si>
    <t>-546.708989496974 459.529235577484 -363.810244841509</t>
  </si>
  <si>
    <t>-377.667327309911 532.88028242466 -202.040112641017</t>
  </si>
  <si>
    <t>-519.900659895436 233.873879636574 -684.853847737787</t>
  </si>
  <si>
    <t>-576.746606839436 106.864642109973 -669.513735127399</t>
  </si>
  <si>
    <t>-578.748034071845 68.7151164011659 -371.956087721191</t>
  </si>
  <si>
    <t>-337.560679978003 111.884065374539 -381.448739465686</t>
  </si>
  <si>
    <t>-495.770923733044 336.509275559142 -207.123162977625</t>
  </si>
  <si>
    <t>-492.282353711491 323.022403452599 209.124284910539</t>
  </si>
  <si>
    <t>-497.377554757009 303.495561267228 614.93572639485</t>
  </si>
  <si>
    <t>-348.679589805098 299.825320464664 675.840919191862</t>
  </si>
  <si>
    <t>-548.683560938854 184.747111749392 -203.228879386878</t>
  </si>
  <si>
    <t>-523.333677274713 144.008332837362 210.478413119529</t>
  </si>
  <si>
    <t>-522.202538577512 105.503223999034 615.087058238943</t>
  </si>
  <si>
    <t>-389.40096738049 37.2182587476766 674.542141722462</t>
  </si>
  <si>
    <t>9763-20170724T150516.542221000.bin</t>
  </si>
  <si>
    <t>-521.951497804989 259.590529687121 -205.317877316155</t>
  </si>
  <si>
    <t>-530.525475284637 260.080597646459 -303.451689163946</t>
  </si>
  <si>
    <t>-531.946677342753 260.198400607509 -411.904278526166</t>
  </si>
  <si>
    <t>-530.002689532602 260.447972400182 -509.884627341246</t>
  </si>
  <si>
    <t>-524.846982649926 261.03277906208 -607.747132144051</t>
  </si>
  <si>
    <t>-514.222726812244 262.386403931684 -745.330922053732</t>
  </si>
  <si>
    <t>-487.613695671564 252.607474431601 -832.033486214064</t>
  </si>
  <si>
    <t>-517.621005980313 291.757364598264 -684.119816508817</t>
  </si>
  <si>
    <t>-534.385214729722 429.107706693288 -662.802219756061</t>
  </si>
  <si>
    <t>-549.87939007111 458.547811450952 -364.652709367691</t>
  </si>
  <si>
    <t>-381.286084717955 530.115843031954 -201.621059435295</t>
  </si>
  <si>
    <t>-520.216905718471 231.818772917603 -684.910043727394</t>
  </si>
  <si>
    <t>-576.623363819758 104.675673453152 -668.943623525579</t>
  </si>
  <si>
    <t>-578.235740763579 67.4009739667245 -371.272721194011</t>
  </si>
  <si>
    <t>-337.270771763808 111.674146171393 -381.311159573626</t>
  </si>
  <si>
    <t>-495.800206876943 335.564344839647 -207.24330676551</t>
  </si>
  <si>
    <t>-492.240228064847 322.418647972009 209.014484967653</t>
  </si>
  <si>
    <t>-497.312067387209 303.35535635951 614.893066505956</t>
  </si>
  <si>
    <t>-348.607526985236 299.828091846853 675.79069142165</t>
  </si>
  <si>
    <t>-548.204923522327 183.584148783625 -203.325527268883</t>
  </si>
  <si>
    <t>-523.254521428632 143.457370717048 210.465852454095</t>
  </si>
  <si>
    <t>-522.470474499109 105.433133702675 615.14428557575</t>
  </si>
  <si>
    <t>-389.431867900904 37.6260450299817 674.616378324258</t>
  </si>
  <si>
    <t>9763-20170724T150516.574306000.bin</t>
  </si>
  <si>
    <t>-521.75302943895 259.206573307433 -205.353620682192</t>
  </si>
  <si>
    <t>-530.328964845482 259.676587020549 -303.487363271384</t>
  </si>
  <si>
    <t>-531.820192350978 259.672235890842 -411.939105513389</t>
  </si>
  <si>
    <t>-529.962763967887 259.770668369313 -509.921414945566</t>
  </si>
  <si>
    <t>-524.914387790782 260.163762942929 -607.790517514809</t>
  </si>
  <si>
    <t>-514.460903598649 261.204303109532 -745.390020629412</t>
  </si>
  <si>
    <t>-487.762932261999 252.029651774181 -832.131337322638</t>
  </si>
  <si>
    <t>-517.844443020659 290.717038737157 -684.246425370147</t>
  </si>
  <si>
    <t>-534.994473314729 428.073493035365 -663.360846593089</t>
  </si>
  <si>
    <t>-552.200674612913 457.704614620046 -365.324053829355</t>
  </si>
  <si>
    <t>-384.089425332636 528.632227526895 -201.516514367988</t>
  </si>
  <si>
    <t>-520.318863988178 230.771572702 -684.887758728889</t>
  </si>
  <si>
    <t>-576.436739359366 103.568374061943 -668.393457700459</t>
  </si>
  <si>
    <t>-577.452238083288 67.202736770005 -370.60737938716</t>
  </si>
  <si>
    <t>-336.576276323238 111.80366983267 -381.308287996658</t>
  </si>
  <si>
    <t>-495.616392876367 335.134790159603 -207.283350702744</t>
  </si>
  <si>
    <t>-492.0601071257 322.175547876822 208.98028152451</t>
  </si>
  <si>
    <t>-497.293153011653 303.3331275243 614.88510574259</t>
  </si>
  <si>
    <t>-348.581289793117 299.946631373472 675.77282521165</t>
  </si>
  <si>
    <t>-547.988907589463 183.237347201953 -203.347884719636</t>
  </si>
  <si>
    <t>-523.22108678646 143.190613119396 210.462215991425</t>
  </si>
  <si>
    <t>-522.544393248243 105.444175948724 615.147347274049</t>
  </si>
  <si>
    <t>-389.58471249095 37.4814210170848 674.61819181343</t>
  </si>
  <si>
    <t>9763-20170724T150516.642041700.bin</t>
  </si>
  <si>
    <t>-521.381854102736 258.296378683378 -205.368867930895</t>
  </si>
  <si>
    <t>-530.045838087611 258.758503311484 -303.494881682254</t>
  </si>
  <si>
    <t>-531.725955732535 258.556884533406 -411.943760577028</t>
  </si>
  <si>
    <t>-530.068417536005 258.403518995844 -509.929555042912</t>
  </si>
  <si>
    <t>-525.244679142424 258.473460855404 -607.810776644431</t>
  </si>
  <si>
    <t>-515.129722521918 258.985441352557 -745.438696262563</t>
  </si>
  <si>
    <t>-488.463240475697 251.366421457039 -832.339925466203</t>
  </si>
  <si>
    <t>-518.564602159856 288.740721404824 -684.415422375839</t>
  </si>
  <si>
    <t>-537.023845492739 426.052070597653 -664.243206506116</t>
  </si>
  <si>
    <t>-556.379604041986 454.757587091847 -366.247626798778</t>
  </si>
  <si>
    <t>-390.559309982066 526.013346304821 -200.261948732345</t>
  </si>
  <si>
    <t>-520.637040395591 228.777652520922 -684.790821791479</t>
  </si>
  <si>
    <t>-575.707595625118 101.262853044285 -667.225879429848</t>
  </si>
  <si>
    <t>-575.526469418612 67.4074873180375 -369.142263407119</t>
  </si>
  <si>
    <t>-334.840725314106 112.69780767047 -381.149085996301</t>
  </si>
  <si>
    <t>-495.293131435981 334.297209211397 -207.300406917508</t>
  </si>
  <si>
    <t>-491.609366328521 321.561700760767 208.969039852586</t>
  </si>
  <si>
    <t>-497.226412405189 303.07943585977 614.903552209742</t>
  </si>
  <si>
    <t>-348.479828206206 300.063849949749 675.725909546718</t>
  </si>
  <si>
    <t>-547.468414007206 182.308080330121 -203.416084389473</t>
  </si>
  <si>
    <t>-523.273549422 142.616963479867 210.46223075978</t>
  </si>
  <si>
    <t>-522.821157952309 105.247040729783 615.133614413202</t>
  </si>
  <si>
    <t>-389.729335649636 37.5409728545428 674.601602985802</t>
  </si>
  <si>
    <t>9763-20170724T150516.670116000.bin</t>
  </si>
  <si>
    <t>-521.074863508608 257.850047508163 -205.388858905166</t>
  </si>
  <si>
    <t>-529.798977546085 258.315283032183 -303.509609706581</t>
  </si>
  <si>
    <t>-531.561258609844 258.09238030958 -411.956991827758</t>
  </si>
  <si>
    <t>-529.983228921937 257.912164215836 -509.944239834305</t>
  </si>
  <si>
    <t>-525.243816244212 257.948717870145 -607.829519400697</t>
  </si>
  <si>
    <t>-515.252403986378 258.408207338921 -745.466624570962</t>
  </si>
  <si>
    <t>-488.646231731046 251.629185427539 -832.455895866562</t>
  </si>
  <si>
    <t>-518.770728719452 288.191268827555 -684.461639546685</t>
  </si>
  <si>
    <t>-537.943338916042 425.416380711913 -664.410597373431</t>
  </si>
  <si>
    <t>-558.036555538158 453.416558894095 -366.396832963427</t>
  </si>
  <si>
    <t>-393.164806129094 525.009636326996 -199.613265976224</t>
  </si>
  <si>
    <t>-520.567068728296 228.218922633301 -684.792333785637</t>
  </si>
  <si>
    <t>-574.986177841779 100.478654075556 -666.883605043266</t>
  </si>
  <si>
    <t>-574.302781294336 67.4346638322465 -368.709789927673</t>
  </si>
  <si>
    <t>-333.749236407628 113.352265795314 -380.980710200902</t>
  </si>
  <si>
    <t>-495.135926217454 333.85231760887 -207.304386130097</t>
  </si>
  <si>
    <t>-491.430379405112 321.276270551935 208.969692496721</t>
  </si>
  <si>
    <t>-497.167016269248 302.866619547686 614.911650959698</t>
  </si>
  <si>
    <t>-348.395278480513 300.326468527367 675.694208782009</t>
  </si>
  <si>
    <t>-546.955721903819 181.886948966643 -203.439418655029</t>
  </si>
  <si>
    <t>-523.286205139056 142.431219940578 210.491735259347</t>
  </si>
  <si>
    <t>-522.917665585876 105.191986887992 615.165607558643</t>
  </si>
  <si>
    <t>-389.749883789592 37.6261995601574 674.623361291983</t>
  </si>
  <si>
    <t>9763-20170724T150516.737367500.bin</t>
  </si>
  <si>
    <t>-520.346424453794 256.864986104763 -205.741352408178</t>
  </si>
  <si>
    <t>-529.264565546054 257.89734094117 -303.840394394703</t>
  </si>
  <si>
    <t>-531.251874806931 258.065581464218 -412.283963990798</t>
  </si>
  <si>
    <t>-529.871334589382 258.162444787032 -510.274252056071</t>
  </si>
  <si>
    <t>-525.319205734128 258.410150899376 -608.168161014143</t>
  </si>
  <si>
    <t>-515.577862652762 259.108257679214 -745.822146670608</t>
  </si>
  <si>
    <t>-489.183864351883 253.705444526979 -832.97236619422</t>
  </si>
  <si>
    <t>-519.345331802915 288.794259907211 -684.784826970453</t>
  </si>
  <si>
    <t>-539.932950652265 425.786922413116 -664.700536712852</t>
  </si>
  <si>
    <t>-561.69179980342 452.279767922679 -366.665815438691</t>
  </si>
  <si>
    <t>-397.942886468382 524.54359795199 -199.067348964747</t>
  </si>
  <si>
    <t>-520.422306225833 228.805099402927 -685.165294289063</t>
  </si>
  <si>
    <t>-573.247988728983 100.461880364365 -666.988283956294</t>
  </si>
  <si>
    <t>-572.175443897277 67.6331376167784 -368.791779718694</t>
  </si>
  <si>
    <t>-331.989800739449 115.4831911087 -380.883691697515</t>
  </si>
  <si>
    <t>-494.636715289054 332.858744532278 -207.292076333135</t>
  </si>
  <si>
    <t>-490.950872591746 320.782784483162 208.996995888079</t>
  </si>
  <si>
    <t>-497.021594355594 302.58576790185 614.911936683339</t>
  </si>
  <si>
    <t>-348.232679663818 300.859611690782 675.68101871794</t>
  </si>
  <si>
    <t>-545.678777043063 181.482084017756 -203.943696820078</t>
  </si>
  <si>
    <t>-524.205925025405 142.178056305308 210.121662311057</t>
  </si>
  <si>
    <t>-523.206614305853 104.963573921442 614.979261297773</t>
  </si>
  <si>
    <t>-389.898574415996 37.6888630056728 674.452583008292</t>
  </si>
  <si>
    <t>9763-20170724T150516.774465400.bin</t>
  </si>
  <si>
    <t>-519.242058444032 256.692554435859 -206.287854583751</t>
  </si>
  <si>
    <t>-528.634235286487 258.292767280881 -304.33489515608</t>
  </si>
  <si>
    <t>-530.993014249547 258.826911790146 -412.769896501192</t>
  </si>
  <si>
    <t>-529.875452615529 259.166161382845 -510.76302168479</t>
  </si>
  <si>
    <t>-525.507994424366 259.578023469433 -608.664748419184</t>
  </si>
  <si>
    <t>-515.939829445937 260.435084412366 -746.330003152982</t>
  </si>
  <si>
    <t>-489.701223337136 255.479555708898 -833.553766994491</t>
  </si>
  <si>
    <t>-519.849480601028 290.05374445497 -685.268965927539</t>
  </si>
  <si>
    <t>-541.578366419319 426.934699865219 -665.13999287697</t>
  </si>
  <si>
    <t>-563.718143242609 452.595081071772 -367.060520269218</t>
  </si>
  <si>
    <t>-400.225768214594 525.137958341608 -199.332283649575</t>
  </si>
  <si>
    <t>-520.489002374761 230.058709988112 -685.686934681619</t>
  </si>
  <si>
    <t>-572.552887834241 101.384883291283 -667.477400838514</t>
  </si>
  <si>
    <t>-571.564104815072 68.0951669103597 -369.331716748238</t>
  </si>
  <si>
    <t>-331.621515186696 117.195633821847 -381.235753954903</t>
  </si>
  <si>
    <t>-493.965805897867 332.18727550937 -207.366327166517</t>
  </si>
  <si>
    <t>-490.665243992681 320.655553078164 208.941432124504</t>
  </si>
  <si>
    <t>-496.838959344169 302.266645388443 614.90565567165</t>
  </si>
  <si>
    <t>-348.050485222428 301.521296358645 675.695736781115</t>
  </si>
  <si>
    <t>-544.557551288507 181.78015247412 -204.556155954614</t>
  </si>
  <si>
    <t>-524.975792780651 141.980290800108 209.555589425617</t>
  </si>
  <si>
    <t>-523.197272525514 104.944217060179 614.589641883178</t>
  </si>
  <si>
    <t>-390.052482145125 37.3821989385017 674.103029318956</t>
  </si>
  <si>
    <t>9763-20170724T150516.837173800.bin</t>
  </si>
  <si>
    <t>-516.545982839243 256.521061685302 -206.316479598572</t>
  </si>
  <si>
    <t>-526.391107749059 258.159621900444 -304.31851153108</t>
  </si>
  <si>
    <t>-529.218495550596 258.886888815329 -412.741119979193</t>
  </si>
  <si>
    <t>-528.517857338298 259.46766693685 -510.736935917404</t>
  </si>
  <si>
    <t>-524.564995024183 260.19206185523 -608.654530956136</t>
  </si>
  <si>
    <t>-515.582522436458 261.566775941884 -746.355087151151</t>
  </si>
  <si>
    <t>-489.221106737626 257.670490978236 -833.595560814403</t>
  </si>
  <si>
    <t>-519.754202525955 290.957043225127 -685.201122472196</t>
  </si>
  <si>
    <t>-543.413818250898 427.413468215473 -664.7003533404</t>
  </si>
  <si>
    <t>-565.315627751965 450.562277605557 -366.397684534409</t>
  </si>
  <si>
    <t>-402.704290351021 522.465627520886 -197.541319111399</t>
  </si>
  <si>
    <t>-519.351868506449 230.961116847583 -685.773745838245</t>
  </si>
  <si>
    <t>-569.191767147905 101.41095027558 -667.707156657623</t>
  </si>
  <si>
    <t>-568.450735006474 66.8598302295973 -369.704316178999</t>
  </si>
  <si>
    <t>-329.056317306105 118.724484108593 -380.900499612486</t>
  </si>
  <si>
    <t>-492.314269770496 331.040983090579 -207.617689026238</t>
  </si>
  <si>
    <t>-491.372307619183 321.044504708803 208.741757398917</t>
  </si>
  <si>
    <t>-496.401724580964 301.66602299287 614.741241007582</t>
  </si>
  <si>
    <t>-347.671208732406 302.969314657087 675.663606145124</t>
  </si>
  <si>
    <t>-540.668887081865 181.732513003851 -205.126020732871</t>
  </si>
  <si>
    <t>-526.491451994828 142.127329088624 209.224580292815</t>
  </si>
  <si>
    <t>-523.290382180417 104.722095889442 613.906199749564</t>
  </si>
  <si>
    <t>-390.528856650913 36.3321038037739 673.329959018843</t>
  </si>
  <si>
    <t>9763-20170724T150516.874271900.bin</t>
  </si>
  <si>
    <t>-514.704057733755 256.364041462985 -206.301011135829</t>
  </si>
  <si>
    <t>-524.591237303268 257.94781620808 -304.299747415408</t>
  </si>
  <si>
    <t>-527.596494202603 258.728640628228 -412.717203771004</t>
  </si>
  <si>
    <t>-527.114118283044 259.398474644198 -510.713676192656</t>
  </si>
  <si>
    <t>-523.439480082905 260.249302520911 -608.641130355324</t>
  </si>
  <si>
    <t>-514.914015281747 261.838158131096 -746.3683326675</t>
  </si>
  <si>
    <t>-488.664990208567 258.382286239703 -833.661326332403</t>
  </si>
  <si>
    <t>-519.148926615222 291.130500611448 -685.171769631143</t>
  </si>
  <si>
    <t>-543.849230460719 427.36881896935 -664.375297183335</t>
  </si>
  <si>
    <t>-564.960640420861 449.225566800833 -365.918299814996</t>
  </si>
  <si>
    <t>-402.764739814732 520.334993593462 -196.32775527239</t>
  </si>
  <si>
    <t>-518.216112684401 231.141242218025 -685.806222009388</t>
  </si>
  <si>
    <t>-567.074673354468 101.175596881076 -667.868123165693</t>
  </si>
  <si>
    <t>-565.918496792523 66.0754091624983 -369.930896560114</t>
  </si>
  <si>
    <t>-326.802936040598 119.260139615397 -380.891515415989</t>
  </si>
  <si>
    <t>-491.235423287586 330.674027589114 -207.722608355061</t>
  </si>
  <si>
    <t>-491.441487099701 321.260167413111 208.651397643686</t>
  </si>
  <si>
    <t>-496.147046832391 301.372382484058 614.636855266335</t>
  </si>
  <si>
    <t>-347.4624623928 303.79800371768 675.636928578751</t>
  </si>
  <si>
    <t>-537.916755885202 182.034657770443 -205.16749500989</t>
  </si>
  <si>
    <t>-527.096567417824 142.211798839612 209.263547415999</t>
  </si>
  <si>
    <t>-523.321837474698 104.604210337699 613.65385592322</t>
  </si>
  <si>
    <t>-390.896411051905 35.4567189156471 672.95085449714</t>
  </si>
  <si>
    <t>9763-20170724T150516.937507900.bin</t>
  </si>
  <si>
    <t>-511.702529399234 256.654399663858 -206.559842012672</t>
  </si>
  <si>
    <t>-522.096498228434 258.195964348924 -304.506789375227</t>
  </si>
  <si>
    <t>-525.747866801368 259.060682936857 -412.903778119976</t>
  </si>
  <si>
    <t>-525.889457351488 259.857365869172 -510.900482348376</t>
  </si>
  <si>
    <t>-522.88175950987 260.885170849942 -608.848905602655</t>
  </si>
  <si>
    <t>-515.343427415567 262.774737540996 -746.629839999943</t>
  </si>
  <si>
    <t>-489.763592038742 260.213368069181 -834.151965324882</t>
  </si>
  <si>
    <t>-519.699768295153 291.920045048936 -685.371562574964</t>
  </si>
  <si>
    <t>-546.731187814224 427.622777855635 -664.159223894398</t>
  </si>
  <si>
    <t>-565.331358226075 446.392791551907 -365.325230112725</t>
  </si>
  <si>
    <t>-404.082264588188 516.462887193093 -194.404567918214</t>
  </si>
  <si>
    <t>-517.651398885694 231.959208908767 -686.081854699487</t>
  </si>
  <si>
    <t>-564.053354393542 101.082807957118 -668.180237956614</t>
  </si>
  <si>
    <t>-561.628969047797 65.4926587694283 -370.308720124587</t>
  </si>
  <si>
    <t>-323.145280264746 121.454865257016 -381.206200715945</t>
  </si>
  <si>
    <t>-490.06368583545 330.658720664027 -207.858296122161</t>
  </si>
  <si>
    <t>-490.630877570899 321.671071793157 208.524827058012</t>
  </si>
  <si>
    <t>-495.787366520596 301.124559756715 614.533271750124</t>
  </si>
  <si>
    <t>-347.157833900581 304.806632828361 675.604557316552</t>
  </si>
  <si>
    <t>-533.552948866259 182.73325897294 -205.340574893682</t>
  </si>
  <si>
    <t>-527.098658230572 141.802210108972 209.073517246127</t>
  </si>
  <si>
    <t>-523.782832105792 103.799133333623 613.190874434116</t>
  </si>
  <si>
    <t>-391.310979391309 34.4401191752077 672.136079230656</t>
  </si>
  <si>
    <t>9763-20170724T150516.974605700.bin</t>
  </si>
  <si>
    <t>-510.618860919319 257.134014028788 -206.630614951582</t>
  </si>
  <si>
    <t>-521.169197779696 258.680889605197 -304.560681958634</t>
  </si>
  <si>
    <t>-525.127985041947 259.566931199804 -412.946838368317</t>
  </si>
  <si>
    <t>-525.601845116858 260.386712931834 -510.942270661403</t>
  </si>
  <si>
    <t>-522.98090138229 261.439669524635 -608.901496919825</t>
  </si>
  <si>
    <t>-516.044574711598 263.365346423687 -746.713593372201</t>
  </si>
  <si>
    <t>-490.879476840212 261.109526071045 -834.364306955654</t>
  </si>
  <si>
    <t>-520.416215636452 292.483678662438 -685.443615220187</t>
  </si>
  <si>
    <t>-548.553383060196 427.954035858392 -664.155565607839</t>
  </si>
  <si>
    <t>-565.630790184556 445.180411729515 -365.137697691553</t>
  </si>
  <si>
    <t>-404.59560578516 515.366463176777 -194.062903067294</t>
  </si>
  <si>
    <t>-517.805043895153 232.544711047479 -686.149792861414</t>
  </si>
  <si>
    <t>-562.954376296506 101.243729902396 -668.146815116452</t>
  </si>
  <si>
    <t>-559.730683315109 65.5486873234231 -370.295412605225</t>
  </si>
  <si>
    <t>-321.69830079571 123.37526211234 -381.325879861969</t>
  </si>
  <si>
    <t>-489.59134390812 330.94494360567 -207.903353228128</t>
  </si>
  <si>
    <t>-490.102745734122 321.854277374824 208.477647409987</t>
  </si>
  <si>
    <t>-495.61140772707 300.907351317097 614.541894891046</t>
  </si>
  <si>
    <t>-346.990803765844 305.469836194599 675.575488013233</t>
  </si>
  <si>
    <t>-531.901883668035 183.268979881244 -205.454353101644</t>
  </si>
  <si>
    <t>-526.533996269239 141.38295383963 208.879772340981</t>
  </si>
  <si>
    <t>-524.154246995391 103.245499369444 612.984376184228</t>
  </si>
  <si>
    <t>-391.437362862794 34.200442502467 671.746703302595</t>
  </si>
  <si>
    <t>9763-20170724T150517.042347000.bin</t>
  </si>
  <si>
    <t>-508.64566220893 258.065991951586 -206.75536504679</t>
  </si>
  <si>
    <t>-519.538469046229 259.653369158935 -304.647268730394</t>
  </si>
  <si>
    <t>-524.155950906706 260.527569723904 -413.007431667094</t>
  </si>
  <si>
    <t>-525.334479264675 261.308827040717 -510.997216166768</t>
  </si>
  <si>
    <t>-523.525196374445 262.292509676169 -608.97562886046</t>
  </si>
  <si>
    <t>-517.842284273387 264.085760162463 -746.846870507303</t>
  </si>
  <si>
    <t>-493.298008726345 262.127739300749 -834.680483534656</t>
  </si>
  <si>
    <t>-522.193529034621 293.235020114122 -685.590089452795</t>
  </si>
  <si>
    <t>-552.61054063352 428.247227148505 -664.482311969413</t>
  </si>
  <si>
    <t>-566.268568424778 442.695321667395 -365.141860771664</t>
  </si>
  <si>
    <t>-405.516980740227 511.72431371419 -193.331072512048</t>
  </si>
  <si>
    <t>-518.515060786872 233.351151512717 -686.217367892857</t>
  </si>
  <si>
    <t>-561.181260696288 101.31478987417 -667.697956939135</t>
  </si>
  <si>
    <t>-555.690024775332 65.39871647211 -369.906341314695</t>
  </si>
  <si>
    <t>-318.635650221733 126.923425894437 -381.944827587813</t>
  </si>
  <si>
    <t>-488.602322252339 331.878831208006 -207.941344640103</t>
  </si>
  <si>
    <t>-489.099229890988 322.3440238099 208.42970992905</t>
  </si>
  <si>
    <t>-495.364322959433 300.866923149218 614.511820198701</t>
  </si>
  <si>
    <t>-346.751010130437 306.139451401576 675.505986667447</t>
  </si>
  <si>
    <t>-528.913281196345 184.161261621143 -205.677149052121</t>
  </si>
  <si>
    <t>-525.148436434679 140.961168605878 208.539683420539</t>
  </si>
  <si>
    <t>-524.652012517199 102.56219807202 612.670944113188</t>
  </si>
  <si>
    <t>-391.777131715326 33.599381308984 671.172232141714</t>
  </si>
  <si>
    <t>9763-20170724T150517.074432400.bin</t>
  </si>
  <si>
    <t>-507.551257482481 258.564219855693 -206.789763371442</t>
  </si>
  <si>
    <t>-518.648404651526 260.177188142304 -304.658351722781</t>
  </si>
  <si>
    <t>-523.659479551787 261.019912284122 -413.00124405812</t>
  </si>
  <si>
    <t>-525.258036355151 261.743111821354 -510.985564165162</t>
  </si>
  <si>
    <t>-523.930659113129 262.636422375154 -608.972544641046</t>
  </si>
  <si>
    <t>-518.989166188188 264.265379230884 -746.874348167799</t>
  </si>
  <si>
    <t>-494.762842235075 262.422954395328 -834.798762052484</t>
  </si>
  <si>
    <t>-523.23463217904 293.473166979845 -685.638086904445</t>
  </si>
  <si>
    <t>-554.663405458598 428.283272469345 -664.607560490412</t>
  </si>
  <si>
    <t>-567.018600078429 441.386532329262 -365.148580565502</t>
  </si>
  <si>
    <t>-406.04181673756 508.932671534205 -192.959779012375</t>
  </si>
  <si>
    <t>-519.112251859855 233.617628587285 -686.197385516925</t>
  </si>
  <si>
    <t>-560.732220338763 101.282869885193 -667.43820503947</t>
  </si>
  <si>
    <t>-553.900368894411 65.214384108082 -369.692645469407</t>
  </si>
  <si>
    <t>-317.328263814355 128.409447782356 -382.538727039569</t>
  </si>
  <si>
    <t>-487.973315036195 332.382114146078 -207.957893690584</t>
  </si>
  <si>
    <t>-488.515249634614 322.554789666045 208.406297122022</t>
  </si>
  <si>
    <t>-495.197412690314 300.768082597896 614.498076548315</t>
  </si>
  <si>
    <t>-346.596900249645 306.557182995476 675.47652396542</t>
  </si>
  <si>
    <t>-527.184606207182 184.653547842464 -205.699232396516</t>
  </si>
  <si>
    <t>-524.499058678955 140.86853423901 208.464638983613</t>
  </si>
  <si>
    <t>-524.786327286286 102.348374798935 612.55423943991</t>
  </si>
  <si>
    <t>-391.95738884987 33.2162884702857 670.960108598078</t>
  </si>
  <si>
    <t>9763-20170724T150517.141647600.bin</t>
  </si>
  <si>
    <t>-505.795785501248 259.786771250572 -206.878933102328</t>
  </si>
  <si>
    <t>-517.374013766088 261.473067440542 -304.690471065139</t>
  </si>
  <si>
    <t>-523.177921235641 262.261267801244 -412.994248874035</t>
  </si>
  <si>
    <t>-525.591077497094 262.872895329477 -510.962653782907</t>
  </si>
  <si>
    <t>-525.171355400617 263.587316927174 -608.959125036414</t>
  </si>
  <si>
    <t>-521.601047674035 264.889982227026 -746.90670518103</t>
  </si>
  <si>
    <t>-497.73652326806 263.47519588449 -834.937902086153</t>
  </si>
  <si>
    <t>-525.618682964938 294.214003757726 -685.710688069485</t>
  </si>
  <si>
    <t>-558.838407828595 428.625264921643 -664.86479167518</t>
  </si>
  <si>
    <t>-569.584855508319 438.962513567993 -365.235543228626</t>
  </si>
  <si>
    <t>-407.21399010171 501.048136644466 -192.301884123376</t>
  </si>
  <si>
    <t>-520.739775686866 234.414325137529 -686.149090798848</t>
  </si>
  <si>
    <t>-560.65530654571 101.603452704239 -666.939956386433</t>
  </si>
  <si>
    <t>-551.056136739814 65.5531682349292 -369.268568054851</t>
  </si>
  <si>
    <t>-315.28010458627 131.249223088249 -384.056723825221</t>
  </si>
  <si>
    <t>-487.304705447439 333.934985338381 -207.975241453581</t>
  </si>
  <si>
    <t>-487.733117656254 322.99512656691 208.361345206307</t>
  </si>
  <si>
    <t>-494.950350942247 300.853678862007 614.474952617126</t>
  </si>
  <si>
    <t>-346.358778607735 307.159395738957 675.423952358537</t>
  </si>
  <si>
    <t>-524.442620612474 185.572911121425 -205.706058639126</t>
  </si>
  <si>
    <t>-523.372215436992 140.970840904775 208.377865180449</t>
  </si>
  <si>
    <t>-525.205499064929 101.905655365362 612.402989598234</t>
  </si>
  <si>
    <t>-392.06000944852 33.3275179693665 670.740778064843</t>
  </si>
  <si>
    <t>9763-20170724T150517.173733000.bin</t>
  </si>
  <si>
    <t>-505.271824598188 260.570961211605 -206.911681428183</t>
  </si>
  <si>
    <t>-517.01376381691 262.276116450364 -304.703358667029</t>
  </si>
  <si>
    <t>-523.189656537032 263.024414064252 -412.986810854924</t>
  </si>
  <si>
    <t>-526.012594127123 263.567972364664 -510.944611239436</t>
  </si>
  <si>
    <t>-526.073612998431 264.178517356431 -608.942641332967</t>
  </si>
  <si>
    <t>-523.252422109737 265.292589872297 -746.909413606472</t>
  </si>
  <si>
    <t>-499.275235058329 264.171069676564 -834.914196881836</t>
  </si>
  <si>
    <t>-527.098930838465 294.686635672118 -685.735991629507</t>
  </si>
  <si>
    <t>-561.086433760167 428.916440104628 -665.058603602465</t>
  </si>
  <si>
    <t>-570.903405058031 437.180781293109 -365.333155357204</t>
  </si>
  <si>
    <t>-407.450286909423 494.571010400133 -191.79810310817</t>
  </si>
  <si>
    <t>-521.900025061467 234.913519110564 -686.11230473685</t>
  </si>
  <si>
    <t>-560.961700060413 101.891926796341 -666.636826506416</t>
  </si>
  <si>
    <t>-550.078407654882 66.087780703617 -368.979907396835</t>
  </si>
  <si>
    <t>-314.675791533441 132.892402669674 -384.720673318713</t>
  </si>
  <si>
    <t>-487.262214849626 334.841377454651 -207.921145995542</t>
  </si>
  <si>
    <t>-487.374188829942 323.27672046051 208.398773799211</t>
  </si>
  <si>
    <t>-494.800216534193 300.858028118254 614.456603353077</t>
  </si>
  <si>
    <t>-346.216539000152 307.385561103527 675.401546386267</t>
  </si>
  <si>
    <t>-523.453300636336 186.17706605622 -205.743830567088</t>
  </si>
  <si>
    <t>-522.79800234519 141.08489945901 208.287877783942</t>
  </si>
  <si>
    <t>-525.384049945401 101.728720307229 612.310900537694</t>
  </si>
  <si>
    <t>-392.121930438407 33.394712868369 670.668916661543</t>
  </si>
  <si>
    <t>9763-20170724T150517.240940800.bin</t>
  </si>
  <si>
    <t>-504.618867775371 261.987664471363 -206.842869074397</t>
  </si>
  <si>
    <t>-516.603334240187 263.704557381522 -304.604976649821</t>
  </si>
  <si>
    <t>-523.465511583172 264.373595273473 -412.847607345904</t>
  </si>
  <si>
    <t>-527.071785609505 264.790894436069 -510.780329720605</t>
  </si>
  <si>
    <t>-528.074749227419 265.209922537408 -608.774370398785</t>
  </si>
  <si>
    <t>-526.742253561372 265.976420804162 -746.765799184685</t>
  </si>
  <si>
    <t>-501.456683775133 265.779970604111 -834.410394271692</t>
  </si>
  <si>
    <t>-530.203748969111 295.499584160104 -685.631341724032</t>
  </si>
  <si>
    <t>-565.457742102841 429.431173021494 -665.097786962829</t>
  </si>
  <si>
    <t>-571.310703796165 432.893966617951 -365.174808206914</t>
  </si>
  <si>
    <t>-404.175499337632 478.250242341485 -191.584482676575</t>
  </si>
  <si>
    <t>-524.458743766473 235.775843394272 -685.90771601056</t>
  </si>
  <si>
    <t>-562.039787314504 102.40255886936 -665.983243421343</t>
  </si>
  <si>
    <t>-548.572518293779 66.9424972144409 -368.391048357443</t>
  </si>
  <si>
    <t>-313.813964082506 135.610642862096 -385.656530510897</t>
  </si>
  <si>
    <t>-487.208844649774 336.57158255635 -207.804519693651</t>
  </si>
  <si>
    <t>-487.051229915822 324.060738091946 208.487995113247</t>
  </si>
  <si>
    <t>-494.543831695599 300.982233167661 614.426048612123</t>
  </si>
  <si>
    <t>-345.972356923596 307.77275172753 675.372001443907</t>
  </si>
  <si>
    <t>-522.011928280952 187.125211724425 -205.78215384442</t>
  </si>
  <si>
    <t>-521.652643712053 141.408147531331 208.181440140477</t>
  </si>
  <si>
    <t>-525.570710340513 101.577451570678 612.147183202212</t>
  </si>
  <si>
    <t>-392.222002480174 33.4769552830455 670.580409738867</t>
  </si>
  <si>
    <t>9763-20170724T150517.273025400.bin</t>
  </si>
  <si>
    <t>-504.595072542205 262.248102014335 -206.755245814772</t>
  </si>
  <si>
    <t>-516.639621971304 263.98936952731 -304.509495560102</t>
  </si>
  <si>
    <t>-523.762995639 264.664835977474 -412.735214569198</t>
  </si>
  <si>
    <t>-527.682492177515 265.07002553726 -510.655963463923</t>
  </si>
  <si>
    <t>-529.074324085643 265.452803782735 -608.645305673965</t>
  </si>
  <si>
    <t>-528.367341615466 266.137485151702 -746.641837082084</t>
  </si>
  <si>
    <t>-501.777156108093 266.51011694254 -833.899094725126</t>
  </si>
  <si>
    <t>-531.642806401614 295.687833712287 -685.510511665027</t>
  </si>
  <si>
    <t>-567.405148124977 429.441378691345 -664.977573195574</t>
  </si>
  <si>
    <t>-570.329744531563 431.059726881191 -364.996186239476</t>
  </si>
  <si>
    <t>-400.235567255387 469.095722169146 -192.525176631074</t>
  </si>
  <si>
    <t>-525.716900405386 235.981780930459 -685.776289151803</t>
  </si>
  <si>
    <t>-562.663590104514 102.438578734588 -665.687906647218</t>
  </si>
  <si>
    <t>-547.925393954316 66.9859629034063 -368.154842254081</t>
  </si>
  <si>
    <t>-313.464075498416 136.459716581 -386.2187730294</t>
  </si>
  <si>
    <t>-487.379729677378 337.059211845413 -207.75266096637</t>
  </si>
  <si>
    <t>-487.06554612307 324.350970457336 208.533764770944</t>
  </si>
  <si>
    <t>-494.408503095002 301.041332494112 614.398472538619</t>
  </si>
  <si>
    <t>-345.851501310623 307.967745129883 675.364345995453</t>
  </si>
  <si>
    <t>-521.773314357875 187.0254619877 -205.762031908183</t>
  </si>
  <si>
    <t>-521.034410292642 141.429445574749 208.214390757673</t>
  </si>
  <si>
    <t>-525.753190218155 101.456835436727 612.127081257137</t>
  </si>
  <si>
    <t>-392.247283713969 33.6777429610963 670.575207827435</t>
  </si>
  <si>
    <t>9763-20170724T150517.341245600.bin</t>
  </si>
  <si>
    <t>-506.019821952695 261.86654611359 -206.459054378496</t>
  </si>
  <si>
    <t>-517.707710456245 263.633653360999 -304.256209748273</t>
  </si>
  <si>
    <t>-524.816051071294 264.451241182456 -412.481952658201</t>
  </si>
  <si>
    <t>-528.879417576979 265.00869433653 -510.396015499133</t>
  </si>
  <si>
    <t>-530.574141085215 265.553914973563 -608.379961314889</t>
  </si>
  <si>
    <t>-530.461800790236 266.465349132463 -746.376766994908</t>
  </si>
  <si>
    <t>-499.995159368782 268.362176998961 -832.337213807249</t>
  </si>
  <si>
    <t>-533.573129332946 295.905300722566 -685.183603675874</t>
  </si>
  <si>
    <t>-569.903598301763 429.486035488993 -664.53569197139</t>
  </si>
  <si>
    <t>-567.092175413127 429.197116059733 -364.548973083386</t>
  </si>
  <si>
    <t>-390.586930829971 455.016256691756 -196.310260976967</t>
  </si>
  <si>
    <t>-527.449784225034 236.219646227803 -685.572728061608</t>
  </si>
  <si>
    <t>-563.767612323844 102.467222774634 -665.574031957973</t>
  </si>
  <si>
    <t>-547.424162095216 66.8318947564214 -368.14672496653</t>
  </si>
  <si>
    <t>-313.4355603686 137.630045579818 -387.171784932137</t>
  </si>
  <si>
    <t>-488.781031992111 337.334531888552 -207.515538211869</t>
  </si>
  <si>
    <t>-487.464163097509 324.752094787213 208.772763838467</t>
  </si>
  <si>
    <t>-494.308673798851 301.421683545035 614.452600867724</t>
  </si>
  <si>
    <t>-345.728906395866 307.870262088362 675.415462897242</t>
  </si>
  <si>
    <t>-523.317030933688 185.83644989048 -205.617301639311</t>
  </si>
  <si>
    <t>-518.733779842642 141.00766221647 208.418136212973</t>
  </si>
  <si>
    <t>-526.090181207933 101.467295575919 612.329104538212</t>
  </si>
  <si>
    <t>-392.170439671795 34.5264514025305 670.796343722105</t>
  </si>
  <si>
    <t>9763-20170724T150517.373331000.bin</t>
  </si>
  <si>
    <t>-507.179509873573 261.566069368 -206.567038775915</t>
  </si>
  <si>
    <t>-519.200042394654 263.57265394692 -304.319135666936</t>
  </si>
  <si>
    <t>-526.333242016054 264.660963371762 -412.540844360761</t>
  </si>
  <si>
    <t>-530.282368184905 265.478530113956 -510.457795938346</t>
  </si>
  <si>
    <t>-531.727347939569 266.307214379314 -608.443704102892</t>
  </si>
  <si>
    <t>-531.121969957187 267.648987810541 -746.435865266098</t>
  </si>
  <si>
    <t>-498.287611710089 270.447350767357 -831.495014771435</t>
  </si>
  <si>
    <t>-534.468902107688 296.896134110913 -685.16268511411</t>
  </si>
  <si>
    <t>-571.077241923458 430.424447078731 -664.589799717618</t>
  </si>
  <si>
    <t>-566.403526810035 430.288346845618 -364.626188836034</t>
  </si>
  <si>
    <t>-387.772028915142 452.363368315548 -198.107481704244</t>
  </si>
  <si>
    <t>-528.310229520013 237.215605918006 -685.715914377598</t>
  </si>
  <si>
    <t>-564.80481781407 103.497070922827 -666.034549567475</t>
  </si>
  <si>
    <t>-548.70255855497 67.4531579792158 -368.643333102756</t>
  </si>
  <si>
    <t>-314.860922463798 138.726742914101 -387.699789077329</t>
  </si>
  <si>
    <t>-490.131370383812 337.439743242172 -207.356011103083</t>
  </si>
  <si>
    <t>-487.725426978689 324.85282944954 208.927334183448</t>
  </si>
  <si>
    <t>-494.317448286284 301.635564753698 614.545797628286</t>
  </si>
  <si>
    <t>-345.703022073404 307.635726815237 675.469936281577</t>
  </si>
  <si>
    <t>-524.592570876872 185.615454032347 -205.652496383389</t>
  </si>
  <si>
    <t>-517.232561768703 140.265473107612 208.286236751724</t>
  </si>
  <si>
    <t>-526.20307737015 101.581921942687 612.338200538954</t>
  </si>
  <si>
    <t>-392.198895414399 34.8300824246242 670.828176071892</t>
  </si>
  <si>
    <t>9763-20170724T150517.442019100.bin</t>
  </si>
  <si>
    <t>-510.293925138143 262.064664733626 -206.372762455029</t>
  </si>
  <si>
    <t>-522.194299563449 263.78173911499 -304.145082623802</t>
  </si>
  <si>
    <t>-528.620355148343 265.071926588415 -412.408891449883</t>
  </si>
  <si>
    <t>-531.724181379381 266.290118390457 -510.352208841511</t>
  </si>
  <si>
    <t>-532.132778287396 267.741384349818 -608.340534740009</t>
  </si>
  <si>
    <t>-529.880337936211 270.196852441672 -746.300386539246</t>
  </si>
  <si>
    <t>-493.322049129638 274.846792670715 -829.744051249587</t>
  </si>
  <si>
    <t>-533.890007486944 298.955711821344 -684.836225379573</t>
  </si>
  <si>
    <t>-570.917053729191 432.400599096823 -664.249605085308</t>
  </si>
  <si>
    <t>-565.492371841529 431.835266835564 -364.299190538468</t>
  </si>
  <si>
    <t>-387.649387190378 454.540072511252 -197.022877971526</t>
  </si>
  <si>
    <t>-527.861969398157 239.26709519554 -685.79998625264</t>
  </si>
  <si>
    <t>-565.037660835277 105.578298292231 -667.254436275634</t>
  </si>
  <si>
    <t>-552.306501631193 69.2472302789863 -369.734871877129</t>
  </si>
  <si>
    <t>-318.399965266622 140.843603894739 -386.667092946746</t>
  </si>
  <si>
    <t>-493.330876620451 338.6319467326 -207.237884207976</t>
  </si>
  <si>
    <t>-488.577747533624 325.261381389199 209.000841340793</t>
  </si>
  <si>
    <t>-494.372862951748 302.102484701184 614.643526465489</t>
  </si>
  <si>
    <t>-345.697207862897 307.009306562346 675.516153933592</t>
  </si>
  <si>
    <t>-527.154643976202 185.237985255076 -205.649851834745</t>
  </si>
  <si>
    <t>-514.25760326708 138.651454316338 208.01590247273</t>
  </si>
  <si>
    <t>-526.215505568284 101.908640426537 612.316806602744</t>
  </si>
  <si>
    <t>-392.283135550066 35.0291566087087 670.825580158069</t>
  </si>
  <si>
    <t>9763-20170724T150517.474105200.bin</t>
  </si>
  <si>
    <t>-511.782621491374 262.243323811597 -206.447225245573</t>
  </si>
  <si>
    <t>-523.511374291015 263.762748896119 -304.243565120418</t>
  </si>
  <si>
    <t>-529.430688156361 265.184283751864 -412.534579567335</t>
  </si>
  <si>
    <t>-531.964414561073 266.66833626122 -510.490623616772</t>
  </si>
  <si>
    <t>-531.700576175021 268.536026328631 -608.472414301418</t>
  </si>
  <si>
    <t>-528.402538968193 271.739843614524 -746.395923557366</t>
  </si>
  <si>
    <t>-490.43580655514 277.250428592732 -829.155466540833</t>
  </si>
  <si>
    <t>-532.829114086172 300.169912187865 -684.807391269161</t>
  </si>
  <si>
    <t>-569.665406281399 433.599964853861 -663.769261445959</t>
  </si>
  <si>
    <t>-564.812230881211 432.772587586459 -363.809707492382</t>
  </si>
  <si>
    <t>-389.338025281513 458.411501514074 -194.468447782129</t>
  </si>
  <si>
    <t>-526.891604915448 240.477501854794 -686.05196741923</t>
  </si>
  <si>
    <t>-564.528745030533 106.814348840532 -668.267136208423</t>
  </si>
  <si>
    <t>-554.648121914128 69.9637209325215 -370.702849591085</t>
  </si>
  <si>
    <t>-320.542423209067 141.37363430911 -385.539994024925</t>
  </si>
  <si>
    <t>-494.701104331478 339.452696677139 -207.304548499927</t>
  </si>
  <si>
    <t>-488.980922376375 325.163766324032 208.891404583973</t>
  </si>
  <si>
    <t>-494.363402747359 302.135899180801 614.648214331636</t>
  </si>
  <si>
    <t>-345.666810004399 306.85439036646 675.484555015808</t>
  </si>
  <si>
    <t>-528.662873056806 184.92507432461 -205.625799530272</t>
  </si>
  <si>
    <t>-513.252608062672 138.241434803867 207.943022097634</t>
  </si>
  <si>
    <t>-526.294802883118 101.976630147634 612.361131616947</t>
  </si>
  <si>
    <t>-392.262100166596 35.304635940699 670.876904481168</t>
  </si>
  <si>
    <t>9763-20170724T150517.540928300.bin</t>
  </si>
  <si>
    <t>-514.161200438362 262.8543166356 -206.89750323339</t>
  </si>
  <si>
    <t>-525.310719197097 264.507533831005 -304.75950164182</t>
  </si>
  <si>
    <t>-530.176019683686 266.5256956929 -413.093541501305</t>
  </si>
  <si>
    <t>-531.610582782909 268.745749453078 -511.05794326053</t>
  </si>
  <si>
    <t>-530.1148556169 271.554986109179 -609.006064597167</t>
  </si>
  <si>
    <t>-524.955876529572 276.308247125462 -746.827771675043</t>
  </si>
  <si>
    <t>-485.008915365951 283.14251801827 -828.550094452614</t>
  </si>
  <si>
    <t>-530.093294699242 304.056496825115 -684.984061218126</t>
  </si>
  <si>
    <t>-566.370309745642 437.482305288224 -662.906304028585</t>
  </si>
  <si>
    <t>-563.0751596402 434.831325261333 -362.936127618987</t>
  </si>
  <si>
    <t>-394.114982262093 468.572460625576 -188.468257682006</t>
  </si>
  <si>
    <t>-524.379313138646 244.3576942141 -686.829132881407</t>
  </si>
  <si>
    <t>-562.827983481486 110.721983408589 -670.656163689824</t>
  </si>
  <si>
    <t>-559.363330220953 72.542459576691 -373.115651660925</t>
  </si>
  <si>
    <t>-324.76034709129 143.242112428858 -382.496100678388</t>
  </si>
  <si>
    <t>-496.536528527575 340.129682724652 -207.458784227788</t>
  </si>
  <si>
    <t>-490.11769853163 325.323627873753 208.708977691847</t>
  </si>
  <si>
    <t>-494.331971661022 302.220324715684 614.581154291792</t>
  </si>
  <si>
    <t>-345.632404537244 306.848995988084 675.41710862306</t>
  </si>
  <si>
    <t>-531.622063942148 185.786224088065 -205.827491827571</t>
  </si>
  <si>
    <t>-512.851680727479 137.434159045173 207.410664807347</t>
  </si>
  <si>
    <t>-526.308496817667 101.980475143062 612.088113000034</t>
  </si>
  <si>
    <t>-392.42737089995 35.0838347370268 670.69436292195</t>
  </si>
  <si>
    <t>9763-20170724T150517.573013600.bin</t>
  </si>
  <si>
    <t>-515.003966941947 263.35566546597 -206.910411570247</t>
  </si>
  <si>
    <t>-525.806776531844 265.025733894702 -304.810899728421</t>
  </si>
  <si>
    <t>-530.1588771693 267.324738389041 -413.161175370024</t>
  </si>
  <si>
    <t>-531.088960103064 269.909331007608 -511.122658455448</t>
  </si>
  <si>
    <t>-529.055981510401 273.196177495292 -609.04647503951</t>
  </si>
  <si>
    <t>-523.113472923219 278.743594274964 -746.806817349535</t>
  </si>
  <si>
    <t>-482.538426845306 286.068507790198 -828.176361272064</t>
  </si>
  <si>
    <t>-528.523963969527 306.142418956459 -684.830673248753</t>
  </si>
  <si>
    <t>-564.335433270482 439.588490908195 -662.129570966186</t>
  </si>
  <si>
    <t>-561.805007229129 435.866106762476 -362.163332101887</t>
  </si>
  <si>
    <t>-395.858126702281 472.459847446783 -185.393714542123</t>
  </si>
  <si>
    <t>-522.956499633394 246.440552674202 -686.994697060768</t>
  </si>
  <si>
    <t>-561.942859091776 112.872831350894 -671.651559245962</t>
  </si>
  <si>
    <t>-561.208481795553 73.7310723390888 -374.216845474567</t>
  </si>
  <si>
    <t>-326.355600127676 143.927249337103 -380.668596483162</t>
  </si>
  <si>
    <t>-496.951922943578 340.542162318547 -207.496246992226</t>
  </si>
  <si>
    <t>-490.820152113179 325.552382310211 208.669291803977</t>
  </si>
  <si>
    <t>-494.272901153735 302.200042255842 614.527123826357</t>
  </si>
  <si>
    <t>-345.593954166301 306.96919956416 675.402612283226</t>
  </si>
  <si>
    <t>-533.034319437724 186.210953472165 -205.940322792088</t>
  </si>
  <si>
    <t>-513.014671289688 137.402164810462 207.185424583514</t>
  </si>
  <si>
    <t>-526.184514450475 102.068912491459 611.871225842257</t>
  </si>
  <si>
    <t>-392.462562778319 34.9081151206517 670.538515369595</t>
  </si>
  <si>
    <t>9763-20170724T150517.640721500.bin</t>
  </si>
  <si>
    <t>-516.565801427002 264.601802856599 -206.857179050875</t>
  </si>
  <si>
    <t>-526.719058237951 266.120494613904 -304.829634286757</t>
  </si>
  <si>
    <t>-530.19495602985 268.856440788765 -413.201461081144</t>
  </si>
  <si>
    <t>-530.295766955283 272.082526491499 -511.148201204779</t>
  </si>
  <si>
    <t>-527.413093235391 276.258655360061 -609.016753436614</t>
  </si>
  <si>
    <t>-520.268579371116 283.319520282628 -746.650656871793</t>
  </si>
  <si>
    <t>-478.992979391929 291.359871242173 -827.599323061071</t>
  </si>
  <si>
    <t>-526.028171032411 310.052673584946 -684.41599670029</t>
  </si>
  <si>
    <t>-560.803533080888 443.536041495069 -660.572105597848</t>
  </si>
  <si>
    <t>-560.437516760992 437.724067873645 -360.628775140526</t>
  </si>
  <si>
    <t>-398.23488563992 475.195261701524 -180.597593075026</t>
  </si>
  <si>
    <t>-520.82517015108 250.344036603943 -687.209059777263</t>
  </si>
  <si>
    <t>-560.921647688372 116.919988550048 -673.383805959497</t>
  </si>
  <si>
    <t>-564.224768523077 75.8574006757608 -376.22565309049</t>
  </si>
  <si>
    <t>-328.936469462242 144.854064239415 -378.197614531999</t>
  </si>
  <si>
    <t>-497.870574076854 341.887133360759 -207.591976607773</t>
  </si>
  <si>
    <t>-492.335033362841 326.328469340137 208.560969007079</t>
  </si>
  <si>
    <t>-494.209792000274 302.515117157163 614.31927821218</t>
  </si>
  <si>
    <t>-345.594310878656 306.655247579122 675.395454497717</t>
  </si>
  <si>
    <t>-535.362315111008 187.306341565424 -206.043453570816</t>
  </si>
  <si>
    <t>-513.943701537647 138.0703564678 206.961428101785</t>
  </si>
  <si>
    <t>-526.241982384349 101.960068969898 611.575753007971</t>
  </si>
  <si>
    <t>-392.631239288662 34.624709216881 670.296528647032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</si>
</sst>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2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50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</row>
    <row r="3" spans="1:25" x14ac:dyDescent="0.3">
      <c r="A3">
        <v>100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</row>
    <row r="4" spans="1:25" x14ac:dyDescent="0.3">
      <c r="A4">
        <v>150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</row>
    <row r="5" spans="1:25" x14ac:dyDescent="0.3">
      <c r="A5">
        <v>200</v>
      </c>
      <c r="B5" t="s">
        <v>96</v>
      </c>
      <c r="C5" t="s">
        <v>97</v>
      </c>
      <c r="D5" t="s">
        <v>98</v>
      </c>
      <c r="E5" t="s">
        <v>99</v>
      </c>
      <c r="F5" t="s">
        <v>100</v>
      </c>
      <c r="G5" t="s">
        <v>101</v>
      </c>
      <c r="H5" t="s">
        <v>102</v>
      </c>
      <c r="I5" t="s">
        <v>103</v>
      </c>
      <c r="J5" t="s">
        <v>104</v>
      </c>
      <c r="K5" t="s">
        <v>105</v>
      </c>
      <c r="L5" t="s">
        <v>106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114</v>
      </c>
      <c r="U5" t="s">
        <v>115</v>
      </c>
      <c r="V5" t="s">
        <v>116</v>
      </c>
      <c r="W5" t="s">
        <v>117</v>
      </c>
      <c r="X5" t="s">
        <v>118</v>
      </c>
      <c r="Y5" t="s">
        <v>119</v>
      </c>
    </row>
    <row r="6" spans="1:25" x14ac:dyDescent="0.3">
      <c r="A6">
        <v>250</v>
      </c>
      <c r="B6" t="s">
        <v>120</v>
      </c>
      <c r="C6" t="s">
        <v>121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128</v>
      </c>
      <c r="K6" t="s">
        <v>129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140</v>
      </c>
      <c r="W6" t="s">
        <v>141</v>
      </c>
      <c r="X6" t="s">
        <v>142</v>
      </c>
      <c r="Y6" t="s">
        <v>143</v>
      </c>
    </row>
    <row r="7" spans="1:25" x14ac:dyDescent="0.3">
      <c r="A7">
        <v>300</v>
      </c>
      <c r="B7" t="s">
        <v>144</v>
      </c>
      <c r="C7" t="s">
        <v>145</v>
      </c>
      <c r="D7" t="s">
        <v>146</v>
      </c>
      <c r="E7" t="s">
        <v>147</v>
      </c>
      <c r="F7" t="s">
        <v>148</v>
      </c>
      <c r="G7" t="s">
        <v>149</v>
      </c>
      <c r="H7" t="s">
        <v>150</v>
      </c>
      <c r="I7" t="s">
        <v>151</v>
      </c>
      <c r="J7" t="s">
        <v>152</v>
      </c>
      <c r="K7" t="s">
        <v>153</v>
      </c>
      <c r="L7" t="s">
        <v>154</v>
      </c>
      <c r="M7" t="s">
        <v>155</v>
      </c>
      <c r="N7" t="s">
        <v>156</v>
      </c>
      <c r="O7" t="s">
        <v>157</v>
      </c>
      <c r="P7" t="s">
        <v>158</v>
      </c>
      <c r="Q7" t="s">
        <v>159</v>
      </c>
      <c r="R7" t="s">
        <v>160</v>
      </c>
      <c r="S7" t="s">
        <v>161</v>
      </c>
      <c r="T7" t="s">
        <v>162</v>
      </c>
      <c r="U7" t="s">
        <v>163</v>
      </c>
      <c r="V7" t="s">
        <v>164</v>
      </c>
      <c r="W7" t="s">
        <v>165</v>
      </c>
      <c r="X7" t="s">
        <v>166</v>
      </c>
      <c r="Y7" t="s">
        <v>167</v>
      </c>
    </row>
    <row r="8" spans="1:25" x14ac:dyDescent="0.3">
      <c r="A8">
        <v>350</v>
      </c>
      <c r="B8" t="s">
        <v>168</v>
      </c>
      <c r="C8" t="s">
        <v>169</v>
      </c>
      <c r="D8" t="s">
        <v>170</v>
      </c>
      <c r="E8" t="s">
        <v>171</v>
      </c>
      <c r="F8" t="s">
        <v>172</v>
      </c>
      <c r="G8" t="s">
        <v>173</v>
      </c>
      <c r="H8" t="s">
        <v>174</v>
      </c>
      <c r="I8" t="s">
        <v>175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183</v>
      </c>
      <c r="R8" t="s">
        <v>184</v>
      </c>
      <c r="S8" t="s">
        <v>185</v>
      </c>
      <c r="T8" t="s">
        <v>186</v>
      </c>
      <c r="U8" t="s">
        <v>187</v>
      </c>
      <c r="V8" t="s">
        <v>188</v>
      </c>
      <c r="W8" t="s">
        <v>189</v>
      </c>
      <c r="X8" t="s">
        <v>190</v>
      </c>
      <c r="Y8" t="s">
        <v>191</v>
      </c>
    </row>
    <row r="9" spans="1:25" x14ac:dyDescent="0.3">
      <c r="A9">
        <v>400</v>
      </c>
      <c r="B9" t="s">
        <v>192</v>
      </c>
      <c r="C9" t="s">
        <v>193</v>
      </c>
      <c r="D9" t="s">
        <v>194</v>
      </c>
      <c r="E9" t="s">
        <v>195</v>
      </c>
      <c r="F9" t="s">
        <v>196</v>
      </c>
      <c r="G9" t="s">
        <v>197</v>
      </c>
      <c r="H9" t="s">
        <v>198</v>
      </c>
      <c r="I9" t="s">
        <v>199</v>
      </c>
      <c r="J9" t="s">
        <v>200</v>
      </c>
      <c r="K9" t="s">
        <v>201</v>
      </c>
      <c r="L9" t="s">
        <v>202</v>
      </c>
      <c r="M9" t="s">
        <v>203</v>
      </c>
      <c r="N9" t="s">
        <v>204</v>
      </c>
      <c r="O9" t="s">
        <v>205</v>
      </c>
      <c r="P9">
        <f>-590.929402570479 -0.253426806373 -364.495597921653</f>
        <v>-955.67842729850508</v>
      </c>
      <c r="Q9" t="s">
        <v>206</v>
      </c>
      <c r="R9" t="s">
        <v>207</v>
      </c>
      <c r="S9" t="s">
        <v>208</v>
      </c>
      <c r="T9" t="s">
        <v>209</v>
      </c>
      <c r="U9" t="s">
        <v>210</v>
      </c>
      <c r="V9" t="s">
        <v>211</v>
      </c>
      <c r="W9" t="s">
        <v>212</v>
      </c>
      <c r="X9" t="s">
        <v>213</v>
      </c>
      <c r="Y9" t="s">
        <v>214</v>
      </c>
    </row>
    <row r="10" spans="1:25" x14ac:dyDescent="0.3">
      <c r="A10">
        <v>450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221</v>
      </c>
      <c r="I10" t="s">
        <v>222</v>
      </c>
      <c r="J10" t="s">
        <v>223</v>
      </c>
      <c r="K10" t="s">
        <v>224</v>
      </c>
      <c r="L10" t="s">
        <v>225</v>
      </c>
      <c r="M10" t="s">
        <v>226</v>
      </c>
      <c r="N10" t="s">
        <v>227</v>
      </c>
      <c r="O10" t="s">
        <v>228</v>
      </c>
      <c r="P10">
        <f>-589.935455147902 -0.888785396522962 -364.557337445756</f>
        <v>-955.38157799018086</v>
      </c>
      <c r="Q10" t="s">
        <v>229</v>
      </c>
      <c r="R10" t="s">
        <v>230</v>
      </c>
      <c r="S10" t="s">
        <v>231</v>
      </c>
      <c r="T10" t="s">
        <v>232</v>
      </c>
      <c r="U10" t="s">
        <v>233</v>
      </c>
      <c r="V10" t="s">
        <v>234</v>
      </c>
      <c r="W10" t="s">
        <v>235</v>
      </c>
      <c r="X10" t="s">
        <v>236</v>
      </c>
      <c r="Y10" t="s">
        <v>237</v>
      </c>
    </row>
    <row r="11" spans="1:25" x14ac:dyDescent="0.3">
      <c r="A11">
        <v>500</v>
      </c>
      <c r="B11" t="s">
        <v>238</v>
      </c>
      <c r="C11" t="s">
        <v>239</v>
      </c>
      <c r="D11" t="s">
        <v>240</v>
      </c>
      <c r="E11" t="s">
        <v>241</v>
      </c>
      <c r="F11" t="s">
        <v>242</v>
      </c>
      <c r="G11" t="s">
        <v>243</v>
      </c>
      <c r="H11" t="s">
        <v>244</v>
      </c>
      <c r="I11" t="s">
        <v>245</v>
      </c>
      <c r="J11" t="s">
        <v>246</v>
      </c>
      <c r="K11" t="s">
        <v>247</v>
      </c>
      <c r="L11" t="s">
        <v>248</v>
      </c>
      <c r="M11" t="s">
        <v>249</v>
      </c>
      <c r="N11" t="s">
        <v>250</v>
      </c>
      <c r="O11" t="s">
        <v>251</v>
      </c>
      <c r="P11">
        <f>-587.712541093855 -1.46976179524495 -364.7590155467</f>
        <v>-953.94131843579999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</row>
    <row r="12" spans="1:25" x14ac:dyDescent="0.3">
      <c r="A12">
        <v>550</v>
      </c>
      <c r="B12" t="s">
        <v>261</v>
      </c>
      <c r="C12" t="s">
        <v>262</v>
      </c>
      <c r="D12" t="s">
        <v>263</v>
      </c>
      <c r="E12" t="s">
        <v>264</v>
      </c>
      <c r="F12" t="s">
        <v>265</v>
      </c>
      <c r="G12" t="s">
        <v>266</v>
      </c>
      <c r="H12" t="s">
        <v>267</v>
      </c>
      <c r="I12" t="s">
        <v>268</v>
      </c>
      <c r="J12" t="s">
        <v>269</v>
      </c>
      <c r="K12" t="s">
        <v>270</v>
      </c>
      <c r="L12" t="s">
        <v>271</v>
      </c>
      <c r="M12" t="s">
        <v>272</v>
      </c>
      <c r="N12" t="s">
        <v>273</v>
      </c>
      <c r="O12" t="s">
        <v>274</v>
      </c>
      <c r="P12">
        <f>-586.708299349697 -1.39635967994514 -364.903784113223</f>
        <v>-953.00844314286519</v>
      </c>
      <c r="Q12" t="s">
        <v>275</v>
      </c>
      <c r="R12" t="s">
        <v>276</v>
      </c>
      <c r="S12" t="s">
        <v>277</v>
      </c>
      <c r="T12" t="s">
        <v>278</v>
      </c>
      <c r="U12" t="s">
        <v>279</v>
      </c>
      <c r="V12" t="s">
        <v>280</v>
      </c>
      <c r="W12" t="s">
        <v>281</v>
      </c>
      <c r="X12" t="s">
        <v>282</v>
      </c>
      <c r="Y12" t="s">
        <v>283</v>
      </c>
    </row>
    <row r="13" spans="1:25" x14ac:dyDescent="0.3">
      <c r="A13">
        <v>600</v>
      </c>
      <c r="B13" t="s">
        <v>284</v>
      </c>
      <c r="C13" t="s">
        <v>285</v>
      </c>
      <c r="D13" t="s">
        <v>286</v>
      </c>
      <c r="E13" t="s">
        <v>287</v>
      </c>
      <c r="F13" t="s">
        <v>288</v>
      </c>
      <c r="G13" t="s">
        <v>289</v>
      </c>
      <c r="H13" t="s">
        <v>290</v>
      </c>
      <c r="I13" t="s">
        <v>291</v>
      </c>
      <c r="J13" t="s">
        <v>292</v>
      </c>
      <c r="K13" t="s">
        <v>293</v>
      </c>
      <c r="L13" t="s">
        <v>294</v>
      </c>
      <c r="M13" t="s">
        <v>295</v>
      </c>
      <c r="N13" t="s">
        <v>296</v>
      </c>
      <c r="O13" t="s">
        <v>297</v>
      </c>
      <c r="P13">
        <f>-584.72189291102 -1.66367872464798 -365.102044953605</f>
        <v>-951.48761658927287</v>
      </c>
      <c r="Q13" t="s">
        <v>298</v>
      </c>
      <c r="R13" t="s">
        <v>299</v>
      </c>
      <c r="S13" t="s">
        <v>300</v>
      </c>
      <c r="T13" t="s">
        <v>301</v>
      </c>
      <c r="U13" t="s">
        <v>302</v>
      </c>
      <c r="V13" t="s">
        <v>303</v>
      </c>
      <c r="W13" t="s">
        <v>304</v>
      </c>
      <c r="X13" t="s">
        <v>305</v>
      </c>
      <c r="Y13" t="s">
        <v>306</v>
      </c>
    </row>
    <row r="14" spans="1:25" x14ac:dyDescent="0.3">
      <c r="A14">
        <v>650</v>
      </c>
      <c r="B14" t="s">
        <v>307</v>
      </c>
      <c r="C14" t="s">
        <v>308</v>
      </c>
      <c r="D14" t="s">
        <v>309</v>
      </c>
      <c r="E14" t="s">
        <v>310</v>
      </c>
      <c r="F14" t="s">
        <v>311</v>
      </c>
      <c r="G14" t="s">
        <v>312</v>
      </c>
      <c r="H14" t="s">
        <v>313</v>
      </c>
      <c r="I14" t="s">
        <v>314</v>
      </c>
      <c r="J14" t="s">
        <v>315</v>
      </c>
      <c r="K14" t="s">
        <v>316</v>
      </c>
      <c r="L14" t="s">
        <v>317</v>
      </c>
      <c r="M14" t="s">
        <v>318</v>
      </c>
      <c r="N14" t="s">
        <v>319</v>
      </c>
      <c r="O14" t="s">
        <v>320</v>
      </c>
      <c r="P14">
        <f>-583.79255858394 -1.95194581096621 -365.174520708639</f>
        <v>-950.91902510354521</v>
      </c>
      <c r="Q14" t="s">
        <v>321</v>
      </c>
      <c r="R14" t="s">
        <v>322</v>
      </c>
      <c r="S14" t="s">
        <v>323</v>
      </c>
      <c r="T14" t="s">
        <v>324</v>
      </c>
      <c r="U14" t="s">
        <v>325</v>
      </c>
      <c r="V14" t="s">
        <v>326</v>
      </c>
      <c r="W14" t="s">
        <v>327</v>
      </c>
      <c r="X14" t="s">
        <v>328</v>
      </c>
      <c r="Y14" t="s">
        <v>329</v>
      </c>
    </row>
    <row r="15" spans="1:25" x14ac:dyDescent="0.3">
      <c r="A15">
        <v>700</v>
      </c>
      <c r="B15" t="s">
        <v>330</v>
      </c>
      <c r="C15" t="s">
        <v>331</v>
      </c>
      <c r="D15" t="s">
        <v>332</v>
      </c>
      <c r="E15" t="s">
        <v>333</v>
      </c>
      <c r="F15" t="s">
        <v>334</v>
      </c>
      <c r="G15" t="s">
        <v>335</v>
      </c>
      <c r="H15" t="s">
        <v>336</v>
      </c>
      <c r="I15" t="s">
        <v>337</v>
      </c>
      <c r="J15" t="s">
        <v>338</v>
      </c>
      <c r="K15" t="s">
        <v>339</v>
      </c>
      <c r="L15" t="s">
        <v>340</v>
      </c>
      <c r="M15" t="s">
        <v>341</v>
      </c>
      <c r="N15" t="s">
        <v>342</v>
      </c>
      <c r="O15" t="s">
        <v>343</v>
      </c>
      <c r="P15">
        <f>-582.388865353347 -2.49524183597373 -365.162411159624</f>
        <v>-950.0465183489448</v>
      </c>
      <c r="Q15" t="s">
        <v>344</v>
      </c>
      <c r="R15" t="s">
        <v>345</v>
      </c>
      <c r="S15" t="s">
        <v>346</v>
      </c>
      <c r="T15" t="s">
        <v>347</v>
      </c>
      <c r="U15" t="s">
        <v>348</v>
      </c>
      <c r="V15" t="s">
        <v>349</v>
      </c>
      <c r="W15" t="s">
        <v>350</v>
      </c>
      <c r="X15" t="s">
        <v>351</v>
      </c>
      <c r="Y15" t="s">
        <v>352</v>
      </c>
    </row>
    <row r="16" spans="1:25" x14ac:dyDescent="0.3">
      <c r="A16">
        <v>750</v>
      </c>
      <c r="B16" t="s">
        <v>353</v>
      </c>
      <c r="C16" t="s">
        <v>354</v>
      </c>
      <c r="D16" t="s">
        <v>355</v>
      </c>
      <c r="E16" t="s">
        <v>356</v>
      </c>
      <c r="F16" t="s">
        <v>357</v>
      </c>
      <c r="G16" t="s">
        <v>358</v>
      </c>
      <c r="H16" t="s">
        <v>359</v>
      </c>
      <c r="I16" t="s">
        <v>360</v>
      </c>
      <c r="J16" t="s">
        <v>361</v>
      </c>
      <c r="K16" t="s">
        <v>362</v>
      </c>
      <c r="L16" t="s">
        <v>363</v>
      </c>
      <c r="M16" t="s">
        <v>364</v>
      </c>
      <c r="N16" t="s">
        <v>365</v>
      </c>
      <c r="O16" t="s">
        <v>366</v>
      </c>
      <c r="P16">
        <f>-581.788462230513 -2.87736695764761 -365.145227461616</f>
        <v>-949.81105664977667</v>
      </c>
      <c r="Q16" t="s">
        <v>367</v>
      </c>
      <c r="R16" t="s">
        <v>368</v>
      </c>
      <c r="S16" t="s">
        <v>369</v>
      </c>
      <c r="T16" t="s">
        <v>370</v>
      </c>
      <c r="U16" t="s">
        <v>371</v>
      </c>
      <c r="V16" t="s">
        <v>372</v>
      </c>
      <c r="W16" t="s">
        <v>373</v>
      </c>
      <c r="X16" t="s">
        <v>374</v>
      </c>
      <c r="Y16" t="s">
        <v>375</v>
      </c>
    </row>
    <row r="17" spans="1:25" x14ac:dyDescent="0.3">
      <c r="A17">
        <v>800</v>
      </c>
      <c r="B17" t="s">
        <v>376</v>
      </c>
      <c r="C17" t="s">
        <v>377</v>
      </c>
      <c r="D17" t="s">
        <v>378</v>
      </c>
      <c r="E17" t="s">
        <v>379</v>
      </c>
      <c r="F17" t="s">
        <v>380</v>
      </c>
      <c r="G17" t="s">
        <v>381</v>
      </c>
      <c r="H17" t="s">
        <v>382</v>
      </c>
      <c r="I17" t="s">
        <v>383</v>
      </c>
      <c r="J17" t="s">
        <v>384</v>
      </c>
      <c r="K17" t="s">
        <v>385</v>
      </c>
      <c r="L17" t="s">
        <v>386</v>
      </c>
      <c r="M17" t="s">
        <v>387</v>
      </c>
      <c r="N17" t="s">
        <v>388</v>
      </c>
      <c r="O17" t="s">
        <v>389</v>
      </c>
      <c r="P17">
        <f>-580.933071275576 -3.34848930408316 -365.010400631936</f>
        <v>-949.29196121159521</v>
      </c>
      <c r="Q17" t="s">
        <v>390</v>
      </c>
      <c r="R17" t="s">
        <v>391</v>
      </c>
      <c r="S17" t="s">
        <v>392</v>
      </c>
      <c r="T17" t="s">
        <v>393</v>
      </c>
      <c r="U17" t="s">
        <v>394</v>
      </c>
      <c r="V17" t="s">
        <v>395</v>
      </c>
      <c r="W17" t="s">
        <v>396</v>
      </c>
      <c r="X17" t="s">
        <v>397</v>
      </c>
      <c r="Y17" t="s">
        <v>398</v>
      </c>
    </row>
    <row r="18" spans="1:25" x14ac:dyDescent="0.3">
      <c r="A18">
        <v>850</v>
      </c>
      <c r="B18" t="s">
        <v>399</v>
      </c>
      <c r="C18" t="s">
        <v>400</v>
      </c>
      <c r="D18" t="s">
        <v>401</v>
      </c>
      <c r="E18" t="s">
        <v>402</v>
      </c>
      <c r="F18" t="s">
        <v>403</v>
      </c>
      <c r="G18" t="s">
        <v>404</v>
      </c>
      <c r="H18" t="s">
        <v>405</v>
      </c>
      <c r="I18" t="s">
        <v>406</v>
      </c>
      <c r="J18" t="s">
        <v>407</v>
      </c>
      <c r="K18" t="s">
        <v>408</v>
      </c>
      <c r="L18" t="s">
        <v>409</v>
      </c>
      <c r="M18" t="s">
        <v>410</v>
      </c>
      <c r="N18" t="s">
        <v>411</v>
      </c>
      <c r="O18" t="s">
        <v>412</v>
      </c>
      <c r="P18">
        <f>-580.598616771561 -3.36470561378928 -365.022302331121</f>
        <v>-948.98562471647119</v>
      </c>
      <c r="Q18" t="s">
        <v>413</v>
      </c>
      <c r="R18" t="s">
        <v>414</v>
      </c>
      <c r="S18" t="s">
        <v>415</v>
      </c>
      <c r="T18" t="s">
        <v>416</v>
      </c>
      <c r="U18" t="s">
        <v>417</v>
      </c>
      <c r="V18" t="s">
        <v>418</v>
      </c>
      <c r="W18" t="s">
        <v>419</v>
      </c>
      <c r="X18" t="s">
        <v>420</v>
      </c>
      <c r="Y18" t="s">
        <v>421</v>
      </c>
    </row>
    <row r="19" spans="1:25" x14ac:dyDescent="0.3">
      <c r="A19">
        <v>900</v>
      </c>
      <c r="B19" t="s">
        <v>422</v>
      </c>
      <c r="C19" t="s">
        <v>423</v>
      </c>
      <c r="D19" t="s">
        <v>424</v>
      </c>
      <c r="E19" t="s">
        <v>425</v>
      </c>
      <c r="F19" t="s">
        <v>426</v>
      </c>
      <c r="G19" t="s">
        <v>427</v>
      </c>
      <c r="H19" t="s">
        <v>428</v>
      </c>
      <c r="I19" t="s">
        <v>429</v>
      </c>
      <c r="J19" t="s">
        <v>430</v>
      </c>
      <c r="K19" t="s">
        <v>431</v>
      </c>
      <c r="L19" t="s">
        <v>432</v>
      </c>
      <c r="M19" t="s">
        <v>433</v>
      </c>
      <c r="N19" t="s">
        <v>434</v>
      </c>
      <c r="O19" t="s">
        <v>435</v>
      </c>
      <c r="P19">
        <f>-579.985946408585 -3.40084984370833 -365.13104298841</f>
        <v>-948.51783924070332</v>
      </c>
      <c r="Q19" t="s">
        <v>436</v>
      </c>
      <c r="R19" t="s">
        <v>437</v>
      </c>
      <c r="S19" t="s">
        <v>438</v>
      </c>
      <c r="T19" t="s">
        <v>439</v>
      </c>
      <c r="U19" t="s">
        <v>440</v>
      </c>
      <c r="V19" t="s">
        <v>441</v>
      </c>
      <c r="W19" t="s">
        <v>442</v>
      </c>
      <c r="X19" t="s">
        <v>443</v>
      </c>
      <c r="Y19" t="s">
        <v>444</v>
      </c>
    </row>
    <row r="20" spans="1:25" x14ac:dyDescent="0.3">
      <c r="A20">
        <v>950</v>
      </c>
      <c r="B20" t="s">
        <v>445</v>
      </c>
      <c r="C20" t="s">
        <v>446</v>
      </c>
      <c r="D20" t="s">
        <v>447</v>
      </c>
      <c r="E20" t="s">
        <v>448</v>
      </c>
      <c r="F20" t="s">
        <v>449</v>
      </c>
      <c r="G20" t="s">
        <v>450</v>
      </c>
      <c r="H20" t="s">
        <v>451</v>
      </c>
      <c r="I20" t="s">
        <v>452</v>
      </c>
      <c r="J20" t="s">
        <v>453</v>
      </c>
      <c r="K20" t="s">
        <v>454</v>
      </c>
      <c r="L20" t="s">
        <v>455</v>
      </c>
      <c r="M20" t="s">
        <v>456</v>
      </c>
      <c r="N20" t="s">
        <v>457</v>
      </c>
      <c r="O20" t="s">
        <v>458</v>
      </c>
      <c r="P20">
        <f>-579.748948541388 -3.57940157456278 -365.183837902989</f>
        <v>-948.51218801893981</v>
      </c>
      <c r="Q20" t="s">
        <v>459</v>
      </c>
      <c r="R20" t="s">
        <v>460</v>
      </c>
      <c r="S20" t="s">
        <v>461</v>
      </c>
      <c r="T20" t="s">
        <v>462</v>
      </c>
      <c r="U20" t="s">
        <v>463</v>
      </c>
      <c r="V20" t="s">
        <v>464</v>
      </c>
      <c r="W20" t="s">
        <v>465</v>
      </c>
      <c r="X20" t="s">
        <v>466</v>
      </c>
      <c r="Y20" t="s">
        <v>467</v>
      </c>
    </row>
    <row r="21" spans="1:25" x14ac:dyDescent="0.3">
      <c r="A21">
        <v>1000</v>
      </c>
      <c r="B21" t="s">
        <v>468</v>
      </c>
      <c r="C21" t="s">
        <v>469</v>
      </c>
      <c r="D21" t="s">
        <v>470</v>
      </c>
      <c r="E21" t="s">
        <v>471</v>
      </c>
      <c r="F21" t="s">
        <v>472</v>
      </c>
      <c r="G21" t="s">
        <v>473</v>
      </c>
      <c r="H21" t="s">
        <v>474</v>
      </c>
      <c r="I21" t="s">
        <v>475</v>
      </c>
      <c r="J21" t="s">
        <v>476</v>
      </c>
      <c r="K21" t="s">
        <v>477</v>
      </c>
      <c r="L21" t="s">
        <v>478</v>
      </c>
      <c r="M21" t="s">
        <v>479</v>
      </c>
      <c r="N21" t="s">
        <v>480</v>
      </c>
      <c r="O21" t="s">
        <v>481</v>
      </c>
      <c r="P21">
        <f>-579.107817858309 -3.7402022677843 -365.199871475039</f>
        <v>-948.04789160113228</v>
      </c>
      <c r="Q21" t="s">
        <v>482</v>
      </c>
      <c r="R21" t="s">
        <v>483</v>
      </c>
      <c r="S21" t="s">
        <v>484</v>
      </c>
      <c r="T21" t="s">
        <v>485</v>
      </c>
      <c r="U21" t="s">
        <v>486</v>
      </c>
      <c r="V21" t="s">
        <v>487</v>
      </c>
      <c r="W21" t="s">
        <v>488</v>
      </c>
      <c r="X21" t="s">
        <v>489</v>
      </c>
      <c r="Y21" t="s">
        <v>490</v>
      </c>
    </row>
    <row r="22" spans="1:25" x14ac:dyDescent="0.3">
      <c r="A22">
        <v>1050</v>
      </c>
      <c r="B22" t="s">
        <v>491</v>
      </c>
      <c r="C22" t="s">
        <v>492</v>
      </c>
      <c r="D22" t="s">
        <v>493</v>
      </c>
      <c r="E22" t="s">
        <v>494</v>
      </c>
      <c r="F22" t="s">
        <v>495</v>
      </c>
      <c r="G22" t="s">
        <v>496</v>
      </c>
      <c r="H22" t="s">
        <v>497</v>
      </c>
      <c r="I22" t="s">
        <v>498</v>
      </c>
      <c r="J22" t="s">
        <v>499</v>
      </c>
      <c r="K22" t="s">
        <v>500</v>
      </c>
      <c r="L22" t="s">
        <v>501</v>
      </c>
      <c r="M22" t="s">
        <v>502</v>
      </c>
      <c r="N22" t="s">
        <v>503</v>
      </c>
      <c r="O22" t="s">
        <v>504</v>
      </c>
      <c r="P22">
        <f>-578.891704776246 -3.71931516023574 -365.127904243048</f>
        <v>-947.7389241795297</v>
      </c>
      <c r="Q22" t="s">
        <v>505</v>
      </c>
      <c r="R22" t="s">
        <v>506</v>
      </c>
      <c r="S22" t="s">
        <v>507</v>
      </c>
      <c r="T22" t="s">
        <v>508</v>
      </c>
      <c r="U22" t="s">
        <v>509</v>
      </c>
      <c r="V22" t="s">
        <v>510</v>
      </c>
      <c r="W22" t="s">
        <v>511</v>
      </c>
      <c r="X22" t="s">
        <v>512</v>
      </c>
      <c r="Y22" t="s">
        <v>513</v>
      </c>
    </row>
    <row r="23" spans="1:25" x14ac:dyDescent="0.3">
      <c r="A23">
        <v>1100</v>
      </c>
      <c r="B23" t="s">
        <v>514</v>
      </c>
      <c r="C23" t="s">
        <v>515</v>
      </c>
      <c r="D23" t="s">
        <v>516</v>
      </c>
      <c r="E23" t="s">
        <v>517</v>
      </c>
      <c r="F23" t="s">
        <v>518</v>
      </c>
      <c r="G23" t="s">
        <v>519</v>
      </c>
      <c r="H23" t="s">
        <v>520</v>
      </c>
      <c r="I23" t="s">
        <v>521</v>
      </c>
      <c r="J23" t="s">
        <v>522</v>
      </c>
      <c r="K23" t="s">
        <v>523</v>
      </c>
      <c r="L23" t="s">
        <v>524</v>
      </c>
      <c r="M23" t="s">
        <v>525</v>
      </c>
      <c r="N23" t="s">
        <v>526</v>
      </c>
      <c r="O23" t="s">
        <v>527</v>
      </c>
      <c r="P23">
        <f>-578.603415589965 -3.46349582148105 -364.873102904773</f>
        <v>-946.94001431621905</v>
      </c>
      <c r="Q23" t="s">
        <v>528</v>
      </c>
      <c r="R23" t="s">
        <v>529</v>
      </c>
      <c r="S23" t="s">
        <v>530</v>
      </c>
      <c r="T23" t="s">
        <v>531</v>
      </c>
      <c r="U23" t="s">
        <v>532</v>
      </c>
      <c r="V23" t="s">
        <v>533</v>
      </c>
      <c r="W23" t="s">
        <v>534</v>
      </c>
      <c r="X23" t="s">
        <v>535</v>
      </c>
      <c r="Y23" t="s">
        <v>536</v>
      </c>
    </row>
    <row r="24" spans="1:25" x14ac:dyDescent="0.3">
      <c r="A24">
        <v>1150</v>
      </c>
      <c r="B24" t="s">
        <v>537</v>
      </c>
      <c r="C24" t="s">
        <v>538</v>
      </c>
      <c r="D24" t="s">
        <v>539</v>
      </c>
      <c r="E24" t="s">
        <v>540</v>
      </c>
      <c r="F24" t="s">
        <v>541</v>
      </c>
      <c r="G24" t="s">
        <v>542</v>
      </c>
      <c r="H24" t="s">
        <v>543</v>
      </c>
      <c r="I24" t="s">
        <v>544</v>
      </c>
      <c r="J24" t="s">
        <v>545</v>
      </c>
      <c r="K24" t="s">
        <v>546</v>
      </c>
      <c r="L24" t="s">
        <v>547</v>
      </c>
      <c r="M24" t="s">
        <v>548</v>
      </c>
      <c r="N24" t="s">
        <v>549</v>
      </c>
      <c r="O24" t="s">
        <v>550</v>
      </c>
      <c r="P24">
        <f>-578.631573305154 -3.32785000583158 -364.710241491299</f>
        <v>-946.66966480228461</v>
      </c>
      <c r="Q24" t="s">
        <v>551</v>
      </c>
      <c r="R24" t="s">
        <v>552</v>
      </c>
      <c r="S24" t="s">
        <v>553</v>
      </c>
      <c r="T24" t="s">
        <v>554</v>
      </c>
      <c r="U24" t="s">
        <v>555</v>
      </c>
      <c r="V24" t="s">
        <v>556</v>
      </c>
      <c r="W24" t="s">
        <v>557</v>
      </c>
      <c r="X24" t="s">
        <v>558</v>
      </c>
      <c r="Y24" t="s">
        <v>559</v>
      </c>
    </row>
    <row r="25" spans="1:25" x14ac:dyDescent="0.3">
      <c r="A25">
        <v>1200</v>
      </c>
      <c r="B25" t="s">
        <v>560</v>
      </c>
      <c r="C25" t="s">
        <v>561</v>
      </c>
      <c r="D25" t="s">
        <v>562</v>
      </c>
      <c r="E25" t="s">
        <v>563</v>
      </c>
      <c r="F25" t="s">
        <v>564</v>
      </c>
      <c r="G25" t="s">
        <v>565</v>
      </c>
      <c r="H25" t="s">
        <v>566</v>
      </c>
      <c r="I25" t="s">
        <v>567</v>
      </c>
      <c r="J25" t="s">
        <v>568</v>
      </c>
      <c r="K25" t="s">
        <v>569</v>
      </c>
      <c r="L25" t="s">
        <v>570</v>
      </c>
      <c r="M25" t="s">
        <v>571</v>
      </c>
      <c r="N25" t="s">
        <v>572</v>
      </c>
      <c r="O25" t="s">
        <v>573</v>
      </c>
      <c r="P25">
        <f>-578.824315176514 -2.84994324171248 -364.411186648164</f>
        <v>-946.08544506639055</v>
      </c>
      <c r="Q25" t="s">
        <v>574</v>
      </c>
      <c r="R25" t="s">
        <v>575</v>
      </c>
      <c r="S25" t="s">
        <v>576</v>
      </c>
      <c r="T25" t="s">
        <v>577</v>
      </c>
      <c r="U25" t="s">
        <v>578</v>
      </c>
      <c r="V25" t="s">
        <v>579</v>
      </c>
      <c r="W25" t="s">
        <v>580</v>
      </c>
      <c r="X25" t="s">
        <v>581</v>
      </c>
      <c r="Y25" t="s">
        <v>582</v>
      </c>
    </row>
    <row r="26" spans="1:25" x14ac:dyDescent="0.3">
      <c r="A26">
        <v>1250</v>
      </c>
      <c r="B26" t="s">
        <v>583</v>
      </c>
      <c r="C26" t="s">
        <v>584</v>
      </c>
      <c r="D26" t="s">
        <v>585</v>
      </c>
      <c r="E26" t="s">
        <v>586</v>
      </c>
      <c r="F26" t="s">
        <v>587</v>
      </c>
      <c r="G26" t="s">
        <v>588</v>
      </c>
      <c r="H26" t="s">
        <v>589</v>
      </c>
      <c r="I26" t="s">
        <v>590</v>
      </c>
      <c r="J26" t="s">
        <v>591</v>
      </c>
      <c r="K26" t="s">
        <v>592</v>
      </c>
      <c r="L26" t="s">
        <v>593</v>
      </c>
      <c r="M26" t="s">
        <v>594</v>
      </c>
      <c r="N26" t="s">
        <v>595</v>
      </c>
      <c r="O26" t="s">
        <v>596</v>
      </c>
      <c r="P26">
        <f>-579.150343808046 -2.43482589567429 -364.34847120749</f>
        <v>-945.93364091121032</v>
      </c>
      <c r="Q26" t="s">
        <v>597</v>
      </c>
      <c r="R26" t="s">
        <v>598</v>
      </c>
      <c r="S26" t="s">
        <v>599</v>
      </c>
      <c r="T26" t="s">
        <v>600</v>
      </c>
      <c r="U26" t="s">
        <v>601</v>
      </c>
      <c r="V26" t="s">
        <v>602</v>
      </c>
      <c r="W26" t="s">
        <v>603</v>
      </c>
      <c r="X26" t="s">
        <v>604</v>
      </c>
      <c r="Y26" t="s">
        <v>605</v>
      </c>
    </row>
    <row r="27" spans="1:25" x14ac:dyDescent="0.3">
      <c r="A27">
        <v>1300</v>
      </c>
      <c r="B27" t="s">
        <v>606</v>
      </c>
      <c r="C27" t="s">
        <v>607</v>
      </c>
      <c r="D27" t="s">
        <v>608</v>
      </c>
      <c r="E27" t="s">
        <v>609</v>
      </c>
      <c r="F27" t="s">
        <v>610</v>
      </c>
      <c r="G27" t="s">
        <v>611</v>
      </c>
      <c r="H27" t="s">
        <v>612</v>
      </c>
      <c r="I27" t="s">
        <v>613</v>
      </c>
      <c r="J27" t="s">
        <v>614</v>
      </c>
      <c r="K27" t="s">
        <v>615</v>
      </c>
      <c r="L27" t="s">
        <v>616</v>
      </c>
      <c r="M27" t="s">
        <v>617</v>
      </c>
      <c r="N27" t="s">
        <v>618</v>
      </c>
      <c r="O27" t="s">
        <v>619</v>
      </c>
      <c r="P27">
        <f>-580.111621597463 -1.89883472342467 -364.09423394959</f>
        <v>-946.1046902704777</v>
      </c>
      <c r="Q27" t="s">
        <v>620</v>
      </c>
      <c r="R27" t="s">
        <v>621</v>
      </c>
      <c r="S27" t="s">
        <v>622</v>
      </c>
      <c r="T27" t="s">
        <v>623</v>
      </c>
      <c r="U27" t="s">
        <v>624</v>
      </c>
      <c r="V27" t="s">
        <v>625</v>
      </c>
      <c r="W27" t="s">
        <v>626</v>
      </c>
      <c r="X27" t="s">
        <v>627</v>
      </c>
      <c r="Y27" t="s">
        <v>628</v>
      </c>
    </row>
    <row r="28" spans="1:25" x14ac:dyDescent="0.3">
      <c r="A28">
        <v>1350</v>
      </c>
      <c r="B28" t="s">
        <v>629</v>
      </c>
      <c r="C28" t="s">
        <v>630</v>
      </c>
      <c r="D28" t="s">
        <v>631</v>
      </c>
      <c r="E28" t="s">
        <v>632</v>
      </c>
      <c r="F28" t="s">
        <v>633</v>
      </c>
      <c r="G28" t="s">
        <v>634</v>
      </c>
      <c r="H28" t="s">
        <v>635</v>
      </c>
      <c r="I28" t="s">
        <v>636</v>
      </c>
      <c r="J28" t="s">
        <v>637</v>
      </c>
      <c r="K28" t="s">
        <v>638</v>
      </c>
      <c r="L28" t="s">
        <v>639</v>
      </c>
      <c r="M28" t="s">
        <v>640</v>
      </c>
      <c r="N28" t="s">
        <v>641</v>
      </c>
      <c r="O28" t="s">
        <v>642</v>
      </c>
      <c r="P28">
        <f>-580.718140899402 -1.72087191729452 -363.915495091261</f>
        <v>-946.35450790795744</v>
      </c>
      <c r="Q28" t="s">
        <v>643</v>
      </c>
      <c r="R28" t="s">
        <v>644</v>
      </c>
      <c r="S28" t="s">
        <v>645</v>
      </c>
      <c r="T28" t="s">
        <v>646</v>
      </c>
      <c r="U28" t="s">
        <v>647</v>
      </c>
      <c r="V28" t="s">
        <v>648</v>
      </c>
      <c r="W28" t="s">
        <v>649</v>
      </c>
      <c r="X28" t="s">
        <v>650</v>
      </c>
      <c r="Y28" t="s">
        <v>651</v>
      </c>
    </row>
    <row r="29" spans="1:25" x14ac:dyDescent="0.3">
      <c r="A29">
        <v>1400</v>
      </c>
      <c r="B29" t="s">
        <v>652</v>
      </c>
      <c r="C29" t="s">
        <v>653</v>
      </c>
      <c r="D29" t="s">
        <v>654</v>
      </c>
      <c r="E29" t="s">
        <v>655</v>
      </c>
      <c r="F29" t="s">
        <v>656</v>
      </c>
      <c r="G29" t="s">
        <v>657</v>
      </c>
      <c r="H29" t="s">
        <v>658</v>
      </c>
      <c r="I29" t="s">
        <v>659</v>
      </c>
      <c r="J29" t="s">
        <v>660</v>
      </c>
      <c r="K29" t="s">
        <v>661</v>
      </c>
      <c r="L29" t="s">
        <v>662</v>
      </c>
      <c r="M29" t="s">
        <v>663</v>
      </c>
      <c r="N29" t="s">
        <v>664</v>
      </c>
      <c r="O29" t="s">
        <v>665</v>
      </c>
      <c r="P29">
        <f>-581.928079482284 -1.01032333899639 -363.646200579697</f>
        <v>-946.58460340097736</v>
      </c>
      <c r="Q29" t="s">
        <v>666</v>
      </c>
      <c r="R29" t="s">
        <v>667</v>
      </c>
      <c r="S29" t="s">
        <v>668</v>
      </c>
      <c r="T29" t="s">
        <v>669</v>
      </c>
      <c r="U29" t="s">
        <v>670</v>
      </c>
      <c r="V29" t="s">
        <v>671</v>
      </c>
      <c r="W29" t="s">
        <v>672</v>
      </c>
      <c r="X29" t="s">
        <v>673</v>
      </c>
      <c r="Y29" t="s">
        <v>674</v>
      </c>
    </row>
    <row r="30" spans="1:25" x14ac:dyDescent="0.3">
      <c r="A30">
        <v>1450</v>
      </c>
      <c r="B30" t="s">
        <v>675</v>
      </c>
      <c r="C30" t="s">
        <v>676</v>
      </c>
      <c r="D30" t="s">
        <v>677</v>
      </c>
      <c r="E30" t="s">
        <v>678</v>
      </c>
      <c r="F30" t="s">
        <v>679</v>
      </c>
      <c r="G30" t="s">
        <v>680</v>
      </c>
      <c r="H30" t="s">
        <v>681</v>
      </c>
      <c r="I30" t="s">
        <v>682</v>
      </c>
      <c r="J30" t="s">
        <v>683</v>
      </c>
      <c r="K30" t="s">
        <v>684</v>
      </c>
      <c r="L30" t="s">
        <v>685</v>
      </c>
      <c r="M30" t="s">
        <v>686</v>
      </c>
      <c r="N30" t="s">
        <v>687</v>
      </c>
      <c r="O30" t="s">
        <v>688</v>
      </c>
      <c r="P30">
        <f>-582.514260586055 -0.509732268605148 -363.567317782221</f>
        <v>-946.59131063688119</v>
      </c>
      <c r="Q30" t="s">
        <v>689</v>
      </c>
      <c r="R30" t="s">
        <v>690</v>
      </c>
      <c r="S30" t="s">
        <v>691</v>
      </c>
      <c r="T30" t="s">
        <v>692</v>
      </c>
      <c r="U30" t="s">
        <v>693</v>
      </c>
      <c r="V30" t="s">
        <v>694</v>
      </c>
      <c r="W30" t="s">
        <v>695</v>
      </c>
      <c r="X30" t="s">
        <v>696</v>
      </c>
      <c r="Y30" t="s">
        <v>697</v>
      </c>
    </row>
    <row r="31" spans="1:25" x14ac:dyDescent="0.3">
      <c r="A31">
        <v>1500</v>
      </c>
      <c r="B31" t="s">
        <v>698</v>
      </c>
      <c r="C31" t="s">
        <v>699</v>
      </c>
      <c r="D31" t="s">
        <v>700</v>
      </c>
      <c r="E31" t="s">
        <v>701</v>
      </c>
      <c r="F31" t="s">
        <v>702</v>
      </c>
      <c r="G31" t="s">
        <v>703</v>
      </c>
      <c r="H31" t="s">
        <v>704</v>
      </c>
      <c r="I31" t="s">
        <v>705</v>
      </c>
      <c r="J31" t="s">
        <v>706</v>
      </c>
      <c r="K31" t="s">
        <v>707</v>
      </c>
      <c r="L31" t="s">
        <v>708</v>
      </c>
      <c r="M31" t="s">
        <v>709</v>
      </c>
      <c r="N31" t="s">
        <v>710</v>
      </c>
      <c r="O31" t="s">
        <v>711</v>
      </c>
      <c r="P31" t="s">
        <v>712</v>
      </c>
      <c r="Q31" t="s">
        <v>713</v>
      </c>
      <c r="R31" t="s">
        <v>714</v>
      </c>
      <c r="S31" t="s">
        <v>715</v>
      </c>
      <c r="T31" t="s">
        <v>716</v>
      </c>
      <c r="U31" t="s">
        <v>717</v>
      </c>
      <c r="V31" t="s">
        <v>718</v>
      </c>
      <c r="W31" t="s">
        <v>719</v>
      </c>
      <c r="X31" t="s">
        <v>720</v>
      </c>
      <c r="Y31" t="s">
        <v>721</v>
      </c>
    </row>
    <row r="32" spans="1:25" x14ac:dyDescent="0.3">
      <c r="A32">
        <v>1550</v>
      </c>
      <c r="B32" t="s">
        <v>722</v>
      </c>
      <c r="C32" t="s">
        <v>723</v>
      </c>
      <c r="D32" t="s">
        <v>724</v>
      </c>
      <c r="E32" t="s">
        <v>725</v>
      </c>
      <c r="F32" t="s">
        <v>726</v>
      </c>
      <c r="G32" t="s">
        <v>727</v>
      </c>
      <c r="H32" t="s">
        <v>728</v>
      </c>
      <c r="I32" t="s">
        <v>729</v>
      </c>
      <c r="J32" t="s">
        <v>730</v>
      </c>
      <c r="K32" t="s">
        <v>731</v>
      </c>
      <c r="L32" t="s">
        <v>732</v>
      </c>
      <c r="M32" t="s">
        <v>733</v>
      </c>
      <c r="N32" t="s">
        <v>734</v>
      </c>
      <c r="O32" t="s">
        <v>735</v>
      </c>
      <c r="P32" t="s">
        <v>736</v>
      </c>
      <c r="Q32" t="s">
        <v>737</v>
      </c>
      <c r="R32" t="s">
        <v>738</v>
      </c>
      <c r="S32" t="s">
        <v>739</v>
      </c>
      <c r="T32" t="s">
        <v>740</v>
      </c>
      <c r="U32" t="s">
        <v>741</v>
      </c>
      <c r="V32" t="s">
        <v>742</v>
      </c>
      <c r="W32" t="s">
        <v>743</v>
      </c>
      <c r="X32" t="s">
        <v>744</v>
      </c>
      <c r="Y32" t="s">
        <v>745</v>
      </c>
    </row>
    <row r="33" spans="1:25" x14ac:dyDescent="0.3">
      <c r="A33">
        <v>1600</v>
      </c>
      <c r="B33" t="s">
        <v>746</v>
      </c>
      <c r="C33" t="s">
        <v>747</v>
      </c>
      <c r="D33" t="s">
        <v>748</v>
      </c>
      <c r="E33" t="s">
        <v>749</v>
      </c>
      <c r="F33" t="s">
        <v>750</v>
      </c>
      <c r="G33" t="s">
        <v>751</v>
      </c>
      <c r="H33" t="s">
        <v>752</v>
      </c>
      <c r="I33" t="s">
        <v>753</v>
      </c>
      <c r="J33" t="s">
        <v>754</v>
      </c>
      <c r="K33" t="s">
        <v>755</v>
      </c>
      <c r="L33" t="s">
        <v>756</v>
      </c>
      <c r="M33" t="s">
        <v>757</v>
      </c>
      <c r="N33" t="s">
        <v>758</v>
      </c>
      <c r="O33" t="s">
        <v>759</v>
      </c>
      <c r="P33" t="s">
        <v>760</v>
      </c>
      <c r="Q33" t="s">
        <v>761</v>
      </c>
      <c r="R33" t="s">
        <v>762</v>
      </c>
      <c r="S33" t="s">
        <v>763</v>
      </c>
      <c r="T33" t="s">
        <v>764</v>
      </c>
      <c r="U33" t="s">
        <v>765</v>
      </c>
      <c r="V33" t="s">
        <v>766</v>
      </c>
      <c r="W33" t="s">
        <v>767</v>
      </c>
      <c r="X33" t="s">
        <v>768</v>
      </c>
      <c r="Y33" t="s">
        <v>769</v>
      </c>
    </row>
    <row r="34" spans="1:25" x14ac:dyDescent="0.3">
      <c r="A34">
        <v>1650</v>
      </c>
      <c r="B34" t="s">
        <v>770</v>
      </c>
      <c r="C34" t="s">
        <v>771</v>
      </c>
      <c r="D34" t="s">
        <v>772</v>
      </c>
      <c r="E34" t="s">
        <v>773</v>
      </c>
      <c r="F34" t="s">
        <v>774</v>
      </c>
      <c r="G34" t="s">
        <v>775</v>
      </c>
      <c r="H34" t="s">
        <v>776</v>
      </c>
      <c r="I34" t="s">
        <v>777</v>
      </c>
      <c r="J34" t="s">
        <v>778</v>
      </c>
      <c r="K34" t="s">
        <v>779</v>
      </c>
      <c r="L34" t="s">
        <v>780</v>
      </c>
      <c r="M34" t="s">
        <v>781</v>
      </c>
      <c r="N34" t="s">
        <v>782</v>
      </c>
      <c r="O34" t="s">
        <v>783</v>
      </c>
      <c r="P34" t="s">
        <v>784</v>
      </c>
      <c r="Q34" t="s">
        <v>785</v>
      </c>
      <c r="R34" t="s">
        <v>786</v>
      </c>
      <c r="S34" t="s">
        <v>787</v>
      </c>
      <c r="T34" t="s">
        <v>788</v>
      </c>
      <c r="U34" t="s">
        <v>789</v>
      </c>
      <c r="V34" t="s">
        <v>790</v>
      </c>
      <c r="W34" t="s">
        <v>791</v>
      </c>
      <c r="X34" t="s">
        <v>792</v>
      </c>
      <c r="Y34" t="s">
        <v>793</v>
      </c>
    </row>
    <row r="35" spans="1:25" x14ac:dyDescent="0.3">
      <c r="A35">
        <v>1700</v>
      </c>
      <c r="B35" t="s">
        <v>794</v>
      </c>
      <c r="C35" t="s">
        <v>795</v>
      </c>
      <c r="D35" t="s">
        <v>796</v>
      </c>
      <c r="E35" t="s">
        <v>797</v>
      </c>
      <c r="F35" t="s">
        <v>798</v>
      </c>
      <c r="G35" t="s">
        <v>799</v>
      </c>
      <c r="H35" t="s">
        <v>800</v>
      </c>
      <c r="I35" t="s">
        <v>801</v>
      </c>
      <c r="J35" t="s">
        <v>802</v>
      </c>
      <c r="K35" t="s">
        <v>803</v>
      </c>
      <c r="L35" t="s">
        <v>804</v>
      </c>
      <c r="M35" t="s">
        <v>805</v>
      </c>
      <c r="N35" t="s">
        <v>806</v>
      </c>
      <c r="O35" t="s">
        <v>807</v>
      </c>
      <c r="P35" t="s">
        <v>808</v>
      </c>
      <c r="Q35" t="s">
        <v>809</v>
      </c>
      <c r="R35" t="s">
        <v>810</v>
      </c>
      <c r="S35" t="s">
        <v>811</v>
      </c>
      <c r="T35" t="s">
        <v>812</v>
      </c>
      <c r="U35" t="s">
        <v>813</v>
      </c>
      <c r="V35" t="s">
        <v>814</v>
      </c>
      <c r="W35" t="s">
        <v>815</v>
      </c>
      <c r="X35" t="s">
        <v>816</v>
      </c>
      <c r="Y35" t="s">
        <v>817</v>
      </c>
    </row>
    <row r="36" spans="1:25" x14ac:dyDescent="0.3">
      <c r="A36">
        <v>1750</v>
      </c>
      <c r="B36" t="s">
        <v>818</v>
      </c>
      <c r="C36" t="s">
        <v>819</v>
      </c>
      <c r="D36" t="s">
        <v>820</v>
      </c>
      <c r="E36" t="s">
        <v>821</v>
      </c>
      <c r="F36" t="s">
        <v>822</v>
      </c>
      <c r="G36" t="s">
        <v>823</v>
      </c>
      <c r="H36" t="s">
        <v>824</v>
      </c>
      <c r="I36" t="s">
        <v>825</v>
      </c>
      <c r="J36" t="s">
        <v>826</v>
      </c>
      <c r="K36" t="s">
        <v>827</v>
      </c>
      <c r="L36" t="s">
        <v>828</v>
      </c>
      <c r="M36" t="s">
        <v>829</v>
      </c>
      <c r="N36" t="s">
        <v>830</v>
      </c>
      <c r="O36" t="s">
        <v>831</v>
      </c>
      <c r="P36" t="s">
        <v>832</v>
      </c>
      <c r="Q36" t="s">
        <v>833</v>
      </c>
      <c r="R36" t="s">
        <v>834</v>
      </c>
      <c r="S36" t="s">
        <v>835</v>
      </c>
      <c r="T36" t="s">
        <v>836</v>
      </c>
      <c r="U36" t="s">
        <v>837</v>
      </c>
      <c r="V36" t="s">
        <v>838</v>
      </c>
      <c r="W36" t="s">
        <v>839</v>
      </c>
      <c r="X36" t="s">
        <v>840</v>
      </c>
      <c r="Y36" t="s">
        <v>841</v>
      </c>
    </row>
    <row r="37" spans="1:25" x14ac:dyDescent="0.3">
      <c r="A37">
        <v>1800</v>
      </c>
      <c r="B37" t="s">
        <v>842</v>
      </c>
      <c r="C37" t="s">
        <v>843</v>
      </c>
      <c r="D37" t="s">
        <v>844</v>
      </c>
      <c r="E37" t="s">
        <v>845</v>
      </c>
      <c r="F37" t="s">
        <v>846</v>
      </c>
      <c r="G37" t="s">
        <v>847</v>
      </c>
      <c r="H37" t="s">
        <v>848</v>
      </c>
      <c r="I37" t="s">
        <v>849</v>
      </c>
      <c r="J37" t="s">
        <v>850</v>
      </c>
      <c r="K37" t="s">
        <v>851</v>
      </c>
      <c r="L37" t="s">
        <v>852</v>
      </c>
      <c r="M37" t="s">
        <v>853</v>
      </c>
      <c r="N37" t="s">
        <v>854</v>
      </c>
      <c r="O37" t="s">
        <v>855</v>
      </c>
      <c r="P37" t="s">
        <v>856</v>
      </c>
      <c r="Q37" t="s">
        <v>857</v>
      </c>
      <c r="R37" t="s">
        <v>858</v>
      </c>
      <c r="S37" t="s">
        <v>859</v>
      </c>
      <c r="T37" t="s">
        <v>860</v>
      </c>
      <c r="U37" t="s">
        <v>861</v>
      </c>
      <c r="V37" t="s">
        <v>862</v>
      </c>
      <c r="W37" t="s">
        <v>863</v>
      </c>
      <c r="X37" t="s">
        <v>864</v>
      </c>
      <c r="Y37" t="s">
        <v>865</v>
      </c>
    </row>
    <row r="38" spans="1:25" x14ac:dyDescent="0.3">
      <c r="A38">
        <v>1850</v>
      </c>
      <c r="B38" t="s">
        <v>866</v>
      </c>
      <c r="C38" t="s">
        <v>867</v>
      </c>
      <c r="D38" t="s">
        <v>868</v>
      </c>
      <c r="E38" t="s">
        <v>869</v>
      </c>
      <c r="F38" t="s">
        <v>870</v>
      </c>
      <c r="G38" t="s">
        <v>871</v>
      </c>
      <c r="H38" t="s">
        <v>872</v>
      </c>
      <c r="I38" t="s">
        <v>873</v>
      </c>
      <c r="J38" t="s">
        <v>874</v>
      </c>
      <c r="K38" t="s">
        <v>875</v>
      </c>
      <c r="L38" t="s">
        <v>876</v>
      </c>
      <c r="M38" t="s">
        <v>877</v>
      </c>
      <c r="N38" t="s">
        <v>878</v>
      </c>
      <c r="O38" t="s">
        <v>879</v>
      </c>
      <c r="P38" t="s">
        <v>880</v>
      </c>
      <c r="Q38" t="s">
        <v>881</v>
      </c>
      <c r="R38" t="s">
        <v>882</v>
      </c>
      <c r="S38" t="s">
        <v>883</v>
      </c>
      <c r="T38" t="s">
        <v>884</v>
      </c>
      <c r="U38" t="s">
        <v>885</v>
      </c>
      <c r="V38" t="s">
        <v>886</v>
      </c>
      <c r="W38" t="s">
        <v>887</v>
      </c>
      <c r="X38" t="s">
        <v>888</v>
      </c>
      <c r="Y38" t="s">
        <v>889</v>
      </c>
    </row>
    <row r="39" spans="1:25" x14ac:dyDescent="0.3">
      <c r="A39">
        <v>1900</v>
      </c>
      <c r="B39" t="s">
        <v>890</v>
      </c>
      <c r="C39" t="s">
        <v>891</v>
      </c>
      <c r="D39" t="s">
        <v>892</v>
      </c>
      <c r="E39" t="s">
        <v>893</v>
      </c>
      <c r="F39" t="s">
        <v>894</v>
      </c>
      <c r="G39" t="s">
        <v>895</v>
      </c>
      <c r="H39" t="s">
        <v>896</v>
      </c>
      <c r="I39" t="s">
        <v>897</v>
      </c>
      <c r="J39" t="s">
        <v>898</v>
      </c>
      <c r="K39" t="s">
        <v>899</v>
      </c>
      <c r="L39" t="s">
        <v>900</v>
      </c>
      <c r="M39" t="s">
        <v>901</v>
      </c>
      <c r="N39" t="s">
        <v>902</v>
      </c>
      <c r="O39" t="s">
        <v>903</v>
      </c>
      <c r="P39" t="s">
        <v>904</v>
      </c>
      <c r="Q39" t="s">
        <v>905</v>
      </c>
      <c r="R39" t="s">
        <v>906</v>
      </c>
      <c r="S39" t="s">
        <v>907</v>
      </c>
      <c r="T39" t="s">
        <v>908</v>
      </c>
      <c r="U39" t="s">
        <v>909</v>
      </c>
      <c r="V39" t="s">
        <v>910</v>
      </c>
      <c r="W39" t="s">
        <v>911</v>
      </c>
      <c r="X39" t="s">
        <v>912</v>
      </c>
      <c r="Y39" t="s">
        <v>913</v>
      </c>
    </row>
    <row r="40" spans="1:25" x14ac:dyDescent="0.3">
      <c r="A40">
        <v>1950</v>
      </c>
      <c r="B40" t="s">
        <v>914</v>
      </c>
      <c r="C40" t="s">
        <v>915</v>
      </c>
      <c r="D40" t="s">
        <v>916</v>
      </c>
      <c r="E40" t="s">
        <v>917</v>
      </c>
      <c r="F40" t="s">
        <v>918</v>
      </c>
      <c r="G40" t="s">
        <v>919</v>
      </c>
      <c r="H40" t="s">
        <v>920</v>
      </c>
      <c r="I40" t="s">
        <v>921</v>
      </c>
      <c r="J40" t="s">
        <v>922</v>
      </c>
      <c r="K40" t="s">
        <v>923</v>
      </c>
      <c r="L40" t="s">
        <v>924</v>
      </c>
      <c r="M40" t="s">
        <v>925</v>
      </c>
      <c r="N40" t="s">
        <v>926</v>
      </c>
      <c r="O40" t="s">
        <v>927</v>
      </c>
      <c r="P40" t="s">
        <v>928</v>
      </c>
      <c r="Q40" t="s">
        <v>929</v>
      </c>
      <c r="R40" t="s">
        <v>930</v>
      </c>
      <c r="S40" t="s">
        <v>931</v>
      </c>
      <c r="T40" t="s">
        <v>932</v>
      </c>
      <c r="U40" t="s">
        <v>933</v>
      </c>
      <c r="V40" t="s">
        <v>934</v>
      </c>
      <c r="W40" t="s">
        <v>935</v>
      </c>
      <c r="X40" t="s">
        <v>936</v>
      </c>
      <c r="Y40" t="s">
        <v>937</v>
      </c>
    </row>
    <row r="41" spans="1:25" x14ac:dyDescent="0.3">
      <c r="A41">
        <v>2000</v>
      </c>
      <c r="B41" t="s">
        <v>938</v>
      </c>
      <c r="C41" t="s">
        <v>939</v>
      </c>
      <c r="D41" t="s">
        <v>940</v>
      </c>
      <c r="E41" t="s">
        <v>941</v>
      </c>
      <c r="F41" t="s">
        <v>942</v>
      </c>
      <c r="G41" t="s">
        <v>943</v>
      </c>
      <c r="H41" t="s">
        <v>944</v>
      </c>
      <c r="I41" t="s">
        <v>945</v>
      </c>
      <c r="J41" t="s">
        <v>946</v>
      </c>
      <c r="K41" t="s">
        <v>947</v>
      </c>
      <c r="L41" t="s">
        <v>948</v>
      </c>
      <c r="M41" t="s">
        <v>949</v>
      </c>
      <c r="N41" t="s">
        <v>950</v>
      </c>
      <c r="O41" t="s">
        <v>951</v>
      </c>
      <c r="P41" t="s">
        <v>952</v>
      </c>
      <c r="Q41" t="s">
        <v>953</v>
      </c>
      <c r="R41" t="s">
        <v>954</v>
      </c>
      <c r="S41" t="s">
        <v>955</v>
      </c>
      <c r="T41" t="s">
        <v>956</v>
      </c>
      <c r="U41" t="s">
        <v>957</v>
      </c>
      <c r="V41" t="s">
        <v>958</v>
      </c>
      <c r="W41" t="s">
        <v>959</v>
      </c>
      <c r="X41" t="s">
        <v>960</v>
      </c>
      <c r="Y41" t="s">
        <v>961</v>
      </c>
    </row>
    <row r="42" spans="1:25" x14ac:dyDescent="0.3">
      <c r="A42">
        <v>2050</v>
      </c>
      <c r="B42" t="s">
        <v>962</v>
      </c>
      <c r="C42" t="s">
        <v>963</v>
      </c>
      <c r="D42" t="s">
        <v>964</v>
      </c>
      <c r="E42" t="s">
        <v>965</v>
      </c>
      <c r="F42" t="s">
        <v>966</v>
      </c>
      <c r="G42" t="s">
        <v>967</v>
      </c>
      <c r="H42" t="s">
        <v>968</v>
      </c>
      <c r="I42" t="s">
        <v>969</v>
      </c>
      <c r="J42" t="s">
        <v>970</v>
      </c>
      <c r="K42" t="s">
        <v>971</v>
      </c>
      <c r="L42" t="s">
        <v>972</v>
      </c>
      <c r="M42" t="s">
        <v>973</v>
      </c>
      <c r="N42" t="s">
        <v>974</v>
      </c>
      <c r="O42" t="s">
        <v>975</v>
      </c>
      <c r="P42" t="s">
        <v>976</v>
      </c>
      <c r="Q42" t="s">
        <v>977</v>
      </c>
      <c r="R42" t="s">
        <v>978</v>
      </c>
      <c r="S42" t="s">
        <v>979</v>
      </c>
      <c r="T42" t="s">
        <v>980</v>
      </c>
      <c r="U42" t="s">
        <v>981</v>
      </c>
      <c r="V42" t="s">
        <v>982</v>
      </c>
      <c r="W42" t="s">
        <v>983</v>
      </c>
      <c r="X42" t="s">
        <v>984</v>
      </c>
      <c r="Y42" t="s">
        <v>985</v>
      </c>
    </row>
    <row r="43" spans="1:25" x14ac:dyDescent="0.3">
      <c r="A43">
        <v>2100</v>
      </c>
      <c r="B43" t="s">
        <v>986</v>
      </c>
      <c r="C43" t="s">
        <v>987</v>
      </c>
      <c r="D43" t="s">
        <v>988</v>
      </c>
      <c r="E43" t="s">
        <v>989</v>
      </c>
      <c r="F43" t="s">
        <v>990</v>
      </c>
      <c r="G43" t="s">
        <v>991</v>
      </c>
      <c r="H43" t="s">
        <v>992</v>
      </c>
      <c r="I43" t="s">
        <v>993</v>
      </c>
      <c r="J43" t="s">
        <v>994</v>
      </c>
      <c r="K43" t="s">
        <v>995</v>
      </c>
      <c r="L43" t="s">
        <v>996</v>
      </c>
      <c r="M43" t="s">
        <v>997</v>
      </c>
      <c r="N43" t="s">
        <v>998</v>
      </c>
      <c r="O43" t="s">
        <v>999</v>
      </c>
      <c r="P43" t="s">
        <v>1000</v>
      </c>
      <c r="Q43" t="s">
        <v>1001</v>
      </c>
      <c r="R43" t="s">
        <v>1002</v>
      </c>
      <c r="S43" t="s">
        <v>1003</v>
      </c>
      <c r="T43" t="s">
        <v>1004</v>
      </c>
      <c r="U43" t="s">
        <v>1005</v>
      </c>
      <c r="V43" t="s">
        <v>1006</v>
      </c>
      <c r="W43" t="s">
        <v>1007</v>
      </c>
      <c r="X43" t="s">
        <v>1008</v>
      </c>
      <c r="Y43" t="s">
        <v>1009</v>
      </c>
    </row>
    <row r="44" spans="1:25" x14ac:dyDescent="0.3">
      <c r="A44">
        <v>2150</v>
      </c>
      <c r="B44" t="s">
        <v>1010</v>
      </c>
      <c r="C44" t="s">
        <v>1011</v>
      </c>
      <c r="D44" t="s">
        <v>1012</v>
      </c>
      <c r="E44" t="s">
        <v>1013</v>
      </c>
      <c r="F44" t="s">
        <v>1014</v>
      </c>
      <c r="G44" t="s">
        <v>1015</v>
      </c>
      <c r="H44" t="s">
        <v>1016</v>
      </c>
      <c r="I44" t="s">
        <v>1017</v>
      </c>
      <c r="J44" t="s">
        <v>1018</v>
      </c>
      <c r="K44" t="s">
        <v>1019</v>
      </c>
      <c r="L44" t="s">
        <v>1020</v>
      </c>
      <c r="M44" t="s">
        <v>1021</v>
      </c>
      <c r="N44" t="s">
        <v>1022</v>
      </c>
      <c r="O44" t="s">
        <v>1023</v>
      </c>
      <c r="P44" t="s">
        <v>1024</v>
      </c>
      <c r="Q44" t="s">
        <v>1025</v>
      </c>
      <c r="R44" t="s">
        <v>1026</v>
      </c>
      <c r="S44" t="s">
        <v>1027</v>
      </c>
      <c r="T44" t="s">
        <v>1028</v>
      </c>
      <c r="U44" t="s">
        <v>1029</v>
      </c>
      <c r="V44" t="s">
        <v>1030</v>
      </c>
      <c r="W44" t="s">
        <v>1031</v>
      </c>
      <c r="X44" t="s">
        <v>1032</v>
      </c>
      <c r="Y44" t="s">
        <v>1033</v>
      </c>
    </row>
    <row r="45" spans="1:25" x14ac:dyDescent="0.3">
      <c r="A45">
        <v>2200</v>
      </c>
      <c r="B45" t="s">
        <v>1034</v>
      </c>
      <c r="C45" t="s">
        <v>1035</v>
      </c>
      <c r="D45" t="s">
        <v>1036</v>
      </c>
      <c r="E45" t="s">
        <v>1037</v>
      </c>
      <c r="F45" t="s">
        <v>1038</v>
      </c>
      <c r="G45" t="s">
        <v>1039</v>
      </c>
      <c r="H45" t="s">
        <v>1040</v>
      </c>
      <c r="I45" t="s">
        <v>1041</v>
      </c>
      <c r="J45" t="s">
        <v>1042</v>
      </c>
      <c r="K45" t="s">
        <v>1043</v>
      </c>
      <c r="L45" t="s">
        <v>1044</v>
      </c>
      <c r="M45" t="s">
        <v>1045</v>
      </c>
      <c r="N45" t="s">
        <v>1046</v>
      </c>
      <c r="O45" t="s">
        <v>1047</v>
      </c>
      <c r="P45" t="s">
        <v>1048</v>
      </c>
      <c r="Q45" t="s">
        <v>1049</v>
      </c>
      <c r="R45" t="s">
        <v>1050</v>
      </c>
      <c r="S45" t="s">
        <v>1051</v>
      </c>
      <c r="T45" t="s">
        <v>1052</v>
      </c>
      <c r="U45" t="s">
        <v>1053</v>
      </c>
      <c r="V45" t="s">
        <v>1054</v>
      </c>
      <c r="W45" t="s">
        <v>1055</v>
      </c>
      <c r="X45" t="s">
        <v>1056</v>
      </c>
      <c r="Y45" t="s">
        <v>1057</v>
      </c>
    </row>
    <row r="46" spans="1:25" x14ac:dyDescent="0.3">
      <c r="A46">
        <v>2250</v>
      </c>
      <c r="B46" t="s">
        <v>1058</v>
      </c>
      <c r="C46" t="s">
        <v>1059</v>
      </c>
      <c r="D46" t="s">
        <v>1060</v>
      </c>
      <c r="E46" t="s">
        <v>1061</v>
      </c>
      <c r="F46" t="s">
        <v>1062</v>
      </c>
      <c r="G46" t="s">
        <v>1063</v>
      </c>
      <c r="H46" t="s">
        <v>1064</v>
      </c>
      <c r="I46" t="s">
        <v>1065</v>
      </c>
      <c r="J46" t="s">
        <v>1066</v>
      </c>
      <c r="K46" t="s">
        <v>1067</v>
      </c>
      <c r="L46" t="s">
        <v>1068</v>
      </c>
      <c r="M46" t="s">
        <v>1069</v>
      </c>
      <c r="N46" t="s">
        <v>1070</v>
      </c>
      <c r="O46" t="s">
        <v>1071</v>
      </c>
      <c r="P46" t="s">
        <v>1072</v>
      </c>
      <c r="Q46" t="s">
        <v>1073</v>
      </c>
      <c r="R46" t="s">
        <v>1074</v>
      </c>
      <c r="S46" t="s">
        <v>1075</v>
      </c>
      <c r="T46" t="s">
        <v>1076</v>
      </c>
      <c r="U46" t="s">
        <v>1077</v>
      </c>
      <c r="V46" t="s">
        <v>1078</v>
      </c>
      <c r="W46" t="s">
        <v>1079</v>
      </c>
      <c r="X46" t="s">
        <v>1080</v>
      </c>
      <c r="Y46" t="s">
        <v>1081</v>
      </c>
    </row>
    <row r="47" spans="1:25" x14ac:dyDescent="0.3">
      <c r="A47">
        <v>2300</v>
      </c>
      <c r="B47" t="s">
        <v>1082</v>
      </c>
      <c r="C47" t="s">
        <v>1083</v>
      </c>
      <c r="D47" t="s">
        <v>1084</v>
      </c>
      <c r="E47" t="s">
        <v>1085</v>
      </c>
      <c r="F47" t="s">
        <v>1086</v>
      </c>
      <c r="G47" t="s">
        <v>1087</v>
      </c>
      <c r="H47" t="s">
        <v>1088</v>
      </c>
      <c r="I47" t="s">
        <v>1089</v>
      </c>
      <c r="J47" t="s">
        <v>1090</v>
      </c>
      <c r="K47" t="s">
        <v>1091</v>
      </c>
      <c r="L47" t="s">
        <v>1092</v>
      </c>
      <c r="M47" t="s">
        <v>1093</v>
      </c>
      <c r="N47" t="s">
        <v>1094</v>
      </c>
      <c r="O47" t="s">
        <v>1095</v>
      </c>
      <c r="P47" t="s">
        <v>1096</v>
      </c>
      <c r="Q47" t="s">
        <v>1097</v>
      </c>
      <c r="R47" t="s">
        <v>1098</v>
      </c>
      <c r="S47" t="s">
        <v>1099</v>
      </c>
      <c r="T47" t="s">
        <v>1100</v>
      </c>
      <c r="U47" t="s">
        <v>1101</v>
      </c>
      <c r="V47" t="s">
        <v>1102</v>
      </c>
      <c r="W47" t="s">
        <v>1103</v>
      </c>
      <c r="X47" t="s">
        <v>1104</v>
      </c>
      <c r="Y47" t="s">
        <v>1105</v>
      </c>
    </row>
    <row r="48" spans="1:25" x14ac:dyDescent="0.3">
      <c r="A48">
        <v>2350</v>
      </c>
      <c r="B48" t="s">
        <v>1106</v>
      </c>
      <c r="C48" t="s">
        <v>1107</v>
      </c>
      <c r="D48" t="s">
        <v>1108</v>
      </c>
      <c r="E48" t="s">
        <v>1109</v>
      </c>
      <c r="F48" t="s">
        <v>1110</v>
      </c>
      <c r="G48" t="s">
        <v>1111</v>
      </c>
      <c r="H48" t="s">
        <v>1112</v>
      </c>
      <c r="I48" t="s">
        <v>1113</v>
      </c>
      <c r="J48" t="s">
        <v>1114</v>
      </c>
      <c r="K48" t="s">
        <v>1115</v>
      </c>
      <c r="L48" t="s">
        <v>1116</v>
      </c>
      <c r="M48" t="s">
        <v>1117</v>
      </c>
      <c r="N48" t="s">
        <v>1118</v>
      </c>
      <c r="O48" t="s">
        <v>1119</v>
      </c>
      <c r="P48" t="s">
        <v>1120</v>
      </c>
      <c r="Q48" t="s">
        <v>1121</v>
      </c>
      <c r="R48" t="s">
        <v>1122</v>
      </c>
      <c r="S48" t="s">
        <v>1123</v>
      </c>
      <c r="T48" t="s">
        <v>1124</v>
      </c>
      <c r="U48" t="s">
        <v>1125</v>
      </c>
      <c r="V48" t="s">
        <v>1126</v>
      </c>
      <c r="W48" t="s">
        <v>1127</v>
      </c>
      <c r="X48" t="s">
        <v>1128</v>
      </c>
      <c r="Y48" t="s">
        <v>1129</v>
      </c>
    </row>
    <row r="49" spans="1:25" x14ac:dyDescent="0.3">
      <c r="A49">
        <v>2400</v>
      </c>
      <c r="B49" t="s">
        <v>1130</v>
      </c>
      <c r="C49" t="s">
        <v>1131</v>
      </c>
      <c r="D49" t="s">
        <v>1132</v>
      </c>
      <c r="E49" t="s">
        <v>1133</v>
      </c>
      <c r="F49" t="s">
        <v>1134</v>
      </c>
      <c r="G49" t="s">
        <v>1135</v>
      </c>
      <c r="H49" t="s">
        <v>1136</v>
      </c>
      <c r="I49" t="s">
        <v>1137</v>
      </c>
      <c r="J49" t="s">
        <v>1138</v>
      </c>
      <c r="K49" t="s">
        <v>1139</v>
      </c>
      <c r="L49" t="s">
        <v>1140</v>
      </c>
      <c r="M49" t="s">
        <v>1141</v>
      </c>
      <c r="N49" t="s">
        <v>1142</v>
      </c>
      <c r="O49" t="s">
        <v>1143</v>
      </c>
      <c r="P49" t="s">
        <v>1144</v>
      </c>
      <c r="Q49" t="s">
        <v>1145</v>
      </c>
      <c r="R49" t="s">
        <v>1146</v>
      </c>
      <c r="S49" t="s">
        <v>1147</v>
      </c>
      <c r="T49" t="s">
        <v>1148</v>
      </c>
      <c r="U49" t="s">
        <v>1149</v>
      </c>
      <c r="V49" t="s">
        <v>1150</v>
      </c>
      <c r="W49" t="s">
        <v>1151</v>
      </c>
      <c r="X49" t="s">
        <v>1152</v>
      </c>
      <c r="Y49" t="s">
        <v>1153</v>
      </c>
    </row>
    <row r="50" spans="1:25" x14ac:dyDescent="0.3">
      <c r="A50">
        <v>2450</v>
      </c>
      <c r="B50" t="s">
        <v>1154</v>
      </c>
      <c r="C50" t="s">
        <v>1155</v>
      </c>
      <c r="D50" t="s">
        <v>1156</v>
      </c>
      <c r="E50" t="s">
        <v>1157</v>
      </c>
      <c r="F50" t="s">
        <v>1158</v>
      </c>
      <c r="G50" t="s">
        <v>1159</v>
      </c>
      <c r="H50" t="s">
        <v>1160</v>
      </c>
      <c r="I50" t="s">
        <v>1161</v>
      </c>
      <c r="J50" t="s">
        <v>1162</v>
      </c>
      <c r="K50" t="s">
        <v>1163</v>
      </c>
      <c r="L50" t="s">
        <v>1164</v>
      </c>
      <c r="M50" t="s">
        <v>1165</v>
      </c>
      <c r="N50" t="s">
        <v>1166</v>
      </c>
      <c r="O50" t="s">
        <v>1167</v>
      </c>
      <c r="P50" t="s">
        <v>1168</v>
      </c>
      <c r="Q50" t="s">
        <v>1169</v>
      </c>
      <c r="R50" t="s">
        <v>1170</v>
      </c>
      <c r="S50" t="s">
        <v>1171</v>
      </c>
      <c r="T50" t="s">
        <v>1172</v>
      </c>
      <c r="U50" t="s">
        <v>1173</v>
      </c>
      <c r="V50" t="s">
        <v>1174</v>
      </c>
      <c r="W50" t="s">
        <v>1175</v>
      </c>
      <c r="X50" t="s">
        <v>1176</v>
      </c>
      <c r="Y50" t="s">
        <v>1177</v>
      </c>
    </row>
    <row r="51" spans="1:25" x14ac:dyDescent="0.3">
      <c r="A51">
        <v>2500</v>
      </c>
      <c r="B51" t="s">
        <v>1178</v>
      </c>
      <c r="C51" t="s">
        <v>1179</v>
      </c>
      <c r="D51" t="s">
        <v>1180</v>
      </c>
      <c r="E51" t="s">
        <v>1181</v>
      </c>
      <c r="F51" t="s">
        <v>1182</v>
      </c>
      <c r="G51" t="s">
        <v>1183</v>
      </c>
      <c r="H51" t="s">
        <v>1184</v>
      </c>
      <c r="I51" t="s">
        <v>1185</v>
      </c>
      <c r="J51" t="s">
        <v>1186</v>
      </c>
      <c r="K51" t="s">
        <v>1187</v>
      </c>
      <c r="L51" t="s">
        <v>1188</v>
      </c>
      <c r="M51" t="s">
        <v>1189</v>
      </c>
      <c r="N51" t="s">
        <v>1190</v>
      </c>
      <c r="O51" t="s">
        <v>1191</v>
      </c>
      <c r="P51" t="s">
        <v>1192</v>
      </c>
      <c r="Q51" t="s">
        <v>1193</v>
      </c>
      <c r="R51" t="s">
        <v>1194</v>
      </c>
      <c r="S51" t="s">
        <v>1195</v>
      </c>
      <c r="T51" t="s">
        <v>1196</v>
      </c>
      <c r="U51" t="s">
        <v>1197</v>
      </c>
      <c r="V51" t="s">
        <v>1198</v>
      </c>
      <c r="W51" t="s">
        <v>1199</v>
      </c>
      <c r="X51" t="s">
        <v>1200</v>
      </c>
      <c r="Y51" t="s">
        <v>1201</v>
      </c>
    </row>
    <row r="52" spans="1:25" x14ac:dyDescent="0.3">
      <c r="A52">
        <v>2550</v>
      </c>
      <c r="B52" t="s">
        <v>1202</v>
      </c>
      <c r="C52" t="s">
        <v>1203</v>
      </c>
      <c r="D52" t="s">
        <v>1204</v>
      </c>
      <c r="E52" t="s">
        <v>1205</v>
      </c>
      <c r="F52" t="s">
        <v>1206</v>
      </c>
      <c r="G52" t="s">
        <v>1207</v>
      </c>
      <c r="H52" t="s">
        <v>1208</v>
      </c>
      <c r="I52" t="s">
        <v>1209</v>
      </c>
      <c r="J52" t="s">
        <v>1210</v>
      </c>
      <c r="K52" t="s">
        <v>1211</v>
      </c>
      <c r="L52" t="s">
        <v>1212</v>
      </c>
      <c r="M52" t="s">
        <v>1213</v>
      </c>
      <c r="N52" t="s">
        <v>1214</v>
      </c>
      <c r="O52" t="s">
        <v>1215</v>
      </c>
      <c r="P52" t="s">
        <v>1216</v>
      </c>
      <c r="Q52" t="s">
        <v>1217</v>
      </c>
      <c r="R52" t="s">
        <v>1218</v>
      </c>
      <c r="S52" t="s">
        <v>1219</v>
      </c>
      <c r="T52" t="s">
        <v>1220</v>
      </c>
      <c r="U52" t="s">
        <v>1221</v>
      </c>
      <c r="V52" t="s">
        <v>1222</v>
      </c>
      <c r="W52" t="s">
        <v>1223</v>
      </c>
      <c r="X52" t="s">
        <v>1224</v>
      </c>
      <c r="Y52" t="s">
        <v>1225</v>
      </c>
    </row>
    <row r="53" spans="1:25" x14ac:dyDescent="0.3">
      <c r="A53">
        <v>2600</v>
      </c>
      <c r="B53" t="s">
        <v>1226</v>
      </c>
      <c r="C53" t="s">
        <v>1227</v>
      </c>
      <c r="D53" t="s">
        <v>1228</v>
      </c>
      <c r="E53" t="s">
        <v>1229</v>
      </c>
      <c r="F53" t="s">
        <v>1230</v>
      </c>
      <c r="G53" t="s">
        <v>1231</v>
      </c>
      <c r="H53" t="s">
        <v>1232</v>
      </c>
      <c r="I53" t="s">
        <v>1233</v>
      </c>
      <c r="J53" t="s">
        <v>1234</v>
      </c>
      <c r="K53" t="s">
        <v>1235</v>
      </c>
      <c r="L53" t="s">
        <v>1236</v>
      </c>
      <c r="M53" t="s">
        <v>1237</v>
      </c>
      <c r="N53" t="s">
        <v>1238</v>
      </c>
      <c r="O53" t="s">
        <v>1239</v>
      </c>
      <c r="P53" t="s">
        <v>1240</v>
      </c>
      <c r="Q53" t="s">
        <v>1241</v>
      </c>
      <c r="R53" t="s">
        <v>1242</v>
      </c>
      <c r="S53" t="s">
        <v>1243</v>
      </c>
      <c r="T53" t="s">
        <v>1244</v>
      </c>
      <c r="U53" t="s">
        <v>1245</v>
      </c>
      <c r="V53" t="s">
        <v>1246</v>
      </c>
      <c r="W53" t="s">
        <v>1247</v>
      </c>
      <c r="X53" t="s">
        <v>1248</v>
      </c>
      <c r="Y53" t="s">
        <v>1249</v>
      </c>
    </row>
    <row r="54" spans="1:25" x14ac:dyDescent="0.3">
      <c r="A54">
        <v>2650</v>
      </c>
      <c r="B54" t="s">
        <v>1250</v>
      </c>
      <c r="C54" t="s">
        <v>1251</v>
      </c>
      <c r="D54" t="s">
        <v>1252</v>
      </c>
      <c r="E54" t="s">
        <v>1253</v>
      </c>
      <c r="F54" t="s">
        <v>1254</v>
      </c>
      <c r="G54" t="s">
        <v>1255</v>
      </c>
      <c r="H54" t="s">
        <v>1256</v>
      </c>
      <c r="I54" t="s">
        <v>1257</v>
      </c>
      <c r="J54" t="s">
        <v>1258</v>
      </c>
      <c r="K54" t="s">
        <v>1259</v>
      </c>
      <c r="L54" t="s">
        <v>1260</v>
      </c>
      <c r="M54" t="s">
        <v>1261</v>
      </c>
      <c r="N54" t="s">
        <v>1262</v>
      </c>
      <c r="O54" t="s">
        <v>1263</v>
      </c>
      <c r="P54" t="s">
        <v>1264</v>
      </c>
      <c r="Q54" t="s">
        <v>1265</v>
      </c>
      <c r="R54" t="s">
        <v>1266</v>
      </c>
      <c r="S54" t="s">
        <v>1267</v>
      </c>
      <c r="T54" t="s">
        <v>1268</v>
      </c>
      <c r="U54" t="s">
        <v>1269</v>
      </c>
      <c r="V54" t="s">
        <v>1270</v>
      </c>
      <c r="W54" t="s">
        <v>1271</v>
      </c>
      <c r="X54" t="s">
        <v>1272</v>
      </c>
      <c r="Y54" t="s">
        <v>1273</v>
      </c>
    </row>
    <row r="55" spans="1:25" x14ac:dyDescent="0.3">
      <c r="A55">
        <v>2700</v>
      </c>
      <c r="B55" t="s">
        <v>1274</v>
      </c>
      <c r="C55" t="s">
        <v>1275</v>
      </c>
      <c r="D55" t="s">
        <v>1276</v>
      </c>
      <c r="E55" t="s">
        <v>1277</v>
      </c>
      <c r="F55" t="s">
        <v>1278</v>
      </c>
      <c r="G55" t="s">
        <v>1279</v>
      </c>
      <c r="H55" t="s">
        <v>1280</v>
      </c>
      <c r="I55" t="s">
        <v>1281</v>
      </c>
      <c r="J55" t="s">
        <v>1282</v>
      </c>
      <c r="K55" t="s">
        <v>1283</v>
      </c>
      <c r="L55" t="s">
        <v>1284</v>
      </c>
      <c r="M55" t="s">
        <v>1285</v>
      </c>
      <c r="N55" t="s">
        <v>1286</v>
      </c>
      <c r="O55" t="s">
        <v>1287</v>
      </c>
      <c r="P55" t="s">
        <v>1288</v>
      </c>
      <c r="Q55" t="s">
        <v>1289</v>
      </c>
      <c r="R55" t="s">
        <v>1290</v>
      </c>
      <c r="S55" t="s">
        <v>1291</v>
      </c>
      <c r="T55" t="s">
        <v>1292</v>
      </c>
      <c r="U55" t="s">
        <v>1293</v>
      </c>
      <c r="V55" t="s">
        <v>1294</v>
      </c>
      <c r="W55" t="s">
        <v>1295</v>
      </c>
      <c r="X55" t="s">
        <v>1296</v>
      </c>
      <c r="Y55" t="s">
        <v>1297</v>
      </c>
    </row>
    <row r="56" spans="1:25" x14ac:dyDescent="0.3">
      <c r="A56">
        <v>2750</v>
      </c>
      <c r="B56" t="s">
        <v>1298</v>
      </c>
      <c r="C56" t="s">
        <v>1299</v>
      </c>
      <c r="D56" t="s">
        <v>1300</v>
      </c>
      <c r="E56" t="s">
        <v>1301</v>
      </c>
      <c r="F56" t="s">
        <v>1302</v>
      </c>
      <c r="G56" t="s">
        <v>1303</v>
      </c>
      <c r="H56" t="s">
        <v>1304</v>
      </c>
      <c r="I56" t="s">
        <v>1305</v>
      </c>
      <c r="J56" t="s">
        <v>1306</v>
      </c>
      <c r="K56" t="s">
        <v>1307</v>
      </c>
      <c r="L56" t="s">
        <v>1308</v>
      </c>
      <c r="M56" t="s">
        <v>1309</v>
      </c>
      <c r="N56" t="s">
        <v>1310</v>
      </c>
      <c r="O56" t="s">
        <v>1311</v>
      </c>
      <c r="P56" t="s">
        <v>1312</v>
      </c>
      <c r="Q56" t="s">
        <v>1313</v>
      </c>
      <c r="R56" t="s">
        <v>1314</v>
      </c>
      <c r="S56" t="s">
        <v>1315</v>
      </c>
      <c r="T56" t="s">
        <v>1316</v>
      </c>
      <c r="U56" t="s">
        <v>1317</v>
      </c>
      <c r="V56" t="s">
        <v>1318</v>
      </c>
      <c r="W56" t="s">
        <v>1319</v>
      </c>
      <c r="X56" t="s">
        <v>1320</v>
      </c>
      <c r="Y56" t="s">
        <v>1321</v>
      </c>
    </row>
    <row r="57" spans="1:25" x14ac:dyDescent="0.3">
      <c r="A57">
        <v>2800</v>
      </c>
      <c r="B57" t="s">
        <v>1322</v>
      </c>
      <c r="C57" t="s">
        <v>1323</v>
      </c>
      <c r="D57" t="s">
        <v>1324</v>
      </c>
      <c r="E57" t="s">
        <v>1325</v>
      </c>
      <c r="F57" t="s">
        <v>1326</v>
      </c>
      <c r="G57" t="s">
        <v>1327</v>
      </c>
      <c r="H57" t="s">
        <v>1328</v>
      </c>
      <c r="I57" t="s">
        <v>1329</v>
      </c>
      <c r="J57" t="s">
        <v>1330</v>
      </c>
      <c r="K57" t="s">
        <v>1331</v>
      </c>
      <c r="L57" t="s">
        <v>1332</v>
      </c>
      <c r="M57" t="s">
        <v>1333</v>
      </c>
      <c r="N57" t="s">
        <v>1334</v>
      </c>
      <c r="O57" t="s">
        <v>1335</v>
      </c>
      <c r="P57" t="s">
        <v>1336</v>
      </c>
      <c r="Q57" t="s">
        <v>1337</v>
      </c>
      <c r="R57" t="s">
        <v>1338</v>
      </c>
      <c r="S57" t="s">
        <v>1339</v>
      </c>
      <c r="T57" t="s">
        <v>1340</v>
      </c>
      <c r="U57" t="s">
        <v>1341</v>
      </c>
      <c r="V57" t="s">
        <v>1342</v>
      </c>
      <c r="W57" t="s">
        <v>1343</v>
      </c>
      <c r="X57" t="s">
        <v>1344</v>
      </c>
      <c r="Y57" t="s">
        <v>1345</v>
      </c>
    </row>
    <row r="58" spans="1:25" x14ac:dyDescent="0.3">
      <c r="A58">
        <v>2850</v>
      </c>
      <c r="B58" t="s">
        <v>1346</v>
      </c>
      <c r="C58" t="s">
        <v>1347</v>
      </c>
      <c r="D58" t="s">
        <v>1348</v>
      </c>
      <c r="E58" t="s">
        <v>1349</v>
      </c>
      <c r="F58" t="s">
        <v>1350</v>
      </c>
      <c r="G58" t="s">
        <v>1351</v>
      </c>
      <c r="H58" t="s">
        <v>1352</v>
      </c>
      <c r="I58" t="s">
        <v>1353</v>
      </c>
      <c r="J58" t="s">
        <v>1354</v>
      </c>
      <c r="K58" t="s">
        <v>1355</v>
      </c>
      <c r="L58" t="s">
        <v>1356</v>
      </c>
      <c r="M58" t="s">
        <v>1357</v>
      </c>
      <c r="N58" t="s">
        <v>1358</v>
      </c>
      <c r="O58" t="s">
        <v>1359</v>
      </c>
      <c r="P58" t="s">
        <v>1360</v>
      </c>
      <c r="Q58" t="s">
        <v>1361</v>
      </c>
      <c r="R58" t="s">
        <v>1362</v>
      </c>
      <c r="S58" t="s">
        <v>1363</v>
      </c>
      <c r="T58" t="s">
        <v>1364</v>
      </c>
      <c r="U58" t="s">
        <v>1365</v>
      </c>
      <c r="V58" t="s">
        <v>1366</v>
      </c>
      <c r="W58" t="s">
        <v>1367</v>
      </c>
      <c r="X58" t="s">
        <v>1368</v>
      </c>
      <c r="Y58" t="s">
        <v>1369</v>
      </c>
    </row>
    <row r="59" spans="1:25" x14ac:dyDescent="0.3">
      <c r="A59">
        <v>2900</v>
      </c>
      <c r="B59" t="s">
        <v>1370</v>
      </c>
      <c r="C59" t="s">
        <v>1371</v>
      </c>
      <c r="D59" t="s">
        <v>1372</v>
      </c>
      <c r="E59" t="s">
        <v>1373</v>
      </c>
      <c r="F59" t="s">
        <v>1374</v>
      </c>
      <c r="G59" t="s">
        <v>1375</v>
      </c>
      <c r="H59" t="s">
        <v>1376</v>
      </c>
      <c r="I59" t="s">
        <v>1377</v>
      </c>
      <c r="J59" t="s">
        <v>1378</v>
      </c>
      <c r="K59" t="s">
        <v>1379</v>
      </c>
      <c r="L59" t="s">
        <v>1380</v>
      </c>
      <c r="M59" t="s">
        <v>1381</v>
      </c>
      <c r="N59" t="s">
        <v>1382</v>
      </c>
      <c r="O59" t="s">
        <v>1383</v>
      </c>
      <c r="P59" t="s">
        <v>1384</v>
      </c>
      <c r="Q59" t="s">
        <v>1385</v>
      </c>
      <c r="R59" t="s">
        <v>1386</v>
      </c>
      <c r="S59" t="s">
        <v>1387</v>
      </c>
      <c r="T59" t="s">
        <v>1388</v>
      </c>
      <c r="U59" t="s">
        <v>1389</v>
      </c>
      <c r="V59" t="s">
        <v>1390</v>
      </c>
      <c r="W59" t="s">
        <v>1391</v>
      </c>
      <c r="X59" t="s">
        <v>1392</v>
      </c>
      <c r="Y59" t="s">
        <v>1393</v>
      </c>
    </row>
    <row r="60" spans="1:25" x14ac:dyDescent="0.3">
      <c r="A60">
        <v>2950</v>
      </c>
      <c r="B60" t="s">
        <v>1394</v>
      </c>
      <c r="C60" t="s">
        <v>1395</v>
      </c>
      <c r="D60" t="s">
        <v>1396</v>
      </c>
      <c r="E60" t="s">
        <v>1397</v>
      </c>
      <c r="F60" t="s">
        <v>1398</v>
      </c>
      <c r="G60" t="s">
        <v>1399</v>
      </c>
      <c r="H60" t="s">
        <v>1400</v>
      </c>
      <c r="I60" t="s">
        <v>1401</v>
      </c>
      <c r="J60" t="s">
        <v>1402</v>
      </c>
      <c r="K60" t="s">
        <v>1403</v>
      </c>
      <c r="L60" t="s">
        <v>1404</v>
      </c>
      <c r="M60" t="s">
        <v>1405</v>
      </c>
      <c r="N60" t="s">
        <v>1406</v>
      </c>
      <c r="O60" t="s">
        <v>1407</v>
      </c>
      <c r="P60" t="s">
        <v>1408</v>
      </c>
      <c r="Q60" t="s">
        <v>1409</v>
      </c>
      <c r="R60" t="s">
        <v>1410</v>
      </c>
      <c r="S60" t="s">
        <v>1411</v>
      </c>
      <c r="T60" t="s">
        <v>1412</v>
      </c>
      <c r="U60" t="s">
        <v>1413</v>
      </c>
      <c r="V60" t="s">
        <v>1414</v>
      </c>
      <c r="W60" t="s">
        <v>1415</v>
      </c>
      <c r="X60" t="s">
        <v>1416</v>
      </c>
      <c r="Y60" t="s">
        <v>1417</v>
      </c>
    </row>
    <row r="61" spans="1:25" x14ac:dyDescent="0.3">
      <c r="A61">
        <v>3000</v>
      </c>
      <c r="B61" t="s">
        <v>1418</v>
      </c>
      <c r="C61" t="s">
        <v>1419</v>
      </c>
      <c r="D61" t="s">
        <v>1420</v>
      </c>
      <c r="E61" t="s">
        <v>1421</v>
      </c>
      <c r="F61" t="s">
        <v>1422</v>
      </c>
      <c r="G61" t="s">
        <v>1423</v>
      </c>
      <c r="H61" t="s">
        <v>1424</v>
      </c>
      <c r="I61" t="s">
        <v>1425</v>
      </c>
      <c r="J61" t="s">
        <v>1426</v>
      </c>
      <c r="K61" t="s">
        <v>1427</v>
      </c>
      <c r="L61" t="s">
        <v>1428</v>
      </c>
      <c r="M61" t="s">
        <v>1429</v>
      </c>
      <c r="N61" t="s">
        <v>1430</v>
      </c>
      <c r="O61" t="s">
        <v>1431</v>
      </c>
      <c r="P61" t="s">
        <v>1432</v>
      </c>
      <c r="Q61" t="s">
        <v>1433</v>
      </c>
      <c r="R61" t="s">
        <v>1434</v>
      </c>
      <c r="S61" t="s">
        <v>1435</v>
      </c>
      <c r="T61" t="s">
        <v>1436</v>
      </c>
      <c r="U61" t="s">
        <v>1437</v>
      </c>
      <c r="V61" t="s">
        <v>1438</v>
      </c>
      <c r="W61" t="s">
        <v>1439</v>
      </c>
      <c r="X61" t="s">
        <v>1440</v>
      </c>
      <c r="Y61" t="s">
        <v>1441</v>
      </c>
    </row>
    <row r="62" spans="1:25" x14ac:dyDescent="0.3">
      <c r="A62">
        <v>3050</v>
      </c>
      <c r="B62" t="s">
        <v>1442</v>
      </c>
      <c r="C62" t="s">
        <v>1443</v>
      </c>
      <c r="D62" t="s">
        <v>1444</v>
      </c>
      <c r="E62" t="s">
        <v>1445</v>
      </c>
      <c r="F62" t="s">
        <v>1446</v>
      </c>
      <c r="G62" t="s">
        <v>1447</v>
      </c>
      <c r="H62" t="s">
        <v>1448</v>
      </c>
      <c r="I62" t="s">
        <v>1449</v>
      </c>
      <c r="J62" t="s">
        <v>1450</v>
      </c>
      <c r="K62" t="s">
        <v>1451</v>
      </c>
      <c r="L62" t="s">
        <v>1452</v>
      </c>
      <c r="M62" t="s">
        <v>1453</v>
      </c>
      <c r="N62" t="s">
        <v>1454</v>
      </c>
      <c r="O62" t="s">
        <v>1455</v>
      </c>
      <c r="P62" t="s">
        <v>1456</v>
      </c>
      <c r="Q62" t="s">
        <v>1457</v>
      </c>
      <c r="R62" t="s">
        <v>1458</v>
      </c>
      <c r="S62" t="s">
        <v>1459</v>
      </c>
      <c r="T62" t="s">
        <v>1460</v>
      </c>
      <c r="U62" t="s">
        <v>1461</v>
      </c>
      <c r="V62" t="s">
        <v>1462</v>
      </c>
      <c r="W62" t="s">
        <v>1463</v>
      </c>
      <c r="X62" t="s">
        <v>1464</v>
      </c>
      <c r="Y62" t="s">
        <v>1465</v>
      </c>
    </row>
    <row r="63" spans="1:25" x14ac:dyDescent="0.3">
      <c r="A63">
        <v>3100</v>
      </c>
      <c r="B63" t="s">
        <v>1466</v>
      </c>
      <c r="C63" t="s">
        <v>1467</v>
      </c>
      <c r="D63" t="s">
        <v>1468</v>
      </c>
      <c r="E63" t="s">
        <v>1469</v>
      </c>
      <c r="F63" t="s">
        <v>1470</v>
      </c>
      <c r="G63" t="s">
        <v>1471</v>
      </c>
      <c r="H63" t="s">
        <v>1472</v>
      </c>
      <c r="I63" t="s">
        <v>1473</v>
      </c>
      <c r="J63" t="s">
        <v>1474</v>
      </c>
      <c r="K63" t="s">
        <v>1475</v>
      </c>
      <c r="L63" t="s">
        <v>1476</v>
      </c>
      <c r="M63" t="s">
        <v>1477</v>
      </c>
      <c r="N63" t="s">
        <v>1478</v>
      </c>
      <c r="O63" t="s">
        <v>1479</v>
      </c>
      <c r="P63" t="s">
        <v>1480</v>
      </c>
      <c r="Q63" t="s">
        <v>1481</v>
      </c>
      <c r="R63" t="s">
        <v>1482</v>
      </c>
      <c r="S63" t="s">
        <v>1483</v>
      </c>
      <c r="T63" t="s">
        <v>1484</v>
      </c>
      <c r="U63" t="s">
        <v>1485</v>
      </c>
      <c r="V63" t="s">
        <v>1486</v>
      </c>
      <c r="W63" t="s">
        <v>1487</v>
      </c>
      <c r="X63" t="s">
        <v>1488</v>
      </c>
      <c r="Y63" t="s">
        <v>1489</v>
      </c>
    </row>
    <row r="64" spans="1:25" x14ac:dyDescent="0.3">
      <c r="A64">
        <v>3150</v>
      </c>
      <c r="B64" t="s">
        <v>1490</v>
      </c>
      <c r="C64" t="s">
        <v>1491</v>
      </c>
      <c r="D64" t="s">
        <v>1492</v>
      </c>
      <c r="E64" t="s">
        <v>1493</v>
      </c>
      <c r="F64" t="s">
        <v>1494</v>
      </c>
      <c r="G64" t="s">
        <v>1495</v>
      </c>
      <c r="H64" t="s">
        <v>1496</v>
      </c>
      <c r="I64" t="s">
        <v>1497</v>
      </c>
      <c r="J64" t="s">
        <v>1498</v>
      </c>
      <c r="K64" t="s">
        <v>1499</v>
      </c>
      <c r="L64" t="s">
        <v>1500</v>
      </c>
      <c r="M64" t="s">
        <v>1501</v>
      </c>
      <c r="N64" t="s">
        <v>1502</v>
      </c>
      <c r="O64" t="s">
        <v>1503</v>
      </c>
      <c r="P64" t="s">
        <v>1504</v>
      </c>
      <c r="Q64" t="s">
        <v>1505</v>
      </c>
      <c r="R64" t="s">
        <v>1506</v>
      </c>
      <c r="S64" t="s">
        <v>1507</v>
      </c>
      <c r="T64" t="s">
        <v>1508</v>
      </c>
      <c r="U64" t="s">
        <v>1509</v>
      </c>
      <c r="V64" t="s">
        <v>1510</v>
      </c>
      <c r="W64" t="s">
        <v>1511</v>
      </c>
      <c r="X64" t="s">
        <v>1512</v>
      </c>
      <c r="Y64" t="s">
        <v>1513</v>
      </c>
    </row>
    <row r="65" spans="1:25" x14ac:dyDescent="0.3">
      <c r="A65">
        <v>3200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1519</v>
      </c>
      <c r="H65" t="s">
        <v>1520</v>
      </c>
      <c r="I65" t="s">
        <v>1521</v>
      </c>
      <c r="J65" t="s">
        <v>1522</v>
      </c>
      <c r="K65" t="s">
        <v>1523</v>
      </c>
      <c r="L65" t="s">
        <v>1524</v>
      </c>
      <c r="M65" t="s">
        <v>1525</v>
      </c>
      <c r="N65" t="s">
        <v>1526</v>
      </c>
      <c r="O65" t="s">
        <v>1527</v>
      </c>
      <c r="P65" t="s">
        <v>1528</v>
      </c>
      <c r="Q65" t="s">
        <v>1529</v>
      </c>
      <c r="R65" t="s">
        <v>1530</v>
      </c>
      <c r="S65" t="s">
        <v>1531</v>
      </c>
      <c r="T65" t="s">
        <v>1532</v>
      </c>
      <c r="U65" t="s">
        <v>1533</v>
      </c>
      <c r="V65" t="s">
        <v>1534</v>
      </c>
      <c r="W65" t="s">
        <v>1535</v>
      </c>
      <c r="X65" t="s">
        <v>1536</v>
      </c>
      <c r="Y65" t="s">
        <v>1537</v>
      </c>
    </row>
    <row r="66" spans="1:25" x14ac:dyDescent="0.3">
      <c r="A66">
        <v>3250</v>
      </c>
      <c r="B66" t="s">
        <v>1538</v>
      </c>
      <c r="C66" t="s">
        <v>1539</v>
      </c>
      <c r="D66" t="s">
        <v>1540</v>
      </c>
      <c r="E66" t="s">
        <v>1541</v>
      </c>
      <c r="F66" t="s">
        <v>1542</v>
      </c>
      <c r="G66" t="s">
        <v>1543</v>
      </c>
      <c r="H66" t="s">
        <v>1544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1550</v>
      </c>
      <c r="O66" t="s">
        <v>1551</v>
      </c>
      <c r="P66" t="s">
        <v>1552</v>
      </c>
      <c r="Q66" t="s">
        <v>1553</v>
      </c>
      <c r="R66" t="s">
        <v>1554</v>
      </c>
      <c r="S66" t="s">
        <v>1555</v>
      </c>
      <c r="T66" t="s">
        <v>1556</v>
      </c>
      <c r="U66" t="s">
        <v>1557</v>
      </c>
      <c r="V66" t="s">
        <v>1558</v>
      </c>
      <c r="W66" t="s">
        <v>1559</v>
      </c>
      <c r="X66" t="s">
        <v>1560</v>
      </c>
      <c r="Y66" t="s">
        <v>1561</v>
      </c>
    </row>
    <row r="67" spans="1:25" x14ac:dyDescent="0.3">
      <c r="A67">
        <v>3300</v>
      </c>
      <c r="B67" t="s">
        <v>1562</v>
      </c>
      <c r="C67" t="s">
        <v>1563</v>
      </c>
      <c r="D67" t="s">
        <v>1564</v>
      </c>
      <c r="E67" t="s">
        <v>1565</v>
      </c>
      <c r="F67" t="s">
        <v>1566</v>
      </c>
      <c r="G67" t="s">
        <v>1567</v>
      </c>
      <c r="H67" t="s">
        <v>1568</v>
      </c>
      <c r="I67" t="s">
        <v>1569</v>
      </c>
      <c r="J67" t="s">
        <v>1570</v>
      </c>
      <c r="K67" t="s">
        <v>1571</v>
      </c>
      <c r="L67" t="s">
        <v>1572</v>
      </c>
      <c r="M67" t="s">
        <v>1573</v>
      </c>
      <c r="N67" t="s">
        <v>1574</v>
      </c>
      <c r="O67" t="s">
        <v>1575</v>
      </c>
      <c r="P67" t="s">
        <v>1576</v>
      </c>
      <c r="Q67" t="s">
        <v>1577</v>
      </c>
      <c r="R67" t="s">
        <v>1578</v>
      </c>
      <c r="S67" t="s">
        <v>1579</v>
      </c>
      <c r="T67" t="s">
        <v>1580</v>
      </c>
      <c r="U67" t="s">
        <v>1581</v>
      </c>
      <c r="V67" t="s">
        <v>1582</v>
      </c>
      <c r="W67" t="s">
        <v>1583</v>
      </c>
      <c r="X67" t="s">
        <v>1584</v>
      </c>
      <c r="Y67" t="s">
        <v>1585</v>
      </c>
    </row>
    <row r="68" spans="1:25" x14ac:dyDescent="0.3">
      <c r="A68">
        <v>3350</v>
      </c>
      <c r="B68" t="s">
        <v>1586</v>
      </c>
      <c r="C68" t="s">
        <v>1587</v>
      </c>
      <c r="D68" t="s">
        <v>1588</v>
      </c>
      <c r="E68" t="s">
        <v>1589</v>
      </c>
      <c r="F68" t="s">
        <v>1590</v>
      </c>
      <c r="G68" t="s">
        <v>1591</v>
      </c>
      <c r="H68" t="s">
        <v>1592</v>
      </c>
      <c r="I68" t="s">
        <v>1593</v>
      </c>
      <c r="J68" t="s">
        <v>1594</v>
      </c>
      <c r="K68" t="s">
        <v>1595</v>
      </c>
      <c r="L68" t="s">
        <v>1596</v>
      </c>
      <c r="M68" t="s">
        <v>1597</v>
      </c>
      <c r="N68" t="s">
        <v>1598</v>
      </c>
      <c r="O68" t="s">
        <v>1599</v>
      </c>
      <c r="P68" t="s">
        <v>1600</v>
      </c>
      <c r="Q68" t="s">
        <v>1601</v>
      </c>
      <c r="R68" t="s">
        <v>1602</v>
      </c>
      <c r="S68" t="s">
        <v>1603</v>
      </c>
      <c r="T68" t="s">
        <v>1604</v>
      </c>
      <c r="U68" t="s">
        <v>1605</v>
      </c>
      <c r="V68" t="s">
        <v>1606</v>
      </c>
      <c r="W68" t="s">
        <v>1607</v>
      </c>
      <c r="X68" t="s">
        <v>1608</v>
      </c>
      <c r="Y68" t="s">
        <v>1609</v>
      </c>
    </row>
    <row r="69" spans="1:25" x14ac:dyDescent="0.3">
      <c r="A69">
        <v>3400</v>
      </c>
      <c r="B69" t="s">
        <v>1610</v>
      </c>
      <c r="C69" t="s">
        <v>1611</v>
      </c>
      <c r="D69" t="s">
        <v>1612</v>
      </c>
      <c r="E69" t="s">
        <v>1613</v>
      </c>
      <c r="F69" t="s">
        <v>1614</v>
      </c>
      <c r="G69" t="s">
        <v>1615</v>
      </c>
      <c r="H69" t="s">
        <v>1616</v>
      </c>
      <c r="I69" t="s">
        <v>1617</v>
      </c>
      <c r="J69" t="s">
        <v>1618</v>
      </c>
      <c r="K69" t="s">
        <v>1619</v>
      </c>
      <c r="L69" t="s">
        <v>1620</v>
      </c>
      <c r="M69" t="s">
        <v>1621</v>
      </c>
      <c r="N69" t="s">
        <v>1622</v>
      </c>
      <c r="O69" t="s">
        <v>1623</v>
      </c>
      <c r="P69" t="s">
        <v>1624</v>
      </c>
      <c r="Q69" t="s">
        <v>1625</v>
      </c>
      <c r="R69" t="s">
        <v>1626</v>
      </c>
      <c r="S69" t="s">
        <v>1627</v>
      </c>
      <c r="T69" t="s">
        <v>1628</v>
      </c>
      <c r="U69" t="s">
        <v>1629</v>
      </c>
      <c r="V69" t="s">
        <v>1630</v>
      </c>
      <c r="W69" t="s">
        <v>1631</v>
      </c>
      <c r="X69" t="s">
        <v>1632</v>
      </c>
      <c r="Y69" t="s">
        <v>1633</v>
      </c>
    </row>
    <row r="70" spans="1:25" x14ac:dyDescent="0.3">
      <c r="A70">
        <v>3450</v>
      </c>
      <c r="B70" t="s">
        <v>1634</v>
      </c>
      <c r="C70" t="s">
        <v>1635</v>
      </c>
      <c r="D70" t="s">
        <v>1636</v>
      </c>
      <c r="E70" t="s">
        <v>1637</v>
      </c>
      <c r="F70" t="s">
        <v>1638</v>
      </c>
      <c r="G70" t="s">
        <v>1639</v>
      </c>
      <c r="H70" t="s">
        <v>1640</v>
      </c>
      <c r="I70" t="s">
        <v>1641</v>
      </c>
      <c r="J70" t="s">
        <v>1642</v>
      </c>
      <c r="K70" t="s">
        <v>1643</v>
      </c>
      <c r="L70" t="s">
        <v>1644</v>
      </c>
      <c r="M70" t="s">
        <v>1645</v>
      </c>
      <c r="N70" t="s">
        <v>1646</v>
      </c>
      <c r="O70" t="s">
        <v>1647</v>
      </c>
      <c r="P70" t="s">
        <v>1648</v>
      </c>
      <c r="Q70" t="s">
        <v>1649</v>
      </c>
      <c r="R70" t="s">
        <v>1650</v>
      </c>
      <c r="S70" t="s">
        <v>1651</v>
      </c>
      <c r="T70" t="s">
        <v>1652</v>
      </c>
      <c r="U70" t="s">
        <v>1653</v>
      </c>
      <c r="V70" t="s">
        <v>1654</v>
      </c>
      <c r="W70" t="s">
        <v>1655</v>
      </c>
      <c r="X70" t="s">
        <v>1656</v>
      </c>
      <c r="Y70" t="s">
        <v>1657</v>
      </c>
    </row>
    <row r="71" spans="1:25" x14ac:dyDescent="0.3">
      <c r="A71">
        <v>3500</v>
      </c>
      <c r="B71" t="s">
        <v>1658</v>
      </c>
      <c r="C71" t="s">
        <v>1659</v>
      </c>
      <c r="D71" t="s">
        <v>1660</v>
      </c>
      <c r="E71" t="s">
        <v>1661</v>
      </c>
      <c r="F71" t="s">
        <v>1662</v>
      </c>
      <c r="G71" t="s">
        <v>1663</v>
      </c>
      <c r="H71" t="s">
        <v>1664</v>
      </c>
      <c r="I71" t="s">
        <v>1665</v>
      </c>
      <c r="J71" t="s">
        <v>1666</v>
      </c>
      <c r="K71" t="s">
        <v>1667</v>
      </c>
      <c r="L71" t="s">
        <v>1668</v>
      </c>
      <c r="M71" t="s">
        <v>1669</v>
      </c>
      <c r="N71" t="s">
        <v>1670</v>
      </c>
      <c r="O71" t="s">
        <v>1671</v>
      </c>
      <c r="P71" t="s">
        <v>1672</v>
      </c>
      <c r="Q71" t="s">
        <v>1673</v>
      </c>
      <c r="R71" t="s">
        <v>1674</v>
      </c>
      <c r="S71" t="s">
        <v>1675</v>
      </c>
      <c r="T71" t="s">
        <v>1676</v>
      </c>
      <c r="U71" t="s">
        <v>1677</v>
      </c>
      <c r="V71" t="s">
        <v>1678</v>
      </c>
      <c r="W71" t="s">
        <v>1679</v>
      </c>
      <c r="X71" t="s">
        <v>1680</v>
      </c>
      <c r="Y71" t="s">
        <v>1681</v>
      </c>
    </row>
    <row r="72" spans="1:25" x14ac:dyDescent="0.3">
      <c r="A72">
        <v>3550</v>
      </c>
      <c r="B72" t="s">
        <v>1682</v>
      </c>
      <c r="C72" t="s">
        <v>1683</v>
      </c>
      <c r="D72" t="s">
        <v>1684</v>
      </c>
      <c r="E72" t="s">
        <v>1685</v>
      </c>
      <c r="F72" t="s">
        <v>1686</v>
      </c>
      <c r="G72" t="s">
        <v>1687</v>
      </c>
      <c r="H72" t="s">
        <v>1688</v>
      </c>
      <c r="I72" t="s">
        <v>1689</v>
      </c>
      <c r="J72" t="s">
        <v>1690</v>
      </c>
      <c r="K72" t="s">
        <v>1691</v>
      </c>
      <c r="L72" t="s">
        <v>1692</v>
      </c>
      <c r="M72" t="s">
        <v>1693</v>
      </c>
      <c r="N72" t="s">
        <v>1694</v>
      </c>
      <c r="O72" t="s">
        <v>1695</v>
      </c>
      <c r="P72" t="s">
        <v>1696</v>
      </c>
      <c r="Q72" t="s">
        <v>1697</v>
      </c>
      <c r="R72" t="s">
        <v>1698</v>
      </c>
      <c r="S72" t="s">
        <v>1699</v>
      </c>
      <c r="T72" t="s">
        <v>1700</v>
      </c>
      <c r="U72" t="s">
        <v>1701</v>
      </c>
      <c r="V72" t="s">
        <v>1702</v>
      </c>
      <c r="W72" t="s">
        <v>1703</v>
      </c>
      <c r="X72" t="s">
        <v>1704</v>
      </c>
      <c r="Y72" t="s">
        <v>1705</v>
      </c>
    </row>
    <row r="73" spans="1:25" x14ac:dyDescent="0.3">
      <c r="A73">
        <v>3600</v>
      </c>
      <c r="B73" t="s">
        <v>1706</v>
      </c>
      <c r="C73" t="s">
        <v>1707</v>
      </c>
      <c r="D73" t="s">
        <v>1708</v>
      </c>
      <c r="E73" t="s">
        <v>1709</v>
      </c>
      <c r="F73" t="s">
        <v>1710</v>
      </c>
      <c r="G73" t="s">
        <v>1711</v>
      </c>
      <c r="H73" t="s">
        <v>1712</v>
      </c>
      <c r="I73" t="s">
        <v>1713</v>
      </c>
      <c r="J73" t="s">
        <v>1714</v>
      </c>
      <c r="K73" t="s">
        <v>1715</v>
      </c>
      <c r="L73" t="s">
        <v>1716</v>
      </c>
      <c r="M73" t="s">
        <v>1717</v>
      </c>
      <c r="N73" t="s">
        <v>1718</v>
      </c>
      <c r="O73" t="s">
        <v>1719</v>
      </c>
      <c r="P73" t="s">
        <v>1720</v>
      </c>
      <c r="Q73" t="s">
        <v>1721</v>
      </c>
      <c r="R73" t="s">
        <v>1722</v>
      </c>
      <c r="S73" t="s">
        <v>1723</v>
      </c>
      <c r="T73" t="s">
        <v>1724</v>
      </c>
      <c r="U73" t="s">
        <v>1725</v>
      </c>
      <c r="V73" t="s">
        <v>1726</v>
      </c>
      <c r="W73" t="s">
        <v>1727</v>
      </c>
      <c r="X73" t="s">
        <v>1728</v>
      </c>
      <c r="Y73" t="s">
        <v>1729</v>
      </c>
    </row>
    <row r="74" spans="1:25" x14ac:dyDescent="0.3">
      <c r="A74">
        <v>3650</v>
      </c>
      <c r="B74" t="s">
        <v>1730</v>
      </c>
      <c r="C74" t="s">
        <v>1731</v>
      </c>
      <c r="D74" t="s">
        <v>1732</v>
      </c>
      <c r="E74" t="s">
        <v>1733</v>
      </c>
      <c r="F74" t="s">
        <v>1734</v>
      </c>
      <c r="G74" t="s">
        <v>1735</v>
      </c>
      <c r="H74" t="s">
        <v>1736</v>
      </c>
      <c r="I74" t="s">
        <v>1737</v>
      </c>
      <c r="J74" t="s">
        <v>1738</v>
      </c>
      <c r="K74" t="s">
        <v>1739</v>
      </c>
      <c r="L74" t="s">
        <v>1740</v>
      </c>
      <c r="M74" t="s">
        <v>1741</v>
      </c>
      <c r="N74" t="s">
        <v>1742</v>
      </c>
      <c r="O74" t="s">
        <v>1743</v>
      </c>
      <c r="P74" t="s">
        <v>1744</v>
      </c>
      <c r="Q74" t="s">
        <v>1745</v>
      </c>
      <c r="R74" t="s">
        <v>1746</v>
      </c>
      <c r="S74" t="s">
        <v>1747</v>
      </c>
      <c r="T74" t="s">
        <v>1748</v>
      </c>
      <c r="U74" t="s">
        <v>1749</v>
      </c>
      <c r="V74" t="s">
        <v>1750</v>
      </c>
      <c r="W74" t="s">
        <v>1751</v>
      </c>
      <c r="X74" t="s">
        <v>1752</v>
      </c>
      <c r="Y74" t="s">
        <v>1753</v>
      </c>
    </row>
    <row r="75" spans="1:25" x14ac:dyDescent="0.3">
      <c r="A75">
        <v>3700</v>
      </c>
      <c r="B75" t="s">
        <v>1754</v>
      </c>
      <c r="C75" t="s">
        <v>1755</v>
      </c>
      <c r="D75" t="s">
        <v>1756</v>
      </c>
      <c r="E75" t="s">
        <v>1757</v>
      </c>
      <c r="F75" t="s">
        <v>1758</v>
      </c>
      <c r="G75" t="s">
        <v>1759</v>
      </c>
      <c r="H75" t="s">
        <v>1760</v>
      </c>
      <c r="I75" t="s">
        <v>1761</v>
      </c>
      <c r="J75" t="s">
        <v>1762</v>
      </c>
      <c r="K75" t="s">
        <v>1763</v>
      </c>
      <c r="L75" t="s">
        <v>1764</v>
      </c>
      <c r="M75" t="s">
        <v>1765</v>
      </c>
      <c r="N75" t="s">
        <v>1766</v>
      </c>
      <c r="O75" t="s">
        <v>1767</v>
      </c>
      <c r="P75" t="s">
        <v>1768</v>
      </c>
      <c r="Q75" t="s">
        <v>1769</v>
      </c>
      <c r="R75" t="s">
        <v>1770</v>
      </c>
      <c r="S75" t="s">
        <v>1771</v>
      </c>
      <c r="T75" t="s">
        <v>1772</v>
      </c>
      <c r="U75" t="s">
        <v>1773</v>
      </c>
      <c r="V75" t="s">
        <v>1774</v>
      </c>
      <c r="W75" t="s">
        <v>1775</v>
      </c>
      <c r="X75" t="s">
        <v>1776</v>
      </c>
      <c r="Y75" t="s">
        <v>1777</v>
      </c>
    </row>
    <row r="76" spans="1:25" x14ac:dyDescent="0.3">
      <c r="A76">
        <v>3750</v>
      </c>
      <c r="B76" t="s">
        <v>1778</v>
      </c>
      <c r="C76" t="s">
        <v>1779</v>
      </c>
      <c r="D76" t="s">
        <v>1780</v>
      </c>
      <c r="E76" t="s">
        <v>1781</v>
      </c>
      <c r="F76" t="s">
        <v>1782</v>
      </c>
      <c r="G76" t="s">
        <v>1783</v>
      </c>
      <c r="H76" t="s">
        <v>1784</v>
      </c>
      <c r="I76" t="s">
        <v>1785</v>
      </c>
      <c r="J76" t="s">
        <v>1786</v>
      </c>
      <c r="K76" t="s">
        <v>1787</v>
      </c>
      <c r="L76" t="s">
        <v>1788</v>
      </c>
      <c r="M76" t="s">
        <v>1789</v>
      </c>
      <c r="N76" t="s">
        <v>1790</v>
      </c>
      <c r="O76" t="s">
        <v>1791</v>
      </c>
      <c r="P76" t="s">
        <v>1792</v>
      </c>
      <c r="Q76" t="s">
        <v>1793</v>
      </c>
      <c r="R76" t="s">
        <v>1794</v>
      </c>
      <c r="S76" t="s">
        <v>1795</v>
      </c>
      <c r="T76" t="s">
        <v>1796</v>
      </c>
      <c r="U76" t="s">
        <v>1797</v>
      </c>
      <c r="V76" t="s">
        <v>1798</v>
      </c>
      <c r="W76" t="s">
        <v>1799</v>
      </c>
      <c r="X76" t="s">
        <v>1800</v>
      </c>
      <c r="Y76" t="s">
        <v>1801</v>
      </c>
    </row>
    <row r="77" spans="1:25" x14ac:dyDescent="0.3">
      <c r="A77">
        <v>3800</v>
      </c>
      <c r="B77" t="s">
        <v>1802</v>
      </c>
      <c r="C77" t="s">
        <v>1803</v>
      </c>
      <c r="D77" t="s">
        <v>1804</v>
      </c>
      <c r="E77" t="s">
        <v>1805</v>
      </c>
      <c r="F77" t="s">
        <v>1806</v>
      </c>
      <c r="G77" t="s">
        <v>1807</v>
      </c>
      <c r="H77" t="s">
        <v>1808</v>
      </c>
      <c r="I77" t="s">
        <v>1809</v>
      </c>
      <c r="J77" t="s">
        <v>1810</v>
      </c>
      <c r="K77" t="s">
        <v>1811</v>
      </c>
      <c r="L77" t="s">
        <v>1812</v>
      </c>
      <c r="M77" t="s">
        <v>1813</v>
      </c>
      <c r="N77" t="s">
        <v>1814</v>
      </c>
      <c r="O77" t="s">
        <v>1815</v>
      </c>
      <c r="P77" t="s">
        <v>1816</v>
      </c>
      <c r="Q77" t="s">
        <v>1817</v>
      </c>
      <c r="R77" t="s">
        <v>1818</v>
      </c>
      <c r="S77" t="s">
        <v>1819</v>
      </c>
      <c r="T77" t="s">
        <v>1820</v>
      </c>
      <c r="U77" t="s">
        <v>1821</v>
      </c>
      <c r="V77" t="s">
        <v>1822</v>
      </c>
      <c r="W77" t="s">
        <v>1823</v>
      </c>
      <c r="X77" t="s">
        <v>1824</v>
      </c>
      <c r="Y77" t="s">
        <v>1825</v>
      </c>
    </row>
    <row r="78" spans="1:25" x14ac:dyDescent="0.3">
      <c r="A78">
        <v>3850</v>
      </c>
      <c r="B78" t="s">
        <v>1826</v>
      </c>
      <c r="C78" t="s">
        <v>1827</v>
      </c>
      <c r="D78" t="s">
        <v>1828</v>
      </c>
      <c r="E78" t="s">
        <v>1829</v>
      </c>
      <c r="F78" t="s">
        <v>1830</v>
      </c>
      <c r="G78" t="s">
        <v>1831</v>
      </c>
      <c r="H78" t="s">
        <v>1832</v>
      </c>
      <c r="I78" t="s">
        <v>1833</v>
      </c>
      <c r="J78" t="s">
        <v>1834</v>
      </c>
      <c r="K78" t="s">
        <v>1835</v>
      </c>
      <c r="L78" t="s">
        <v>1836</v>
      </c>
      <c r="M78" t="s">
        <v>1837</v>
      </c>
      <c r="N78" t="s">
        <v>1838</v>
      </c>
      <c r="O78" t="s">
        <v>1839</v>
      </c>
      <c r="P78" t="s">
        <v>1840</v>
      </c>
      <c r="Q78" t="s">
        <v>1841</v>
      </c>
      <c r="R78" t="s">
        <v>1842</v>
      </c>
      <c r="S78" t="s">
        <v>1843</v>
      </c>
      <c r="T78" t="s">
        <v>1844</v>
      </c>
      <c r="U78" t="s">
        <v>1845</v>
      </c>
      <c r="V78" t="s">
        <v>1846</v>
      </c>
      <c r="W78" t="s">
        <v>1847</v>
      </c>
      <c r="X78" t="s">
        <v>1848</v>
      </c>
      <c r="Y78" t="s">
        <v>1849</v>
      </c>
    </row>
    <row r="79" spans="1:25" x14ac:dyDescent="0.3">
      <c r="A79">
        <v>3900</v>
      </c>
      <c r="B79" t="s">
        <v>1850</v>
      </c>
      <c r="C79" t="s">
        <v>1851</v>
      </c>
      <c r="D79" t="s">
        <v>1852</v>
      </c>
      <c r="E79" t="s">
        <v>1853</v>
      </c>
      <c r="F79" t="s">
        <v>1854</v>
      </c>
      <c r="G79" t="s">
        <v>1855</v>
      </c>
      <c r="H79" t="s">
        <v>1856</v>
      </c>
      <c r="I79" t="s">
        <v>1857</v>
      </c>
      <c r="J79" t="s">
        <v>1858</v>
      </c>
      <c r="K79" t="s">
        <v>1859</v>
      </c>
      <c r="L79" t="s">
        <v>1860</v>
      </c>
      <c r="M79" t="s">
        <v>1861</v>
      </c>
      <c r="N79" t="s">
        <v>1862</v>
      </c>
      <c r="O79" t="s">
        <v>1863</v>
      </c>
      <c r="P79" t="s">
        <v>1864</v>
      </c>
      <c r="Q79" t="s">
        <v>1865</v>
      </c>
      <c r="R79" t="s">
        <v>1866</v>
      </c>
      <c r="S79" t="s">
        <v>1867</v>
      </c>
      <c r="T79" t="s">
        <v>1868</v>
      </c>
      <c r="U79" t="s">
        <v>1869</v>
      </c>
      <c r="V79" t="s">
        <v>1870</v>
      </c>
      <c r="W79" t="s">
        <v>1871</v>
      </c>
      <c r="X79" t="s">
        <v>1872</v>
      </c>
      <c r="Y79" t="s">
        <v>1873</v>
      </c>
    </row>
    <row r="80" spans="1:25" x14ac:dyDescent="0.3">
      <c r="A80">
        <v>3950</v>
      </c>
      <c r="B80" t="s">
        <v>1874</v>
      </c>
      <c r="C80" t="s">
        <v>1875</v>
      </c>
      <c r="D80" t="s">
        <v>1876</v>
      </c>
      <c r="E80" t="s">
        <v>1877</v>
      </c>
      <c r="F80" t="s">
        <v>1878</v>
      </c>
      <c r="G80" t="s">
        <v>1879</v>
      </c>
      <c r="H80" t="s">
        <v>1880</v>
      </c>
      <c r="I80" t="s">
        <v>1881</v>
      </c>
      <c r="J80" t="s">
        <v>1882</v>
      </c>
      <c r="K80" t="s">
        <v>1883</v>
      </c>
      <c r="L80" t="s">
        <v>1884</v>
      </c>
      <c r="M80" t="s">
        <v>1885</v>
      </c>
      <c r="N80" t="s">
        <v>1886</v>
      </c>
      <c r="O80" t="s">
        <v>1887</v>
      </c>
      <c r="P80" t="s">
        <v>1888</v>
      </c>
      <c r="Q80" t="s">
        <v>1889</v>
      </c>
      <c r="R80" t="s">
        <v>1890</v>
      </c>
      <c r="S80" t="s">
        <v>1891</v>
      </c>
      <c r="T80" t="s">
        <v>1892</v>
      </c>
      <c r="U80" t="s">
        <v>1893</v>
      </c>
      <c r="V80" t="s">
        <v>1894</v>
      </c>
      <c r="W80" t="s">
        <v>1895</v>
      </c>
      <c r="X80" t="s">
        <v>1896</v>
      </c>
      <c r="Y80" t="s">
        <v>1897</v>
      </c>
    </row>
    <row r="81" spans="1:25" x14ac:dyDescent="0.3">
      <c r="A81">
        <v>4000</v>
      </c>
      <c r="B81" t="s">
        <v>1898</v>
      </c>
      <c r="C81" t="s">
        <v>1899</v>
      </c>
      <c r="D81" t="s">
        <v>1900</v>
      </c>
      <c r="E81" t="s">
        <v>1901</v>
      </c>
      <c r="F81" t="s">
        <v>1902</v>
      </c>
      <c r="G81" t="s">
        <v>1903</v>
      </c>
      <c r="H81" t="s">
        <v>1904</v>
      </c>
      <c r="I81" t="s">
        <v>1905</v>
      </c>
      <c r="J81" t="s">
        <v>1906</v>
      </c>
      <c r="K81" t="s">
        <v>1907</v>
      </c>
      <c r="L81" t="s">
        <v>1908</v>
      </c>
      <c r="M81" t="s">
        <v>1909</v>
      </c>
      <c r="N81" t="s">
        <v>1910</v>
      </c>
      <c r="O81" t="s">
        <v>1911</v>
      </c>
      <c r="P81" t="s">
        <v>1912</v>
      </c>
      <c r="Q81" t="s">
        <v>1913</v>
      </c>
      <c r="R81" t="s">
        <v>1914</v>
      </c>
      <c r="S81" t="s">
        <v>1915</v>
      </c>
      <c r="T81" t="s">
        <v>1916</v>
      </c>
      <c r="U81" t="s">
        <v>1917</v>
      </c>
      <c r="V81" t="s">
        <v>1918</v>
      </c>
      <c r="W81" t="s">
        <v>1919</v>
      </c>
      <c r="X81" t="s">
        <v>1920</v>
      </c>
      <c r="Y81" t="s">
        <v>1921</v>
      </c>
    </row>
    <row r="82" spans="1:25" x14ac:dyDescent="0.3">
      <c r="A82">
        <v>4050</v>
      </c>
      <c r="B82" t="s">
        <v>1922</v>
      </c>
      <c r="C82" t="s">
        <v>1923</v>
      </c>
      <c r="D82" t="s">
        <v>1924</v>
      </c>
      <c r="E82" t="s">
        <v>1925</v>
      </c>
      <c r="F82" t="s">
        <v>1926</v>
      </c>
      <c r="G82" t="s">
        <v>1927</v>
      </c>
      <c r="H82" t="s">
        <v>1928</v>
      </c>
      <c r="I82" t="s">
        <v>1929</v>
      </c>
      <c r="J82" t="s">
        <v>1930</v>
      </c>
      <c r="K82" t="s">
        <v>1931</v>
      </c>
      <c r="L82" t="s">
        <v>1932</v>
      </c>
      <c r="M82" t="s">
        <v>1933</v>
      </c>
      <c r="N82" t="s">
        <v>1934</v>
      </c>
      <c r="O82" t="s">
        <v>1935</v>
      </c>
      <c r="P82" t="s">
        <v>1936</v>
      </c>
      <c r="Q82" t="s">
        <v>1937</v>
      </c>
      <c r="R82" t="s">
        <v>1938</v>
      </c>
      <c r="S82" t="s">
        <v>1939</v>
      </c>
      <c r="T82" t="s">
        <v>1940</v>
      </c>
      <c r="U82" t="s">
        <v>1941</v>
      </c>
      <c r="V82" t="s">
        <v>1942</v>
      </c>
      <c r="W82" t="s">
        <v>1943</v>
      </c>
      <c r="X82" t="s">
        <v>1944</v>
      </c>
      <c r="Y82" t="s">
        <v>1945</v>
      </c>
    </row>
    <row r="83" spans="1:25" x14ac:dyDescent="0.3">
      <c r="A83">
        <v>4100</v>
      </c>
      <c r="B83" t="s">
        <v>1946</v>
      </c>
      <c r="C83" t="s">
        <v>1947</v>
      </c>
      <c r="D83" t="s">
        <v>1948</v>
      </c>
      <c r="E83" t="s">
        <v>1949</v>
      </c>
      <c r="F83" t="s">
        <v>1950</v>
      </c>
      <c r="G83" t="s">
        <v>1951</v>
      </c>
      <c r="H83" t="s">
        <v>1952</v>
      </c>
      <c r="I83" t="s">
        <v>1953</v>
      </c>
      <c r="J83" t="s">
        <v>1954</v>
      </c>
      <c r="K83" t="s">
        <v>1955</v>
      </c>
      <c r="L83" t="s">
        <v>1956</v>
      </c>
      <c r="M83" t="s">
        <v>1957</v>
      </c>
      <c r="N83" t="s">
        <v>1958</v>
      </c>
      <c r="O83" t="s">
        <v>1959</v>
      </c>
      <c r="P83" t="s">
        <v>1960</v>
      </c>
      <c r="Q83" t="s">
        <v>1961</v>
      </c>
      <c r="R83" t="s">
        <v>1962</v>
      </c>
      <c r="S83" t="s">
        <v>1963</v>
      </c>
      <c r="T83" t="s">
        <v>1964</v>
      </c>
      <c r="U83" t="s">
        <v>1965</v>
      </c>
      <c r="V83" t="s">
        <v>1966</v>
      </c>
      <c r="W83" t="s">
        <v>1967</v>
      </c>
      <c r="X83" t="s">
        <v>1968</v>
      </c>
      <c r="Y83" t="s">
        <v>1969</v>
      </c>
    </row>
    <row r="84" spans="1:25" x14ac:dyDescent="0.3">
      <c r="A84">
        <v>4150</v>
      </c>
      <c r="B84" t="s">
        <v>1970</v>
      </c>
      <c r="C84" t="s">
        <v>1971</v>
      </c>
      <c r="D84" t="s">
        <v>1972</v>
      </c>
      <c r="E84" t="s">
        <v>1973</v>
      </c>
      <c r="F84" t="s">
        <v>1974</v>
      </c>
      <c r="G84" t="s">
        <v>1975</v>
      </c>
      <c r="H84" t="s">
        <v>1976</v>
      </c>
      <c r="I84" t="s">
        <v>1977</v>
      </c>
      <c r="J84" t="s">
        <v>1978</v>
      </c>
      <c r="K84" t="s">
        <v>1979</v>
      </c>
      <c r="L84" t="s">
        <v>1980</v>
      </c>
      <c r="M84" t="s">
        <v>1981</v>
      </c>
      <c r="N84" t="s">
        <v>1982</v>
      </c>
      <c r="O84" t="s">
        <v>1983</v>
      </c>
      <c r="P84" t="s">
        <v>1984</v>
      </c>
      <c r="Q84" t="s">
        <v>1985</v>
      </c>
      <c r="R84" t="s">
        <v>1986</v>
      </c>
      <c r="S84" t="s">
        <v>1987</v>
      </c>
      <c r="T84" t="s">
        <v>1988</v>
      </c>
      <c r="U84" t="s">
        <v>1989</v>
      </c>
      <c r="V84" t="s">
        <v>1990</v>
      </c>
      <c r="W84" t="s">
        <v>1991</v>
      </c>
      <c r="X84" t="s">
        <v>1992</v>
      </c>
      <c r="Y84" t="s">
        <v>1993</v>
      </c>
    </row>
    <row r="85" spans="1:25" x14ac:dyDescent="0.3">
      <c r="A85">
        <v>4200</v>
      </c>
      <c r="B85" t="s">
        <v>1994</v>
      </c>
      <c r="C85" t="s">
        <v>1995</v>
      </c>
      <c r="D85" t="s">
        <v>1996</v>
      </c>
      <c r="E85" t="s">
        <v>1997</v>
      </c>
      <c r="F85" t="s">
        <v>1998</v>
      </c>
      <c r="G85" t="s">
        <v>1999</v>
      </c>
      <c r="H85" t="s">
        <v>2000</v>
      </c>
      <c r="I85" t="s">
        <v>2001</v>
      </c>
      <c r="J85" t="s">
        <v>2002</v>
      </c>
      <c r="K85" t="s">
        <v>2003</v>
      </c>
      <c r="L85" t="s">
        <v>2004</v>
      </c>
      <c r="M85" t="s">
        <v>2005</v>
      </c>
      <c r="N85" t="s">
        <v>2006</v>
      </c>
      <c r="O85" t="s">
        <v>2007</v>
      </c>
      <c r="P85" t="s">
        <v>2008</v>
      </c>
      <c r="Q85" t="s">
        <v>2009</v>
      </c>
      <c r="R85" t="s">
        <v>2010</v>
      </c>
      <c r="S85" t="s">
        <v>2011</v>
      </c>
      <c r="T85" t="s">
        <v>2012</v>
      </c>
      <c r="U85" t="s">
        <v>2013</v>
      </c>
      <c r="V85" t="s">
        <v>2014</v>
      </c>
      <c r="W85" t="s">
        <v>2015</v>
      </c>
      <c r="X85" t="s">
        <v>2016</v>
      </c>
      <c r="Y85" t="s">
        <v>2017</v>
      </c>
    </row>
    <row r="86" spans="1:25" x14ac:dyDescent="0.3">
      <c r="A86">
        <v>4250</v>
      </c>
      <c r="B86" t="s">
        <v>2018</v>
      </c>
      <c r="C86" t="s">
        <v>2019</v>
      </c>
      <c r="D86" t="s">
        <v>2020</v>
      </c>
      <c r="E86" t="s">
        <v>2021</v>
      </c>
      <c r="F86" t="s">
        <v>2022</v>
      </c>
      <c r="G86" t="s">
        <v>2023</v>
      </c>
      <c r="H86" t="s">
        <v>2024</v>
      </c>
      <c r="I86" t="s">
        <v>2025</v>
      </c>
      <c r="J86" t="s">
        <v>2026</v>
      </c>
      <c r="K86" t="s">
        <v>2027</v>
      </c>
      <c r="L86" t="s">
        <v>2028</v>
      </c>
      <c r="M86" t="s">
        <v>2029</v>
      </c>
      <c r="N86" t="s">
        <v>2030</v>
      </c>
      <c r="O86" t="s">
        <v>2031</v>
      </c>
      <c r="P86" t="s">
        <v>2032</v>
      </c>
      <c r="Q86" t="s">
        <v>2033</v>
      </c>
      <c r="R86" t="s">
        <v>2034</v>
      </c>
      <c r="S86" t="s">
        <v>2035</v>
      </c>
      <c r="T86" t="s">
        <v>2036</v>
      </c>
      <c r="U86" t="s">
        <v>2037</v>
      </c>
      <c r="V86" t="s">
        <v>2038</v>
      </c>
      <c r="W86" t="s">
        <v>2039</v>
      </c>
      <c r="X86" t="s">
        <v>2040</v>
      </c>
      <c r="Y86" t="s">
        <v>2041</v>
      </c>
    </row>
    <row r="87" spans="1:25" x14ac:dyDescent="0.3">
      <c r="A87">
        <v>4300</v>
      </c>
      <c r="B87" t="s">
        <v>2042</v>
      </c>
      <c r="C87" t="s">
        <v>2043</v>
      </c>
      <c r="D87" t="s">
        <v>2044</v>
      </c>
      <c r="E87" t="s">
        <v>2045</v>
      </c>
      <c r="F87" t="s">
        <v>2046</v>
      </c>
      <c r="G87" t="s">
        <v>2047</v>
      </c>
      <c r="H87" t="s">
        <v>2048</v>
      </c>
      <c r="I87" t="s">
        <v>2049</v>
      </c>
      <c r="J87" t="s">
        <v>2050</v>
      </c>
      <c r="K87" t="s">
        <v>2051</v>
      </c>
      <c r="L87" t="s">
        <v>2052</v>
      </c>
      <c r="M87" t="s">
        <v>2053</v>
      </c>
      <c r="N87" t="s">
        <v>2054</v>
      </c>
      <c r="O87" t="s">
        <v>2055</v>
      </c>
      <c r="P87" t="s">
        <v>2056</v>
      </c>
      <c r="Q87" t="s">
        <v>2057</v>
      </c>
      <c r="R87" t="s">
        <v>2058</v>
      </c>
      <c r="S87" t="s">
        <v>2059</v>
      </c>
      <c r="T87" t="s">
        <v>2060</v>
      </c>
      <c r="U87" t="s">
        <v>2061</v>
      </c>
      <c r="V87" t="s">
        <v>2062</v>
      </c>
      <c r="W87" t="s">
        <v>2063</v>
      </c>
      <c r="X87" t="s">
        <v>2064</v>
      </c>
      <c r="Y87" t="s">
        <v>2065</v>
      </c>
    </row>
    <row r="88" spans="1:25" x14ac:dyDescent="0.3">
      <c r="A88">
        <v>4350</v>
      </c>
      <c r="B88" t="s">
        <v>2066</v>
      </c>
      <c r="C88" t="s">
        <v>2067</v>
      </c>
      <c r="D88" t="s">
        <v>2068</v>
      </c>
      <c r="E88" t="s">
        <v>2069</v>
      </c>
      <c r="F88" t="s">
        <v>2070</v>
      </c>
      <c r="G88" t="s">
        <v>2071</v>
      </c>
      <c r="H88" t="s">
        <v>2072</v>
      </c>
      <c r="I88" t="s">
        <v>2073</v>
      </c>
      <c r="J88" t="s">
        <v>2074</v>
      </c>
      <c r="K88" t="s">
        <v>2075</v>
      </c>
      <c r="L88" t="s">
        <v>2076</v>
      </c>
      <c r="M88" t="s">
        <v>2077</v>
      </c>
      <c r="N88" t="s">
        <v>2078</v>
      </c>
      <c r="O88" t="s">
        <v>2079</v>
      </c>
      <c r="P88" t="s">
        <v>2080</v>
      </c>
      <c r="Q88" t="s">
        <v>2081</v>
      </c>
      <c r="R88" t="s">
        <v>2082</v>
      </c>
      <c r="S88" t="s">
        <v>2083</v>
      </c>
      <c r="T88" t="s">
        <v>2084</v>
      </c>
      <c r="U88" t="s">
        <v>2085</v>
      </c>
      <c r="V88" t="s">
        <v>2086</v>
      </c>
      <c r="W88" t="s">
        <v>2087</v>
      </c>
      <c r="X88" t="s">
        <v>2088</v>
      </c>
      <c r="Y88" t="s">
        <v>2089</v>
      </c>
    </row>
    <row r="89" spans="1:25" x14ac:dyDescent="0.3">
      <c r="A89">
        <v>4400</v>
      </c>
      <c r="B89" t="s">
        <v>2090</v>
      </c>
      <c r="C89" t="s">
        <v>2091</v>
      </c>
      <c r="D89" t="s">
        <v>2092</v>
      </c>
      <c r="E89" t="s">
        <v>2093</v>
      </c>
      <c r="F89" t="s">
        <v>2094</v>
      </c>
      <c r="G89" t="s">
        <v>2095</v>
      </c>
      <c r="H89" t="s">
        <v>2096</v>
      </c>
      <c r="I89" t="s">
        <v>2097</v>
      </c>
      <c r="J89" t="s">
        <v>2098</v>
      </c>
      <c r="K89" t="s">
        <v>2099</v>
      </c>
      <c r="L89" t="s">
        <v>2100</v>
      </c>
      <c r="M89" t="s">
        <v>2101</v>
      </c>
      <c r="N89" t="s">
        <v>2102</v>
      </c>
      <c r="O89" t="s">
        <v>2103</v>
      </c>
      <c r="P89" t="s">
        <v>2104</v>
      </c>
      <c r="Q89" t="s">
        <v>2105</v>
      </c>
      <c r="R89" t="s">
        <v>2106</v>
      </c>
      <c r="S89" t="s">
        <v>2107</v>
      </c>
      <c r="T89" t="s">
        <v>2108</v>
      </c>
      <c r="U89" t="s">
        <v>2109</v>
      </c>
      <c r="V89" t="s">
        <v>2110</v>
      </c>
      <c r="W89" t="s">
        <v>2111</v>
      </c>
      <c r="X89" t="s">
        <v>2112</v>
      </c>
      <c r="Y89" t="s">
        <v>2113</v>
      </c>
    </row>
    <row r="90" spans="1:25" x14ac:dyDescent="0.3">
      <c r="A90">
        <v>4450</v>
      </c>
      <c r="B90" t="s">
        <v>2114</v>
      </c>
      <c r="C90" t="s">
        <v>2115</v>
      </c>
      <c r="D90" t="s">
        <v>2116</v>
      </c>
      <c r="E90" t="s">
        <v>2117</v>
      </c>
      <c r="F90" t="s">
        <v>2118</v>
      </c>
      <c r="G90" t="s">
        <v>2119</v>
      </c>
      <c r="H90" t="s">
        <v>2120</v>
      </c>
      <c r="I90" t="s">
        <v>2121</v>
      </c>
      <c r="J90" t="s">
        <v>2122</v>
      </c>
      <c r="K90" t="s">
        <v>2123</v>
      </c>
      <c r="L90" t="s">
        <v>2124</v>
      </c>
      <c r="M90" t="s">
        <v>2125</v>
      </c>
      <c r="N90" t="s">
        <v>2126</v>
      </c>
      <c r="O90" t="s">
        <v>2127</v>
      </c>
      <c r="P90" t="s">
        <v>2128</v>
      </c>
      <c r="Q90" t="s">
        <v>2129</v>
      </c>
      <c r="R90" t="s">
        <v>2130</v>
      </c>
      <c r="S90" t="s">
        <v>2131</v>
      </c>
      <c r="T90" t="s">
        <v>2132</v>
      </c>
      <c r="U90" t="s">
        <v>2133</v>
      </c>
      <c r="V90" t="s">
        <v>2134</v>
      </c>
      <c r="W90" t="s">
        <v>2135</v>
      </c>
      <c r="X90" t="s">
        <v>2136</v>
      </c>
      <c r="Y90" t="s">
        <v>2137</v>
      </c>
    </row>
    <row r="91" spans="1:25" x14ac:dyDescent="0.3">
      <c r="A91">
        <v>4500</v>
      </c>
      <c r="B91" t="s">
        <v>2138</v>
      </c>
      <c r="C91" t="s">
        <v>2139</v>
      </c>
      <c r="D91" t="s">
        <v>2140</v>
      </c>
      <c r="E91" t="s">
        <v>2141</v>
      </c>
      <c r="F91" t="s">
        <v>2142</v>
      </c>
      <c r="G91" t="s">
        <v>2143</v>
      </c>
      <c r="H91" t="s">
        <v>2144</v>
      </c>
      <c r="I91" t="s">
        <v>2145</v>
      </c>
      <c r="J91" t="s">
        <v>2146</v>
      </c>
      <c r="K91" t="s">
        <v>2147</v>
      </c>
      <c r="L91" t="s">
        <v>2148</v>
      </c>
      <c r="M91" t="s">
        <v>2149</v>
      </c>
      <c r="N91" t="s">
        <v>2150</v>
      </c>
      <c r="O91" t="s">
        <v>2151</v>
      </c>
      <c r="P91" t="s">
        <v>2152</v>
      </c>
      <c r="Q91" t="s">
        <v>2153</v>
      </c>
      <c r="R91" t="s">
        <v>2154</v>
      </c>
      <c r="S91" t="s">
        <v>2155</v>
      </c>
      <c r="T91" t="s">
        <v>2156</v>
      </c>
      <c r="U91" t="s">
        <v>2157</v>
      </c>
      <c r="V91" t="s">
        <v>2158</v>
      </c>
      <c r="W91" t="s">
        <v>2159</v>
      </c>
      <c r="X91" t="s">
        <v>2160</v>
      </c>
      <c r="Y91" t="s">
        <v>2161</v>
      </c>
    </row>
    <row r="92" spans="1:25" x14ac:dyDescent="0.3">
      <c r="A92">
        <v>4550</v>
      </c>
      <c r="B92" t="s">
        <v>2162</v>
      </c>
      <c r="C92" t="s">
        <v>2163</v>
      </c>
      <c r="D92" t="s">
        <v>2164</v>
      </c>
      <c r="E92" t="s">
        <v>2165</v>
      </c>
      <c r="F92" t="s">
        <v>2166</v>
      </c>
      <c r="G92" t="s">
        <v>2167</v>
      </c>
      <c r="H92" t="s">
        <v>2168</v>
      </c>
      <c r="I92" t="s">
        <v>2169</v>
      </c>
      <c r="J92" t="s">
        <v>2170</v>
      </c>
      <c r="K92" t="s">
        <v>2171</v>
      </c>
      <c r="L92" t="s">
        <v>2172</v>
      </c>
      <c r="M92" t="s">
        <v>2173</v>
      </c>
      <c r="N92" t="s">
        <v>2174</v>
      </c>
      <c r="O92" t="s">
        <v>2175</v>
      </c>
      <c r="P92" t="s">
        <v>2176</v>
      </c>
      <c r="Q92" t="s">
        <v>2177</v>
      </c>
      <c r="R92" t="s">
        <v>2178</v>
      </c>
      <c r="S92" t="s">
        <v>2179</v>
      </c>
      <c r="T92" t="s">
        <v>2180</v>
      </c>
      <c r="U92" t="s">
        <v>2181</v>
      </c>
      <c r="V92" t="s">
        <v>2182</v>
      </c>
      <c r="W92" t="s">
        <v>2183</v>
      </c>
      <c r="X92" t="s">
        <v>2184</v>
      </c>
      <c r="Y92" t="s">
        <v>2185</v>
      </c>
    </row>
    <row r="93" spans="1:25" x14ac:dyDescent="0.3">
      <c r="A93">
        <v>4600</v>
      </c>
      <c r="B93" t="s">
        <v>2186</v>
      </c>
      <c r="C93" t="s">
        <v>2187</v>
      </c>
      <c r="D93" t="s">
        <v>2188</v>
      </c>
      <c r="E93" t="s">
        <v>2189</v>
      </c>
      <c r="F93" t="s">
        <v>2190</v>
      </c>
      <c r="G93" t="s">
        <v>2191</v>
      </c>
      <c r="H93" t="s">
        <v>2192</v>
      </c>
      <c r="I93" t="s">
        <v>2193</v>
      </c>
      <c r="J93" t="s">
        <v>2194</v>
      </c>
      <c r="K93" t="s">
        <v>2195</v>
      </c>
      <c r="L93" t="s">
        <v>2196</v>
      </c>
      <c r="M93" t="s">
        <v>2197</v>
      </c>
      <c r="N93" t="s">
        <v>2198</v>
      </c>
      <c r="O93" t="s">
        <v>2199</v>
      </c>
      <c r="P93" t="s">
        <v>2200</v>
      </c>
      <c r="Q93" t="s">
        <v>2201</v>
      </c>
      <c r="R93" t="s">
        <v>2202</v>
      </c>
      <c r="S93" t="s">
        <v>2203</v>
      </c>
      <c r="T93" t="s">
        <v>2204</v>
      </c>
      <c r="U93" t="s">
        <v>2205</v>
      </c>
      <c r="V93" t="s">
        <v>2206</v>
      </c>
      <c r="W93" t="s">
        <v>2207</v>
      </c>
      <c r="X93" t="s">
        <v>2208</v>
      </c>
      <c r="Y93" t="s">
        <v>2209</v>
      </c>
    </row>
    <row r="94" spans="1:25" x14ac:dyDescent="0.3">
      <c r="A94">
        <v>4650</v>
      </c>
      <c r="B94" t="s">
        <v>2210</v>
      </c>
      <c r="C94" t="s">
        <v>2211</v>
      </c>
      <c r="D94" t="s">
        <v>2212</v>
      </c>
      <c r="E94" t="s">
        <v>2213</v>
      </c>
      <c r="F94" t="s">
        <v>2214</v>
      </c>
      <c r="G94" t="s">
        <v>2215</v>
      </c>
      <c r="H94" t="s">
        <v>2216</v>
      </c>
      <c r="I94" t="s">
        <v>2217</v>
      </c>
      <c r="J94" t="s">
        <v>2218</v>
      </c>
      <c r="K94" t="s">
        <v>2219</v>
      </c>
      <c r="L94" t="s">
        <v>2220</v>
      </c>
      <c r="M94" t="s">
        <v>2221</v>
      </c>
      <c r="N94" t="s">
        <v>2222</v>
      </c>
      <c r="O94" t="s">
        <v>2223</v>
      </c>
      <c r="P94" t="s">
        <v>2224</v>
      </c>
      <c r="Q94" t="s">
        <v>2225</v>
      </c>
      <c r="R94" t="s">
        <v>2226</v>
      </c>
      <c r="S94" t="s">
        <v>2227</v>
      </c>
      <c r="T94" t="s">
        <v>2228</v>
      </c>
      <c r="U94" t="s">
        <v>2229</v>
      </c>
      <c r="V94" t="s">
        <v>2230</v>
      </c>
      <c r="W94" t="s">
        <v>2231</v>
      </c>
      <c r="X94" t="s">
        <v>2232</v>
      </c>
      <c r="Y94" t="s">
        <v>2233</v>
      </c>
    </row>
    <row r="95" spans="1:25" x14ac:dyDescent="0.3">
      <c r="A95">
        <v>4700</v>
      </c>
      <c r="B95" t="s">
        <v>2234</v>
      </c>
      <c r="C95" t="s">
        <v>2235</v>
      </c>
      <c r="D95" t="s">
        <v>2236</v>
      </c>
      <c r="E95" t="s">
        <v>2237</v>
      </c>
      <c r="F95" t="s">
        <v>2238</v>
      </c>
      <c r="G95" t="s">
        <v>2239</v>
      </c>
      <c r="H95" t="s">
        <v>2240</v>
      </c>
      <c r="I95" t="s">
        <v>2241</v>
      </c>
      <c r="J95" t="s">
        <v>2242</v>
      </c>
      <c r="K95" t="s">
        <v>2243</v>
      </c>
      <c r="L95" t="s">
        <v>2244</v>
      </c>
      <c r="M95" t="s">
        <v>2245</v>
      </c>
      <c r="N95" t="s">
        <v>2246</v>
      </c>
      <c r="O95" t="s">
        <v>2247</v>
      </c>
      <c r="P95" t="s">
        <v>2248</v>
      </c>
      <c r="Q95" t="s">
        <v>2249</v>
      </c>
      <c r="R95" t="s">
        <v>2250</v>
      </c>
      <c r="S95" t="s">
        <v>2251</v>
      </c>
      <c r="T95" t="s">
        <v>2252</v>
      </c>
      <c r="U95" t="s">
        <v>2253</v>
      </c>
      <c r="V95" t="s">
        <v>2254</v>
      </c>
      <c r="W95" t="s">
        <v>2255</v>
      </c>
      <c r="X95" t="s">
        <v>2256</v>
      </c>
      <c r="Y95" t="s">
        <v>2257</v>
      </c>
    </row>
    <row r="96" spans="1:25" x14ac:dyDescent="0.3">
      <c r="A96">
        <v>4750</v>
      </c>
      <c r="B96" t="s">
        <v>2258</v>
      </c>
      <c r="C96" t="s">
        <v>2259</v>
      </c>
      <c r="D96" t="s">
        <v>2260</v>
      </c>
      <c r="E96" t="s">
        <v>2261</v>
      </c>
      <c r="F96" t="s">
        <v>2262</v>
      </c>
      <c r="G96" t="s">
        <v>2263</v>
      </c>
      <c r="H96" t="s">
        <v>2264</v>
      </c>
      <c r="I96" t="s">
        <v>2265</v>
      </c>
      <c r="J96" t="s">
        <v>2266</v>
      </c>
      <c r="K96" t="s">
        <v>2267</v>
      </c>
      <c r="L96" t="s">
        <v>2268</v>
      </c>
      <c r="M96" t="s">
        <v>2269</v>
      </c>
      <c r="N96" t="s">
        <v>2270</v>
      </c>
      <c r="O96" t="s">
        <v>2271</v>
      </c>
      <c r="P96" t="s">
        <v>2272</v>
      </c>
      <c r="Q96" t="s">
        <v>2273</v>
      </c>
      <c r="R96" t="s">
        <v>2274</v>
      </c>
      <c r="S96" t="s">
        <v>2275</v>
      </c>
      <c r="T96" t="s">
        <v>2276</v>
      </c>
      <c r="U96" t="s">
        <v>2277</v>
      </c>
      <c r="V96" t="s">
        <v>2278</v>
      </c>
      <c r="W96" t="s">
        <v>2279</v>
      </c>
      <c r="X96" t="s">
        <v>2280</v>
      </c>
      <c r="Y96" t="s">
        <v>2281</v>
      </c>
    </row>
    <row r="97" spans="1:25" x14ac:dyDescent="0.3">
      <c r="A97">
        <v>4800</v>
      </c>
      <c r="B97" t="s">
        <v>2282</v>
      </c>
      <c r="C97" t="s">
        <v>2283</v>
      </c>
      <c r="D97" t="s">
        <v>2284</v>
      </c>
      <c r="E97" t="s">
        <v>2285</v>
      </c>
      <c r="F97" t="s">
        <v>2286</v>
      </c>
      <c r="G97" t="s">
        <v>2287</v>
      </c>
      <c r="H97" t="s">
        <v>2288</v>
      </c>
      <c r="I97" t="s">
        <v>2289</v>
      </c>
      <c r="J97" t="s">
        <v>2290</v>
      </c>
      <c r="K97" t="s">
        <v>2291</v>
      </c>
      <c r="L97" t="s">
        <v>2292</v>
      </c>
      <c r="M97" t="s">
        <v>2293</v>
      </c>
      <c r="N97" t="s">
        <v>2294</v>
      </c>
      <c r="O97" t="s">
        <v>2295</v>
      </c>
      <c r="P97" t="s">
        <v>2296</v>
      </c>
      <c r="Q97" t="s">
        <v>2297</v>
      </c>
      <c r="R97" t="s">
        <v>2298</v>
      </c>
      <c r="S97" t="s">
        <v>2299</v>
      </c>
      <c r="T97" t="s">
        <v>2300</v>
      </c>
      <c r="U97" t="s">
        <v>2301</v>
      </c>
      <c r="V97" t="s">
        <v>2302</v>
      </c>
      <c r="W97" t="s">
        <v>2303</v>
      </c>
      <c r="X97" t="s">
        <v>2304</v>
      </c>
      <c r="Y97" t="s">
        <v>2305</v>
      </c>
    </row>
    <row r="98" spans="1:25" x14ac:dyDescent="0.3">
      <c r="A98">
        <v>4850</v>
      </c>
      <c r="B98" t="s">
        <v>2306</v>
      </c>
      <c r="C98" t="s">
        <v>2307</v>
      </c>
      <c r="D98" t="s">
        <v>2308</v>
      </c>
      <c r="E98" t="s">
        <v>2309</v>
      </c>
      <c r="F98" t="s">
        <v>2310</v>
      </c>
      <c r="G98" t="s">
        <v>2311</v>
      </c>
      <c r="H98" t="s">
        <v>2312</v>
      </c>
      <c r="I98" t="s">
        <v>2313</v>
      </c>
      <c r="J98" t="s">
        <v>2314</v>
      </c>
      <c r="K98" t="s">
        <v>2315</v>
      </c>
      <c r="L98" t="s">
        <v>2316</v>
      </c>
      <c r="M98" t="s">
        <v>2317</v>
      </c>
      <c r="N98" t="s">
        <v>2318</v>
      </c>
      <c r="O98" t="s">
        <v>2319</v>
      </c>
      <c r="P98" t="s">
        <v>2320</v>
      </c>
      <c r="Q98" t="s">
        <v>2321</v>
      </c>
      <c r="R98" t="s">
        <v>2322</v>
      </c>
      <c r="S98" t="s">
        <v>2323</v>
      </c>
      <c r="T98" t="s">
        <v>2324</v>
      </c>
      <c r="U98" t="s">
        <v>2325</v>
      </c>
      <c r="V98" t="s">
        <v>2326</v>
      </c>
      <c r="W98" t="s">
        <v>2327</v>
      </c>
      <c r="X98" t="s">
        <v>2328</v>
      </c>
      <c r="Y98" t="s">
        <v>2329</v>
      </c>
    </row>
    <row r="99" spans="1:25" x14ac:dyDescent="0.3">
      <c r="A99">
        <v>4900</v>
      </c>
      <c r="B99" t="s">
        <v>2330</v>
      </c>
      <c r="C99" t="s">
        <v>2331</v>
      </c>
      <c r="D99" t="s">
        <v>2332</v>
      </c>
      <c r="E99" t="s">
        <v>2333</v>
      </c>
      <c r="F99" t="s">
        <v>2334</v>
      </c>
      <c r="G99" t="s">
        <v>2335</v>
      </c>
      <c r="H99" t="s">
        <v>2336</v>
      </c>
      <c r="I99" t="s">
        <v>2337</v>
      </c>
      <c r="J99" t="s">
        <v>2338</v>
      </c>
      <c r="K99" t="s">
        <v>2339</v>
      </c>
      <c r="L99" t="s">
        <v>2340</v>
      </c>
      <c r="M99" t="s">
        <v>2341</v>
      </c>
      <c r="N99" t="s">
        <v>2342</v>
      </c>
      <c r="O99" t="s">
        <v>2343</v>
      </c>
      <c r="P99" t="s">
        <v>2344</v>
      </c>
      <c r="Q99" t="s">
        <v>2345</v>
      </c>
      <c r="R99" t="s">
        <v>2346</v>
      </c>
      <c r="S99" t="s">
        <v>2347</v>
      </c>
      <c r="T99" t="s">
        <v>2348</v>
      </c>
      <c r="U99" t="s">
        <v>2349</v>
      </c>
      <c r="V99" t="s">
        <v>2350</v>
      </c>
      <c r="W99" t="s">
        <v>2351</v>
      </c>
      <c r="X99" t="s">
        <v>2352</v>
      </c>
      <c r="Y99" t="s">
        <v>2353</v>
      </c>
    </row>
    <row r="100" spans="1:25" x14ac:dyDescent="0.3">
      <c r="A100">
        <v>4950</v>
      </c>
      <c r="B100" t="s">
        <v>2354</v>
      </c>
      <c r="C100" t="s">
        <v>2355</v>
      </c>
      <c r="D100" t="s">
        <v>2356</v>
      </c>
      <c r="E100" t="s">
        <v>2357</v>
      </c>
      <c r="F100" t="s">
        <v>2358</v>
      </c>
      <c r="G100" t="s">
        <v>2359</v>
      </c>
      <c r="H100" t="s">
        <v>2360</v>
      </c>
      <c r="I100" t="s">
        <v>2361</v>
      </c>
      <c r="J100" t="s">
        <v>2362</v>
      </c>
      <c r="K100" t="s">
        <v>2363</v>
      </c>
      <c r="L100" t="s">
        <v>2364</v>
      </c>
      <c r="M100" t="s">
        <v>2365</v>
      </c>
      <c r="N100" t="s">
        <v>2366</v>
      </c>
      <c r="O100" t="s">
        <v>2367</v>
      </c>
      <c r="P100" t="s">
        <v>2368</v>
      </c>
      <c r="Q100" t="s">
        <v>2369</v>
      </c>
      <c r="R100" t="s">
        <v>2370</v>
      </c>
      <c r="S100" t="s">
        <v>2371</v>
      </c>
      <c r="T100" t="s">
        <v>2372</v>
      </c>
      <c r="U100" t="s">
        <v>2373</v>
      </c>
      <c r="V100" t="s">
        <v>2374</v>
      </c>
      <c r="W100" t="s">
        <v>2375</v>
      </c>
      <c r="X100" t="s">
        <v>2376</v>
      </c>
      <c r="Y100" t="s">
        <v>2377</v>
      </c>
    </row>
    <row r="101" spans="1:25" x14ac:dyDescent="0.3">
      <c r="A101">
        <v>5000</v>
      </c>
      <c r="B101" t="s">
        <v>2378</v>
      </c>
      <c r="C101" t="s">
        <v>2379</v>
      </c>
      <c r="D101" t="s">
        <v>2380</v>
      </c>
      <c r="E101" t="s">
        <v>2381</v>
      </c>
      <c r="F101" t="s">
        <v>2382</v>
      </c>
      <c r="G101" t="s">
        <v>2383</v>
      </c>
      <c r="H101" t="s">
        <v>2384</v>
      </c>
      <c r="I101" t="s">
        <v>2385</v>
      </c>
      <c r="J101" t="s">
        <v>2386</v>
      </c>
      <c r="K101" t="s">
        <v>2387</v>
      </c>
      <c r="L101" t="s">
        <v>2388</v>
      </c>
      <c r="M101" t="s">
        <v>2389</v>
      </c>
      <c r="N101" t="s">
        <v>2390</v>
      </c>
      <c r="O101" t="s">
        <v>2391</v>
      </c>
      <c r="P101" t="s">
        <v>2392</v>
      </c>
      <c r="Q101" t="s">
        <v>2393</v>
      </c>
      <c r="R101" t="s">
        <v>2394</v>
      </c>
      <c r="S101" t="s">
        <v>2395</v>
      </c>
      <c r="T101" t="s">
        <v>2396</v>
      </c>
      <c r="U101" t="s">
        <v>2397</v>
      </c>
      <c r="V101" t="s">
        <v>2398</v>
      </c>
      <c r="W101" t="s">
        <v>2399</v>
      </c>
      <c r="X101" t="s">
        <v>2400</v>
      </c>
      <c r="Y101" t="s">
        <v>2401</v>
      </c>
    </row>
    <row r="102" spans="1:25" x14ac:dyDescent="0.3">
      <c r="A102">
        <v>5050</v>
      </c>
      <c r="B102" t="s">
        <v>2402</v>
      </c>
      <c r="C102" t="s">
        <v>2403</v>
      </c>
      <c r="D102" t="s">
        <v>2404</v>
      </c>
      <c r="E102" t="s">
        <v>2405</v>
      </c>
      <c r="F102" t="s">
        <v>2406</v>
      </c>
      <c r="G102" t="s">
        <v>2407</v>
      </c>
      <c r="H102" t="s">
        <v>2408</v>
      </c>
      <c r="I102" t="s">
        <v>2409</v>
      </c>
      <c r="J102" t="s">
        <v>2410</v>
      </c>
      <c r="K102" t="s">
        <v>2411</v>
      </c>
      <c r="L102" t="s">
        <v>2412</v>
      </c>
      <c r="M102" t="s">
        <v>2413</v>
      </c>
      <c r="N102" t="s">
        <v>2414</v>
      </c>
      <c r="O102" t="s">
        <v>2415</v>
      </c>
      <c r="P102" t="s">
        <v>2416</v>
      </c>
      <c r="Q102" t="s">
        <v>2417</v>
      </c>
      <c r="R102" t="s">
        <v>2418</v>
      </c>
      <c r="S102" t="s">
        <v>2419</v>
      </c>
      <c r="T102" t="s">
        <v>2420</v>
      </c>
      <c r="U102" t="s">
        <v>2421</v>
      </c>
      <c r="V102" t="s">
        <v>2422</v>
      </c>
      <c r="W102" t="s">
        <v>2423</v>
      </c>
      <c r="X102" t="s">
        <v>2424</v>
      </c>
      <c r="Y102" t="s">
        <v>2425</v>
      </c>
    </row>
    <row r="103" spans="1:25" x14ac:dyDescent="0.3">
      <c r="A103">
        <v>5100</v>
      </c>
      <c r="B103" t="s">
        <v>2426</v>
      </c>
      <c r="C103" t="s">
        <v>2427</v>
      </c>
      <c r="D103" t="s">
        <v>2428</v>
      </c>
      <c r="E103" t="s">
        <v>2429</v>
      </c>
      <c r="F103" t="s">
        <v>2430</v>
      </c>
      <c r="G103" t="s">
        <v>2431</v>
      </c>
      <c r="H103" t="s">
        <v>2432</v>
      </c>
      <c r="I103" t="s">
        <v>2433</v>
      </c>
      <c r="J103" t="s">
        <v>2434</v>
      </c>
      <c r="K103" t="s">
        <v>2435</v>
      </c>
      <c r="L103" t="s">
        <v>2436</v>
      </c>
      <c r="M103" t="s">
        <v>2437</v>
      </c>
      <c r="N103" t="s">
        <v>2438</v>
      </c>
      <c r="O103" t="s">
        <v>2439</v>
      </c>
      <c r="P103" t="s">
        <v>2440</v>
      </c>
      <c r="Q103" t="s">
        <v>2441</v>
      </c>
      <c r="R103" t="s">
        <v>2442</v>
      </c>
      <c r="S103" t="s">
        <v>2443</v>
      </c>
      <c r="T103" t="s">
        <v>2444</v>
      </c>
      <c r="U103" t="s">
        <v>2445</v>
      </c>
      <c r="V103" t="s">
        <v>2446</v>
      </c>
      <c r="W103" t="s">
        <v>2447</v>
      </c>
      <c r="X103" t="s">
        <v>2448</v>
      </c>
      <c r="Y103" t="s">
        <v>2449</v>
      </c>
    </row>
    <row r="104" spans="1:25" x14ac:dyDescent="0.3">
      <c r="A104">
        <v>5150</v>
      </c>
      <c r="B104" t="s">
        <v>2450</v>
      </c>
      <c r="C104" t="s">
        <v>2451</v>
      </c>
      <c r="D104" t="s">
        <v>2452</v>
      </c>
      <c r="E104" t="s">
        <v>2453</v>
      </c>
      <c r="F104" t="s">
        <v>2454</v>
      </c>
      <c r="G104" t="s">
        <v>2455</v>
      </c>
      <c r="H104" t="s">
        <v>2456</v>
      </c>
      <c r="I104" t="s">
        <v>2457</v>
      </c>
      <c r="J104" t="s">
        <v>2458</v>
      </c>
      <c r="K104" t="s">
        <v>2459</v>
      </c>
      <c r="L104" t="s">
        <v>2460</v>
      </c>
      <c r="M104" t="s">
        <v>2461</v>
      </c>
      <c r="N104" t="s">
        <v>2462</v>
      </c>
      <c r="O104" t="s">
        <v>2463</v>
      </c>
      <c r="P104" t="s">
        <v>2464</v>
      </c>
      <c r="Q104" t="s">
        <v>2465</v>
      </c>
      <c r="R104" t="s">
        <v>2466</v>
      </c>
      <c r="S104" t="s">
        <v>2467</v>
      </c>
      <c r="T104" t="s">
        <v>2468</v>
      </c>
      <c r="U104" t="s">
        <v>2469</v>
      </c>
      <c r="V104" t="s">
        <v>2470</v>
      </c>
      <c r="W104" t="s">
        <v>2471</v>
      </c>
      <c r="X104" t="s">
        <v>2472</v>
      </c>
      <c r="Y104" t="s">
        <v>2473</v>
      </c>
    </row>
    <row r="105" spans="1:25" x14ac:dyDescent="0.3">
      <c r="A105">
        <v>5200</v>
      </c>
      <c r="B105" t="s">
        <v>2474</v>
      </c>
      <c r="C105" t="s">
        <v>2475</v>
      </c>
      <c r="D105" t="s">
        <v>2476</v>
      </c>
      <c r="E105" t="s">
        <v>2477</v>
      </c>
      <c r="F105" t="s">
        <v>2478</v>
      </c>
      <c r="G105" t="s">
        <v>2479</v>
      </c>
      <c r="H105" t="s">
        <v>2480</v>
      </c>
      <c r="I105" t="s">
        <v>2481</v>
      </c>
      <c r="J105" t="s">
        <v>2482</v>
      </c>
      <c r="K105" t="s">
        <v>2483</v>
      </c>
      <c r="L105" t="s">
        <v>2484</v>
      </c>
      <c r="M105" t="s">
        <v>2485</v>
      </c>
      <c r="N105" t="s">
        <v>2486</v>
      </c>
      <c r="O105" t="s">
        <v>2487</v>
      </c>
      <c r="P105" t="s">
        <v>2488</v>
      </c>
      <c r="Q105" t="s">
        <v>2489</v>
      </c>
      <c r="R105" t="s">
        <v>2490</v>
      </c>
      <c r="S105" t="s">
        <v>2491</v>
      </c>
      <c r="T105" t="s">
        <v>2492</v>
      </c>
      <c r="U105" t="s">
        <v>2493</v>
      </c>
      <c r="V105" t="s">
        <v>2494</v>
      </c>
      <c r="W105" t="s">
        <v>2495</v>
      </c>
      <c r="X105" t="s">
        <v>2496</v>
      </c>
      <c r="Y105" t="s">
        <v>2497</v>
      </c>
    </row>
    <row r="106" spans="1:25" x14ac:dyDescent="0.3">
      <c r="A106">
        <v>5250</v>
      </c>
      <c r="B106" t="s">
        <v>2498</v>
      </c>
      <c r="C106" t="s">
        <v>2499</v>
      </c>
      <c r="D106" t="s">
        <v>2500</v>
      </c>
      <c r="E106" t="s">
        <v>2501</v>
      </c>
      <c r="F106" t="s">
        <v>2502</v>
      </c>
      <c r="G106" t="s">
        <v>2503</v>
      </c>
      <c r="H106" t="s">
        <v>2504</v>
      </c>
      <c r="I106" t="s">
        <v>2505</v>
      </c>
      <c r="J106" t="s">
        <v>2506</v>
      </c>
      <c r="K106" t="s">
        <v>2507</v>
      </c>
      <c r="L106" t="s">
        <v>2508</v>
      </c>
      <c r="M106" t="s">
        <v>2509</v>
      </c>
      <c r="N106" t="s">
        <v>2510</v>
      </c>
      <c r="O106" t="s">
        <v>2511</v>
      </c>
      <c r="P106" t="s">
        <v>2512</v>
      </c>
      <c r="Q106" t="s">
        <v>2513</v>
      </c>
      <c r="R106" t="s">
        <v>2514</v>
      </c>
      <c r="S106" t="s">
        <v>2515</v>
      </c>
      <c r="T106" t="s">
        <v>2516</v>
      </c>
      <c r="U106" t="s">
        <v>2517</v>
      </c>
      <c r="V106" t="s">
        <v>2518</v>
      </c>
      <c r="W106" t="s">
        <v>2519</v>
      </c>
      <c r="X106" t="s">
        <v>2520</v>
      </c>
      <c r="Y106" t="s">
        <v>2521</v>
      </c>
    </row>
    <row r="107" spans="1:25" x14ac:dyDescent="0.3">
      <c r="A107">
        <v>5300</v>
      </c>
      <c r="B107" t="s">
        <v>2522</v>
      </c>
      <c r="C107" t="s">
        <v>2523</v>
      </c>
      <c r="D107" t="s">
        <v>2524</v>
      </c>
      <c r="E107" t="s">
        <v>2525</v>
      </c>
      <c r="F107" t="s">
        <v>2526</v>
      </c>
      <c r="G107" t="s">
        <v>2527</v>
      </c>
      <c r="H107" t="s">
        <v>2528</v>
      </c>
      <c r="I107" t="s">
        <v>2529</v>
      </c>
      <c r="J107" t="s">
        <v>2530</v>
      </c>
      <c r="K107" t="s">
        <v>2531</v>
      </c>
      <c r="L107" t="s">
        <v>2532</v>
      </c>
      <c r="M107" t="s">
        <v>2533</v>
      </c>
      <c r="N107" t="s">
        <v>2534</v>
      </c>
      <c r="O107" t="s">
        <v>2535</v>
      </c>
      <c r="P107" t="s">
        <v>2536</v>
      </c>
      <c r="Q107" t="s">
        <v>2537</v>
      </c>
      <c r="R107" t="s">
        <v>2538</v>
      </c>
      <c r="S107" t="s">
        <v>2539</v>
      </c>
      <c r="T107" t="s">
        <v>2540</v>
      </c>
      <c r="U107" t="s">
        <v>2541</v>
      </c>
      <c r="V107" t="s">
        <v>2542</v>
      </c>
      <c r="W107" t="s">
        <v>2543</v>
      </c>
      <c r="X107" t="s">
        <v>2544</v>
      </c>
      <c r="Y107" t="s">
        <v>2545</v>
      </c>
    </row>
    <row r="108" spans="1:25" x14ac:dyDescent="0.3">
      <c r="A108">
        <v>5350</v>
      </c>
      <c r="B108" t="s">
        <v>2546</v>
      </c>
      <c r="C108" t="s">
        <v>2547</v>
      </c>
      <c r="D108" t="s">
        <v>2548</v>
      </c>
      <c r="E108" t="s">
        <v>2549</v>
      </c>
      <c r="F108" t="s">
        <v>2550</v>
      </c>
      <c r="G108" t="s">
        <v>2551</v>
      </c>
      <c r="H108" t="s">
        <v>2552</v>
      </c>
      <c r="I108" t="s">
        <v>2553</v>
      </c>
      <c r="J108" t="s">
        <v>2554</v>
      </c>
      <c r="K108" t="s">
        <v>2555</v>
      </c>
      <c r="L108" t="s">
        <v>2556</v>
      </c>
      <c r="M108" t="s">
        <v>2557</v>
      </c>
      <c r="N108" t="s">
        <v>2558</v>
      </c>
      <c r="O108" t="s">
        <v>2559</v>
      </c>
      <c r="P108" t="s">
        <v>2560</v>
      </c>
      <c r="Q108" t="s">
        <v>2561</v>
      </c>
      <c r="R108" t="s">
        <v>2562</v>
      </c>
      <c r="S108" t="s">
        <v>2563</v>
      </c>
      <c r="T108" t="s">
        <v>2564</v>
      </c>
      <c r="U108" t="s">
        <v>2565</v>
      </c>
      <c r="V108" t="s">
        <v>2566</v>
      </c>
      <c r="W108" t="s">
        <v>2567</v>
      </c>
      <c r="X108" t="s">
        <v>2568</v>
      </c>
      <c r="Y108" t="s">
        <v>2569</v>
      </c>
    </row>
    <row r="109" spans="1:25" x14ac:dyDescent="0.3">
      <c r="A109">
        <v>5400</v>
      </c>
      <c r="B109" t="s">
        <v>2570</v>
      </c>
      <c r="C109" t="s">
        <v>2571</v>
      </c>
      <c r="D109" t="s">
        <v>2572</v>
      </c>
      <c r="E109" t="s">
        <v>2573</v>
      </c>
      <c r="F109" t="s">
        <v>2574</v>
      </c>
      <c r="G109" t="s">
        <v>2575</v>
      </c>
      <c r="H109" t="s">
        <v>2576</v>
      </c>
      <c r="I109" t="s">
        <v>2577</v>
      </c>
      <c r="J109" t="s">
        <v>2578</v>
      </c>
      <c r="K109" t="s">
        <v>2579</v>
      </c>
      <c r="L109" t="s">
        <v>2580</v>
      </c>
      <c r="M109" t="s">
        <v>2581</v>
      </c>
      <c r="N109" t="s">
        <v>2582</v>
      </c>
      <c r="O109" t="s">
        <v>2583</v>
      </c>
      <c r="P109" t="s">
        <v>2584</v>
      </c>
      <c r="Q109" t="s">
        <v>2585</v>
      </c>
      <c r="R109" t="s">
        <v>2586</v>
      </c>
      <c r="S109" t="s">
        <v>2587</v>
      </c>
      <c r="T109" t="s">
        <v>2588</v>
      </c>
      <c r="U109" t="s">
        <v>2589</v>
      </c>
      <c r="V109" t="s">
        <v>2590</v>
      </c>
      <c r="W109" t="s">
        <v>2591</v>
      </c>
      <c r="X109" t="s">
        <v>2592</v>
      </c>
      <c r="Y109" t="s">
        <v>2593</v>
      </c>
    </row>
    <row r="110" spans="1:25" x14ac:dyDescent="0.3">
      <c r="A110">
        <v>5450</v>
      </c>
      <c r="B110" t="s">
        <v>2594</v>
      </c>
      <c r="C110" t="s">
        <v>2595</v>
      </c>
      <c r="D110" t="s">
        <v>2596</v>
      </c>
      <c r="E110" t="s">
        <v>2597</v>
      </c>
      <c r="F110" t="s">
        <v>2598</v>
      </c>
      <c r="G110" t="s">
        <v>2599</v>
      </c>
      <c r="H110" t="s">
        <v>2600</v>
      </c>
      <c r="I110" t="s">
        <v>2601</v>
      </c>
      <c r="J110" t="s">
        <v>2602</v>
      </c>
      <c r="K110" t="s">
        <v>2603</v>
      </c>
      <c r="L110" t="s">
        <v>2604</v>
      </c>
      <c r="M110" t="s">
        <v>2605</v>
      </c>
      <c r="N110" t="s">
        <v>2606</v>
      </c>
      <c r="O110" t="s">
        <v>2607</v>
      </c>
      <c r="P110" t="s">
        <v>2608</v>
      </c>
      <c r="Q110" t="s">
        <v>2609</v>
      </c>
      <c r="R110" t="s">
        <v>2610</v>
      </c>
      <c r="S110" t="s">
        <v>2611</v>
      </c>
      <c r="T110" t="s">
        <v>2612</v>
      </c>
      <c r="U110" t="s">
        <v>2613</v>
      </c>
      <c r="V110" t="s">
        <v>2614</v>
      </c>
      <c r="W110" t="s">
        <v>2615</v>
      </c>
      <c r="X110" t="s">
        <v>2616</v>
      </c>
      <c r="Y110" t="s">
        <v>2617</v>
      </c>
    </row>
    <row r="111" spans="1:25" x14ac:dyDescent="0.3">
      <c r="A111">
        <v>5500</v>
      </c>
      <c r="B111" t="s">
        <v>2618</v>
      </c>
      <c r="C111" t="s">
        <v>2619</v>
      </c>
      <c r="D111" t="s">
        <v>2620</v>
      </c>
      <c r="E111" t="s">
        <v>2621</v>
      </c>
      <c r="F111" t="s">
        <v>2622</v>
      </c>
      <c r="G111" t="s">
        <v>2623</v>
      </c>
      <c r="H111" t="s">
        <v>2624</v>
      </c>
      <c r="I111" t="s">
        <v>2625</v>
      </c>
      <c r="J111" t="s">
        <v>2626</v>
      </c>
      <c r="K111" t="s">
        <v>2627</v>
      </c>
      <c r="L111" t="s">
        <v>2628</v>
      </c>
      <c r="M111" t="s">
        <v>2629</v>
      </c>
      <c r="N111" t="s">
        <v>2630</v>
      </c>
      <c r="O111" t="s">
        <v>2631</v>
      </c>
      <c r="P111" t="s">
        <v>2632</v>
      </c>
      <c r="Q111" t="s">
        <v>2633</v>
      </c>
      <c r="R111" t="s">
        <v>2634</v>
      </c>
      <c r="S111" t="s">
        <v>2635</v>
      </c>
      <c r="T111" t="s">
        <v>2636</v>
      </c>
      <c r="U111" t="s">
        <v>2637</v>
      </c>
      <c r="V111" t="s">
        <v>2638</v>
      </c>
      <c r="W111" t="s">
        <v>2639</v>
      </c>
      <c r="X111" t="s">
        <v>2640</v>
      </c>
      <c r="Y111" t="s">
        <v>2641</v>
      </c>
    </row>
    <row r="112" spans="1:25" x14ac:dyDescent="0.3">
      <c r="A112">
        <v>5550</v>
      </c>
      <c r="B112" t="s">
        <v>2642</v>
      </c>
      <c r="C112" t="s">
        <v>2643</v>
      </c>
      <c r="D112" t="s">
        <v>2644</v>
      </c>
      <c r="E112" t="s">
        <v>2645</v>
      </c>
      <c r="F112" t="s">
        <v>2646</v>
      </c>
      <c r="G112" t="s">
        <v>2647</v>
      </c>
      <c r="H112" t="s">
        <v>2648</v>
      </c>
      <c r="I112" t="s">
        <v>2649</v>
      </c>
      <c r="J112" t="s">
        <v>2650</v>
      </c>
      <c r="K112" t="s">
        <v>2651</v>
      </c>
      <c r="L112" t="s">
        <v>2652</v>
      </c>
      <c r="M112" t="s">
        <v>2653</v>
      </c>
      <c r="N112" t="s">
        <v>2654</v>
      </c>
      <c r="O112" t="s">
        <v>2655</v>
      </c>
      <c r="P112" t="s">
        <v>2656</v>
      </c>
      <c r="Q112" t="s">
        <v>2657</v>
      </c>
      <c r="R112" t="s">
        <v>2658</v>
      </c>
      <c r="S112" t="s">
        <v>2659</v>
      </c>
      <c r="T112" t="s">
        <v>2660</v>
      </c>
      <c r="U112" t="s">
        <v>2661</v>
      </c>
      <c r="V112" t="s">
        <v>2662</v>
      </c>
      <c r="W112" t="s">
        <v>2663</v>
      </c>
      <c r="X112" t="s">
        <v>2664</v>
      </c>
      <c r="Y112" t="s">
        <v>2665</v>
      </c>
    </row>
    <row r="113" spans="1:25" x14ac:dyDescent="0.3">
      <c r="A113">
        <v>5600</v>
      </c>
      <c r="B113" t="s">
        <v>2666</v>
      </c>
      <c r="C113" t="s">
        <v>2667</v>
      </c>
      <c r="D113" t="s">
        <v>2668</v>
      </c>
      <c r="E113" t="s">
        <v>2669</v>
      </c>
      <c r="F113" t="s">
        <v>2670</v>
      </c>
      <c r="G113" t="s">
        <v>2671</v>
      </c>
      <c r="H113" t="s">
        <v>2672</v>
      </c>
      <c r="I113" t="s">
        <v>2673</v>
      </c>
      <c r="J113" t="s">
        <v>2674</v>
      </c>
      <c r="K113" t="s">
        <v>2675</v>
      </c>
      <c r="L113" t="s">
        <v>2676</v>
      </c>
      <c r="M113" t="s">
        <v>2677</v>
      </c>
      <c r="N113" t="s">
        <v>2678</v>
      </c>
      <c r="O113" t="s">
        <v>2679</v>
      </c>
      <c r="P113" t="s">
        <v>2680</v>
      </c>
      <c r="Q113" t="s">
        <v>2681</v>
      </c>
      <c r="R113" t="s">
        <v>2682</v>
      </c>
      <c r="S113" t="s">
        <v>2683</v>
      </c>
      <c r="T113" t="s">
        <v>2684</v>
      </c>
      <c r="U113" t="s">
        <v>2685</v>
      </c>
      <c r="V113" t="s">
        <v>2686</v>
      </c>
      <c r="W113" t="s">
        <v>2687</v>
      </c>
      <c r="X113" t="s">
        <v>2688</v>
      </c>
      <c r="Y113" t="s">
        <v>2689</v>
      </c>
    </row>
    <row r="114" spans="1:25" x14ac:dyDescent="0.3">
      <c r="A114">
        <v>5650</v>
      </c>
      <c r="B114" t="s">
        <v>2690</v>
      </c>
      <c r="C114" t="s">
        <v>2691</v>
      </c>
      <c r="D114" t="s">
        <v>2692</v>
      </c>
      <c r="E114" t="s">
        <v>2693</v>
      </c>
      <c r="F114" t="s">
        <v>2694</v>
      </c>
      <c r="G114" t="s">
        <v>2695</v>
      </c>
      <c r="H114" t="s">
        <v>2696</v>
      </c>
      <c r="I114" t="s">
        <v>2697</v>
      </c>
      <c r="J114" t="s">
        <v>2698</v>
      </c>
      <c r="K114" t="s">
        <v>2699</v>
      </c>
      <c r="L114" t="s">
        <v>2700</v>
      </c>
      <c r="M114" t="s">
        <v>2701</v>
      </c>
      <c r="N114" t="s">
        <v>2702</v>
      </c>
      <c r="O114" t="s">
        <v>2703</v>
      </c>
      <c r="P114" t="s">
        <v>2704</v>
      </c>
      <c r="Q114" t="s">
        <v>2705</v>
      </c>
      <c r="R114" t="s">
        <v>2706</v>
      </c>
      <c r="S114" t="s">
        <v>2707</v>
      </c>
      <c r="T114" t="s">
        <v>2708</v>
      </c>
      <c r="U114" t="s">
        <v>2709</v>
      </c>
      <c r="V114" t="s">
        <v>2710</v>
      </c>
      <c r="W114" t="s">
        <v>2711</v>
      </c>
      <c r="X114" t="s">
        <v>2712</v>
      </c>
      <c r="Y114" t="s">
        <v>2713</v>
      </c>
    </row>
    <row r="115" spans="1:25" x14ac:dyDescent="0.3">
      <c r="A115">
        <v>5700</v>
      </c>
      <c r="B115" t="s">
        <v>2714</v>
      </c>
      <c r="C115" t="s">
        <v>2715</v>
      </c>
      <c r="D115" t="s">
        <v>2716</v>
      </c>
      <c r="E115" t="s">
        <v>2717</v>
      </c>
      <c r="F115" t="s">
        <v>2718</v>
      </c>
      <c r="G115" t="s">
        <v>2719</v>
      </c>
      <c r="H115" t="s">
        <v>2720</v>
      </c>
      <c r="I115" t="s">
        <v>2721</v>
      </c>
      <c r="J115" t="s">
        <v>2722</v>
      </c>
      <c r="K115" t="s">
        <v>2723</v>
      </c>
      <c r="L115" t="s">
        <v>2724</v>
      </c>
      <c r="M115" t="s">
        <v>2725</v>
      </c>
      <c r="N115" t="s">
        <v>2726</v>
      </c>
      <c r="O115" t="s">
        <v>2727</v>
      </c>
      <c r="P115" t="s">
        <v>2728</v>
      </c>
      <c r="Q115" t="s">
        <v>2729</v>
      </c>
      <c r="R115" t="s">
        <v>2730</v>
      </c>
      <c r="S115" t="s">
        <v>2731</v>
      </c>
      <c r="T115" t="s">
        <v>2732</v>
      </c>
      <c r="U115" t="s">
        <v>2733</v>
      </c>
      <c r="V115" t="s">
        <v>2734</v>
      </c>
      <c r="W115" t="s">
        <v>2735</v>
      </c>
      <c r="X115" t="s">
        <v>2736</v>
      </c>
      <c r="Y115" t="s">
        <v>2737</v>
      </c>
    </row>
    <row r="116" spans="1:25" x14ac:dyDescent="0.3">
      <c r="A116">
        <v>5750</v>
      </c>
      <c r="B116" t="s">
        <v>2738</v>
      </c>
      <c r="C116" t="s">
        <v>2739</v>
      </c>
      <c r="D116" t="s">
        <v>2740</v>
      </c>
      <c r="E116" t="s">
        <v>2741</v>
      </c>
      <c r="F116" t="s">
        <v>2742</v>
      </c>
      <c r="G116" t="s">
        <v>2743</v>
      </c>
      <c r="H116" t="s">
        <v>2744</v>
      </c>
      <c r="I116" t="s">
        <v>2745</v>
      </c>
      <c r="J116" t="s">
        <v>2746</v>
      </c>
      <c r="K116" t="s">
        <v>2747</v>
      </c>
      <c r="L116" t="s">
        <v>2748</v>
      </c>
      <c r="M116" t="s">
        <v>2749</v>
      </c>
      <c r="N116" t="s">
        <v>2750</v>
      </c>
      <c r="O116" t="s">
        <v>2751</v>
      </c>
      <c r="P116" t="s">
        <v>2752</v>
      </c>
      <c r="Q116" t="s">
        <v>2753</v>
      </c>
      <c r="R116" t="s">
        <v>2754</v>
      </c>
      <c r="S116" t="s">
        <v>2755</v>
      </c>
      <c r="T116" t="s">
        <v>2756</v>
      </c>
      <c r="U116" t="s">
        <v>2757</v>
      </c>
      <c r="V116" t="s">
        <v>2758</v>
      </c>
      <c r="W116" t="s">
        <v>2759</v>
      </c>
      <c r="X116" t="s">
        <v>2760</v>
      </c>
      <c r="Y116" t="s">
        <v>2761</v>
      </c>
    </row>
    <row r="117" spans="1:25" x14ac:dyDescent="0.3">
      <c r="A117">
        <v>5800</v>
      </c>
      <c r="B117" t="s">
        <v>2762</v>
      </c>
      <c r="C117" t="s">
        <v>2763</v>
      </c>
      <c r="D117" t="s">
        <v>2764</v>
      </c>
      <c r="E117" t="s">
        <v>2765</v>
      </c>
      <c r="F117" t="s">
        <v>2766</v>
      </c>
      <c r="G117" t="s">
        <v>2767</v>
      </c>
      <c r="H117" t="s">
        <v>2768</v>
      </c>
      <c r="I117" t="s">
        <v>2769</v>
      </c>
      <c r="J117" t="s">
        <v>2770</v>
      </c>
      <c r="K117" t="s">
        <v>2771</v>
      </c>
      <c r="L117" t="s">
        <v>2772</v>
      </c>
      <c r="M117" t="s">
        <v>2773</v>
      </c>
      <c r="N117" t="s">
        <v>2774</v>
      </c>
      <c r="O117" t="s">
        <v>2775</v>
      </c>
      <c r="P117" t="s">
        <v>2776</v>
      </c>
      <c r="Q117" t="s">
        <v>2777</v>
      </c>
      <c r="R117" t="s">
        <v>2778</v>
      </c>
      <c r="S117" t="s">
        <v>2779</v>
      </c>
      <c r="T117" t="s">
        <v>2780</v>
      </c>
      <c r="U117" t="s">
        <v>2781</v>
      </c>
      <c r="V117" t="s">
        <v>2782</v>
      </c>
      <c r="W117" t="s">
        <v>2783</v>
      </c>
      <c r="X117" t="s">
        <v>2784</v>
      </c>
      <c r="Y117" t="s">
        <v>2785</v>
      </c>
    </row>
    <row r="118" spans="1:25" x14ac:dyDescent="0.3">
      <c r="A118">
        <v>5850</v>
      </c>
      <c r="B118" t="s">
        <v>2786</v>
      </c>
      <c r="C118" t="s">
        <v>2787</v>
      </c>
      <c r="D118" t="s">
        <v>2788</v>
      </c>
      <c r="E118" t="s">
        <v>2789</v>
      </c>
      <c r="F118" t="s">
        <v>2790</v>
      </c>
      <c r="G118" t="s">
        <v>2791</v>
      </c>
      <c r="H118" t="s">
        <v>2792</v>
      </c>
      <c r="I118" t="s">
        <v>2793</v>
      </c>
      <c r="J118" t="s">
        <v>2794</v>
      </c>
      <c r="K118" t="s">
        <v>2795</v>
      </c>
      <c r="L118" t="s">
        <v>2796</v>
      </c>
      <c r="M118" t="s">
        <v>2797</v>
      </c>
      <c r="N118" t="s">
        <v>2798</v>
      </c>
      <c r="O118" t="s">
        <v>2799</v>
      </c>
      <c r="P118" t="s">
        <v>2800</v>
      </c>
      <c r="Q118" t="s">
        <v>2801</v>
      </c>
      <c r="R118" t="s">
        <v>2802</v>
      </c>
      <c r="S118" t="s">
        <v>2803</v>
      </c>
      <c r="T118" t="s">
        <v>2804</v>
      </c>
      <c r="U118" t="s">
        <v>2805</v>
      </c>
      <c r="V118" t="s">
        <v>2806</v>
      </c>
      <c r="W118" t="s">
        <v>2807</v>
      </c>
      <c r="X118" t="s">
        <v>2808</v>
      </c>
      <c r="Y118" t="s">
        <v>2809</v>
      </c>
    </row>
    <row r="119" spans="1:25" x14ac:dyDescent="0.3">
      <c r="A119">
        <v>5900</v>
      </c>
      <c r="B119" t="s">
        <v>2810</v>
      </c>
      <c r="C119" t="s">
        <v>2811</v>
      </c>
      <c r="D119" t="s">
        <v>2812</v>
      </c>
      <c r="E119" t="s">
        <v>2813</v>
      </c>
      <c r="F119" t="s">
        <v>2814</v>
      </c>
      <c r="G119" t="s">
        <v>2815</v>
      </c>
      <c r="H119" t="s">
        <v>2816</v>
      </c>
      <c r="I119" t="s">
        <v>2817</v>
      </c>
      <c r="J119" t="s">
        <v>2818</v>
      </c>
      <c r="K119" t="s">
        <v>2819</v>
      </c>
      <c r="L119" t="s">
        <v>2820</v>
      </c>
      <c r="M119" t="s">
        <v>2821</v>
      </c>
      <c r="N119" t="s">
        <v>2822</v>
      </c>
      <c r="O119" t="s">
        <v>2823</v>
      </c>
      <c r="P119" t="s">
        <v>2824</v>
      </c>
      <c r="Q119" t="s">
        <v>2825</v>
      </c>
      <c r="R119" t="s">
        <v>2826</v>
      </c>
      <c r="S119" t="s">
        <v>2827</v>
      </c>
      <c r="T119" t="s">
        <v>2828</v>
      </c>
      <c r="U119" t="s">
        <v>2829</v>
      </c>
      <c r="V119" t="s">
        <v>2830</v>
      </c>
      <c r="W119" t="s">
        <v>2831</v>
      </c>
      <c r="X119" t="s">
        <v>2832</v>
      </c>
      <c r="Y119" t="s">
        <v>2833</v>
      </c>
    </row>
    <row r="120" spans="1:25" x14ac:dyDescent="0.3">
      <c r="A120">
        <v>5950</v>
      </c>
      <c r="B120" t="s">
        <v>2834</v>
      </c>
      <c r="C120" t="s">
        <v>2835</v>
      </c>
      <c r="D120" t="s">
        <v>2836</v>
      </c>
      <c r="E120" t="s">
        <v>2837</v>
      </c>
      <c r="F120" t="s">
        <v>2838</v>
      </c>
      <c r="G120" t="s">
        <v>2839</v>
      </c>
      <c r="H120" t="s">
        <v>2840</v>
      </c>
      <c r="I120" t="s">
        <v>2841</v>
      </c>
      <c r="J120" t="s">
        <v>2842</v>
      </c>
      <c r="K120" t="s">
        <v>2843</v>
      </c>
      <c r="L120" t="s">
        <v>2844</v>
      </c>
      <c r="M120" t="s">
        <v>2845</v>
      </c>
      <c r="N120" t="s">
        <v>2846</v>
      </c>
      <c r="O120" t="s">
        <v>2847</v>
      </c>
      <c r="P120" t="s">
        <v>2848</v>
      </c>
      <c r="Q120" t="s">
        <v>2849</v>
      </c>
      <c r="R120" t="s">
        <v>2850</v>
      </c>
      <c r="S120" t="s">
        <v>2851</v>
      </c>
      <c r="T120" t="s">
        <v>2852</v>
      </c>
      <c r="U120" t="s">
        <v>2853</v>
      </c>
      <c r="V120" t="s">
        <v>2854</v>
      </c>
      <c r="W120" t="s">
        <v>2855</v>
      </c>
      <c r="X120" t="s">
        <v>2856</v>
      </c>
      <c r="Y120" t="s">
        <v>2857</v>
      </c>
    </row>
    <row r="121" spans="1:25" x14ac:dyDescent="0.3">
      <c r="A121">
        <v>6000</v>
      </c>
      <c r="B121" t="s">
        <v>2858</v>
      </c>
      <c r="C121" t="s">
        <v>2859</v>
      </c>
      <c r="D121" t="s">
        <v>2860</v>
      </c>
      <c r="E121" t="s">
        <v>2861</v>
      </c>
      <c r="F121" t="s">
        <v>2862</v>
      </c>
      <c r="G121" t="s">
        <v>2863</v>
      </c>
      <c r="H121" t="s">
        <v>2864</v>
      </c>
      <c r="I121" t="s">
        <v>2865</v>
      </c>
      <c r="J121" t="s">
        <v>2866</v>
      </c>
      <c r="K121" t="s">
        <v>2867</v>
      </c>
      <c r="L121" t="s">
        <v>2868</v>
      </c>
      <c r="M121" t="s">
        <v>2869</v>
      </c>
      <c r="N121" t="s">
        <v>2870</v>
      </c>
      <c r="O121" t="s">
        <v>2871</v>
      </c>
      <c r="P121" t="s">
        <v>2872</v>
      </c>
      <c r="Q121" t="s">
        <v>2873</v>
      </c>
      <c r="R121" t="s">
        <v>2874</v>
      </c>
      <c r="S121" t="s">
        <v>2875</v>
      </c>
      <c r="T121" t="s">
        <v>2876</v>
      </c>
      <c r="U121" t="s">
        <v>2877</v>
      </c>
      <c r="V121" t="s">
        <v>2878</v>
      </c>
      <c r="W121" t="s">
        <v>2879</v>
      </c>
      <c r="X121" t="s">
        <v>2880</v>
      </c>
      <c r="Y121" t="s">
        <v>2881</v>
      </c>
    </row>
    <row r="122" spans="1:25" x14ac:dyDescent="0.3">
      <c r="A122">
        <v>6050</v>
      </c>
      <c r="B122" t="s">
        <v>2882</v>
      </c>
      <c r="C122" t="s">
        <v>2883</v>
      </c>
      <c r="D122" t="s">
        <v>2884</v>
      </c>
      <c r="E122" t="s">
        <v>2885</v>
      </c>
      <c r="F122" t="s">
        <v>2886</v>
      </c>
      <c r="G122" t="s">
        <v>2887</v>
      </c>
      <c r="H122" t="s">
        <v>2888</v>
      </c>
      <c r="I122" t="s">
        <v>2889</v>
      </c>
      <c r="J122" t="s">
        <v>2890</v>
      </c>
      <c r="K122" t="s">
        <v>2891</v>
      </c>
      <c r="L122" t="s">
        <v>2892</v>
      </c>
      <c r="M122" t="s">
        <v>2893</v>
      </c>
      <c r="N122" t="s">
        <v>2894</v>
      </c>
      <c r="O122" t="s">
        <v>2895</v>
      </c>
      <c r="P122" t="s">
        <v>2896</v>
      </c>
      <c r="Q122" t="s">
        <v>2897</v>
      </c>
      <c r="R122" t="s">
        <v>2898</v>
      </c>
      <c r="S122" t="s">
        <v>2899</v>
      </c>
      <c r="T122" t="s">
        <v>2900</v>
      </c>
      <c r="U122" t="s">
        <v>2901</v>
      </c>
      <c r="V122" t="s">
        <v>2902</v>
      </c>
      <c r="W122" t="s">
        <v>2903</v>
      </c>
      <c r="X122" t="s">
        <v>2904</v>
      </c>
      <c r="Y122" t="s">
        <v>2905</v>
      </c>
    </row>
    <row r="123" spans="1:25" x14ac:dyDescent="0.3">
      <c r="A123">
        <v>6100</v>
      </c>
      <c r="B123" t="s">
        <v>2906</v>
      </c>
      <c r="C123" t="s">
        <v>2907</v>
      </c>
      <c r="D123" t="s">
        <v>2908</v>
      </c>
      <c r="E123" t="s">
        <v>2909</v>
      </c>
      <c r="F123" t="s">
        <v>2910</v>
      </c>
      <c r="G123" t="s">
        <v>2911</v>
      </c>
      <c r="H123" t="s">
        <v>2912</v>
      </c>
      <c r="I123" t="s">
        <v>2913</v>
      </c>
      <c r="J123" t="s">
        <v>2914</v>
      </c>
      <c r="K123" t="s">
        <v>2915</v>
      </c>
      <c r="L123" t="s">
        <v>2916</v>
      </c>
      <c r="M123" t="s">
        <v>2917</v>
      </c>
      <c r="N123" t="s">
        <v>2918</v>
      </c>
      <c r="O123" t="s">
        <v>2919</v>
      </c>
      <c r="P123" t="s">
        <v>2920</v>
      </c>
      <c r="Q123" t="s">
        <v>2921</v>
      </c>
      <c r="R123" t="s">
        <v>2922</v>
      </c>
      <c r="S123" t="s">
        <v>2923</v>
      </c>
      <c r="T123" t="s">
        <v>2924</v>
      </c>
      <c r="U123" t="s">
        <v>2925</v>
      </c>
      <c r="V123" t="s">
        <v>2926</v>
      </c>
      <c r="W123" t="s">
        <v>2927</v>
      </c>
      <c r="X123" t="s">
        <v>2928</v>
      </c>
      <c r="Y123" t="s">
        <v>2929</v>
      </c>
    </row>
    <row r="124" spans="1:25" x14ac:dyDescent="0.3">
      <c r="A124">
        <v>6150</v>
      </c>
      <c r="B124" t="s">
        <v>2930</v>
      </c>
      <c r="C124" t="s">
        <v>2931</v>
      </c>
      <c r="D124" t="s">
        <v>2932</v>
      </c>
      <c r="E124" t="s">
        <v>2933</v>
      </c>
      <c r="F124" t="s">
        <v>2934</v>
      </c>
      <c r="G124" t="s">
        <v>2935</v>
      </c>
      <c r="H124" t="s">
        <v>2936</v>
      </c>
      <c r="I124" t="s">
        <v>2937</v>
      </c>
      <c r="J124" t="s">
        <v>2938</v>
      </c>
      <c r="K124" t="s">
        <v>2939</v>
      </c>
      <c r="L124" t="s">
        <v>2940</v>
      </c>
      <c r="M124" t="s">
        <v>2941</v>
      </c>
      <c r="N124" t="s">
        <v>2942</v>
      </c>
      <c r="O124" t="s">
        <v>2943</v>
      </c>
      <c r="P124" t="s">
        <v>2944</v>
      </c>
      <c r="Q124" t="s">
        <v>2945</v>
      </c>
      <c r="R124" t="s">
        <v>2946</v>
      </c>
      <c r="S124" t="s">
        <v>2947</v>
      </c>
      <c r="T124" t="s">
        <v>2948</v>
      </c>
      <c r="U124" t="s">
        <v>2949</v>
      </c>
      <c r="V124" t="s">
        <v>2950</v>
      </c>
      <c r="W124" t="s">
        <v>2951</v>
      </c>
      <c r="X124" t="s">
        <v>2952</v>
      </c>
      <c r="Y124" t="s">
        <v>2953</v>
      </c>
    </row>
    <row r="125" spans="1:25" x14ac:dyDescent="0.3">
      <c r="A125">
        <v>6200</v>
      </c>
      <c r="B125" t="s">
        <v>2954</v>
      </c>
      <c r="C125" t="s">
        <v>2955</v>
      </c>
      <c r="D125" t="s">
        <v>2956</v>
      </c>
      <c r="E125" t="s">
        <v>2957</v>
      </c>
      <c r="F125" t="s">
        <v>2958</v>
      </c>
      <c r="G125" t="s">
        <v>2959</v>
      </c>
      <c r="H125" t="s">
        <v>2960</v>
      </c>
      <c r="I125" t="s">
        <v>2961</v>
      </c>
      <c r="J125" t="s">
        <v>2962</v>
      </c>
      <c r="K125" t="s">
        <v>2963</v>
      </c>
      <c r="L125" t="s">
        <v>2964</v>
      </c>
      <c r="M125" t="s">
        <v>2965</v>
      </c>
      <c r="N125" t="s">
        <v>2966</v>
      </c>
      <c r="O125" t="s">
        <v>2967</v>
      </c>
      <c r="P125" t="s">
        <v>2968</v>
      </c>
      <c r="Q125" t="s">
        <v>2969</v>
      </c>
      <c r="R125" t="s">
        <v>2970</v>
      </c>
      <c r="S125" t="s">
        <v>2971</v>
      </c>
      <c r="T125" t="s">
        <v>2972</v>
      </c>
      <c r="U125" t="s">
        <v>2973</v>
      </c>
      <c r="V125" t="s">
        <v>2974</v>
      </c>
      <c r="W125" t="s">
        <v>2975</v>
      </c>
      <c r="X125" t="s">
        <v>2976</v>
      </c>
      <c r="Y125" t="s">
        <v>2977</v>
      </c>
    </row>
    <row r="126" spans="1:25" x14ac:dyDescent="0.3">
      <c r="A126">
        <v>6250</v>
      </c>
      <c r="B126" t="s">
        <v>2978</v>
      </c>
      <c r="C126" t="s">
        <v>2979</v>
      </c>
      <c r="D126" t="s">
        <v>2980</v>
      </c>
      <c r="E126" t="s">
        <v>2981</v>
      </c>
      <c r="F126" t="s">
        <v>2982</v>
      </c>
      <c r="G126" t="s">
        <v>2983</v>
      </c>
      <c r="H126" t="s">
        <v>2984</v>
      </c>
      <c r="I126" t="s">
        <v>2985</v>
      </c>
      <c r="J126" t="s">
        <v>2986</v>
      </c>
      <c r="K126" t="s">
        <v>2987</v>
      </c>
      <c r="L126" t="s">
        <v>2988</v>
      </c>
      <c r="M126" t="s">
        <v>2989</v>
      </c>
      <c r="N126" t="s">
        <v>2990</v>
      </c>
      <c r="O126" t="s">
        <v>2991</v>
      </c>
      <c r="P126" t="s">
        <v>2992</v>
      </c>
      <c r="Q126" t="s">
        <v>2993</v>
      </c>
      <c r="R126" t="s">
        <v>2994</v>
      </c>
      <c r="S126" t="s">
        <v>2995</v>
      </c>
      <c r="T126" t="s">
        <v>2996</v>
      </c>
      <c r="U126" t="s">
        <v>2997</v>
      </c>
      <c r="V126" t="s">
        <v>2998</v>
      </c>
      <c r="W126" t="s">
        <v>2999</v>
      </c>
      <c r="X126" t="s">
        <v>3000</v>
      </c>
      <c r="Y126" t="s">
        <v>3001</v>
      </c>
    </row>
    <row r="127" spans="1:25" x14ac:dyDescent="0.3">
      <c r="A127">
        <v>6300</v>
      </c>
      <c r="B127" t="s">
        <v>3002</v>
      </c>
      <c r="C127" t="s">
        <v>3003</v>
      </c>
      <c r="D127" t="s">
        <v>3004</v>
      </c>
      <c r="E127" t="s">
        <v>3005</v>
      </c>
      <c r="F127" t="s">
        <v>3006</v>
      </c>
      <c r="G127" t="s">
        <v>3007</v>
      </c>
      <c r="H127" t="s">
        <v>3008</v>
      </c>
      <c r="I127" t="s">
        <v>3009</v>
      </c>
      <c r="J127" t="s">
        <v>3010</v>
      </c>
      <c r="K127" t="s">
        <v>3011</v>
      </c>
      <c r="L127" t="s">
        <v>3012</v>
      </c>
      <c r="M127" t="s">
        <v>3013</v>
      </c>
      <c r="N127" t="s">
        <v>3014</v>
      </c>
      <c r="O127" t="s">
        <v>3015</v>
      </c>
      <c r="P127" t="s">
        <v>3016</v>
      </c>
      <c r="Q127" t="s">
        <v>3017</v>
      </c>
      <c r="R127" t="s">
        <v>3018</v>
      </c>
      <c r="S127" t="s">
        <v>3019</v>
      </c>
      <c r="T127" t="s">
        <v>3020</v>
      </c>
      <c r="U127" t="s">
        <v>3021</v>
      </c>
      <c r="V127" t="s">
        <v>3022</v>
      </c>
      <c r="W127" t="s">
        <v>3023</v>
      </c>
      <c r="X127" t="s">
        <v>3024</v>
      </c>
      <c r="Y127" t="s">
        <v>3025</v>
      </c>
    </row>
    <row r="128" spans="1:25" x14ac:dyDescent="0.3">
      <c r="A128">
        <v>6350</v>
      </c>
      <c r="B128" t="s">
        <v>3026</v>
      </c>
      <c r="C128" t="s">
        <v>3027</v>
      </c>
      <c r="D128" t="s">
        <v>3028</v>
      </c>
      <c r="E128" t="s">
        <v>3029</v>
      </c>
      <c r="F128" t="s">
        <v>3030</v>
      </c>
      <c r="G128" t="s">
        <v>3031</v>
      </c>
      <c r="H128" t="s">
        <v>3032</v>
      </c>
      <c r="I128" t="s">
        <v>3033</v>
      </c>
      <c r="J128" t="s">
        <v>3034</v>
      </c>
      <c r="K128" t="s">
        <v>3035</v>
      </c>
      <c r="L128" t="s">
        <v>3036</v>
      </c>
      <c r="M128" t="s">
        <v>3037</v>
      </c>
      <c r="N128" t="s">
        <v>3038</v>
      </c>
      <c r="O128" t="s">
        <v>3039</v>
      </c>
      <c r="P128" t="s">
        <v>3040</v>
      </c>
      <c r="Q128" t="s">
        <v>3041</v>
      </c>
      <c r="R128" t="s">
        <v>3042</v>
      </c>
      <c r="S128" t="s">
        <v>3043</v>
      </c>
      <c r="T128" t="s">
        <v>3044</v>
      </c>
      <c r="U128" t="s">
        <v>3045</v>
      </c>
      <c r="V128" t="s">
        <v>3046</v>
      </c>
      <c r="W128" t="s">
        <v>3047</v>
      </c>
      <c r="X128" t="s">
        <v>3048</v>
      </c>
      <c r="Y128" t="s">
        <v>3049</v>
      </c>
    </row>
    <row r="129" spans="1:25" x14ac:dyDescent="0.3">
      <c r="A129">
        <v>6400</v>
      </c>
      <c r="B129" t="s">
        <v>3050</v>
      </c>
      <c r="C129" t="s">
        <v>3051</v>
      </c>
      <c r="D129" t="s">
        <v>3052</v>
      </c>
      <c r="E129" t="s">
        <v>3053</v>
      </c>
      <c r="F129" t="s">
        <v>3054</v>
      </c>
      <c r="G129" t="s">
        <v>3055</v>
      </c>
      <c r="H129" t="s">
        <v>3056</v>
      </c>
      <c r="I129" t="s">
        <v>3057</v>
      </c>
      <c r="J129" t="s">
        <v>3058</v>
      </c>
      <c r="K129" t="s">
        <v>3059</v>
      </c>
      <c r="L129" t="s">
        <v>3060</v>
      </c>
      <c r="M129" t="s">
        <v>3061</v>
      </c>
      <c r="N129" t="s">
        <v>3062</v>
      </c>
      <c r="O129" t="s">
        <v>3063</v>
      </c>
      <c r="P129" t="s">
        <v>3064</v>
      </c>
      <c r="Q129" t="s">
        <v>3065</v>
      </c>
      <c r="R129" t="s">
        <v>3066</v>
      </c>
      <c r="S129" t="s">
        <v>3067</v>
      </c>
      <c r="T129" t="s">
        <v>3068</v>
      </c>
      <c r="U129" t="s">
        <v>3069</v>
      </c>
      <c r="V129" t="s">
        <v>3070</v>
      </c>
      <c r="W129" t="s">
        <v>3071</v>
      </c>
      <c r="X129" t="s">
        <v>3072</v>
      </c>
      <c r="Y129" t="s">
        <v>3073</v>
      </c>
    </row>
    <row r="130" spans="1:25" x14ac:dyDescent="0.3">
      <c r="A130">
        <v>6450</v>
      </c>
      <c r="B130" t="s">
        <v>3074</v>
      </c>
      <c r="C130" t="s">
        <v>3075</v>
      </c>
      <c r="D130" t="s">
        <v>3076</v>
      </c>
      <c r="E130" t="s">
        <v>3077</v>
      </c>
      <c r="F130" t="s">
        <v>3078</v>
      </c>
      <c r="G130" t="s">
        <v>3079</v>
      </c>
      <c r="H130" t="s">
        <v>3080</v>
      </c>
      <c r="I130" t="s">
        <v>3081</v>
      </c>
      <c r="J130" t="s">
        <v>3082</v>
      </c>
      <c r="K130" t="s">
        <v>3083</v>
      </c>
      <c r="L130" t="s">
        <v>3084</v>
      </c>
      <c r="M130" t="s">
        <v>3085</v>
      </c>
      <c r="N130" t="s">
        <v>3086</v>
      </c>
      <c r="O130" t="s">
        <v>3087</v>
      </c>
      <c r="P130" t="s">
        <v>3088</v>
      </c>
      <c r="Q130" t="s">
        <v>3089</v>
      </c>
      <c r="R130" t="s">
        <v>3090</v>
      </c>
      <c r="S130" t="s">
        <v>3091</v>
      </c>
      <c r="T130" t="s">
        <v>3092</v>
      </c>
      <c r="U130" t="s">
        <v>3093</v>
      </c>
      <c r="V130" t="s">
        <v>3094</v>
      </c>
      <c r="W130" t="s">
        <v>3095</v>
      </c>
      <c r="X130" t="s">
        <v>3096</v>
      </c>
      <c r="Y130" t="s">
        <v>3097</v>
      </c>
    </row>
    <row r="131" spans="1:25" x14ac:dyDescent="0.3">
      <c r="A131">
        <v>6500</v>
      </c>
      <c r="B131" t="s">
        <v>3098</v>
      </c>
      <c r="C131" t="s">
        <v>3099</v>
      </c>
      <c r="D131" t="s">
        <v>3100</v>
      </c>
      <c r="E131" t="s">
        <v>3101</v>
      </c>
      <c r="F131" t="s">
        <v>3102</v>
      </c>
      <c r="G131" t="s">
        <v>3103</v>
      </c>
      <c r="H131" t="s">
        <v>3104</v>
      </c>
      <c r="I131" t="s">
        <v>3105</v>
      </c>
      <c r="J131" t="s">
        <v>3106</v>
      </c>
      <c r="K131" t="s">
        <v>3107</v>
      </c>
      <c r="L131" t="s">
        <v>3108</v>
      </c>
      <c r="M131" t="s">
        <v>3109</v>
      </c>
      <c r="N131" t="s">
        <v>3110</v>
      </c>
      <c r="O131" t="s">
        <v>3111</v>
      </c>
      <c r="P131" t="s">
        <v>3112</v>
      </c>
      <c r="Q131" t="s">
        <v>3113</v>
      </c>
      <c r="R131" t="s">
        <v>3114</v>
      </c>
      <c r="S131" t="s">
        <v>3115</v>
      </c>
      <c r="T131" t="s">
        <v>3116</v>
      </c>
      <c r="U131" t="s">
        <v>3117</v>
      </c>
      <c r="V131" t="s">
        <v>3118</v>
      </c>
      <c r="W131" t="s">
        <v>3119</v>
      </c>
      <c r="X131" t="s">
        <v>3120</v>
      </c>
      <c r="Y131" t="s">
        <v>3121</v>
      </c>
    </row>
    <row r="132" spans="1:25" x14ac:dyDescent="0.3">
      <c r="A132">
        <v>6550</v>
      </c>
      <c r="B132" t="s">
        <v>3122</v>
      </c>
      <c r="C132" t="s">
        <v>3123</v>
      </c>
      <c r="D132" t="s">
        <v>3124</v>
      </c>
      <c r="E132" t="s">
        <v>3125</v>
      </c>
      <c r="F132" t="s">
        <v>3126</v>
      </c>
      <c r="G132" t="s">
        <v>3127</v>
      </c>
      <c r="H132" t="s">
        <v>3128</v>
      </c>
      <c r="I132" t="s">
        <v>3129</v>
      </c>
      <c r="J132" t="s">
        <v>3130</v>
      </c>
      <c r="K132" t="s">
        <v>3131</v>
      </c>
      <c r="L132" t="s">
        <v>3132</v>
      </c>
      <c r="M132" t="s">
        <v>3133</v>
      </c>
      <c r="N132" t="s">
        <v>3134</v>
      </c>
      <c r="O132" t="s">
        <v>3135</v>
      </c>
      <c r="P132" t="s">
        <v>3136</v>
      </c>
      <c r="Q132" t="s">
        <v>3137</v>
      </c>
      <c r="R132" t="s">
        <v>3138</v>
      </c>
      <c r="S132" t="s">
        <v>3139</v>
      </c>
      <c r="T132" t="s">
        <v>3140</v>
      </c>
      <c r="U132" t="s">
        <v>3141</v>
      </c>
      <c r="V132" t="s">
        <v>3142</v>
      </c>
      <c r="W132" t="s">
        <v>3143</v>
      </c>
      <c r="X132" t="s">
        <v>3144</v>
      </c>
      <c r="Y132" t="s">
        <v>3145</v>
      </c>
    </row>
    <row r="133" spans="1:25" x14ac:dyDescent="0.3">
      <c r="A133">
        <v>6600</v>
      </c>
      <c r="B133" t="s">
        <v>3146</v>
      </c>
      <c r="C133" t="s">
        <v>3147</v>
      </c>
      <c r="D133" t="s">
        <v>3148</v>
      </c>
      <c r="E133" t="s">
        <v>3149</v>
      </c>
      <c r="F133" t="s">
        <v>3150</v>
      </c>
      <c r="G133" t="s">
        <v>3151</v>
      </c>
      <c r="H133" t="s">
        <v>3152</v>
      </c>
      <c r="I133" t="s">
        <v>3153</v>
      </c>
      <c r="J133" t="s">
        <v>3154</v>
      </c>
      <c r="K133" t="s">
        <v>3155</v>
      </c>
      <c r="L133" t="s">
        <v>3156</v>
      </c>
      <c r="M133" t="s">
        <v>3157</v>
      </c>
      <c r="N133" t="s">
        <v>3158</v>
      </c>
      <c r="O133" t="s">
        <v>3159</v>
      </c>
      <c r="P133" t="s">
        <v>3160</v>
      </c>
      <c r="Q133" t="s">
        <v>3161</v>
      </c>
      <c r="R133" t="s">
        <v>3162</v>
      </c>
      <c r="S133" t="s">
        <v>3163</v>
      </c>
      <c r="T133" t="s">
        <v>3164</v>
      </c>
      <c r="U133" t="s">
        <v>3165</v>
      </c>
      <c r="V133" t="s">
        <v>3166</v>
      </c>
      <c r="W133" t="s">
        <v>3167</v>
      </c>
      <c r="X133" t="s">
        <v>3168</v>
      </c>
      <c r="Y133" t="s">
        <v>3169</v>
      </c>
    </row>
    <row r="134" spans="1:25" x14ac:dyDescent="0.3">
      <c r="A134">
        <v>6650</v>
      </c>
      <c r="B134" t="s">
        <v>3170</v>
      </c>
      <c r="C134" t="s">
        <v>3171</v>
      </c>
      <c r="D134" t="s">
        <v>3172</v>
      </c>
      <c r="E134" t="s">
        <v>3173</v>
      </c>
      <c r="F134" t="s">
        <v>3174</v>
      </c>
      <c r="G134" t="s">
        <v>3175</v>
      </c>
      <c r="H134" t="s">
        <v>3176</v>
      </c>
      <c r="I134" t="s">
        <v>3177</v>
      </c>
      <c r="J134" t="s">
        <v>3178</v>
      </c>
      <c r="K134" t="s">
        <v>3179</v>
      </c>
      <c r="L134" t="s">
        <v>3180</v>
      </c>
      <c r="M134" t="s">
        <v>3181</v>
      </c>
      <c r="N134" t="s">
        <v>3182</v>
      </c>
      <c r="O134" t="s">
        <v>3183</v>
      </c>
      <c r="P134" t="s">
        <v>3184</v>
      </c>
      <c r="Q134" t="s">
        <v>3185</v>
      </c>
      <c r="R134" t="s">
        <v>3186</v>
      </c>
      <c r="S134" t="s">
        <v>3187</v>
      </c>
      <c r="T134" t="s">
        <v>3188</v>
      </c>
      <c r="U134" t="s">
        <v>3189</v>
      </c>
      <c r="V134" t="s">
        <v>3190</v>
      </c>
      <c r="W134" t="s">
        <v>3191</v>
      </c>
      <c r="X134" t="s">
        <v>3192</v>
      </c>
      <c r="Y134" t="s">
        <v>3193</v>
      </c>
    </row>
    <row r="135" spans="1:25" x14ac:dyDescent="0.3">
      <c r="A135">
        <v>6700</v>
      </c>
      <c r="B135" t="s">
        <v>3194</v>
      </c>
      <c r="C135" t="s">
        <v>3195</v>
      </c>
      <c r="D135" t="s">
        <v>3196</v>
      </c>
      <c r="E135" t="s">
        <v>3197</v>
      </c>
      <c r="F135" t="s">
        <v>3198</v>
      </c>
      <c r="G135" t="s">
        <v>3199</v>
      </c>
      <c r="H135" t="s">
        <v>3200</v>
      </c>
      <c r="I135" t="s">
        <v>3201</v>
      </c>
      <c r="J135" t="s">
        <v>3202</v>
      </c>
      <c r="K135" t="s">
        <v>3203</v>
      </c>
      <c r="L135" t="s">
        <v>3204</v>
      </c>
      <c r="M135" t="s">
        <v>3205</v>
      </c>
      <c r="N135" t="s">
        <v>3206</v>
      </c>
      <c r="O135" t="s">
        <v>3207</v>
      </c>
      <c r="P135" t="s">
        <v>3208</v>
      </c>
      <c r="Q135" t="s">
        <v>3209</v>
      </c>
      <c r="R135" t="s">
        <v>3210</v>
      </c>
      <c r="S135" t="s">
        <v>3211</v>
      </c>
      <c r="T135" t="s">
        <v>3212</v>
      </c>
      <c r="U135" t="s">
        <v>3213</v>
      </c>
      <c r="V135" t="s">
        <v>3214</v>
      </c>
      <c r="W135" t="s">
        <v>3215</v>
      </c>
      <c r="X135" t="s">
        <v>3216</v>
      </c>
      <c r="Y135" t="s">
        <v>3217</v>
      </c>
    </row>
    <row r="136" spans="1:25" x14ac:dyDescent="0.3">
      <c r="A136">
        <v>6750</v>
      </c>
      <c r="B136" t="s">
        <v>3218</v>
      </c>
      <c r="C136" t="s">
        <v>3219</v>
      </c>
      <c r="D136" t="s">
        <v>3220</v>
      </c>
      <c r="E136" t="s">
        <v>3221</v>
      </c>
      <c r="F136" t="s">
        <v>3222</v>
      </c>
      <c r="G136" t="s">
        <v>3223</v>
      </c>
      <c r="H136" t="s">
        <v>3224</v>
      </c>
      <c r="I136" t="s">
        <v>3225</v>
      </c>
      <c r="J136" t="s">
        <v>3226</v>
      </c>
      <c r="K136" t="s">
        <v>3227</v>
      </c>
      <c r="L136" t="s">
        <v>3228</v>
      </c>
      <c r="M136" t="s">
        <v>3229</v>
      </c>
      <c r="N136" t="s">
        <v>3230</v>
      </c>
      <c r="O136" t="s">
        <v>3231</v>
      </c>
      <c r="P136" t="s">
        <v>3232</v>
      </c>
      <c r="Q136" t="s">
        <v>3233</v>
      </c>
      <c r="R136" t="s">
        <v>3234</v>
      </c>
      <c r="S136" t="s">
        <v>3235</v>
      </c>
      <c r="T136" t="s">
        <v>3236</v>
      </c>
      <c r="U136" t="s">
        <v>3237</v>
      </c>
      <c r="V136" t="s">
        <v>3238</v>
      </c>
      <c r="W136" t="s">
        <v>3239</v>
      </c>
      <c r="X136" t="s">
        <v>3240</v>
      </c>
      <c r="Y136" t="s">
        <v>3241</v>
      </c>
    </row>
    <row r="137" spans="1:25" x14ac:dyDescent="0.3">
      <c r="A137">
        <v>6800</v>
      </c>
      <c r="B137" t="s">
        <v>3242</v>
      </c>
      <c r="C137" t="s">
        <v>3243</v>
      </c>
      <c r="D137" t="s">
        <v>3244</v>
      </c>
      <c r="E137" t="s">
        <v>3245</v>
      </c>
      <c r="F137" t="s">
        <v>3246</v>
      </c>
      <c r="G137" t="s">
        <v>3247</v>
      </c>
      <c r="H137" t="s">
        <v>3248</v>
      </c>
      <c r="I137" t="s">
        <v>3249</v>
      </c>
      <c r="J137" t="s">
        <v>3250</v>
      </c>
      <c r="K137" t="s">
        <v>3251</v>
      </c>
      <c r="L137" t="s">
        <v>3252</v>
      </c>
      <c r="M137" t="s">
        <v>3253</v>
      </c>
      <c r="N137" t="s">
        <v>3254</v>
      </c>
      <c r="O137" t="s">
        <v>3255</v>
      </c>
      <c r="P137" t="s">
        <v>3256</v>
      </c>
      <c r="Q137" t="s">
        <v>3257</v>
      </c>
      <c r="R137" t="s">
        <v>3258</v>
      </c>
      <c r="S137" t="s">
        <v>3259</v>
      </c>
      <c r="T137" t="s">
        <v>3260</v>
      </c>
      <c r="U137" t="s">
        <v>3261</v>
      </c>
      <c r="V137" t="s">
        <v>3262</v>
      </c>
      <c r="W137" t="s">
        <v>3263</v>
      </c>
      <c r="X137" t="s">
        <v>3264</v>
      </c>
      <c r="Y137" t="s">
        <v>3265</v>
      </c>
    </row>
    <row r="138" spans="1:25" x14ac:dyDescent="0.3">
      <c r="A138">
        <v>6850</v>
      </c>
      <c r="B138" t="s">
        <v>3266</v>
      </c>
      <c r="C138" t="s">
        <v>3267</v>
      </c>
      <c r="D138" t="s">
        <v>3268</v>
      </c>
      <c r="E138" t="s">
        <v>3269</v>
      </c>
      <c r="F138" t="s">
        <v>3270</v>
      </c>
      <c r="G138" t="s">
        <v>3271</v>
      </c>
      <c r="H138" t="s">
        <v>3272</v>
      </c>
      <c r="I138" t="s">
        <v>3273</v>
      </c>
      <c r="J138" t="s">
        <v>3274</v>
      </c>
      <c r="K138" t="s">
        <v>3275</v>
      </c>
      <c r="L138" t="s">
        <v>3276</v>
      </c>
      <c r="M138" t="s">
        <v>3277</v>
      </c>
      <c r="N138" t="s">
        <v>3278</v>
      </c>
      <c r="O138" t="s">
        <v>3279</v>
      </c>
      <c r="P138" t="s">
        <v>3280</v>
      </c>
      <c r="Q138" t="s">
        <v>3281</v>
      </c>
      <c r="R138" t="s">
        <v>3282</v>
      </c>
      <c r="S138" t="s">
        <v>3283</v>
      </c>
      <c r="T138" t="s">
        <v>3284</v>
      </c>
      <c r="U138" t="s">
        <v>3285</v>
      </c>
      <c r="V138" t="s">
        <v>3286</v>
      </c>
      <c r="W138" t="s">
        <v>3287</v>
      </c>
      <c r="X138" t="s">
        <v>3288</v>
      </c>
      <c r="Y138" t="s">
        <v>3289</v>
      </c>
    </row>
    <row r="139" spans="1:25" x14ac:dyDescent="0.3">
      <c r="A139">
        <v>6900</v>
      </c>
      <c r="B139" t="s">
        <v>3290</v>
      </c>
      <c r="C139" t="s">
        <v>3291</v>
      </c>
      <c r="D139" t="s">
        <v>3292</v>
      </c>
      <c r="E139" t="s">
        <v>3293</v>
      </c>
      <c r="F139" t="s">
        <v>3294</v>
      </c>
      <c r="G139" t="s">
        <v>3295</v>
      </c>
      <c r="H139" t="s">
        <v>3296</v>
      </c>
      <c r="I139" t="s">
        <v>3297</v>
      </c>
      <c r="J139" t="s">
        <v>3298</v>
      </c>
      <c r="K139" t="s">
        <v>3299</v>
      </c>
      <c r="L139" t="s">
        <v>3300</v>
      </c>
      <c r="M139" t="s">
        <v>3301</v>
      </c>
      <c r="N139" t="s">
        <v>3302</v>
      </c>
      <c r="O139" t="s">
        <v>3303</v>
      </c>
      <c r="P139" t="s">
        <v>3304</v>
      </c>
      <c r="Q139" t="s">
        <v>3305</v>
      </c>
      <c r="R139" t="s">
        <v>3306</v>
      </c>
      <c r="S139" t="s">
        <v>3307</v>
      </c>
      <c r="T139" t="s">
        <v>3308</v>
      </c>
      <c r="U139" t="s">
        <v>3309</v>
      </c>
      <c r="V139" t="s">
        <v>3310</v>
      </c>
      <c r="W139" t="s">
        <v>3311</v>
      </c>
      <c r="X139" t="s">
        <v>3312</v>
      </c>
      <c r="Y139" t="s">
        <v>3313</v>
      </c>
    </row>
    <row r="140" spans="1:25" x14ac:dyDescent="0.3">
      <c r="A140">
        <v>6950</v>
      </c>
      <c r="B140" t="s">
        <v>3314</v>
      </c>
      <c r="C140" t="s">
        <v>3315</v>
      </c>
      <c r="D140" t="s">
        <v>3316</v>
      </c>
      <c r="E140" t="s">
        <v>3317</v>
      </c>
      <c r="F140" t="s">
        <v>3318</v>
      </c>
      <c r="G140" t="s">
        <v>3319</v>
      </c>
      <c r="H140" t="s">
        <v>3320</v>
      </c>
      <c r="I140" t="s">
        <v>3321</v>
      </c>
      <c r="J140" t="s">
        <v>3322</v>
      </c>
      <c r="K140" t="s">
        <v>3323</v>
      </c>
      <c r="L140" t="s">
        <v>3324</v>
      </c>
      <c r="M140" t="s">
        <v>3325</v>
      </c>
      <c r="N140" t="s">
        <v>3326</v>
      </c>
      <c r="O140" t="s">
        <v>3327</v>
      </c>
      <c r="P140" t="s">
        <v>3328</v>
      </c>
      <c r="Q140" t="s">
        <v>3329</v>
      </c>
      <c r="R140" t="s">
        <v>3330</v>
      </c>
      <c r="S140" t="s">
        <v>3331</v>
      </c>
      <c r="T140" t="s">
        <v>3332</v>
      </c>
      <c r="U140" t="s">
        <v>3333</v>
      </c>
      <c r="V140" t="s">
        <v>3334</v>
      </c>
      <c r="W140" t="s">
        <v>3335</v>
      </c>
      <c r="X140" t="s">
        <v>3336</v>
      </c>
      <c r="Y140" t="s">
        <v>3337</v>
      </c>
    </row>
    <row r="141" spans="1:25" x14ac:dyDescent="0.3">
      <c r="A141">
        <v>7000</v>
      </c>
      <c r="B141" t="s">
        <v>3338</v>
      </c>
      <c r="C141" t="s">
        <v>3339</v>
      </c>
      <c r="D141" t="s">
        <v>3340</v>
      </c>
      <c r="E141" t="s">
        <v>3341</v>
      </c>
      <c r="F141" t="s">
        <v>3342</v>
      </c>
      <c r="G141" t="s">
        <v>3343</v>
      </c>
      <c r="H141" t="s">
        <v>3344</v>
      </c>
      <c r="I141" t="s">
        <v>3345</v>
      </c>
      <c r="J141" t="s">
        <v>3346</v>
      </c>
      <c r="K141" t="s">
        <v>3347</v>
      </c>
      <c r="L141" t="s">
        <v>3348</v>
      </c>
      <c r="M141" t="s">
        <v>3349</v>
      </c>
      <c r="N141" t="s">
        <v>3350</v>
      </c>
      <c r="O141" t="s">
        <v>3351</v>
      </c>
      <c r="P141" t="s">
        <v>3352</v>
      </c>
      <c r="Q141" t="s">
        <v>3353</v>
      </c>
      <c r="R141" t="s">
        <v>3354</v>
      </c>
      <c r="S141" t="s">
        <v>3355</v>
      </c>
      <c r="T141" t="s">
        <v>3356</v>
      </c>
      <c r="U141" t="s">
        <v>3357</v>
      </c>
      <c r="V141" t="s">
        <v>3358</v>
      </c>
      <c r="W141" t="s">
        <v>3359</v>
      </c>
      <c r="X141" t="s">
        <v>3360</v>
      </c>
      <c r="Y141" t="s">
        <v>3361</v>
      </c>
    </row>
    <row r="142" spans="1:25" x14ac:dyDescent="0.3">
      <c r="A142">
        <v>7050</v>
      </c>
      <c r="B142" t="s">
        <v>3362</v>
      </c>
      <c r="C142" t="s">
        <v>3363</v>
      </c>
      <c r="D142" t="s">
        <v>3364</v>
      </c>
      <c r="E142" t="s">
        <v>3365</v>
      </c>
      <c r="F142" t="s">
        <v>3366</v>
      </c>
      <c r="G142" t="s">
        <v>3367</v>
      </c>
      <c r="H142" t="s">
        <v>3368</v>
      </c>
      <c r="I142" t="s">
        <v>3369</v>
      </c>
      <c r="J142" t="s">
        <v>3370</v>
      </c>
      <c r="K142" t="s">
        <v>3371</v>
      </c>
      <c r="L142" t="s">
        <v>3372</v>
      </c>
      <c r="M142" t="s">
        <v>3373</v>
      </c>
      <c r="N142" t="s">
        <v>3374</v>
      </c>
      <c r="O142" t="s">
        <v>3375</v>
      </c>
      <c r="P142" t="s">
        <v>3376</v>
      </c>
      <c r="Q142" t="s">
        <v>3377</v>
      </c>
      <c r="R142" t="s">
        <v>3378</v>
      </c>
      <c r="S142" t="s">
        <v>3379</v>
      </c>
      <c r="T142" t="s">
        <v>3380</v>
      </c>
      <c r="U142" t="s">
        <v>3381</v>
      </c>
      <c r="V142" t="s">
        <v>3382</v>
      </c>
      <c r="W142" t="s">
        <v>3383</v>
      </c>
      <c r="X142" t="s">
        <v>3384</v>
      </c>
      <c r="Y142" t="s">
        <v>3385</v>
      </c>
    </row>
    <row r="143" spans="1:25" x14ac:dyDescent="0.3">
      <c r="A143">
        <v>7100</v>
      </c>
      <c r="B143" t="s">
        <v>3386</v>
      </c>
      <c r="C143" t="s">
        <v>3387</v>
      </c>
      <c r="D143" t="s">
        <v>3388</v>
      </c>
      <c r="E143" t="s">
        <v>3389</v>
      </c>
      <c r="F143" t="s">
        <v>3390</v>
      </c>
      <c r="G143" t="s">
        <v>3391</v>
      </c>
      <c r="H143" t="s">
        <v>3392</v>
      </c>
      <c r="I143" t="s">
        <v>3393</v>
      </c>
      <c r="J143" t="s">
        <v>3394</v>
      </c>
      <c r="K143" t="s">
        <v>3395</v>
      </c>
      <c r="L143" t="s">
        <v>3396</v>
      </c>
      <c r="M143" t="s">
        <v>3397</v>
      </c>
      <c r="N143" t="s">
        <v>3398</v>
      </c>
      <c r="O143" t="s">
        <v>3399</v>
      </c>
      <c r="P143" t="s">
        <v>3400</v>
      </c>
      <c r="Q143" t="s">
        <v>3401</v>
      </c>
      <c r="R143" t="s">
        <v>3402</v>
      </c>
      <c r="S143" t="s">
        <v>3403</v>
      </c>
      <c r="T143" t="s">
        <v>3404</v>
      </c>
      <c r="U143" t="s">
        <v>3405</v>
      </c>
      <c r="V143" t="s">
        <v>3406</v>
      </c>
      <c r="W143" t="s">
        <v>3407</v>
      </c>
      <c r="X143" t="s">
        <v>3408</v>
      </c>
      <c r="Y143" t="s">
        <v>3409</v>
      </c>
    </row>
    <row r="144" spans="1:25" x14ac:dyDescent="0.3">
      <c r="A144">
        <v>7150</v>
      </c>
      <c r="B144" t="s">
        <v>3410</v>
      </c>
      <c r="C144" t="s">
        <v>3411</v>
      </c>
      <c r="D144" t="s">
        <v>3412</v>
      </c>
      <c r="E144" t="s">
        <v>3413</v>
      </c>
      <c r="F144" t="s">
        <v>3414</v>
      </c>
      <c r="G144" t="s">
        <v>3415</v>
      </c>
      <c r="H144" t="s">
        <v>3416</v>
      </c>
      <c r="I144" t="s">
        <v>3417</v>
      </c>
      <c r="J144" t="s">
        <v>3418</v>
      </c>
      <c r="K144" t="s">
        <v>3419</v>
      </c>
      <c r="L144" t="s">
        <v>3420</v>
      </c>
      <c r="M144" t="s">
        <v>3421</v>
      </c>
      <c r="N144" t="s">
        <v>3422</v>
      </c>
      <c r="O144" t="s">
        <v>3423</v>
      </c>
      <c r="P144" t="s">
        <v>3424</v>
      </c>
      <c r="Q144" t="s">
        <v>3425</v>
      </c>
      <c r="R144" t="s">
        <v>3426</v>
      </c>
      <c r="S144" t="s">
        <v>3427</v>
      </c>
      <c r="T144" t="s">
        <v>3428</v>
      </c>
      <c r="U144" t="s">
        <v>3429</v>
      </c>
      <c r="V144" t="s">
        <v>3430</v>
      </c>
      <c r="W144" t="s">
        <v>3431</v>
      </c>
      <c r="X144" t="s">
        <v>3432</v>
      </c>
      <c r="Y144" t="s">
        <v>3433</v>
      </c>
    </row>
    <row r="145" spans="1:25" x14ac:dyDescent="0.3">
      <c r="A145">
        <v>7200</v>
      </c>
      <c r="B145" t="s">
        <v>3434</v>
      </c>
      <c r="C145" t="s">
        <v>3435</v>
      </c>
      <c r="D145" t="s">
        <v>3436</v>
      </c>
      <c r="E145" t="s">
        <v>3437</v>
      </c>
      <c r="F145" t="s">
        <v>3438</v>
      </c>
      <c r="G145" t="s">
        <v>3439</v>
      </c>
      <c r="H145" t="s">
        <v>3440</v>
      </c>
      <c r="I145" t="s">
        <v>3441</v>
      </c>
      <c r="J145" t="s">
        <v>3442</v>
      </c>
      <c r="K145" t="s">
        <v>3443</v>
      </c>
      <c r="L145" t="s">
        <v>3444</v>
      </c>
      <c r="M145" t="s">
        <v>3445</v>
      </c>
      <c r="N145" t="s">
        <v>3446</v>
      </c>
      <c r="O145" t="s">
        <v>3447</v>
      </c>
      <c r="P145" t="s">
        <v>3448</v>
      </c>
      <c r="Q145" t="s">
        <v>3449</v>
      </c>
      <c r="R145" t="s">
        <v>3450</v>
      </c>
      <c r="S145" t="s">
        <v>3451</v>
      </c>
      <c r="T145" t="s">
        <v>3452</v>
      </c>
      <c r="U145" t="s">
        <v>3453</v>
      </c>
      <c r="V145" t="s">
        <v>3454</v>
      </c>
      <c r="W145" t="s">
        <v>3455</v>
      </c>
      <c r="X145" t="s">
        <v>3456</v>
      </c>
      <c r="Y145" t="s">
        <v>3457</v>
      </c>
    </row>
    <row r="146" spans="1:25" x14ac:dyDescent="0.3">
      <c r="A146">
        <v>7250</v>
      </c>
      <c r="B146" t="s">
        <v>3458</v>
      </c>
      <c r="C146" t="s">
        <v>3459</v>
      </c>
      <c r="D146" t="s">
        <v>3460</v>
      </c>
      <c r="E146" t="s">
        <v>3461</v>
      </c>
      <c r="F146" t="s">
        <v>3462</v>
      </c>
      <c r="G146" t="s">
        <v>3463</v>
      </c>
      <c r="H146" t="s">
        <v>3464</v>
      </c>
      <c r="I146" t="s">
        <v>3465</v>
      </c>
      <c r="J146" t="s">
        <v>3466</v>
      </c>
      <c r="K146" t="s">
        <v>3467</v>
      </c>
      <c r="L146" t="s">
        <v>3468</v>
      </c>
      <c r="M146" t="s">
        <v>3469</v>
      </c>
      <c r="N146" t="s">
        <v>3470</v>
      </c>
      <c r="O146" t="s">
        <v>3471</v>
      </c>
      <c r="P146" t="s">
        <v>3472</v>
      </c>
      <c r="Q146" t="s">
        <v>3473</v>
      </c>
      <c r="R146" t="s">
        <v>3474</v>
      </c>
      <c r="S146" t="s">
        <v>3475</v>
      </c>
      <c r="T146" t="s">
        <v>3476</v>
      </c>
      <c r="U146" t="s">
        <v>3477</v>
      </c>
      <c r="V146" t="s">
        <v>3478</v>
      </c>
      <c r="W146" t="s">
        <v>3479</v>
      </c>
      <c r="X146" t="s">
        <v>3480</v>
      </c>
      <c r="Y146" t="s">
        <v>3481</v>
      </c>
    </row>
    <row r="147" spans="1:25" x14ac:dyDescent="0.3">
      <c r="A147">
        <v>7300</v>
      </c>
      <c r="B147" t="s">
        <v>3482</v>
      </c>
      <c r="C147" t="s">
        <v>3483</v>
      </c>
      <c r="D147" t="s">
        <v>3484</v>
      </c>
      <c r="E147" t="s">
        <v>3485</v>
      </c>
      <c r="F147" t="s">
        <v>3486</v>
      </c>
      <c r="G147" t="s">
        <v>3487</v>
      </c>
      <c r="H147" t="s">
        <v>3488</v>
      </c>
      <c r="I147" t="s">
        <v>3489</v>
      </c>
      <c r="J147" t="s">
        <v>3490</v>
      </c>
      <c r="K147" t="s">
        <v>3491</v>
      </c>
      <c r="L147" t="s">
        <v>3492</v>
      </c>
      <c r="M147" t="s">
        <v>3493</v>
      </c>
      <c r="N147" t="s">
        <v>3494</v>
      </c>
      <c r="O147" t="s">
        <v>3495</v>
      </c>
      <c r="P147" t="s">
        <v>3496</v>
      </c>
      <c r="Q147" t="s">
        <v>3497</v>
      </c>
      <c r="R147" t="s">
        <v>3498</v>
      </c>
      <c r="S147" t="s">
        <v>3499</v>
      </c>
      <c r="T147" t="s">
        <v>3500</v>
      </c>
      <c r="U147" t="s">
        <v>3501</v>
      </c>
      <c r="V147" t="s">
        <v>3502</v>
      </c>
      <c r="W147" t="s">
        <v>3503</v>
      </c>
      <c r="X147" t="s">
        <v>3504</v>
      </c>
      <c r="Y147" t="s">
        <v>3505</v>
      </c>
    </row>
    <row r="148" spans="1:25" x14ac:dyDescent="0.3">
      <c r="A148">
        <v>7350</v>
      </c>
      <c r="B148" t="s">
        <v>3506</v>
      </c>
      <c r="C148" t="s">
        <v>3507</v>
      </c>
      <c r="D148" t="s">
        <v>3508</v>
      </c>
      <c r="E148" t="s">
        <v>3509</v>
      </c>
      <c r="F148" t="s">
        <v>3510</v>
      </c>
      <c r="G148" t="s">
        <v>3511</v>
      </c>
      <c r="H148" t="s">
        <v>3512</v>
      </c>
      <c r="I148" t="s">
        <v>3513</v>
      </c>
      <c r="J148" t="s">
        <v>3514</v>
      </c>
      <c r="K148" t="s">
        <v>3515</v>
      </c>
      <c r="L148" t="s">
        <v>3516</v>
      </c>
      <c r="M148" t="s">
        <v>3517</v>
      </c>
      <c r="N148" t="s">
        <v>3518</v>
      </c>
      <c r="O148" t="s">
        <v>3519</v>
      </c>
      <c r="P148" t="s">
        <v>3520</v>
      </c>
      <c r="Q148" t="s">
        <v>3521</v>
      </c>
      <c r="R148" t="s">
        <v>3522</v>
      </c>
      <c r="S148" t="s">
        <v>3523</v>
      </c>
      <c r="T148" t="s">
        <v>3524</v>
      </c>
      <c r="U148" t="s">
        <v>3525</v>
      </c>
      <c r="V148" t="s">
        <v>3526</v>
      </c>
      <c r="W148" t="s">
        <v>3527</v>
      </c>
      <c r="X148" t="s">
        <v>3528</v>
      </c>
      <c r="Y148" t="s">
        <v>3529</v>
      </c>
    </row>
    <row r="149" spans="1:25" x14ac:dyDescent="0.3">
      <c r="A149">
        <v>7400</v>
      </c>
      <c r="B149" t="s">
        <v>3530</v>
      </c>
      <c r="C149" t="s">
        <v>3531</v>
      </c>
      <c r="D149" t="s">
        <v>3532</v>
      </c>
      <c r="E149" t="s">
        <v>3533</v>
      </c>
      <c r="F149" t="s">
        <v>3534</v>
      </c>
      <c r="G149" t="s">
        <v>3535</v>
      </c>
      <c r="H149" t="s">
        <v>3536</v>
      </c>
      <c r="I149" t="s">
        <v>3537</v>
      </c>
      <c r="J149" t="s">
        <v>3538</v>
      </c>
      <c r="K149" t="s">
        <v>3539</v>
      </c>
      <c r="L149" t="s">
        <v>3540</v>
      </c>
      <c r="M149" t="s">
        <v>3541</v>
      </c>
      <c r="N149" t="s">
        <v>3542</v>
      </c>
      <c r="O149" t="s">
        <v>3543</v>
      </c>
      <c r="P149" t="s">
        <v>3544</v>
      </c>
      <c r="Q149" t="s">
        <v>3545</v>
      </c>
      <c r="R149" t="s">
        <v>3546</v>
      </c>
      <c r="S149" t="s">
        <v>3547</v>
      </c>
      <c r="T149" t="s">
        <v>3548</v>
      </c>
      <c r="U149" t="s">
        <v>3549</v>
      </c>
      <c r="V149" t="s">
        <v>3550</v>
      </c>
      <c r="W149" t="s">
        <v>3551</v>
      </c>
      <c r="X149" t="s">
        <v>3552</v>
      </c>
      <c r="Y149" t="s">
        <v>3553</v>
      </c>
    </row>
    <row r="150" spans="1:25" x14ac:dyDescent="0.3">
      <c r="A150">
        <v>7450</v>
      </c>
      <c r="B150" t="s">
        <v>3554</v>
      </c>
      <c r="C150" t="s">
        <v>3555</v>
      </c>
      <c r="D150" t="s">
        <v>3556</v>
      </c>
      <c r="E150" t="s">
        <v>3557</v>
      </c>
      <c r="F150" t="s">
        <v>3558</v>
      </c>
      <c r="G150" t="s">
        <v>3559</v>
      </c>
      <c r="H150" t="s">
        <v>3560</v>
      </c>
      <c r="I150" t="s">
        <v>3561</v>
      </c>
      <c r="J150" t="s">
        <v>3562</v>
      </c>
      <c r="K150" t="s">
        <v>3563</v>
      </c>
      <c r="L150" t="s">
        <v>3564</v>
      </c>
      <c r="M150" t="s">
        <v>3565</v>
      </c>
      <c r="N150" t="s">
        <v>3566</v>
      </c>
      <c r="O150" t="s">
        <v>3567</v>
      </c>
      <c r="P150" t="s">
        <v>3568</v>
      </c>
      <c r="Q150" t="s">
        <v>3569</v>
      </c>
      <c r="R150" t="s">
        <v>3570</v>
      </c>
      <c r="S150" t="s">
        <v>3571</v>
      </c>
      <c r="T150" t="s">
        <v>3572</v>
      </c>
      <c r="U150" t="s">
        <v>3573</v>
      </c>
      <c r="V150" t="s">
        <v>3574</v>
      </c>
      <c r="W150" t="s">
        <v>3575</v>
      </c>
      <c r="X150" t="s">
        <v>3576</v>
      </c>
      <c r="Y150" t="s">
        <v>3577</v>
      </c>
    </row>
    <row r="151" spans="1:25" x14ac:dyDescent="0.3">
      <c r="A151">
        <v>7500</v>
      </c>
      <c r="B151" t="s">
        <v>3578</v>
      </c>
      <c r="C151" t="s">
        <v>3579</v>
      </c>
      <c r="D151" t="s">
        <v>3580</v>
      </c>
      <c r="E151" t="s">
        <v>3581</v>
      </c>
      <c r="F151" t="s">
        <v>3582</v>
      </c>
      <c r="G151" t="s">
        <v>3583</v>
      </c>
      <c r="H151" t="s">
        <v>3584</v>
      </c>
      <c r="I151" t="s">
        <v>3585</v>
      </c>
      <c r="J151" t="s">
        <v>3586</v>
      </c>
      <c r="K151" t="s">
        <v>3587</v>
      </c>
      <c r="L151" t="s">
        <v>3588</v>
      </c>
      <c r="M151" t="s">
        <v>3589</v>
      </c>
      <c r="N151" t="s">
        <v>3590</v>
      </c>
      <c r="O151" t="s">
        <v>3591</v>
      </c>
      <c r="P151" t="s">
        <v>3592</v>
      </c>
      <c r="Q151" t="s">
        <v>3593</v>
      </c>
      <c r="R151" t="s">
        <v>3594</v>
      </c>
      <c r="S151" t="s">
        <v>3595</v>
      </c>
      <c r="T151" t="s">
        <v>3596</v>
      </c>
      <c r="U151" t="s">
        <v>3597</v>
      </c>
      <c r="V151" t="s">
        <v>3598</v>
      </c>
      <c r="W151" t="s">
        <v>3599</v>
      </c>
      <c r="X151" t="s">
        <v>3600</v>
      </c>
      <c r="Y151" t="s">
        <v>3601</v>
      </c>
    </row>
    <row r="152" spans="1:25" x14ac:dyDescent="0.3">
      <c r="A152">
        <v>7550</v>
      </c>
      <c r="B152" t="s">
        <v>3602</v>
      </c>
      <c r="C152" t="s">
        <v>3603</v>
      </c>
      <c r="D152" t="s">
        <v>3604</v>
      </c>
      <c r="E152" t="s">
        <v>3605</v>
      </c>
      <c r="F152" t="s">
        <v>3606</v>
      </c>
      <c r="G152" t="s">
        <v>3607</v>
      </c>
      <c r="H152" t="s">
        <v>3608</v>
      </c>
      <c r="I152" t="s">
        <v>3609</v>
      </c>
      <c r="J152" t="s">
        <v>3610</v>
      </c>
      <c r="K152" t="s">
        <v>3611</v>
      </c>
      <c r="L152" t="s">
        <v>3612</v>
      </c>
      <c r="M152" t="s">
        <v>3613</v>
      </c>
      <c r="N152" t="s">
        <v>3614</v>
      </c>
      <c r="O152" t="s">
        <v>3615</v>
      </c>
      <c r="P152" t="s">
        <v>3616</v>
      </c>
      <c r="Q152" t="s">
        <v>3617</v>
      </c>
      <c r="R152" t="s">
        <v>3618</v>
      </c>
      <c r="S152" t="s">
        <v>3619</v>
      </c>
      <c r="T152" t="s">
        <v>3620</v>
      </c>
      <c r="U152" t="s">
        <v>3621</v>
      </c>
      <c r="V152" t="s">
        <v>3622</v>
      </c>
      <c r="W152" t="s">
        <v>3623</v>
      </c>
      <c r="X152" t="s">
        <v>3624</v>
      </c>
      <c r="Y152" t="s">
        <v>3625</v>
      </c>
    </row>
    <row r="153" spans="1:25" x14ac:dyDescent="0.3">
      <c r="A153">
        <v>7600</v>
      </c>
      <c r="B153" t="s">
        <v>3626</v>
      </c>
      <c r="C153" t="s">
        <v>3627</v>
      </c>
      <c r="D153" t="s">
        <v>3628</v>
      </c>
      <c r="E153" t="s">
        <v>3629</v>
      </c>
      <c r="F153" t="s">
        <v>3630</v>
      </c>
      <c r="G153" t="s">
        <v>3631</v>
      </c>
      <c r="H153" t="s">
        <v>3632</v>
      </c>
      <c r="I153" t="s">
        <v>3633</v>
      </c>
      <c r="J153" t="s">
        <v>3634</v>
      </c>
      <c r="K153" t="s">
        <v>3635</v>
      </c>
      <c r="L153" t="s">
        <v>3636</v>
      </c>
      <c r="M153" t="s">
        <v>3637</v>
      </c>
      <c r="N153" t="s">
        <v>3638</v>
      </c>
      <c r="O153" t="s">
        <v>3639</v>
      </c>
      <c r="P153" t="s">
        <v>3640</v>
      </c>
      <c r="Q153" t="s">
        <v>3641</v>
      </c>
      <c r="R153" t="s">
        <v>3642</v>
      </c>
      <c r="S153" t="s">
        <v>3643</v>
      </c>
      <c r="T153" t="s">
        <v>3644</v>
      </c>
      <c r="U153" t="s">
        <v>3645</v>
      </c>
      <c r="V153" t="s">
        <v>3646</v>
      </c>
      <c r="W153" t="s">
        <v>3647</v>
      </c>
      <c r="X153" t="s">
        <v>3648</v>
      </c>
      <c r="Y153" t="s">
        <v>3649</v>
      </c>
    </row>
    <row r="154" spans="1:25" x14ac:dyDescent="0.3">
      <c r="A154">
        <v>7650</v>
      </c>
      <c r="B154" t="s">
        <v>3650</v>
      </c>
      <c r="C154" t="s">
        <v>3651</v>
      </c>
      <c r="D154" t="s">
        <v>3652</v>
      </c>
      <c r="E154" t="s">
        <v>3653</v>
      </c>
      <c r="F154" t="s">
        <v>3654</v>
      </c>
      <c r="G154" t="s">
        <v>3655</v>
      </c>
      <c r="H154" t="s">
        <v>3656</v>
      </c>
      <c r="I154" t="s">
        <v>3657</v>
      </c>
      <c r="J154" t="s">
        <v>3658</v>
      </c>
      <c r="K154" t="s">
        <v>3659</v>
      </c>
      <c r="L154" t="s">
        <v>3660</v>
      </c>
      <c r="M154" t="s">
        <v>3661</v>
      </c>
      <c r="N154" t="s">
        <v>3662</v>
      </c>
      <c r="O154" t="s">
        <v>3663</v>
      </c>
      <c r="P154" t="s">
        <v>3664</v>
      </c>
      <c r="Q154" t="s">
        <v>3665</v>
      </c>
      <c r="R154" t="s">
        <v>3666</v>
      </c>
      <c r="S154" t="s">
        <v>3667</v>
      </c>
      <c r="T154" t="s">
        <v>3668</v>
      </c>
      <c r="U154" t="s">
        <v>3669</v>
      </c>
      <c r="V154" t="s">
        <v>3670</v>
      </c>
      <c r="W154" t="s">
        <v>3671</v>
      </c>
      <c r="X154" t="s">
        <v>3672</v>
      </c>
      <c r="Y154" t="s">
        <v>3673</v>
      </c>
    </row>
    <row r="155" spans="1:25" x14ac:dyDescent="0.3">
      <c r="A155">
        <v>7700</v>
      </c>
      <c r="B155" t="s">
        <v>3674</v>
      </c>
      <c r="C155" t="s">
        <v>3675</v>
      </c>
      <c r="D155" t="s">
        <v>3676</v>
      </c>
      <c r="E155" t="s">
        <v>3677</v>
      </c>
      <c r="F155" t="s">
        <v>3678</v>
      </c>
      <c r="G155" t="s">
        <v>3679</v>
      </c>
      <c r="H155" t="s">
        <v>3680</v>
      </c>
      <c r="I155" t="s">
        <v>3681</v>
      </c>
      <c r="J155" t="s">
        <v>3682</v>
      </c>
      <c r="K155" t="s">
        <v>3683</v>
      </c>
      <c r="L155" t="s">
        <v>3684</v>
      </c>
      <c r="M155" t="s">
        <v>3685</v>
      </c>
      <c r="N155" t="s">
        <v>3686</v>
      </c>
      <c r="O155" t="s">
        <v>3687</v>
      </c>
      <c r="P155" t="s">
        <v>3688</v>
      </c>
      <c r="Q155" t="s">
        <v>3689</v>
      </c>
      <c r="R155" t="s">
        <v>3690</v>
      </c>
      <c r="S155" t="s">
        <v>3691</v>
      </c>
      <c r="T155" t="s">
        <v>3692</v>
      </c>
      <c r="U155" t="s">
        <v>3693</v>
      </c>
      <c r="V155" t="s">
        <v>3694</v>
      </c>
      <c r="W155" t="s">
        <v>3695</v>
      </c>
      <c r="X155" t="s">
        <v>3696</v>
      </c>
      <c r="Y155" t="s">
        <v>3697</v>
      </c>
    </row>
    <row r="156" spans="1:25" x14ac:dyDescent="0.3">
      <c r="A156">
        <v>7750</v>
      </c>
      <c r="B156" t="s">
        <v>3698</v>
      </c>
      <c r="C156" t="s">
        <v>3699</v>
      </c>
      <c r="D156" t="s">
        <v>3700</v>
      </c>
      <c r="E156" t="s">
        <v>3701</v>
      </c>
      <c r="F156" t="s">
        <v>3702</v>
      </c>
      <c r="G156" t="s">
        <v>3703</v>
      </c>
      <c r="H156" t="s">
        <v>3704</v>
      </c>
      <c r="I156" t="s">
        <v>3705</v>
      </c>
      <c r="J156" t="s">
        <v>3706</v>
      </c>
      <c r="K156" t="s">
        <v>3707</v>
      </c>
      <c r="L156" t="s">
        <v>3708</v>
      </c>
      <c r="M156" t="s">
        <v>3709</v>
      </c>
      <c r="N156" t="s">
        <v>3710</v>
      </c>
      <c r="O156" t="s">
        <v>3711</v>
      </c>
      <c r="P156" t="s">
        <v>3712</v>
      </c>
      <c r="Q156" t="s">
        <v>3713</v>
      </c>
      <c r="R156" t="s">
        <v>3714</v>
      </c>
      <c r="S156" t="s">
        <v>3715</v>
      </c>
      <c r="T156" t="s">
        <v>3716</v>
      </c>
      <c r="U156" t="s">
        <v>3717</v>
      </c>
      <c r="V156" t="s">
        <v>3718</v>
      </c>
      <c r="W156" t="s">
        <v>3719</v>
      </c>
      <c r="X156" t="s">
        <v>3720</v>
      </c>
      <c r="Y156" t="s">
        <v>3721</v>
      </c>
    </row>
    <row r="157" spans="1:25" x14ac:dyDescent="0.3">
      <c r="A157">
        <v>7800</v>
      </c>
      <c r="B157" t="s">
        <v>3722</v>
      </c>
      <c r="C157" t="s">
        <v>3723</v>
      </c>
      <c r="D157" t="s">
        <v>3724</v>
      </c>
      <c r="E157" t="s">
        <v>3725</v>
      </c>
      <c r="F157" t="s">
        <v>3726</v>
      </c>
      <c r="G157" t="s">
        <v>3727</v>
      </c>
      <c r="H157" t="s">
        <v>3728</v>
      </c>
      <c r="I157" t="s">
        <v>3729</v>
      </c>
      <c r="J157" t="s">
        <v>3730</v>
      </c>
      <c r="K157" t="s">
        <v>3731</v>
      </c>
      <c r="L157" t="s">
        <v>3732</v>
      </c>
      <c r="M157" t="s">
        <v>3733</v>
      </c>
      <c r="N157" t="s">
        <v>3734</v>
      </c>
      <c r="O157" t="s">
        <v>3735</v>
      </c>
      <c r="P157" t="s">
        <v>3736</v>
      </c>
      <c r="Q157" t="s">
        <v>3737</v>
      </c>
      <c r="R157" t="s">
        <v>3738</v>
      </c>
      <c r="S157" t="s">
        <v>3739</v>
      </c>
      <c r="T157" t="s">
        <v>3740</v>
      </c>
      <c r="U157" t="s">
        <v>3741</v>
      </c>
      <c r="V157" t="s">
        <v>3742</v>
      </c>
      <c r="W157" t="s">
        <v>3743</v>
      </c>
      <c r="X157" t="s">
        <v>3744</v>
      </c>
      <c r="Y157" t="s">
        <v>3745</v>
      </c>
    </row>
    <row r="158" spans="1:25" x14ac:dyDescent="0.3">
      <c r="A158">
        <v>7850</v>
      </c>
      <c r="B158" t="s">
        <v>3746</v>
      </c>
      <c r="C158" t="s">
        <v>3747</v>
      </c>
      <c r="D158" t="s">
        <v>3748</v>
      </c>
      <c r="E158" t="s">
        <v>3749</v>
      </c>
      <c r="F158" t="s">
        <v>3750</v>
      </c>
      <c r="G158" t="s">
        <v>3751</v>
      </c>
      <c r="H158" t="s">
        <v>3752</v>
      </c>
      <c r="I158" t="s">
        <v>3753</v>
      </c>
      <c r="J158" t="s">
        <v>3754</v>
      </c>
      <c r="K158" t="s">
        <v>3755</v>
      </c>
      <c r="L158" t="s">
        <v>3756</v>
      </c>
      <c r="M158" t="s">
        <v>3757</v>
      </c>
      <c r="N158" t="s">
        <v>3758</v>
      </c>
      <c r="O158" t="s">
        <v>3759</v>
      </c>
      <c r="P158" t="s">
        <v>3760</v>
      </c>
      <c r="Q158" t="s">
        <v>3761</v>
      </c>
      <c r="R158" t="s">
        <v>3762</v>
      </c>
      <c r="S158" t="s">
        <v>3763</v>
      </c>
      <c r="T158" t="s">
        <v>3764</v>
      </c>
      <c r="U158" t="s">
        <v>3765</v>
      </c>
      <c r="V158" t="s">
        <v>3766</v>
      </c>
      <c r="W158" t="s">
        <v>3767</v>
      </c>
      <c r="X158" t="s">
        <v>3768</v>
      </c>
      <c r="Y158" t="s">
        <v>3769</v>
      </c>
    </row>
    <row r="159" spans="1:25" x14ac:dyDescent="0.3">
      <c r="A159">
        <v>7900</v>
      </c>
      <c r="B159" t="s">
        <v>3770</v>
      </c>
      <c r="C159" t="s">
        <v>3771</v>
      </c>
      <c r="D159" t="s">
        <v>3772</v>
      </c>
      <c r="E159" t="s">
        <v>3773</v>
      </c>
      <c r="F159" t="s">
        <v>3774</v>
      </c>
      <c r="G159" t="s">
        <v>3775</v>
      </c>
      <c r="H159" t="s">
        <v>3776</v>
      </c>
      <c r="I159" t="s">
        <v>3777</v>
      </c>
      <c r="J159" t="s">
        <v>3778</v>
      </c>
      <c r="K159" t="s">
        <v>3779</v>
      </c>
      <c r="L159" t="s">
        <v>3780</v>
      </c>
      <c r="M159" t="s">
        <v>3781</v>
      </c>
      <c r="N159" t="s">
        <v>3782</v>
      </c>
      <c r="O159" t="s">
        <v>3783</v>
      </c>
      <c r="P159" t="s">
        <v>3784</v>
      </c>
      <c r="Q159" t="s">
        <v>3785</v>
      </c>
      <c r="R159" t="s">
        <v>3786</v>
      </c>
      <c r="S159" t="s">
        <v>3787</v>
      </c>
      <c r="T159" t="s">
        <v>3788</v>
      </c>
      <c r="U159" t="s">
        <v>3789</v>
      </c>
      <c r="V159" t="s">
        <v>3790</v>
      </c>
      <c r="W159" t="s">
        <v>3791</v>
      </c>
      <c r="X159" t="s">
        <v>3792</v>
      </c>
      <c r="Y159" t="s">
        <v>3793</v>
      </c>
    </row>
    <row r="160" spans="1:25" x14ac:dyDescent="0.3">
      <c r="A160">
        <v>7950</v>
      </c>
      <c r="B160" t="s">
        <v>3794</v>
      </c>
      <c r="C160" t="s">
        <v>3795</v>
      </c>
      <c r="D160" t="s">
        <v>3796</v>
      </c>
      <c r="E160" t="s">
        <v>3797</v>
      </c>
      <c r="F160" t="s">
        <v>3798</v>
      </c>
      <c r="G160" t="s">
        <v>3799</v>
      </c>
      <c r="H160" t="s">
        <v>3800</v>
      </c>
      <c r="I160" t="s">
        <v>3801</v>
      </c>
      <c r="J160" t="s">
        <v>3802</v>
      </c>
      <c r="K160" t="s">
        <v>3803</v>
      </c>
      <c r="L160" t="s">
        <v>3804</v>
      </c>
      <c r="M160" t="s">
        <v>3805</v>
      </c>
      <c r="N160" t="s">
        <v>3806</v>
      </c>
      <c r="O160" t="s">
        <v>3807</v>
      </c>
      <c r="P160" t="s">
        <v>3808</v>
      </c>
      <c r="Q160" t="s">
        <v>3809</v>
      </c>
      <c r="R160" t="s">
        <v>3810</v>
      </c>
      <c r="S160" t="s">
        <v>3811</v>
      </c>
      <c r="T160" t="s">
        <v>3812</v>
      </c>
      <c r="U160" t="s">
        <v>3813</v>
      </c>
      <c r="V160" t="s">
        <v>3814</v>
      </c>
      <c r="W160" t="s">
        <v>3815</v>
      </c>
      <c r="X160" t="s">
        <v>3816</v>
      </c>
      <c r="Y160" t="s">
        <v>3817</v>
      </c>
    </row>
    <row r="161" spans="1:25" x14ac:dyDescent="0.3">
      <c r="A161">
        <v>8000</v>
      </c>
      <c r="B161" t="s">
        <v>3818</v>
      </c>
      <c r="C161" t="s">
        <v>3819</v>
      </c>
      <c r="D161" t="s">
        <v>3820</v>
      </c>
      <c r="E161" t="s">
        <v>3821</v>
      </c>
      <c r="F161" t="s">
        <v>3822</v>
      </c>
      <c r="G161" t="s">
        <v>3823</v>
      </c>
      <c r="H161" t="s">
        <v>3824</v>
      </c>
      <c r="I161" t="s">
        <v>3825</v>
      </c>
      <c r="J161" t="s">
        <v>3826</v>
      </c>
      <c r="K161" t="s">
        <v>3827</v>
      </c>
      <c r="L161" t="s">
        <v>3828</v>
      </c>
      <c r="M161" t="s">
        <v>3829</v>
      </c>
      <c r="N161" t="s">
        <v>3830</v>
      </c>
      <c r="O161" t="s">
        <v>3831</v>
      </c>
      <c r="P161" t="s">
        <v>3832</v>
      </c>
      <c r="Q161" t="s">
        <v>3833</v>
      </c>
      <c r="R161" t="s">
        <v>3834</v>
      </c>
      <c r="S161" t="s">
        <v>3835</v>
      </c>
      <c r="T161" t="s">
        <v>3836</v>
      </c>
      <c r="U161" t="s">
        <v>3837</v>
      </c>
      <c r="V161" t="s">
        <v>3838</v>
      </c>
      <c r="W161" t="s">
        <v>3839</v>
      </c>
      <c r="X161" t="s">
        <v>3840</v>
      </c>
      <c r="Y161" t="s">
        <v>3841</v>
      </c>
    </row>
    <row r="162" spans="1:25" x14ac:dyDescent="0.3">
      <c r="A162">
        <v>8050</v>
      </c>
      <c r="B162" t="s">
        <v>3842</v>
      </c>
      <c r="C162" t="s">
        <v>3843</v>
      </c>
      <c r="D162" t="s">
        <v>3844</v>
      </c>
      <c r="E162" t="s">
        <v>3845</v>
      </c>
      <c r="F162" t="s">
        <v>3846</v>
      </c>
      <c r="G162" t="s">
        <v>3847</v>
      </c>
      <c r="H162" t="s">
        <v>3848</v>
      </c>
      <c r="I162" t="s">
        <v>3849</v>
      </c>
      <c r="J162" t="s">
        <v>3850</v>
      </c>
      <c r="K162" t="s">
        <v>3851</v>
      </c>
      <c r="L162" t="s">
        <v>3852</v>
      </c>
      <c r="M162" t="s">
        <v>3853</v>
      </c>
      <c r="N162" t="s">
        <v>3854</v>
      </c>
      <c r="O162" t="s">
        <v>3855</v>
      </c>
      <c r="P162" t="s">
        <v>3856</v>
      </c>
      <c r="Q162" t="s">
        <v>3857</v>
      </c>
      <c r="R162" t="s">
        <v>3858</v>
      </c>
      <c r="S162" t="s">
        <v>3859</v>
      </c>
      <c r="T162" t="s">
        <v>3860</v>
      </c>
      <c r="U162" t="s">
        <v>3861</v>
      </c>
      <c r="V162" t="s">
        <v>3862</v>
      </c>
      <c r="W162" t="s">
        <v>3863</v>
      </c>
      <c r="X162" t="s">
        <v>3864</v>
      </c>
      <c r="Y162" t="s">
        <v>3865</v>
      </c>
    </row>
    <row r="163" spans="1:25" x14ac:dyDescent="0.3">
      <c r="A163">
        <v>8100</v>
      </c>
      <c r="B163" t="s">
        <v>3866</v>
      </c>
      <c r="C163" t="s">
        <v>3867</v>
      </c>
      <c r="D163" t="s">
        <v>3868</v>
      </c>
      <c r="E163" t="s">
        <v>3869</v>
      </c>
      <c r="F163" t="s">
        <v>3870</v>
      </c>
      <c r="G163" t="s">
        <v>3871</v>
      </c>
      <c r="H163" t="s">
        <v>3872</v>
      </c>
      <c r="I163" t="s">
        <v>3873</v>
      </c>
      <c r="J163" t="s">
        <v>3874</v>
      </c>
      <c r="K163" t="s">
        <v>3875</v>
      </c>
      <c r="L163" t="s">
        <v>3876</v>
      </c>
      <c r="M163" t="s">
        <v>3877</v>
      </c>
      <c r="N163" t="s">
        <v>3878</v>
      </c>
      <c r="O163" t="s">
        <v>3879</v>
      </c>
      <c r="P163" t="s">
        <v>3880</v>
      </c>
      <c r="Q163" t="s">
        <v>3881</v>
      </c>
      <c r="R163" t="s">
        <v>3882</v>
      </c>
      <c r="S163" t="s">
        <v>3883</v>
      </c>
      <c r="T163" t="s">
        <v>3884</v>
      </c>
      <c r="U163" t="s">
        <v>3885</v>
      </c>
      <c r="V163" t="s">
        <v>3886</v>
      </c>
      <c r="W163" t="s">
        <v>3887</v>
      </c>
      <c r="X163" t="s">
        <v>3888</v>
      </c>
      <c r="Y163" t="s">
        <v>3889</v>
      </c>
    </row>
    <row r="164" spans="1:25" x14ac:dyDescent="0.3">
      <c r="A164">
        <v>8150</v>
      </c>
      <c r="B164" t="s">
        <v>3890</v>
      </c>
      <c r="C164" t="s">
        <v>3891</v>
      </c>
      <c r="D164" t="s">
        <v>3892</v>
      </c>
      <c r="E164" t="s">
        <v>3893</v>
      </c>
      <c r="F164" t="s">
        <v>3894</v>
      </c>
      <c r="G164" t="s">
        <v>3895</v>
      </c>
      <c r="H164" t="s">
        <v>3896</v>
      </c>
      <c r="I164" t="s">
        <v>3897</v>
      </c>
      <c r="J164" t="s">
        <v>3898</v>
      </c>
      <c r="K164" t="s">
        <v>3899</v>
      </c>
      <c r="L164" t="s">
        <v>3900</v>
      </c>
      <c r="M164" t="s">
        <v>3901</v>
      </c>
      <c r="N164" t="s">
        <v>3902</v>
      </c>
      <c r="O164" t="s">
        <v>3903</v>
      </c>
      <c r="P164" t="s">
        <v>3904</v>
      </c>
      <c r="Q164" t="s">
        <v>3905</v>
      </c>
      <c r="R164" t="s">
        <v>3906</v>
      </c>
      <c r="S164" t="s">
        <v>3907</v>
      </c>
      <c r="T164" t="s">
        <v>3908</v>
      </c>
      <c r="U164" t="s">
        <v>3909</v>
      </c>
      <c r="V164" t="s">
        <v>3910</v>
      </c>
      <c r="W164" t="s">
        <v>3911</v>
      </c>
      <c r="X164" t="s">
        <v>3912</v>
      </c>
      <c r="Y164" t="s">
        <v>3913</v>
      </c>
    </row>
    <row r="165" spans="1:25" x14ac:dyDescent="0.3">
      <c r="A165">
        <v>8200</v>
      </c>
      <c r="B165" t="s">
        <v>3914</v>
      </c>
      <c r="C165" t="s">
        <v>3915</v>
      </c>
      <c r="D165" t="s">
        <v>3916</v>
      </c>
      <c r="E165" t="s">
        <v>3917</v>
      </c>
      <c r="F165" t="s">
        <v>3918</v>
      </c>
      <c r="G165" t="s">
        <v>3919</v>
      </c>
      <c r="H165" t="s">
        <v>3920</v>
      </c>
      <c r="I165" t="s">
        <v>3921</v>
      </c>
      <c r="J165" t="s">
        <v>3922</v>
      </c>
      <c r="K165" t="s">
        <v>3923</v>
      </c>
      <c r="L165" t="s">
        <v>3924</v>
      </c>
      <c r="M165" t="s">
        <v>3925</v>
      </c>
      <c r="N165" t="s">
        <v>3926</v>
      </c>
      <c r="O165" t="s">
        <v>3927</v>
      </c>
      <c r="P165" t="s">
        <v>3928</v>
      </c>
      <c r="Q165" t="s">
        <v>3929</v>
      </c>
      <c r="R165" t="s">
        <v>3930</v>
      </c>
      <c r="S165" t="s">
        <v>3931</v>
      </c>
      <c r="T165" t="s">
        <v>3932</v>
      </c>
      <c r="U165" t="s">
        <v>3933</v>
      </c>
      <c r="V165" t="s">
        <v>3934</v>
      </c>
      <c r="W165" t="s">
        <v>3935</v>
      </c>
      <c r="X165" t="s">
        <v>3936</v>
      </c>
      <c r="Y165" t="s">
        <v>3937</v>
      </c>
    </row>
    <row r="166" spans="1:25" x14ac:dyDescent="0.3">
      <c r="A166">
        <v>8250</v>
      </c>
      <c r="B166" t="s">
        <v>3938</v>
      </c>
      <c r="C166" t="s">
        <v>3939</v>
      </c>
      <c r="D166" t="s">
        <v>3940</v>
      </c>
      <c r="E166" t="s">
        <v>3941</v>
      </c>
      <c r="F166" t="s">
        <v>3942</v>
      </c>
      <c r="G166" t="s">
        <v>3943</v>
      </c>
      <c r="H166" t="s">
        <v>3944</v>
      </c>
      <c r="I166" t="s">
        <v>3945</v>
      </c>
      <c r="J166" t="s">
        <v>3946</v>
      </c>
      <c r="K166" t="s">
        <v>3947</v>
      </c>
      <c r="L166" t="s">
        <v>3948</v>
      </c>
      <c r="M166" t="s">
        <v>3949</v>
      </c>
      <c r="N166" t="s">
        <v>3950</v>
      </c>
      <c r="O166" t="s">
        <v>3951</v>
      </c>
      <c r="P166" t="s">
        <v>3952</v>
      </c>
      <c r="Q166" t="s">
        <v>3953</v>
      </c>
      <c r="R166" t="s">
        <v>3954</v>
      </c>
      <c r="S166" t="s">
        <v>3955</v>
      </c>
      <c r="T166" t="s">
        <v>3956</v>
      </c>
      <c r="U166" t="s">
        <v>3957</v>
      </c>
      <c r="V166" t="s">
        <v>3958</v>
      </c>
      <c r="W166" t="s">
        <v>3959</v>
      </c>
      <c r="X166" t="s">
        <v>3960</v>
      </c>
      <c r="Y166" t="s">
        <v>3961</v>
      </c>
    </row>
    <row r="167" spans="1:25" x14ac:dyDescent="0.3">
      <c r="A167">
        <v>8300</v>
      </c>
      <c r="B167" t="s">
        <v>3962</v>
      </c>
      <c r="C167" t="s">
        <v>3963</v>
      </c>
      <c r="D167" t="s">
        <v>3964</v>
      </c>
      <c r="E167" t="s">
        <v>3965</v>
      </c>
      <c r="F167" t="s">
        <v>3966</v>
      </c>
      <c r="G167" t="s">
        <v>3967</v>
      </c>
      <c r="H167" t="s">
        <v>3968</v>
      </c>
      <c r="I167" t="s">
        <v>3969</v>
      </c>
      <c r="J167" t="s">
        <v>3970</v>
      </c>
      <c r="K167" t="s">
        <v>3971</v>
      </c>
      <c r="L167" t="s">
        <v>3972</v>
      </c>
      <c r="M167" t="s">
        <v>3973</v>
      </c>
      <c r="N167" t="s">
        <v>3974</v>
      </c>
      <c r="O167" t="s">
        <v>3975</v>
      </c>
      <c r="P167" t="s">
        <v>3976</v>
      </c>
      <c r="Q167" t="s">
        <v>3977</v>
      </c>
      <c r="R167" t="s">
        <v>3978</v>
      </c>
      <c r="S167" t="s">
        <v>3979</v>
      </c>
      <c r="T167" t="s">
        <v>3980</v>
      </c>
      <c r="U167" t="s">
        <v>3981</v>
      </c>
      <c r="V167" t="s">
        <v>3982</v>
      </c>
      <c r="W167" t="s">
        <v>3983</v>
      </c>
      <c r="X167" t="s">
        <v>3984</v>
      </c>
      <c r="Y167" t="s">
        <v>3985</v>
      </c>
    </row>
    <row r="168" spans="1:25" x14ac:dyDescent="0.3">
      <c r="A168">
        <v>8350</v>
      </c>
      <c r="B168" t="s">
        <v>3986</v>
      </c>
      <c r="C168" t="s">
        <v>3987</v>
      </c>
      <c r="D168" t="s">
        <v>3988</v>
      </c>
      <c r="E168" t="s">
        <v>3989</v>
      </c>
      <c r="F168" t="s">
        <v>3990</v>
      </c>
      <c r="G168" t="s">
        <v>3991</v>
      </c>
      <c r="H168" t="s">
        <v>3992</v>
      </c>
      <c r="I168" t="s">
        <v>3993</v>
      </c>
      <c r="J168" t="s">
        <v>3994</v>
      </c>
      <c r="K168" t="s">
        <v>3995</v>
      </c>
      <c r="L168" t="s">
        <v>3996</v>
      </c>
      <c r="M168" t="s">
        <v>3997</v>
      </c>
      <c r="N168" t="s">
        <v>3998</v>
      </c>
      <c r="O168" t="s">
        <v>3999</v>
      </c>
      <c r="P168" t="s">
        <v>4000</v>
      </c>
      <c r="Q168" t="s">
        <v>4001</v>
      </c>
      <c r="R168" t="s">
        <v>4002</v>
      </c>
      <c r="S168" t="s">
        <v>4003</v>
      </c>
      <c r="T168" t="s">
        <v>4004</v>
      </c>
      <c r="U168" t="s">
        <v>4005</v>
      </c>
      <c r="V168" t="s">
        <v>4006</v>
      </c>
      <c r="W168" t="s">
        <v>4007</v>
      </c>
      <c r="X168" t="s">
        <v>4008</v>
      </c>
      <c r="Y168" t="s">
        <v>4009</v>
      </c>
    </row>
    <row r="169" spans="1:25" x14ac:dyDescent="0.3">
      <c r="A169">
        <v>8400</v>
      </c>
      <c r="B169" t="s">
        <v>4010</v>
      </c>
      <c r="C169" t="s">
        <v>4011</v>
      </c>
      <c r="D169" t="s">
        <v>4012</v>
      </c>
      <c r="E169" t="s">
        <v>4013</v>
      </c>
      <c r="F169" t="s">
        <v>4014</v>
      </c>
      <c r="G169" t="s">
        <v>4015</v>
      </c>
      <c r="H169" t="s">
        <v>4016</v>
      </c>
      <c r="I169" t="s">
        <v>4017</v>
      </c>
      <c r="J169" t="s">
        <v>4018</v>
      </c>
      <c r="K169" t="s">
        <v>4019</v>
      </c>
      <c r="L169" t="s">
        <v>4020</v>
      </c>
      <c r="M169" t="s">
        <v>4021</v>
      </c>
      <c r="N169" t="s">
        <v>4022</v>
      </c>
      <c r="O169" t="s">
        <v>4023</v>
      </c>
      <c r="P169" t="s">
        <v>4024</v>
      </c>
      <c r="Q169" t="s">
        <v>4025</v>
      </c>
      <c r="R169" t="s">
        <v>4026</v>
      </c>
      <c r="S169" t="s">
        <v>4027</v>
      </c>
      <c r="T169" t="s">
        <v>4028</v>
      </c>
      <c r="U169" t="s">
        <v>4029</v>
      </c>
      <c r="V169" t="s">
        <v>4030</v>
      </c>
      <c r="W169" t="s">
        <v>4031</v>
      </c>
      <c r="X169" t="s">
        <v>4032</v>
      </c>
      <c r="Y169" t="s">
        <v>4033</v>
      </c>
    </row>
    <row r="170" spans="1:25" x14ac:dyDescent="0.3">
      <c r="A170">
        <v>8450</v>
      </c>
      <c r="B170" t="s">
        <v>4034</v>
      </c>
      <c r="C170" t="s">
        <v>4035</v>
      </c>
      <c r="D170" t="s">
        <v>4036</v>
      </c>
      <c r="E170" t="s">
        <v>4037</v>
      </c>
      <c r="F170" t="s">
        <v>4038</v>
      </c>
      <c r="G170" t="s">
        <v>4039</v>
      </c>
      <c r="H170" t="s">
        <v>4040</v>
      </c>
      <c r="I170" t="s">
        <v>4041</v>
      </c>
      <c r="J170" t="s">
        <v>4042</v>
      </c>
      <c r="K170" t="s">
        <v>4043</v>
      </c>
      <c r="L170" t="s">
        <v>4044</v>
      </c>
      <c r="M170" t="s">
        <v>4045</v>
      </c>
      <c r="N170" t="s">
        <v>4046</v>
      </c>
      <c r="O170" t="s">
        <v>4047</v>
      </c>
      <c r="P170" t="s">
        <v>4048</v>
      </c>
      <c r="Q170" t="s">
        <v>4049</v>
      </c>
      <c r="R170" t="s">
        <v>4050</v>
      </c>
      <c r="S170" t="s">
        <v>4051</v>
      </c>
      <c r="T170" t="s">
        <v>4052</v>
      </c>
      <c r="U170" t="s">
        <v>4053</v>
      </c>
      <c r="V170" t="s">
        <v>4054</v>
      </c>
      <c r="W170" t="s">
        <v>4055</v>
      </c>
      <c r="X170" t="s">
        <v>4056</v>
      </c>
      <c r="Y170" t="s">
        <v>4057</v>
      </c>
    </row>
    <row r="171" spans="1:25" x14ac:dyDescent="0.3">
      <c r="A171">
        <v>8500</v>
      </c>
      <c r="B171" t="s">
        <v>4058</v>
      </c>
      <c r="C171" t="s">
        <v>4059</v>
      </c>
      <c r="D171" t="s">
        <v>4060</v>
      </c>
      <c r="E171" t="s">
        <v>4061</v>
      </c>
      <c r="F171" t="s">
        <v>4062</v>
      </c>
      <c r="G171" t="s">
        <v>4063</v>
      </c>
      <c r="H171" t="s">
        <v>4064</v>
      </c>
      <c r="I171" t="s">
        <v>4065</v>
      </c>
      <c r="J171" t="s">
        <v>4066</v>
      </c>
      <c r="K171" t="s">
        <v>4067</v>
      </c>
      <c r="L171" t="s">
        <v>4068</v>
      </c>
      <c r="M171" t="s">
        <v>4069</v>
      </c>
      <c r="N171" t="s">
        <v>4070</v>
      </c>
      <c r="O171" t="s">
        <v>4071</v>
      </c>
      <c r="P171" t="s">
        <v>4072</v>
      </c>
      <c r="Q171" t="s">
        <v>4073</v>
      </c>
      <c r="R171" t="s">
        <v>4074</v>
      </c>
      <c r="S171" t="s">
        <v>4075</v>
      </c>
      <c r="T171" t="s">
        <v>4076</v>
      </c>
      <c r="U171" t="s">
        <v>4077</v>
      </c>
      <c r="V171" t="s">
        <v>4078</v>
      </c>
      <c r="W171" t="s">
        <v>4079</v>
      </c>
      <c r="X171" t="s">
        <v>4080</v>
      </c>
      <c r="Y171" t="s">
        <v>4081</v>
      </c>
    </row>
    <row r="172" spans="1:25" x14ac:dyDescent="0.3">
      <c r="A172">
        <v>8550</v>
      </c>
      <c r="B172" t="s">
        <v>4082</v>
      </c>
      <c r="C172" t="s">
        <v>4083</v>
      </c>
      <c r="D172" t="s">
        <v>4084</v>
      </c>
      <c r="E172" t="s">
        <v>4085</v>
      </c>
      <c r="F172" t="s">
        <v>4086</v>
      </c>
      <c r="G172" t="s">
        <v>4087</v>
      </c>
      <c r="H172" t="s">
        <v>4088</v>
      </c>
      <c r="I172" t="s">
        <v>4089</v>
      </c>
      <c r="J172" t="s">
        <v>4090</v>
      </c>
      <c r="K172" t="s">
        <v>4091</v>
      </c>
      <c r="L172" t="s">
        <v>4092</v>
      </c>
      <c r="M172" t="s">
        <v>4093</v>
      </c>
      <c r="N172" t="s">
        <v>4094</v>
      </c>
      <c r="O172" t="s">
        <v>4095</v>
      </c>
      <c r="P172" t="s">
        <v>4096</v>
      </c>
      <c r="Q172" t="s">
        <v>4097</v>
      </c>
      <c r="R172" t="s">
        <v>4098</v>
      </c>
      <c r="S172" t="s">
        <v>4099</v>
      </c>
      <c r="T172" t="s">
        <v>4100</v>
      </c>
      <c r="U172" t="s">
        <v>4101</v>
      </c>
      <c r="V172" t="s">
        <v>4102</v>
      </c>
      <c r="W172" t="s">
        <v>4103</v>
      </c>
      <c r="X172" t="s">
        <v>4104</v>
      </c>
      <c r="Y172" t="s">
        <v>4105</v>
      </c>
    </row>
    <row r="173" spans="1:25" x14ac:dyDescent="0.3">
      <c r="A173">
        <v>8600</v>
      </c>
      <c r="B173" t="s">
        <v>4106</v>
      </c>
      <c r="C173" t="s">
        <v>4107</v>
      </c>
      <c r="D173" t="s">
        <v>4108</v>
      </c>
      <c r="E173" t="s">
        <v>4109</v>
      </c>
      <c r="F173" t="s">
        <v>4110</v>
      </c>
      <c r="G173" t="s">
        <v>4111</v>
      </c>
      <c r="H173" t="s">
        <v>4112</v>
      </c>
      <c r="I173" t="s">
        <v>4113</v>
      </c>
      <c r="J173" t="s">
        <v>4114</v>
      </c>
      <c r="K173" t="s">
        <v>4115</v>
      </c>
      <c r="L173" t="s">
        <v>4116</v>
      </c>
      <c r="M173" t="s">
        <v>4117</v>
      </c>
      <c r="N173" t="s">
        <v>4118</v>
      </c>
      <c r="O173" t="s">
        <v>4119</v>
      </c>
      <c r="P173" t="s">
        <v>4120</v>
      </c>
      <c r="Q173" t="s">
        <v>4121</v>
      </c>
      <c r="R173" t="s">
        <v>4122</v>
      </c>
      <c r="S173" t="s">
        <v>4123</v>
      </c>
      <c r="T173" t="s">
        <v>4124</v>
      </c>
      <c r="U173" t="s">
        <v>4125</v>
      </c>
      <c r="V173" t="s">
        <v>4126</v>
      </c>
      <c r="W173" t="s">
        <v>4127</v>
      </c>
      <c r="X173" t="s">
        <v>4128</v>
      </c>
      <c r="Y173" t="s">
        <v>4129</v>
      </c>
    </row>
    <row r="174" spans="1:25" x14ac:dyDescent="0.3">
      <c r="A174">
        <v>8650</v>
      </c>
      <c r="B174" t="s">
        <v>4130</v>
      </c>
      <c r="C174" t="s">
        <v>4131</v>
      </c>
      <c r="D174" t="s">
        <v>4132</v>
      </c>
      <c r="E174" t="s">
        <v>4133</v>
      </c>
      <c r="F174" t="s">
        <v>4134</v>
      </c>
      <c r="G174" t="s">
        <v>4135</v>
      </c>
      <c r="H174" t="s">
        <v>4136</v>
      </c>
      <c r="I174" t="s">
        <v>4137</v>
      </c>
      <c r="J174" t="s">
        <v>4138</v>
      </c>
      <c r="K174" t="s">
        <v>4139</v>
      </c>
      <c r="L174" t="s">
        <v>4140</v>
      </c>
      <c r="M174" t="s">
        <v>4141</v>
      </c>
      <c r="N174" t="s">
        <v>4142</v>
      </c>
      <c r="O174" t="s">
        <v>4143</v>
      </c>
      <c r="P174" t="s">
        <v>4144</v>
      </c>
      <c r="Q174" t="s">
        <v>4145</v>
      </c>
      <c r="R174" t="s">
        <v>4146</v>
      </c>
      <c r="S174" t="s">
        <v>4147</v>
      </c>
      <c r="T174" t="s">
        <v>4148</v>
      </c>
      <c r="U174" t="s">
        <v>4149</v>
      </c>
      <c r="V174" t="s">
        <v>4150</v>
      </c>
      <c r="W174" t="s">
        <v>4151</v>
      </c>
      <c r="X174" t="s">
        <v>4152</v>
      </c>
      <c r="Y174" t="s">
        <v>4153</v>
      </c>
    </row>
    <row r="175" spans="1:25" x14ac:dyDescent="0.3">
      <c r="A175">
        <v>8700</v>
      </c>
      <c r="B175" t="s">
        <v>4154</v>
      </c>
      <c r="C175" t="s">
        <v>4155</v>
      </c>
      <c r="D175" t="s">
        <v>4156</v>
      </c>
      <c r="E175" t="s">
        <v>4157</v>
      </c>
      <c r="F175" t="s">
        <v>4158</v>
      </c>
      <c r="G175" t="s">
        <v>4159</v>
      </c>
      <c r="H175" t="s">
        <v>4160</v>
      </c>
      <c r="I175" t="s">
        <v>4161</v>
      </c>
      <c r="J175" t="s">
        <v>4162</v>
      </c>
      <c r="K175" t="s">
        <v>4163</v>
      </c>
      <c r="L175" t="s">
        <v>4164</v>
      </c>
      <c r="M175" t="s">
        <v>4165</v>
      </c>
      <c r="N175" t="s">
        <v>4166</v>
      </c>
      <c r="O175" t="s">
        <v>4167</v>
      </c>
      <c r="P175" t="s">
        <v>4168</v>
      </c>
      <c r="Q175" t="s">
        <v>4169</v>
      </c>
      <c r="R175" t="s">
        <v>4170</v>
      </c>
      <c r="S175" t="s">
        <v>4171</v>
      </c>
      <c r="T175" t="s">
        <v>4172</v>
      </c>
      <c r="U175" t="s">
        <v>4173</v>
      </c>
      <c r="V175" t="s">
        <v>4174</v>
      </c>
      <c r="W175" t="s">
        <v>4175</v>
      </c>
      <c r="X175" t="s">
        <v>4176</v>
      </c>
      <c r="Y175" t="s">
        <v>4177</v>
      </c>
    </row>
    <row r="176" spans="1:25" x14ac:dyDescent="0.3">
      <c r="A176">
        <v>8750</v>
      </c>
      <c r="B176" t="s">
        <v>4178</v>
      </c>
      <c r="C176" t="s">
        <v>4179</v>
      </c>
      <c r="D176" t="s">
        <v>4180</v>
      </c>
      <c r="E176" t="s">
        <v>4181</v>
      </c>
      <c r="F176" t="s">
        <v>4182</v>
      </c>
      <c r="G176" t="s">
        <v>4183</v>
      </c>
      <c r="H176" t="s">
        <v>4184</v>
      </c>
      <c r="I176" t="s">
        <v>4185</v>
      </c>
      <c r="J176" t="s">
        <v>4186</v>
      </c>
      <c r="K176" t="s">
        <v>4187</v>
      </c>
      <c r="L176" t="s">
        <v>4188</v>
      </c>
      <c r="M176" t="s">
        <v>4189</v>
      </c>
      <c r="N176" t="s">
        <v>4190</v>
      </c>
      <c r="O176" t="s">
        <v>4191</v>
      </c>
      <c r="P176" t="s">
        <v>4192</v>
      </c>
      <c r="Q176" t="s">
        <v>4193</v>
      </c>
      <c r="R176" t="s">
        <v>4194</v>
      </c>
      <c r="S176" t="s">
        <v>4195</v>
      </c>
      <c r="T176" t="s">
        <v>4196</v>
      </c>
      <c r="U176" t="s">
        <v>4197</v>
      </c>
      <c r="V176" t="s">
        <v>4198</v>
      </c>
      <c r="W176" t="s">
        <v>4199</v>
      </c>
      <c r="X176" t="s">
        <v>4200</v>
      </c>
      <c r="Y176" t="s">
        <v>4201</v>
      </c>
    </row>
    <row r="177" spans="1:25" x14ac:dyDescent="0.3">
      <c r="A177">
        <v>8800</v>
      </c>
      <c r="B177" t="s">
        <v>4202</v>
      </c>
      <c r="C177" t="s">
        <v>4203</v>
      </c>
      <c r="D177" t="s">
        <v>4204</v>
      </c>
      <c r="E177" t="s">
        <v>4205</v>
      </c>
      <c r="F177" t="s">
        <v>4206</v>
      </c>
      <c r="G177" t="s">
        <v>4207</v>
      </c>
      <c r="H177" t="s">
        <v>4208</v>
      </c>
      <c r="I177" t="s">
        <v>4209</v>
      </c>
      <c r="J177" t="s">
        <v>4210</v>
      </c>
      <c r="K177" t="s">
        <v>4211</v>
      </c>
      <c r="L177" t="s">
        <v>4212</v>
      </c>
      <c r="M177" t="s">
        <v>4213</v>
      </c>
      <c r="N177" t="s">
        <v>4214</v>
      </c>
      <c r="O177" t="s">
        <v>4215</v>
      </c>
      <c r="P177" t="s">
        <v>4216</v>
      </c>
      <c r="Q177" t="s">
        <v>4217</v>
      </c>
      <c r="R177" t="s">
        <v>4218</v>
      </c>
      <c r="S177" t="s">
        <v>4219</v>
      </c>
      <c r="T177" t="s">
        <v>4220</v>
      </c>
      <c r="U177" t="s">
        <v>4221</v>
      </c>
      <c r="V177" t="s">
        <v>4222</v>
      </c>
      <c r="W177" t="s">
        <v>4223</v>
      </c>
      <c r="X177" t="s">
        <v>4224</v>
      </c>
      <c r="Y177" t="s">
        <v>4225</v>
      </c>
    </row>
    <row r="178" spans="1:25" x14ac:dyDescent="0.3">
      <c r="A178">
        <v>8850</v>
      </c>
      <c r="B178" t="s">
        <v>4226</v>
      </c>
      <c r="C178" t="s">
        <v>4227</v>
      </c>
      <c r="D178" t="s">
        <v>4228</v>
      </c>
      <c r="E178" t="s">
        <v>4229</v>
      </c>
      <c r="F178" t="s">
        <v>4230</v>
      </c>
      <c r="G178" t="s">
        <v>4231</v>
      </c>
      <c r="H178" t="s">
        <v>4232</v>
      </c>
      <c r="I178" t="s">
        <v>4233</v>
      </c>
      <c r="J178" t="s">
        <v>4234</v>
      </c>
      <c r="K178" t="s">
        <v>4235</v>
      </c>
      <c r="L178" t="s">
        <v>4236</v>
      </c>
      <c r="M178" t="s">
        <v>4237</v>
      </c>
      <c r="N178" t="s">
        <v>4238</v>
      </c>
      <c r="O178" t="s">
        <v>4239</v>
      </c>
      <c r="P178" t="s">
        <v>4240</v>
      </c>
      <c r="Q178" t="s">
        <v>4241</v>
      </c>
      <c r="R178" t="s">
        <v>4242</v>
      </c>
      <c r="S178" t="s">
        <v>4243</v>
      </c>
      <c r="T178" t="s">
        <v>4244</v>
      </c>
      <c r="U178" t="s">
        <v>4245</v>
      </c>
      <c r="V178" t="s">
        <v>4246</v>
      </c>
      <c r="W178" t="s">
        <v>4247</v>
      </c>
      <c r="X178" t="s">
        <v>4248</v>
      </c>
      <c r="Y178" t="s">
        <v>4249</v>
      </c>
    </row>
    <row r="179" spans="1:25" x14ac:dyDescent="0.3">
      <c r="A179">
        <v>8900</v>
      </c>
      <c r="B179" t="s">
        <v>4250</v>
      </c>
      <c r="C179" t="s">
        <v>4251</v>
      </c>
      <c r="D179" t="s">
        <v>4252</v>
      </c>
      <c r="E179" t="s">
        <v>4253</v>
      </c>
      <c r="F179" t="s">
        <v>4254</v>
      </c>
      <c r="G179" t="s">
        <v>4255</v>
      </c>
      <c r="H179" t="s">
        <v>4256</v>
      </c>
      <c r="I179" t="s">
        <v>4257</v>
      </c>
      <c r="J179" t="s">
        <v>4258</v>
      </c>
      <c r="K179" t="s">
        <v>4259</v>
      </c>
      <c r="L179" t="s">
        <v>4260</v>
      </c>
      <c r="M179" t="s">
        <v>4261</v>
      </c>
      <c r="N179" t="s">
        <v>4262</v>
      </c>
      <c r="O179" t="s">
        <v>4263</v>
      </c>
      <c r="P179" t="s">
        <v>4264</v>
      </c>
      <c r="Q179" t="s">
        <v>4265</v>
      </c>
      <c r="R179" t="s">
        <v>4266</v>
      </c>
      <c r="S179" t="s">
        <v>4267</v>
      </c>
      <c r="T179" t="s">
        <v>4268</v>
      </c>
      <c r="U179" t="s">
        <v>4269</v>
      </c>
      <c r="V179" t="s">
        <v>4270</v>
      </c>
      <c r="W179" t="s">
        <v>4271</v>
      </c>
      <c r="X179" t="s">
        <v>4272</v>
      </c>
      <c r="Y179" t="s">
        <v>4273</v>
      </c>
    </row>
    <row r="180" spans="1:25" x14ac:dyDescent="0.3">
      <c r="A180">
        <v>8950</v>
      </c>
      <c r="B180" t="s">
        <v>4274</v>
      </c>
      <c r="C180" t="s">
        <v>4275</v>
      </c>
      <c r="D180" t="s">
        <v>4276</v>
      </c>
      <c r="E180" t="s">
        <v>4277</v>
      </c>
      <c r="F180" t="s">
        <v>4278</v>
      </c>
      <c r="G180" t="s">
        <v>4279</v>
      </c>
      <c r="H180" t="s">
        <v>4280</v>
      </c>
      <c r="I180" t="s">
        <v>4281</v>
      </c>
      <c r="J180" t="s">
        <v>4282</v>
      </c>
      <c r="K180" t="s">
        <v>4283</v>
      </c>
      <c r="L180" t="s">
        <v>4284</v>
      </c>
      <c r="M180" t="s">
        <v>4285</v>
      </c>
      <c r="N180" t="s">
        <v>4286</v>
      </c>
      <c r="O180" t="s">
        <v>4287</v>
      </c>
      <c r="P180" t="s">
        <v>4288</v>
      </c>
      <c r="Q180" t="s">
        <v>4289</v>
      </c>
      <c r="R180" t="s">
        <v>4290</v>
      </c>
      <c r="S180" t="s">
        <v>4291</v>
      </c>
      <c r="T180" t="s">
        <v>4292</v>
      </c>
      <c r="U180" t="s">
        <v>4293</v>
      </c>
      <c r="V180" t="s">
        <v>4294</v>
      </c>
      <c r="W180" t="s">
        <v>4295</v>
      </c>
      <c r="X180" t="s">
        <v>4296</v>
      </c>
      <c r="Y180" t="s">
        <v>4297</v>
      </c>
    </row>
    <row r="181" spans="1:25" x14ac:dyDescent="0.3">
      <c r="A181">
        <v>9000</v>
      </c>
      <c r="B181" t="s">
        <v>4298</v>
      </c>
      <c r="C181" t="s">
        <v>4299</v>
      </c>
      <c r="D181" t="s">
        <v>4300</v>
      </c>
      <c r="E181" t="s">
        <v>4301</v>
      </c>
      <c r="F181" t="s">
        <v>4302</v>
      </c>
      <c r="G181" t="s">
        <v>4303</v>
      </c>
      <c r="H181" t="s">
        <v>4304</v>
      </c>
      <c r="I181" t="s">
        <v>4305</v>
      </c>
      <c r="J181" t="s">
        <v>4306</v>
      </c>
      <c r="K181" t="s">
        <v>4307</v>
      </c>
      <c r="L181" t="s">
        <v>4308</v>
      </c>
      <c r="M181" t="s">
        <v>4309</v>
      </c>
      <c r="N181" t="s">
        <v>4310</v>
      </c>
      <c r="O181" t="s">
        <v>4311</v>
      </c>
      <c r="P181" t="s">
        <v>4312</v>
      </c>
      <c r="Q181" t="s">
        <v>4313</v>
      </c>
      <c r="R181" t="s">
        <v>4314</v>
      </c>
      <c r="S181" t="s">
        <v>4315</v>
      </c>
      <c r="T181" t="s">
        <v>4316</v>
      </c>
      <c r="U181" t="s">
        <v>4317</v>
      </c>
      <c r="V181" t="s">
        <v>4318</v>
      </c>
      <c r="W181" t="s">
        <v>4319</v>
      </c>
      <c r="X181" t="s">
        <v>4320</v>
      </c>
      <c r="Y181" t="s">
        <v>4321</v>
      </c>
    </row>
    <row r="182" spans="1:25" x14ac:dyDescent="0.3">
      <c r="A182">
        <v>9050</v>
      </c>
      <c r="B182" t="s">
        <v>4322</v>
      </c>
      <c r="C182" t="s">
        <v>4323</v>
      </c>
      <c r="D182" t="s">
        <v>4324</v>
      </c>
      <c r="E182" t="s">
        <v>4325</v>
      </c>
      <c r="F182" t="s">
        <v>4326</v>
      </c>
      <c r="G182" t="s">
        <v>4327</v>
      </c>
      <c r="H182" t="s">
        <v>4328</v>
      </c>
      <c r="I182" t="s">
        <v>4329</v>
      </c>
      <c r="J182" t="s">
        <v>4330</v>
      </c>
      <c r="K182" t="s">
        <v>4331</v>
      </c>
      <c r="L182" t="s">
        <v>4332</v>
      </c>
      <c r="M182" t="s">
        <v>4333</v>
      </c>
      <c r="N182" t="s">
        <v>4334</v>
      </c>
      <c r="O182" t="s">
        <v>4335</v>
      </c>
      <c r="P182" t="s">
        <v>4336</v>
      </c>
      <c r="Q182" t="s">
        <v>4337</v>
      </c>
      <c r="R182" t="s">
        <v>4338</v>
      </c>
      <c r="S182" t="s">
        <v>4339</v>
      </c>
      <c r="T182" t="s">
        <v>4340</v>
      </c>
      <c r="U182" t="s">
        <v>4341</v>
      </c>
      <c r="V182" t="s">
        <v>4342</v>
      </c>
      <c r="W182" t="s">
        <v>4343</v>
      </c>
      <c r="X182" t="s">
        <v>4344</v>
      </c>
      <c r="Y182" t="s">
        <v>4345</v>
      </c>
    </row>
    <row r="183" spans="1:25" x14ac:dyDescent="0.3">
      <c r="A183">
        <v>9100</v>
      </c>
      <c r="B183" t="s">
        <v>4346</v>
      </c>
      <c r="C183" t="s">
        <v>4347</v>
      </c>
      <c r="D183" t="s">
        <v>4348</v>
      </c>
      <c r="E183" t="s">
        <v>4349</v>
      </c>
      <c r="F183" t="s">
        <v>4350</v>
      </c>
      <c r="G183" t="s">
        <v>4351</v>
      </c>
      <c r="H183" t="s">
        <v>4352</v>
      </c>
      <c r="I183" t="s">
        <v>4353</v>
      </c>
      <c r="J183" t="s">
        <v>4354</v>
      </c>
      <c r="K183" t="s">
        <v>4355</v>
      </c>
      <c r="L183" t="s">
        <v>4356</v>
      </c>
      <c r="M183" t="s">
        <v>4357</v>
      </c>
      <c r="N183" t="s">
        <v>4358</v>
      </c>
      <c r="O183" t="s">
        <v>4359</v>
      </c>
      <c r="P183" t="s">
        <v>4360</v>
      </c>
      <c r="Q183" t="s">
        <v>4361</v>
      </c>
      <c r="R183" t="s">
        <v>4362</v>
      </c>
      <c r="S183" t="s">
        <v>4363</v>
      </c>
      <c r="T183" t="s">
        <v>4364</v>
      </c>
      <c r="U183" t="s">
        <v>4365</v>
      </c>
      <c r="V183" t="s">
        <v>4366</v>
      </c>
      <c r="W183" t="s">
        <v>4367</v>
      </c>
      <c r="X183" t="s">
        <v>4368</v>
      </c>
      <c r="Y183" t="s">
        <v>4369</v>
      </c>
    </row>
    <row r="184" spans="1:25" x14ac:dyDescent="0.3">
      <c r="A184">
        <v>9150</v>
      </c>
      <c r="B184" t="s">
        <v>4370</v>
      </c>
      <c r="C184" t="s">
        <v>4371</v>
      </c>
      <c r="D184" t="s">
        <v>4372</v>
      </c>
      <c r="E184" t="s">
        <v>4373</v>
      </c>
      <c r="F184" t="s">
        <v>4374</v>
      </c>
      <c r="G184" t="s">
        <v>4375</v>
      </c>
      <c r="H184" t="s">
        <v>4376</v>
      </c>
      <c r="I184" t="s">
        <v>4377</v>
      </c>
      <c r="J184" t="s">
        <v>4378</v>
      </c>
      <c r="K184" t="s">
        <v>4379</v>
      </c>
      <c r="L184" t="s">
        <v>4380</v>
      </c>
      <c r="M184" t="s">
        <v>4381</v>
      </c>
      <c r="N184" t="s">
        <v>4382</v>
      </c>
      <c r="O184" t="s">
        <v>4383</v>
      </c>
      <c r="P184" t="s">
        <v>4384</v>
      </c>
      <c r="Q184" t="s">
        <v>4385</v>
      </c>
      <c r="R184" t="s">
        <v>4386</v>
      </c>
      <c r="S184" t="s">
        <v>4387</v>
      </c>
      <c r="T184" t="s">
        <v>4388</v>
      </c>
      <c r="U184" t="s">
        <v>4389</v>
      </c>
      <c r="V184" t="s">
        <v>4390</v>
      </c>
      <c r="W184" t="s">
        <v>4391</v>
      </c>
      <c r="X184" t="s">
        <v>4392</v>
      </c>
      <c r="Y184" t="s">
        <v>4393</v>
      </c>
    </row>
    <row r="185" spans="1:25" x14ac:dyDescent="0.3">
      <c r="A185">
        <v>9200</v>
      </c>
      <c r="B185" t="s">
        <v>4394</v>
      </c>
      <c r="C185" t="s">
        <v>4395</v>
      </c>
      <c r="D185" t="s">
        <v>4396</v>
      </c>
      <c r="E185" t="s">
        <v>4397</v>
      </c>
      <c r="F185" t="s">
        <v>4398</v>
      </c>
      <c r="G185" t="s">
        <v>4399</v>
      </c>
      <c r="H185" t="s">
        <v>4400</v>
      </c>
      <c r="I185" t="s">
        <v>4401</v>
      </c>
      <c r="J185" t="s">
        <v>4402</v>
      </c>
      <c r="K185" t="s">
        <v>4403</v>
      </c>
      <c r="L185" t="s">
        <v>4404</v>
      </c>
      <c r="M185" t="s">
        <v>4405</v>
      </c>
      <c r="N185" t="s">
        <v>4406</v>
      </c>
      <c r="O185" t="s">
        <v>4407</v>
      </c>
      <c r="P185" t="s">
        <v>4408</v>
      </c>
      <c r="Q185" t="s">
        <v>4409</v>
      </c>
      <c r="R185" t="s">
        <v>4410</v>
      </c>
      <c r="S185" t="s">
        <v>4411</v>
      </c>
      <c r="T185" t="s">
        <v>4412</v>
      </c>
      <c r="U185" t="s">
        <v>4413</v>
      </c>
      <c r="V185" t="s">
        <v>4414</v>
      </c>
      <c r="W185" t="s">
        <v>4415</v>
      </c>
      <c r="X185" t="s">
        <v>4416</v>
      </c>
      <c r="Y185" t="s">
        <v>4417</v>
      </c>
    </row>
    <row r="186" spans="1:25" x14ac:dyDescent="0.3">
      <c r="A186">
        <v>9250</v>
      </c>
      <c r="B186" t="s">
        <v>4418</v>
      </c>
      <c r="C186" t="s">
        <v>4419</v>
      </c>
      <c r="D186" t="s">
        <v>4420</v>
      </c>
      <c r="E186" t="s">
        <v>4421</v>
      </c>
      <c r="F186" t="s">
        <v>4422</v>
      </c>
      <c r="G186" t="s">
        <v>4423</v>
      </c>
      <c r="H186" t="s">
        <v>4424</v>
      </c>
      <c r="I186" t="s">
        <v>4425</v>
      </c>
      <c r="J186" t="s">
        <v>4426</v>
      </c>
      <c r="K186" t="s">
        <v>4427</v>
      </c>
      <c r="L186" t="s">
        <v>4428</v>
      </c>
      <c r="M186" t="s">
        <v>4429</v>
      </c>
      <c r="N186" t="s">
        <v>4430</v>
      </c>
      <c r="O186" t="s">
        <v>4431</v>
      </c>
      <c r="P186" t="s">
        <v>4432</v>
      </c>
      <c r="Q186" t="s">
        <v>4433</v>
      </c>
      <c r="R186" t="s">
        <v>4434</v>
      </c>
      <c r="S186" t="s">
        <v>4435</v>
      </c>
      <c r="T186" t="s">
        <v>4436</v>
      </c>
      <c r="U186" t="s">
        <v>4437</v>
      </c>
      <c r="V186" t="s">
        <v>4438</v>
      </c>
      <c r="W186" t="s">
        <v>4439</v>
      </c>
      <c r="X186" t="s">
        <v>4440</v>
      </c>
      <c r="Y186" t="s">
        <v>4441</v>
      </c>
    </row>
    <row r="187" spans="1:25" x14ac:dyDescent="0.3">
      <c r="A187">
        <v>9300</v>
      </c>
      <c r="B187" t="s">
        <v>4442</v>
      </c>
      <c r="C187" t="s">
        <v>4443</v>
      </c>
      <c r="D187" t="s">
        <v>4444</v>
      </c>
      <c r="E187" t="s">
        <v>4445</v>
      </c>
      <c r="F187" t="s">
        <v>4446</v>
      </c>
      <c r="G187" t="s">
        <v>4447</v>
      </c>
      <c r="H187" t="s">
        <v>4448</v>
      </c>
      <c r="I187" t="s">
        <v>4449</v>
      </c>
      <c r="J187" t="s">
        <v>4450</v>
      </c>
      <c r="K187" t="s">
        <v>4451</v>
      </c>
      <c r="L187" t="s">
        <v>4452</v>
      </c>
      <c r="M187" t="s">
        <v>4453</v>
      </c>
      <c r="N187" t="s">
        <v>4454</v>
      </c>
      <c r="O187" t="s">
        <v>4455</v>
      </c>
      <c r="P187" t="s">
        <v>4456</v>
      </c>
      <c r="Q187" t="s">
        <v>4457</v>
      </c>
      <c r="R187" t="s">
        <v>4458</v>
      </c>
      <c r="S187" t="s">
        <v>4459</v>
      </c>
      <c r="T187" t="s">
        <v>4460</v>
      </c>
      <c r="U187" t="s">
        <v>4461</v>
      </c>
      <c r="V187" t="s">
        <v>4462</v>
      </c>
      <c r="W187" t="s">
        <v>4463</v>
      </c>
      <c r="X187" t="s">
        <v>4464</v>
      </c>
      <c r="Y187" t="s">
        <v>4465</v>
      </c>
    </row>
    <row r="188" spans="1:25" x14ac:dyDescent="0.3">
      <c r="A188">
        <v>9350</v>
      </c>
      <c r="B188" t="s">
        <v>4466</v>
      </c>
      <c r="C188" t="s">
        <v>4467</v>
      </c>
      <c r="D188" t="s">
        <v>4468</v>
      </c>
      <c r="E188" t="s">
        <v>4469</v>
      </c>
      <c r="F188" t="s">
        <v>4470</v>
      </c>
      <c r="G188" t="s">
        <v>4471</v>
      </c>
      <c r="H188" t="s">
        <v>4472</v>
      </c>
      <c r="I188" t="s">
        <v>4473</v>
      </c>
      <c r="J188" t="s">
        <v>4474</v>
      </c>
      <c r="K188" t="s">
        <v>4475</v>
      </c>
      <c r="L188" t="s">
        <v>4476</v>
      </c>
      <c r="M188" t="s">
        <v>4477</v>
      </c>
      <c r="N188" t="s">
        <v>4478</v>
      </c>
      <c r="O188" t="s">
        <v>4479</v>
      </c>
      <c r="P188" t="s">
        <v>4480</v>
      </c>
      <c r="Q188" t="s">
        <v>4481</v>
      </c>
      <c r="R188" t="s">
        <v>4482</v>
      </c>
      <c r="S188" t="s">
        <v>4483</v>
      </c>
      <c r="T188" t="s">
        <v>4484</v>
      </c>
      <c r="U188" t="s">
        <v>4485</v>
      </c>
      <c r="V188" t="s">
        <v>4486</v>
      </c>
      <c r="W188" t="s">
        <v>4487</v>
      </c>
      <c r="X188" t="s">
        <v>4488</v>
      </c>
      <c r="Y188" t="s">
        <v>4489</v>
      </c>
    </row>
    <row r="189" spans="1:25" x14ac:dyDescent="0.3">
      <c r="A189">
        <v>9400</v>
      </c>
      <c r="B189" t="s">
        <v>4490</v>
      </c>
      <c r="C189" t="s">
        <v>4491</v>
      </c>
      <c r="D189" t="s">
        <v>4492</v>
      </c>
      <c r="E189" t="s">
        <v>4493</v>
      </c>
      <c r="F189" t="s">
        <v>4494</v>
      </c>
      <c r="G189" t="s">
        <v>4495</v>
      </c>
      <c r="H189" t="s">
        <v>4496</v>
      </c>
      <c r="I189" t="s">
        <v>4497</v>
      </c>
      <c r="J189" t="s">
        <v>4498</v>
      </c>
      <c r="K189" t="s">
        <v>4499</v>
      </c>
      <c r="L189" t="s">
        <v>4500</v>
      </c>
      <c r="M189" t="s">
        <v>4501</v>
      </c>
      <c r="N189" t="s">
        <v>4502</v>
      </c>
      <c r="O189" t="s">
        <v>4503</v>
      </c>
      <c r="P189" t="s">
        <v>4504</v>
      </c>
      <c r="Q189" t="s">
        <v>4505</v>
      </c>
      <c r="R189" t="s">
        <v>4506</v>
      </c>
      <c r="S189" t="s">
        <v>4507</v>
      </c>
      <c r="T189" t="s">
        <v>4508</v>
      </c>
      <c r="U189" t="s">
        <v>4509</v>
      </c>
      <c r="V189" t="s">
        <v>4510</v>
      </c>
      <c r="W189" t="s">
        <v>4511</v>
      </c>
      <c r="X189" t="s">
        <v>4512</v>
      </c>
      <c r="Y189" t="s">
        <v>4513</v>
      </c>
    </row>
    <row r="190" spans="1:25" x14ac:dyDescent="0.3">
      <c r="A190">
        <v>9450</v>
      </c>
      <c r="B190" t="s">
        <v>4514</v>
      </c>
      <c r="C190" t="s">
        <v>4515</v>
      </c>
      <c r="D190" t="s">
        <v>4516</v>
      </c>
      <c r="E190" t="s">
        <v>4517</v>
      </c>
      <c r="F190" t="s">
        <v>4518</v>
      </c>
      <c r="G190" t="s">
        <v>4519</v>
      </c>
      <c r="H190" t="s">
        <v>4520</v>
      </c>
      <c r="I190" t="s">
        <v>4521</v>
      </c>
      <c r="J190" t="s">
        <v>4522</v>
      </c>
      <c r="K190" t="s">
        <v>4523</v>
      </c>
      <c r="L190" t="s">
        <v>4524</v>
      </c>
      <c r="M190" t="s">
        <v>4525</v>
      </c>
      <c r="N190" t="s">
        <v>4526</v>
      </c>
      <c r="O190" t="s">
        <v>4527</v>
      </c>
      <c r="P190" t="s">
        <v>4528</v>
      </c>
      <c r="Q190" t="s">
        <v>4529</v>
      </c>
      <c r="R190" t="s">
        <v>4530</v>
      </c>
      <c r="S190" t="s">
        <v>4531</v>
      </c>
      <c r="T190" t="s">
        <v>4532</v>
      </c>
      <c r="U190" t="s">
        <v>4533</v>
      </c>
      <c r="V190" t="s">
        <v>4534</v>
      </c>
      <c r="W190" t="s">
        <v>4535</v>
      </c>
      <c r="X190" t="s">
        <v>4536</v>
      </c>
      <c r="Y190" t="s">
        <v>4537</v>
      </c>
    </row>
    <row r="191" spans="1:25" x14ac:dyDescent="0.3">
      <c r="A191">
        <v>9500</v>
      </c>
      <c r="B191" t="s">
        <v>4538</v>
      </c>
      <c r="C191" t="s">
        <v>4539</v>
      </c>
      <c r="D191" t="s">
        <v>4540</v>
      </c>
      <c r="E191" t="s">
        <v>4541</v>
      </c>
      <c r="F191" t="s">
        <v>4542</v>
      </c>
      <c r="G191" t="s">
        <v>4543</v>
      </c>
      <c r="H191" t="s">
        <v>4544</v>
      </c>
      <c r="I191" t="s">
        <v>4545</v>
      </c>
      <c r="J191" t="s">
        <v>4546</v>
      </c>
      <c r="K191" t="s">
        <v>4547</v>
      </c>
      <c r="L191" t="s">
        <v>4548</v>
      </c>
      <c r="M191" t="s">
        <v>4549</v>
      </c>
      <c r="N191" t="s">
        <v>4550</v>
      </c>
      <c r="O191" t="s">
        <v>4551</v>
      </c>
      <c r="P191" t="s">
        <v>4552</v>
      </c>
      <c r="Q191" t="s">
        <v>4553</v>
      </c>
      <c r="R191" t="s">
        <v>4554</v>
      </c>
      <c r="S191" t="s">
        <v>4555</v>
      </c>
      <c r="T191" t="s">
        <v>4556</v>
      </c>
      <c r="U191" t="s">
        <v>4557</v>
      </c>
      <c r="V191" t="s">
        <v>4558</v>
      </c>
      <c r="W191" t="s">
        <v>4559</v>
      </c>
      <c r="X191" t="s">
        <v>4560</v>
      </c>
      <c r="Y191" t="s">
        <v>4561</v>
      </c>
    </row>
    <row r="192" spans="1:25" x14ac:dyDescent="0.3">
      <c r="A192">
        <v>9550</v>
      </c>
      <c r="B192" t="s">
        <v>4562</v>
      </c>
      <c r="C192" t="s">
        <v>4563</v>
      </c>
      <c r="D192" t="s">
        <v>4564</v>
      </c>
      <c r="E192" t="s">
        <v>4565</v>
      </c>
      <c r="F192" t="s">
        <v>4566</v>
      </c>
      <c r="G192" t="s">
        <v>4567</v>
      </c>
      <c r="H192" t="s">
        <v>4568</v>
      </c>
      <c r="I192" t="s">
        <v>4569</v>
      </c>
      <c r="J192" t="s">
        <v>4570</v>
      </c>
      <c r="K192" t="s">
        <v>4571</v>
      </c>
      <c r="L192" t="s">
        <v>4572</v>
      </c>
      <c r="M192" t="s">
        <v>4573</v>
      </c>
      <c r="N192" t="s">
        <v>4574</v>
      </c>
      <c r="O192" t="s">
        <v>4575</v>
      </c>
      <c r="P192" t="s">
        <v>4576</v>
      </c>
      <c r="Q192" t="s">
        <v>4577</v>
      </c>
      <c r="R192" t="s">
        <v>4578</v>
      </c>
      <c r="S192" t="s">
        <v>4579</v>
      </c>
      <c r="T192" t="s">
        <v>4580</v>
      </c>
      <c r="U192" t="s">
        <v>4581</v>
      </c>
      <c r="V192" t="s">
        <v>4582</v>
      </c>
      <c r="W192" t="s">
        <v>4583</v>
      </c>
      <c r="X192" t="s">
        <v>4584</v>
      </c>
      <c r="Y192" t="s">
        <v>4585</v>
      </c>
    </row>
    <row r="193" spans="1:25" x14ac:dyDescent="0.3">
      <c r="A193">
        <v>9600</v>
      </c>
      <c r="B193" t="s">
        <v>4586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  <c r="M193" t="s">
        <v>4597</v>
      </c>
      <c r="N193" t="s">
        <v>4598</v>
      </c>
      <c r="O193" t="s">
        <v>4599</v>
      </c>
      <c r="P193" t="s">
        <v>4600</v>
      </c>
      <c r="Q193" t="s">
        <v>4601</v>
      </c>
      <c r="R193" t="s">
        <v>4602</v>
      </c>
      <c r="S193" t="s">
        <v>4603</v>
      </c>
      <c r="T193" t="s">
        <v>4604</v>
      </c>
      <c r="U193" t="s">
        <v>4605</v>
      </c>
      <c r="V193" t="s">
        <v>4606</v>
      </c>
      <c r="W193" t="s">
        <v>4607</v>
      </c>
      <c r="X193" t="s">
        <v>4608</v>
      </c>
      <c r="Y193" t="s">
        <v>4609</v>
      </c>
    </row>
    <row r="194" spans="1:25" x14ac:dyDescent="0.3">
      <c r="A194">
        <v>9650</v>
      </c>
      <c r="B194" t="s">
        <v>4610</v>
      </c>
      <c r="C194" t="s">
        <v>4611</v>
      </c>
      <c r="D194" t="s">
        <v>4612</v>
      </c>
      <c r="E194" t="s">
        <v>4613</v>
      </c>
      <c r="F194" t="s">
        <v>4614</v>
      </c>
      <c r="G194" t="s">
        <v>4615</v>
      </c>
      <c r="H194" t="s">
        <v>4616</v>
      </c>
      <c r="I194" t="s">
        <v>4617</v>
      </c>
      <c r="J194" t="s">
        <v>4618</v>
      </c>
      <c r="K194" t="s">
        <v>4619</v>
      </c>
      <c r="L194" t="s">
        <v>4620</v>
      </c>
      <c r="M194" t="s">
        <v>4621</v>
      </c>
      <c r="N194" t="s">
        <v>4622</v>
      </c>
      <c r="O194" t="s">
        <v>4623</v>
      </c>
      <c r="P194" t="s">
        <v>4624</v>
      </c>
      <c r="Q194" t="s">
        <v>4625</v>
      </c>
      <c r="R194" t="s">
        <v>4626</v>
      </c>
      <c r="S194" t="s">
        <v>4627</v>
      </c>
      <c r="T194" t="s">
        <v>4628</v>
      </c>
      <c r="U194" t="s">
        <v>4629</v>
      </c>
      <c r="V194" t="s">
        <v>4630</v>
      </c>
      <c r="W194" t="s">
        <v>4631</v>
      </c>
      <c r="X194" t="s">
        <v>4632</v>
      </c>
      <c r="Y194" t="s">
        <v>4633</v>
      </c>
    </row>
    <row r="195" spans="1:25" x14ac:dyDescent="0.3">
      <c r="A195">
        <v>9700</v>
      </c>
      <c r="B195" t="s">
        <v>4634</v>
      </c>
      <c r="C195" t="s">
        <v>4635</v>
      </c>
      <c r="D195" t="s">
        <v>4636</v>
      </c>
      <c r="E195" t="s">
        <v>4637</v>
      </c>
      <c r="F195" t="s">
        <v>4638</v>
      </c>
      <c r="G195" t="s">
        <v>4639</v>
      </c>
      <c r="H195" t="s">
        <v>4640</v>
      </c>
      <c r="I195" t="s">
        <v>4641</v>
      </c>
      <c r="J195" t="s">
        <v>4642</v>
      </c>
      <c r="K195" t="s">
        <v>4643</v>
      </c>
      <c r="L195" t="s">
        <v>4644</v>
      </c>
      <c r="M195" t="s">
        <v>4645</v>
      </c>
      <c r="N195" t="s">
        <v>4646</v>
      </c>
      <c r="O195" t="s">
        <v>4647</v>
      </c>
      <c r="P195" t="s">
        <v>4648</v>
      </c>
      <c r="Q195" t="s">
        <v>4649</v>
      </c>
      <c r="R195" t="s">
        <v>4650</v>
      </c>
      <c r="S195" t="s">
        <v>4651</v>
      </c>
      <c r="T195" t="s">
        <v>4652</v>
      </c>
      <c r="U195" t="s">
        <v>4653</v>
      </c>
      <c r="V195" t="s">
        <v>4654</v>
      </c>
      <c r="W195" t="s">
        <v>4655</v>
      </c>
      <c r="X195" t="s">
        <v>4656</v>
      </c>
      <c r="Y195" t="s">
        <v>4657</v>
      </c>
    </row>
    <row r="196" spans="1:25" x14ac:dyDescent="0.3">
      <c r="A196">
        <v>9750</v>
      </c>
      <c r="B196" t="s">
        <v>4658</v>
      </c>
      <c r="C196" t="s">
        <v>4659</v>
      </c>
      <c r="D196" t="s">
        <v>4660</v>
      </c>
      <c r="E196" t="s">
        <v>4661</v>
      </c>
      <c r="F196" t="s">
        <v>4662</v>
      </c>
      <c r="G196" t="s">
        <v>4663</v>
      </c>
      <c r="H196" t="s">
        <v>4664</v>
      </c>
      <c r="I196" t="s">
        <v>4665</v>
      </c>
      <c r="J196" t="s">
        <v>4666</v>
      </c>
      <c r="K196" t="s">
        <v>4667</v>
      </c>
      <c r="L196" t="s">
        <v>4668</v>
      </c>
      <c r="M196" t="s">
        <v>4669</v>
      </c>
      <c r="N196" t="s">
        <v>4670</v>
      </c>
      <c r="O196" t="s">
        <v>4671</v>
      </c>
      <c r="P196" t="s">
        <v>4672</v>
      </c>
      <c r="Q196" t="s">
        <v>4673</v>
      </c>
      <c r="R196" t="s">
        <v>4674</v>
      </c>
      <c r="S196" t="s">
        <v>4675</v>
      </c>
      <c r="T196" t="s">
        <v>4676</v>
      </c>
      <c r="U196" t="s">
        <v>4677</v>
      </c>
      <c r="V196" t="s">
        <v>4678</v>
      </c>
      <c r="W196" t="s">
        <v>4679</v>
      </c>
      <c r="X196" t="s">
        <v>4680</v>
      </c>
      <c r="Y196" t="s">
        <v>4681</v>
      </c>
    </row>
    <row r="197" spans="1:25" x14ac:dyDescent="0.3">
      <c r="A197">
        <v>9800</v>
      </c>
      <c r="B197" t="s">
        <v>4658</v>
      </c>
      <c r="C197" t="s">
        <v>4659</v>
      </c>
      <c r="D197" t="s">
        <v>4660</v>
      </c>
      <c r="E197" t="s">
        <v>4661</v>
      </c>
      <c r="F197" t="s">
        <v>4662</v>
      </c>
      <c r="G197" t="s">
        <v>4663</v>
      </c>
      <c r="H197" t="s">
        <v>4664</v>
      </c>
      <c r="I197" t="s">
        <v>4665</v>
      </c>
      <c r="J197" t="s">
        <v>4666</v>
      </c>
      <c r="K197" t="s">
        <v>4667</v>
      </c>
      <c r="L197" t="s">
        <v>4668</v>
      </c>
      <c r="M197" t="s">
        <v>4669</v>
      </c>
      <c r="N197" t="s">
        <v>4670</v>
      </c>
      <c r="O197" t="s">
        <v>4671</v>
      </c>
      <c r="P197" t="s">
        <v>4672</v>
      </c>
      <c r="Q197" t="s">
        <v>4673</v>
      </c>
      <c r="R197" t="s">
        <v>4674</v>
      </c>
      <c r="S197" t="s">
        <v>4675</v>
      </c>
      <c r="T197" t="s">
        <v>4676</v>
      </c>
      <c r="U197" t="s">
        <v>4677</v>
      </c>
      <c r="V197" t="s">
        <v>4678</v>
      </c>
      <c r="W197" t="s">
        <v>4679</v>
      </c>
      <c r="X197" t="s">
        <v>4680</v>
      </c>
      <c r="Y197" t="s">
        <v>4681</v>
      </c>
    </row>
    <row r="198" spans="1:25" x14ac:dyDescent="0.3">
      <c r="A198">
        <v>9850</v>
      </c>
      <c r="B198" t="s">
        <v>4682</v>
      </c>
      <c r="C198" t="s">
        <v>4683</v>
      </c>
      <c r="D198" t="s">
        <v>4684</v>
      </c>
      <c r="E198" t="s">
        <v>4685</v>
      </c>
      <c r="F198" t="s">
        <v>4686</v>
      </c>
      <c r="G198" t="s">
        <v>4687</v>
      </c>
      <c r="H198" t="s">
        <v>4688</v>
      </c>
      <c r="I198" t="s">
        <v>4689</v>
      </c>
      <c r="J198" t="s">
        <v>4690</v>
      </c>
      <c r="K198" t="s">
        <v>4691</v>
      </c>
      <c r="L198" t="s">
        <v>4692</v>
      </c>
      <c r="M198" t="s">
        <v>4693</v>
      </c>
      <c r="N198" t="s">
        <v>4694</v>
      </c>
      <c r="O198" t="s">
        <v>4695</v>
      </c>
      <c r="P198" t="s">
        <v>4696</v>
      </c>
      <c r="Q198" t="s">
        <v>4697</v>
      </c>
      <c r="R198" t="s">
        <v>4698</v>
      </c>
      <c r="S198" t="s">
        <v>4699</v>
      </c>
      <c r="T198" t="s">
        <v>4700</v>
      </c>
      <c r="U198" t="s">
        <v>4701</v>
      </c>
      <c r="V198" t="s">
        <v>4702</v>
      </c>
      <c r="W198" t="s">
        <v>4703</v>
      </c>
      <c r="X198" t="s">
        <v>4704</v>
      </c>
      <c r="Y198" t="s">
        <v>4705</v>
      </c>
    </row>
    <row r="199" spans="1:25" x14ac:dyDescent="0.3">
      <c r="A199">
        <v>9900</v>
      </c>
      <c r="B199" t="s">
        <v>4706</v>
      </c>
      <c r="C199" t="s">
        <v>4707</v>
      </c>
      <c r="D199" t="s">
        <v>4708</v>
      </c>
      <c r="E199" t="s">
        <v>4709</v>
      </c>
      <c r="F199" t="s">
        <v>4710</v>
      </c>
      <c r="G199" t="s">
        <v>4711</v>
      </c>
      <c r="H199" t="s">
        <v>4712</v>
      </c>
      <c r="I199" t="s">
        <v>4713</v>
      </c>
      <c r="J199" t="s">
        <v>4714</v>
      </c>
      <c r="K199" t="s">
        <v>4715</v>
      </c>
      <c r="L199" t="s">
        <v>4716</v>
      </c>
      <c r="M199" t="s">
        <v>4717</v>
      </c>
      <c r="N199" t="s">
        <v>4718</v>
      </c>
      <c r="O199" t="s">
        <v>4719</v>
      </c>
      <c r="P199" t="s">
        <v>4720</v>
      </c>
      <c r="Q199" t="s">
        <v>4721</v>
      </c>
      <c r="R199" t="s">
        <v>4722</v>
      </c>
      <c r="S199" t="s">
        <v>4723</v>
      </c>
      <c r="T199" t="s">
        <v>4724</v>
      </c>
      <c r="U199" t="s">
        <v>4725</v>
      </c>
      <c r="V199" t="s">
        <v>4726</v>
      </c>
      <c r="W199" t="s">
        <v>4727</v>
      </c>
      <c r="X199" t="s">
        <v>4728</v>
      </c>
      <c r="Y199" t="s">
        <v>4729</v>
      </c>
    </row>
    <row r="200" spans="1:25" x14ac:dyDescent="0.3">
      <c r="A200">
        <v>9950</v>
      </c>
      <c r="B200" t="s">
        <v>4730</v>
      </c>
      <c r="C200" t="s">
        <v>4731</v>
      </c>
      <c r="D200" t="s">
        <v>4732</v>
      </c>
      <c r="E200" t="s">
        <v>4733</v>
      </c>
      <c r="F200" t="s">
        <v>4734</v>
      </c>
      <c r="G200" t="s">
        <v>4735</v>
      </c>
      <c r="H200" t="s">
        <v>4736</v>
      </c>
      <c r="I200" t="s">
        <v>4737</v>
      </c>
      <c r="J200" t="s">
        <v>4738</v>
      </c>
      <c r="K200" t="s">
        <v>4739</v>
      </c>
      <c r="L200" t="s">
        <v>4740</v>
      </c>
      <c r="M200" t="s">
        <v>4741</v>
      </c>
      <c r="N200" t="s">
        <v>4742</v>
      </c>
      <c r="O200" t="s">
        <v>4743</v>
      </c>
      <c r="P200" t="s">
        <v>4744</v>
      </c>
      <c r="Q200" t="s">
        <v>4745</v>
      </c>
      <c r="R200" t="s">
        <v>4746</v>
      </c>
      <c r="S200" t="s">
        <v>4747</v>
      </c>
      <c r="T200" t="s">
        <v>4748</v>
      </c>
      <c r="U200" t="s">
        <v>4749</v>
      </c>
      <c r="V200" t="s">
        <v>4750</v>
      </c>
      <c r="W200" t="s">
        <v>4751</v>
      </c>
      <c r="X200" t="s">
        <v>4752</v>
      </c>
      <c r="Y200" t="s">
        <v>4753</v>
      </c>
    </row>
    <row r="201" spans="1:25" x14ac:dyDescent="0.3">
      <c r="A201">
        <v>10000</v>
      </c>
      <c r="B201" t="s">
        <v>4754</v>
      </c>
      <c r="C201" t="s">
        <v>4755</v>
      </c>
      <c r="D201" t="s">
        <v>4756</v>
      </c>
      <c r="E201" t="s">
        <v>4757</v>
      </c>
      <c r="F201" t="s">
        <v>4758</v>
      </c>
      <c r="G201" t="s">
        <v>4759</v>
      </c>
      <c r="H201" t="s">
        <v>4760</v>
      </c>
      <c r="I201" t="s">
        <v>4761</v>
      </c>
      <c r="J201" t="s">
        <v>4762</v>
      </c>
      <c r="K201" t="s">
        <v>4763</v>
      </c>
      <c r="L201" t="s">
        <v>4764</v>
      </c>
      <c r="M201" t="s">
        <v>4765</v>
      </c>
      <c r="N201" t="s">
        <v>4766</v>
      </c>
      <c r="O201" t="s">
        <v>4767</v>
      </c>
      <c r="P201" t="s">
        <v>4768</v>
      </c>
      <c r="Q201" t="s">
        <v>4769</v>
      </c>
      <c r="R201" t="s">
        <v>4770</v>
      </c>
      <c r="S201" t="s">
        <v>4771</v>
      </c>
      <c r="T201" t="s">
        <v>4772</v>
      </c>
      <c r="U201" t="s">
        <v>4773</v>
      </c>
      <c r="V201" t="s">
        <v>4774</v>
      </c>
      <c r="W201" t="s">
        <v>4775</v>
      </c>
      <c r="X201" t="s">
        <v>4776</v>
      </c>
      <c r="Y201" t="s">
        <v>4777</v>
      </c>
    </row>
    <row r="202" spans="1:25" x14ac:dyDescent="0.3">
      <c r="A202">
        <v>10050</v>
      </c>
      <c r="B202" t="s">
        <v>4778</v>
      </c>
      <c r="C202" t="s">
        <v>4779</v>
      </c>
      <c r="D202" t="s">
        <v>4780</v>
      </c>
      <c r="E202" t="s">
        <v>4781</v>
      </c>
      <c r="F202" t="s">
        <v>4782</v>
      </c>
      <c r="G202" t="s">
        <v>4783</v>
      </c>
      <c r="H202" t="s">
        <v>4784</v>
      </c>
      <c r="I202" t="s">
        <v>4785</v>
      </c>
      <c r="J202" t="s">
        <v>4786</v>
      </c>
      <c r="K202" t="s">
        <v>4787</v>
      </c>
      <c r="L202" t="s">
        <v>4788</v>
      </c>
      <c r="M202" t="s">
        <v>4789</v>
      </c>
      <c r="N202" t="s">
        <v>4790</v>
      </c>
      <c r="O202" t="s">
        <v>4791</v>
      </c>
      <c r="P202" t="s">
        <v>4792</v>
      </c>
      <c r="Q202" t="s">
        <v>4793</v>
      </c>
      <c r="R202" t="s">
        <v>4794</v>
      </c>
      <c r="S202" t="s">
        <v>4795</v>
      </c>
      <c r="T202" t="s">
        <v>4796</v>
      </c>
      <c r="U202" t="s">
        <v>4797</v>
      </c>
      <c r="V202" t="s">
        <v>4798</v>
      </c>
      <c r="W202" t="s">
        <v>4799</v>
      </c>
      <c r="X202" t="s">
        <v>4800</v>
      </c>
      <c r="Y202" t="s">
        <v>4801</v>
      </c>
    </row>
    <row r="203" spans="1:25" x14ac:dyDescent="0.3">
      <c r="A203">
        <v>10100</v>
      </c>
      <c r="B203" t="s">
        <v>4802</v>
      </c>
      <c r="C203" t="s">
        <v>4803</v>
      </c>
      <c r="D203" t="s">
        <v>4804</v>
      </c>
      <c r="E203" t="s">
        <v>4805</v>
      </c>
      <c r="F203" t="s">
        <v>4806</v>
      </c>
      <c r="G203" t="s">
        <v>4807</v>
      </c>
      <c r="H203" t="s">
        <v>4808</v>
      </c>
      <c r="I203" t="s">
        <v>4809</v>
      </c>
      <c r="J203" t="s">
        <v>4810</v>
      </c>
      <c r="K203" t="s">
        <v>4811</v>
      </c>
      <c r="L203" t="s">
        <v>4812</v>
      </c>
      <c r="M203" t="s">
        <v>4813</v>
      </c>
      <c r="N203" t="s">
        <v>4814</v>
      </c>
      <c r="O203" t="s">
        <v>4815</v>
      </c>
      <c r="P203" t="s">
        <v>4816</v>
      </c>
      <c r="Q203" t="s">
        <v>4817</v>
      </c>
      <c r="R203" t="s">
        <v>4818</v>
      </c>
      <c r="S203" t="s">
        <v>4819</v>
      </c>
      <c r="T203" t="s">
        <v>4820</v>
      </c>
      <c r="U203" t="s">
        <v>4821</v>
      </c>
      <c r="V203" t="s">
        <v>4822</v>
      </c>
      <c r="W203" t="s">
        <v>4823</v>
      </c>
      <c r="X203" t="s">
        <v>4824</v>
      </c>
      <c r="Y203" t="s">
        <v>4825</v>
      </c>
    </row>
    <row r="204" spans="1:25" x14ac:dyDescent="0.3">
      <c r="A204">
        <v>10150</v>
      </c>
      <c r="B204" t="s">
        <v>4826</v>
      </c>
      <c r="C204" t="s">
        <v>4827</v>
      </c>
      <c r="D204" t="s">
        <v>4828</v>
      </c>
      <c r="E204" t="s">
        <v>4829</v>
      </c>
      <c r="F204" t="s">
        <v>4830</v>
      </c>
      <c r="G204" t="s">
        <v>4831</v>
      </c>
      <c r="H204" t="s">
        <v>4832</v>
      </c>
      <c r="I204" t="s">
        <v>4833</v>
      </c>
      <c r="J204" t="s">
        <v>4834</v>
      </c>
      <c r="K204" t="s">
        <v>4835</v>
      </c>
      <c r="L204" t="s">
        <v>4836</v>
      </c>
      <c r="M204" t="s">
        <v>4837</v>
      </c>
      <c r="N204" t="s">
        <v>4838</v>
      </c>
      <c r="O204" t="s">
        <v>4839</v>
      </c>
      <c r="P204" t="s">
        <v>4840</v>
      </c>
      <c r="Q204" t="s">
        <v>4841</v>
      </c>
      <c r="R204" t="s">
        <v>4842</v>
      </c>
      <c r="S204" t="s">
        <v>4843</v>
      </c>
      <c r="T204" t="s">
        <v>4844</v>
      </c>
      <c r="U204" t="s">
        <v>4845</v>
      </c>
      <c r="V204" t="s">
        <v>4846</v>
      </c>
      <c r="W204" t="s">
        <v>4847</v>
      </c>
      <c r="X204" t="s">
        <v>4848</v>
      </c>
      <c r="Y204" t="s">
        <v>4849</v>
      </c>
    </row>
    <row r="205" spans="1:25" x14ac:dyDescent="0.3">
      <c r="A205">
        <v>10200</v>
      </c>
      <c r="B205" t="s">
        <v>4850</v>
      </c>
      <c r="C205" t="s">
        <v>4851</v>
      </c>
      <c r="D205" t="s">
        <v>4852</v>
      </c>
      <c r="E205" t="s">
        <v>4853</v>
      </c>
      <c r="F205" t="s">
        <v>4854</v>
      </c>
      <c r="G205" t="s">
        <v>4855</v>
      </c>
      <c r="H205" t="s">
        <v>4856</v>
      </c>
      <c r="I205" t="s">
        <v>4857</v>
      </c>
      <c r="J205" t="s">
        <v>4858</v>
      </c>
      <c r="K205" t="s">
        <v>4859</v>
      </c>
      <c r="L205" t="s">
        <v>4860</v>
      </c>
      <c r="M205" t="s">
        <v>4861</v>
      </c>
      <c r="N205" t="s">
        <v>4862</v>
      </c>
      <c r="O205" t="s">
        <v>4863</v>
      </c>
      <c r="P205" t="s">
        <v>4864</v>
      </c>
      <c r="Q205" t="s">
        <v>4865</v>
      </c>
      <c r="R205" t="s">
        <v>4866</v>
      </c>
      <c r="S205" t="s">
        <v>4867</v>
      </c>
      <c r="T205" t="s">
        <v>4868</v>
      </c>
      <c r="U205" t="s">
        <v>4869</v>
      </c>
      <c r="V205" t="s">
        <v>4870</v>
      </c>
      <c r="W205" t="s">
        <v>4871</v>
      </c>
      <c r="X205" t="s">
        <v>4872</v>
      </c>
      <c r="Y205" t="s">
        <v>4873</v>
      </c>
    </row>
    <row r="206" spans="1:25" x14ac:dyDescent="0.3">
      <c r="A206">
        <v>10250</v>
      </c>
      <c r="B206" t="s">
        <v>4874</v>
      </c>
      <c r="C206" t="s">
        <v>4875</v>
      </c>
      <c r="D206" t="s">
        <v>4876</v>
      </c>
      <c r="E206" t="s">
        <v>4877</v>
      </c>
      <c r="F206" t="s">
        <v>4878</v>
      </c>
      <c r="G206" t="s">
        <v>4879</v>
      </c>
      <c r="H206" t="s">
        <v>4880</v>
      </c>
      <c r="I206" t="s">
        <v>4881</v>
      </c>
      <c r="J206" t="s">
        <v>4882</v>
      </c>
      <c r="K206" t="s">
        <v>4883</v>
      </c>
      <c r="L206" t="s">
        <v>4884</v>
      </c>
      <c r="M206" t="s">
        <v>4885</v>
      </c>
      <c r="N206" t="s">
        <v>4886</v>
      </c>
      <c r="O206" t="s">
        <v>4887</v>
      </c>
      <c r="P206" t="s">
        <v>4888</v>
      </c>
      <c r="Q206" t="s">
        <v>4889</v>
      </c>
      <c r="R206" t="s">
        <v>4890</v>
      </c>
      <c r="S206" t="s">
        <v>4891</v>
      </c>
      <c r="T206" t="s">
        <v>4892</v>
      </c>
      <c r="U206" t="s">
        <v>4893</v>
      </c>
      <c r="V206" t="s">
        <v>4894</v>
      </c>
      <c r="W206" t="s">
        <v>4895</v>
      </c>
      <c r="X206" t="s">
        <v>4896</v>
      </c>
      <c r="Y206" t="s">
        <v>4897</v>
      </c>
    </row>
    <row r="207" spans="1:25" x14ac:dyDescent="0.3">
      <c r="A207">
        <v>10300</v>
      </c>
      <c r="B207" t="s">
        <v>4898</v>
      </c>
      <c r="C207" t="s">
        <v>4899</v>
      </c>
      <c r="D207" t="s">
        <v>4900</v>
      </c>
      <c r="E207" t="s">
        <v>4901</v>
      </c>
      <c r="F207" t="s">
        <v>4902</v>
      </c>
      <c r="G207" t="s">
        <v>4903</v>
      </c>
      <c r="H207" t="s">
        <v>4904</v>
      </c>
      <c r="I207" t="s">
        <v>4905</v>
      </c>
      <c r="J207" t="s">
        <v>4906</v>
      </c>
      <c r="K207" t="s">
        <v>4907</v>
      </c>
      <c r="L207" t="s">
        <v>4908</v>
      </c>
      <c r="M207" t="s">
        <v>4909</v>
      </c>
      <c r="N207" t="s">
        <v>4910</v>
      </c>
      <c r="O207" t="s">
        <v>4911</v>
      </c>
      <c r="P207">
        <f>-591.594377061936 -0.670387406720238 -363.857019855947</f>
        <v>-956.12178432460325</v>
      </c>
      <c r="Q207" t="s">
        <v>4912</v>
      </c>
      <c r="R207" t="s">
        <v>4913</v>
      </c>
      <c r="S207" t="s">
        <v>4914</v>
      </c>
      <c r="T207" t="s">
        <v>4915</v>
      </c>
      <c r="U207" t="s">
        <v>4916</v>
      </c>
      <c r="V207" t="s">
        <v>4917</v>
      </c>
      <c r="W207" t="s">
        <v>4918</v>
      </c>
      <c r="X207" t="s">
        <v>4919</v>
      </c>
      <c r="Y207" t="s">
        <v>4920</v>
      </c>
    </row>
    <row r="208" spans="1:25" x14ac:dyDescent="0.3">
      <c r="A208">
        <v>10350</v>
      </c>
      <c r="B208" t="s">
        <v>4921</v>
      </c>
      <c r="C208" t="s">
        <v>4922</v>
      </c>
      <c r="D208" t="s">
        <v>4923</v>
      </c>
      <c r="E208" t="s">
        <v>4924</v>
      </c>
      <c r="F208" t="s">
        <v>4925</v>
      </c>
      <c r="G208" t="s">
        <v>4926</v>
      </c>
      <c r="H208" t="s">
        <v>4927</v>
      </c>
      <c r="I208" t="s">
        <v>4928</v>
      </c>
      <c r="J208" t="s">
        <v>4929</v>
      </c>
      <c r="K208" t="s">
        <v>4930</v>
      </c>
      <c r="L208" t="s">
        <v>4931</v>
      </c>
      <c r="M208" t="s">
        <v>4932</v>
      </c>
      <c r="N208" t="s">
        <v>4933</v>
      </c>
      <c r="O208" t="s">
        <v>4934</v>
      </c>
      <c r="P208">
        <f>-590.884316205259 -3.17447956586489 -363.33820732856</f>
        <v>-957.39700309968384</v>
      </c>
      <c r="Q208" t="s">
        <v>4935</v>
      </c>
      <c r="R208" t="s">
        <v>4936</v>
      </c>
      <c r="S208" t="s">
        <v>4937</v>
      </c>
      <c r="T208" t="s">
        <v>4938</v>
      </c>
      <c r="U208" t="s">
        <v>4939</v>
      </c>
      <c r="V208" t="s">
        <v>4940</v>
      </c>
      <c r="W208" t="s">
        <v>4941</v>
      </c>
      <c r="X208" t="s">
        <v>4942</v>
      </c>
      <c r="Y208" t="s">
        <v>4943</v>
      </c>
    </row>
    <row r="209" spans="1:25" x14ac:dyDescent="0.3">
      <c r="A209">
        <v>10400</v>
      </c>
      <c r="B209" t="s">
        <v>4944</v>
      </c>
      <c r="C209" t="s">
        <v>4945</v>
      </c>
      <c r="D209" t="s">
        <v>4946</v>
      </c>
      <c r="E209" t="s">
        <v>4947</v>
      </c>
      <c r="F209" t="s">
        <v>4948</v>
      </c>
      <c r="G209" t="s">
        <v>4949</v>
      </c>
      <c r="H209" t="s">
        <v>4950</v>
      </c>
      <c r="I209" t="s">
        <v>4951</v>
      </c>
      <c r="J209" t="s">
        <v>4952</v>
      </c>
      <c r="K209" t="s">
        <v>4953</v>
      </c>
      <c r="L209" t="s">
        <v>4954</v>
      </c>
      <c r="M209" t="s">
        <v>4955</v>
      </c>
      <c r="N209" t="s">
        <v>4956</v>
      </c>
      <c r="O209" t="s">
        <v>4957</v>
      </c>
      <c r="P209">
        <f>-589.618439553336 -7.82998031714578 -362.61817447536</f>
        <v>-960.06659434584174</v>
      </c>
      <c r="Q209" t="s">
        <v>4958</v>
      </c>
      <c r="R209" t="s">
        <v>4959</v>
      </c>
      <c r="S209" t="s">
        <v>4960</v>
      </c>
      <c r="T209" t="s">
        <v>4961</v>
      </c>
      <c r="U209" t="s">
        <v>4962</v>
      </c>
      <c r="V209" t="s">
        <v>4963</v>
      </c>
      <c r="W209" t="s">
        <v>4964</v>
      </c>
      <c r="X209" t="s">
        <v>4965</v>
      </c>
      <c r="Y209" t="s">
        <v>4966</v>
      </c>
    </row>
    <row r="210" spans="1:25" x14ac:dyDescent="0.3">
      <c r="A210">
        <v>10450</v>
      </c>
      <c r="B210" t="s">
        <v>4967</v>
      </c>
      <c r="C210" t="s">
        <v>4968</v>
      </c>
      <c r="D210" t="s">
        <v>4969</v>
      </c>
      <c r="E210" t="s">
        <v>4970</v>
      </c>
      <c r="F210" t="s">
        <v>4971</v>
      </c>
      <c r="G210" t="s">
        <v>4972</v>
      </c>
      <c r="H210" t="s">
        <v>4973</v>
      </c>
      <c r="I210" t="s">
        <v>4974</v>
      </c>
      <c r="J210" t="s">
        <v>4975</v>
      </c>
      <c r="K210" t="s">
        <v>4976</v>
      </c>
      <c r="L210" t="s">
        <v>4977</v>
      </c>
      <c r="M210" t="s">
        <v>4978</v>
      </c>
      <c r="N210" t="s">
        <v>4979</v>
      </c>
      <c r="O210" t="s">
        <v>4980</v>
      </c>
      <c r="P210">
        <f>-589.081747110662 -9.31596883035058 -362.290677979596</f>
        <v>-960.68839392060863</v>
      </c>
      <c r="Q210" t="s">
        <v>4981</v>
      </c>
      <c r="R210" t="s">
        <v>4982</v>
      </c>
      <c r="S210" t="s">
        <v>4983</v>
      </c>
      <c r="T210" t="s">
        <v>4984</v>
      </c>
      <c r="U210" t="s">
        <v>4985</v>
      </c>
      <c r="V210" t="s">
        <v>4986</v>
      </c>
      <c r="W210" t="s">
        <v>4987</v>
      </c>
      <c r="X210" t="s">
        <v>4988</v>
      </c>
      <c r="Y210" t="s">
        <v>4989</v>
      </c>
    </row>
    <row r="211" spans="1:25" x14ac:dyDescent="0.3">
      <c r="A211">
        <v>10500</v>
      </c>
      <c r="B211" t="s">
        <v>4990</v>
      </c>
      <c r="C211" t="s">
        <v>4991</v>
      </c>
      <c r="D211" t="s">
        <v>4992</v>
      </c>
      <c r="E211" t="s">
        <v>4993</v>
      </c>
      <c r="F211" t="s">
        <v>4994</v>
      </c>
      <c r="G211" t="s">
        <v>4995</v>
      </c>
      <c r="H211" t="s">
        <v>4996</v>
      </c>
      <c r="I211" t="s">
        <v>4997</v>
      </c>
      <c r="J211" t="s">
        <v>4998</v>
      </c>
      <c r="K211" t="s">
        <v>4999</v>
      </c>
      <c r="L211" t="s">
        <v>5000</v>
      </c>
      <c r="M211" t="s">
        <v>5001</v>
      </c>
      <c r="N211" t="s">
        <v>5002</v>
      </c>
      <c r="O211" t="s">
        <v>5003</v>
      </c>
      <c r="P211">
        <f>-587.269369091231 -11.6670701800083 -361.835010967471</f>
        <v>-960.77145023871037</v>
      </c>
      <c r="Q211" t="s">
        <v>5004</v>
      </c>
      <c r="R211" t="s">
        <v>5005</v>
      </c>
      <c r="S211" t="s">
        <v>5006</v>
      </c>
      <c r="T211" t="s">
        <v>5007</v>
      </c>
      <c r="U211" t="s">
        <v>5008</v>
      </c>
      <c r="V211" t="s">
        <v>5009</v>
      </c>
      <c r="W211" t="s">
        <v>5010</v>
      </c>
      <c r="X211" t="s">
        <v>5011</v>
      </c>
      <c r="Y211" t="s">
        <v>5012</v>
      </c>
    </row>
    <row r="212" spans="1:25" x14ac:dyDescent="0.3">
      <c r="A212">
        <v>10550</v>
      </c>
      <c r="B212" t="s">
        <v>5013</v>
      </c>
      <c r="C212" t="s">
        <v>5014</v>
      </c>
      <c r="D212" t="s">
        <v>5015</v>
      </c>
      <c r="E212" t="s">
        <v>5016</v>
      </c>
      <c r="F212" t="s">
        <v>5017</v>
      </c>
      <c r="G212" t="s">
        <v>5018</v>
      </c>
      <c r="H212" t="s">
        <v>5019</v>
      </c>
      <c r="I212" t="s">
        <v>5020</v>
      </c>
      <c r="J212" t="s">
        <v>5021</v>
      </c>
      <c r="K212" t="s">
        <v>5022</v>
      </c>
      <c r="L212" t="s">
        <v>5023</v>
      </c>
      <c r="M212" t="s">
        <v>5024</v>
      </c>
      <c r="N212" t="s">
        <v>5025</v>
      </c>
      <c r="O212" t="s">
        <v>5026</v>
      </c>
      <c r="P212">
        <f>-586.340149536192 -12.6325557009943 -361.666136982808</f>
        <v>-960.63884221999433</v>
      </c>
      <c r="Q212" t="s">
        <v>5027</v>
      </c>
      <c r="R212" t="s">
        <v>5028</v>
      </c>
      <c r="S212" t="s">
        <v>5029</v>
      </c>
      <c r="T212" t="s">
        <v>5030</v>
      </c>
      <c r="U212" t="s">
        <v>5031</v>
      </c>
      <c r="V212" t="s">
        <v>5032</v>
      </c>
      <c r="W212" t="s">
        <v>5033</v>
      </c>
      <c r="X212" t="s">
        <v>5034</v>
      </c>
      <c r="Y212" t="s">
        <v>5035</v>
      </c>
    </row>
    <row r="213" spans="1:25" x14ac:dyDescent="0.3">
      <c r="A213">
        <v>10600</v>
      </c>
      <c r="B213" t="s">
        <v>5036</v>
      </c>
      <c r="C213" t="s">
        <v>5037</v>
      </c>
      <c r="D213" t="s">
        <v>5038</v>
      </c>
      <c r="E213" t="s">
        <v>5039</v>
      </c>
      <c r="F213" t="s">
        <v>5040</v>
      </c>
      <c r="G213" t="s">
        <v>5041</v>
      </c>
      <c r="H213" t="s">
        <v>5042</v>
      </c>
      <c r="I213" t="s">
        <v>5043</v>
      </c>
      <c r="J213" t="s">
        <v>5044</v>
      </c>
      <c r="K213" t="s">
        <v>5045</v>
      </c>
      <c r="L213" t="s">
        <v>5046</v>
      </c>
      <c r="M213" t="s">
        <v>5047</v>
      </c>
      <c r="N213" t="s">
        <v>5048</v>
      </c>
      <c r="O213" t="s">
        <v>5049</v>
      </c>
      <c r="P213">
        <f>-585.062620540363 -14.8524490168713 -361.533303727024</f>
        <v>-961.44837328425842</v>
      </c>
      <c r="Q213" t="s">
        <v>5050</v>
      </c>
      <c r="R213" t="s">
        <v>5051</v>
      </c>
      <c r="S213" t="s">
        <v>5052</v>
      </c>
      <c r="T213" t="s">
        <v>5053</v>
      </c>
      <c r="U213" t="s">
        <v>5054</v>
      </c>
      <c r="V213" t="s">
        <v>5055</v>
      </c>
      <c r="W213" t="s">
        <v>5056</v>
      </c>
      <c r="X213" t="s">
        <v>5057</v>
      </c>
      <c r="Y213" t="s">
        <v>5058</v>
      </c>
    </row>
    <row r="214" spans="1:25" x14ac:dyDescent="0.3">
      <c r="A214">
        <v>10650</v>
      </c>
      <c r="B214" t="s">
        <v>5059</v>
      </c>
      <c r="C214" t="s">
        <v>5060</v>
      </c>
      <c r="D214" t="s">
        <v>5061</v>
      </c>
      <c r="E214" t="s">
        <v>5062</v>
      </c>
      <c r="F214" t="s">
        <v>5063</v>
      </c>
      <c r="G214" t="s">
        <v>5064</v>
      </c>
      <c r="H214" t="s">
        <v>5065</v>
      </c>
      <c r="I214" t="s">
        <v>5066</v>
      </c>
      <c r="J214" t="s">
        <v>5067</v>
      </c>
      <c r="K214" t="s">
        <v>5068</v>
      </c>
      <c r="L214" t="s">
        <v>5069</v>
      </c>
      <c r="M214" t="s">
        <v>5070</v>
      </c>
      <c r="N214" t="s">
        <v>5071</v>
      </c>
      <c r="O214" t="s">
        <v>5072</v>
      </c>
      <c r="P214">
        <f>-584.979010148907 -15.7395615518926 -361.440527123893</f>
        <v>-962.15909882469259</v>
      </c>
      <c r="Q214" t="s">
        <v>5073</v>
      </c>
      <c r="R214" t="s">
        <v>5074</v>
      </c>
      <c r="S214" t="s">
        <v>5075</v>
      </c>
      <c r="T214" t="s">
        <v>5076</v>
      </c>
      <c r="U214" t="s">
        <v>5077</v>
      </c>
      <c r="V214" t="s">
        <v>5078</v>
      </c>
      <c r="W214" t="s">
        <v>5079</v>
      </c>
      <c r="X214" t="s">
        <v>5080</v>
      </c>
      <c r="Y214" t="s">
        <v>5081</v>
      </c>
    </row>
    <row r="215" spans="1:25" x14ac:dyDescent="0.3">
      <c r="A215">
        <v>10700</v>
      </c>
      <c r="B215" t="s">
        <v>5082</v>
      </c>
      <c r="C215" t="s">
        <v>5083</v>
      </c>
      <c r="D215" t="s">
        <v>5084</v>
      </c>
      <c r="E215" t="s">
        <v>5085</v>
      </c>
      <c r="F215" t="s">
        <v>5086</v>
      </c>
      <c r="G215" t="s">
        <v>5087</v>
      </c>
      <c r="H215" t="s">
        <v>5088</v>
      </c>
      <c r="I215" t="s">
        <v>5089</v>
      </c>
      <c r="J215" t="s">
        <v>5090</v>
      </c>
      <c r="K215" t="s">
        <v>5091</v>
      </c>
      <c r="L215" t="s">
        <v>5092</v>
      </c>
      <c r="M215" t="s">
        <v>5093</v>
      </c>
      <c r="N215" t="s">
        <v>5094</v>
      </c>
      <c r="O215" t="s">
        <v>5095</v>
      </c>
      <c r="P215">
        <f>-586.178310131592 -16.904150136241 -361.184841614</f>
        <v>-964.26730188183296</v>
      </c>
      <c r="Q215" t="s">
        <v>5096</v>
      </c>
      <c r="R215" t="s">
        <v>5097</v>
      </c>
      <c r="S215" t="s">
        <v>5098</v>
      </c>
      <c r="T215" t="s">
        <v>5099</v>
      </c>
      <c r="U215" t="s">
        <v>5100</v>
      </c>
      <c r="V215" t="s">
        <v>5101</v>
      </c>
      <c r="W215" t="s">
        <v>5102</v>
      </c>
      <c r="X215" t="s">
        <v>5103</v>
      </c>
      <c r="Y215" t="s">
        <v>5104</v>
      </c>
    </row>
    <row r="216" spans="1:25" x14ac:dyDescent="0.3">
      <c r="A216">
        <v>10750</v>
      </c>
      <c r="B216" t="s">
        <v>5105</v>
      </c>
      <c r="C216" t="s">
        <v>5106</v>
      </c>
      <c r="D216" t="s">
        <v>5107</v>
      </c>
      <c r="E216" t="s">
        <v>5108</v>
      </c>
      <c r="F216" t="s">
        <v>5109</v>
      </c>
      <c r="G216" t="s">
        <v>5110</v>
      </c>
      <c r="H216" t="s">
        <v>5111</v>
      </c>
      <c r="I216" t="s">
        <v>5112</v>
      </c>
      <c r="J216" t="s">
        <v>5113</v>
      </c>
      <c r="K216" t="s">
        <v>5114</v>
      </c>
      <c r="L216" t="s">
        <v>5115</v>
      </c>
      <c r="M216" t="s">
        <v>5116</v>
      </c>
      <c r="N216" t="s">
        <v>5117</v>
      </c>
      <c r="O216" t="s">
        <v>5118</v>
      </c>
      <c r="P216">
        <f>-587.062216195887 -17.1852900104464 -360.995099138764</f>
        <v>-965.24260534509733</v>
      </c>
      <c r="Q216" t="s">
        <v>5119</v>
      </c>
      <c r="R216" t="s">
        <v>5120</v>
      </c>
      <c r="S216" t="s">
        <v>5121</v>
      </c>
      <c r="T216" t="s">
        <v>5122</v>
      </c>
      <c r="U216" t="s">
        <v>5123</v>
      </c>
      <c r="V216" t="s">
        <v>5124</v>
      </c>
      <c r="W216" t="s">
        <v>5125</v>
      </c>
      <c r="X216" t="s">
        <v>5126</v>
      </c>
      <c r="Y216" t="s">
        <v>5127</v>
      </c>
    </row>
    <row r="217" spans="1:25" x14ac:dyDescent="0.3">
      <c r="A217">
        <v>10800</v>
      </c>
      <c r="B217" t="s">
        <v>5128</v>
      </c>
      <c r="C217" t="s">
        <v>5129</v>
      </c>
      <c r="D217" t="s">
        <v>5130</v>
      </c>
      <c r="E217" t="s">
        <v>5131</v>
      </c>
      <c r="F217" t="s">
        <v>5132</v>
      </c>
      <c r="G217" t="s">
        <v>5133</v>
      </c>
      <c r="H217" t="s">
        <v>5134</v>
      </c>
      <c r="I217" t="s">
        <v>5135</v>
      </c>
      <c r="J217" t="s">
        <v>5136</v>
      </c>
      <c r="K217" t="s">
        <v>5137</v>
      </c>
      <c r="L217" t="s">
        <v>5138</v>
      </c>
      <c r="M217" t="s">
        <v>5139</v>
      </c>
      <c r="N217" t="s">
        <v>5140</v>
      </c>
      <c r="O217" t="s">
        <v>5141</v>
      </c>
      <c r="P217">
        <f>-589.381235895799 -16.161648881972 -360.633603284921</f>
        <v>-966.17648806269199</v>
      </c>
      <c r="Q217" t="s">
        <v>5142</v>
      </c>
      <c r="R217" t="s">
        <v>5143</v>
      </c>
      <c r="S217" t="s">
        <v>5144</v>
      </c>
      <c r="T217" t="s">
        <v>5145</v>
      </c>
      <c r="U217" t="s">
        <v>5146</v>
      </c>
      <c r="V217" t="s">
        <v>5147</v>
      </c>
      <c r="W217" t="s">
        <v>5148</v>
      </c>
      <c r="X217" t="s">
        <v>5149</v>
      </c>
      <c r="Y217" t="s">
        <v>5150</v>
      </c>
    </row>
    <row r="218" spans="1:25" x14ac:dyDescent="0.3">
      <c r="A218">
        <v>10850</v>
      </c>
      <c r="B218" t="s">
        <v>5151</v>
      </c>
      <c r="C218" t="s">
        <v>5152</v>
      </c>
      <c r="D218" t="s">
        <v>5153</v>
      </c>
      <c r="E218" t="s">
        <v>5154</v>
      </c>
      <c r="F218" t="s">
        <v>5155</v>
      </c>
      <c r="G218" t="s">
        <v>5156</v>
      </c>
      <c r="H218" t="s">
        <v>5157</v>
      </c>
      <c r="I218" t="s">
        <v>5158</v>
      </c>
      <c r="J218" t="s">
        <v>5159</v>
      </c>
      <c r="K218" t="s">
        <v>5160</v>
      </c>
      <c r="L218" t="s">
        <v>5161</v>
      </c>
      <c r="M218" t="s">
        <v>5162</v>
      </c>
      <c r="N218" t="s">
        <v>5163</v>
      </c>
      <c r="O218" t="s">
        <v>5164</v>
      </c>
      <c r="P218">
        <f>-591.172901789717 -14.9742429757214 -360.522278020062</f>
        <v>-966.66942278550039</v>
      </c>
      <c r="Q218" t="s">
        <v>5165</v>
      </c>
      <c r="R218" t="s">
        <v>5166</v>
      </c>
      <c r="S218" t="s">
        <v>5167</v>
      </c>
      <c r="T218" t="s">
        <v>5168</v>
      </c>
      <c r="U218" t="s">
        <v>5169</v>
      </c>
      <c r="V218" t="s">
        <v>5170</v>
      </c>
      <c r="W218" t="s">
        <v>5171</v>
      </c>
      <c r="X218" t="s">
        <v>5172</v>
      </c>
      <c r="Y218" t="s">
        <v>5173</v>
      </c>
    </row>
    <row r="219" spans="1:25" x14ac:dyDescent="0.3">
      <c r="A219">
        <v>10900</v>
      </c>
      <c r="B219" t="s">
        <v>5174</v>
      </c>
      <c r="C219" t="s">
        <v>5175</v>
      </c>
      <c r="D219" t="s">
        <v>5176</v>
      </c>
      <c r="E219" t="s">
        <v>5177</v>
      </c>
      <c r="F219" t="s">
        <v>5178</v>
      </c>
      <c r="G219" t="s">
        <v>5179</v>
      </c>
      <c r="H219" t="s">
        <v>5180</v>
      </c>
      <c r="I219" t="s">
        <v>5181</v>
      </c>
      <c r="J219" t="s">
        <v>5182</v>
      </c>
      <c r="K219" t="s">
        <v>5183</v>
      </c>
      <c r="L219" t="s">
        <v>5184</v>
      </c>
      <c r="M219" t="s">
        <v>5185</v>
      </c>
      <c r="N219" t="s">
        <v>5186</v>
      </c>
      <c r="O219" t="s">
        <v>5187</v>
      </c>
      <c r="P219">
        <f>-593.943558384743 -13.0350509064633 -360.532306594868</f>
        <v>-967.51091588607437</v>
      </c>
      <c r="Q219" t="s">
        <v>5188</v>
      </c>
      <c r="R219" t="s">
        <v>5189</v>
      </c>
      <c r="S219" t="s">
        <v>5190</v>
      </c>
      <c r="T219" t="s">
        <v>5191</v>
      </c>
      <c r="U219" t="s">
        <v>5192</v>
      </c>
      <c r="V219" t="s">
        <v>5193</v>
      </c>
      <c r="W219" t="s">
        <v>5194</v>
      </c>
      <c r="X219" t="s">
        <v>5195</v>
      </c>
      <c r="Y219" t="s">
        <v>5196</v>
      </c>
    </row>
    <row r="220" spans="1:25" x14ac:dyDescent="0.3">
      <c r="A220">
        <v>10950</v>
      </c>
      <c r="B220" t="s">
        <v>5197</v>
      </c>
      <c r="C220" t="s">
        <v>5198</v>
      </c>
      <c r="D220" t="s">
        <v>5199</v>
      </c>
      <c r="E220" t="s">
        <v>5200</v>
      </c>
      <c r="F220" t="s">
        <v>5201</v>
      </c>
      <c r="G220" t="s">
        <v>5202</v>
      </c>
      <c r="H220" t="s">
        <v>5203</v>
      </c>
      <c r="I220" t="s">
        <v>5204</v>
      </c>
      <c r="J220" t="s">
        <v>5205</v>
      </c>
      <c r="K220" t="s">
        <v>5206</v>
      </c>
      <c r="L220" t="s">
        <v>5207</v>
      </c>
      <c r="M220" t="s">
        <v>5208</v>
      </c>
      <c r="N220" t="s">
        <v>5209</v>
      </c>
      <c r="O220" t="s">
        <v>5210</v>
      </c>
      <c r="P220">
        <f>-594.978558095652 -12.5968454081847 -360.706604898095</f>
        <v>-968.28200840193176</v>
      </c>
      <c r="Q220" t="s">
        <v>5211</v>
      </c>
      <c r="R220" t="s">
        <v>5212</v>
      </c>
      <c r="S220" t="s">
        <v>5213</v>
      </c>
      <c r="T220" t="s">
        <v>5214</v>
      </c>
      <c r="U220" t="s">
        <v>5215</v>
      </c>
      <c r="V220" t="s">
        <v>5216</v>
      </c>
      <c r="W220" t="s">
        <v>5217</v>
      </c>
      <c r="X220" t="s">
        <v>5218</v>
      </c>
      <c r="Y220" t="s">
        <v>5219</v>
      </c>
    </row>
    <row r="221" spans="1:25" x14ac:dyDescent="0.3">
      <c r="A221">
        <v>11000</v>
      </c>
      <c r="B221" t="s">
        <v>5220</v>
      </c>
      <c r="C221" t="s">
        <v>5221</v>
      </c>
      <c r="D221" t="s">
        <v>5222</v>
      </c>
      <c r="E221" t="s">
        <v>5223</v>
      </c>
      <c r="F221" t="s">
        <v>5224</v>
      </c>
      <c r="G221" t="s">
        <v>5225</v>
      </c>
      <c r="H221" t="s">
        <v>5226</v>
      </c>
      <c r="I221" t="s">
        <v>5227</v>
      </c>
      <c r="J221" t="s">
        <v>5228</v>
      </c>
      <c r="K221" t="s">
        <v>5229</v>
      </c>
      <c r="L221" t="s">
        <v>5230</v>
      </c>
      <c r="M221" t="s">
        <v>5231</v>
      </c>
      <c r="N221" t="s">
        <v>5232</v>
      </c>
      <c r="O221" t="s">
        <v>5233</v>
      </c>
      <c r="P221">
        <f>-595.114052601359 -12.3807008130077 -360.830305559127</f>
        <v>-968.3250589734937</v>
      </c>
      <c r="Q221" t="s">
        <v>5234</v>
      </c>
      <c r="R221" t="s">
        <v>5235</v>
      </c>
      <c r="S221" t="s">
        <v>5236</v>
      </c>
      <c r="T221" t="s">
        <v>5237</v>
      </c>
      <c r="U221" t="s">
        <v>5238</v>
      </c>
      <c r="V221" t="s">
        <v>5239</v>
      </c>
      <c r="W221" t="s">
        <v>5240</v>
      </c>
      <c r="X221" t="s">
        <v>5241</v>
      </c>
      <c r="Y221" t="s">
        <v>5242</v>
      </c>
    </row>
    <row r="222" spans="1:25" x14ac:dyDescent="0.3">
      <c r="A222">
        <v>11050</v>
      </c>
      <c r="B222" t="s">
        <v>5243</v>
      </c>
      <c r="C222" t="s">
        <v>5244</v>
      </c>
      <c r="D222" t="s">
        <v>5245</v>
      </c>
      <c r="E222" t="s">
        <v>5246</v>
      </c>
      <c r="F222" t="s">
        <v>5247</v>
      </c>
      <c r="G222" t="s">
        <v>5248</v>
      </c>
      <c r="H222" t="s">
        <v>5249</v>
      </c>
      <c r="I222" t="s">
        <v>5250</v>
      </c>
      <c r="J222" t="s">
        <v>5251</v>
      </c>
      <c r="K222" t="s">
        <v>5252</v>
      </c>
      <c r="L222" t="s">
        <v>5253</v>
      </c>
      <c r="M222" t="s">
        <v>5254</v>
      </c>
      <c r="N222" t="s">
        <v>5255</v>
      </c>
      <c r="O222" t="s">
        <v>5256</v>
      </c>
      <c r="P222">
        <f>-595.026575304719 -12.018218882092 -360.974289049543</f>
        <v>-968.01908323635405</v>
      </c>
      <c r="Q222" t="s">
        <v>5257</v>
      </c>
      <c r="R222" t="s">
        <v>5258</v>
      </c>
      <c r="S222" t="s">
        <v>5259</v>
      </c>
      <c r="T222" t="s">
        <v>5260</v>
      </c>
      <c r="U222" t="s">
        <v>5261</v>
      </c>
      <c r="V222" t="s">
        <v>5262</v>
      </c>
      <c r="W222" t="s">
        <v>5263</v>
      </c>
      <c r="X222" t="s">
        <v>5264</v>
      </c>
      <c r="Y222" t="s">
        <v>5265</v>
      </c>
    </row>
    <row r="223" spans="1:25" x14ac:dyDescent="0.3">
      <c r="A223">
        <v>11100</v>
      </c>
      <c r="B223" t="s">
        <v>5266</v>
      </c>
      <c r="C223" t="s">
        <v>5267</v>
      </c>
      <c r="D223" t="s">
        <v>5268</v>
      </c>
      <c r="E223" t="s">
        <v>5269</v>
      </c>
      <c r="F223" t="s">
        <v>5270</v>
      </c>
      <c r="G223" t="s">
        <v>5271</v>
      </c>
      <c r="H223" t="s">
        <v>5272</v>
      </c>
      <c r="I223" t="s">
        <v>5273</v>
      </c>
      <c r="J223" t="s">
        <v>5274</v>
      </c>
      <c r="K223" t="s">
        <v>5275</v>
      </c>
      <c r="L223" t="s">
        <v>5276</v>
      </c>
      <c r="M223" t="s">
        <v>5277</v>
      </c>
      <c r="N223" t="s">
        <v>5278</v>
      </c>
      <c r="O223" t="s">
        <v>5279</v>
      </c>
      <c r="P223">
        <f>-593.957139869603 -11.5077293099146 -361.312467486578</f>
        <v>-966.77733666609561</v>
      </c>
      <c r="Q223" t="s">
        <v>5280</v>
      </c>
      <c r="R223" t="s">
        <v>5281</v>
      </c>
      <c r="S223" t="s">
        <v>5282</v>
      </c>
      <c r="T223" t="s">
        <v>5283</v>
      </c>
      <c r="U223" t="s">
        <v>5284</v>
      </c>
      <c r="V223" t="s">
        <v>5285</v>
      </c>
      <c r="W223" t="s">
        <v>5286</v>
      </c>
      <c r="X223" t="s">
        <v>5287</v>
      </c>
      <c r="Y223" t="s">
        <v>5288</v>
      </c>
    </row>
    <row r="224" spans="1:25" x14ac:dyDescent="0.3">
      <c r="A224">
        <v>11150</v>
      </c>
      <c r="B224" t="s">
        <v>5289</v>
      </c>
      <c r="C224" t="s">
        <v>5290</v>
      </c>
      <c r="D224" t="s">
        <v>5291</v>
      </c>
      <c r="E224" t="s">
        <v>5292</v>
      </c>
      <c r="F224" t="s">
        <v>5293</v>
      </c>
      <c r="G224" t="s">
        <v>5294</v>
      </c>
      <c r="H224" t="s">
        <v>5295</v>
      </c>
      <c r="I224" t="s">
        <v>5296</v>
      </c>
      <c r="J224" t="s">
        <v>5297</v>
      </c>
      <c r="K224" t="s">
        <v>5298</v>
      </c>
      <c r="L224" t="s">
        <v>5299</v>
      </c>
      <c r="M224" t="s">
        <v>5300</v>
      </c>
      <c r="N224" t="s">
        <v>5301</v>
      </c>
      <c r="O224" t="s">
        <v>5302</v>
      </c>
      <c r="P224">
        <f>-593.382964028482 -11.3009794716099 -361.575464549918</f>
        <v>-966.25940805000994</v>
      </c>
      <c r="Q224" t="s">
        <v>5303</v>
      </c>
      <c r="R224" t="s">
        <v>5304</v>
      </c>
      <c r="S224" t="s">
        <v>5305</v>
      </c>
      <c r="T224" t="s">
        <v>5306</v>
      </c>
      <c r="U224" t="s">
        <v>5307</v>
      </c>
      <c r="V224" t="s">
        <v>5308</v>
      </c>
      <c r="W224" t="s">
        <v>5309</v>
      </c>
      <c r="X224" t="s">
        <v>5310</v>
      </c>
      <c r="Y224" t="s">
        <v>5311</v>
      </c>
    </row>
    <row r="225" spans="1:25" x14ac:dyDescent="0.3">
      <c r="A225">
        <v>11200</v>
      </c>
      <c r="B225" t="s">
        <v>5312</v>
      </c>
      <c r="C225" t="s">
        <v>5313</v>
      </c>
      <c r="D225" t="s">
        <v>5314</v>
      </c>
      <c r="E225" t="s">
        <v>5315</v>
      </c>
      <c r="F225" t="s">
        <v>5316</v>
      </c>
      <c r="G225" t="s">
        <v>5317</v>
      </c>
      <c r="H225" t="s">
        <v>5318</v>
      </c>
      <c r="I225" t="s">
        <v>5319</v>
      </c>
      <c r="J225" t="s">
        <v>5320</v>
      </c>
      <c r="K225" t="s">
        <v>5321</v>
      </c>
      <c r="L225" t="s">
        <v>5322</v>
      </c>
      <c r="M225" t="s">
        <v>5323</v>
      </c>
      <c r="N225" t="s">
        <v>5324</v>
      </c>
      <c r="O225" t="s">
        <v>5325</v>
      </c>
      <c r="P225">
        <f>-592.529849431295 -10.3286010461368 -362.066054397606</f>
        <v>-964.92450487503788</v>
      </c>
      <c r="Q225" t="s">
        <v>5326</v>
      </c>
      <c r="R225" t="s">
        <v>5327</v>
      </c>
      <c r="S225" t="s">
        <v>5328</v>
      </c>
      <c r="T225" t="s">
        <v>5329</v>
      </c>
      <c r="U225" t="s">
        <v>5330</v>
      </c>
      <c r="V225" t="s">
        <v>5331</v>
      </c>
      <c r="W225" t="s">
        <v>5332</v>
      </c>
      <c r="X225" t="s">
        <v>5333</v>
      </c>
      <c r="Y225" t="s">
        <v>5334</v>
      </c>
    </row>
    <row r="226" spans="1:25" x14ac:dyDescent="0.3">
      <c r="A226">
        <v>11250</v>
      </c>
      <c r="B226" t="s">
        <v>5335</v>
      </c>
      <c r="C226" t="s">
        <v>5336</v>
      </c>
      <c r="D226" t="s">
        <v>5337</v>
      </c>
      <c r="E226" t="s">
        <v>5338</v>
      </c>
      <c r="F226" t="s">
        <v>5339</v>
      </c>
      <c r="G226" t="s">
        <v>5340</v>
      </c>
      <c r="H226" t="s">
        <v>5341</v>
      </c>
      <c r="I226" t="s">
        <v>5342</v>
      </c>
      <c r="J226" t="s">
        <v>5343</v>
      </c>
      <c r="K226" t="s">
        <v>5344</v>
      </c>
      <c r="L226" t="s">
        <v>5345</v>
      </c>
      <c r="M226" t="s">
        <v>5346</v>
      </c>
      <c r="N226" t="s">
        <v>5347</v>
      </c>
      <c r="O226" t="s">
        <v>5348</v>
      </c>
      <c r="P226">
        <f>-592.132137619593 -9.79260049867526 -362.61120668558</f>
        <v>-964.53594480384822</v>
      </c>
      <c r="Q226" t="s">
        <v>5349</v>
      </c>
      <c r="R226" t="s">
        <v>5350</v>
      </c>
      <c r="S226" t="s">
        <v>5351</v>
      </c>
      <c r="T226" t="s">
        <v>5352</v>
      </c>
      <c r="U226" t="s">
        <v>5353</v>
      </c>
      <c r="V226" t="s">
        <v>5354</v>
      </c>
      <c r="W226" t="s">
        <v>5355</v>
      </c>
      <c r="X226" t="s">
        <v>5356</v>
      </c>
      <c r="Y226" t="s">
        <v>5357</v>
      </c>
    </row>
    <row r="227" spans="1:25" x14ac:dyDescent="0.3">
      <c r="A227">
        <v>11300</v>
      </c>
      <c r="B227" t="s">
        <v>5358</v>
      </c>
      <c r="C227" t="s">
        <v>5359</v>
      </c>
      <c r="D227" t="s">
        <v>5360</v>
      </c>
      <c r="E227" t="s">
        <v>5361</v>
      </c>
      <c r="F227" t="s">
        <v>5362</v>
      </c>
      <c r="G227" t="s">
        <v>5363</v>
      </c>
      <c r="H227" t="s">
        <v>5364</v>
      </c>
      <c r="I227" t="s">
        <v>5365</v>
      </c>
      <c r="J227" t="s">
        <v>5366</v>
      </c>
      <c r="K227" t="s">
        <v>5367</v>
      </c>
      <c r="L227" t="s">
        <v>5368</v>
      </c>
      <c r="M227" t="s">
        <v>5369</v>
      </c>
      <c r="N227" t="s">
        <v>5370</v>
      </c>
      <c r="O227" t="s">
        <v>5371</v>
      </c>
      <c r="P227">
        <f>-589.495799226215 -8.56925033822085 -363.559747101102</f>
        <v>-961.62479666553781</v>
      </c>
      <c r="Q227" t="s">
        <v>5372</v>
      </c>
      <c r="R227" t="s">
        <v>5373</v>
      </c>
      <c r="S227" t="s">
        <v>5374</v>
      </c>
      <c r="T227" t="s">
        <v>5375</v>
      </c>
      <c r="U227" t="s">
        <v>5376</v>
      </c>
      <c r="V227" t="s">
        <v>5377</v>
      </c>
      <c r="W227" t="s">
        <v>5378</v>
      </c>
      <c r="X227" t="s">
        <v>5379</v>
      </c>
      <c r="Y227" t="s">
        <v>5380</v>
      </c>
    </row>
    <row r="228" spans="1:25" x14ac:dyDescent="0.3">
      <c r="A228">
        <v>11350</v>
      </c>
      <c r="B228" t="s">
        <v>5381</v>
      </c>
      <c r="C228" t="s">
        <v>5382</v>
      </c>
      <c r="D228" t="s">
        <v>5383</v>
      </c>
      <c r="E228" t="s">
        <v>5384</v>
      </c>
      <c r="F228" t="s">
        <v>5385</v>
      </c>
      <c r="G228" t="s">
        <v>5386</v>
      </c>
      <c r="H228" t="s">
        <v>5387</v>
      </c>
      <c r="I228" t="s">
        <v>5388</v>
      </c>
      <c r="J228" t="s">
        <v>5389</v>
      </c>
      <c r="K228" t="s">
        <v>5390</v>
      </c>
      <c r="L228" t="s">
        <v>5391</v>
      </c>
      <c r="M228" t="s">
        <v>5392</v>
      </c>
      <c r="N228" t="s">
        <v>5393</v>
      </c>
      <c r="O228" t="s">
        <v>5394</v>
      </c>
      <c r="P228">
        <f>-587.317560714572 -5.51552494143834 -364.259368277983</f>
        <v>-957.09245393399328</v>
      </c>
      <c r="Q228" t="s">
        <v>5395</v>
      </c>
      <c r="R228" t="s">
        <v>5396</v>
      </c>
      <c r="S228" t="s">
        <v>5397</v>
      </c>
      <c r="T228" t="s">
        <v>5398</v>
      </c>
      <c r="U228" t="s">
        <v>5399</v>
      </c>
      <c r="V228" t="s">
        <v>5400</v>
      </c>
      <c r="W228" t="s">
        <v>5401</v>
      </c>
      <c r="X228" t="s">
        <v>5402</v>
      </c>
      <c r="Y228" t="s">
        <v>5403</v>
      </c>
    </row>
    <row r="229" spans="1:25" x14ac:dyDescent="0.3">
      <c r="A229">
        <v>11400</v>
      </c>
      <c r="B229" t="s">
        <v>5404</v>
      </c>
      <c r="C229" t="s">
        <v>5405</v>
      </c>
      <c r="D229" t="s">
        <v>5406</v>
      </c>
      <c r="E229" t="s">
        <v>5407</v>
      </c>
      <c r="F229" t="s">
        <v>5408</v>
      </c>
      <c r="G229" t="s">
        <v>5409</v>
      </c>
      <c r="H229" t="s">
        <v>5410</v>
      </c>
      <c r="I229" t="s">
        <v>5411</v>
      </c>
      <c r="J229" t="s">
        <v>5412</v>
      </c>
      <c r="K229" t="s">
        <v>5413</v>
      </c>
      <c r="L229" t="s">
        <v>5414</v>
      </c>
      <c r="M229" t="s">
        <v>5415</v>
      </c>
      <c r="N229" t="s">
        <v>5416</v>
      </c>
      <c r="O229" t="s">
        <v>5417</v>
      </c>
      <c r="P229">
        <f>-585.712726486793 -4.53523528733467 -364.406942378591</f>
        <v>-954.6549041527187</v>
      </c>
      <c r="Q229" t="s">
        <v>5418</v>
      </c>
      <c r="R229" t="s">
        <v>5419</v>
      </c>
      <c r="S229" t="s">
        <v>5420</v>
      </c>
      <c r="T229" t="s">
        <v>5421</v>
      </c>
      <c r="U229" t="s">
        <v>5422</v>
      </c>
      <c r="V229" t="s">
        <v>5423</v>
      </c>
      <c r="W229" t="s">
        <v>5424</v>
      </c>
      <c r="X229" t="s">
        <v>5425</v>
      </c>
      <c r="Y229" t="s">
        <v>5426</v>
      </c>
    </row>
    <row r="230" spans="1:25" x14ac:dyDescent="0.3">
      <c r="A230">
        <v>11450</v>
      </c>
      <c r="B230" t="s">
        <v>5427</v>
      </c>
      <c r="C230" t="s">
        <v>5428</v>
      </c>
      <c r="D230" t="s">
        <v>5429</v>
      </c>
      <c r="E230" t="s">
        <v>5430</v>
      </c>
      <c r="F230" t="s">
        <v>5431</v>
      </c>
      <c r="G230" t="s">
        <v>5432</v>
      </c>
      <c r="H230" t="s">
        <v>5433</v>
      </c>
      <c r="I230" t="s">
        <v>5434</v>
      </c>
      <c r="J230" t="s">
        <v>5435</v>
      </c>
      <c r="K230" t="s">
        <v>5436</v>
      </c>
      <c r="L230" t="s">
        <v>5437</v>
      </c>
      <c r="M230" t="s">
        <v>5438</v>
      </c>
      <c r="N230" t="s">
        <v>5439</v>
      </c>
      <c r="O230" t="s">
        <v>5440</v>
      </c>
      <c r="P230">
        <f>-584.194914928739 -4.51744770456912 -364.495112159574</f>
        <v>-953.20747479288207</v>
      </c>
      <c r="Q230" t="s">
        <v>5441</v>
      </c>
      <c r="R230" t="s">
        <v>5442</v>
      </c>
      <c r="S230" t="s">
        <v>5443</v>
      </c>
      <c r="T230" t="s">
        <v>5444</v>
      </c>
      <c r="U230" t="s">
        <v>5445</v>
      </c>
      <c r="V230" t="s">
        <v>5446</v>
      </c>
      <c r="W230" t="s">
        <v>5447</v>
      </c>
      <c r="X230" t="s">
        <v>5448</v>
      </c>
      <c r="Y230" t="s">
        <v>5449</v>
      </c>
    </row>
    <row r="231" spans="1:25" x14ac:dyDescent="0.3">
      <c r="A231">
        <v>11500</v>
      </c>
      <c r="B231" t="s">
        <v>5450</v>
      </c>
      <c r="C231" t="s">
        <v>5451</v>
      </c>
      <c r="D231" t="s">
        <v>5452</v>
      </c>
      <c r="E231" t="s">
        <v>5453</v>
      </c>
      <c r="F231" t="s">
        <v>5454</v>
      </c>
      <c r="G231" t="s">
        <v>5455</v>
      </c>
      <c r="H231" t="s">
        <v>5456</v>
      </c>
      <c r="I231" t="s">
        <v>5457</v>
      </c>
      <c r="J231" t="s">
        <v>5458</v>
      </c>
      <c r="K231" t="s">
        <v>5459</v>
      </c>
      <c r="L231" t="s">
        <v>5460</v>
      </c>
      <c r="M231" t="s">
        <v>5461</v>
      </c>
      <c r="N231" t="s">
        <v>5462</v>
      </c>
      <c r="O231" t="s">
        <v>5463</v>
      </c>
      <c r="P231">
        <f>-583.143099124636 -4.28186986848573 -364.503161098812</f>
        <v>-951.92813009193378</v>
      </c>
      <c r="Q231" t="s">
        <v>5464</v>
      </c>
      <c r="R231" t="s">
        <v>5465</v>
      </c>
      <c r="S231" t="s">
        <v>5466</v>
      </c>
      <c r="T231" t="s">
        <v>5467</v>
      </c>
      <c r="U231" t="s">
        <v>5468</v>
      </c>
      <c r="V231" t="s">
        <v>5469</v>
      </c>
      <c r="W231" t="s">
        <v>5470</v>
      </c>
      <c r="X231" t="s">
        <v>5471</v>
      </c>
      <c r="Y231" t="s">
        <v>5472</v>
      </c>
    </row>
    <row r="232" spans="1:25" x14ac:dyDescent="0.3">
      <c r="A232">
        <v>11550</v>
      </c>
      <c r="B232" t="s">
        <v>5473</v>
      </c>
      <c r="C232" t="s">
        <v>5474</v>
      </c>
      <c r="D232" t="s">
        <v>5475</v>
      </c>
      <c r="E232" t="s">
        <v>5476</v>
      </c>
      <c r="F232" t="s">
        <v>5477</v>
      </c>
      <c r="G232" t="s">
        <v>5478</v>
      </c>
      <c r="H232" t="s">
        <v>5479</v>
      </c>
      <c r="I232" t="s">
        <v>5480</v>
      </c>
      <c r="J232" t="s">
        <v>5481</v>
      </c>
      <c r="K232" t="s">
        <v>5482</v>
      </c>
      <c r="L232" t="s">
        <v>5483</v>
      </c>
      <c r="M232" t="s">
        <v>5484</v>
      </c>
      <c r="N232" t="s">
        <v>5485</v>
      </c>
      <c r="O232" t="s">
        <v>5486</v>
      </c>
      <c r="P232">
        <f>-583.045108041817 -3.91411446425514 -364.422216465851</f>
        <v>-951.38143897192322</v>
      </c>
      <c r="Q232" t="s">
        <v>5487</v>
      </c>
      <c r="R232" t="s">
        <v>5488</v>
      </c>
      <c r="S232" t="s">
        <v>5489</v>
      </c>
      <c r="T232" t="s">
        <v>5490</v>
      </c>
      <c r="U232" t="s">
        <v>5491</v>
      </c>
      <c r="V232" t="s">
        <v>5492</v>
      </c>
      <c r="W232" t="s">
        <v>5493</v>
      </c>
      <c r="X232" t="s">
        <v>5494</v>
      </c>
      <c r="Y232" t="s">
        <v>5495</v>
      </c>
    </row>
    <row r="233" spans="1:25" x14ac:dyDescent="0.3">
      <c r="A233">
        <v>11600</v>
      </c>
      <c r="B233" t="s">
        <v>5496</v>
      </c>
      <c r="C233" t="s">
        <v>5497</v>
      </c>
      <c r="D233" t="s">
        <v>5498</v>
      </c>
      <c r="E233" t="s">
        <v>5499</v>
      </c>
      <c r="F233" t="s">
        <v>5500</v>
      </c>
      <c r="G233" t="s">
        <v>5501</v>
      </c>
      <c r="H233" t="s">
        <v>5502</v>
      </c>
      <c r="I233" t="s">
        <v>5503</v>
      </c>
      <c r="J233" t="s">
        <v>5504</v>
      </c>
      <c r="K233" t="s">
        <v>5505</v>
      </c>
      <c r="L233" t="s">
        <v>5506</v>
      </c>
      <c r="M233" t="s">
        <v>5507</v>
      </c>
      <c r="N233" t="s">
        <v>5508</v>
      </c>
      <c r="O233" t="s">
        <v>5509</v>
      </c>
      <c r="P233">
        <f>-583.689380253812 -1.86168790053989 -363.985642037904</f>
        <v>-949.5367101922559</v>
      </c>
      <c r="Q233" t="s">
        <v>5510</v>
      </c>
      <c r="R233" t="s">
        <v>5511</v>
      </c>
      <c r="S233" t="s">
        <v>5512</v>
      </c>
      <c r="T233" t="s">
        <v>5513</v>
      </c>
      <c r="U233" t="s">
        <v>5514</v>
      </c>
      <c r="V233" t="s">
        <v>5515</v>
      </c>
      <c r="W233" t="s">
        <v>5516</v>
      </c>
      <c r="X233" t="s">
        <v>5517</v>
      </c>
      <c r="Y233" t="s">
        <v>5518</v>
      </c>
    </row>
    <row r="234" spans="1:25" x14ac:dyDescent="0.3">
      <c r="A234">
        <v>11650</v>
      </c>
      <c r="B234" t="s">
        <v>5496</v>
      </c>
      <c r="C234" t="s">
        <v>5497</v>
      </c>
      <c r="D234" t="s">
        <v>5498</v>
      </c>
      <c r="E234" t="s">
        <v>5499</v>
      </c>
      <c r="F234" t="s">
        <v>5500</v>
      </c>
      <c r="G234" t="s">
        <v>5501</v>
      </c>
      <c r="H234" t="s">
        <v>5502</v>
      </c>
      <c r="I234" t="s">
        <v>5503</v>
      </c>
      <c r="J234" t="s">
        <v>5504</v>
      </c>
      <c r="K234" t="s">
        <v>5505</v>
      </c>
      <c r="L234" t="s">
        <v>5506</v>
      </c>
      <c r="M234" t="s">
        <v>5507</v>
      </c>
      <c r="N234" t="s">
        <v>5508</v>
      </c>
      <c r="O234" t="s">
        <v>5509</v>
      </c>
      <c r="P234">
        <f>-583.689380253812 -1.86168790053989 -363.985642037904</f>
        <v>-949.5367101922559</v>
      </c>
      <c r="Q234" t="s">
        <v>5510</v>
      </c>
      <c r="R234" t="s">
        <v>5511</v>
      </c>
      <c r="S234" t="s">
        <v>5512</v>
      </c>
      <c r="T234" t="s">
        <v>5513</v>
      </c>
      <c r="U234" t="s">
        <v>5514</v>
      </c>
      <c r="V234" t="s">
        <v>5515</v>
      </c>
      <c r="W234" t="s">
        <v>5516</v>
      </c>
      <c r="X234" t="s">
        <v>5517</v>
      </c>
      <c r="Y234" t="s">
        <v>5518</v>
      </c>
    </row>
    <row r="235" spans="1:25" x14ac:dyDescent="0.3">
      <c r="A235">
        <v>11700</v>
      </c>
      <c r="B235" t="s">
        <v>5519</v>
      </c>
      <c r="C235" t="s">
        <v>5520</v>
      </c>
      <c r="D235" t="s">
        <v>5521</v>
      </c>
      <c r="E235" t="s">
        <v>5522</v>
      </c>
      <c r="F235" t="s">
        <v>5523</v>
      </c>
      <c r="G235" t="s">
        <v>5524</v>
      </c>
      <c r="H235" t="s">
        <v>5525</v>
      </c>
      <c r="I235" t="s">
        <v>5526</v>
      </c>
      <c r="J235" t="s">
        <v>5527</v>
      </c>
      <c r="K235" t="s">
        <v>5528</v>
      </c>
      <c r="L235" t="s">
        <v>5529</v>
      </c>
      <c r="M235" t="s">
        <v>5530</v>
      </c>
      <c r="N235" t="s">
        <v>5531</v>
      </c>
      <c r="O235" t="s">
        <v>5532</v>
      </c>
      <c r="P235">
        <f>-584.208123879346 -0.789092385262393 -363.787336296568</f>
        <v>-948.78455256117638</v>
      </c>
      <c r="Q235" t="s">
        <v>5533</v>
      </c>
      <c r="R235" t="s">
        <v>5534</v>
      </c>
      <c r="S235" t="s">
        <v>5535</v>
      </c>
      <c r="T235" t="s">
        <v>5536</v>
      </c>
      <c r="U235" t="s">
        <v>5537</v>
      </c>
      <c r="V235" t="s">
        <v>5538</v>
      </c>
      <c r="W235" t="s">
        <v>5539</v>
      </c>
      <c r="X235" t="s">
        <v>5540</v>
      </c>
      <c r="Y235" t="s">
        <v>5541</v>
      </c>
    </row>
    <row r="236" spans="1:25" x14ac:dyDescent="0.3">
      <c r="A236">
        <v>11750</v>
      </c>
      <c r="B236" t="s">
        <v>5519</v>
      </c>
      <c r="C236" t="s">
        <v>5520</v>
      </c>
      <c r="D236" t="s">
        <v>5521</v>
      </c>
      <c r="E236" t="s">
        <v>5522</v>
      </c>
      <c r="F236" t="s">
        <v>5523</v>
      </c>
      <c r="G236" t="s">
        <v>5524</v>
      </c>
      <c r="H236" t="s">
        <v>5525</v>
      </c>
      <c r="I236" t="s">
        <v>5526</v>
      </c>
      <c r="J236" t="s">
        <v>5527</v>
      </c>
      <c r="K236" t="s">
        <v>5528</v>
      </c>
      <c r="L236" t="s">
        <v>5529</v>
      </c>
      <c r="M236" t="s">
        <v>5530</v>
      </c>
      <c r="N236" t="s">
        <v>5531</v>
      </c>
      <c r="O236" t="s">
        <v>5532</v>
      </c>
      <c r="P236">
        <f>-584.208123879346 -0.789092385262393 -363.787336296568</f>
        <v>-948.78455256117638</v>
      </c>
      <c r="Q236" t="s">
        <v>5533</v>
      </c>
      <c r="R236" t="s">
        <v>5534</v>
      </c>
      <c r="S236" t="s">
        <v>5535</v>
      </c>
      <c r="T236" t="s">
        <v>5536</v>
      </c>
      <c r="U236" t="s">
        <v>5537</v>
      </c>
      <c r="V236" t="s">
        <v>5538</v>
      </c>
      <c r="W236" t="s">
        <v>5539</v>
      </c>
      <c r="X236" t="s">
        <v>5540</v>
      </c>
      <c r="Y236" t="s">
        <v>5541</v>
      </c>
    </row>
    <row r="237" spans="1:25" x14ac:dyDescent="0.3">
      <c r="A237">
        <v>11800</v>
      </c>
      <c r="B237" t="s">
        <v>5542</v>
      </c>
      <c r="C237" t="s">
        <v>5543</v>
      </c>
      <c r="D237" t="s">
        <v>5544</v>
      </c>
      <c r="E237" t="s">
        <v>5545</v>
      </c>
      <c r="F237" t="s">
        <v>5546</v>
      </c>
      <c r="G237" t="s">
        <v>5547</v>
      </c>
      <c r="H237" t="s">
        <v>5548</v>
      </c>
      <c r="I237" t="s">
        <v>5549</v>
      </c>
      <c r="J237" t="s">
        <v>5550</v>
      </c>
      <c r="K237" t="s">
        <v>5551</v>
      </c>
      <c r="L237" t="s">
        <v>5552</v>
      </c>
      <c r="M237" t="s">
        <v>5553</v>
      </c>
      <c r="N237" t="s">
        <v>5554</v>
      </c>
      <c r="O237" t="s">
        <v>5555</v>
      </c>
      <c r="P237">
        <f>-584.996152955403 -1.34495020028021 -364.249006360375</f>
        <v>-950.59010951605819</v>
      </c>
      <c r="Q237" t="s">
        <v>5556</v>
      </c>
      <c r="R237" t="s">
        <v>5557</v>
      </c>
      <c r="S237" t="s">
        <v>5558</v>
      </c>
      <c r="T237" t="s">
        <v>5559</v>
      </c>
      <c r="U237" t="s">
        <v>5560</v>
      </c>
      <c r="V237" t="s">
        <v>5561</v>
      </c>
      <c r="W237" t="s">
        <v>5562</v>
      </c>
      <c r="X237" t="s">
        <v>5563</v>
      </c>
      <c r="Y237" t="s">
        <v>5564</v>
      </c>
    </row>
    <row r="238" spans="1:25" x14ac:dyDescent="0.3">
      <c r="A238">
        <v>11850</v>
      </c>
      <c r="B238" t="s">
        <v>5565</v>
      </c>
      <c r="C238" t="s">
        <v>5566</v>
      </c>
      <c r="D238" t="s">
        <v>5567</v>
      </c>
      <c r="E238" t="s">
        <v>5568</v>
      </c>
      <c r="F238" t="s">
        <v>5569</v>
      </c>
      <c r="G238" t="s">
        <v>5570</v>
      </c>
      <c r="H238" t="s">
        <v>5571</v>
      </c>
      <c r="I238" t="s">
        <v>5572</v>
      </c>
      <c r="J238" t="s">
        <v>5573</v>
      </c>
      <c r="K238" t="s">
        <v>5574</v>
      </c>
      <c r="L238" t="s">
        <v>5575</v>
      </c>
      <c r="M238" t="s">
        <v>5576</v>
      </c>
      <c r="N238" t="s">
        <v>5577</v>
      </c>
      <c r="O238" t="s">
        <v>5578</v>
      </c>
      <c r="P238">
        <f>-586.265946370543 -2.84358203084298 -364.678280240115</f>
        <v>-953.78780864150099</v>
      </c>
      <c r="Q238" t="s">
        <v>5579</v>
      </c>
      <c r="R238" t="s">
        <v>5580</v>
      </c>
      <c r="S238" t="s">
        <v>5581</v>
      </c>
      <c r="T238" t="s">
        <v>5582</v>
      </c>
      <c r="U238" t="s">
        <v>5583</v>
      </c>
      <c r="V238" t="s">
        <v>5584</v>
      </c>
      <c r="W238" t="s">
        <v>5585</v>
      </c>
      <c r="X238" t="s">
        <v>5586</v>
      </c>
      <c r="Y238" t="s">
        <v>5587</v>
      </c>
    </row>
    <row r="239" spans="1:25" x14ac:dyDescent="0.3">
      <c r="A239">
        <v>11900</v>
      </c>
      <c r="B239" t="s">
        <v>5588</v>
      </c>
      <c r="C239" t="s">
        <v>5589</v>
      </c>
      <c r="D239" t="s">
        <v>5590</v>
      </c>
      <c r="E239" t="s">
        <v>5591</v>
      </c>
      <c r="F239" t="s">
        <v>5592</v>
      </c>
      <c r="G239" t="s">
        <v>5593</v>
      </c>
      <c r="H239" t="s">
        <v>5594</v>
      </c>
      <c r="I239" t="s">
        <v>5595</v>
      </c>
      <c r="J239" t="s">
        <v>5596</v>
      </c>
      <c r="K239" t="s">
        <v>5597</v>
      </c>
      <c r="L239" t="s">
        <v>5598</v>
      </c>
      <c r="M239" t="s">
        <v>5599</v>
      </c>
      <c r="N239" t="s">
        <v>5600</v>
      </c>
      <c r="O239" t="s">
        <v>5601</v>
      </c>
      <c r="P239">
        <f>-586.784717437231 -2.47990795995929 -364.77178553477</f>
        <v>-954.03641093196029</v>
      </c>
      <c r="Q239" t="s">
        <v>5602</v>
      </c>
      <c r="R239" t="s">
        <v>5603</v>
      </c>
      <c r="S239" t="s">
        <v>5604</v>
      </c>
      <c r="T239" t="s">
        <v>5605</v>
      </c>
      <c r="U239" t="s">
        <v>5606</v>
      </c>
      <c r="V239" t="s">
        <v>5607</v>
      </c>
      <c r="W239" t="s">
        <v>5608</v>
      </c>
      <c r="X239" t="s">
        <v>5609</v>
      </c>
      <c r="Y239" t="s">
        <v>5610</v>
      </c>
    </row>
    <row r="240" spans="1:25" x14ac:dyDescent="0.3">
      <c r="A240">
        <v>11950</v>
      </c>
      <c r="B240" t="s">
        <v>5611</v>
      </c>
      <c r="C240" t="s">
        <v>5612</v>
      </c>
      <c r="D240" t="s">
        <v>5613</v>
      </c>
      <c r="E240" t="s">
        <v>5614</v>
      </c>
      <c r="F240" t="s">
        <v>5615</v>
      </c>
      <c r="G240" t="s">
        <v>5616</v>
      </c>
      <c r="H240" t="s">
        <v>5617</v>
      </c>
      <c r="I240" t="s">
        <v>5618</v>
      </c>
      <c r="J240" t="s">
        <v>5619</v>
      </c>
      <c r="K240" t="s">
        <v>5620</v>
      </c>
      <c r="L240" t="s">
        <v>5621</v>
      </c>
      <c r="M240" t="s">
        <v>5622</v>
      </c>
      <c r="N240" t="s">
        <v>5623</v>
      </c>
      <c r="O240" t="s">
        <v>5624</v>
      </c>
      <c r="P240">
        <f>-587.227309531775 -2.31180689655321 -364.848394422484</f>
        <v>-954.38751085081208</v>
      </c>
      <c r="Q240" t="s">
        <v>5625</v>
      </c>
      <c r="R240" t="s">
        <v>5626</v>
      </c>
      <c r="S240" t="s">
        <v>5627</v>
      </c>
      <c r="T240" t="s">
        <v>5628</v>
      </c>
      <c r="U240" t="s">
        <v>5629</v>
      </c>
      <c r="V240" t="s">
        <v>5630</v>
      </c>
      <c r="W240" t="s">
        <v>5631</v>
      </c>
      <c r="X240" t="s">
        <v>5632</v>
      </c>
      <c r="Y240" t="s">
        <v>5633</v>
      </c>
    </row>
    <row r="241" spans="1:25" x14ac:dyDescent="0.3">
      <c r="A241">
        <v>12000</v>
      </c>
      <c r="B241" t="s">
        <v>5634</v>
      </c>
      <c r="C241" t="s">
        <v>5635</v>
      </c>
      <c r="D241" t="s">
        <v>5636</v>
      </c>
      <c r="E241" t="s">
        <v>5637</v>
      </c>
      <c r="F241" t="s">
        <v>5638</v>
      </c>
      <c r="G241" t="s">
        <v>5639</v>
      </c>
      <c r="H241" t="s">
        <v>5640</v>
      </c>
      <c r="I241" t="s">
        <v>5641</v>
      </c>
      <c r="J241" t="s">
        <v>5642</v>
      </c>
      <c r="K241" t="s">
        <v>5643</v>
      </c>
      <c r="L241" t="s">
        <v>5644</v>
      </c>
      <c r="M241" t="s">
        <v>5645</v>
      </c>
      <c r="N241" t="s">
        <v>5646</v>
      </c>
      <c r="O241" t="s">
        <v>5647</v>
      </c>
      <c r="P241">
        <f>-588.162557111434 -2.27463301229136 -365.010767912198</f>
        <v>-955.44795803592342</v>
      </c>
      <c r="Q241" t="s">
        <v>5648</v>
      </c>
      <c r="R241" t="s">
        <v>5649</v>
      </c>
      <c r="S241" t="s">
        <v>5650</v>
      </c>
      <c r="T241" t="s">
        <v>5651</v>
      </c>
      <c r="U241" t="s">
        <v>5652</v>
      </c>
      <c r="V241" t="s">
        <v>5653</v>
      </c>
      <c r="W241" t="s">
        <v>5654</v>
      </c>
      <c r="X241" t="s">
        <v>5655</v>
      </c>
      <c r="Y241" t="s">
        <v>5656</v>
      </c>
    </row>
    <row r="242" spans="1:25" x14ac:dyDescent="0.3">
      <c r="A242">
        <v>12050</v>
      </c>
      <c r="B242" t="s">
        <v>5657</v>
      </c>
      <c r="C242" t="s">
        <v>5658</v>
      </c>
      <c r="D242" t="s">
        <v>5659</v>
      </c>
      <c r="E242" t="s">
        <v>5660</v>
      </c>
      <c r="F242" t="s">
        <v>5661</v>
      </c>
      <c r="G242" t="s">
        <v>5662</v>
      </c>
      <c r="H242" t="s">
        <v>5663</v>
      </c>
      <c r="I242" t="s">
        <v>5664</v>
      </c>
      <c r="J242" t="s">
        <v>5665</v>
      </c>
      <c r="K242" t="s">
        <v>5666</v>
      </c>
      <c r="L242" t="s">
        <v>5667</v>
      </c>
      <c r="M242" t="s">
        <v>5668</v>
      </c>
      <c r="N242" t="s">
        <v>5669</v>
      </c>
      <c r="O242" t="s">
        <v>5670</v>
      </c>
      <c r="P242">
        <f>-588.659155529572 -2.42444046187347 -365.095322923474</f>
        <v>-956.17891891491945</v>
      </c>
      <c r="Q242" t="s">
        <v>5671</v>
      </c>
      <c r="R242" t="s">
        <v>5672</v>
      </c>
      <c r="S242" t="s">
        <v>5673</v>
      </c>
      <c r="T242" t="s">
        <v>5674</v>
      </c>
      <c r="U242" t="s">
        <v>5675</v>
      </c>
      <c r="V242" t="s">
        <v>5676</v>
      </c>
      <c r="W242" t="s">
        <v>5677</v>
      </c>
      <c r="X242" t="s">
        <v>5678</v>
      </c>
      <c r="Y242" t="s">
        <v>5679</v>
      </c>
    </row>
    <row r="243" spans="1:25" x14ac:dyDescent="0.3">
      <c r="A243">
        <v>12100</v>
      </c>
      <c r="B243" t="s">
        <v>5680</v>
      </c>
      <c r="C243" t="s">
        <v>5681</v>
      </c>
      <c r="D243" t="s">
        <v>5682</v>
      </c>
      <c r="E243" t="s">
        <v>5683</v>
      </c>
      <c r="F243" t="s">
        <v>5684</v>
      </c>
      <c r="G243" t="s">
        <v>5685</v>
      </c>
      <c r="H243" t="s">
        <v>5686</v>
      </c>
      <c r="I243" t="s">
        <v>5687</v>
      </c>
      <c r="J243" t="s">
        <v>5688</v>
      </c>
      <c r="K243" t="s">
        <v>5689</v>
      </c>
      <c r="L243" t="s">
        <v>5690</v>
      </c>
      <c r="M243" t="s">
        <v>5691</v>
      </c>
      <c r="N243" t="s">
        <v>5692</v>
      </c>
      <c r="O243" t="s">
        <v>5693</v>
      </c>
      <c r="P243">
        <f>-589.396338063016 -2.76979765274336 -365.368174259753</f>
        <v>-957.53430997551231</v>
      </c>
      <c r="Q243" t="s">
        <v>5694</v>
      </c>
      <c r="R243" t="s">
        <v>5695</v>
      </c>
      <c r="S243" t="s">
        <v>5696</v>
      </c>
      <c r="T243" t="s">
        <v>5697</v>
      </c>
      <c r="U243" t="s">
        <v>5698</v>
      </c>
      <c r="V243" t="s">
        <v>5699</v>
      </c>
      <c r="W243" t="s">
        <v>5700</v>
      </c>
      <c r="X243" t="s">
        <v>5701</v>
      </c>
      <c r="Y243" t="s">
        <v>5702</v>
      </c>
    </row>
    <row r="244" spans="1:25" x14ac:dyDescent="0.3">
      <c r="A244">
        <v>12150</v>
      </c>
      <c r="B244" t="s">
        <v>5703</v>
      </c>
      <c r="C244" t="s">
        <v>5704</v>
      </c>
      <c r="D244" t="s">
        <v>5705</v>
      </c>
      <c r="E244" t="s">
        <v>5706</v>
      </c>
      <c r="F244" t="s">
        <v>5707</v>
      </c>
      <c r="G244" t="s">
        <v>5708</v>
      </c>
      <c r="H244" t="s">
        <v>5709</v>
      </c>
      <c r="I244" t="s">
        <v>5710</v>
      </c>
      <c r="J244" t="s">
        <v>5711</v>
      </c>
      <c r="K244" t="s">
        <v>5712</v>
      </c>
      <c r="L244" t="s">
        <v>5713</v>
      </c>
      <c r="M244" t="s">
        <v>5714</v>
      </c>
      <c r="N244" t="s">
        <v>5715</v>
      </c>
      <c r="O244" t="s">
        <v>5716</v>
      </c>
      <c r="P244">
        <f>-589.763517318014 -2.91080932001978 -365.496075468037</f>
        <v>-958.17040210607081</v>
      </c>
      <c r="Q244" t="s">
        <v>5717</v>
      </c>
      <c r="R244" t="s">
        <v>5718</v>
      </c>
      <c r="S244" t="s">
        <v>5719</v>
      </c>
      <c r="T244" t="s">
        <v>5720</v>
      </c>
      <c r="U244" t="s">
        <v>5721</v>
      </c>
      <c r="V244" t="s">
        <v>5722</v>
      </c>
      <c r="W244" t="s">
        <v>5723</v>
      </c>
      <c r="X244" t="s">
        <v>5724</v>
      </c>
      <c r="Y244" t="s">
        <v>5725</v>
      </c>
    </row>
    <row r="245" spans="1:25" x14ac:dyDescent="0.3">
      <c r="A245">
        <v>12200</v>
      </c>
      <c r="B245" t="s">
        <v>5726</v>
      </c>
      <c r="C245" t="s">
        <v>5727</v>
      </c>
      <c r="D245" t="s">
        <v>5728</v>
      </c>
      <c r="E245" t="s">
        <v>5729</v>
      </c>
      <c r="F245" t="s">
        <v>5730</v>
      </c>
      <c r="G245" t="s">
        <v>5731</v>
      </c>
      <c r="H245" t="s">
        <v>5732</v>
      </c>
      <c r="I245" t="s">
        <v>5733</v>
      </c>
      <c r="J245" t="s">
        <v>5734</v>
      </c>
      <c r="K245" t="s">
        <v>5735</v>
      </c>
      <c r="L245" t="s">
        <v>5736</v>
      </c>
      <c r="M245" t="s">
        <v>5737</v>
      </c>
      <c r="N245" t="s">
        <v>5738</v>
      </c>
      <c r="O245" t="s">
        <v>5739</v>
      </c>
      <c r="P245">
        <f>-590.192480710179 -3.18811095690899 -365.752767740124</f>
        <v>-959.13335940721197</v>
      </c>
      <c r="Q245" t="s">
        <v>5740</v>
      </c>
      <c r="R245" t="s">
        <v>5741</v>
      </c>
      <c r="S245" t="s">
        <v>5742</v>
      </c>
      <c r="T245" t="s">
        <v>5743</v>
      </c>
      <c r="U245" t="s">
        <v>5744</v>
      </c>
      <c r="V245" t="s">
        <v>5745</v>
      </c>
      <c r="W245" t="s">
        <v>5746</v>
      </c>
      <c r="X245" t="s">
        <v>5747</v>
      </c>
      <c r="Y245" t="s">
        <v>5748</v>
      </c>
    </row>
    <row r="246" spans="1:25" x14ac:dyDescent="0.3">
      <c r="A246">
        <v>12250</v>
      </c>
      <c r="B246" t="s">
        <v>5749</v>
      </c>
      <c r="C246" t="s">
        <v>5750</v>
      </c>
      <c r="D246" t="s">
        <v>5751</v>
      </c>
      <c r="E246" t="s">
        <v>5752</v>
      </c>
      <c r="F246" t="s">
        <v>5753</v>
      </c>
      <c r="G246" t="s">
        <v>5754</v>
      </c>
      <c r="H246" t="s">
        <v>5755</v>
      </c>
      <c r="I246" t="s">
        <v>5756</v>
      </c>
      <c r="J246" t="s">
        <v>5757</v>
      </c>
      <c r="K246" t="s">
        <v>5758</v>
      </c>
      <c r="L246" t="s">
        <v>5759</v>
      </c>
      <c r="M246" t="s">
        <v>5760</v>
      </c>
      <c r="N246" t="s">
        <v>5761</v>
      </c>
      <c r="O246" t="s">
        <v>5762</v>
      </c>
      <c r="P246">
        <f>-590.328516223503 -2.99878194004714 -365.774140145312</f>
        <v>-959.10143830886216</v>
      </c>
      <c r="Q246" t="s">
        <v>5763</v>
      </c>
      <c r="R246" t="s">
        <v>5764</v>
      </c>
      <c r="S246" t="s">
        <v>5765</v>
      </c>
      <c r="T246" t="s">
        <v>5766</v>
      </c>
      <c r="U246" t="s">
        <v>5767</v>
      </c>
      <c r="V246" t="s">
        <v>5768</v>
      </c>
      <c r="W246" t="s">
        <v>5769</v>
      </c>
      <c r="X246" t="s">
        <v>5770</v>
      </c>
      <c r="Y246" t="s">
        <v>5771</v>
      </c>
    </row>
    <row r="247" spans="1:25" x14ac:dyDescent="0.3">
      <c r="A247">
        <v>12300</v>
      </c>
      <c r="B247" t="s">
        <v>5772</v>
      </c>
      <c r="C247" t="s">
        <v>5773</v>
      </c>
      <c r="D247" t="s">
        <v>5774</v>
      </c>
      <c r="E247" t="s">
        <v>5775</v>
      </c>
      <c r="F247" t="s">
        <v>5776</v>
      </c>
      <c r="G247" t="s">
        <v>5777</v>
      </c>
      <c r="H247" t="s">
        <v>5778</v>
      </c>
      <c r="I247" t="s">
        <v>5779</v>
      </c>
      <c r="J247" t="s">
        <v>5780</v>
      </c>
      <c r="K247" t="s">
        <v>5781</v>
      </c>
      <c r="L247" t="s">
        <v>5782</v>
      </c>
      <c r="M247" t="s">
        <v>5783</v>
      </c>
      <c r="N247" t="s">
        <v>5784</v>
      </c>
      <c r="O247" t="s">
        <v>5785</v>
      </c>
      <c r="P247">
        <f>-590.252858610456 -3.00648139970599 -365.824613044486</f>
        <v>-959.08395305464796</v>
      </c>
      <c r="Q247" t="s">
        <v>5786</v>
      </c>
      <c r="R247" t="s">
        <v>5787</v>
      </c>
      <c r="S247" t="s">
        <v>5788</v>
      </c>
      <c r="T247" t="s">
        <v>5789</v>
      </c>
      <c r="U247" t="s">
        <v>5790</v>
      </c>
      <c r="V247" t="s">
        <v>5791</v>
      </c>
      <c r="W247" t="s">
        <v>5792</v>
      </c>
      <c r="X247" t="s">
        <v>5793</v>
      </c>
      <c r="Y247" t="s">
        <v>5794</v>
      </c>
    </row>
    <row r="248" spans="1:25" x14ac:dyDescent="0.3">
      <c r="A248">
        <v>12350</v>
      </c>
      <c r="B248" t="s">
        <v>5795</v>
      </c>
      <c r="C248" t="s">
        <v>5796</v>
      </c>
      <c r="D248" t="s">
        <v>5797</v>
      </c>
      <c r="E248" t="s">
        <v>5798</v>
      </c>
      <c r="F248" t="s">
        <v>5799</v>
      </c>
      <c r="G248" t="s">
        <v>5800</v>
      </c>
      <c r="H248" t="s">
        <v>5801</v>
      </c>
      <c r="I248" t="s">
        <v>5802</v>
      </c>
      <c r="J248" t="s">
        <v>5803</v>
      </c>
      <c r="K248" t="s">
        <v>5804</v>
      </c>
      <c r="L248" t="s">
        <v>5805</v>
      </c>
      <c r="M248" t="s">
        <v>5806</v>
      </c>
      <c r="N248" t="s">
        <v>5807</v>
      </c>
      <c r="O248" t="s">
        <v>5808</v>
      </c>
      <c r="P248">
        <f>-589.914290607962 -3.05424764746454 -365.812918217994</f>
        <v>-958.78145647342058</v>
      </c>
      <c r="Q248" t="s">
        <v>5809</v>
      </c>
      <c r="R248" t="s">
        <v>5810</v>
      </c>
      <c r="S248" t="s">
        <v>5811</v>
      </c>
      <c r="T248" t="s">
        <v>5812</v>
      </c>
      <c r="U248" t="s">
        <v>5813</v>
      </c>
      <c r="V248" t="s">
        <v>5814</v>
      </c>
      <c r="W248" t="s">
        <v>5815</v>
      </c>
      <c r="X248" t="s">
        <v>5816</v>
      </c>
      <c r="Y248" t="s">
        <v>5817</v>
      </c>
    </row>
    <row r="249" spans="1:25" x14ac:dyDescent="0.3">
      <c r="A249">
        <v>12400</v>
      </c>
      <c r="B249" t="s">
        <v>5818</v>
      </c>
      <c r="C249" t="s">
        <v>5819</v>
      </c>
      <c r="D249" t="s">
        <v>5820</v>
      </c>
      <c r="E249" t="s">
        <v>5821</v>
      </c>
      <c r="F249" t="s">
        <v>5822</v>
      </c>
      <c r="G249" t="s">
        <v>5823</v>
      </c>
      <c r="H249" t="s">
        <v>5824</v>
      </c>
      <c r="I249" t="s">
        <v>5825</v>
      </c>
      <c r="J249" t="s">
        <v>5826</v>
      </c>
      <c r="K249" t="s">
        <v>5827</v>
      </c>
      <c r="L249" t="s">
        <v>5828</v>
      </c>
      <c r="M249" t="s">
        <v>5829</v>
      </c>
      <c r="N249" t="s">
        <v>5830</v>
      </c>
      <c r="O249" t="s">
        <v>5831</v>
      </c>
      <c r="P249">
        <f>-589.345514441172 -3.27283593119341 -365.896488799259</f>
        <v>-958.51483917162432</v>
      </c>
      <c r="Q249" t="s">
        <v>5832</v>
      </c>
      <c r="R249" t="s">
        <v>5833</v>
      </c>
      <c r="S249" t="s">
        <v>5834</v>
      </c>
      <c r="T249" t="s">
        <v>5835</v>
      </c>
      <c r="U249" t="s">
        <v>5836</v>
      </c>
      <c r="V249" t="s">
        <v>5837</v>
      </c>
      <c r="W249" t="s">
        <v>5838</v>
      </c>
      <c r="X249" t="s">
        <v>5839</v>
      </c>
      <c r="Y249" t="s">
        <v>5840</v>
      </c>
    </row>
    <row r="250" spans="1:25" x14ac:dyDescent="0.3">
      <c r="A250">
        <v>12450</v>
      </c>
      <c r="B250" t="s">
        <v>5841</v>
      </c>
      <c r="C250" t="s">
        <v>5842</v>
      </c>
      <c r="D250" t="s">
        <v>5843</v>
      </c>
      <c r="E250" t="s">
        <v>5844</v>
      </c>
      <c r="F250" t="s">
        <v>5845</v>
      </c>
      <c r="G250" t="s">
        <v>5846</v>
      </c>
      <c r="H250" t="s">
        <v>5847</v>
      </c>
      <c r="I250" t="s">
        <v>5848</v>
      </c>
      <c r="J250" t="s">
        <v>5849</v>
      </c>
      <c r="K250" t="s">
        <v>5850</v>
      </c>
      <c r="L250" t="s">
        <v>5851</v>
      </c>
      <c r="M250" t="s">
        <v>5852</v>
      </c>
      <c r="N250" t="s">
        <v>5853</v>
      </c>
      <c r="O250" t="s">
        <v>5854</v>
      </c>
      <c r="P250">
        <f>-589.011818021149 -3.13655949277086 -365.96193660654</f>
        <v>-958.11031412045986</v>
      </c>
      <c r="Q250" t="s">
        <v>5855</v>
      </c>
      <c r="R250" t="s">
        <v>5856</v>
      </c>
      <c r="S250" t="s">
        <v>5857</v>
      </c>
      <c r="T250" t="s">
        <v>5858</v>
      </c>
      <c r="U250" t="s">
        <v>5859</v>
      </c>
      <c r="V250" t="s">
        <v>5860</v>
      </c>
      <c r="W250" t="s">
        <v>5861</v>
      </c>
      <c r="X250" t="s">
        <v>5862</v>
      </c>
      <c r="Y250" t="s">
        <v>5863</v>
      </c>
    </row>
    <row r="251" spans="1:25" x14ac:dyDescent="0.3">
      <c r="A251">
        <v>12500</v>
      </c>
      <c r="B251" t="s">
        <v>5864</v>
      </c>
      <c r="C251" t="s">
        <v>5865</v>
      </c>
      <c r="D251" t="s">
        <v>5866</v>
      </c>
      <c r="E251" t="s">
        <v>5867</v>
      </c>
      <c r="F251" t="s">
        <v>5868</v>
      </c>
      <c r="G251" t="s">
        <v>5869</v>
      </c>
      <c r="H251" t="s">
        <v>5870</v>
      </c>
      <c r="I251" t="s">
        <v>5871</v>
      </c>
      <c r="J251" t="s">
        <v>5872</v>
      </c>
      <c r="K251" t="s">
        <v>5873</v>
      </c>
      <c r="L251" t="s">
        <v>5874</v>
      </c>
      <c r="M251" t="s">
        <v>5875</v>
      </c>
      <c r="N251" t="s">
        <v>5876</v>
      </c>
      <c r="O251" t="s">
        <v>5877</v>
      </c>
      <c r="P251">
        <f>-588.246632110927 -2.31825793610551 -366.031742885018</f>
        <v>-956.5966329320504</v>
      </c>
      <c r="Q251" t="s">
        <v>5878</v>
      </c>
      <c r="R251" t="s">
        <v>5879</v>
      </c>
      <c r="S251" t="s">
        <v>5880</v>
      </c>
      <c r="T251" t="s">
        <v>5881</v>
      </c>
      <c r="U251" t="s">
        <v>5882</v>
      </c>
      <c r="V251" t="s">
        <v>5883</v>
      </c>
      <c r="W251" t="s">
        <v>5884</v>
      </c>
      <c r="X251" t="s">
        <v>5885</v>
      </c>
      <c r="Y251" t="s">
        <v>5886</v>
      </c>
    </row>
    <row r="252" spans="1:25" x14ac:dyDescent="0.3">
      <c r="A252">
        <v>12550</v>
      </c>
      <c r="B252" t="s">
        <v>5887</v>
      </c>
      <c r="C252" t="s">
        <v>5888</v>
      </c>
      <c r="D252" t="s">
        <v>5889</v>
      </c>
      <c r="E252" t="s">
        <v>5890</v>
      </c>
      <c r="F252" t="s">
        <v>5891</v>
      </c>
      <c r="G252" t="s">
        <v>5892</v>
      </c>
      <c r="H252" t="s">
        <v>5893</v>
      </c>
      <c r="I252" t="s">
        <v>5894</v>
      </c>
      <c r="J252" t="s">
        <v>5895</v>
      </c>
      <c r="K252" t="s">
        <v>5896</v>
      </c>
      <c r="L252" t="s">
        <v>5897</v>
      </c>
      <c r="M252" t="s">
        <v>5898</v>
      </c>
      <c r="N252" t="s">
        <v>5899</v>
      </c>
      <c r="O252" t="s">
        <v>5900</v>
      </c>
      <c r="P252">
        <f>-587.919411838167 -1.46240772086139 -365.937490284573</f>
        <v>-955.31930984360133</v>
      </c>
      <c r="Q252" t="s">
        <v>5901</v>
      </c>
      <c r="R252" t="s">
        <v>5902</v>
      </c>
      <c r="S252" t="s">
        <v>5903</v>
      </c>
      <c r="T252" t="s">
        <v>5904</v>
      </c>
      <c r="U252" t="s">
        <v>5905</v>
      </c>
      <c r="V252" t="s">
        <v>5906</v>
      </c>
      <c r="W252" t="s">
        <v>5907</v>
      </c>
      <c r="X252" t="s">
        <v>5908</v>
      </c>
      <c r="Y252" t="s">
        <v>5909</v>
      </c>
    </row>
    <row r="253" spans="1:25" x14ac:dyDescent="0.3">
      <c r="A253">
        <v>12600</v>
      </c>
      <c r="B253" t="s">
        <v>5910</v>
      </c>
      <c r="C253" t="s">
        <v>5911</v>
      </c>
      <c r="D253" t="s">
        <v>5912</v>
      </c>
      <c r="E253" t="s">
        <v>5913</v>
      </c>
      <c r="F253" t="s">
        <v>5914</v>
      </c>
      <c r="G253" t="s">
        <v>5915</v>
      </c>
      <c r="H253" t="s">
        <v>5916</v>
      </c>
      <c r="I253" t="s">
        <v>5917</v>
      </c>
      <c r="J253" t="s">
        <v>5918</v>
      </c>
      <c r="K253" t="s">
        <v>5919</v>
      </c>
      <c r="L253" t="s">
        <v>5920</v>
      </c>
      <c r="M253" t="s">
        <v>5921</v>
      </c>
      <c r="N253" t="s">
        <v>5922</v>
      </c>
      <c r="O253" t="s">
        <v>5923</v>
      </c>
      <c r="P253">
        <f>-587.305561606442 -1.51472556861449 -366.119063849895</f>
        <v>-954.93935102495152</v>
      </c>
      <c r="Q253" t="s">
        <v>5924</v>
      </c>
      <c r="R253" t="s">
        <v>5925</v>
      </c>
      <c r="S253" t="s">
        <v>5926</v>
      </c>
      <c r="T253" t="s">
        <v>5927</v>
      </c>
      <c r="U253" t="s">
        <v>5928</v>
      </c>
      <c r="V253" t="s">
        <v>5929</v>
      </c>
      <c r="W253" t="s">
        <v>5930</v>
      </c>
      <c r="X253" t="s">
        <v>5931</v>
      </c>
      <c r="Y253" t="s">
        <v>5932</v>
      </c>
    </row>
    <row r="254" spans="1:25" x14ac:dyDescent="0.3">
      <c r="A254">
        <v>12650</v>
      </c>
      <c r="B254" t="s">
        <v>5933</v>
      </c>
      <c r="C254" t="s">
        <v>5934</v>
      </c>
      <c r="D254" t="s">
        <v>5935</v>
      </c>
      <c r="E254" t="s">
        <v>5936</v>
      </c>
      <c r="F254" t="s">
        <v>5937</v>
      </c>
      <c r="G254" t="s">
        <v>5938</v>
      </c>
      <c r="H254" t="s">
        <v>5939</v>
      </c>
      <c r="I254" t="s">
        <v>5940</v>
      </c>
      <c r="J254" t="s">
        <v>5941</v>
      </c>
      <c r="K254" t="s">
        <v>5942</v>
      </c>
      <c r="L254" t="s">
        <v>5943</v>
      </c>
      <c r="M254" t="s">
        <v>5944</v>
      </c>
      <c r="N254" t="s">
        <v>5945</v>
      </c>
      <c r="O254" t="s">
        <v>5946</v>
      </c>
      <c r="P254">
        <f>-587.318813138117 -1.45155192353081 -366.079823234204</f>
        <v>-954.85018829585181</v>
      </c>
      <c r="Q254" t="s">
        <v>5947</v>
      </c>
      <c r="R254" t="s">
        <v>5948</v>
      </c>
      <c r="S254" t="s">
        <v>5949</v>
      </c>
      <c r="T254" t="s">
        <v>5950</v>
      </c>
      <c r="U254" t="s">
        <v>5951</v>
      </c>
      <c r="V254" t="s">
        <v>5952</v>
      </c>
      <c r="W254" t="s">
        <v>5953</v>
      </c>
      <c r="X254" t="s">
        <v>5954</v>
      </c>
      <c r="Y254" t="s">
        <v>5955</v>
      </c>
    </row>
    <row r="255" spans="1:25" x14ac:dyDescent="0.3">
      <c r="A255">
        <v>12700</v>
      </c>
      <c r="B255" t="s">
        <v>5956</v>
      </c>
      <c r="C255" t="s">
        <v>5957</v>
      </c>
      <c r="D255" t="s">
        <v>5958</v>
      </c>
      <c r="E255" t="s">
        <v>5959</v>
      </c>
      <c r="F255" t="s">
        <v>5960</v>
      </c>
      <c r="G255" t="s">
        <v>5961</v>
      </c>
      <c r="H255" t="s">
        <v>5962</v>
      </c>
      <c r="I255" t="s">
        <v>5963</v>
      </c>
      <c r="J255" t="s">
        <v>5964</v>
      </c>
      <c r="K255" t="s">
        <v>5965</v>
      </c>
      <c r="L255" t="s">
        <v>5966</v>
      </c>
      <c r="M255" t="s">
        <v>5967</v>
      </c>
      <c r="N255" t="s">
        <v>5968</v>
      </c>
      <c r="O255" t="s">
        <v>5969</v>
      </c>
      <c r="P255">
        <f>-587.457252343074 -2.53270362675698 -366.109194380585</f>
        <v>-956.09915035041593</v>
      </c>
      <c r="Q255" t="s">
        <v>5970</v>
      </c>
      <c r="R255" t="s">
        <v>5971</v>
      </c>
      <c r="S255" t="s">
        <v>5972</v>
      </c>
      <c r="T255" t="s">
        <v>5973</v>
      </c>
      <c r="U255" t="s">
        <v>5974</v>
      </c>
      <c r="V255" t="s">
        <v>5975</v>
      </c>
      <c r="W255" t="s">
        <v>5976</v>
      </c>
      <c r="X255" t="s">
        <v>5977</v>
      </c>
      <c r="Y255" t="s">
        <v>5978</v>
      </c>
    </row>
    <row r="256" spans="1:25" x14ac:dyDescent="0.3">
      <c r="A256">
        <v>12750</v>
      </c>
      <c r="B256" t="s">
        <v>5979</v>
      </c>
      <c r="C256" t="s">
        <v>5980</v>
      </c>
      <c r="D256" t="s">
        <v>5981</v>
      </c>
      <c r="E256" t="s">
        <v>5982</v>
      </c>
      <c r="F256" t="s">
        <v>5983</v>
      </c>
      <c r="G256" t="s">
        <v>5984</v>
      </c>
      <c r="H256" t="s">
        <v>5985</v>
      </c>
      <c r="I256" t="s">
        <v>5986</v>
      </c>
      <c r="J256" t="s">
        <v>5987</v>
      </c>
      <c r="K256" t="s">
        <v>5988</v>
      </c>
      <c r="L256" t="s">
        <v>5989</v>
      </c>
      <c r="M256" t="s">
        <v>5990</v>
      </c>
      <c r="N256" t="s">
        <v>5991</v>
      </c>
      <c r="O256" t="s">
        <v>5992</v>
      </c>
      <c r="P256">
        <f>-587.352155998515 -2.44928802833238 -366.08179197215</f>
        <v>-955.88323599899729</v>
      </c>
      <c r="Q256" t="s">
        <v>5993</v>
      </c>
      <c r="R256" t="s">
        <v>5994</v>
      </c>
      <c r="S256" t="s">
        <v>5995</v>
      </c>
      <c r="T256" t="s">
        <v>5996</v>
      </c>
      <c r="U256" t="s">
        <v>5997</v>
      </c>
      <c r="V256" t="s">
        <v>5998</v>
      </c>
      <c r="W256" t="s">
        <v>5999</v>
      </c>
      <c r="X256" t="s">
        <v>6000</v>
      </c>
      <c r="Y256" t="s">
        <v>6001</v>
      </c>
    </row>
    <row r="257" spans="1:25" x14ac:dyDescent="0.3">
      <c r="A257">
        <v>12800</v>
      </c>
      <c r="B257" t="s">
        <v>6002</v>
      </c>
      <c r="C257" t="s">
        <v>6003</v>
      </c>
      <c r="D257" t="s">
        <v>6004</v>
      </c>
      <c r="E257" t="s">
        <v>6005</v>
      </c>
      <c r="F257" t="s">
        <v>6006</v>
      </c>
      <c r="G257" t="s">
        <v>6007</v>
      </c>
      <c r="H257" t="s">
        <v>6008</v>
      </c>
      <c r="I257" t="s">
        <v>6009</v>
      </c>
      <c r="J257" t="s">
        <v>6010</v>
      </c>
      <c r="K257" t="s">
        <v>6011</v>
      </c>
      <c r="L257" t="s">
        <v>6012</v>
      </c>
      <c r="M257" t="s">
        <v>6013</v>
      </c>
      <c r="N257" t="s">
        <v>6014</v>
      </c>
      <c r="O257" t="s">
        <v>6015</v>
      </c>
      <c r="P257">
        <f>-587.378956935962 -1.50100660127237 -366.2678500579</f>
        <v>-955.14781359513438</v>
      </c>
      <c r="Q257" t="s">
        <v>6016</v>
      </c>
      <c r="R257" t="s">
        <v>6017</v>
      </c>
      <c r="S257" t="s">
        <v>6018</v>
      </c>
      <c r="T257" t="s">
        <v>6019</v>
      </c>
      <c r="U257" t="s">
        <v>6020</v>
      </c>
      <c r="V257" t="s">
        <v>6021</v>
      </c>
      <c r="W257" t="s">
        <v>6022</v>
      </c>
      <c r="X257" t="s">
        <v>6023</v>
      </c>
      <c r="Y257" t="s">
        <v>6024</v>
      </c>
    </row>
    <row r="258" spans="1:25" x14ac:dyDescent="0.3">
      <c r="A258">
        <v>12850</v>
      </c>
      <c r="B258" t="s">
        <v>6025</v>
      </c>
      <c r="C258" t="s">
        <v>6026</v>
      </c>
      <c r="D258" t="s">
        <v>6027</v>
      </c>
      <c r="E258" t="s">
        <v>6028</v>
      </c>
      <c r="F258" t="s">
        <v>6029</v>
      </c>
      <c r="G258" t="s">
        <v>6030</v>
      </c>
      <c r="H258" t="s">
        <v>6031</v>
      </c>
      <c r="I258" t="s">
        <v>6032</v>
      </c>
      <c r="J258" t="s">
        <v>6033</v>
      </c>
      <c r="K258" t="s">
        <v>6034</v>
      </c>
      <c r="L258" t="s">
        <v>6035</v>
      </c>
      <c r="M258" t="s">
        <v>6036</v>
      </c>
      <c r="N258" t="s">
        <v>6037</v>
      </c>
      <c r="O258" t="s">
        <v>6038</v>
      </c>
      <c r="P258">
        <f>-587.11280256893 -1.3316753178276 -366.339564314351</f>
        <v>-954.7840422011086</v>
      </c>
      <c r="Q258" t="s">
        <v>6039</v>
      </c>
      <c r="R258" t="s">
        <v>6040</v>
      </c>
      <c r="S258" t="s">
        <v>6041</v>
      </c>
      <c r="T258" t="s">
        <v>6042</v>
      </c>
      <c r="U258" t="s">
        <v>6043</v>
      </c>
      <c r="V258" t="s">
        <v>6044</v>
      </c>
      <c r="W258" t="s">
        <v>6045</v>
      </c>
      <c r="X258" t="s">
        <v>6046</v>
      </c>
      <c r="Y258" t="s">
        <v>6047</v>
      </c>
    </row>
    <row r="259" spans="1:25" x14ac:dyDescent="0.3">
      <c r="A259">
        <v>12900</v>
      </c>
      <c r="B259" t="s">
        <v>6048</v>
      </c>
      <c r="C259" t="s">
        <v>6049</v>
      </c>
      <c r="D259" t="s">
        <v>6050</v>
      </c>
      <c r="E259" t="s">
        <v>6051</v>
      </c>
      <c r="F259" t="s">
        <v>6052</v>
      </c>
      <c r="G259" t="s">
        <v>6053</v>
      </c>
      <c r="H259" t="s">
        <v>6054</v>
      </c>
      <c r="I259" t="s">
        <v>6055</v>
      </c>
      <c r="J259" t="s">
        <v>6056</v>
      </c>
      <c r="K259" t="s">
        <v>6057</v>
      </c>
      <c r="L259" t="s">
        <v>6058</v>
      </c>
      <c r="M259" t="s">
        <v>6059</v>
      </c>
      <c r="N259" t="s">
        <v>6060</v>
      </c>
      <c r="O259" t="s">
        <v>6061</v>
      </c>
      <c r="P259">
        <f>-585.795442681933 -1.81001943219508 -366.271897430434</f>
        <v>-953.87735954456207</v>
      </c>
      <c r="Q259" t="s">
        <v>6062</v>
      </c>
      <c r="R259" t="s">
        <v>6063</v>
      </c>
      <c r="S259" t="s">
        <v>6064</v>
      </c>
      <c r="T259" t="s">
        <v>6065</v>
      </c>
      <c r="U259" t="s">
        <v>6066</v>
      </c>
      <c r="V259" t="s">
        <v>6067</v>
      </c>
      <c r="W259" t="s">
        <v>6068</v>
      </c>
      <c r="X259" t="s">
        <v>6069</v>
      </c>
      <c r="Y259" t="s">
        <v>6070</v>
      </c>
    </row>
    <row r="260" spans="1:25" x14ac:dyDescent="0.3">
      <c r="A260">
        <v>12950</v>
      </c>
      <c r="B260" t="s">
        <v>6071</v>
      </c>
      <c r="C260" t="s">
        <v>6072</v>
      </c>
      <c r="D260" t="s">
        <v>6073</v>
      </c>
      <c r="E260" t="s">
        <v>6074</v>
      </c>
      <c r="F260" t="s">
        <v>6075</v>
      </c>
      <c r="G260" t="s">
        <v>6076</v>
      </c>
      <c r="H260" t="s">
        <v>6077</v>
      </c>
      <c r="I260" t="s">
        <v>6078</v>
      </c>
      <c r="J260" t="s">
        <v>6079</v>
      </c>
      <c r="K260" t="s">
        <v>6080</v>
      </c>
      <c r="L260" t="s">
        <v>6081</v>
      </c>
      <c r="M260" t="s">
        <v>6082</v>
      </c>
      <c r="N260" t="s">
        <v>6083</v>
      </c>
      <c r="O260" t="s">
        <v>6084</v>
      </c>
      <c r="P260">
        <f>-585.535433237314 -2.03618646013683 -366.253835503347</f>
        <v>-953.82545520079782</v>
      </c>
      <c r="Q260" t="s">
        <v>6085</v>
      </c>
      <c r="R260" t="s">
        <v>6086</v>
      </c>
      <c r="S260" t="s">
        <v>6087</v>
      </c>
      <c r="T260" t="s">
        <v>6088</v>
      </c>
      <c r="U260" t="s">
        <v>6089</v>
      </c>
      <c r="V260" t="s">
        <v>6090</v>
      </c>
      <c r="W260" t="s">
        <v>6091</v>
      </c>
      <c r="X260" t="s">
        <v>6092</v>
      </c>
      <c r="Y260" t="s">
        <v>6093</v>
      </c>
    </row>
    <row r="261" spans="1:25" x14ac:dyDescent="0.3">
      <c r="A261">
        <v>13000</v>
      </c>
      <c r="B261" t="s">
        <v>6094</v>
      </c>
      <c r="C261" t="s">
        <v>6095</v>
      </c>
      <c r="D261" t="s">
        <v>6096</v>
      </c>
      <c r="E261" t="s">
        <v>6097</v>
      </c>
      <c r="F261" t="s">
        <v>6098</v>
      </c>
      <c r="G261" t="s">
        <v>6099</v>
      </c>
      <c r="H261" t="s">
        <v>6100</v>
      </c>
      <c r="I261" t="s">
        <v>6101</v>
      </c>
      <c r="J261" t="s">
        <v>6102</v>
      </c>
      <c r="K261" t="s">
        <v>6103</v>
      </c>
      <c r="L261" t="s">
        <v>6104</v>
      </c>
      <c r="M261" t="s">
        <v>6105</v>
      </c>
      <c r="N261" t="s">
        <v>6106</v>
      </c>
      <c r="O261" t="s">
        <v>6107</v>
      </c>
      <c r="P261">
        <f>-585.60371929821 -1.79476261256127 -366.313424260106</f>
        <v>-953.71190617087723</v>
      </c>
      <c r="Q261" t="s">
        <v>6108</v>
      </c>
      <c r="R261" t="s">
        <v>6109</v>
      </c>
      <c r="S261" t="s">
        <v>6110</v>
      </c>
      <c r="T261" t="s">
        <v>6111</v>
      </c>
      <c r="U261" t="s">
        <v>6112</v>
      </c>
      <c r="V261" t="s">
        <v>6113</v>
      </c>
      <c r="W261" t="s">
        <v>6114</v>
      </c>
      <c r="X261" t="s">
        <v>6115</v>
      </c>
      <c r="Y261" t="s">
        <v>6116</v>
      </c>
    </row>
    <row r="262" spans="1:25" x14ac:dyDescent="0.3">
      <c r="A262">
        <v>13050</v>
      </c>
      <c r="B262" t="s">
        <v>6117</v>
      </c>
      <c r="C262" t="s">
        <v>6118</v>
      </c>
      <c r="D262" t="s">
        <v>6119</v>
      </c>
      <c r="E262" t="s">
        <v>6120</v>
      </c>
      <c r="F262" t="s">
        <v>6121</v>
      </c>
      <c r="G262" t="s">
        <v>6122</v>
      </c>
      <c r="H262" t="s">
        <v>6123</v>
      </c>
      <c r="I262" t="s">
        <v>6124</v>
      </c>
      <c r="J262" t="s">
        <v>6125</v>
      </c>
      <c r="K262" t="s">
        <v>6126</v>
      </c>
      <c r="L262" t="s">
        <v>6127</v>
      </c>
      <c r="M262" t="s">
        <v>6128</v>
      </c>
      <c r="N262" t="s">
        <v>6129</v>
      </c>
      <c r="O262" t="s">
        <v>6130</v>
      </c>
      <c r="P262">
        <f>-585.5092144877 -1.29392306503337 -366.251123693032</f>
        <v>-953.05426124576536</v>
      </c>
      <c r="Q262" t="s">
        <v>6131</v>
      </c>
      <c r="R262" t="s">
        <v>6132</v>
      </c>
      <c r="S262" t="s">
        <v>6133</v>
      </c>
      <c r="T262" t="s">
        <v>6134</v>
      </c>
      <c r="U262" t="s">
        <v>6135</v>
      </c>
      <c r="V262" t="s">
        <v>6136</v>
      </c>
      <c r="W262" t="s">
        <v>6137</v>
      </c>
      <c r="X262" t="s">
        <v>6138</v>
      </c>
      <c r="Y262" t="s">
        <v>6139</v>
      </c>
    </row>
    <row r="263" spans="1:25" x14ac:dyDescent="0.3">
      <c r="A263">
        <v>13100</v>
      </c>
      <c r="B263" t="s">
        <v>6140</v>
      </c>
      <c r="C263" t="s">
        <v>6141</v>
      </c>
      <c r="D263" t="s">
        <v>6142</v>
      </c>
      <c r="E263" t="s">
        <v>6143</v>
      </c>
      <c r="F263" t="s">
        <v>6144</v>
      </c>
      <c r="G263" t="s">
        <v>6145</v>
      </c>
      <c r="H263" t="s">
        <v>6146</v>
      </c>
      <c r="I263" t="s">
        <v>6147</v>
      </c>
      <c r="J263" t="s">
        <v>6148</v>
      </c>
      <c r="K263" t="s">
        <v>6149</v>
      </c>
      <c r="L263" t="s">
        <v>6150</v>
      </c>
      <c r="M263" t="s">
        <v>6151</v>
      </c>
      <c r="N263" t="s">
        <v>6152</v>
      </c>
      <c r="O263" t="s">
        <v>6153</v>
      </c>
      <c r="P263">
        <f>-585.70609116119 -1.44293690994482 -366.106818208192</f>
        <v>-953.25584627932676</v>
      </c>
      <c r="Q263" t="s">
        <v>6154</v>
      </c>
      <c r="R263" t="s">
        <v>6155</v>
      </c>
      <c r="S263" t="s">
        <v>6156</v>
      </c>
      <c r="T263" t="s">
        <v>6157</v>
      </c>
      <c r="U263" t="s">
        <v>6158</v>
      </c>
      <c r="V263" t="s">
        <v>6159</v>
      </c>
      <c r="W263" t="s">
        <v>6160</v>
      </c>
      <c r="X263" t="s">
        <v>6161</v>
      </c>
      <c r="Y263" t="s">
        <v>6162</v>
      </c>
    </row>
    <row r="264" spans="1:25" x14ac:dyDescent="0.3">
      <c r="A264">
        <v>13150</v>
      </c>
      <c r="B264" t="s">
        <v>6163</v>
      </c>
      <c r="C264" t="s">
        <v>6164</v>
      </c>
      <c r="D264" t="s">
        <v>6165</v>
      </c>
      <c r="E264" t="s">
        <v>6166</v>
      </c>
      <c r="F264" t="s">
        <v>6167</v>
      </c>
      <c r="G264" t="s">
        <v>6168</v>
      </c>
      <c r="H264" t="s">
        <v>6169</v>
      </c>
      <c r="I264" t="s">
        <v>6170</v>
      </c>
      <c r="J264" t="s">
        <v>6171</v>
      </c>
      <c r="K264" t="s">
        <v>6172</v>
      </c>
      <c r="L264" t="s">
        <v>6173</v>
      </c>
      <c r="M264" t="s">
        <v>6174</v>
      </c>
      <c r="N264" t="s">
        <v>6175</v>
      </c>
      <c r="O264" t="s">
        <v>6176</v>
      </c>
      <c r="P264">
        <f>-585.667375632332 -1.30062099203883 -366.046522712701</f>
        <v>-953.01451933707176</v>
      </c>
      <c r="Q264" t="s">
        <v>6177</v>
      </c>
      <c r="R264" t="s">
        <v>6178</v>
      </c>
      <c r="S264" t="s">
        <v>6179</v>
      </c>
      <c r="T264" t="s">
        <v>6180</v>
      </c>
      <c r="U264" t="s">
        <v>6181</v>
      </c>
      <c r="V264" t="s">
        <v>6182</v>
      </c>
      <c r="W264" t="s">
        <v>6183</v>
      </c>
      <c r="X264" t="s">
        <v>6184</v>
      </c>
      <c r="Y264" t="s">
        <v>6185</v>
      </c>
    </row>
    <row r="265" spans="1:25" x14ac:dyDescent="0.3">
      <c r="A265">
        <v>13200</v>
      </c>
      <c r="B265" t="s">
        <v>6186</v>
      </c>
      <c r="C265" t="s">
        <v>6187</v>
      </c>
      <c r="D265" t="s">
        <v>6188</v>
      </c>
      <c r="E265" t="s">
        <v>6189</v>
      </c>
      <c r="F265" t="s">
        <v>6190</v>
      </c>
      <c r="G265" t="s">
        <v>6191</v>
      </c>
      <c r="H265" t="s">
        <v>6192</v>
      </c>
      <c r="I265" t="s">
        <v>6193</v>
      </c>
      <c r="J265" t="s">
        <v>6194</v>
      </c>
      <c r="K265" t="s">
        <v>6195</v>
      </c>
      <c r="L265" t="s">
        <v>6196</v>
      </c>
      <c r="M265" t="s">
        <v>6197</v>
      </c>
      <c r="N265" t="s">
        <v>6198</v>
      </c>
      <c r="O265" t="s">
        <v>6199</v>
      </c>
      <c r="P265">
        <f>-585.540237011535 -1.27900624538211 -366.022047255592</f>
        <v>-952.8412905125092</v>
      </c>
      <c r="Q265" t="s">
        <v>6200</v>
      </c>
      <c r="R265" t="s">
        <v>6201</v>
      </c>
      <c r="S265" t="s">
        <v>6202</v>
      </c>
      <c r="T265" t="s">
        <v>6203</v>
      </c>
      <c r="U265" t="s">
        <v>6204</v>
      </c>
      <c r="V265" t="s">
        <v>6205</v>
      </c>
      <c r="W265" t="s">
        <v>6206</v>
      </c>
      <c r="X265" t="s">
        <v>6207</v>
      </c>
      <c r="Y265" t="s">
        <v>6208</v>
      </c>
    </row>
    <row r="266" spans="1:25" x14ac:dyDescent="0.3">
      <c r="A266">
        <v>13250</v>
      </c>
      <c r="B266" t="s">
        <v>6209</v>
      </c>
      <c r="C266" t="s">
        <v>6210</v>
      </c>
      <c r="D266" t="s">
        <v>6211</v>
      </c>
      <c r="E266" t="s">
        <v>6212</v>
      </c>
      <c r="F266" t="s">
        <v>6213</v>
      </c>
      <c r="G266" t="s">
        <v>6214</v>
      </c>
      <c r="H266" t="s">
        <v>6215</v>
      </c>
      <c r="I266" t="s">
        <v>6216</v>
      </c>
      <c r="J266" t="s">
        <v>6217</v>
      </c>
      <c r="K266" t="s">
        <v>6218</v>
      </c>
      <c r="L266" t="s">
        <v>6219</v>
      </c>
      <c r="M266" t="s">
        <v>6220</v>
      </c>
      <c r="N266" t="s">
        <v>6221</v>
      </c>
      <c r="O266" t="s">
        <v>6222</v>
      </c>
      <c r="P266">
        <f>-585.699469043082 -1.77192462866378 -366.060286857634</f>
        <v>-953.53168052937986</v>
      </c>
      <c r="Q266" t="s">
        <v>6223</v>
      </c>
      <c r="R266" t="s">
        <v>6224</v>
      </c>
      <c r="S266" t="s">
        <v>6225</v>
      </c>
      <c r="T266" t="s">
        <v>6226</v>
      </c>
      <c r="U266" t="s">
        <v>6227</v>
      </c>
      <c r="V266" t="s">
        <v>6228</v>
      </c>
      <c r="W266" t="s">
        <v>6229</v>
      </c>
      <c r="X266" t="s">
        <v>6230</v>
      </c>
      <c r="Y266" t="s">
        <v>6231</v>
      </c>
    </row>
    <row r="267" spans="1:25" x14ac:dyDescent="0.3">
      <c r="A267">
        <v>13300</v>
      </c>
      <c r="B267" t="s">
        <v>6232</v>
      </c>
      <c r="C267" t="s">
        <v>6233</v>
      </c>
      <c r="D267" t="s">
        <v>6234</v>
      </c>
      <c r="E267" t="s">
        <v>6235</v>
      </c>
      <c r="F267" t="s">
        <v>6236</v>
      </c>
      <c r="G267" t="s">
        <v>6237</v>
      </c>
      <c r="H267" t="s">
        <v>6238</v>
      </c>
      <c r="I267" t="s">
        <v>6239</v>
      </c>
      <c r="J267" t="s">
        <v>6240</v>
      </c>
      <c r="K267" t="s">
        <v>6241</v>
      </c>
      <c r="L267" t="s">
        <v>6242</v>
      </c>
      <c r="M267" t="s">
        <v>6243</v>
      </c>
      <c r="N267" t="s">
        <v>6244</v>
      </c>
      <c r="O267" t="s">
        <v>6245</v>
      </c>
      <c r="P267">
        <f>-585.908453157469 -1.81483233173731 -366.069164506384</f>
        <v>-953.79244999559035</v>
      </c>
      <c r="Q267" t="s">
        <v>6246</v>
      </c>
      <c r="R267" t="s">
        <v>6247</v>
      </c>
      <c r="S267" t="s">
        <v>6248</v>
      </c>
      <c r="T267" t="s">
        <v>6249</v>
      </c>
      <c r="U267" t="s">
        <v>6250</v>
      </c>
      <c r="V267" t="s">
        <v>6251</v>
      </c>
      <c r="W267" t="s">
        <v>6252</v>
      </c>
      <c r="X267" t="s">
        <v>6253</v>
      </c>
      <c r="Y267" t="s">
        <v>6254</v>
      </c>
    </row>
    <row r="268" spans="1:25" x14ac:dyDescent="0.3">
      <c r="A268">
        <v>13350</v>
      </c>
      <c r="B268" t="s">
        <v>6255</v>
      </c>
      <c r="C268" t="s">
        <v>6256</v>
      </c>
      <c r="D268" t="s">
        <v>6257</v>
      </c>
      <c r="E268" t="s">
        <v>6258</v>
      </c>
      <c r="F268" t="s">
        <v>6259</v>
      </c>
      <c r="G268" t="s">
        <v>6260</v>
      </c>
      <c r="H268" t="s">
        <v>6261</v>
      </c>
      <c r="I268" t="s">
        <v>6262</v>
      </c>
      <c r="J268" t="s">
        <v>6263</v>
      </c>
      <c r="K268" t="s">
        <v>6264</v>
      </c>
      <c r="L268" t="s">
        <v>6265</v>
      </c>
      <c r="M268" t="s">
        <v>6266</v>
      </c>
      <c r="N268" t="s">
        <v>6267</v>
      </c>
      <c r="O268" t="s">
        <v>6268</v>
      </c>
      <c r="P268">
        <f>-586.390511242206 -1.79701116392334 -366.001683531744</f>
        <v>-954.18920593787334</v>
      </c>
      <c r="Q268" t="s">
        <v>6269</v>
      </c>
      <c r="R268" t="s">
        <v>6270</v>
      </c>
      <c r="S268" t="s">
        <v>6271</v>
      </c>
      <c r="T268" t="s">
        <v>6272</v>
      </c>
      <c r="U268" t="s">
        <v>6273</v>
      </c>
      <c r="V268" t="s">
        <v>6274</v>
      </c>
      <c r="W268" t="s">
        <v>6275</v>
      </c>
      <c r="X268" t="s">
        <v>6276</v>
      </c>
      <c r="Y268" t="s">
        <v>6277</v>
      </c>
    </row>
    <row r="269" spans="1:25" x14ac:dyDescent="0.3">
      <c r="A269">
        <v>13400</v>
      </c>
      <c r="B269" t="s">
        <v>6278</v>
      </c>
      <c r="C269" t="s">
        <v>6279</v>
      </c>
      <c r="D269" t="s">
        <v>6280</v>
      </c>
      <c r="E269" t="s">
        <v>6281</v>
      </c>
      <c r="F269" t="s">
        <v>6282</v>
      </c>
      <c r="G269" t="s">
        <v>6283</v>
      </c>
      <c r="H269" t="s">
        <v>6284</v>
      </c>
      <c r="I269" t="s">
        <v>6285</v>
      </c>
      <c r="J269" t="s">
        <v>6286</v>
      </c>
      <c r="K269" t="s">
        <v>6287</v>
      </c>
      <c r="L269" t="s">
        <v>6288</v>
      </c>
      <c r="M269" t="s">
        <v>6289</v>
      </c>
      <c r="N269" t="s">
        <v>6290</v>
      </c>
      <c r="O269" t="s">
        <v>6291</v>
      </c>
      <c r="P269">
        <f>-586.339130359033 -1.66689709807338 -365.923938634094</f>
        <v>-953.92996609120041</v>
      </c>
      <c r="Q269" t="s">
        <v>6292</v>
      </c>
      <c r="R269" t="s">
        <v>6293</v>
      </c>
      <c r="S269" t="s">
        <v>6294</v>
      </c>
      <c r="T269" t="s">
        <v>6295</v>
      </c>
      <c r="U269" t="s">
        <v>6296</v>
      </c>
      <c r="V269" t="s">
        <v>6297</v>
      </c>
      <c r="W269" t="s">
        <v>6298</v>
      </c>
      <c r="X269" t="s">
        <v>6299</v>
      </c>
      <c r="Y269" t="s">
        <v>6300</v>
      </c>
    </row>
    <row r="270" spans="1:25" x14ac:dyDescent="0.3">
      <c r="A270">
        <v>13450</v>
      </c>
      <c r="B270" t="s">
        <v>6301</v>
      </c>
      <c r="C270" t="s">
        <v>6302</v>
      </c>
      <c r="D270" t="s">
        <v>6303</v>
      </c>
      <c r="E270" t="s">
        <v>6304</v>
      </c>
      <c r="F270" t="s">
        <v>6305</v>
      </c>
      <c r="G270" t="s">
        <v>6306</v>
      </c>
      <c r="H270" t="s">
        <v>6307</v>
      </c>
      <c r="I270" t="s">
        <v>6308</v>
      </c>
      <c r="J270" t="s">
        <v>6309</v>
      </c>
      <c r="K270" t="s">
        <v>6310</v>
      </c>
      <c r="L270" t="s">
        <v>6311</v>
      </c>
      <c r="M270" t="s">
        <v>6312</v>
      </c>
      <c r="N270" t="s">
        <v>6313</v>
      </c>
      <c r="O270" t="s">
        <v>6314</v>
      </c>
      <c r="P270">
        <f>-586.240052862207 -1.58049484706112 -365.823090127619</f>
        <v>-953.64363783688714</v>
      </c>
      <c r="Q270" t="s">
        <v>6315</v>
      </c>
      <c r="R270" t="s">
        <v>6316</v>
      </c>
      <c r="S270" t="s">
        <v>6317</v>
      </c>
      <c r="T270" t="s">
        <v>6318</v>
      </c>
      <c r="U270" t="s">
        <v>6319</v>
      </c>
      <c r="V270" t="s">
        <v>6320</v>
      </c>
      <c r="W270" t="s">
        <v>6321</v>
      </c>
      <c r="X270" t="s">
        <v>6322</v>
      </c>
      <c r="Y270" t="s">
        <v>6323</v>
      </c>
    </row>
    <row r="271" spans="1:25" x14ac:dyDescent="0.3">
      <c r="A271">
        <v>13500</v>
      </c>
      <c r="B271" t="s">
        <v>6324</v>
      </c>
      <c r="C271" t="s">
        <v>6325</v>
      </c>
      <c r="D271" t="s">
        <v>6326</v>
      </c>
      <c r="E271" t="s">
        <v>6327</v>
      </c>
      <c r="F271" t="s">
        <v>6328</v>
      </c>
      <c r="G271" t="s">
        <v>6329</v>
      </c>
      <c r="H271" t="s">
        <v>6330</v>
      </c>
      <c r="I271" t="s">
        <v>6331</v>
      </c>
      <c r="J271" t="s">
        <v>6332</v>
      </c>
      <c r="K271" t="s">
        <v>6333</v>
      </c>
      <c r="L271" t="s">
        <v>6334</v>
      </c>
      <c r="M271" t="s">
        <v>6335</v>
      </c>
      <c r="N271" t="s">
        <v>6336</v>
      </c>
      <c r="O271" t="s">
        <v>6337</v>
      </c>
      <c r="P271">
        <f>-586.264163191375 -1.31406328766502 -365.677613741812</f>
        <v>-953.25584022085206</v>
      </c>
      <c r="Q271" t="s">
        <v>6338</v>
      </c>
      <c r="R271" t="s">
        <v>6339</v>
      </c>
      <c r="S271" t="s">
        <v>6340</v>
      </c>
      <c r="T271" t="s">
        <v>6341</v>
      </c>
      <c r="U271" t="s">
        <v>6342</v>
      </c>
      <c r="V271" t="s">
        <v>6343</v>
      </c>
      <c r="W271" t="s">
        <v>6344</v>
      </c>
      <c r="X271" t="s">
        <v>6345</v>
      </c>
      <c r="Y271" t="s">
        <v>6346</v>
      </c>
    </row>
    <row r="272" spans="1:25" x14ac:dyDescent="0.3">
      <c r="A272">
        <v>13550</v>
      </c>
      <c r="B272" t="s">
        <v>6347</v>
      </c>
      <c r="C272" t="s">
        <v>6348</v>
      </c>
      <c r="D272" t="s">
        <v>6349</v>
      </c>
      <c r="E272" t="s">
        <v>6350</v>
      </c>
      <c r="F272" t="s">
        <v>6351</v>
      </c>
      <c r="G272" t="s">
        <v>6352</v>
      </c>
      <c r="H272" t="s">
        <v>6353</v>
      </c>
      <c r="I272" t="s">
        <v>6354</v>
      </c>
      <c r="J272" t="s">
        <v>6355</v>
      </c>
      <c r="K272" t="s">
        <v>6356</v>
      </c>
      <c r="L272" t="s">
        <v>6357</v>
      </c>
      <c r="M272" t="s">
        <v>6358</v>
      </c>
      <c r="N272" t="s">
        <v>6359</v>
      </c>
      <c r="O272" t="s">
        <v>6360</v>
      </c>
      <c r="P272">
        <f>-586.630702372999 -1.60808615651104 -365.668013605632</f>
        <v>-953.90680213514202</v>
      </c>
      <c r="Q272" t="s">
        <v>6361</v>
      </c>
      <c r="R272" t="s">
        <v>6362</v>
      </c>
      <c r="S272" t="s">
        <v>6363</v>
      </c>
      <c r="T272" t="s">
        <v>6364</v>
      </c>
      <c r="U272" t="s">
        <v>6365</v>
      </c>
      <c r="V272" t="s">
        <v>6366</v>
      </c>
      <c r="W272" t="s">
        <v>6367</v>
      </c>
      <c r="X272" t="s">
        <v>6368</v>
      </c>
      <c r="Y272" t="s">
        <v>6369</v>
      </c>
    </row>
    <row r="273" spans="1:25" x14ac:dyDescent="0.3">
      <c r="A273">
        <v>13600</v>
      </c>
      <c r="B273" t="s">
        <v>6370</v>
      </c>
      <c r="C273" t="s">
        <v>6371</v>
      </c>
      <c r="D273" t="s">
        <v>6372</v>
      </c>
      <c r="E273" t="s">
        <v>6373</v>
      </c>
      <c r="F273" t="s">
        <v>6374</v>
      </c>
      <c r="G273" t="s">
        <v>6375</v>
      </c>
      <c r="H273" t="s">
        <v>6376</v>
      </c>
      <c r="I273" t="s">
        <v>6377</v>
      </c>
      <c r="J273" t="s">
        <v>6378</v>
      </c>
      <c r="K273" t="s">
        <v>6379</v>
      </c>
      <c r="L273" t="s">
        <v>6380</v>
      </c>
      <c r="M273" t="s">
        <v>6381</v>
      </c>
      <c r="N273" t="s">
        <v>6382</v>
      </c>
      <c r="O273" t="s">
        <v>6383</v>
      </c>
      <c r="P273">
        <f>-587.044473890632 -1.7830160915621 -365.715018440957</f>
        <v>-954.54250842315116</v>
      </c>
      <c r="Q273" t="s">
        <v>6384</v>
      </c>
      <c r="R273" t="s">
        <v>6385</v>
      </c>
      <c r="S273" t="s">
        <v>6386</v>
      </c>
      <c r="T273" t="s">
        <v>6387</v>
      </c>
      <c r="U273" t="s">
        <v>6388</v>
      </c>
      <c r="V273" t="s">
        <v>6389</v>
      </c>
      <c r="W273" t="s">
        <v>6390</v>
      </c>
      <c r="X273" t="s">
        <v>6391</v>
      </c>
      <c r="Y273" t="s">
        <v>6392</v>
      </c>
    </row>
    <row r="274" spans="1:25" x14ac:dyDescent="0.3">
      <c r="A274">
        <v>13650</v>
      </c>
      <c r="B274" t="s">
        <v>6393</v>
      </c>
      <c r="C274" t="s">
        <v>6394</v>
      </c>
      <c r="D274" t="s">
        <v>6395</v>
      </c>
      <c r="E274" t="s">
        <v>6396</v>
      </c>
      <c r="F274" t="s">
        <v>6397</v>
      </c>
      <c r="G274" t="s">
        <v>6398</v>
      </c>
      <c r="H274" t="s">
        <v>6399</v>
      </c>
      <c r="I274" t="s">
        <v>6400</v>
      </c>
      <c r="J274" t="s">
        <v>6401</v>
      </c>
      <c r="K274" t="s">
        <v>6402</v>
      </c>
      <c r="L274" t="s">
        <v>6403</v>
      </c>
      <c r="M274" t="s">
        <v>6404</v>
      </c>
      <c r="N274" t="s">
        <v>6405</v>
      </c>
      <c r="O274" t="s">
        <v>6406</v>
      </c>
      <c r="P274">
        <f>-587.189664110829 -1.56118828555464 -365.596600354711</f>
        <v>-954.34745275109458</v>
      </c>
      <c r="Q274" t="s">
        <v>6407</v>
      </c>
      <c r="R274" t="s">
        <v>6408</v>
      </c>
      <c r="S274" t="s">
        <v>6409</v>
      </c>
      <c r="T274" t="s">
        <v>6410</v>
      </c>
      <c r="U274" t="s">
        <v>6411</v>
      </c>
      <c r="V274" t="s">
        <v>6412</v>
      </c>
      <c r="W274" t="s">
        <v>6413</v>
      </c>
      <c r="X274" t="s">
        <v>6414</v>
      </c>
      <c r="Y274" t="s">
        <v>6415</v>
      </c>
    </row>
    <row r="275" spans="1:25" x14ac:dyDescent="0.3">
      <c r="A275">
        <v>13700</v>
      </c>
      <c r="B275" t="s">
        <v>6416</v>
      </c>
      <c r="C275" t="s">
        <v>6417</v>
      </c>
      <c r="D275" t="s">
        <v>6418</v>
      </c>
      <c r="E275" t="s">
        <v>6419</v>
      </c>
      <c r="F275" t="s">
        <v>6420</v>
      </c>
      <c r="G275" t="s">
        <v>6421</v>
      </c>
      <c r="H275" t="s">
        <v>6422</v>
      </c>
      <c r="I275" t="s">
        <v>6423</v>
      </c>
      <c r="J275" t="s">
        <v>6424</v>
      </c>
      <c r="K275" t="s">
        <v>6425</v>
      </c>
      <c r="L275" t="s">
        <v>6426</v>
      </c>
      <c r="M275" t="s">
        <v>6427</v>
      </c>
      <c r="N275" t="s">
        <v>6428</v>
      </c>
      <c r="O275" t="s">
        <v>6429</v>
      </c>
      <c r="P275">
        <f>-587.520203084744 -1.75415891962166 -365.565311382058</f>
        <v>-954.83967338642367</v>
      </c>
      <c r="Q275" t="s">
        <v>6430</v>
      </c>
      <c r="R275" t="s">
        <v>6431</v>
      </c>
      <c r="S275" t="s">
        <v>6432</v>
      </c>
      <c r="T275" t="s">
        <v>6433</v>
      </c>
      <c r="U275" t="s">
        <v>6434</v>
      </c>
      <c r="V275" t="s">
        <v>6435</v>
      </c>
      <c r="W275" t="s">
        <v>6436</v>
      </c>
      <c r="X275" t="s">
        <v>6437</v>
      </c>
      <c r="Y275" t="s">
        <v>6438</v>
      </c>
    </row>
    <row r="276" spans="1:25" x14ac:dyDescent="0.3">
      <c r="A276">
        <v>13750</v>
      </c>
      <c r="B276" t="s">
        <v>6439</v>
      </c>
      <c r="C276" t="s">
        <v>6440</v>
      </c>
      <c r="D276" t="s">
        <v>6441</v>
      </c>
      <c r="E276" t="s">
        <v>6442</v>
      </c>
      <c r="F276" t="s">
        <v>6443</v>
      </c>
      <c r="G276" t="s">
        <v>6444</v>
      </c>
      <c r="H276" t="s">
        <v>6445</v>
      </c>
      <c r="I276" t="s">
        <v>6446</v>
      </c>
      <c r="J276" t="s">
        <v>6447</v>
      </c>
      <c r="K276" t="s">
        <v>6448</v>
      </c>
      <c r="L276" t="s">
        <v>6449</v>
      </c>
      <c r="M276" t="s">
        <v>6450</v>
      </c>
      <c r="N276" t="s">
        <v>6451</v>
      </c>
      <c r="O276" t="s">
        <v>6452</v>
      </c>
      <c r="P276">
        <f>-587.54832253117 -1.40685782627702 -365.539573929965</f>
        <v>-954.49475428741198</v>
      </c>
      <c r="Q276" t="s">
        <v>6453</v>
      </c>
      <c r="R276" t="s">
        <v>6454</v>
      </c>
      <c r="S276" t="s">
        <v>6455</v>
      </c>
      <c r="T276" t="s">
        <v>6456</v>
      </c>
      <c r="U276" t="s">
        <v>6457</v>
      </c>
      <c r="V276" t="s">
        <v>6458</v>
      </c>
      <c r="W276" t="s">
        <v>6459</v>
      </c>
      <c r="X276" t="s">
        <v>6460</v>
      </c>
      <c r="Y276" t="s">
        <v>6461</v>
      </c>
    </row>
    <row r="277" spans="1:25" x14ac:dyDescent="0.3">
      <c r="A277">
        <v>13800</v>
      </c>
      <c r="B277" t="s">
        <v>6462</v>
      </c>
      <c r="C277" t="s">
        <v>6463</v>
      </c>
      <c r="D277" t="s">
        <v>6464</v>
      </c>
      <c r="E277" t="s">
        <v>6465</v>
      </c>
      <c r="F277" t="s">
        <v>6466</v>
      </c>
      <c r="G277" t="s">
        <v>6467</v>
      </c>
      <c r="H277" t="s">
        <v>6468</v>
      </c>
      <c r="I277" t="s">
        <v>6469</v>
      </c>
      <c r="J277" t="s">
        <v>6470</v>
      </c>
      <c r="K277" t="s">
        <v>6471</v>
      </c>
      <c r="L277" t="s">
        <v>6472</v>
      </c>
      <c r="M277" t="s">
        <v>6473</v>
      </c>
      <c r="N277" t="s">
        <v>6474</v>
      </c>
      <c r="O277" t="s">
        <v>6475</v>
      </c>
      <c r="P277">
        <f>-587.289702254941 -1.27137993893371 -365.446597918663</f>
        <v>-954.00768011253763</v>
      </c>
      <c r="Q277" t="s">
        <v>6476</v>
      </c>
      <c r="R277" t="s">
        <v>6477</v>
      </c>
      <c r="S277" t="s">
        <v>6478</v>
      </c>
      <c r="T277" t="s">
        <v>6479</v>
      </c>
      <c r="U277" t="s">
        <v>6480</v>
      </c>
      <c r="V277" t="s">
        <v>6481</v>
      </c>
      <c r="W277" t="s">
        <v>6482</v>
      </c>
      <c r="X277" t="s">
        <v>6483</v>
      </c>
      <c r="Y277" t="s">
        <v>6484</v>
      </c>
    </row>
    <row r="278" spans="1:25" x14ac:dyDescent="0.3">
      <c r="A278">
        <v>13850</v>
      </c>
      <c r="B278" t="s">
        <v>6485</v>
      </c>
      <c r="C278" t="s">
        <v>6486</v>
      </c>
      <c r="D278" t="s">
        <v>6487</v>
      </c>
      <c r="E278" t="s">
        <v>6488</v>
      </c>
      <c r="F278" t="s">
        <v>6489</v>
      </c>
      <c r="G278" t="s">
        <v>6490</v>
      </c>
      <c r="H278" t="s">
        <v>6491</v>
      </c>
      <c r="I278" t="s">
        <v>6492</v>
      </c>
      <c r="J278" t="s">
        <v>6493</v>
      </c>
      <c r="K278" t="s">
        <v>6494</v>
      </c>
      <c r="L278" t="s">
        <v>6495</v>
      </c>
      <c r="M278" t="s">
        <v>6496</v>
      </c>
      <c r="N278" t="s">
        <v>6497</v>
      </c>
      <c r="O278" t="s">
        <v>6498</v>
      </c>
      <c r="P278">
        <f>-587.260613532206 -1.24959163581775 -365.404894121038</f>
        <v>-953.9150992890618</v>
      </c>
      <c r="Q278" t="s">
        <v>6499</v>
      </c>
      <c r="R278" t="s">
        <v>6500</v>
      </c>
      <c r="S278" t="s">
        <v>6501</v>
      </c>
      <c r="T278" t="s">
        <v>6502</v>
      </c>
      <c r="U278" t="s">
        <v>6503</v>
      </c>
      <c r="V278" t="s">
        <v>6504</v>
      </c>
      <c r="W278" t="s">
        <v>6505</v>
      </c>
      <c r="X278" t="s">
        <v>6506</v>
      </c>
      <c r="Y278" t="s">
        <v>6507</v>
      </c>
    </row>
    <row r="279" spans="1:25" x14ac:dyDescent="0.3">
      <c r="A279">
        <v>13900</v>
      </c>
      <c r="B279" t="s">
        <v>6508</v>
      </c>
      <c r="C279" t="s">
        <v>6509</v>
      </c>
      <c r="D279" t="s">
        <v>6510</v>
      </c>
      <c r="E279" t="s">
        <v>6511</v>
      </c>
      <c r="F279" t="s">
        <v>6512</v>
      </c>
      <c r="G279" t="s">
        <v>6513</v>
      </c>
      <c r="H279" t="s">
        <v>6514</v>
      </c>
      <c r="I279" t="s">
        <v>6515</v>
      </c>
      <c r="J279" t="s">
        <v>6516</v>
      </c>
      <c r="K279" t="s">
        <v>6517</v>
      </c>
      <c r="L279" t="s">
        <v>6518</v>
      </c>
      <c r="M279" t="s">
        <v>6519</v>
      </c>
      <c r="N279" t="s">
        <v>6520</v>
      </c>
      <c r="O279" t="s">
        <v>6521</v>
      </c>
      <c r="P279">
        <f>-587.301949232018 -1.9363360376833 -365.555783526503</f>
        <v>-954.79406879620433</v>
      </c>
      <c r="Q279" t="s">
        <v>6522</v>
      </c>
      <c r="R279" t="s">
        <v>6523</v>
      </c>
      <c r="S279" t="s">
        <v>6524</v>
      </c>
      <c r="T279" t="s">
        <v>6525</v>
      </c>
      <c r="U279" t="s">
        <v>6526</v>
      </c>
      <c r="V279" t="s">
        <v>6527</v>
      </c>
      <c r="W279" t="s">
        <v>6528</v>
      </c>
      <c r="X279" t="s">
        <v>6529</v>
      </c>
      <c r="Y279" t="s">
        <v>6530</v>
      </c>
    </row>
    <row r="280" spans="1:25" x14ac:dyDescent="0.3">
      <c r="A280">
        <v>13950</v>
      </c>
      <c r="B280" t="s">
        <v>6531</v>
      </c>
      <c r="C280" t="s">
        <v>6532</v>
      </c>
      <c r="D280" t="s">
        <v>6533</v>
      </c>
      <c r="E280" t="s">
        <v>6534</v>
      </c>
      <c r="F280" t="s">
        <v>6535</v>
      </c>
      <c r="G280" t="s">
        <v>6536</v>
      </c>
      <c r="H280" t="s">
        <v>6537</v>
      </c>
      <c r="I280" t="s">
        <v>6538</v>
      </c>
      <c r="J280" t="s">
        <v>6539</v>
      </c>
      <c r="K280" t="s">
        <v>6540</v>
      </c>
      <c r="L280" t="s">
        <v>6541</v>
      </c>
      <c r="M280" t="s">
        <v>6542</v>
      </c>
      <c r="N280" t="s">
        <v>6543</v>
      </c>
      <c r="O280" t="s">
        <v>6544</v>
      </c>
      <c r="P280">
        <f>-587.694644340516 -2.03399294219503 -365.603822873976</f>
        <v>-955.33246015668703</v>
      </c>
      <c r="Q280" t="s">
        <v>6545</v>
      </c>
      <c r="R280" t="s">
        <v>6546</v>
      </c>
      <c r="S280" t="s">
        <v>6547</v>
      </c>
      <c r="T280" t="s">
        <v>6548</v>
      </c>
      <c r="U280" t="s">
        <v>6549</v>
      </c>
      <c r="V280" t="s">
        <v>6550</v>
      </c>
      <c r="W280" t="s">
        <v>6551</v>
      </c>
      <c r="X280" t="s">
        <v>6552</v>
      </c>
      <c r="Y280" t="s">
        <v>6553</v>
      </c>
    </row>
    <row r="281" spans="1:25" x14ac:dyDescent="0.3">
      <c r="A281">
        <v>14000</v>
      </c>
      <c r="B281" t="s">
        <v>6554</v>
      </c>
      <c r="C281" t="s">
        <v>6555</v>
      </c>
      <c r="D281" t="s">
        <v>6556</v>
      </c>
      <c r="E281" t="s">
        <v>6557</v>
      </c>
      <c r="F281" t="s">
        <v>6558</v>
      </c>
      <c r="G281" t="s">
        <v>6559</v>
      </c>
      <c r="H281" t="s">
        <v>6560</v>
      </c>
      <c r="I281" t="s">
        <v>6561</v>
      </c>
      <c r="J281" t="s">
        <v>6562</v>
      </c>
      <c r="K281" t="s">
        <v>6563</v>
      </c>
      <c r="L281" t="s">
        <v>6564</v>
      </c>
      <c r="M281" t="s">
        <v>6565</v>
      </c>
      <c r="N281" t="s">
        <v>6566</v>
      </c>
      <c r="O281" t="s">
        <v>6567</v>
      </c>
      <c r="P281">
        <f>-587.956108238616 -2.53422298169835 -365.597381059309</f>
        <v>-956.08771227962336</v>
      </c>
      <c r="Q281" t="s">
        <v>6568</v>
      </c>
      <c r="R281" t="s">
        <v>6569</v>
      </c>
      <c r="S281" t="s">
        <v>6570</v>
      </c>
      <c r="T281" t="s">
        <v>6571</v>
      </c>
      <c r="U281" t="s">
        <v>6572</v>
      </c>
      <c r="V281" t="s">
        <v>6573</v>
      </c>
      <c r="W281" t="s">
        <v>6574</v>
      </c>
      <c r="X281" t="s">
        <v>6575</v>
      </c>
      <c r="Y281" t="s">
        <v>6576</v>
      </c>
    </row>
    <row r="282" spans="1:25" x14ac:dyDescent="0.3">
      <c r="A282">
        <v>14050</v>
      </c>
      <c r="B282" t="s">
        <v>6577</v>
      </c>
      <c r="C282" t="s">
        <v>6578</v>
      </c>
      <c r="D282" t="s">
        <v>6579</v>
      </c>
      <c r="E282" t="s">
        <v>6580</v>
      </c>
      <c r="F282" t="s">
        <v>6581</v>
      </c>
      <c r="G282" t="s">
        <v>6582</v>
      </c>
      <c r="H282" t="s">
        <v>6583</v>
      </c>
      <c r="I282" t="s">
        <v>6584</v>
      </c>
      <c r="J282" t="s">
        <v>6585</v>
      </c>
      <c r="K282" t="s">
        <v>6586</v>
      </c>
      <c r="L282" t="s">
        <v>6587</v>
      </c>
      <c r="M282" t="s">
        <v>6588</v>
      </c>
      <c r="N282" t="s">
        <v>6589</v>
      </c>
      <c r="O282" t="s">
        <v>6590</v>
      </c>
      <c r="P282">
        <f>-588.138086868608 -2.70346954391994 -365.5481591654</f>
        <v>-956.38971557792797</v>
      </c>
      <c r="Q282" t="s">
        <v>6591</v>
      </c>
      <c r="R282" t="s">
        <v>6592</v>
      </c>
      <c r="S282" t="s">
        <v>6593</v>
      </c>
      <c r="T282" t="s">
        <v>6594</v>
      </c>
      <c r="U282" t="s">
        <v>6595</v>
      </c>
      <c r="V282" t="s">
        <v>6596</v>
      </c>
      <c r="W282" t="s">
        <v>6597</v>
      </c>
      <c r="X282" t="s">
        <v>6598</v>
      </c>
      <c r="Y282" t="s">
        <v>6599</v>
      </c>
    </row>
    <row r="283" spans="1:25" x14ac:dyDescent="0.3">
      <c r="A283">
        <v>14100</v>
      </c>
      <c r="B283" t="s">
        <v>6600</v>
      </c>
      <c r="C283" t="s">
        <v>6601</v>
      </c>
      <c r="D283" t="s">
        <v>6602</v>
      </c>
      <c r="E283" t="s">
        <v>6603</v>
      </c>
      <c r="F283" t="s">
        <v>6604</v>
      </c>
      <c r="G283" t="s">
        <v>6605</v>
      </c>
      <c r="H283" t="s">
        <v>6606</v>
      </c>
      <c r="I283" t="s">
        <v>6607</v>
      </c>
      <c r="J283" t="s">
        <v>6608</v>
      </c>
      <c r="K283" t="s">
        <v>6609</v>
      </c>
      <c r="L283" t="s">
        <v>6610</v>
      </c>
      <c r="M283" t="s">
        <v>6611</v>
      </c>
      <c r="N283" t="s">
        <v>6612</v>
      </c>
      <c r="O283" t="s">
        <v>6613</v>
      </c>
      <c r="P283">
        <f>-588.161206043503 -2.7884091294186 -365.52438478318</f>
        <v>-956.47399995610158</v>
      </c>
      <c r="Q283" t="s">
        <v>6614</v>
      </c>
      <c r="R283" t="s">
        <v>6615</v>
      </c>
      <c r="S283" t="s">
        <v>6616</v>
      </c>
      <c r="T283" t="s">
        <v>6617</v>
      </c>
      <c r="U283" t="s">
        <v>6618</v>
      </c>
      <c r="V283" t="s">
        <v>6619</v>
      </c>
      <c r="W283" t="s">
        <v>6620</v>
      </c>
      <c r="X283" t="s">
        <v>6621</v>
      </c>
      <c r="Y283" t="s">
        <v>6622</v>
      </c>
    </row>
    <row r="284" spans="1:25" x14ac:dyDescent="0.3">
      <c r="A284">
        <v>14150</v>
      </c>
      <c r="B284" t="s">
        <v>6623</v>
      </c>
      <c r="C284" t="s">
        <v>6624</v>
      </c>
      <c r="D284" t="s">
        <v>6625</v>
      </c>
      <c r="E284" t="s">
        <v>6626</v>
      </c>
      <c r="F284" t="s">
        <v>6627</v>
      </c>
      <c r="G284" t="s">
        <v>6628</v>
      </c>
      <c r="H284" t="s">
        <v>6629</v>
      </c>
      <c r="I284" t="s">
        <v>6630</v>
      </c>
      <c r="J284" t="s">
        <v>6631</v>
      </c>
      <c r="K284" t="s">
        <v>6632</v>
      </c>
      <c r="L284" t="s">
        <v>6633</v>
      </c>
      <c r="M284" t="s">
        <v>6634</v>
      </c>
      <c r="N284" t="s">
        <v>6635</v>
      </c>
      <c r="O284" t="s">
        <v>6636</v>
      </c>
      <c r="P284">
        <f>-588.540376670499 -3.31884381527834 -365.649324633804</f>
        <v>-957.5085451195813</v>
      </c>
      <c r="Q284" t="s">
        <v>6637</v>
      </c>
      <c r="R284" t="s">
        <v>6638</v>
      </c>
      <c r="S284" t="s">
        <v>6639</v>
      </c>
      <c r="T284" t="s">
        <v>6640</v>
      </c>
      <c r="U284" t="s">
        <v>6641</v>
      </c>
      <c r="V284" t="s">
        <v>6642</v>
      </c>
      <c r="W284" t="s">
        <v>6643</v>
      </c>
      <c r="X284" t="s">
        <v>6644</v>
      </c>
      <c r="Y284" t="s">
        <v>6645</v>
      </c>
    </row>
    <row r="285" spans="1:25" x14ac:dyDescent="0.3">
      <c r="A285">
        <v>14200</v>
      </c>
      <c r="B285" t="s">
        <v>6646</v>
      </c>
      <c r="C285" t="s">
        <v>6647</v>
      </c>
      <c r="D285" t="s">
        <v>6648</v>
      </c>
      <c r="E285" t="s">
        <v>6649</v>
      </c>
      <c r="F285" t="s">
        <v>6650</v>
      </c>
      <c r="G285" t="s">
        <v>6651</v>
      </c>
      <c r="H285" t="s">
        <v>6652</v>
      </c>
      <c r="I285" t="s">
        <v>6653</v>
      </c>
      <c r="J285" t="s">
        <v>6654</v>
      </c>
      <c r="K285" t="s">
        <v>6655</v>
      </c>
      <c r="L285" t="s">
        <v>6656</v>
      </c>
      <c r="M285" t="s">
        <v>6657</v>
      </c>
      <c r="N285" t="s">
        <v>6658</v>
      </c>
      <c r="O285" t="s">
        <v>6659</v>
      </c>
      <c r="P285">
        <f>-589.331957454456 -4.02920282035757 -365.919428616918</f>
        <v>-959.28058889173155</v>
      </c>
      <c r="Q285" t="s">
        <v>6660</v>
      </c>
      <c r="R285" t="s">
        <v>6661</v>
      </c>
      <c r="S285" t="s">
        <v>6662</v>
      </c>
      <c r="T285" t="s">
        <v>6663</v>
      </c>
      <c r="U285" t="s">
        <v>6664</v>
      </c>
      <c r="V285" t="s">
        <v>6665</v>
      </c>
      <c r="W285" t="s">
        <v>6666</v>
      </c>
      <c r="X285" t="s">
        <v>6667</v>
      </c>
      <c r="Y285" t="s">
        <v>6668</v>
      </c>
    </row>
    <row r="286" spans="1:25" x14ac:dyDescent="0.3">
      <c r="A286">
        <v>14250</v>
      </c>
      <c r="B286" t="s">
        <v>6669</v>
      </c>
      <c r="C286" t="s">
        <v>6670</v>
      </c>
      <c r="D286" t="s">
        <v>6671</v>
      </c>
      <c r="E286" t="s">
        <v>6672</v>
      </c>
      <c r="F286" t="s">
        <v>6673</v>
      </c>
      <c r="G286" t="s">
        <v>6674</v>
      </c>
      <c r="H286" t="s">
        <v>6675</v>
      </c>
      <c r="I286" t="s">
        <v>6676</v>
      </c>
      <c r="J286" t="s">
        <v>6677</v>
      </c>
      <c r="K286" t="s">
        <v>6678</v>
      </c>
      <c r="L286" t="s">
        <v>6679</v>
      </c>
      <c r="M286" t="s">
        <v>6680</v>
      </c>
      <c r="N286" t="s">
        <v>6681</v>
      </c>
      <c r="O286" t="s">
        <v>6682</v>
      </c>
      <c r="P286">
        <f>-589.910013470807 -4.51650378453905 -366.057776531575</f>
        <v>-960.48429378692106</v>
      </c>
      <c r="Q286" t="s">
        <v>6683</v>
      </c>
      <c r="R286" t="s">
        <v>6684</v>
      </c>
      <c r="S286" t="s">
        <v>6685</v>
      </c>
      <c r="T286" t="s">
        <v>6686</v>
      </c>
      <c r="U286" t="s">
        <v>6687</v>
      </c>
      <c r="V286" t="s">
        <v>6688</v>
      </c>
      <c r="W286" t="s">
        <v>6689</v>
      </c>
      <c r="X286" t="s">
        <v>6690</v>
      </c>
      <c r="Y286" t="s">
        <v>6691</v>
      </c>
    </row>
    <row r="287" spans="1:25" x14ac:dyDescent="0.3">
      <c r="A287">
        <v>14300</v>
      </c>
      <c r="B287" t="s">
        <v>6692</v>
      </c>
      <c r="C287" t="s">
        <v>6693</v>
      </c>
      <c r="D287" t="s">
        <v>6694</v>
      </c>
      <c r="E287" t="s">
        <v>6695</v>
      </c>
      <c r="F287" t="s">
        <v>6696</v>
      </c>
      <c r="G287" t="s">
        <v>6697</v>
      </c>
      <c r="H287" t="s">
        <v>6698</v>
      </c>
      <c r="I287" t="s">
        <v>6699</v>
      </c>
      <c r="J287" t="s">
        <v>6700</v>
      </c>
      <c r="K287" t="s">
        <v>6701</v>
      </c>
      <c r="L287" t="s">
        <v>6702</v>
      </c>
      <c r="M287" t="s">
        <v>6703</v>
      </c>
      <c r="N287" t="s">
        <v>6704</v>
      </c>
      <c r="O287" t="s">
        <v>6705</v>
      </c>
      <c r="P287">
        <f>-590.717664276007 -4.95216535055556 -366.353818306897</f>
        <v>-962.02364793345953</v>
      </c>
      <c r="Q287" t="s">
        <v>6706</v>
      </c>
      <c r="R287" t="s">
        <v>6707</v>
      </c>
      <c r="S287" t="s">
        <v>6708</v>
      </c>
      <c r="T287" t="s">
        <v>6709</v>
      </c>
      <c r="U287" t="s">
        <v>6710</v>
      </c>
      <c r="V287" t="s">
        <v>6711</v>
      </c>
      <c r="W287" t="s">
        <v>6712</v>
      </c>
      <c r="X287" t="s">
        <v>6713</v>
      </c>
      <c r="Y287" t="s">
        <v>6714</v>
      </c>
    </row>
    <row r="288" spans="1:25" x14ac:dyDescent="0.3">
      <c r="A288">
        <v>14350</v>
      </c>
      <c r="B288" t="s">
        <v>6715</v>
      </c>
      <c r="C288" t="s">
        <v>6716</v>
      </c>
      <c r="D288" t="s">
        <v>6717</v>
      </c>
      <c r="E288" t="s">
        <v>6718</v>
      </c>
      <c r="F288" t="s">
        <v>6719</v>
      </c>
      <c r="G288" t="s">
        <v>6720</v>
      </c>
      <c r="H288" t="s">
        <v>6721</v>
      </c>
      <c r="I288" t="s">
        <v>6722</v>
      </c>
      <c r="J288" t="s">
        <v>6723</v>
      </c>
      <c r="K288" t="s">
        <v>6724</v>
      </c>
      <c r="L288" t="s">
        <v>6725</v>
      </c>
      <c r="M288" t="s">
        <v>6726</v>
      </c>
      <c r="N288" t="s">
        <v>6727</v>
      </c>
      <c r="O288" t="s">
        <v>6728</v>
      </c>
      <c r="P288">
        <f>-591.034189396671 -5.23650486430938 -366.49477446731</f>
        <v>-962.76546872829033</v>
      </c>
      <c r="Q288" t="s">
        <v>6729</v>
      </c>
      <c r="R288" t="s">
        <v>6730</v>
      </c>
      <c r="S288" t="s">
        <v>6731</v>
      </c>
      <c r="T288" t="s">
        <v>6732</v>
      </c>
      <c r="U288" t="s">
        <v>6733</v>
      </c>
      <c r="V288" t="s">
        <v>6734</v>
      </c>
      <c r="W288" t="s">
        <v>6735</v>
      </c>
      <c r="X288" t="s">
        <v>6736</v>
      </c>
      <c r="Y288" t="s">
        <v>6737</v>
      </c>
    </row>
    <row r="289" spans="1:25" x14ac:dyDescent="0.3">
      <c r="A289">
        <v>14400</v>
      </c>
      <c r="B289" t="s">
        <v>6738</v>
      </c>
      <c r="C289" t="s">
        <v>6739</v>
      </c>
      <c r="D289" t="s">
        <v>6740</v>
      </c>
      <c r="E289" t="s">
        <v>6741</v>
      </c>
      <c r="F289" t="s">
        <v>6742</v>
      </c>
      <c r="G289" t="s">
        <v>6743</v>
      </c>
      <c r="H289" t="s">
        <v>6744</v>
      </c>
      <c r="I289" t="s">
        <v>6745</v>
      </c>
      <c r="J289" t="s">
        <v>6746</v>
      </c>
      <c r="K289" t="s">
        <v>6747</v>
      </c>
      <c r="L289" t="s">
        <v>6748</v>
      </c>
      <c r="M289" t="s">
        <v>6749</v>
      </c>
      <c r="N289" t="s">
        <v>6750</v>
      </c>
      <c r="O289" t="s">
        <v>6751</v>
      </c>
      <c r="P289">
        <f>-591.631147986614 -5.81927518062935 -366.883901528703</f>
        <v>-964.33432469594641</v>
      </c>
      <c r="Q289" t="s">
        <v>6752</v>
      </c>
      <c r="R289" t="s">
        <v>6753</v>
      </c>
      <c r="S289" t="s">
        <v>6754</v>
      </c>
      <c r="T289" t="s">
        <v>6755</v>
      </c>
      <c r="U289" t="s">
        <v>6756</v>
      </c>
      <c r="V289" t="s">
        <v>6757</v>
      </c>
      <c r="W289" t="s">
        <v>6758</v>
      </c>
      <c r="X289" t="s">
        <v>6759</v>
      </c>
      <c r="Y289" t="s">
        <v>6760</v>
      </c>
    </row>
    <row r="290" spans="1:25" x14ac:dyDescent="0.3">
      <c r="A290">
        <v>14450</v>
      </c>
      <c r="B290" t="s">
        <v>6761</v>
      </c>
      <c r="C290" t="s">
        <v>6762</v>
      </c>
      <c r="D290" t="s">
        <v>6763</v>
      </c>
      <c r="E290" t="s">
        <v>6764</v>
      </c>
      <c r="F290" t="s">
        <v>6765</v>
      </c>
      <c r="G290" t="s">
        <v>6766</v>
      </c>
      <c r="H290" t="s">
        <v>6767</v>
      </c>
      <c r="I290" t="s">
        <v>6768</v>
      </c>
      <c r="J290" t="s">
        <v>6769</v>
      </c>
      <c r="K290" t="s">
        <v>6770</v>
      </c>
      <c r="L290" t="s">
        <v>6771</v>
      </c>
      <c r="M290" t="s">
        <v>6772</v>
      </c>
      <c r="N290" t="s">
        <v>6773</v>
      </c>
      <c r="O290" t="s">
        <v>6774</v>
      </c>
      <c r="P290">
        <f>-592.022209318233 -6.17924910442025 -367.083941008921</f>
        <v>-965.28539943157421</v>
      </c>
      <c r="Q290" t="s">
        <v>6775</v>
      </c>
      <c r="R290" t="s">
        <v>6776</v>
      </c>
      <c r="S290" t="s">
        <v>6777</v>
      </c>
      <c r="T290" t="s">
        <v>6778</v>
      </c>
      <c r="U290" t="s">
        <v>6779</v>
      </c>
      <c r="V290" t="s">
        <v>6780</v>
      </c>
      <c r="W290" t="s">
        <v>6781</v>
      </c>
      <c r="X290" t="s">
        <v>6782</v>
      </c>
      <c r="Y290" t="s">
        <v>6783</v>
      </c>
    </row>
    <row r="291" spans="1:25" x14ac:dyDescent="0.3">
      <c r="A291">
        <v>14500</v>
      </c>
      <c r="B291" t="s">
        <v>6784</v>
      </c>
      <c r="C291" t="s">
        <v>6785</v>
      </c>
      <c r="D291" t="s">
        <v>6786</v>
      </c>
      <c r="E291" t="s">
        <v>6787</v>
      </c>
      <c r="F291" t="s">
        <v>6788</v>
      </c>
      <c r="G291" t="s">
        <v>6789</v>
      </c>
      <c r="H291" t="s">
        <v>6790</v>
      </c>
      <c r="I291" t="s">
        <v>6791</v>
      </c>
      <c r="J291" t="s">
        <v>6792</v>
      </c>
      <c r="K291" t="s">
        <v>6793</v>
      </c>
      <c r="L291" t="s">
        <v>6794</v>
      </c>
      <c r="M291" t="s">
        <v>6795</v>
      </c>
      <c r="N291" t="s">
        <v>6796</v>
      </c>
      <c r="O291" t="s">
        <v>6797</v>
      </c>
      <c r="P291">
        <f>-592.815452958483 -6.79701240822828 -367.566887671186</f>
        <v>-967.17935303789727</v>
      </c>
      <c r="Q291" t="s">
        <v>6798</v>
      </c>
      <c r="R291" t="s">
        <v>6799</v>
      </c>
      <c r="S291" t="s">
        <v>6800</v>
      </c>
      <c r="T291" t="s">
        <v>6801</v>
      </c>
      <c r="U291" t="s">
        <v>6802</v>
      </c>
      <c r="V291" t="s">
        <v>6803</v>
      </c>
      <c r="W291" t="s">
        <v>6804</v>
      </c>
      <c r="X291" t="s">
        <v>6805</v>
      </c>
      <c r="Y291" t="s">
        <v>6806</v>
      </c>
    </row>
    <row r="292" spans="1:25" x14ac:dyDescent="0.3">
      <c r="A292">
        <v>14550</v>
      </c>
      <c r="B292" t="s">
        <v>6807</v>
      </c>
      <c r="C292" t="s">
        <v>6808</v>
      </c>
      <c r="D292" t="s">
        <v>6809</v>
      </c>
      <c r="E292" t="s">
        <v>6810</v>
      </c>
      <c r="F292" t="s">
        <v>6811</v>
      </c>
      <c r="G292" t="s">
        <v>6812</v>
      </c>
      <c r="H292" t="s">
        <v>6813</v>
      </c>
      <c r="I292" t="s">
        <v>6814</v>
      </c>
      <c r="J292" t="s">
        <v>6815</v>
      </c>
      <c r="K292" t="s">
        <v>6816</v>
      </c>
      <c r="L292" t="s">
        <v>6817</v>
      </c>
      <c r="M292" t="s">
        <v>6818</v>
      </c>
      <c r="N292" t="s">
        <v>6819</v>
      </c>
      <c r="O292" t="s">
        <v>6820</v>
      </c>
      <c r="P292">
        <f>-593.322192829161 -7.00249722370086 -367.75566017238</f>
        <v>-968.08035022524189</v>
      </c>
      <c r="Q292" t="s">
        <v>6821</v>
      </c>
      <c r="R292" t="s">
        <v>6822</v>
      </c>
      <c r="S292" t="s">
        <v>6823</v>
      </c>
      <c r="T292" t="s">
        <v>6824</v>
      </c>
      <c r="U292" t="s">
        <v>6825</v>
      </c>
      <c r="V292" t="s">
        <v>6826</v>
      </c>
      <c r="W292" t="s">
        <v>6827</v>
      </c>
      <c r="X292" t="s">
        <v>6828</v>
      </c>
      <c r="Y292" t="s">
        <v>6829</v>
      </c>
    </row>
    <row r="293" spans="1:25" x14ac:dyDescent="0.3">
      <c r="A293">
        <v>14600</v>
      </c>
      <c r="B293" t="s">
        <v>6830</v>
      </c>
      <c r="C293" t="s">
        <v>6831</v>
      </c>
      <c r="D293" t="s">
        <v>6832</v>
      </c>
      <c r="E293" t="s">
        <v>6833</v>
      </c>
      <c r="F293" t="s">
        <v>6834</v>
      </c>
      <c r="G293" t="s">
        <v>6835</v>
      </c>
      <c r="H293" t="s">
        <v>6836</v>
      </c>
      <c r="I293" t="s">
        <v>6837</v>
      </c>
      <c r="J293" t="s">
        <v>6838</v>
      </c>
      <c r="K293" t="s">
        <v>6839</v>
      </c>
      <c r="L293" t="s">
        <v>6840</v>
      </c>
      <c r="M293" t="s">
        <v>6841</v>
      </c>
      <c r="N293" t="s">
        <v>6842</v>
      </c>
      <c r="O293" t="s">
        <v>6843</v>
      </c>
      <c r="P293">
        <f>-594.021369834818 -7.91191144725394 -367.953024160762</f>
        <v>-969.88630544283387</v>
      </c>
      <c r="Q293" t="s">
        <v>6844</v>
      </c>
      <c r="R293" t="s">
        <v>6845</v>
      </c>
      <c r="S293" t="s">
        <v>6846</v>
      </c>
      <c r="T293" t="s">
        <v>6847</v>
      </c>
      <c r="U293" t="s">
        <v>6848</v>
      </c>
      <c r="V293" t="s">
        <v>6849</v>
      </c>
      <c r="W293" t="s">
        <v>6850</v>
      </c>
      <c r="X293" t="s">
        <v>6851</v>
      </c>
      <c r="Y293" t="s">
        <v>6852</v>
      </c>
    </row>
    <row r="294" spans="1:25" x14ac:dyDescent="0.3">
      <c r="A294">
        <v>14650</v>
      </c>
      <c r="B294" t="s">
        <v>6853</v>
      </c>
      <c r="C294" t="s">
        <v>6854</v>
      </c>
      <c r="D294" t="s">
        <v>6855</v>
      </c>
      <c r="E294" t="s">
        <v>6856</v>
      </c>
      <c r="F294" t="s">
        <v>6857</v>
      </c>
      <c r="G294" t="s">
        <v>6858</v>
      </c>
      <c r="H294" t="s">
        <v>6859</v>
      </c>
      <c r="I294" t="s">
        <v>6860</v>
      </c>
      <c r="J294" t="s">
        <v>6861</v>
      </c>
      <c r="K294" t="s">
        <v>6862</v>
      </c>
      <c r="L294" t="s">
        <v>6863</v>
      </c>
      <c r="M294" t="s">
        <v>6864</v>
      </c>
      <c r="N294" t="s">
        <v>6865</v>
      </c>
      <c r="O294" t="s">
        <v>6866</v>
      </c>
      <c r="P294">
        <f>-594.502741451503 -8.30374872840139 -368.042832512624</f>
        <v>-970.8493226925284</v>
      </c>
      <c r="Q294" t="s">
        <v>6867</v>
      </c>
      <c r="R294" t="s">
        <v>6868</v>
      </c>
      <c r="S294" t="s">
        <v>6869</v>
      </c>
      <c r="T294" t="s">
        <v>6870</v>
      </c>
      <c r="U294" t="s">
        <v>6871</v>
      </c>
      <c r="V294" t="s">
        <v>6872</v>
      </c>
      <c r="W294" t="s">
        <v>6873</v>
      </c>
      <c r="X294" t="s">
        <v>6874</v>
      </c>
      <c r="Y294" t="s">
        <v>6875</v>
      </c>
    </row>
    <row r="295" spans="1:25" x14ac:dyDescent="0.3">
      <c r="A295">
        <v>14700</v>
      </c>
      <c r="B295" t="s">
        <v>6876</v>
      </c>
      <c r="C295" t="s">
        <v>6877</v>
      </c>
      <c r="D295" t="s">
        <v>6878</v>
      </c>
      <c r="E295" t="s">
        <v>6879</v>
      </c>
      <c r="F295" t="s">
        <v>6880</v>
      </c>
      <c r="G295" t="s">
        <v>6881</v>
      </c>
      <c r="H295" t="s">
        <v>6882</v>
      </c>
      <c r="I295" t="s">
        <v>6883</v>
      </c>
      <c r="J295" t="s">
        <v>6884</v>
      </c>
      <c r="K295" t="s">
        <v>6885</v>
      </c>
      <c r="L295" t="s">
        <v>6886</v>
      </c>
      <c r="M295" t="s">
        <v>6887</v>
      </c>
      <c r="N295" t="s">
        <v>6888</v>
      </c>
      <c r="O295" t="s">
        <v>6889</v>
      </c>
      <c r="P295">
        <f>-595.035289385584 -9.3015188297727 -368.144406508367</f>
        <v>-972.48121472372372</v>
      </c>
      <c r="Q295" t="s">
        <v>6890</v>
      </c>
      <c r="R295" t="s">
        <v>6891</v>
      </c>
      <c r="S295" t="s">
        <v>6892</v>
      </c>
      <c r="T295" t="s">
        <v>6893</v>
      </c>
      <c r="U295" t="s">
        <v>6894</v>
      </c>
      <c r="V295" t="s">
        <v>6895</v>
      </c>
      <c r="W295" t="s">
        <v>6896</v>
      </c>
      <c r="X295" t="s">
        <v>6897</v>
      </c>
      <c r="Y295" t="s">
        <v>6898</v>
      </c>
    </row>
    <row r="296" spans="1:25" x14ac:dyDescent="0.3">
      <c r="A296">
        <v>14750</v>
      </c>
      <c r="B296" t="s">
        <v>6899</v>
      </c>
      <c r="C296" t="s">
        <v>6900</v>
      </c>
      <c r="D296" t="s">
        <v>6901</v>
      </c>
      <c r="E296" t="s">
        <v>6902</v>
      </c>
      <c r="F296" t="s">
        <v>6903</v>
      </c>
      <c r="G296" t="s">
        <v>6904</v>
      </c>
      <c r="H296" t="s">
        <v>6905</v>
      </c>
      <c r="I296" t="s">
        <v>6906</v>
      </c>
      <c r="J296" t="s">
        <v>6907</v>
      </c>
      <c r="K296" t="s">
        <v>6908</v>
      </c>
      <c r="L296" t="s">
        <v>6909</v>
      </c>
      <c r="M296" t="s">
        <v>6910</v>
      </c>
      <c r="N296" t="s">
        <v>6911</v>
      </c>
      <c r="O296" t="s">
        <v>6912</v>
      </c>
      <c r="P296">
        <f>-595.085963463093 -9.69012317295778 -368.160273358001</f>
        <v>-972.93635999405183</v>
      </c>
      <c r="Q296" t="s">
        <v>6913</v>
      </c>
      <c r="R296" t="s">
        <v>6914</v>
      </c>
      <c r="S296" t="s">
        <v>6915</v>
      </c>
      <c r="T296" t="s">
        <v>6916</v>
      </c>
      <c r="U296" t="s">
        <v>6917</v>
      </c>
      <c r="V296" t="s">
        <v>6918</v>
      </c>
      <c r="W296" t="s">
        <v>6919</v>
      </c>
      <c r="X296" t="s">
        <v>6920</v>
      </c>
      <c r="Y296" t="s">
        <v>6921</v>
      </c>
    </row>
    <row r="297" spans="1:25" x14ac:dyDescent="0.3">
      <c r="A297">
        <v>14800</v>
      </c>
      <c r="B297" t="s">
        <v>6922</v>
      </c>
      <c r="C297" t="s">
        <v>6923</v>
      </c>
      <c r="D297" t="s">
        <v>6924</v>
      </c>
      <c r="E297" t="s">
        <v>6925</v>
      </c>
      <c r="F297" t="s">
        <v>6926</v>
      </c>
      <c r="G297" t="s">
        <v>6927</v>
      </c>
      <c r="H297" t="s">
        <v>6928</v>
      </c>
      <c r="I297" t="s">
        <v>6929</v>
      </c>
      <c r="J297" t="s">
        <v>6930</v>
      </c>
      <c r="K297" t="s">
        <v>6931</v>
      </c>
      <c r="L297" t="s">
        <v>6932</v>
      </c>
      <c r="M297" t="s">
        <v>6933</v>
      </c>
      <c r="N297" t="s">
        <v>6934</v>
      </c>
      <c r="O297" t="s">
        <v>6935</v>
      </c>
      <c r="P297">
        <f>-594.909083805681 -9.98378653190071 -368.162339529796</f>
        <v>-973.0552098673777</v>
      </c>
      <c r="Q297" t="s">
        <v>6936</v>
      </c>
      <c r="R297" t="s">
        <v>6937</v>
      </c>
      <c r="S297" t="s">
        <v>6938</v>
      </c>
      <c r="T297" t="s">
        <v>6939</v>
      </c>
      <c r="U297" t="s">
        <v>6940</v>
      </c>
      <c r="V297" t="s">
        <v>6941</v>
      </c>
      <c r="W297" t="s">
        <v>6942</v>
      </c>
      <c r="X297" t="s">
        <v>6943</v>
      </c>
      <c r="Y297" t="s">
        <v>6944</v>
      </c>
    </row>
    <row r="298" spans="1:25" x14ac:dyDescent="0.3">
      <c r="A298">
        <v>14850</v>
      </c>
      <c r="B298" t="s">
        <v>6945</v>
      </c>
      <c r="C298" t="s">
        <v>6946</v>
      </c>
      <c r="D298" t="s">
        <v>6947</v>
      </c>
      <c r="E298" t="s">
        <v>6948</v>
      </c>
      <c r="F298" t="s">
        <v>6949</v>
      </c>
      <c r="G298" t="s">
        <v>6950</v>
      </c>
      <c r="H298" t="s">
        <v>6951</v>
      </c>
      <c r="I298" t="s">
        <v>6952</v>
      </c>
      <c r="J298" t="s">
        <v>6953</v>
      </c>
      <c r="K298" t="s">
        <v>6954</v>
      </c>
      <c r="L298" t="s">
        <v>6955</v>
      </c>
      <c r="M298" t="s">
        <v>6956</v>
      </c>
      <c r="N298" t="s">
        <v>6957</v>
      </c>
      <c r="O298" t="s">
        <v>6958</v>
      </c>
      <c r="P298">
        <f>-594.743272046362 -10.0032691266595 -368.207733210617</f>
        <v>-972.95427438363845</v>
      </c>
      <c r="Q298" t="s">
        <v>6959</v>
      </c>
      <c r="R298" t="s">
        <v>6960</v>
      </c>
      <c r="S298" t="s">
        <v>6961</v>
      </c>
      <c r="T298" t="s">
        <v>6962</v>
      </c>
      <c r="U298" t="s">
        <v>6963</v>
      </c>
      <c r="V298" t="s">
        <v>6964</v>
      </c>
      <c r="W298" t="s">
        <v>6965</v>
      </c>
      <c r="X298" t="s">
        <v>6966</v>
      </c>
      <c r="Y298" t="s">
        <v>6967</v>
      </c>
    </row>
    <row r="299" spans="1:25" x14ac:dyDescent="0.3">
      <c r="A299">
        <v>14900</v>
      </c>
      <c r="B299" t="s">
        <v>6968</v>
      </c>
      <c r="C299" t="s">
        <v>6969</v>
      </c>
      <c r="D299" t="s">
        <v>6970</v>
      </c>
      <c r="E299" t="s">
        <v>6971</v>
      </c>
      <c r="F299" t="s">
        <v>6972</v>
      </c>
      <c r="G299" t="s">
        <v>6973</v>
      </c>
      <c r="H299" t="s">
        <v>6974</v>
      </c>
      <c r="I299" t="s">
        <v>6975</v>
      </c>
      <c r="J299" t="s">
        <v>6976</v>
      </c>
      <c r="K299" t="s">
        <v>6977</v>
      </c>
      <c r="L299" t="s">
        <v>6978</v>
      </c>
      <c r="M299" t="s">
        <v>6979</v>
      </c>
      <c r="N299" t="s">
        <v>6980</v>
      </c>
      <c r="O299" t="s">
        <v>6981</v>
      </c>
      <c r="P299">
        <f>-594.697807636087 -9.985792047529 -368.162586576521</f>
        <v>-972.84618626013696</v>
      </c>
      <c r="Q299" t="s">
        <v>6982</v>
      </c>
      <c r="R299" t="s">
        <v>6983</v>
      </c>
      <c r="S299" t="s">
        <v>6984</v>
      </c>
      <c r="T299" t="s">
        <v>6985</v>
      </c>
      <c r="U299" t="s">
        <v>6986</v>
      </c>
      <c r="V299" t="s">
        <v>6987</v>
      </c>
      <c r="W299" t="s">
        <v>6988</v>
      </c>
      <c r="X299" t="s">
        <v>6989</v>
      </c>
      <c r="Y299" t="s">
        <v>6990</v>
      </c>
    </row>
    <row r="300" spans="1:25" x14ac:dyDescent="0.3">
      <c r="A300">
        <v>14950</v>
      </c>
      <c r="B300" t="s">
        <v>6991</v>
      </c>
      <c r="C300" t="s">
        <v>6992</v>
      </c>
      <c r="D300" t="s">
        <v>6993</v>
      </c>
      <c r="E300" t="s">
        <v>6994</v>
      </c>
      <c r="F300" t="s">
        <v>6995</v>
      </c>
      <c r="G300" t="s">
        <v>6996</v>
      </c>
      <c r="H300" t="s">
        <v>6997</v>
      </c>
      <c r="I300" t="s">
        <v>6998</v>
      </c>
      <c r="J300" t="s">
        <v>6999</v>
      </c>
      <c r="K300" t="s">
        <v>7000</v>
      </c>
      <c r="L300" t="s">
        <v>7001</v>
      </c>
      <c r="M300" t="s">
        <v>7002</v>
      </c>
      <c r="N300" t="s">
        <v>7003</v>
      </c>
      <c r="O300" t="s">
        <v>7004</v>
      </c>
      <c r="P300">
        <f>-594.646853905823 -10.0519302702844 -368.125365011502</f>
        <v>-972.82414918760946</v>
      </c>
      <c r="Q300" t="s">
        <v>7005</v>
      </c>
      <c r="R300" t="s">
        <v>7006</v>
      </c>
      <c r="S300" t="s">
        <v>7007</v>
      </c>
      <c r="T300" t="s">
        <v>7008</v>
      </c>
      <c r="U300" t="s">
        <v>7009</v>
      </c>
      <c r="V300" t="s">
        <v>7010</v>
      </c>
      <c r="W300" t="s">
        <v>7011</v>
      </c>
      <c r="X300" t="s">
        <v>7012</v>
      </c>
      <c r="Y300" t="s">
        <v>7013</v>
      </c>
    </row>
    <row r="301" spans="1:25" x14ac:dyDescent="0.3">
      <c r="A301">
        <v>15000</v>
      </c>
      <c r="B301" t="s">
        <v>7014</v>
      </c>
      <c r="C301" t="s">
        <v>7015</v>
      </c>
      <c r="D301" t="s">
        <v>7016</v>
      </c>
      <c r="E301" t="s">
        <v>7017</v>
      </c>
      <c r="F301" t="s">
        <v>7018</v>
      </c>
      <c r="G301" t="s">
        <v>7019</v>
      </c>
      <c r="H301" t="s">
        <v>7020</v>
      </c>
      <c r="I301" t="s">
        <v>7021</v>
      </c>
      <c r="J301" t="s">
        <v>7022</v>
      </c>
      <c r="K301" t="s">
        <v>7023</v>
      </c>
      <c r="L301" t="s">
        <v>7024</v>
      </c>
      <c r="M301" t="s">
        <v>7025</v>
      </c>
      <c r="N301" t="s">
        <v>7026</v>
      </c>
      <c r="O301" t="s">
        <v>7027</v>
      </c>
      <c r="P301">
        <f>-594.501548034679 -9.69083118351682 -367.966615606958</f>
        <v>-972.15899482515374</v>
      </c>
      <c r="Q301" t="s">
        <v>7028</v>
      </c>
      <c r="R301" t="s">
        <v>7029</v>
      </c>
      <c r="S301" t="s">
        <v>7030</v>
      </c>
      <c r="T301" t="s">
        <v>7031</v>
      </c>
      <c r="U301" t="s">
        <v>7032</v>
      </c>
      <c r="V301" t="s">
        <v>7033</v>
      </c>
      <c r="W301" t="s">
        <v>7034</v>
      </c>
      <c r="X301" t="s">
        <v>7035</v>
      </c>
      <c r="Y301" t="s">
        <v>7036</v>
      </c>
    </row>
    <row r="302" spans="1:25" x14ac:dyDescent="0.3">
      <c r="A302">
        <v>15050</v>
      </c>
      <c r="B302" t="s">
        <v>7037</v>
      </c>
      <c r="C302" t="s">
        <v>7038</v>
      </c>
      <c r="D302" t="s">
        <v>7039</v>
      </c>
      <c r="E302" t="s">
        <v>7040</v>
      </c>
      <c r="F302" t="s">
        <v>7041</v>
      </c>
      <c r="G302" t="s">
        <v>7042</v>
      </c>
      <c r="H302" t="s">
        <v>7043</v>
      </c>
      <c r="I302" t="s">
        <v>7044</v>
      </c>
      <c r="J302" t="s">
        <v>7045</v>
      </c>
      <c r="K302" t="s">
        <v>7046</v>
      </c>
      <c r="L302" t="s">
        <v>7047</v>
      </c>
      <c r="M302" t="s">
        <v>7048</v>
      </c>
      <c r="N302" t="s">
        <v>7049</v>
      </c>
      <c r="O302" t="s">
        <v>7050</v>
      </c>
      <c r="P302">
        <f>-594.38840493201 -9.0943643070832 -367.823728869468</f>
        <v>-971.30649810856119</v>
      </c>
      <c r="Q302" t="s">
        <v>7051</v>
      </c>
      <c r="R302" t="s">
        <v>7052</v>
      </c>
      <c r="S302" t="s">
        <v>7053</v>
      </c>
      <c r="T302" t="s">
        <v>7054</v>
      </c>
      <c r="U302" t="s">
        <v>7055</v>
      </c>
      <c r="V302" t="s">
        <v>7056</v>
      </c>
      <c r="W302" t="s">
        <v>7057</v>
      </c>
      <c r="X302" t="s">
        <v>7058</v>
      </c>
      <c r="Y302" t="s">
        <v>7059</v>
      </c>
    </row>
    <row r="303" spans="1:25" x14ac:dyDescent="0.3">
      <c r="A303">
        <v>15100</v>
      </c>
      <c r="B303" t="s">
        <v>7060</v>
      </c>
      <c r="C303" t="s">
        <v>7061</v>
      </c>
      <c r="D303" t="s">
        <v>7062</v>
      </c>
      <c r="E303" t="s">
        <v>7063</v>
      </c>
      <c r="F303" t="s">
        <v>7064</v>
      </c>
      <c r="G303" t="s">
        <v>7065</v>
      </c>
      <c r="H303" t="s">
        <v>7066</v>
      </c>
      <c r="I303" t="s">
        <v>7067</v>
      </c>
      <c r="J303" t="s">
        <v>7068</v>
      </c>
      <c r="K303" t="s">
        <v>7069</v>
      </c>
      <c r="L303" t="s">
        <v>7070</v>
      </c>
      <c r="M303" t="s">
        <v>7071</v>
      </c>
      <c r="N303" t="s">
        <v>7072</v>
      </c>
      <c r="O303" t="s">
        <v>7073</v>
      </c>
      <c r="P303">
        <f>-594.344786385009 -8.88639810117024 -367.803450068773</f>
        <v>-971.03463455495216</v>
      </c>
      <c r="Q303" t="s">
        <v>7074</v>
      </c>
      <c r="R303" t="s">
        <v>7075</v>
      </c>
      <c r="S303" t="s">
        <v>7076</v>
      </c>
      <c r="T303" t="s">
        <v>7077</v>
      </c>
      <c r="U303" t="s">
        <v>7078</v>
      </c>
      <c r="V303" t="s">
        <v>7079</v>
      </c>
      <c r="W303" t="s">
        <v>7080</v>
      </c>
      <c r="X303" t="s">
        <v>7081</v>
      </c>
      <c r="Y303" t="s">
        <v>7082</v>
      </c>
    </row>
    <row r="304" spans="1:25" x14ac:dyDescent="0.3">
      <c r="A304">
        <v>15150</v>
      </c>
      <c r="B304" t="s">
        <v>7083</v>
      </c>
      <c r="C304" t="s">
        <v>7084</v>
      </c>
      <c r="D304" t="s">
        <v>7085</v>
      </c>
      <c r="E304" t="s">
        <v>7086</v>
      </c>
      <c r="F304" t="s">
        <v>7087</v>
      </c>
      <c r="G304" t="s">
        <v>7088</v>
      </c>
      <c r="H304" t="s">
        <v>7089</v>
      </c>
      <c r="I304" t="s">
        <v>7090</v>
      </c>
      <c r="J304" t="s">
        <v>7091</v>
      </c>
      <c r="K304" t="s">
        <v>7092</v>
      </c>
      <c r="L304" t="s">
        <v>7093</v>
      </c>
      <c r="M304" t="s">
        <v>7094</v>
      </c>
      <c r="N304" t="s">
        <v>7095</v>
      </c>
      <c r="O304" t="s">
        <v>7096</v>
      </c>
      <c r="P304">
        <f>-594.376875587673 -8.78704287115147 -367.788015454198</f>
        <v>-970.95193391302246</v>
      </c>
      <c r="Q304" t="s">
        <v>7097</v>
      </c>
      <c r="R304" t="s">
        <v>7098</v>
      </c>
      <c r="S304" t="s">
        <v>7099</v>
      </c>
      <c r="T304" t="s">
        <v>7100</v>
      </c>
      <c r="U304" t="s">
        <v>7101</v>
      </c>
      <c r="V304" t="s">
        <v>7102</v>
      </c>
      <c r="W304" t="s">
        <v>7103</v>
      </c>
      <c r="X304" t="s">
        <v>7104</v>
      </c>
      <c r="Y304" t="s">
        <v>7105</v>
      </c>
    </row>
    <row r="305" spans="1:25" x14ac:dyDescent="0.3">
      <c r="A305">
        <v>15200</v>
      </c>
      <c r="B305" t="s">
        <v>7106</v>
      </c>
      <c r="C305" t="s">
        <v>7107</v>
      </c>
      <c r="D305" t="s">
        <v>7108</v>
      </c>
      <c r="E305" t="s">
        <v>7109</v>
      </c>
      <c r="F305" t="s">
        <v>7110</v>
      </c>
      <c r="G305" t="s">
        <v>7111</v>
      </c>
      <c r="H305" t="s">
        <v>7112</v>
      </c>
      <c r="I305" t="s">
        <v>7113</v>
      </c>
      <c r="J305" t="s">
        <v>7114</v>
      </c>
      <c r="K305" t="s">
        <v>7115</v>
      </c>
      <c r="L305" t="s">
        <v>7116</v>
      </c>
      <c r="M305" t="s">
        <v>7117</v>
      </c>
      <c r="N305" t="s">
        <v>7118</v>
      </c>
      <c r="O305" t="s">
        <v>7119</v>
      </c>
      <c r="P305">
        <f>-594.821619758006 -9.03573359436564 -367.784364531474</f>
        <v>-971.64171788384567</v>
      </c>
      <c r="Q305" t="s">
        <v>7120</v>
      </c>
      <c r="R305" t="s">
        <v>7121</v>
      </c>
      <c r="S305" t="s">
        <v>7122</v>
      </c>
      <c r="T305" t="s">
        <v>7123</v>
      </c>
      <c r="U305" t="s">
        <v>7124</v>
      </c>
      <c r="V305" t="s">
        <v>7125</v>
      </c>
      <c r="W305" t="s">
        <v>7126</v>
      </c>
      <c r="X305" t="s">
        <v>7127</v>
      </c>
      <c r="Y305" t="s">
        <v>7128</v>
      </c>
    </row>
    <row r="306" spans="1:25" x14ac:dyDescent="0.3">
      <c r="A306">
        <v>15250</v>
      </c>
      <c r="B306" t="s">
        <v>7129</v>
      </c>
      <c r="C306" t="s">
        <v>7130</v>
      </c>
      <c r="D306" t="s">
        <v>7131</v>
      </c>
      <c r="E306" t="s">
        <v>7132</v>
      </c>
      <c r="F306" t="s">
        <v>7133</v>
      </c>
      <c r="G306" t="s">
        <v>7134</v>
      </c>
      <c r="H306" t="s">
        <v>7135</v>
      </c>
      <c r="I306" t="s">
        <v>7136</v>
      </c>
      <c r="J306" t="s">
        <v>7137</v>
      </c>
      <c r="K306" t="s">
        <v>7138</v>
      </c>
      <c r="L306" t="s">
        <v>7139</v>
      </c>
      <c r="M306" t="s">
        <v>7140</v>
      </c>
      <c r="N306" t="s">
        <v>7141</v>
      </c>
      <c r="O306" t="s">
        <v>7142</v>
      </c>
      <c r="P306">
        <f>-595.155430296105 -9.2657958076943 -367.757187363613</f>
        <v>-972.17841346741238</v>
      </c>
      <c r="Q306" t="s">
        <v>7143</v>
      </c>
      <c r="R306" t="s">
        <v>7144</v>
      </c>
      <c r="S306" t="s">
        <v>7145</v>
      </c>
      <c r="T306" t="s">
        <v>7146</v>
      </c>
      <c r="U306" t="s">
        <v>7147</v>
      </c>
      <c r="V306" t="s">
        <v>7148</v>
      </c>
      <c r="W306" t="s">
        <v>7149</v>
      </c>
      <c r="X306" t="s">
        <v>7150</v>
      </c>
      <c r="Y306" t="s">
        <v>7151</v>
      </c>
    </row>
    <row r="307" spans="1:25" x14ac:dyDescent="0.3">
      <c r="A307">
        <v>15300</v>
      </c>
      <c r="B307" t="s">
        <v>7152</v>
      </c>
      <c r="C307" t="s">
        <v>7153</v>
      </c>
      <c r="D307" t="s">
        <v>7154</v>
      </c>
      <c r="E307" t="s">
        <v>7155</v>
      </c>
      <c r="F307" t="s">
        <v>7156</v>
      </c>
      <c r="G307" t="s">
        <v>7157</v>
      </c>
      <c r="H307" t="s">
        <v>7158</v>
      </c>
      <c r="I307" t="s">
        <v>7159</v>
      </c>
      <c r="J307" t="s">
        <v>7160</v>
      </c>
      <c r="K307" t="s">
        <v>7161</v>
      </c>
      <c r="L307" t="s">
        <v>7162</v>
      </c>
      <c r="M307" t="s">
        <v>7163</v>
      </c>
      <c r="N307" t="s">
        <v>7164</v>
      </c>
      <c r="O307" t="s">
        <v>7165</v>
      </c>
      <c r="P307">
        <f>-595.898558844251 -9.2165970776673 -367.687581174586</f>
        <v>-972.80273709650442</v>
      </c>
      <c r="Q307" t="s">
        <v>7166</v>
      </c>
      <c r="R307" t="s">
        <v>7167</v>
      </c>
      <c r="S307" t="s">
        <v>7168</v>
      </c>
      <c r="T307" t="s">
        <v>7169</v>
      </c>
      <c r="U307" t="s">
        <v>7170</v>
      </c>
      <c r="V307" t="s">
        <v>7171</v>
      </c>
      <c r="W307" t="s">
        <v>7172</v>
      </c>
      <c r="X307" t="s">
        <v>7173</v>
      </c>
      <c r="Y307" t="s">
        <v>7174</v>
      </c>
    </row>
    <row r="308" spans="1:25" x14ac:dyDescent="0.3">
      <c r="A308">
        <v>15350</v>
      </c>
      <c r="B308" t="s">
        <v>7175</v>
      </c>
      <c r="C308" t="s">
        <v>7176</v>
      </c>
      <c r="D308" t="s">
        <v>7177</v>
      </c>
      <c r="E308" t="s">
        <v>7178</v>
      </c>
      <c r="F308" t="s">
        <v>7179</v>
      </c>
      <c r="G308" t="s">
        <v>7180</v>
      </c>
      <c r="H308" t="s">
        <v>7181</v>
      </c>
      <c r="I308" t="s">
        <v>7182</v>
      </c>
      <c r="J308" t="s">
        <v>7183</v>
      </c>
      <c r="K308" t="s">
        <v>7184</v>
      </c>
      <c r="L308" t="s">
        <v>7185</v>
      </c>
      <c r="M308" t="s">
        <v>7186</v>
      </c>
      <c r="N308" t="s">
        <v>7187</v>
      </c>
      <c r="O308" t="s">
        <v>7188</v>
      </c>
      <c r="P308">
        <f>-596.132444269342 -9.20593901131269 -367.617722977497</f>
        <v>-972.95610625815175</v>
      </c>
      <c r="Q308" t="s">
        <v>7189</v>
      </c>
      <c r="R308" t="s">
        <v>7190</v>
      </c>
      <c r="S308" t="s">
        <v>7191</v>
      </c>
      <c r="T308" t="s">
        <v>7192</v>
      </c>
      <c r="U308" t="s">
        <v>7193</v>
      </c>
      <c r="V308" t="s">
        <v>7194</v>
      </c>
      <c r="W308" t="s">
        <v>7195</v>
      </c>
      <c r="X308" t="s">
        <v>7196</v>
      </c>
      <c r="Y308" t="s">
        <v>7197</v>
      </c>
    </row>
    <row r="309" spans="1:25" x14ac:dyDescent="0.3">
      <c r="A309">
        <v>15400</v>
      </c>
      <c r="B309" t="s">
        <v>7198</v>
      </c>
      <c r="C309" t="s">
        <v>7199</v>
      </c>
      <c r="D309" t="s">
        <v>7200</v>
      </c>
      <c r="E309" t="s">
        <v>7201</v>
      </c>
      <c r="F309" t="s">
        <v>7202</v>
      </c>
      <c r="G309" t="s">
        <v>7203</v>
      </c>
      <c r="H309" t="s">
        <v>7204</v>
      </c>
      <c r="I309" t="s">
        <v>7205</v>
      </c>
      <c r="J309" t="s">
        <v>7206</v>
      </c>
      <c r="K309" t="s">
        <v>7207</v>
      </c>
      <c r="L309" t="s">
        <v>7208</v>
      </c>
      <c r="M309" t="s">
        <v>7209</v>
      </c>
      <c r="N309" t="s">
        <v>7210</v>
      </c>
      <c r="O309" t="s">
        <v>7211</v>
      </c>
      <c r="P309">
        <f>-596.440206666324 -9.03312730410244 -367.430970502351</f>
        <v>-972.90430447277743</v>
      </c>
      <c r="Q309" t="s">
        <v>7212</v>
      </c>
      <c r="R309" t="s">
        <v>7213</v>
      </c>
      <c r="S309" t="s">
        <v>7214</v>
      </c>
      <c r="T309" t="s">
        <v>7215</v>
      </c>
      <c r="U309" t="s">
        <v>7216</v>
      </c>
      <c r="V309" t="s">
        <v>7217</v>
      </c>
      <c r="W309" t="s">
        <v>7218</v>
      </c>
      <c r="X309" t="s">
        <v>7219</v>
      </c>
      <c r="Y309" t="s">
        <v>7220</v>
      </c>
    </row>
    <row r="310" spans="1:25" x14ac:dyDescent="0.3">
      <c r="A310">
        <v>15450</v>
      </c>
      <c r="B310" t="s">
        <v>7221</v>
      </c>
      <c r="C310" t="s">
        <v>7222</v>
      </c>
      <c r="D310" t="s">
        <v>7223</v>
      </c>
      <c r="E310" t="s">
        <v>7224</v>
      </c>
      <c r="F310" t="s">
        <v>7225</v>
      </c>
      <c r="G310" t="s">
        <v>7226</v>
      </c>
      <c r="H310" t="s">
        <v>7227</v>
      </c>
      <c r="I310" t="s">
        <v>7228</v>
      </c>
      <c r="J310" t="s">
        <v>7229</v>
      </c>
      <c r="K310" t="s">
        <v>7230</v>
      </c>
      <c r="L310" t="s">
        <v>7231</v>
      </c>
      <c r="M310" t="s">
        <v>7232</v>
      </c>
      <c r="N310" t="s">
        <v>7233</v>
      </c>
      <c r="O310" t="s">
        <v>7234</v>
      </c>
      <c r="P310">
        <f>-596.525225367473 -8.89978425429786 -367.388613711921</f>
        <v>-972.81362333369179</v>
      </c>
      <c r="Q310" t="s">
        <v>7235</v>
      </c>
      <c r="R310" t="s">
        <v>7236</v>
      </c>
      <c r="S310" t="s">
        <v>7237</v>
      </c>
      <c r="T310" t="s">
        <v>7238</v>
      </c>
      <c r="U310" t="s">
        <v>7239</v>
      </c>
      <c r="V310" t="s">
        <v>7240</v>
      </c>
      <c r="W310" t="s">
        <v>7241</v>
      </c>
      <c r="X310" t="s">
        <v>7242</v>
      </c>
      <c r="Y310" t="s">
        <v>7243</v>
      </c>
    </row>
    <row r="311" spans="1:25" x14ac:dyDescent="0.3">
      <c r="A311">
        <v>15500</v>
      </c>
      <c r="B311" t="s">
        <v>7244</v>
      </c>
      <c r="C311" t="s">
        <v>7245</v>
      </c>
      <c r="D311" t="s">
        <v>7246</v>
      </c>
      <c r="E311" t="s">
        <v>7247</v>
      </c>
      <c r="F311" t="s">
        <v>7248</v>
      </c>
      <c r="G311" t="s">
        <v>7249</v>
      </c>
      <c r="H311" t="s">
        <v>7250</v>
      </c>
      <c r="I311" t="s">
        <v>7251</v>
      </c>
      <c r="J311" t="s">
        <v>7252</v>
      </c>
      <c r="K311" t="s">
        <v>7253</v>
      </c>
      <c r="L311" t="s">
        <v>7254</v>
      </c>
      <c r="M311" t="s">
        <v>7255</v>
      </c>
      <c r="N311" t="s">
        <v>7256</v>
      </c>
      <c r="O311" t="s">
        <v>7257</v>
      </c>
      <c r="P311">
        <f>-596.415735277049 -8.64306114591204 -367.323443150884</f>
        <v>-972.38223957384503</v>
      </c>
      <c r="Q311" t="s">
        <v>7258</v>
      </c>
      <c r="R311" t="s">
        <v>7259</v>
      </c>
      <c r="S311" t="s">
        <v>7260</v>
      </c>
      <c r="T311" t="s">
        <v>7261</v>
      </c>
      <c r="U311" t="s">
        <v>7262</v>
      </c>
      <c r="V311" t="s">
        <v>7263</v>
      </c>
      <c r="W311" t="s">
        <v>7264</v>
      </c>
      <c r="X311" t="s">
        <v>7265</v>
      </c>
      <c r="Y311" t="s">
        <v>7266</v>
      </c>
    </row>
    <row r="312" spans="1:25" x14ac:dyDescent="0.3">
      <c r="A312">
        <v>15550</v>
      </c>
      <c r="B312" t="s">
        <v>7267</v>
      </c>
      <c r="C312" t="s">
        <v>7268</v>
      </c>
      <c r="D312" t="s">
        <v>7269</v>
      </c>
      <c r="E312" t="s">
        <v>7270</v>
      </c>
      <c r="F312" t="s">
        <v>7271</v>
      </c>
      <c r="G312" t="s">
        <v>7272</v>
      </c>
      <c r="H312" t="s">
        <v>7273</v>
      </c>
      <c r="I312" t="s">
        <v>7274</v>
      </c>
      <c r="J312" t="s">
        <v>7275</v>
      </c>
      <c r="K312" t="s">
        <v>7276</v>
      </c>
      <c r="L312" t="s">
        <v>7277</v>
      </c>
      <c r="M312" t="s">
        <v>7278</v>
      </c>
      <c r="N312" t="s">
        <v>7279</v>
      </c>
      <c r="O312" t="s">
        <v>7280</v>
      </c>
      <c r="P312">
        <f>-596.38433885893 -8.53883949925898 -367.311689673966</f>
        <v>-972.23486803215496</v>
      </c>
      <c r="Q312" t="s">
        <v>7281</v>
      </c>
      <c r="R312" t="s">
        <v>7282</v>
      </c>
      <c r="S312" t="s">
        <v>7283</v>
      </c>
      <c r="T312" t="s">
        <v>7284</v>
      </c>
      <c r="U312" t="s">
        <v>7285</v>
      </c>
      <c r="V312" t="s">
        <v>7286</v>
      </c>
      <c r="W312" t="s">
        <v>7287</v>
      </c>
      <c r="X312" t="s">
        <v>7288</v>
      </c>
      <c r="Y312" t="s">
        <v>7289</v>
      </c>
    </row>
    <row r="313" spans="1:25" x14ac:dyDescent="0.3">
      <c r="A313">
        <v>15600</v>
      </c>
      <c r="B313" t="s">
        <v>7290</v>
      </c>
      <c r="C313" t="s">
        <v>7291</v>
      </c>
      <c r="D313" t="s">
        <v>7292</v>
      </c>
      <c r="E313" t="s">
        <v>7293</v>
      </c>
      <c r="F313" t="s">
        <v>7294</v>
      </c>
      <c r="G313" t="s">
        <v>7295</v>
      </c>
      <c r="H313" t="s">
        <v>7296</v>
      </c>
      <c r="I313" t="s">
        <v>7297</v>
      </c>
      <c r="J313" t="s">
        <v>7298</v>
      </c>
      <c r="K313" t="s">
        <v>7299</v>
      </c>
      <c r="L313" t="s">
        <v>7300</v>
      </c>
      <c r="M313" t="s">
        <v>7301</v>
      </c>
      <c r="N313" t="s">
        <v>7302</v>
      </c>
      <c r="O313" t="s">
        <v>7303</v>
      </c>
      <c r="P313">
        <f>-596.21853616281 -8.07350687509779 -367.222911962794</f>
        <v>-971.51495500070178</v>
      </c>
      <c r="Q313" t="s">
        <v>7304</v>
      </c>
      <c r="R313" t="s">
        <v>7305</v>
      </c>
      <c r="S313" t="s">
        <v>7306</v>
      </c>
      <c r="T313" t="s">
        <v>7307</v>
      </c>
      <c r="U313" t="s">
        <v>7308</v>
      </c>
      <c r="V313" t="s">
        <v>7309</v>
      </c>
      <c r="W313" t="s">
        <v>7310</v>
      </c>
      <c r="X313" t="s">
        <v>7311</v>
      </c>
      <c r="Y313" t="s">
        <v>7312</v>
      </c>
    </row>
    <row r="314" spans="1:25" x14ac:dyDescent="0.3">
      <c r="A314">
        <v>15650</v>
      </c>
      <c r="B314" t="s">
        <v>7313</v>
      </c>
      <c r="C314" t="s">
        <v>7314</v>
      </c>
      <c r="D314" t="s">
        <v>7315</v>
      </c>
      <c r="E314" t="s">
        <v>7316</v>
      </c>
      <c r="F314" t="s">
        <v>7317</v>
      </c>
      <c r="G314" t="s">
        <v>7318</v>
      </c>
      <c r="H314" t="s">
        <v>7319</v>
      </c>
      <c r="I314" t="s">
        <v>7320</v>
      </c>
      <c r="J314" t="s">
        <v>7321</v>
      </c>
      <c r="K314" t="s">
        <v>7322</v>
      </c>
      <c r="L314" t="s">
        <v>7323</v>
      </c>
      <c r="M314" t="s">
        <v>7324</v>
      </c>
      <c r="N314" t="s">
        <v>7325</v>
      </c>
      <c r="O314" t="s">
        <v>7326</v>
      </c>
      <c r="P314">
        <f>-595.959757679136 -7.73137155977452 -367.175917131872</f>
        <v>-970.86704637078253</v>
      </c>
      <c r="Q314" t="s">
        <v>7327</v>
      </c>
      <c r="R314" t="s">
        <v>7328</v>
      </c>
      <c r="S314" t="s">
        <v>7329</v>
      </c>
      <c r="T314" t="s">
        <v>7330</v>
      </c>
      <c r="U314" t="s">
        <v>7331</v>
      </c>
      <c r="V314" t="s">
        <v>7332</v>
      </c>
      <c r="W314" t="s">
        <v>7333</v>
      </c>
      <c r="X314" t="s">
        <v>7334</v>
      </c>
      <c r="Y314" t="s">
        <v>7335</v>
      </c>
    </row>
    <row r="315" spans="1:25" x14ac:dyDescent="0.3">
      <c r="A315">
        <v>15700</v>
      </c>
      <c r="B315" t="s">
        <v>7336</v>
      </c>
      <c r="C315" t="s">
        <v>7337</v>
      </c>
      <c r="D315" t="s">
        <v>7338</v>
      </c>
      <c r="E315" t="s">
        <v>7339</v>
      </c>
      <c r="F315" t="s">
        <v>7340</v>
      </c>
      <c r="G315" t="s">
        <v>7341</v>
      </c>
      <c r="H315" t="s">
        <v>7342</v>
      </c>
      <c r="I315" t="s">
        <v>7343</v>
      </c>
      <c r="J315" t="s">
        <v>7344</v>
      </c>
      <c r="K315" t="s">
        <v>7345</v>
      </c>
      <c r="L315" t="s">
        <v>7346</v>
      </c>
      <c r="M315" t="s">
        <v>7347</v>
      </c>
      <c r="N315" t="s">
        <v>7348</v>
      </c>
      <c r="O315" t="s">
        <v>7349</v>
      </c>
      <c r="P315">
        <f>-595.281569017452 -6.75170737597159 -367.080456352611</f>
        <v>-969.11373274603466</v>
      </c>
      <c r="Q315" t="s">
        <v>7350</v>
      </c>
      <c r="R315" t="s">
        <v>7351</v>
      </c>
      <c r="S315" t="s">
        <v>7352</v>
      </c>
      <c r="T315" t="s">
        <v>7353</v>
      </c>
      <c r="U315" t="s">
        <v>7354</v>
      </c>
      <c r="V315" t="s">
        <v>7355</v>
      </c>
      <c r="W315" t="s">
        <v>7356</v>
      </c>
      <c r="X315" t="s">
        <v>7357</v>
      </c>
      <c r="Y315" t="s">
        <v>7358</v>
      </c>
    </row>
    <row r="316" spans="1:25" x14ac:dyDescent="0.3">
      <c r="A316">
        <v>15750</v>
      </c>
      <c r="B316" t="s">
        <v>7359</v>
      </c>
      <c r="C316" t="s">
        <v>7360</v>
      </c>
      <c r="D316" t="s">
        <v>7361</v>
      </c>
      <c r="E316" t="s">
        <v>7362</v>
      </c>
      <c r="F316" t="s">
        <v>7363</v>
      </c>
      <c r="G316" t="s">
        <v>7364</v>
      </c>
      <c r="H316" t="s">
        <v>7365</v>
      </c>
      <c r="I316" t="s">
        <v>7366</v>
      </c>
      <c r="J316" t="s">
        <v>7367</v>
      </c>
      <c r="K316" t="s">
        <v>7368</v>
      </c>
      <c r="L316" t="s">
        <v>7369</v>
      </c>
      <c r="M316" t="s">
        <v>7370</v>
      </c>
      <c r="N316" t="s">
        <v>7371</v>
      </c>
      <c r="O316" t="s">
        <v>7372</v>
      </c>
      <c r="P316">
        <f>-594.80480233133 -5.73512475129269 -366.991321129151</f>
        <v>-967.5312482117738</v>
      </c>
      <c r="Q316" t="s">
        <v>7373</v>
      </c>
      <c r="R316" t="s">
        <v>7374</v>
      </c>
      <c r="S316" t="s">
        <v>7375</v>
      </c>
      <c r="T316" t="s">
        <v>7376</v>
      </c>
      <c r="U316" t="s">
        <v>7377</v>
      </c>
      <c r="V316" t="s">
        <v>7378</v>
      </c>
      <c r="W316" t="s">
        <v>7379</v>
      </c>
      <c r="X316" t="s">
        <v>7380</v>
      </c>
      <c r="Y316" t="s">
        <v>7381</v>
      </c>
    </row>
    <row r="317" spans="1:25" x14ac:dyDescent="0.3">
      <c r="A317">
        <v>15800</v>
      </c>
      <c r="B317" t="s">
        <v>7382</v>
      </c>
      <c r="C317" t="s">
        <v>7383</v>
      </c>
      <c r="D317" t="s">
        <v>7384</v>
      </c>
      <c r="E317" t="s">
        <v>7385</v>
      </c>
      <c r="F317" t="s">
        <v>7386</v>
      </c>
      <c r="G317" t="s">
        <v>7387</v>
      </c>
      <c r="H317" t="s">
        <v>7388</v>
      </c>
      <c r="I317" t="s">
        <v>7389</v>
      </c>
      <c r="J317" t="s">
        <v>7390</v>
      </c>
      <c r="K317" t="s">
        <v>7391</v>
      </c>
      <c r="L317" t="s">
        <v>7392</v>
      </c>
      <c r="M317" t="s">
        <v>7393</v>
      </c>
      <c r="N317" t="s">
        <v>7394</v>
      </c>
      <c r="O317" t="s">
        <v>7395</v>
      </c>
      <c r="P317">
        <f>-594.652737600889 -5.27447377189856 -366.971714531882</f>
        <v>-966.89892590466957</v>
      </c>
      <c r="Q317" t="s">
        <v>7396</v>
      </c>
      <c r="R317" t="s">
        <v>7397</v>
      </c>
      <c r="S317" t="s">
        <v>7398</v>
      </c>
      <c r="T317" t="s">
        <v>7399</v>
      </c>
      <c r="U317" t="s">
        <v>7400</v>
      </c>
      <c r="V317" t="s">
        <v>7401</v>
      </c>
      <c r="W317" t="s">
        <v>7402</v>
      </c>
      <c r="X317" t="s">
        <v>7403</v>
      </c>
      <c r="Y317" t="s">
        <v>7404</v>
      </c>
    </row>
    <row r="318" spans="1:25" x14ac:dyDescent="0.3">
      <c r="A318">
        <v>15850</v>
      </c>
      <c r="B318" t="s">
        <v>7405</v>
      </c>
      <c r="C318" t="s">
        <v>7406</v>
      </c>
      <c r="D318" t="s">
        <v>7407</v>
      </c>
      <c r="E318" t="s">
        <v>7408</v>
      </c>
      <c r="F318" t="s">
        <v>7409</v>
      </c>
      <c r="G318" t="s">
        <v>7410</v>
      </c>
      <c r="H318" t="s">
        <v>7411</v>
      </c>
      <c r="I318" t="s">
        <v>7412</v>
      </c>
      <c r="J318" t="s">
        <v>7413</v>
      </c>
      <c r="K318" t="s">
        <v>7414</v>
      </c>
      <c r="L318" t="s">
        <v>7415</v>
      </c>
      <c r="M318" t="s">
        <v>7416</v>
      </c>
      <c r="N318" t="s">
        <v>7417</v>
      </c>
      <c r="O318" t="s">
        <v>7418</v>
      </c>
      <c r="P318">
        <f>-594.686085366793 -4.9486840739562 -366.968728031221</f>
        <v>-966.60349747197029</v>
      </c>
      <c r="Q318" t="s">
        <v>7419</v>
      </c>
      <c r="R318" t="s">
        <v>7420</v>
      </c>
      <c r="S318" t="s">
        <v>7421</v>
      </c>
      <c r="T318" t="s">
        <v>7422</v>
      </c>
      <c r="U318" t="s">
        <v>7423</v>
      </c>
      <c r="V318" t="s">
        <v>7424</v>
      </c>
      <c r="W318" t="s">
        <v>7425</v>
      </c>
      <c r="X318" t="s">
        <v>7426</v>
      </c>
      <c r="Y318" t="s">
        <v>7427</v>
      </c>
    </row>
    <row r="319" spans="1:25" x14ac:dyDescent="0.3">
      <c r="A319">
        <v>15900</v>
      </c>
      <c r="B319" t="s">
        <v>7428</v>
      </c>
      <c r="C319" t="s">
        <v>7429</v>
      </c>
      <c r="D319" t="s">
        <v>7430</v>
      </c>
      <c r="E319" t="s">
        <v>7431</v>
      </c>
      <c r="F319" t="s">
        <v>7432</v>
      </c>
      <c r="G319" t="s">
        <v>7433</v>
      </c>
      <c r="H319" t="s">
        <v>7434</v>
      </c>
      <c r="I319" t="s">
        <v>7435</v>
      </c>
      <c r="J319" t="s">
        <v>7436</v>
      </c>
      <c r="K319" t="s">
        <v>7437</v>
      </c>
      <c r="L319" t="s">
        <v>7438</v>
      </c>
      <c r="M319" t="s">
        <v>7439</v>
      </c>
      <c r="N319" t="s">
        <v>7440</v>
      </c>
      <c r="O319" t="s">
        <v>7441</v>
      </c>
      <c r="P319">
        <f>-594.702396240641 -4.31591225644115 -366.961857199362</f>
        <v>-965.98016569644415</v>
      </c>
      <c r="Q319" t="s">
        <v>7442</v>
      </c>
      <c r="R319" t="s">
        <v>7443</v>
      </c>
      <c r="S319" t="s">
        <v>7444</v>
      </c>
      <c r="T319" t="s">
        <v>7445</v>
      </c>
      <c r="U319" t="s">
        <v>7446</v>
      </c>
      <c r="V319" t="s">
        <v>7447</v>
      </c>
      <c r="W319" t="s">
        <v>7448</v>
      </c>
      <c r="X319" t="s">
        <v>7449</v>
      </c>
      <c r="Y319" t="s">
        <v>7450</v>
      </c>
    </row>
    <row r="320" spans="1:25" x14ac:dyDescent="0.3">
      <c r="A320">
        <v>15950</v>
      </c>
      <c r="B320" t="s">
        <v>7451</v>
      </c>
      <c r="C320" t="s">
        <v>7452</v>
      </c>
      <c r="D320" t="s">
        <v>7453</v>
      </c>
      <c r="E320" t="s">
        <v>7454</v>
      </c>
      <c r="F320" t="s">
        <v>7455</v>
      </c>
      <c r="G320" t="s">
        <v>7456</v>
      </c>
      <c r="H320" t="s">
        <v>7457</v>
      </c>
      <c r="I320" t="s">
        <v>7458</v>
      </c>
      <c r="J320" t="s">
        <v>7459</v>
      </c>
      <c r="K320" t="s">
        <v>7460</v>
      </c>
      <c r="L320" t="s">
        <v>7461</v>
      </c>
      <c r="M320" t="s">
        <v>7462</v>
      </c>
      <c r="N320" t="s">
        <v>7463</v>
      </c>
      <c r="O320" t="s">
        <v>7464</v>
      </c>
      <c r="P320">
        <f>-594.7813708509 -3.93221774923268 -367.007928974937</f>
        <v>-965.72151757506958</v>
      </c>
      <c r="Q320" t="s">
        <v>7465</v>
      </c>
      <c r="R320" t="s">
        <v>7466</v>
      </c>
      <c r="S320" t="s">
        <v>7467</v>
      </c>
      <c r="T320" t="s">
        <v>7468</v>
      </c>
      <c r="U320" t="s">
        <v>7469</v>
      </c>
      <c r="V320" t="s">
        <v>7470</v>
      </c>
      <c r="W320" t="s">
        <v>7471</v>
      </c>
      <c r="X320" t="s">
        <v>7472</v>
      </c>
      <c r="Y320" t="s">
        <v>7473</v>
      </c>
    </row>
    <row r="321" spans="1:25" x14ac:dyDescent="0.3">
      <c r="A321">
        <v>16000</v>
      </c>
      <c r="B321" t="s">
        <v>7474</v>
      </c>
      <c r="C321" t="s">
        <v>7475</v>
      </c>
      <c r="D321" t="s">
        <v>7476</v>
      </c>
      <c r="E321" t="s">
        <v>7477</v>
      </c>
      <c r="F321" t="s">
        <v>7478</v>
      </c>
      <c r="G321" t="s">
        <v>7479</v>
      </c>
      <c r="H321" t="s">
        <v>7480</v>
      </c>
      <c r="I321" t="s">
        <v>7481</v>
      </c>
      <c r="J321" t="s">
        <v>7482</v>
      </c>
      <c r="K321" t="s">
        <v>7483</v>
      </c>
      <c r="L321" t="s">
        <v>7484</v>
      </c>
      <c r="M321" t="s">
        <v>7485</v>
      </c>
      <c r="N321" t="s">
        <v>7486</v>
      </c>
      <c r="O321" t="s">
        <v>7487</v>
      </c>
      <c r="P321">
        <f>-594.991696162183 -3.71517324366232 -367.080897454333</f>
        <v>-965.78776686017829</v>
      </c>
      <c r="Q321" t="s">
        <v>7488</v>
      </c>
      <c r="R321" t="s">
        <v>7489</v>
      </c>
      <c r="S321" t="s">
        <v>7490</v>
      </c>
      <c r="T321" t="s">
        <v>7491</v>
      </c>
      <c r="U321" t="s">
        <v>7492</v>
      </c>
      <c r="V321" t="s">
        <v>7493</v>
      </c>
      <c r="W321" t="s">
        <v>7494</v>
      </c>
      <c r="X321" t="s">
        <v>7495</v>
      </c>
      <c r="Y321" t="s">
        <v>7496</v>
      </c>
    </row>
    <row r="322" spans="1:25" x14ac:dyDescent="0.3">
      <c r="A322">
        <v>16050</v>
      </c>
      <c r="B322" t="s">
        <v>7497</v>
      </c>
      <c r="C322" t="s">
        <v>7498</v>
      </c>
      <c r="D322" t="s">
        <v>7499</v>
      </c>
      <c r="E322" t="s">
        <v>7500</v>
      </c>
      <c r="F322" t="s">
        <v>7501</v>
      </c>
      <c r="G322" t="s">
        <v>7502</v>
      </c>
      <c r="H322" t="s">
        <v>7503</v>
      </c>
      <c r="I322" t="s">
        <v>7504</v>
      </c>
      <c r="J322" t="s">
        <v>7505</v>
      </c>
      <c r="K322" t="s">
        <v>7506</v>
      </c>
      <c r="L322" t="s">
        <v>7507</v>
      </c>
      <c r="M322" t="s">
        <v>7508</v>
      </c>
      <c r="N322" t="s">
        <v>7509</v>
      </c>
      <c r="O322" t="s">
        <v>7510</v>
      </c>
      <c r="P322">
        <f>-595.077849301563 -3.76787519584582 -367.084297892146</f>
        <v>-965.93002238955478</v>
      </c>
      <c r="Q322" t="s">
        <v>7511</v>
      </c>
      <c r="R322" t="s">
        <v>7512</v>
      </c>
      <c r="S322" t="s">
        <v>7513</v>
      </c>
      <c r="T322" t="s">
        <v>7514</v>
      </c>
      <c r="U322" t="s">
        <v>7515</v>
      </c>
      <c r="V322" t="s">
        <v>7516</v>
      </c>
      <c r="W322" t="s">
        <v>7517</v>
      </c>
      <c r="X322" t="s">
        <v>7518</v>
      </c>
      <c r="Y322" t="s">
        <v>7519</v>
      </c>
    </row>
    <row r="323" spans="1:25" x14ac:dyDescent="0.3">
      <c r="A323">
        <v>16100</v>
      </c>
      <c r="B323" t="s">
        <v>7520</v>
      </c>
      <c r="C323" t="s">
        <v>7521</v>
      </c>
      <c r="D323" t="s">
        <v>7522</v>
      </c>
      <c r="E323" t="s">
        <v>7523</v>
      </c>
      <c r="F323" t="s">
        <v>7524</v>
      </c>
      <c r="G323" t="s">
        <v>7525</v>
      </c>
      <c r="H323" t="s">
        <v>7526</v>
      </c>
      <c r="I323" t="s">
        <v>7527</v>
      </c>
      <c r="J323" t="s">
        <v>7528</v>
      </c>
      <c r="K323" t="s">
        <v>7529</v>
      </c>
      <c r="L323" t="s">
        <v>7530</v>
      </c>
      <c r="M323" t="s">
        <v>7531</v>
      </c>
      <c r="N323" t="s">
        <v>7532</v>
      </c>
      <c r="O323" t="s">
        <v>7533</v>
      </c>
      <c r="P323">
        <f>-595.249058291914 -3.37308720167016 -367.144522948636</f>
        <v>-965.76666844222018</v>
      </c>
      <c r="Q323" t="s">
        <v>7534</v>
      </c>
      <c r="R323" t="s">
        <v>7535</v>
      </c>
      <c r="S323" t="s">
        <v>7536</v>
      </c>
      <c r="T323" t="s">
        <v>7537</v>
      </c>
      <c r="U323" t="s">
        <v>7538</v>
      </c>
      <c r="V323" t="s">
        <v>7539</v>
      </c>
      <c r="W323" t="s">
        <v>7540</v>
      </c>
      <c r="X323" t="s">
        <v>7541</v>
      </c>
      <c r="Y323" t="s">
        <v>7542</v>
      </c>
    </row>
    <row r="324" spans="1:25" x14ac:dyDescent="0.3">
      <c r="A324">
        <v>16150</v>
      </c>
      <c r="B324" t="s">
        <v>7543</v>
      </c>
      <c r="C324" t="s">
        <v>7544</v>
      </c>
      <c r="D324" t="s">
        <v>7545</v>
      </c>
      <c r="E324" t="s">
        <v>7546</v>
      </c>
      <c r="F324" t="s">
        <v>7547</v>
      </c>
      <c r="G324" t="s">
        <v>7548</v>
      </c>
      <c r="H324" t="s">
        <v>7549</v>
      </c>
      <c r="I324" t="s">
        <v>7550</v>
      </c>
      <c r="J324" t="s">
        <v>7551</v>
      </c>
      <c r="K324" t="s">
        <v>7552</v>
      </c>
      <c r="L324" t="s">
        <v>7553</v>
      </c>
      <c r="M324" t="s">
        <v>7554</v>
      </c>
      <c r="N324" t="s">
        <v>7555</v>
      </c>
      <c r="O324" t="s">
        <v>7556</v>
      </c>
      <c r="P324">
        <f>-595.276169673898 -3.2046621743259 -367.223195192665</f>
        <v>-965.70402704088895</v>
      </c>
      <c r="Q324" t="s">
        <v>7557</v>
      </c>
      <c r="R324" t="s">
        <v>7558</v>
      </c>
      <c r="S324" t="s">
        <v>7559</v>
      </c>
      <c r="T324" t="s">
        <v>7560</v>
      </c>
      <c r="U324" t="s">
        <v>7561</v>
      </c>
      <c r="V324" t="s">
        <v>7562</v>
      </c>
      <c r="W324" t="s">
        <v>7563</v>
      </c>
      <c r="X324" t="s">
        <v>7564</v>
      </c>
      <c r="Y324" t="s">
        <v>7565</v>
      </c>
    </row>
    <row r="325" spans="1:25" x14ac:dyDescent="0.3">
      <c r="A325">
        <v>16200</v>
      </c>
      <c r="B325" t="s">
        <v>7566</v>
      </c>
      <c r="C325" t="s">
        <v>7567</v>
      </c>
      <c r="D325" t="s">
        <v>7568</v>
      </c>
      <c r="E325" t="s">
        <v>7569</v>
      </c>
      <c r="F325" t="s">
        <v>7570</v>
      </c>
      <c r="G325" t="s">
        <v>7571</v>
      </c>
      <c r="H325" t="s">
        <v>7572</v>
      </c>
      <c r="I325" t="s">
        <v>7573</v>
      </c>
      <c r="J325" t="s">
        <v>7574</v>
      </c>
      <c r="K325" t="s">
        <v>7575</v>
      </c>
      <c r="L325" t="s">
        <v>7576</v>
      </c>
      <c r="M325" t="s">
        <v>7577</v>
      </c>
      <c r="N325" t="s">
        <v>7578</v>
      </c>
      <c r="O325" t="s">
        <v>7579</v>
      </c>
      <c r="P325">
        <f>-595.322851242264 -2.87602323068745 -367.465763005226</f>
        <v>-965.6646374781775</v>
      </c>
      <c r="Q325" t="s">
        <v>7580</v>
      </c>
      <c r="R325" t="s">
        <v>7581</v>
      </c>
      <c r="S325" t="s">
        <v>7582</v>
      </c>
      <c r="T325" t="s">
        <v>7583</v>
      </c>
      <c r="U325" t="s">
        <v>7584</v>
      </c>
      <c r="V325" t="s">
        <v>7585</v>
      </c>
      <c r="W325" t="s">
        <v>7586</v>
      </c>
      <c r="X325" t="s">
        <v>7587</v>
      </c>
      <c r="Y325" t="s">
        <v>7588</v>
      </c>
    </row>
    <row r="326" spans="1:25" x14ac:dyDescent="0.3">
      <c r="A326">
        <v>16250</v>
      </c>
      <c r="B326" t="s">
        <v>7589</v>
      </c>
      <c r="C326" t="s">
        <v>7590</v>
      </c>
      <c r="D326" t="s">
        <v>7591</v>
      </c>
      <c r="E326" t="s">
        <v>7592</v>
      </c>
      <c r="F326" t="s">
        <v>7593</v>
      </c>
      <c r="G326" t="s">
        <v>7594</v>
      </c>
      <c r="H326" t="s">
        <v>7595</v>
      </c>
      <c r="I326" t="s">
        <v>7596</v>
      </c>
      <c r="J326" t="s">
        <v>7597</v>
      </c>
      <c r="K326" t="s">
        <v>7598</v>
      </c>
      <c r="L326" t="s">
        <v>7599</v>
      </c>
      <c r="M326" t="s">
        <v>7600</v>
      </c>
      <c r="N326" t="s">
        <v>7601</v>
      </c>
      <c r="O326" t="s">
        <v>7602</v>
      </c>
      <c r="P326">
        <f>-595.284318137864 -2.83791966249487 -367.624064979571</f>
        <v>-965.74630277992992</v>
      </c>
      <c r="Q326" t="s">
        <v>7603</v>
      </c>
      <c r="R326" t="s">
        <v>7604</v>
      </c>
      <c r="S326" t="s">
        <v>7605</v>
      </c>
      <c r="T326" t="s">
        <v>7606</v>
      </c>
      <c r="U326" t="s">
        <v>7607</v>
      </c>
      <c r="V326" t="s">
        <v>7608</v>
      </c>
      <c r="W326" t="s">
        <v>7609</v>
      </c>
      <c r="X326" t="s">
        <v>7610</v>
      </c>
      <c r="Y326" t="s">
        <v>7611</v>
      </c>
    </row>
    <row r="327" spans="1:25" x14ac:dyDescent="0.3">
      <c r="A327">
        <v>16300</v>
      </c>
      <c r="B327" t="s">
        <v>7612</v>
      </c>
      <c r="C327" t="s">
        <v>7613</v>
      </c>
      <c r="D327" t="s">
        <v>7614</v>
      </c>
      <c r="E327" t="s">
        <v>7615</v>
      </c>
      <c r="F327" t="s">
        <v>7616</v>
      </c>
      <c r="G327" t="s">
        <v>7617</v>
      </c>
      <c r="H327" t="s">
        <v>7618</v>
      </c>
      <c r="I327" t="s">
        <v>7619</v>
      </c>
      <c r="J327" t="s">
        <v>7620</v>
      </c>
      <c r="K327" t="s">
        <v>7621</v>
      </c>
      <c r="L327" t="s">
        <v>7622</v>
      </c>
      <c r="M327" t="s">
        <v>7623</v>
      </c>
      <c r="N327" t="s">
        <v>7624</v>
      </c>
      <c r="O327" t="s">
        <v>7625</v>
      </c>
      <c r="P327">
        <f>-595.023833930662 -2.85634574182745 -367.81794375906</f>
        <v>-965.69812343154945</v>
      </c>
      <c r="Q327" t="s">
        <v>7626</v>
      </c>
      <c r="R327" t="s">
        <v>7627</v>
      </c>
      <c r="S327" t="s">
        <v>7628</v>
      </c>
      <c r="T327" t="s">
        <v>7629</v>
      </c>
      <c r="U327" t="s">
        <v>7630</v>
      </c>
      <c r="V327" t="s">
        <v>7631</v>
      </c>
      <c r="W327" t="s">
        <v>7632</v>
      </c>
      <c r="X327" t="s">
        <v>7633</v>
      </c>
      <c r="Y327" t="s">
        <v>7634</v>
      </c>
    </row>
    <row r="328" spans="1:25" x14ac:dyDescent="0.3">
      <c r="A328">
        <v>16350</v>
      </c>
      <c r="B328" t="s">
        <v>7635</v>
      </c>
      <c r="C328" t="s">
        <v>7636</v>
      </c>
      <c r="D328" t="s">
        <v>7637</v>
      </c>
      <c r="E328" t="s">
        <v>7638</v>
      </c>
      <c r="F328" t="s">
        <v>7639</v>
      </c>
      <c r="G328" t="s">
        <v>7640</v>
      </c>
      <c r="H328" t="s">
        <v>7641</v>
      </c>
      <c r="I328" t="s">
        <v>7642</v>
      </c>
      <c r="J328" t="s">
        <v>7643</v>
      </c>
      <c r="K328" t="s">
        <v>7644</v>
      </c>
      <c r="L328" t="s">
        <v>7645</v>
      </c>
      <c r="M328" t="s">
        <v>7646</v>
      </c>
      <c r="N328" t="s">
        <v>7647</v>
      </c>
      <c r="O328" t="s">
        <v>7648</v>
      </c>
      <c r="P328">
        <f>-594.761268924534 -2.80376347197694 -367.832434058651</f>
        <v>-965.39746645516198</v>
      </c>
      <c r="Q328" t="s">
        <v>7649</v>
      </c>
      <c r="R328" t="s">
        <v>7650</v>
      </c>
      <c r="S328" t="s">
        <v>7651</v>
      </c>
      <c r="T328" t="s">
        <v>7652</v>
      </c>
      <c r="U328" t="s">
        <v>7653</v>
      </c>
      <c r="V328" t="s">
        <v>7654</v>
      </c>
      <c r="W328" t="s">
        <v>7655</v>
      </c>
      <c r="X328" t="s">
        <v>7656</v>
      </c>
      <c r="Y328" t="s">
        <v>7657</v>
      </c>
    </row>
    <row r="329" spans="1:25" x14ac:dyDescent="0.3">
      <c r="A329">
        <v>16400</v>
      </c>
      <c r="B329" t="s">
        <v>7658</v>
      </c>
      <c r="C329" t="s">
        <v>7659</v>
      </c>
      <c r="D329" t="s">
        <v>7660</v>
      </c>
      <c r="E329" t="s">
        <v>7661</v>
      </c>
      <c r="F329" t="s">
        <v>7662</v>
      </c>
      <c r="G329" t="s">
        <v>7663</v>
      </c>
      <c r="H329" t="s">
        <v>7664</v>
      </c>
      <c r="I329" t="s">
        <v>7665</v>
      </c>
      <c r="J329" t="s">
        <v>7666</v>
      </c>
      <c r="K329" t="s">
        <v>7667</v>
      </c>
      <c r="L329" t="s">
        <v>7668</v>
      </c>
      <c r="M329" t="s">
        <v>7669</v>
      </c>
      <c r="N329" t="s">
        <v>7670</v>
      </c>
      <c r="O329" t="s">
        <v>7671</v>
      </c>
      <c r="P329">
        <f>-594.057082910662 -2.5970177992765 -367.704962211102</f>
        <v>-964.3590629210405</v>
      </c>
      <c r="Q329" t="s">
        <v>7672</v>
      </c>
      <c r="R329" t="s">
        <v>7673</v>
      </c>
      <c r="S329" t="s">
        <v>7674</v>
      </c>
      <c r="T329" t="s">
        <v>7675</v>
      </c>
      <c r="U329" t="s">
        <v>7676</v>
      </c>
      <c r="V329" t="s">
        <v>7677</v>
      </c>
      <c r="W329" t="s">
        <v>7678</v>
      </c>
      <c r="X329" t="s">
        <v>7679</v>
      </c>
      <c r="Y329" t="s">
        <v>7680</v>
      </c>
    </row>
    <row r="330" spans="1:25" x14ac:dyDescent="0.3">
      <c r="A330">
        <v>16450</v>
      </c>
      <c r="B330" t="s">
        <v>7681</v>
      </c>
      <c r="C330" t="s">
        <v>7682</v>
      </c>
      <c r="D330" t="s">
        <v>7683</v>
      </c>
      <c r="E330" t="s">
        <v>7684</v>
      </c>
      <c r="F330" t="s">
        <v>7685</v>
      </c>
      <c r="G330" t="s">
        <v>7686</v>
      </c>
      <c r="H330" t="s">
        <v>7687</v>
      </c>
      <c r="I330" t="s">
        <v>7688</v>
      </c>
      <c r="J330" t="s">
        <v>7689</v>
      </c>
      <c r="K330" t="s">
        <v>7690</v>
      </c>
      <c r="L330" t="s">
        <v>7691</v>
      </c>
      <c r="M330" t="s">
        <v>7692</v>
      </c>
      <c r="N330" t="s">
        <v>7693</v>
      </c>
      <c r="O330" t="s">
        <v>7694</v>
      </c>
      <c r="P330">
        <f>-593.753430030629 -2.42845891463548 -367.597995055454</f>
        <v>-963.77988400071854</v>
      </c>
      <c r="Q330" t="s">
        <v>7695</v>
      </c>
      <c r="R330" t="s">
        <v>7696</v>
      </c>
      <c r="S330" t="s">
        <v>7697</v>
      </c>
      <c r="T330" t="s">
        <v>7698</v>
      </c>
      <c r="U330" t="s">
        <v>7699</v>
      </c>
      <c r="V330" t="s">
        <v>7700</v>
      </c>
      <c r="W330" t="s">
        <v>7701</v>
      </c>
      <c r="X330" t="s">
        <v>7702</v>
      </c>
      <c r="Y330" t="s">
        <v>7703</v>
      </c>
    </row>
    <row r="331" spans="1:25" x14ac:dyDescent="0.3">
      <c r="A331">
        <v>16500</v>
      </c>
      <c r="B331" t="s">
        <v>7704</v>
      </c>
      <c r="C331" t="s">
        <v>7705</v>
      </c>
      <c r="D331" t="s">
        <v>7706</v>
      </c>
      <c r="E331" t="s">
        <v>7707</v>
      </c>
      <c r="F331" t="s">
        <v>7708</v>
      </c>
      <c r="G331" t="s">
        <v>7709</v>
      </c>
      <c r="H331" t="s">
        <v>7710</v>
      </c>
      <c r="I331" t="s">
        <v>7711</v>
      </c>
      <c r="J331" t="s">
        <v>7712</v>
      </c>
      <c r="K331" t="s">
        <v>7713</v>
      </c>
      <c r="L331" t="s">
        <v>7714</v>
      </c>
      <c r="M331" t="s">
        <v>7715</v>
      </c>
      <c r="N331" t="s">
        <v>7716</v>
      </c>
      <c r="O331" t="s">
        <v>7717</v>
      </c>
      <c r="P331">
        <f>-593.141234364221 -2.42670767677805 -367.450819441588</f>
        <v>-963.01876148258702</v>
      </c>
      <c r="Q331" t="s">
        <v>7718</v>
      </c>
      <c r="R331" t="s">
        <v>7719</v>
      </c>
      <c r="S331" t="s">
        <v>7720</v>
      </c>
      <c r="T331" t="s">
        <v>7721</v>
      </c>
      <c r="U331" t="s">
        <v>7722</v>
      </c>
      <c r="V331" t="s">
        <v>7723</v>
      </c>
      <c r="W331" t="s">
        <v>7724</v>
      </c>
      <c r="X331" t="s">
        <v>7725</v>
      </c>
      <c r="Y331" t="s">
        <v>7726</v>
      </c>
    </row>
    <row r="332" spans="1:25" x14ac:dyDescent="0.3">
      <c r="A332">
        <v>16550</v>
      </c>
      <c r="B332" t="s">
        <v>7727</v>
      </c>
      <c r="C332" t="s">
        <v>7728</v>
      </c>
      <c r="D332" t="s">
        <v>7729</v>
      </c>
      <c r="E332" t="s">
        <v>7730</v>
      </c>
      <c r="F332" t="s">
        <v>7731</v>
      </c>
      <c r="G332" t="s">
        <v>7732</v>
      </c>
      <c r="H332" t="s">
        <v>7733</v>
      </c>
      <c r="I332" t="s">
        <v>7734</v>
      </c>
      <c r="J332" t="s">
        <v>7735</v>
      </c>
      <c r="K332" t="s">
        <v>7736</v>
      </c>
      <c r="L332" t="s">
        <v>7737</v>
      </c>
      <c r="M332" t="s">
        <v>7738</v>
      </c>
      <c r="N332" t="s">
        <v>7739</v>
      </c>
      <c r="O332" t="s">
        <v>7740</v>
      </c>
      <c r="P332">
        <f>-592.823786352576 -2.43309978318916 -367.387225309518</f>
        <v>-962.64411144528322</v>
      </c>
      <c r="Q332" t="s">
        <v>7741</v>
      </c>
      <c r="R332" t="s">
        <v>7742</v>
      </c>
      <c r="S332" t="s">
        <v>7743</v>
      </c>
      <c r="T332" t="s">
        <v>7744</v>
      </c>
      <c r="U332" t="s">
        <v>7745</v>
      </c>
      <c r="V332" t="s">
        <v>7746</v>
      </c>
      <c r="W332" t="s">
        <v>7747</v>
      </c>
      <c r="X332" t="s">
        <v>7748</v>
      </c>
      <c r="Y332" t="s">
        <v>7749</v>
      </c>
    </row>
    <row r="333" spans="1:25" x14ac:dyDescent="0.3">
      <c r="A333">
        <v>16600</v>
      </c>
      <c r="B333" t="s">
        <v>7750</v>
      </c>
      <c r="C333" t="s">
        <v>7751</v>
      </c>
      <c r="D333" t="s">
        <v>7752</v>
      </c>
      <c r="E333" t="s">
        <v>7753</v>
      </c>
      <c r="F333" t="s">
        <v>7754</v>
      </c>
      <c r="G333" t="s">
        <v>7755</v>
      </c>
      <c r="H333" t="s">
        <v>7756</v>
      </c>
      <c r="I333" t="s">
        <v>7757</v>
      </c>
      <c r="J333" t="s">
        <v>7758</v>
      </c>
      <c r="K333" t="s">
        <v>7759</v>
      </c>
      <c r="L333" t="s">
        <v>7760</v>
      </c>
      <c r="M333" t="s">
        <v>7761</v>
      </c>
      <c r="N333" t="s">
        <v>7762</v>
      </c>
      <c r="O333" t="s">
        <v>7763</v>
      </c>
      <c r="P333">
        <f>-592.101325505704 -2.54154796805915 -367.310366959153</f>
        <v>-961.95324043291612</v>
      </c>
      <c r="Q333" t="s">
        <v>7764</v>
      </c>
      <c r="R333" t="s">
        <v>7765</v>
      </c>
      <c r="S333" t="s">
        <v>7766</v>
      </c>
      <c r="T333" t="s">
        <v>7767</v>
      </c>
      <c r="U333" t="s">
        <v>7768</v>
      </c>
      <c r="V333" t="s">
        <v>7769</v>
      </c>
      <c r="W333" t="s">
        <v>7770</v>
      </c>
      <c r="X333" t="s">
        <v>7771</v>
      </c>
      <c r="Y333" t="s">
        <v>7772</v>
      </c>
    </row>
    <row r="334" spans="1:25" x14ac:dyDescent="0.3">
      <c r="A334">
        <v>16650</v>
      </c>
      <c r="B334" t="s">
        <v>7750</v>
      </c>
      <c r="C334" t="s">
        <v>7751</v>
      </c>
      <c r="D334" t="s">
        <v>7752</v>
      </c>
      <c r="E334" t="s">
        <v>7753</v>
      </c>
      <c r="F334" t="s">
        <v>7754</v>
      </c>
      <c r="G334" t="s">
        <v>7755</v>
      </c>
      <c r="H334" t="s">
        <v>7756</v>
      </c>
      <c r="I334" t="s">
        <v>7757</v>
      </c>
      <c r="J334" t="s">
        <v>7758</v>
      </c>
      <c r="K334" t="s">
        <v>7759</v>
      </c>
      <c r="L334" t="s">
        <v>7760</v>
      </c>
      <c r="M334" t="s">
        <v>7761</v>
      </c>
      <c r="N334" t="s">
        <v>7762</v>
      </c>
      <c r="O334" t="s">
        <v>7763</v>
      </c>
      <c r="P334">
        <f>-592.101325505704 -2.54154796805915 -367.310366959153</f>
        <v>-961.95324043291612</v>
      </c>
      <c r="Q334" t="s">
        <v>7764</v>
      </c>
      <c r="R334" t="s">
        <v>7765</v>
      </c>
      <c r="S334" t="s">
        <v>7766</v>
      </c>
      <c r="T334" t="s">
        <v>7767</v>
      </c>
      <c r="U334" t="s">
        <v>7768</v>
      </c>
      <c r="V334" t="s">
        <v>7769</v>
      </c>
      <c r="W334" t="s">
        <v>7770</v>
      </c>
      <c r="X334" t="s">
        <v>7771</v>
      </c>
      <c r="Y334" t="s">
        <v>7772</v>
      </c>
    </row>
    <row r="335" spans="1:25" x14ac:dyDescent="0.3">
      <c r="A335">
        <v>16700</v>
      </c>
      <c r="B335" t="s">
        <v>7750</v>
      </c>
      <c r="C335" t="s">
        <v>7751</v>
      </c>
      <c r="D335" t="s">
        <v>7752</v>
      </c>
      <c r="E335" t="s">
        <v>7753</v>
      </c>
      <c r="F335" t="s">
        <v>7754</v>
      </c>
      <c r="G335" t="s">
        <v>7755</v>
      </c>
      <c r="H335" t="s">
        <v>7756</v>
      </c>
      <c r="I335" t="s">
        <v>7757</v>
      </c>
      <c r="J335" t="s">
        <v>7758</v>
      </c>
      <c r="K335" t="s">
        <v>7759</v>
      </c>
      <c r="L335" t="s">
        <v>7760</v>
      </c>
      <c r="M335" t="s">
        <v>7761</v>
      </c>
      <c r="N335" t="s">
        <v>7762</v>
      </c>
      <c r="O335" t="s">
        <v>7763</v>
      </c>
      <c r="P335">
        <f>-592.101325505704 -2.54154796805915 -367.310366959153</f>
        <v>-961.95324043291612</v>
      </c>
      <c r="Q335" t="s">
        <v>7764</v>
      </c>
      <c r="R335" t="s">
        <v>7765</v>
      </c>
      <c r="S335" t="s">
        <v>7766</v>
      </c>
      <c r="T335" t="s">
        <v>7767</v>
      </c>
      <c r="U335" t="s">
        <v>7768</v>
      </c>
      <c r="V335" t="s">
        <v>7769</v>
      </c>
      <c r="W335" t="s">
        <v>7770</v>
      </c>
      <c r="X335" t="s">
        <v>7771</v>
      </c>
      <c r="Y335" t="s">
        <v>7772</v>
      </c>
    </row>
    <row r="336" spans="1:25" x14ac:dyDescent="0.3">
      <c r="A336">
        <v>16750</v>
      </c>
      <c r="B336" t="s">
        <v>7773</v>
      </c>
      <c r="C336" t="s">
        <v>7774</v>
      </c>
      <c r="D336" t="s">
        <v>7775</v>
      </c>
      <c r="E336" t="s">
        <v>7776</v>
      </c>
      <c r="F336" t="s">
        <v>7777</v>
      </c>
      <c r="G336" t="s">
        <v>7778</v>
      </c>
      <c r="H336" t="s">
        <v>7779</v>
      </c>
      <c r="I336" t="s">
        <v>7780</v>
      </c>
      <c r="J336" t="s">
        <v>7781</v>
      </c>
      <c r="K336" t="s">
        <v>7782</v>
      </c>
      <c r="L336" t="s">
        <v>7783</v>
      </c>
      <c r="M336" t="s">
        <v>7784</v>
      </c>
      <c r="N336" t="s">
        <v>7785</v>
      </c>
      <c r="O336" t="s">
        <v>7786</v>
      </c>
      <c r="P336">
        <f>-590.616037941524 -2.69522262984788 -367.102789884516</f>
        <v>-960.41405045588795</v>
      </c>
      <c r="Q336" t="s">
        <v>7787</v>
      </c>
      <c r="R336" t="s">
        <v>7788</v>
      </c>
      <c r="S336" t="s">
        <v>7789</v>
      </c>
      <c r="T336" t="s">
        <v>7790</v>
      </c>
      <c r="U336" t="s">
        <v>7791</v>
      </c>
      <c r="V336" t="s">
        <v>7792</v>
      </c>
      <c r="W336" t="s">
        <v>7793</v>
      </c>
      <c r="X336" t="s">
        <v>7794</v>
      </c>
      <c r="Y336" t="s">
        <v>7795</v>
      </c>
    </row>
    <row r="337" spans="1:25" x14ac:dyDescent="0.3">
      <c r="A337">
        <v>16800</v>
      </c>
      <c r="B337" t="s">
        <v>7773</v>
      </c>
      <c r="C337" t="s">
        <v>7774</v>
      </c>
      <c r="D337" t="s">
        <v>7775</v>
      </c>
      <c r="E337" t="s">
        <v>7776</v>
      </c>
      <c r="F337" t="s">
        <v>7777</v>
      </c>
      <c r="G337" t="s">
        <v>7778</v>
      </c>
      <c r="H337" t="s">
        <v>7779</v>
      </c>
      <c r="I337" t="s">
        <v>7780</v>
      </c>
      <c r="J337" t="s">
        <v>7781</v>
      </c>
      <c r="K337" t="s">
        <v>7782</v>
      </c>
      <c r="L337" t="s">
        <v>7783</v>
      </c>
      <c r="M337" t="s">
        <v>7784</v>
      </c>
      <c r="N337" t="s">
        <v>7785</v>
      </c>
      <c r="O337" t="s">
        <v>7786</v>
      </c>
      <c r="P337">
        <f>-590.616037941524 -2.69522262984788 -367.102789884516</f>
        <v>-960.41405045588795</v>
      </c>
      <c r="Q337" t="s">
        <v>7787</v>
      </c>
      <c r="R337" t="s">
        <v>7788</v>
      </c>
      <c r="S337" t="s">
        <v>7789</v>
      </c>
      <c r="T337" t="s">
        <v>7790</v>
      </c>
      <c r="U337" t="s">
        <v>7791</v>
      </c>
      <c r="V337" t="s">
        <v>7792</v>
      </c>
      <c r="W337" t="s">
        <v>7793</v>
      </c>
      <c r="X337" t="s">
        <v>7794</v>
      </c>
      <c r="Y337" t="s">
        <v>7795</v>
      </c>
    </row>
    <row r="338" spans="1:25" x14ac:dyDescent="0.3">
      <c r="A338">
        <v>16850</v>
      </c>
      <c r="B338" t="s">
        <v>7796</v>
      </c>
      <c r="C338" t="s">
        <v>7797</v>
      </c>
      <c r="D338" t="s">
        <v>7798</v>
      </c>
      <c r="E338" t="s">
        <v>7799</v>
      </c>
      <c r="F338" t="s">
        <v>7800</v>
      </c>
      <c r="G338" t="s">
        <v>7801</v>
      </c>
      <c r="H338" t="s">
        <v>7802</v>
      </c>
      <c r="I338" t="s">
        <v>7803</v>
      </c>
      <c r="J338" t="s">
        <v>7804</v>
      </c>
      <c r="K338" t="s">
        <v>7805</v>
      </c>
      <c r="L338" t="s">
        <v>7806</v>
      </c>
      <c r="M338" t="s">
        <v>7807</v>
      </c>
      <c r="N338" t="s">
        <v>7808</v>
      </c>
      <c r="O338" t="s">
        <v>7809</v>
      </c>
      <c r="P338">
        <f>-590.707245177614 -2.81055762557367 -367.162642940476</f>
        <v>-960.68044574366377</v>
      </c>
      <c r="Q338" t="s">
        <v>7810</v>
      </c>
      <c r="R338" t="s">
        <v>7811</v>
      </c>
      <c r="S338" t="s">
        <v>7812</v>
      </c>
      <c r="T338" t="s">
        <v>7813</v>
      </c>
      <c r="U338" t="s">
        <v>7814</v>
      </c>
      <c r="V338" t="s">
        <v>7815</v>
      </c>
      <c r="W338" t="s">
        <v>7816</v>
      </c>
      <c r="X338" t="s">
        <v>7817</v>
      </c>
      <c r="Y338" t="s">
        <v>7818</v>
      </c>
    </row>
    <row r="339" spans="1:25" x14ac:dyDescent="0.3">
      <c r="A339">
        <v>16900</v>
      </c>
      <c r="B339" t="s">
        <v>7819</v>
      </c>
      <c r="C339" t="s">
        <v>7820</v>
      </c>
      <c r="D339" t="s">
        <v>7821</v>
      </c>
      <c r="E339" t="s">
        <v>7822</v>
      </c>
      <c r="F339" t="s">
        <v>7823</v>
      </c>
      <c r="G339" t="s">
        <v>7824</v>
      </c>
      <c r="H339" t="s">
        <v>7825</v>
      </c>
      <c r="I339" t="s">
        <v>7826</v>
      </c>
      <c r="J339" t="s">
        <v>7827</v>
      </c>
      <c r="K339" t="s">
        <v>7828</v>
      </c>
      <c r="L339" t="s">
        <v>7829</v>
      </c>
      <c r="M339" t="s">
        <v>7830</v>
      </c>
      <c r="N339" t="s">
        <v>7831</v>
      </c>
      <c r="O339" t="s">
        <v>7832</v>
      </c>
      <c r="P339">
        <f>-590.875058187207 -2.95355118231714 -367.271804073824</f>
        <v>-961.10041344334809</v>
      </c>
      <c r="Q339" t="s">
        <v>7833</v>
      </c>
      <c r="R339" t="s">
        <v>7834</v>
      </c>
      <c r="S339" t="s">
        <v>7835</v>
      </c>
      <c r="T339" t="s">
        <v>7836</v>
      </c>
      <c r="U339" t="s">
        <v>7837</v>
      </c>
      <c r="V339" t="s">
        <v>7838</v>
      </c>
      <c r="W339" t="s">
        <v>7839</v>
      </c>
      <c r="X339" t="s">
        <v>7840</v>
      </c>
      <c r="Y339" t="s">
        <v>7841</v>
      </c>
    </row>
    <row r="340" spans="1:25" x14ac:dyDescent="0.3">
      <c r="A340">
        <v>16950</v>
      </c>
      <c r="B340" t="s">
        <v>7819</v>
      </c>
      <c r="C340" t="s">
        <v>7820</v>
      </c>
      <c r="D340" t="s">
        <v>7821</v>
      </c>
      <c r="E340" t="s">
        <v>7822</v>
      </c>
      <c r="F340" t="s">
        <v>7823</v>
      </c>
      <c r="G340" t="s">
        <v>7824</v>
      </c>
      <c r="H340" t="s">
        <v>7825</v>
      </c>
      <c r="I340" t="s">
        <v>7826</v>
      </c>
      <c r="J340" t="s">
        <v>7827</v>
      </c>
      <c r="K340" t="s">
        <v>7828</v>
      </c>
      <c r="L340" t="s">
        <v>7829</v>
      </c>
      <c r="M340" t="s">
        <v>7830</v>
      </c>
      <c r="N340" t="s">
        <v>7831</v>
      </c>
      <c r="O340" t="s">
        <v>7832</v>
      </c>
      <c r="P340">
        <f>-590.875058187207 -2.95355118231714 -367.271804073824</f>
        <v>-961.10041344334809</v>
      </c>
      <c r="Q340" t="s">
        <v>7833</v>
      </c>
      <c r="R340" t="s">
        <v>7834</v>
      </c>
      <c r="S340" t="s">
        <v>7835</v>
      </c>
      <c r="T340" t="s">
        <v>7836</v>
      </c>
      <c r="U340" t="s">
        <v>7837</v>
      </c>
      <c r="V340" t="s">
        <v>7838</v>
      </c>
      <c r="W340" t="s">
        <v>7839</v>
      </c>
      <c r="X340" t="s">
        <v>7840</v>
      </c>
      <c r="Y340" t="s">
        <v>7841</v>
      </c>
    </row>
    <row r="341" spans="1:25" x14ac:dyDescent="0.3">
      <c r="A341">
        <v>17000</v>
      </c>
      <c r="B341" t="s">
        <v>7842</v>
      </c>
      <c r="C341" t="s">
        <v>7843</v>
      </c>
      <c r="D341" t="s">
        <v>7844</v>
      </c>
      <c r="E341" t="s">
        <v>7845</v>
      </c>
      <c r="F341" t="s">
        <v>7846</v>
      </c>
      <c r="G341" t="s">
        <v>7847</v>
      </c>
      <c r="H341" t="s">
        <v>7848</v>
      </c>
      <c r="I341" t="s">
        <v>7849</v>
      </c>
      <c r="J341" t="s">
        <v>7850</v>
      </c>
      <c r="K341" t="s">
        <v>7851</v>
      </c>
      <c r="L341" t="s">
        <v>7852</v>
      </c>
      <c r="M341" t="s">
        <v>7853</v>
      </c>
      <c r="N341" t="s">
        <v>7854</v>
      </c>
      <c r="O341" t="s">
        <v>7855</v>
      </c>
      <c r="P341">
        <f>-591.593080849934 -3.56190086908123 -367.646301914851</f>
        <v>-962.80128363386621</v>
      </c>
      <c r="Q341" t="s">
        <v>7856</v>
      </c>
      <c r="R341" t="s">
        <v>7857</v>
      </c>
      <c r="S341" t="s">
        <v>7858</v>
      </c>
      <c r="T341" t="s">
        <v>7859</v>
      </c>
      <c r="U341" t="s">
        <v>7860</v>
      </c>
      <c r="V341" t="s">
        <v>7861</v>
      </c>
      <c r="W341" t="s">
        <v>7862</v>
      </c>
      <c r="X341" t="s">
        <v>7863</v>
      </c>
      <c r="Y341" t="s">
        <v>7864</v>
      </c>
    </row>
    <row r="342" spans="1:25" x14ac:dyDescent="0.3">
      <c r="A342">
        <v>17050</v>
      </c>
      <c r="B342" t="s">
        <v>7865</v>
      </c>
      <c r="C342" t="s">
        <v>7866</v>
      </c>
      <c r="D342" t="s">
        <v>7867</v>
      </c>
      <c r="E342" t="s">
        <v>7868</v>
      </c>
      <c r="F342" t="s">
        <v>7869</v>
      </c>
      <c r="G342" t="s">
        <v>7870</v>
      </c>
      <c r="H342" t="s">
        <v>7871</v>
      </c>
      <c r="I342" t="s">
        <v>7872</v>
      </c>
      <c r="J342" t="s">
        <v>7873</v>
      </c>
      <c r="K342" t="s">
        <v>7874</v>
      </c>
      <c r="L342" t="s">
        <v>7875</v>
      </c>
      <c r="M342" t="s">
        <v>7876</v>
      </c>
      <c r="N342" t="s">
        <v>7877</v>
      </c>
      <c r="O342" t="s">
        <v>7878</v>
      </c>
      <c r="P342">
        <f>-592.20091944605 -4.06396196995297 -367.876228686794</f>
        <v>-964.14111010279692</v>
      </c>
      <c r="Q342" t="s">
        <v>7879</v>
      </c>
      <c r="R342" t="s">
        <v>7880</v>
      </c>
      <c r="S342" t="s">
        <v>7881</v>
      </c>
      <c r="T342" t="s">
        <v>7882</v>
      </c>
      <c r="U342" t="s">
        <v>7883</v>
      </c>
      <c r="V342" t="s">
        <v>7884</v>
      </c>
      <c r="W342" t="s">
        <v>7885</v>
      </c>
      <c r="X342" t="s">
        <v>7886</v>
      </c>
      <c r="Y342" t="s">
        <v>7887</v>
      </c>
    </row>
    <row r="343" spans="1:25" x14ac:dyDescent="0.3">
      <c r="A343">
        <v>17100</v>
      </c>
      <c r="B343" t="s">
        <v>7888</v>
      </c>
      <c r="C343" t="s">
        <v>7889</v>
      </c>
      <c r="D343" t="s">
        <v>7890</v>
      </c>
      <c r="E343" t="s">
        <v>7891</v>
      </c>
      <c r="F343" t="s">
        <v>7892</v>
      </c>
      <c r="G343" t="s">
        <v>7893</v>
      </c>
      <c r="H343" t="s">
        <v>7894</v>
      </c>
      <c r="I343" t="s">
        <v>7895</v>
      </c>
      <c r="J343" t="s">
        <v>7896</v>
      </c>
      <c r="K343" t="s">
        <v>7897</v>
      </c>
      <c r="L343" t="s">
        <v>7898</v>
      </c>
      <c r="M343" t="s">
        <v>7899</v>
      </c>
      <c r="N343" t="s">
        <v>7900</v>
      </c>
      <c r="O343" t="s">
        <v>7901</v>
      </c>
      <c r="P343">
        <f>-592.439677947455 -4.31581763783515 -368.003101121118</f>
        <v>-964.75859670640818</v>
      </c>
      <c r="Q343" t="s">
        <v>7902</v>
      </c>
      <c r="R343" t="s">
        <v>7903</v>
      </c>
      <c r="S343" t="s">
        <v>7904</v>
      </c>
      <c r="T343" t="s">
        <v>7905</v>
      </c>
      <c r="U343" t="s">
        <v>7906</v>
      </c>
      <c r="V343" t="s">
        <v>7907</v>
      </c>
      <c r="W343" t="s">
        <v>7908</v>
      </c>
      <c r="X343" t="s">
        <v>7909</v>
      </c>
      <c r="Y343" t="s">
        <v>7910</v>
      </c>
    </row>
    <row r="344" spans="1:25" x14ac:dyDescent="0.3">
      <c r="A344">
        <v>17150</v>
      </c>
      <c r="B344" t="s">
        <v>7911</v>
      </c>
      <c r="C344" t="s">
        <v>7912</v>
      </c>
      <c r="D344" t="s">
        <v>7913</v>
      </c>
      <c r="E344" t="s">
        <v>7914</v>
      </c>
      <c r="F344" t="s">
        <v>7915</v>
      </c>
      <c r="G344" t="s">
        <v>7916</v>
      </c>
      <c r="H344" t="s">
        <v>7917</v>
      </c>
      <c r="I344" t="s">
        <v>7918</v>
      </c>
      <c r="J344" t="s">
        <v>7919</v>
      </c>
      <c r="K344" t="s">
        <v>7920</v>
      </c>
      <c r="L344" t="s">
        <v>7921</v>
      </c>
      <c r="M344" t="s">
        <v>7922</v>
      </c>
      <c r="N344" t="s">
        <v>7923</v>
      </c>
      <c r="O344" t="s">
        <v>7924</v>
      </c>
      <c r="P344">
        <f>-592.740374710663 -4.49993215045424 -368.083034149791</f>
        <v>-965.32334101090828</v>
      </c>
      <c r="Q344" t="s">
        <v>7925</v>
      </c>
      <c r="R344" t="s">
        <v>7926</v>
      </c>
      <c r="S344" t="s">
        <v>7927</v>
      </c>
      <c r="T344" t="s">
        <v>7928</v>
      </c>
      <c r="U344" t="s">
        <v>7929</v>
      </c>
      <c r="V344" t="s">
        <v>7930</v>
      </c>
      <c r="W344" t="s">
        <v>7931</v>
      </c>
      <c r="X344" t="s">
        <v>7932</v>
      </c>
      <c r="Y344" t="s">
        <v>7933</v>
      </c>
    </row>
    <row r="345" spans="1:25" x14ac:dyDescent="0.3">
      <c r="A345">
        <v>17200</v>
      </c>
      <c r="B345" t="s">
        <v>7934</v>
      </c>
      <c r="C345" t="s">
        <v>7935</v>
      </c>
      <c r="D345" t="s">
        <v>7936</v>
      </c>
      <c r="E345" t="s">
        <v>7937</v>
      </c>
      <c r="F345" t="s">
        <v>7938</v>
      </c>
      <c r="G345" t="s">
        <v>7939</v>
      </c>
      <c r="H345" t="s">
        <v>7940</v>
      </c>
      <c r="I345" t="s">
        <v>7941</v>
      </c>
      <c r="J345" t="s">
        <v>7942</v>
      </c>
      <c r="K345" t="s">
        <v>7943</v>
      </c>
      <c r="L345" t="s">
        <v>7944</v>
      </c>
      <c r="M345" t="s">
        <v>7945</v>
      </c>
      <c r="N345" t="s">
        <v>7946</v>
      </c>
      <c r="O345" t="s">
        <v>7947</v>
      </c>
      <c r="P345">
        <f>-593.206940006165 -5.01639931049976 -368.210026257427</f>
        <v>-966.43336557409179</v>
      </c>
      <c r="Q345" t="s">
        <v>7948</v>
      </c>
      <c r="R345" t="s">
        <v>7949</v>
      </c>
      <c r="S345" t="s">
        <v>7950</v>
      </c>
      <c r="T345" t="s">
        <v>7951</v>
      </c>
      <c r="U345" t="s">
        <v>7952</v>
      </c>
      <c r="V345" t="s">
        <v>7953</v>
      </c>
      <c r="W345" t="s">
        <v>7954</v>
      </c>
      <c r="X345" t="s">
        <v>7955</v>
      </c>
      <c r="Y345" t="s">
        <v>7956</v>
      </c>
    </row>
    <row r="346" spans="1:25" x14ac:dyDescent="0.3">
      <c r="A346">
        <v>17250</v>
      </c>
      <c r="B346" t="s">
        <v>7957</v>
      </c>
      <c r="C346" t="s">
        <v>7958</v>
      </c>
      <c r="D346" t="s">
        <v>7959</v>
      </c>
      <c r="E346" t="s">
        <v>7960</v>
      </c>
      <c r="F346" t="s">
        <v>7961</v>
      </c>
      <c r="G346" t="s">
        <v>7962</v>
      </c>
      <c r="H346" t="s">
        <v>7963</v>
      </c>
      <c r="I346" t="s">
        <v>7964</v>
      </c>
      <c r="J346" t="s">
        <v>7965</v>
      </c>
      <c r="K346" t="s">
        <v>7966</v>
      </c>
      <c r="L346" t="s">
        <v>7967</v>
      </c>
      <c r="M346" t="s">
        <v>7968</v>
      </c>
      <c r="N346" t="s">
        <v>7969</v>
      </c>
      <c r="O346" t="s">
        <v>7970</v>
      </c>
      <c r="P346">
        <f>-593.402790867868 -5.28805327465943 -368.327407091245</f>
        <v>-967.01825123377239</v>
      </c>
      <c r="Q346" t="s">
        <v>7971</v>
      </c>
      <c r="R346" t="s">
        <v>7972</v>
      </c>
      <c r="S346" t="s">
        <v>7973</v>
      </c>
      <c r="T346" t="s">
        <v>7974</v>
      </c>
      <c r="U346" t="s">
        <v>7975</v>
      </c>
      <c r="V346" t="s">
        <v>7976</v>
      </c>
      <c r="W346" t="s">
        <v>7977</v>
      </c>
      <c r="X346" t="s">
        <v>7978</v>
      </c>
      <c r="Y346" t="s">
        <v>7979</v>
      </c>
    </row>
    <row r="347" spans="1:25" x14ac:dyDescent="0.3">
      <c r="A347">
        <v>17300</v>
      </c>
      <c r="B347" t="s">
        <v>7980</v>
      </c>
      <c r="C347" t="s">
        <v>7981</v>
      </c>
      <c r="D347" t="s">
        <v>7982</v>
      </c>
      <c r="E347" t="s">
        <v>7983</v>
      </c>
      <c r="F347" t="s">
        <v>7984</v>
      </c>
      <c r="G347" t="s">
        <v>7985</v>
      </c>
      <c r="H347" t="s">
        <v>7986</v>
      </c>
      <c r="I347" t="s">
        <v>7987</v>
      </c>
      <c r="J347" t="s">
        <v>7988</v>
      </c>
      <c r="K347" t="s">
        <v>7989</v>
      </c>
      <c r="L347" t="s">
        <v>7990</v>
      </c>
      <c r="M347" t="s">
        <v>7991</v>
      </c>
      <c r="N347" t="s">
        <v>7992</v>
      </c>
      <c r="O347" t="s">
        <v>7993</v>
      </c>
      <c r="P347">
        <f>-593.675335699553 -5.6761498373412 -368.492658593272</f>
        <v>-967.84414413016611</v>
      </c>
      <c r="Q347" t="s">
        <v>7994</v>
      </c>
      <c r="R347" t="s">
        <v>7995</v>
      </c>
      <c r="S347" t="s">
        <v>7996</v>
      </c>
      <c r="T347" t="s">
        <v>7997</v>
      </c>
      <c r="U347" t="s">
        <v>7998</v>
      </c>
      <c r="V347" t="s">
        <v>7999</v>
      </c>
      <c r="W347" t="s">
        <v>8000</v>
      </c>
      <c r="X347" t="s">
        <v>8001</v>
      </c>
      <c r="Y347" t="s">
        <v>8002</v>
      </c>
    </row>
    <row r="348" spans="1:25" x14ac:dyDescent="0.3">
      <c r="A348">
        <v>17350</v>
      </c>
      <c r="B348" t="s">
        <v>8003</v>
      </c>
      <c r="C348" t="s">
        <v>8004</v>
      </c>
      <c r="D348" t="s">
        <v>8005</v>
      </c>
      <c r="E348" t="s">
        <v>8006</v>
      </c>
      <c r="F348" t="s">
        <v>8007</v>
      </c>
      <c r="G348" t="s">
        <v>8008</v>
      </c>
      <c r="H348" t="s">
        <v>8009</v>
      </c>
      <c r="I348" t="s">
        <v>8010</v>
      </c>
      <c r="J348" t="s">
        <v>8011</v>
      </c>
      <c r="K348" t="s">
        <v>8012</v>
      </c>
      <c r="L348" t="s">
        <v>8013</v>
      </c>
      <c r="M348" t="s">
        <v>8014</v>
      </c>
      <c r="N348" t="s">
        <v>8015</v>
      </c>
      <c r="O348" t="s">
        <v>8016</v>
      </c>
      <c r="P348">
        <f>-594.11789798592 -5.9222366674087 -368.499288513953</f>
        <v>-968.53942316728171</v>
      </c>
      <c r="Q348" t="s">
        <v>8017</v>
      </c>
      <c r="R348" t="s">
        <v>8018</v>
      </c>
      <c r="S348" t="s">
        <v>8019</v>
      </c>
      <c r="T348" t="s">
        <v>8020</v>
      </c>
      <c r="U348" t="s">
        <v>8021</v>
      </c>
      <c r="V348" t="s">
        <v>8022</v>
      </c>
      <c r="W348" t="s">
        <v>8023</v>
      </c>
      <c r="X348" t="s">
        <v>8024</v>
      </c>
      <c r="Y348" t="s">
        <v>8025</v>
      </c>
    </row>
    <row r="349" spans="1:25" x14ac:dyDescent="0.3">
      <c r="A349">
        <v>17400</v>
      </c>
      <c r="B349" t="s">
        <v>8026</v>
      </c>
      <c r="C349" t="s">
        <v>8027</v>
      </c>
      <c r="D349" t="s">
        <v>8028</v>
      </c>
      <c r="E349" t="s">
        <v>8029</v>
      </c>
      <c r="F349" t="s">
        <v>8030</v>
      </c>
      <c r="G349" t="s">
        <v>8031</v>
      </c>
      <c r="H349" t="s">
        <v>8032</v>
      </c>
      <c r="I349" t="s">
        <v>8033</v>
      </c>
      <c r="J349" t="s">
        <v>8034</v>
      </c>
      <c r="K349" t="s">
        <v>8035</v>
      </c>
      <c r="L349" t="s">
        <v>8036</v>
      </c>
      <c r="M349" t="s">
        <v>8037</v>
      </c>
      <c r="N349" t="s">
        <v>8038</v>
      </c>
      <c r="O349" t="s">
        <v>8039</v>
      </c>
      <c r="P349">
        <f>-594.348322081827 -5.92666435218916 -368.428572082007</f>
        <v>-968.70355851602312</v>
      </c>
      <c r="Q349" t="s">
        <v>8040</v>
      </c>
      <c r="R349" t="s">
        <v>8041</v>
      </c>
      <c r="S349" t="s">
        <v>8042</v>
      </c>
      <c r="T349" t="s">
        <v>8043</v>
      </c>
      <c r="U349" t="s">
        <v>8044</v>
      </c>
      <c r="V349" t="s">
        <v>8045</v>
      </c>
      <c r="W349" t="s">
        <v>8046</v>
      </c>
      <c r="X349" t="s">
        <v>8047</v>
      </c>
      <c r="Y349" t="s">
        <v>8048</v>
      </c>
    </row>
    <row r="350" spans="1:25" x14ac:dyDescent="0.3">
      <c r="A350">
        <v>17450</v>
      </c>
      <c r="B350" t="s">
        <v>8049</v>
      </c>
      <c r="C350" t="s">
        <v>8050</v>
      </c>
      <c r="D350" t="s">
        <v>8051</v>
      </c>
      <c r="E350" t="s">
        <v>8052</v>
      </c>
      <c r="F350" t="s">
        <v>8053</v>
      </c>
      <c r="G350" t="s">
        <v>8054</v>
      </c>
      <c r="H350" t="s">
        <v>8055</v>
      </c>
      <c r="I350" t="s">
        <v>8056</v>
      </c>
      <c r="J350" t="s">
        <v>8057</v>
      </c>
      <c r="K350" t="s">
        <v>8058</v>
      </c>
      <c r="L350" t="s">
        <v>8059</v>
      </c>
      <c r="M350" t="s">
        <v>8060</v>
      </c>
      <c r="N350" t="s">
        <v>8061</v>
      </c>
      <c r="O350" t="s">
        <v>8062</v>
      </c>
      <c r="P350">
        <f>-594.556927055831 -5.97999667856834 -368.39175709967</f>
        <v>-968.92868083406938</v>
      </c>
      <c r="Q350" t="s">
        <v>8063</v>
      </c>
      <c r="R350" t="s">
        <v>8064</v>
      </c>
      <c r="S350" t="s">
        <v>8065</v>
      </c>
      <c r="T350" t="s">
        <v>8066</v>
      </c>
      <c r="U350" t="s">
        <v>8067</v>
      </c>
      <c r="V350" t="s">
        <v>8068</v>
      </c>
      <c r="W350" t="s">
        <v>8069</v>
      </c>
      <c r="X350" t="s">
        <v>8070</v>
      </c>
      <c r="Y350" t="s">
        <v>8071</v>
      </c>
    </row>
    <row r="351" spans="1:25" x14ac:dyDescent="0.3">
      <c r="A351">
        <v>17500</v>
      </c>
      <c r="B351" t="s">
        <v>8072</v>
      </c>
      <c r="C351" t="s">
        <v>8073</v>
      </c>
      <c r="D351" t="s">
        <v>8074</v>
      </c>
      <c r="E351" t="s">
        <v>8075</v>
      </c>
      <c r="F351" t="s">
        <v>8076</v>
      </c>
      <c r="G351" t="s">
        <v>8077</v>
      </c>
      <c r="H351" t="s">
        <v>8078</v>
      </c>
      <c r="I351" t="s">
        <v>8079</v>
      </c>
      <c r="J351" t="s">
        <v>8080</v>
      </c>
      <c r="K351" t="s">
        <v>8081</v>
      </c>
      <c r="L351" t="s">
        <v>8082</v>
      </c>
      <c r="M351" t="s">
        <v>8083</v>
      </c>
      <c r="N351" t="s">
        <v>8084</v>
      </c>
      <c r="O351" t="s">
        <v>8085</v>
      </c>
      <c r="P351">
        <f>-594.415796734188 -5.97148983796137 -368.361097134082</f>
        <v>-968.74838370623138</v>
      </c>
      <c r="Q351" t="s">
        <v>8086</v>
      </c>
      <c r="R351" t="s">
        <v>8087</v>
      </c>
      <c r="S351" t="s">
        <v>8088</v>
      </c>
      <c r="T351" t="s">
        <v>8089</v>
      </c>
      <c r="U351" t="s">
        <v>8090</v>
      </c>
      <c r="V351" t="s">
        <v>8091</v>
      </c>
      <c r="W351" t="s">
        <v>8092</v>
      </c>
      <c r="X351" t="s">
        <v>8093</v>
      </c>
      <c r="Y351" t="s">
        <v>8094</v>
      </c>
    </row>
    <row r="352" spans="1:25" x14ac:dyDescent="0.3">
      <c r="A352">
        <v>17550</v>
      </c>
      <c r="B352" t="s">
        <v>8095</v>
      </c>
      <c r="C352" t="s">
        <v>8096</v>
      </c>
      <c r="D352" t="s">
        <v>8097</v>
      </c>
      <c r="E352" t="s">
        <v>8098</v>
      </c>
      <c r="F352" t="s">
        <v>8099</v>
      </c>
      <c r="G352" t="s">
        <v>8100</v>
      </c>
      <c r="H352" t="s">
        <v>8101</v>
      </c>
      <c r="I352" t="s">
        <v>8102</v>
      </c>
      <c r="J352" t="s">
        <v>8103</v>
      </c>
      <c r="K352" t="s">
        <v>8104</v>
      </c>
      <c r="L352" t="s">
        <v>8105</v>
      </c>
      <c r="M352" t="s">
        <v>8106</v>
      </c>
      <c r="N352" t="s">
        <v>8107</v>
      </c>
      <c r="O352" t="s">
        <v>8108</v>
      </c>
      <c r="P352">
        <f>-594.238407251658 -5.8418485729535 -368.348834326561</f>
        <v>-968.42909015117255</v>
      </c>
      <c r="Q352" t="s">
        <v>8109</v>
      </c>
      <c r="R352" t="s">
        <v>8110</v>
      </c>
      <c r="S352" t="s">
        <v>8111</v>
      </c>
      <c r="T352" t="s">
        <v>8112</v>
      </c>
      <c r="U352" t="s">
        <v>8113</v>
      </c>
      <c r="V352" t="s">
        <v>8114</v>
      </c>
      <c r="W352" t="s">
        <v>8115</v>
      </c>
      <c r="X352" t="s">
        <v>8116</v>
      </c>
      <c r="Y352" t="s">
        <v>8117</v>
      </c>
    </row>
    <row r="353" spans="1:25" x14ac:dyDescent="0.3">
      <c r="A353">
        <v>17600</v>
      </c>
      <c r="B353" t="s">
        <v>8118</v>
      </c>
      <c r="C353" t="s">
        <v>8119</v>
      </c>
      <c r="D353" t="s">
        <v>8120</v>
      </c>
      <c r="E353" t="s">
        <v>8121</v>
      </c>
      <c r="F353" t="s">
        <v>8122</v>
      </c>
      <c r="G353" t="s">
        <v>8123</v>
      </c>
      <c r="H353" t="s">
        <v>8124</v>
      </c>
      <c r="I353" t="s">
        <v>8125</v>
      </c>
      <c r="J353" t="s">
        <v>8126</v>
      </c>
      <c r="K353" t="s">
        <v>8127</v>
      </c>
      <c r="L353" t="s">
        <v>8128</v>
      </c>
      <c r="M353" t="s">
        <v>8129</v>
      </c>
      <c r="N353" t="s">
        <v>8130</v>
      </c>
      <c r="O353" t="s">
        <v>8131</v>
      </c>
      <c r="P353">
        <f>-593.286837334667 -5.46065736679952 -368.359623155322</f>
        <v>-967.10711785678859</v>
      </c>
      <c r="Q353" t="s">
        <v>8132</v>
      </c>
      <c r="R353" t="s">
        <v>8133</v>
      </c>
      <c r="S353" t="s">
        <v>8134</v>
      </c>
      <c r="T353" t="s">
        <v>8135</v>
      </c>
      <c r="U353" t="s">
        <v>8136</v>
      </c>
      <c r="V353" t="s">
        <v>8137</v>
      </c>
      <c r="W353" t="s">
        <v>8138</v>
      </c>
      <c r="X353" t="s">
        <v>8139</v>
      </c>
      <c r="Y353" t="s">
        <v>8140</v>
      </c>
    </row>
    <row r="354" spans="1:25" x14ac:dyDescent="0.3">
      <c r="A354">
        <v>17650</v>
      </c>
      <c r="B354" t="s">
        <v>8141</v>
      </c>
      <c r="C354" t="s">
        <v>8142</v>
      </c>
      <c r="D354" t="s">
        <v>8143</v>
      </c>
      <c r="E354" t="s">
        <v>8144</v>
      </c>
      <c r="F354" t="s">
        <v>8145</v>
      </c>
      <c r="G354" t="s">
        <v>8146</v>
      </c>
      <c r="H354" t="s">
        <v>8147</v>
      </c>
      <c r="I354" t="s">
        <v>8148</v>
      </c>
      <c r="J354" t="s">
        <v>8149</v>
      </c>
      <c r="K354" t="s">
        <v>8150</v>
      </c>
      <c r="L354" t="s">
        <v>8151</v>
      </c>
      <c r="M354" t="s">
        <v>8152</v>
      </c>
      <c r="N354" t="s">
        <v>8153</v>
      </c>
      <c r="O354" t="s">
        <v>8154</v>
      </c>
      <c r="P354">
        <f>-592.950998394705 -5.22168028909027 -368.354833006128</f>
        <v>-966.52751168992336</v>
      </c>
      <c r="Q354" t="s">
        <v>8155</v>
      </c>
      <c r="R354" t="s">
        <v>8156</v>
      </c>
      <c r="S354" t="s">
        <v>8157</v>
      </c>
      <c r="T354" t="s">
        <v>8158</v>
      </c>
      <c r="U354" t="s">
        <v>8159</v>
      </c>
      <c r="V354" t="s">
        <v>8160</v>
      </c>
      <c r="W354" t="s">
        <v>8161</v>
      </c>
      <c r="X354" t="s">
        <v>8162</v>
      </c>
      <c r="Y354" t="s">
        <v>8163</v>
      </c>
    </row>
    <row r="355" spans="1:25" x14ac:dyDescent="0.3">
      <c r="A355">
        <v>17700</v>
      </c>
      <c r="B355" t="s">
        <v>8164</v>
      </c>
      <c r="C355" t="s">
        <v>8165</v>
      </c>
      <c r="D355" t="s">
        <v>8166</v>
      </c>
      <c r="E355" t="s">
        <v>8167</v>
      </c>
      <c r="F355" t="s">
        <v>8168</v>
      </c>
      <c r="G355" t="s">
        <v>8169</v>
      </c>
      <c r="H355" t="s">
        <v>8170</v>
      </c>
      <c r="I355" t="s">
        <v>8171</v>
      </c>
      <c r="J355" t="s">
        <v>8172</v>
      </c>
      <c r="K355" t="s">
        <v>8173</v>
      </c>
      <c r="L355" t="s">
        <v>8174</v>
      </c>
      <c r="M355" t="s">
        <v>8175</v>
      </c>
      <c r="N355" t="s">
        <v>8176</v>
      </c>
      <c r="O355" t="s">
        <v>8177</v>
      </c>
      <c r="P355">
        <f>-592.658533155859 -5.058706641664 -368.378438962145</f>
        <v>-966.09567875966809</v>
      </c>
      <c r="Q355" t="s">
        <v>8178</v>
      </c>
      <c r="R355" t="s">
        <v>8179</v>
      </c>
      <c r="S355" t="s">
        <v>8180</v>
      </c>
      <c r="T355" t="s">
        <v>8181</v>
      </c>
      <c r="U355" t="s">
        <v>8182</v>
      </c>
      <c r="V355" t="s">
        <v>8183</v>
      </c>
      <c r="W355" t="s">
        <v>8184</v>
      </c>
      <c r="X355" t="s">
        <v>8185</v>
      </c>
      <c r="Y355" t="s">
        <v>8186</v>
      </c>
    </row>
    <row r="356" spans="1:25" x14ac:dyDescent="0.3">
      <c r="A356">
        <v>17750</v>
      </c>
      <c r="B356" t="s">
        <v>8187</v>
      </c>
      <c r="C356" t="s">
        <v>8188</v>
      </c>
      <c r="D356" t="s">
        <v>8189</v>
      </c>
      <c r="E356" t="s">
        <v>8190</v>
      </c>
      <c r="F356" t="s">
        <v>8191</v>
      </c>
      <c r="G356" t="s">
        <v>8192</v>
      </c>
      <c r="H356" t="s">
        <v>8193</v>
      </c>
      <c r="I356" t="s">
        <v>8194</v>
      </c>
      <c r="J356" t="s">
        <v>8195</v>
      </c>
      <c r="K356" t="s">
        <v>8196</v>
      </c>
      <c r="L356" t="s">
        <v>8197</v>
      </c>
      <c r="M356" t="s">
        <v>8198</v>
      </c>
      <c r="N356" t="s">
        <v>8199</v>
      </c>
      <c r="O356" t="s">
        <v>8200</v>
      </c>
      <c r="P356">
        <f>-592.273339693446 -4.9115451130906 -368.397690375017</f>
        <v>-965.58257518155369</v>
      </c>
      <c r="Q356" t="s">
        <v>8201</v>
      </c>
      <c r="R356" t="s">
        <v>8202</v>
      </c>
      <c r="S356" t="s">
        <v>8203</v>
      </c>
      <c r="T356" t="s">
        <v>8204</v>
      </c>
      <c r="U356" t="s">
        <v>8205</v>
      </c>
      <c r="V356" t="s">
        <v>8206</v>
      </c>
      <c r="W356" t="s">
        <v>8207</v>
      </c>
      <c r="X356" t="s">
        <v>8208</v>
      </c>
      <c r="Y356" t="s">
        <v>8209</v>
      </c>
    </row>
    <row r="357" spans="1:25" x14ac:dyDescent="0.3">
      <c r="A357">
        <v>17800</v>
      </c>
      <c r="B357" t="s">
        <v>8210</v>
      </c>
      <c r="C357" t="s">
        <v>8211</v>
      </c>
      <c r="D357" t="s">
        <v>8212</v>
      </c>
      <c r="E357" t="s">
        <v>8213</v>
      </c>
      <c r="F357" t="s">
        <v>8214</v>
      </c>
      <c r="G357" t="s">
        <v>8215</v>
      </c>
      <c r="H357" t="s">
        <v>8216</v>
      </c>
      <c r="I357" t="s">
        <v>8217</v>
      </c>
      <c r="J357" t="s">
        <v>8218</v>
      </c>
      <c r="K357" t="s">
        <v>8219</v>
      </c>
      <c r="L357" t="s">
        <v>8220</v>
      </c>
      <c r="M357" t="s">
        <v>8221</v>
      </c>
      <c r="N357" t="s">
        <v>8222</v>
      </c>
      <c r="O357" t="s">
        <v>8223</v>
      </c>
      <c r="P357">
        <f>-591.763021554213 -4.80634325050278 -368.321567249724</f>
        <v>-964.89093205443976</v>
      </c>
      <c r="Q357" t="s">
        <v>8224</v>
      </c>
      <c r="R357" t="s">
        <v>8225</v>
      </c>
      <c r="S357" t="s">
        <v>8226</v>
      </c>
      <c r="T357" t="s">
        <v>8227</v>
      </c>
      <c r="U357" t="s">
        <v>8228</v>
      </c>
      <c r="V357" t="s">
        <v>8229</v>
      </c>
      <c r="W357" t="s">
        <v>8230</v>
      </c>
      <c r="X357" t="s">
        <v>8231</v>
      </c>
      <c r="Y357" t="s">
        <v>8232</v>
      </c>
    </row>
    <row r="358" spans="1:25" x14ac:dyDescent="0.3">
      <c r="A358">
        <v>17850</v>
      </c>
      <c r="B358" t="s">
        <v>8233</v>
      </c>
      <c r="C358" t="s">
        <v>8234</v>
      </c>
      <c r="D358" t="s">
        <v>8235</v>
      </c>
      <c r="E358" t="s">
        <v>8236</v>
      </c>
      <c r="F358" t="s">
        <v>8237</v>
      </c>
      <c r="G358" t="s">
        <v>8238</v>
      </c>
      <c r="H358" t="s">
        <v>8239</v>
      </c>
      <c r="I358" t="s">
        <v>8240</v>
      </c>
      <c r="J358" t="s">
        <v>8241</v>
      </c>
      <c r="K358" t="s">
        <v>8242</v>
      </c>
      <c r="L358" t="s">
        <v>8243</v>
      </c>
      <c r="M358" t="s">
        <v>8244</v>
      </c>
      <c r="N358" t="s">
        <v>8245</v>
      </c>
      <c r="O358" t="s">
        <v>8246</v>
      </c>
      <c r="P358">
        <f>-591.562160238241 -4.90793594579736 -368.397092993338</f>
        <v>-964.8671891773763</v>
      </c>
      <c r="Q358" t="s">
        <v>8247</v>
      </c>
      <c r="R358" t="s">
        <v>8248</v>
      </c>
      <c r="S358" t="s">
        <v>8249</v>
      </c>
      <c r="T358" t="s">
        <v>8250</v>
      </c>
      <c r="U358" t="s">
        <v>8251</v>
      </c>
      <c r="V358" t="s">
        <v>8252</v>
      </c>
      <c r="W358" t="s">
        <v>8253</v>
      </c>
      <c r="X358" t="s">
        <v>8254</v>
      </c>
      <c r="Y358" t="s">
        <v>8255</v>
      </c>
    </row>
    <row r="359" spans="1:25" x14ac:dyDescent="0.3">
      <c r="A359">
        <v>17900</v>
      </c>
      <c r="B359" t="s">
        <v>8256</v>
      </c>
      <c r="C359" t="s">
        <v>8257</v>
      </c>
      <c r="D359" t="s">
        <v>8258</v>
      </c>
      <c r="E359" t="s">
        <v>8259</v>
      </c>
      <c r="F359" t="s">
        <v>8260</v>
      </c>
      <c r="G359" t="s">
        <v>8261</v>
      </c>
      <c r="H359" t="s">
        <v>8262</v>
      </c>
      <c r="I359" t="s">
        <v>8263</v>
      </c>
      <c r="J359" t="s">
        <v>8264</v>
      </c>
      <c r="K359" t="s">
        <v>8265</v>
      </c>
      <c r="L359" t="s">
        <v>8266</v>
      </c>
      <c r="M359" t="s">
        <v>8267</v>
      </c>
      <c r="N359" t="s">
        <v>8268</v>
      </c>
      <c r="O359" t="s">
        <v>8269</v>
      </c>
      <c r="P359">
        <f>-591.155982495899 -4.79890113016722 -368.412481456971</f>
        <v>-964.36736508303727</v>
      </c>
      <c r="Q359" t="s">
        <v>8270</v>
      </c>
      <c r="R359" t="s">
        <v>8271</v>
      </c>
      <c r="S359" t="s">
        <v>8272</v>
      </c>
      <c r="T359" t="s">
        <v>8273</v>
      </c>
      <c r="U359" t="s">
        <v>8274</v>
      </c>
      <c r="V359" t="s">
        <v>8275</v>
      </c>
      <c r="W359" t="s">
        <v>8276</v>
      </c>
      <c r="X359" t="s">
        <v>8277</v>
      </c>
      <c r="Y359" t="s">
        <v>8278</v>
      </c>
    </row>
    <row r="360" spans="1:25" x14ac:dyDescent="0.3">
      <c r="A360">
        <v>17950</v>
      </c>
      <c r="B360" t="s">
        <v>8279</v>
      </c>
      <c r="C360" t="s">
        <v>8280</v>
      </c>
      <c r="D360" t="s">
        <v>8281</v>
      </c>
      <c r="E360" t="s">
        <v>8282</v>
      </c>
      <c r="F360" t="s">
        <v>8283</v>
      </c>
      <c r="G360" t="s">
        <v>8284</v>
      </c>
      <c r="H360" t="s">
        <v>8285</v>
      </c>
      <c r="I360" t="s">
        <v>8286</v>
      </c>
      <c r="J360" t="s">
        <v>8287</v>
      </c>
      <c r="K360" t="s">
        <v>8288</v>
      </c>
      <c r="L360" t="s">
        <v>8289</v>
      </c>
      <c r="M360" t="s">
        <v>8290</v>
      </c>
      <c r="N360" t="s">
        <v>8291</v>
      </c>
      <c r="O360" t="s">
        <v>8292</v>
      </c>
      <c r="P360">
        <f>-590.956192599288 -4.88073509722608 -368.337314023096</f>
        <v>-964.17424171961011</v>
      </c>
      <c r="Q360" t="s">
        <v>8293</v>
      </c>
      <c r="R360" t="s">
        <v>8294</v>
      </c>
      <c r="S360" t="s">
        <v>8295</v>
      </c>
      <c r="T360" t="s">
        <v>8296</v>
      </c>
      <c r="U360" t="s">
        <v>8297</v>
      </c>
      <c r="V360" t="s">
        <v>8298</v>
      </c>
      <c r="W360" t="s">
        <v>8299</v>
      </c>
      <c r="X360" t="s">
        <v>8300</v>
      </c>
      <c r="Y360" t="s">
        <v>8301</v>
      </c>
    </row>
    <row r="361" spans="1:25" x14ac:dyDescent="0.3">
      <c r="A361">
        <v>18000</v>
      </c>
      <c r="B361" t="s">
        <v>8302</v>
      </c>
      <c r="C361" t="s">
        <v>8303</v>
      </c>
      <c r="D361" t="s">
        <v>8304</v>
      </c>
      <c r="E361" t="s">
        <v>8305</v>
      </c>
      <c r="F361" t="s">
        <v>8306</v>
      </c>
      <c r="G361" t="s">
        <v>8307</v>
      </c>
      <c r="H361" t="s">
        <v>8308</v>
      </c>
      <c r="I361" t="s">
        <v>8309</v>
      </c>
      <c r="J361" t="s">
        <v>8310</v>
      </c>
      <c r="K361" t="s">
        <v>8311</v>
      </c>
      <c r="L361" t="s">
        <v>8312</v>
      </c>
      <c r="M361" t="s">
        <v>8313</v>
      </c>
      <c r="N361" t="s">
        <v>8314</v>
      </c>
      <c r="O361" t="s">
        <v>8315</v>
      </c>
      <c r="P361">
        <f>-590.492965618252 -4.90352969627816 -368.122632370823</f>
        <v>-963.51912768535317</v>
      </c>
      <c r="Q361" t="s">
        <v>8316</v>
      </c>
      <c r="R361" t="s">
        <v>8317</v>
      </c>
      <c r="S361" t="s">
        <v>8318</v>
      </c>
      <c r="T361" t="s">
        <v>8319</v>
      </c>
      <c r="U361" t="s">
        <v>8320</v>
      </c>
      <c r="V361" t="s">
        <v>8321</v>
      </c>
      <c r="W361" t="s">
        <v>8322</v>
      </c>
      <c r="X361" t="s">
        <v>8323</v>
      </c>
      <c r="Y361" t="s">
        <v>8324</v>
      </c>
    </row>
    <row r="362" spans="1:25" x14ac:dyDescent="0.3">
      <c r="A362">
        <v>18050</v>
      </c>
      <c r="B362" t="s">
        <v>8325</v>
      </c>
      <c r="C362" t="s">
        <v>8326</v>
      </c>
      <c r="D362" t="s">
        <v>8327</v>
      </c>
      <c r="E362" t="s">
        <v>8328</v>
      </c>
      <c r="F362" t="s">
        <v>8329</v>
      </c>
      <c r="G362" t="s">
        <v>8330</v>
      </c>
      <c r="H362" t="s">
        <v>8331</v>
      </c>
      <c r="I362" t="s">
        <v>8332</v>
      </c>
      <c r="J362" t="s">
        <v>8333</v>
      </c>
      <c r="K362" t="s">
        <v>8334</v>
      </c>
      <c r="L362" t="s">
        <v>8335</v>
      </c>
      <c r="M362" t="s">
        <v>8336</v>
      </c>
      <c r="N362" t="s">
        <v>8337</v>
      </c>
      <c r="O362" t="s">
        <v>8338</v>
      </c>
      <c r="P362">
        <f>-590.269483444196 -4.76646394219688 -368.121935897065</f>
        <v>-963.15788328345786</v>
      </c>
      <c r="Q362" t="s">
        <v>8339</v>
      </c>
      <c r="R362" t="s">
        <v>8340</v>
      </c>
      <c r="S362" t="s">
        <v>8341</v>
      </c>
      <c r="T362" t="s">
        <v>8342</v>
      </c>
      <c r="U362" t="s">
        <v>8343</v>
      </c>
      <c r="V362" t="s">
        <v>8344</v>
      </c>
      <c r="W362" t="s">
        <v>8345</v>
      </c>
      <c r="X362" t="s">
        <v>8346</v>
      </c>
      <c r="Y362" t="s">
        <v>8347</v>
      </c>
    </row>
    <row r="363" spans="1:25" x14ac:dyDescent="0.3">
      <c r="A363">
        <v>18100</v>
      </c>
      <c r="B363" t="s">
        <v>8348</v>
      </c>
      <c r="C363" t="s">
        <v>8349</v>
      </c>
      <c r="D363" t="s">
        <v>8350</v>
      </c>
      <c r="E363" t="s">
        <v>8351</v>
      </c>
      <c r="F363" t="s">
        <v>8352</v>
      </c>
      <c r="G363" t="s">
        <v>8353</v>
      </c>
      <c r="H363" t="s">
        <v>8354</v>
      </c>
      <c r="I363" t="s">
        <v>8355</v>
      </c>
      <c r="J363" t="s">
        <v>8356</v>
      </c>
      <c r="K363" t="s">
        <v>8357</v>
      </c>
      <c r="L363" t="s">
        <v>8358</v>
      </c>
      <c r="M363" t="s">
        <v>8359</v>
      </c>
      <c r="N363" t="s">
        <v>8360</v>
      </c>
      <c r="O363" t="s">
        <v>8361</v>
      </c>
      <c r="P363">
        <f>-590.037078898757 -4.10313240582468 -368.13855266186</f>
        <v>-962.27876396644172</v>
      </c>
      <c r="Q363" t="s">
        <v>8362</v>
      </c>
      <c r="R363" t="s">
        <v>8363</v>
      </c>
      <c r="S363" t="s">
        <v>8364</v>
      </c>
      <c r="T363" t="s">
        <v>8365</v>
      </c>
      <c r="U363" t="s">
        <v>8366</v>
      </c>
      <c r="V363" t="s">
        <v>8367</v>
      </c>
      <c r="W363" t="s">
        <v>8368</v>
      </c>
      <c r="X363" t="s">
        <v>8369</v>
      </c>
      <c r="Y363" t="s">
        <v>8370</v>
      </c>
    </row>
    <row r="364" spans="1:25" x14ac:dyDescent="0.3">
      <c r="A364">
        <v>18150</v>
      </c>
      <c r="B364" t="s">
        <v>8371</v>
      </c>
      <c r="C364" t="s">
        <v>8372</v>
      </c>
      <c r="D364" t="s">
        <v>8373</v>
      </c>
      <c r="E364" t="s">
        <v>8374</v>
      </c>
      <c r="F364" t="s">
        <v>8375</v>
      </c>
      <c r="G364" t="s">
        <v>8376</v>
      </c>
      <c r="H364" t="s">
        <v>8377</v>
      </c>
      <c r="I364" t="s">
        <v>8378</v>
      </c>
      <c r="J364" t="s">
        <v>8379</v>
      </c>
      <c r="K364" t="s">
        <v>8380</v>
      </c>
      <c r="L364" t="s">
        <v>8381</v>
      </c>
      <c r="M364" t="s">
        <v>8382</v>
      </c>
      <c r="N364" t="s">
        <v>8383</v>
      </c>
      <c r="O364" t="s">
        <v>8384</v>
      </c>
      <c r="P364">
        <f>-590.119373471687 -4.2059827180658 -368.203542629923</f>
        <v>-962.52889881967576</v>
      </c>
      <c r="Q364" t="s">
        <v>8385</v>
      </c>
      <c r="R364" t="s">
        <v>8386</v>
      </c>
      <c r="S364" t="s">
        <v>8387</v>
      </c>
      <c r="T364" t="s">
        <v>8388</v>
      </c>
      <c r="U364" t="s">
        <v>8389</v>
      </c>
      <c r="V364" t="s">
        <v>8390</v>
      </c>
      <c r="W364" t="s">
        <v>8391</v>
      </c>
      <c r="X364" t="s">
        <v>8392</v>
      </c>
      <c r="Y364" t="s">
        <v>8393</v>
      </c>
    </row>
    <row r="365" spans="1:25" x14ac:dyDescent="0.3">
      <c r="A365">
        <v>18200</v>
      </c>
      <c r="B365" t="s">
        <v>8394</v>
      </c>
      <c r="C365" t="s">
        <v>8395</v>
      </c>
      <c r="D365" t="s">
        <v>8396</v>
      </c>
      <c r="E365" t="s">
        <v>8397</v>
      </c>
      <c r="F365" t="s">
        <v>8398</v>
      </c>
      <c r="G365" t="s">
        <v>8399</v>
      </c>
      <c r="H365" t="s">
        <v>8400</v>
      </c>
      <c r="I365" t="s">
        <v>8401</v>
      </c>
      <c r="J365" t="s">
        <v>8402</v>
      </c>
      <c r="K365" t="s">
        <v>8403</v>
      </c>
      <c r="L365" t="s">
        <v>8404</v>
      </c>
      <c r="M365" t="s">
        <v>8405</v>
      </c>
      <c r="N365" t="s">
        <v>8406</v>
      </c>
      <c r="O365" t="s">
        <v>8407</v>
      </c>
      <c r="P365">
        <f>-590.274560006967 -4.46310758934396 -368.371327164578</f>
        <v>-963.108994760889</v>
      </c>
      <c r="Q365" t="s">
        <v>8408</v>
      </c>
      <c r="R365" t="s">
        <v>8409</v>
      </c>
      <c r="S365" t="s">
        <v>8410</v>
      </c>
      <c r="T365" t="s">
        <v>8411</v>
      </c>
      <c r="U365" t="s">
        <v>8412</v>
      </c>
      <c r="V365" t="s">
        <v>8413</v>
      </c>
      <c r="W365" t="s">
        <v>8414</v>
      </c>
      <c r="X365" t="s">
        <v>8415</v>
      </c>
      <c r="Y365" t="s">
        <v>8416</v>
      </c>
    </row>
    <row r="366" spans="1:25" x14ac:dyDescent="0.3">
      <c r="A366">
        <v>18250</v>
      </c>
      <c r="B366" t="s">
        <v>8417</v>
      </c>
      <c r="C366" t="s">
        <v>8418</v>
      </c>
      <c r="D366" t="s">
        <v>8419</v>
      </c>
      <c r="E366" t="s">
        <v>8420</v>
      </c>
      <c r="F366" t="s">
        <v>8421</v>
      </c>
      <c r="G366" t="s">
        <v>8422</v>
      </c>
      <c r="H366" t="s">
        <v>8423</v>
      </c>
      <c r="I366" t="s">
        <v>8424</v>
      </c>
      <c r="J366" t="s">
        <v>8425</v>
      </c>
      <c r="K366" t="s">
        <v>8426</v>
      </c>
      <c r="L366" t="s">
        <v>8427</v>
      </c>
      <c r="M366" t="s">
        <v>8428</v>
      </c>
      <c r="N366" t="s">
        <v>8429</v>
      </c>
      <c r="O366" t="s">
        <v>8430</v>
      </c>
      <c r="P366">
        <f>-590.414065006882 -4.60381556158018 -368.455386478094</f>
        <v>-963.4732670465562</v>
      </c>
      <c r="Q366" t="s">
        <v>8431</v>
      </c>
      <c r="R366" t="s">
        <v>8432</v>
      </c>
      <c r="S366" t="s">
        <v>8433</v>
      </c>
      <c r="T366" t="s">
        <v>8434</v>
      </c>
      <c r="U366" t="s">
        <v>8435</v>
      </c>
      <c r="V366" t="s">
        <v>8436</v>
      </c>
      <c r="W366" t="s">
        <v>8437</v>
      </c>
      <c r="X366" t="s">
        <v>8438</v>
      </c>
      <c r="Y366" t="s">
        <v>8439</v>
      </c>
    </row>
    <row r="367" spans="1:25" x14ac:dyDescent="0.3">
      <c r="A367">
        <v>18300</v>
      </c>
      <c r="B367" t="s">
        <v>8440</v>
      </c>
      <c r="C367" t="s">
        <v>8441</v>
      </c>
      <c r="D367" t="s">
        <v>8442</v>
      </c>
      <c r="E367" t="s">
        <v>8443</v>
      </c>
      <c r="F367" t="s">
        <v>8444</v>
      </c>
      <c r="G367" t="s">
        <v>8445</v>
      </c>
      <c r="H367" t="s">
        <v>8446</v>
      </c>
      <c r="I367" t="s">
        <v>8447</v>
      </c>
      <c r="J367" t="s">
        <v>8448</v>
      </c>
      <c r="K367" t="s">
        <v>8449</v>
      </c>
      <c r="L367" t="s">
        <v>8450</v>
      </c>
      <c r="M367" t="s">
        <v>8451</v>
      </c>
      <c r="N367" t="s">
        <v>8452</v>
      </c>
      <c r="O367" t="s">
        <v>8453</v>
      </c>
      <c r="P367">
        <f>-590.710154245231 -4.68835418502749 -368.590204908382</f>
        <v>-963.98871333864054</v>
      </c>
      <c r="Q367" t="s">
        <v>8454</v>
      </c>
      <c r="R367" t="s">
        <v>8455</v>
      </c>
      <c r="S367" t="s">
        <v>8456</v>
      </c>
      <c r="T367" t="s">
        <v>8457</v>
      </c>
      <c r="U367" t="s">
        <v>8458</v>
      </c>
      <c r="V367" t="s">
        <v>8459</v>
      </c>
      <c r="W367" t="s">
        <v>8460</v>
      </c>
      <c r="X367" t="s">
        <v>8461</v>
      </c>
      <c r="Y367" t="s">
        <v>8462</v>
      </c>
    </row>
    <row r="368" spans="1:25" x14ac:dyDescent="0.3">
      <c r="A368">
        <v>18350</v>
      </c>
      <c r="B368" t="s">
        <v>8463</v>
      </c>
      <c r="C368" t="s">
        <v>8464</v>
      </c>
      <c r="D368" t="s">
        <v>8465</v>
      </c>
      <c r="E368" t="s">
        <v>8466</v>
      </c>
      <c r="F368" t="s">
        <v>8467</v>
      </c>
      <c r="G368" t="s">
        <v>8468</v>
      </c>
      <c r="H368" t="s">
        <v>8469</v>
      </c>
      <c r="I368" t="s">
        <v>8470</v>
      </c>
      <c r="J368" t="s">
        <v>8471</v>
      </c>
      <c r="K368" t="s">
        <v>8472</v>
      </c>
      <c r="L368" t="s">
        <v>8473</v>
      </c>
      <c r="M368" t="s">
        <v>8474</v>
      </c>
      <c r="N368" t="s">
        <v>8475</v>
      </c>
      <c r="O368" t="s">
        <v>8476</v>
      </c>
      <c r="P368">
        <f>-590.769936760322 -4.79336210641873 -368.644199440281</f>
        <v>-964.20749830702175</v>
      </c>
      <c r="Q368" t="s">
        <v>8477</v>
      </c>
      <c r="R368" t="s">
        <v>8478</v>
      </c>
      <c r="S368" t="s">
        <v>8479</v>
      </c>
      <c r="T368" t="s">
        <v>8480</v>
      </c>
      <c r="U368" t="s">
        <v>8481</v>
      </c>
      <c r="V368" t="s">
        <v>8482</v>
      </c>
      <c r="W368" t="s">
        <v>8483</v>
      </c>
      <c r="X368" t="s">
        <v>8484</v>
      </c>
      <c r="Y368" t="s">
        <v>8485</v>
      </c>
    </row>
    <row r="369" spans="1:25" x14ac:dyDescent="0.3">
      <c r="A369">
        <v>18400</v>
      </c>
      <c r="B369" t="s">
        <v>8486</v>
      </c>
      <c r="C369" t="s">
        <v>8487</v>
      </c>
      <c r="D369" t="s">
        <v>8488</v>
      </c>
      <c r="E369" t="s">
        <v>8489</v>
      </c>
      <c r="F369" t="s">
        <v>8490</v>
      </c>
      <c r="G369" t="s">
        <v>8491</v>
      </c>
      <c r="H369" t="s">
        <v>8492</v>
      </c>
      <c r="I369" t="s">
        <v>8493</v>
      </c>
      <c r="J369" t="s">
        <v>8494</v>
      </c>
      <c r="K369" t="s">
        <v>8495</v>
      </c>
      <c r="L369" t="s">
        <v>8496</v>
      </c>
      <c r="M369" t="s">
        <v>8497</v>
      </c>
      <c r="N369" t="s">
        <v>8498</v>
      </c>
      <c r="O369" t="s">
        <v>8499</v>
      </c>
      <c r="P369">
        <f>-590.770798138979 -4.93034075616106 -368.696051274223</f>
        <v>-964.39719016936306</v>
      </c>
      <c r="Q369" t="s">
        <v>8500</v>
      </c>
      <c r="R369" t="s">
        <v>8501</v>
      </c>
      <c r="S369" t="s">
        <v>8502</v>
      </c>
      <c r="T369" t="s">
        <v>8503</v>
      </c>
      <c r="U369" t="s">
        <v>8504</v>
      </c>
      <c r="V369" t="s">
        <v>8505</v>
      </c>
      <c r="W369" t="s">
        <v>8506</v>
      </c>
      <c r="X369" t="s">
        <v>8507</v>
      </c>
      <c r="Y369" t="s">
        <v>8508</v>
      </c>
    </row>
    <row r="370" spans="1:25" x14ac:dyDescent="0.3">
      <c r="A370">
        <v>18450</v>
      </c>
      <c r="B370" t="s">
        <v>8509</v>
      </c>
      <c r="C370" t="s">
        <v>8510</v>
      </c>
      <c r="D370" t="s">
        <v>8511</v>
      </c>
      <c r="E370" t="s">
        <v>8512</v>
      </c>
      <c r="F370" t="s">
        <v>8513</v>
      </c>
      <c r="G370" t="s">
        <v>8514</v>
      </c>
      <c r="H370" t="s">
        <v>8515</v>
      </c>
      <c r="I370" t="s">
        <v>8516</v>
      </c>
      <c r="J370" t="s">
        <v>8517</v>
      </c>
      <c r="K370" t="s">
        <v>8518</v>
      </c>
      <c r="L370" t="s">
        <v>8519</v>
      </c>
      <c r="M370" t="s">
        <v>8520</v>
      </c>
      <c r="N370" t="s">
        <v>8521</v>
      </c>
      <c r="O370" t="s">
        <v>8522</v>
      </c>
      <c r="P370">
        <f>-590.575737072277 -4.88597059422909 -368.679880676626</f>
        <v>-964.14158834313207</v>
      </c>
      <c r="Q370" t="s">
        <v>8523</v>
      </c>
      <c r="R370" t="s">
        <v>8524</v>
      </c>
      <c r="S370" t="s">
        <v>8525</v>
      </c>
      <c r="T370" t="s">
        <v>8526</v>
      </c>
      <c r="U370" t="s">
        <v>8527</v>
      </c>
      <c r="V370" t="s">
        <v>8528</v>
      </c>
      <c r="W370" t="s">
        <v>8529</v>
      </c>
      <c r="X370" t="s">
        <v>8530</v>
      </c>
      <c r="Y370" t="s">
        <v>8531</v>
      </c>
    </row>
    <row r="371" spans="1:25" x14ac:dyDescent="0.3">
      <c r="A371">
        <v>18500</v>
      </c>
      <c r="B371" t="s">
        <v>8532</v>
      </c>
      <c r="C371" t="s">
        <v>8533</v>
      </c>
      <c r="D371" t="s">
        <v>8534</v>
      </c>
      <c r="E371" t="s">
        <v>8535</v>
      </c>
      <c r="F371" t="s">
        <v>8536</v>
      </c>
      <c r="G371" t="s">
        <v>8537</v>
      </c>
      <c r="H371" t="s">
        <v>8538</v>
      </c>
      <c r="I371" t="s">
        <v>8539</v>
      </c>
      <c r="J371" t="s">
        <v>8540</v>
      </c>
      <c r="K371" t="s">
        <v>8541</v>
      </c>
      <c r="L371" t="s">
        <v>8542</v>
      </c>
      <c r="M371" t="s">
        <v>8543</v>
      </c>
      <c r="N371" t="s">
        <v>8544</v>
      </c>
      <c r="O371" t="s">
        <v>8545</v>
      </c>
      <c r="P371">
        <f>-590.496775738836 -4.93129489287639 -368.648910945707</f>
        <v>-964.07698157741947</v>
      </c>
      <c r="Q371" t="s">
        <v>8546</v>
      </c>
      <c r="R371" t="s">
        <v>8547</v>
      </c>
      <c r="S371" t="s">
        <v>8548</v>
      </c>
      <c r="T371" t="s">
        <v>8549</v>
      </c>
      <c r="U371" t="s">
        <v>8550</v>
      </c>
      <c r="V371" t="s">
        <v>8551</v>
      </c>
      <c r="W371" t="s">
        <v>8552</v>
      </c>
      <c r="X371" t="s">
        <v>8553</v>
      </c>
      <c r="Y371" t="s">
        <v>8554</v>
      </c>
    </row>
    <row r="372" spans="1:25" x14ac:dyDescent="0.3">
      <c r="A372">
        <v>18550</v>
      </c>
      <c r="B372" t="s">
        <v>8555</v>
      </c>
      <c r="C372" t="s">
        <v>8556</v>
      </c>
      <c r="D372" t="s">
        <v>8557</v>
      </c>
      <c r="E372" t="s">
        <v>8558</v>
      </c>
      <c r="F372" t="s">
        <v>8559</v>
      </c>
      <c r="G372" t="s">
        <v>8560</v>
      </c>
      <c r="H372" t="s">
        <v>8561</v>
      </c>
      <c r="I372" t="s">
        <v>8562</v>
      </c>
      <c r="J372" t="s">
        <v>8563</v>
      </c>
      <c r="K372" t="s">
        <v>8564</v>
      </c>
      <c r="L372" t="s">
        <v>8565</v>
      </c>
      <c r="M372" t="s">
        <v>8566</v>
      </c>
      <c r="N372" t="s">
        <v>8567</v>
      </c>
      <c r="O372" t="s">
        <v>8568</v>
      </c>
      <c r="P372">
        <f>-590.304181768525 -4.88714958823857 -368.607968058279</f>
        <v>-963.7992994150427</v>
      </c>
      <c r="Q372" t="s">
        <v>8569</v>
      </c>
      <c r="R372" t="s">
        <v>8570</v>
      </c>
      <c r="S372" t="s">
        <v>8571</v>
      </c>
      <c r="T372" t="s">
        <v>8572</v>
      </c>
      <c r="U372" t="s">
        <v>8573</v>
      </c>
      <c r="V372" t="s">
        <v>8574</v>
      </c>
      <c r="W372" t="s">
        <v>8575</v>
      </c>
      <c r="X372" t="s">
        <v>8576</v>
      </c>
      <c r="Y372" t="s">
        <v>8577</v>
      </c>
    </row>
    <row r="373" spans="1:25" x14ac:dyDescent="0.3">
      <c r="A373">
        <v>18600</v>
      </c>
      <c r="B373" t="s">
        <v>8578</v>
      </c>
      <c r="C373" t="s">
        <v>8579</v>
      </c>
      <c r="D373" t="s">
        <v>8580</v>
      </c>
      <c r="E373" t="s">
        <v>8581</v>
      </c>
      <c r="F373" t="s">
        <v>8582</v>
      </c>
      <c r="G373" t="s">
        <v>8583</v>
      </c>
      <c r="H373" t="s">
        <v>8584</v>
      </c>
      <c r="I373" t="s">
        <v>8585</v>
      </c>
      <c r="J373" t="s">
        <v>8586</v>
      </c>
      <c r="K373" t="s">
        <v>8587</v>
      </c>
      <c r="L373" t="s">
        <v>8588</v>
      </c>
      <c r="M373" t="s">
        <v>8589</v>
      </c>
      <c r="N373" t="s">
        <v>8590</v>
      </c>
      <c r="O373" t="s">
        <v>8591</v>
      </c>
      <c r="P373">
        <f>-590.119867932676 -4.62241273813243 -368.567722447248</f>
        <v>-963.31000311805644</v>
      </c>
      <c r="Q373" t="s">
        <v>8592</v>
      </c>
      <c r="R373" t="s">
        <v>8593</v>
      </c>
      <c r="S373" t="s">
        <v>8594</v>
      </c>
      <c r="T373" t="s">
        <v>8595</v>
      </c>
      <c r="U373" t="s">
        <v>8596</v>
      </c>
      <c r="V373" t="s">
        <v>8597</v>
      </c>
      <c r="W373" t="s">
        <v>8598</v>
      </c>
      <c r="X373" t="s">
        <v>8599</v>
      </c>
      <c r="Y373" t="s">
        <v>8600</v>
      </c>
    </row>
    <row r="374" spans="1:25" x14ac:dyDescent="0.3">
      <c r="A374">
        <v>18650</v>
      </c>
      <c r="B374" t="s">
        <v>8601</v>
      </c>
      <c r="C374" t="s">
        <v>8602</v>
      </c>
      <c r="D374" t="s">
        <v>8603</v>
      </c>
      <c r="E374" t="s">
        <v>8604</v>
      </c>
      <c r="F374" t="s">
        <v>8605</v>
      </c>
      <c r="G374" t="s">
        <v>8606</v>
      </c>
      <c r="H374" t="s">
        <v>8607</v>
      </c>
      <c r="I374" t="s">
        <v>8608</v>
      </c>
      <c r="J374" t="s">
        <v>8609</v>
      </c>
      <c r="K374" t="s">
        <v>8610</v>
      </c>
      <c r="L374" t="s">
        <v>8611</v>
      </c>
      <c r="M374" t="s">
        <v>8612</v>
      </c>
      <c r="N374" t="s">
        <v>8613</v>
      </c>
      <c r="O374" t="s">
        <v>8614</v>
      </c>
      <c r="P374">
        <f>-589.947487572192 -4.48661927858075 -368.542605775547</f>
        <v>-962.9767126263198</v>
      </c>
      <c r="Q374" t="s">
        <v>8615</v>
      </c>
      <c r="R374" t="s">
        <v>8616</v>
      </c>
      <c r="S374" t="s">
        <v>8617</v>
      </c>
      <c r="T374" t="s">
        <v>8618</v>
      </c>
      <c r="U374" t="s">
        <v>8619</v>
      </c>
      <c r="V374" t="s">
        <v>8620</v>
      </c>
      <c r="W374" t="s">
        <v>8621</v>
      </c>
      <c r="X374" t="s">
        <v>8622</v>
      </c>
      <c r="Y374" t="s">
        <v>8623</v>
      </c>
    </row>
    <row r="375" spans="1:25" x14ac:dyDescent="0.3">
      <c r="A375">
        <v>18700</v>
      </c>
      <c r="B375" t="s">
        <v>8624</v>
      </c>
      <c r="C375" t="s">
        <v>8625</v>
      </c>
      <c r="D375" t="s">
        <v>8626</v>
      </c>
      <c r="E375" t="s">
        <v>8627</v>
      </c>
      <c r="F375" t="s">
        <v>8628</v>
      </c>
      <c r="G375" t="s">
        <v>8629</v>
      </c>
      <c r="H375" t="s">
        <v>8630</v>
      </c>
      <c r="I375" t="s">
        <v>8631</v>
      </c>
      <c r="J375" t="s">
        <v>8632</v>
      </c>
      <c r="K375" t="s">
        <v>8633</v>
      </c>
      <c r="L375" t="s">
        <v>8634</v>
      </c>
      <c r="M375" t="s">
        <v>8635</v>
      </c>
      <c r="N375" t="s">
        <v>8636</v>
      </c>
      <c r="O375" t="s">
        <v>8637</v>
      </c>
      <c r="P375">
        <f>-589.649952454775 -4.42914826245942 -368.524348819241</f>
        <v>-962.60344953647541</v>
      </c>
      <c r="Q375" t="s">
        <v>8638</v>
      </c>
      <c r="R375" t="s">
        <v>8639</v>
      </c>
      <c r="S375" t="s">
        <v>8640</v>
      </c>
      <c r="T375" t="s">
        <v>8641</v>
      </c>
      <c r="U375" t="s">
        <v>8642</v>
      </c>
      <c r="V375" t="s">
        <v>8643</v>
      </c>
      <c r="W375" t="s">
        <v>8644</v>
      </c>
      <c r="X375" t="s">
        <v>8645</v>
      </c>
      <c r="Y375" t="s">
        <v>8646</v>
      </c>
    </row>
    <row r="376" spans="1:25" x14ac:dyDescent="0.3">
      <c r="A376">
        <v>18750</v>
      </c>
      <c r="B376" t="s">
        <v>8647</v>
      </c>
      <c r="C376" t="s">
        <v>8648</v>
      </c>
      <c r="D376" t="s">
        <v>8649</v>
      </c>
      <c r="E376" t="s">
        <v>8650</v>
      </c>
      <c r="F376" t="s">
        <v>8651</v>
      </c>
      <c r="G376" t="s">
        <v>8652</v>
      </c>
      <c r="H376" t="s">
        <v>8653</v>
      </c>
      <c r="I376" t="s">
        <v>8654</v>
      </c>
      <c r="J376" t="s">
        <v>8655</v>
      </c>
      <c r="K376" t="s">
        <v>8656</v>
      </c>
      <c r="L376" t="s">
        <v>8657</v>
      </c>
      <c r="M376" t="s">
        <v>8658</v>
      </c>
      <c r="N376" t="s">
        <v>8659</v>
      </c>
      <c r="O376" t="s">
        <v>8660</v>
      </c>
      <c r="P376">
        <f>-589.290684122358 -4.40338446572923 -368.580172720829</f>
        <v>-962.27424130891632</v>
      </c>
      <c r="Q376" t="s">
        <v>8661</v>
      </c>
      <c r="R376" t="s">
        <v>8662</v>
      </c>
      <c r="S376" t="s">
        <v>8663</v>
      </c>
      <c r="T376" t="s">
        <v>8664</v>
      </c>
      <c r="U376" t="s">
        <v>8665</v>
      </c>
      <c r="V376" t="s">
        <v>8666</v>
      </c>
      <c r="W376" t="s">
        <v>8667</v>
      </c>
      <c r="X376" t="s">
        <v>8668</v>
      </c>
      <c r="Y376" t="s">
        <v>8669</v>
      </c>
    </row>
    <row r="377" spans="1:25" x14ac:dyDescent="0.3">
      <c r="A377">
        <v>18800</v>
      </c>
      <c r="B377" t="s">
        <v>8670</v>
      </c>
      <c r="C377" t="s">
        <v>8671</v>
      </c>
      <c r="D377" t="s">
        <v>8672</v>
      </c>
      <c r="E377" t="s">
        <v>8673</v>
      </c>
      <c r="F377" t="s">
        <v>8674</v>
      </c>
      <c r="G377" t="s">
        <v>8675</v>
      </c>
      <c r="H377" t="s">
        <v>8676</v>
      </c>
      <c r="I377" t="s">
        <v>8677</v>
      </c>
      <c r="J377" t="s">
        <v>8678</v>
      </c>
      <c r="K377" t="s">
        <v>8679</v>
      </c>
      <c r="L377" t="s">
        <v>8680</v>
      </c>
      <c r="M377" t="s">
        <v>8681</v>
      </c>
      <c r="N377" t="s">
        <v>8682</v>
      </c>
      <c r="O377" t="s">
        <v>8683</v>
      </c>
      <c r="P377">
        <f>-589.080503141614 -4.42749987903767 -368.572266515681</f>
        <v>-962.08026953633271</v>
      </c>
      <c r="Q377" t="s">
        <v>8684</v>
      </c>
      <c r="R377" t="s">
        <v>8685</v>
      </c>
      <c r="S377" t="s">
        <v>8686</v>
      </c>
      <c r="T377" t="s">
        <v>8687</v>
      </c>
      <c r="U377" t="s">
        <v>8688</v>
      </c>
      <c r="V377" t="s">
        <v>8689</v>
      </c>
      <c r="W377" t="s">
        <v>8690</v>
      </c>
      <c r="X377" t="s">
        <v>8691</v>
      </c>
      <c r="Y377" t="s">
        <v>8692</v>
      </c>
    </row>
    <row r="378" spans="1:25" x14ac:dyDescent="0.3">
      <c r="A378">
        <v>18850</v>
      </c>
      <c r="B378" t="s">
        <v>8693</v>
      </c>
      <c r="C378" t="s">
        <v>8694</v>
      </c>
      <c r="D378" t="s">
        <v>8695</v>
      </c>
      <c r="E378" t="s">
        <v>8696</v>
      </c>
      <c r="F378" t="s">
        <v>8697</v>
      </c>
      <c r="G378" t="s">
        <v>8698</v>
      </c>
      <c r="H378" t="s">
        <v>8699</v>
      </c>
      <c r="I378" t="s">
        <v>8700</v>
      </c>
      <c r="J378" t="s">
        <v>8701</v>
      </c>
      <c r="K378" t="s">
        <v>8702</v>
      </c>
      <c r="L378" t="s">
        <v>8703</v>
      </c>
      <c r="M378" t="s">
        <v>8704</v>
      </c>
      <c r="N378" t="s">
        <v>8705</v>
      </c>
      <c r="O378" t="s">
        <v>8706</v>
      </c>
      <c r="P378">
        <f>-588.945545462608 -4.3704402239282 -368.500545825357</f>
        <v>-961.81653151189323</v>
      </c>
      <c r="Q378" t="s">
        <v>8707</v>
      </c>
      <c r="R378" t="s">
        <v>8708</v>
      </c>
      <c r="S378" t="s">
        <v>8709</v>
      </c>
      <c r="T378" t="s">
        <v>8710</v>
      </c>
      <c r="U378" t="s">
        <v>8711</v>
      </c>
      <c r="V378" t="s">
        <v>8712</v>
      </c>
      <c r="W378" t="s">
        <v>8713</v>
      </c>
      <c r="X378" t="s">
        <v>8714</v>
      </c>
      <c r="Y378" t="s">
        <v>8715</v>
      </c>
    </row>
    <row r="379" spans="1:25" x14ac:dyDescent="0.3">
      <c r="A379">
        <v>18900</v>
      </c>
      <c r="B379" t="s">
        <v>8716</v>
      </c>
      <c r="C379" t="s">
        <v>8717</v>
      </c>
      <c r="D379" t="s">
        <v>8718</v>
      </c>
      <c r="E379" t="s">
        <v>8719</v>
      </c>
      <c r="F379" t="s">
        <v>8720</v>
      </c>
      <c r="G379" t="s">
        <v>8721</v>
      </c>
      <c r="H379" t="s">
        <v>8722</v>
      </c>
      <c r="I379" t="s">
        <v>8723</v>
      </c>
      <c r="J379" t="s">
        <v>8724</v>
      </c>
      <c r="K379" t="s">
        <v>8725</v>
      </c>
      <c r="L379" t="s">
        <v>8726</v>
      </c>
      <c r="M379" t="s">
        <v>8727</v>
      </c>
      <c r="N379" t="s">
        <v>8728</v>
      </c>
      <c r="O379" t="s">
        <v>8729</v>
      </c>
      <c r="P379">
        <f>-588.877792179617 -4.26597949649727 -368.366299069888</f>
        <v>-961.51007074600227</v>
      </c>
      <c r="Q379" t="s">
        <v>8730</v>
      </c>
      <c r="R379" t="s">
        <v>8731</v>
      </c>
      <c r="S379" t="s">
        <v>8732</v>
      </c>
      <c r="T379" t="s">
        <v>8733</v>
      </c>
      <c r="U379" t="s">
        <v>8734</v>
      </c>
      <c r="V379" t="s">
        <v>8735</v>
      </c>
      <c r="W379" t="s">
        <v>8736</v>
      </c>
      <c r="X379" t="s">
        <v>8737</v>
      </c>
      <c r="Y379" t="s">
        <v>8738</v>
      </c>
    </row>
    <row r="380" spans="1:25" x14ac:dyDescent="0.3">
      <c r="A380">
        <v>18950</v>
      </c>
      <c r="B380" t="s">
        <v>8739</v>
      </c>
      <c r="C380" t="s">
        <v>8740</v>
      </c>
      <c r="D380" t="s">
        <v>8741</v>
      </c>
      <c r="E380" t="s">
        <v>8742</v>
      </c>
      <c r="F380" t="s">
        <v>8743</v>
      </c>
      <c r="G380" t="s">
        <v>8744</v>
      </c>
      <c r="H380" t="s">
        <v>8745</v>
      </c>
      <c r="I380" t="s">
        <v>8746</v>
      </c>
      <c r="J380" t="s">
        <v>8747</v>
      </c>
      <c r="K380" t="s">
        <v>8748</v>
      </c>
      <c r="L380" t="s">
        <v>8749</v>
      </c>
      <c r="M380" t="s">
        <v>8750</v>
      </c>
      <c r="N380" t="s">
        <v>8751</v>
      </c>
      <c r="O380" t="s">
        <v>8752</v>
      </c>
      <c r="P380">
        <f>-589.010332916991 -4.14833505592333 -368.332528264856</f>
        <v>-961.4911962377704</v>
      </c>
      <c r="Q380" t="s">
        <v>8753</v>
      </c>
      <c r="R380" t="s">
        <v>8754</v>
      </c>
      <c r="S380" t="s">
        <v>8755</v>
      </c>
      <c r="T380" t="s">
        <v>8756</v>
      </c>
      <c r="U380" t="s">
        <v>8757</v>
      </c>
      <c r="V380" t="s">
        <v>8758</v>
      </c>
      <c r="W380" t="s">
        <v>8759</v>
      </c>
      <c r="X380" t="s">
        <v>8760</v>
      </c>
      <c r="Y380" t="s">
        <v>8761</v>
      </c>
    </row>
    <row r="381" spans="1:25" x14ac:dyDescent="0.3">
      <c r="A381">
        <v>19000</v>
      </c>
      <c r="B381" t="s">
        <v>8762</v>
      </c>
      <c r="C381" t="s">
        <v>8763</v>
      </c>
      <c r="D381" t="s">
        <v>8764</v>
      </c>
      <c r="E381" t="s">
        <v>8765</v>
      </c>
      <c r="F381" t="s">
        <v>8766</v>
      </c>
      <c r="G381" t="s">
        <v>8767</v>
      </c>
      <c r="H381" t="s">
        <v>8768</v>
      </c>
      <c r="I381" t="s">
        <v>8769</v>
      </c>
      <c r="J381" t="s">
        <v>8770</v>
      </c>
      <c r="K381" t="s">
        <v>8771</v>
      </c>
      <c r="L381" t="s">
        <v>8772</v>
      </c>
      <c r="M381" t="s">
        <v>8773</v>
      </c>
      <c r="N381" t="s">
        <v>8774</v>
      </c>
      <c r="O381" t="s">
        <v>8775</v>
      </c>
      <c r="P381">
        <f>-589.334697490502 -4.31758091082088 -368.306799280483</f>
        <v>-961.95907768180587</v>
      </c>
      <c r="Q381" t="s">
        <v>8776</v>
      </c>
      <c r="R381" t="s">
        <v>8777</v>
      </c>
      <c r="S381" t="s">
        <v>8778</v>
      </c>
      <c r="T381" t="s">
        <v>8779</v>
      </c>
      <c r="U381" t="s">
        <v>8780</v>
      </c>
      <c r="V381" t="s">
        <v>8781</v>
      </c>
      <c r="W381" t="s">
        <v>8782</v>
      </c>
      <c r="X381" t="s">
        <v>8783</v>
      </c>
      <c r="Y381" t="s">
        <v>8784</v>
      </c>
    </row>
    <row r="382" spans="1:25" x14ac:dyDescent="0.3">
      <c r="A382">
        <v>19050</v>
      </c>
      <c r="B382" t="s">
        <v>8785</v>
      </c>
      <c r="C382" t="s">
        <v>8786</v>
      </c>
      <c r="D382" t="s">
        <v>8787</v>
      </c>
      <c r="E382" t="s">
        <v>8788</v>
      </c>
      <c r="F382" t="s">
        <v>8789</v>
      </c>
      <c r="G382" t="s">
        <v>8790</v>
      </c>
      <c r="H382" t="s">
        <v>8791</v>
      </c>
      <c r="I382" t="s">
        <v>8792</v>
      </c>
      <c r="J382" t="s">
        <v>8793</v>
      </c>
      <c r="K382" t="s">
        <v>8794</v>
      </c>
      <c r="L382" t="s">
        <v>8795</v>
      </c>
      <c r="M382" t="s">
        <v>8796</v>
      </c>
      <c r="N382" t="s">
        <v>8797</v>
      </c>
      <c r="O382" t="s">
        <v>8798</v>
      </c>
      <c r="P382">
        <f>-589.498065667654 -4.64112601711008 -368.257026718214</f>
        <v>-962.39621840297809</v>
      </c>
      <c r="Q382" t="s">
        <v>8799</v>
      </c>
      <c r="R382" t="s">
        <v>8800</v>
      </c>
      <c r="S382" t="s">
        <v>8801</v>
      </c>
      <c r="T382" t="s">
        <v>8802</v>
      </c>
      <c r="U382" t="s">
        <v>8803</v>
      </c>
      <c r="V382" t="s">
        <v>8804</v>
      </c>
      <c r="W382" t="s">
        <v>8805</v>
      </c>
      <c r="X382" t="s">
        <v>8806</v>
      </c>
      <c r="Y382" t="s">
        <v>8807</v>
      </c>
    </row>
    <row r="383" spans="1:25" x14ac:dyDescent="0.3">
      <c r="A383">
        <v>19100</v>
      </c>
      <c r="B383" t="s">
        <v>8808</v>
      </c>
      <c r="C383" t="s">
        <v>8809</v>
      </c>
      <c r="D383" t="s">
        <v>8810</v>
      </c>
      <c r="E383" t="s">
        <v>8811</v>
      </c>
      <c r="F383" t="s">
        <v>8812</v>
      </c>
      <c r="G383" t="s">
        <v>8813</v>
      </c>
      <c r="H383" t="s">
        <v>8814</v>
      </c>
      <c r="I383" t="s">
        <v>8815</v>
      </c>
      <c r="J383" t="s">
        <v>8816</v>
      </c>
      <c r="K383" t="s">
        <v>8817</v>
      </c>
      <c r="L383" t="s">
        <v>8818</v>
      </c>
      <c r="M383" t="s">
        <v>8819</v>
      </c>
      <c r="N383" t="s">
        <v>8820</v>
      </c>
      <c r="O383" t="s">
        <v>8821</v>
      </c>
      <c r="P383">
        <f>-589.818390071886 -5.115743870796 -368.270046399747</f>
        <v>-963.20418034242903</v>
      </c>
      <c r="Q383" t="s">
        <v>8822</v>
      </c>
      <c r="R383" t="s">
        <v>8823</v>
      </c>
      <c r="S383" t="s">
        <v>8824</v>
      </c>
      <c r="T383" t="s">
        <v>8825</v>
      </c>
      <c r="U383" t="s">
        <v>8826</v>
      </c>
      <c r="V383" t="s">
        <v>8827</v>
      </c>
      <c r="W383" t="s">
        <v>8828</v>
      </c>
      <c r="X383" t="s">
        <v>8829</v>
      </c>
      <c r="Y383" t="s">
        <v>8830</v>
      </c>
    </row>
    <row r="384" spans="1:25" x14ac:dyDescent="0.3">
      <c r="A384">
        <v>19150</v>
      </c>
      <c r="B384" t="s">
        <v>8831</v>
      </c>
      <c r="C384" t="s">
        <v>8832</v>
      </c>
      <c r="D384" t="s">
        <v>8833</v>
      </c>
      <c r="E384" t="s">
        <v>8834</v>
      </c>
      <c r="F384" t="s">
        <v>8835</v>
      </c>
      <c r="G384" t="s">
        <v>8836</v>
      </c>
      <c r="H384" t="s">
        <v>8837</v>
      </c>
      <c r="I384" t="s">
        <v>8838</v>
      </c>
      <c r="J384" t="s">
        <v>8839</v>
      </c>
      <c r="K384" t="s">
        <v>8840</v>
      </c>
      <c r="L384" t="s">
        <v>8841</v>
      </c>
      <c r="M384" t="s">
        <v>8842</v>
      </c>
      <c r="N384" t="s">
        <v>8843</v>
      </c>
      <c r="O384" t="s">
        <v>8844</v>
      </c>
      <c r="P384">
        <f>-589.961140059223 -5.06922785933716 -368.296250485003</f>
        <v>-963.32661840356309</v>
      </c>
      <c r="Q384" t="s">
        <v>8845</v>
      </c>
      <c r="R384" t="s">
        <v>8846</v>
      </c>
      <c r="S384" t="s">
        <v>8847</v>
      </c>
      <c r="T384" t="s">
        <v>8848</v>
      </c>
      <c r="U384" t="s">
        <v>8849</v>
      </c>
      <c r="V384" t="s">
        <v>8850</v>
      </c>
      <c r="W384" t="s">
        <v>8851</v>
      </c>
      <c r="X384" t="s">
        <v>8852</v>
      </c>
      <c r="Y384" t="s">
        <v>8853</v>
      </c>
    </row>
    <row r="385" spans="1:25" x14ac:dyDescent="0.3">
      <c r="A385">
        <v>19200</v>
      </c>
      <c r="B385" t="s">
        <v>8854</v>
      </c>
      <c r="C385" t="s">
        <v>8855</v>
      </c>
      <c r="D385" t="s">
        <v>8856</v>
      </c>
      <c r="E385" t="s">
        <v>8857</v>
      </c>
      <c r="F385" t="s">
        <v>8858</v>
      </c>
      <c r="G385" t="s">
        <v>8859</v>
      </c>
      <c r="H385" t="s">
        <v>8860</v>
      </c>
      <c r="I385" t="s">
        <v>8861</v>
      </c>
      <c r="J385" t="s">
        <v>8862</v>
      </c>
      <c r="K385" t="s">
        <v>8863</v>
      </c>
      <c r="L385" t="s">
        <v>8864</v>
      </c>
      <c r="M385" t="s">
        <v>8865</v>
      </c>
      <c r="N385" t="s">
        <v>8866</v>
      </c>
      <c r="O385" t="s">
        <v>8867</v>
      </c>
      <c r="P385">
        <f>-590.236965925641 -5.36721659950535 -368.545814990355</f>
        <v>-964.14999751550135</v>
      </c>
      <c r="Q385" t="s">
        <v>8868</v>
      </c>
      <c r="R385" t="s">
        <v>8869</v>
      </c>
      <c r="S385" t="s">
        <v>8870</v>
      </c>
      <c r="T385" t="s">
        <v>8871</v>
      </c>
      <c r="U385" t="s">
        <v>8872</v>
      </c>
      <c r="V385" t="s">
        <v>8873</v>
      </c>
      <c r="W385" t="s">
        <v>8874</v>
      </c>
      <c r="X385" t="s">
        <v>8875</v>
      </c>
      <c r="Y385" t="s">
        <v>8876</v>
      </c>
    </row>
    <row r="386" spans="1:25" x14ac:dyDescent="0.3">
      <c r="A386">
        <v>19250</v>
      </c>
      <c r="B386" t="s">
        <v>8877</v>
      </c>
      <c r="C386" t="s">
        <v>8878</v>
      </c>
      <c r="D386" t="s">
        <v>8879</v>
      </c>
      <c r="E386" t="s">
        <v>8880</v>
      </c>
      <c r="F386" t="s">
        <v>8881</v>
      </c>
      <c r="G386" t="s">
        <v>8882</v>
      </c>
      <c r="H386" t="s">
        <v>8883</v>
      </c>
      <c r="I386" t="s">
        <v>8884</v>
      </c>
      <c r="J386" t="s">
        <v>8885</v>
      </c>
      <c r="K386" t="s">
        <v>8886</v>
      </c>
      <c r="L386" t="s">
        <v>8887</v>
      </c>
      <c r="M386" t="s">
        <v>8888</v>
      </c>
      <c r="N386" t="s">
        <v>8889</v>
      </c>
      <c r="O386" t="s">
        <v>8890</v>
      </c>
      <c r="P386">
        <f>-590.363346605642 -5.70677302040303 -368.675450664591</f>
        <v>-964.74557029063612</v>
      </c>
      <c r="Q386" t="s">
        <v>8891</v>
      </c>
      <c r="R386" t="s">
        <v>8892</v>
      </c>
      <c r="S386" t="s">
        <v>8893</v>
      </c>
      <c r="T386" t="s">
        <v>8894</v>
      </c>
      <c r="U386" t="s">
        <v>8895</v>
      </c>
      <c r="V386" t="s">
        <v>8896</v>
      </c>
      <c r="W386" t="s">
        <v>8897</v>
      </c>
      <c r="X386" t="s">
        <v>8898</v>
      </c>
      <c r="Y386" t="s">
        <v>8899</v>
      </c>
    </row>
    <row r="387" spans="1:25" x14ac:dyDescent="0.3">
      <c r="A387">
        <v>19300</v>
      </c>
      <c r="B387" t="s">
        <v>8900</v>
      </c>
      <c r="C387" t="s">
        <v>8901</v>
      </c>
      <c r="D387" t="s">
        <v>8902</v>
      </c>
      <c r="E387" t="s">
        <v>8903</v>
      </c>
      <c r="F387" t="s">
        <v>8904</v>
      </c>
      <c r="G387" t="s">
        <v>8905</v>
      </c>
      <c r="H387" t="s">
        <v>8906</v>
      </c>
      <c r="I387" t="s">
        <v>8907</v>
      </c>
      <c r="J387" t="s">
        <v>8908</v>
      </c>
      <c r="K387" t="s">
        <v>8909</v>
      </c>
      <c r="L387" t="s">
        <v>8910</v>
      </c>
      <c r="M387" t="s">
        <v>8911</v>
      </c>
      <c r="N387" t="s">
        <v>8912</v>
      </c>
      <c r="O387" t="s">
        <v>8913</v>
      </c>
      <c r="P387">
        <f>-590.652229045709 -6.11445168798491 -368.808130508677</f>
        <v>-965.57481124237086</v>
      </c>
      <c r="Q387" t="s">
        <v>8914</v>
      </c>
      <c r="R387" t="s">
        <v>8915</v>
      </c>
      <c r="S387" t="s">
        <v>8916</v>
      </c>
      <c r="T387" t="s">
        <v>8917</v>
      </c>
      <c r="U387" t="s">
        <v>8918</v>
      </c>
      <c r="V387" t="s">
        <v>8919</v>
      </c>
      <c r="W387" t="s">
        <v>8920</v>
      </c>
      <c r="X387" t="s">
        <v>8921</v>
      </c>
      <c r="Y387" t="s">
        <v>8922</v>
      </c>
    </row>
    <row r="388" spans="1:25" x14ac:dyDescent="0.3">
      <c r="A388">
        <v>19350</v>
      </c>
      <c r="B388" t="s">
        <v>8923</v>
      </c>
      <c r="C388" t="s">
        <v>8924</v>
      </c>
      <c r="D388" t="s">
        <v>8925</v>
      </c>
      <c r="E388" t="s">
        <v>8926</v>
      </c>
      <c r="F388" t="s">
        <v>8927</v>
      </c>
      <c r="G388" t="s">
        <v>8928</v>
      </c>
      <c r="H388" t="s">
        <v>8929</v>
      </c>
      <c r="I388" t="s">
        <v>8930</v>
      </c>
      <c r="J388" t="s">
        <v>8931</v>
      </c>
      <c r="K388" t="s">
        <v>8932</v>
      </c>
      <c r="L388" t="s">
        <v>8933</v>
      </c>
      <c r="M388" t="s">
        <v>8934</v>
      </c>
      <c r="N388" t="s">
        <v>8935</v>
      </c>
      <c r="O388" t="s">
        <v>8936</v>
      </c>
      <c r="P388">
        <f>-590.673416472608 -6.27557010561645 -368.867235476223</f>
        <v>-965.81622205444751</v>
      </c>
      <c r="Q388" t="s">
        <v>8937</v>
      </c>
      <c r="R388" t="s">
        <v>8938</v>
      </c>
      <c r="S388" t="s">
        <v>8939</v>
      </c>
      <c r="T388" t="s">
        <v>8940</v>
      </c>
      <c r="U388" t="s">
        <v>8941</v>
      </c>
      <c r="V388" t="s">
        <v>8942</v>
      </c>
      <c r="W388" t="s">
        <v>8943</v>
      </c>
      <c r="X388" t="s">
        <v>8944</v>
      </c>
      <c r="Y388" t="s">
        <v>8945</v>
      </c>
    </row>
    <row r="389" spans="1:25" x14ac:dyDescent="0.3">
      <c r="A389">
        <v>19400</v>
      </c>
      <c r="B389" t="s">
        <v>8946</v>
      </c>
      <c r="C389" t="s">
        <v>8947</v>
      </c>
      <c r="D389" t="s">
        <v>8948</v>
      </c>
      <c r="E389" t="s">
        <v>8949</v>
      </c>
      <c r="F389" t="s">
        <v>8950</v>
      </c>
      <c r="G389" t="s">
        <v>8951</v>
      </c>
      <c r="H389" t="s">
        <v>8952</v>
      </c>
      <c r="I389" t="s">
        <v>8953</v>
      </c>
      <c r="J389" t="s">
        <v>8954</v>
      </c>
      <c r="K389" t="s">
        <v>8955</v>
      </c>
      <c r="L389" t="s">
        <v>8956</v>
      </c>
      <c r="M389" t="s">
        <v>8957</v>
      </c>
      <c r="N389" t="s">
        <v>8958</v>
      </c>
      <c r="O389" t="s">
        <v>8959</v>
      </c>
      <c r="P389">
        <f>-590.642941246666 -6.47932152733438 -368.878721160229</f>
        <v>-966.00098393422945</v>
      </c>
      <c r="Q389" t="s">
        <v>8960</v>
      </c>
      <c r="R389" t="s">
        <v>8961</v>
      </c>
      <c r="S389" t="s">
        <v>8962</v>
      </c>
      <c r="T389" t="s">
        <v>8963</v>
      </c>
      <c r="U389" t="s">
        <v>8964</v>
      </c>
      <c r="V389" t="s">
        <v>8965</v>
      </c>
      <c r="W389" t="s">
        <v>8966</v>
      </c>
      <c r="X389" t="s">
        <v>8967</v>
      </c>
      <c r="Y389" t="s">
        <v>8968</v>
      </c>
    </row>
    <row r="390" spans="1:25" x14ac:dyDescent="0.3">
      <c r="A390">
        <v>19450</v>
      </c>
      <c r="B390" t="s">
        <v>8969</v>
      </c>
      <c r="C390" t="s">
        <v>8970</v>
      </c>
      <c r="D390" t="s">
        <v>8971</v>
      </c>
      <c r="E390" t="s">
        <v>8972</v>
      </c>
      <c r="F390" t="s">
        <v>8973</v>
      </c>
      <c r="G390" t="s">
        <v>8974</v>
      </c>
      <c r="H390" t="s">
        <v>8975</v>
      </c>
      <c r="I390" t="s">
        <v>8976</v>
      </c>
      <c r="J390" t="s">
        <v>8977</v>
      </c>
      <c r="K390" t="s">
        <v>8978</v>
      </c>
      <c r="L390" t="s">
        <v>8979</v>
      </c>
      <c r="M390" t="s">
        <v>8980</v>
      </c>
      <c r="N390" t="s">
        <v>8981</v>
      </c>
      <c r="O390" t="s">
        <v>8982</v>
      </c>
      <c r="P390">
        <f>-590.518104852748 -6.63414993952711 -368.856944397852</f>
        <v>-966.00919919012711</v>
      </c>
      <c r="Q390" t="s">
        <v>8983</v>
      </c>
      <c r="R390" t="s">
        <v>8984</v>
      </c>
      <c r="S390" t="s">
        <v>8985</v>
      </c>
      <c r="T390" t="s">
        <v>8986</v>
      </c>
      <c r="U390" t="s">
        <v>8987</v>
      </c>
      <c r="V390" t="s">
        <v>8988</v>
      </c>
      <c r="W390" t="s">
        <v>8989</v>
      </c>
      <c r="X390" t="s">
        <v>8990</v>
      </c>
      <c r="Y390" t="s">
        <v>8991</v>
      </c>
    </row>
    <row r="391" spans="1:25" x14ac:dyDescent="0.3">
      <c r="A391">
        <v>19500</v>
      </c>
      <c r="B391" t="s">
        <v>8992</v>
      </c>
      <c r="C391" t="s">
        <v>8993</v>
      </c>
      <c r="D391" t="s">
        <v>8994</v>
      </c>
      <c r="E391" t="s">
        <v>8995</v>
      </c>
      <c r="F391" t="s">
        <v>8996</v>
      </c>
      <c r="G391" t="s">
        <v>8997</v>
      </c>
      <c r="H391" t="s">
        <v>8998</v>
      </c>
      <c r="I391" t="s">
        <v>8999</v>
      </c>
      <c r="J391" t="s">
        <v>9000</v>
      </c>
      <c r="K391" t="s">
        <v>9001</v>
      </c>
      <c r="L391" t="s">
        <v>9002</v>
      </c>
      <c r="M391" t="s">
        <v>9003</v>
      </c>
      <c r="N391" t="s">
        <v>9004</v>
      </c>
      <c r="O391" t="s">
        <v>9005</v>
      </c>
      <c r="P391">
        <f>-590.148713993357 -6.92839085824244 -368.921682259464</f>
        <v>-965.99878711106339</v>
      </c>
      <c r="Q391" t="s">
        <v>9006</v>
      </c>
      <c r="R391" t="s">
        <v>9007</v>
      </c>
      <c r="S391" t="s">
        <v>9008</v>
      </c>
      <c r="T391" t="s">
        <v>9009</v>
      </c>
      <c r="U391" t="s">
        <v>9010</v>
      </c>
      <c r="V391" t="s">
        <v>9011</v>
      </c>
      <c r="W391" t="s">
        <v>9012</v>
      </c>
      <c r="X391" t="s">
        <v>9013</v>
      </c>
      <c r="Y391" t="s">
        <v>9014</v>
      </c>
    </row>
    <row r="392" spans="1:25" x14ac:dyDescent="0.3">
      <c r="A392">
        <v>19550</v>
      </c>
      <c r="B392" t="s">
        <v>9015</v>
      </c>
      <c r="C392" t="s">
        <v>9016</v>
      </c>
      <c r="D392" t="s">
        <v>9017</v>
      </c>
      <c r="E392" t="s">
        <v>9018</v>
      </c>
      <c r="F392" t="s">
        <v>9019</v>
      </c>
      <c r="G392" t="s">
        <v>9020</v>
      </c>
      <c r="H392" t="s">
        <v>9021</v>
      </c>
      <c r="I392" t="s">
        <v>9022</v>
      </c>
      <c r="J392" t="s">
        <v>9023</v>
      </c>
      <c r="K392" t="s">
        <v>9024</v>
      </c>
      <c r="L392" t="s">
        <v>9025</v>
      </c>
      <c r="M392" t="s">
        <v>9026</v>
      </c>
      <c r="N392" t="s">
        <v>9027</v>
      </c>
      <c r="O392" t="s">
        <v>9028</v>
      </c>
      <c r="P392">
        <f>-589.849199927592 -7.0116603638487 -368.967869208937</f>
        <v>-965.82872950037768</v>
      </c>
      <c r="Q392" t="s">
        <v>9029</v>
      </c>
      <c r="R392" t="s">
        <v>9030</v>
      </c>
      <c r="S392" t="s">
        <v>9031</v>
      </c>
      <c r="T392" t="s">
        <v>9032</v>
      </c>
      <c r="U392" t="s">
        <v>9033</v>
      </c>
      <c r="V392" t="s">
        <v>9034</v>
      </c>
      <c r="W392" t="s">
        <v>9035</v>
      </c>
      <c r="X392" t="s">
        <v>9036</v>
      </c>
      <c r="Y392" t="s">
        <v>9037</v>
      </c>
    </row>
    <row r="393" spans="1:25" x14ac:dyDescent="0.3">
      <c r="A393">
        <v>19600</v>
      </c>
      <c r="B393" t="s">
        <v>9038</v>
      </c>
      <c r="C393" t="s">
        <v>9039</v>
      </c>
      <c r="D393" t="s">
        <v>9040</v>
      </c>
      <c r="E393" t="s">
        <v>9041</v>
      </c>
      <c r="F393" t="s">
        <v>9042</v>
      </c>
      <c r="G393" t="s">
        <v>9043</v>
      </c>
      <c r="H393" t="s">
        <v>9044</v>
      </c>
      <c r="I393" t="s">
        <v>9045</v>
      </c>
      <c r="J393" t="s">
        <v>9046</v>
      </c>
      <c r="K393" t="s">
        <v>9047</v>
      </c>
      <c r="L393" t="s">
        <v>9048</v>
      </c>
      <c r="M393" t="s">
        <v>9049</v>
      </c>
      <c r="N393" t="s">
        <v>9050</v>
      </c>
      <c r="O393" t="s">
        <v>9051</v>
      </c>
      <c r="P393">
        <f>-588.95910664085 -7.05031724492665 -368.968581915344</f>
        <v>-964.97800580112062</v>
      </c>
      <c r="Q393" t="s">
        <v>9052</v>
      </c>
      <c r="R393" t="s">
        <v>9053</v>
      </c>
      <c r="S393" t="s">
        <v>9054</v>
      </c>
      <c r="T393" t="s">
        <v>9055</v>
      </c>
      <c r="U393" t="s">
        <v>9056</v>
      </c>
      <c r="V393" t="s">
        <v>9057</v>
      </c>
      <c r="W393" t="s">
        <v>9058</v>
      </c>
      <c r="X393" t="s">
        <v>9059</v>
      </c>
      <c r="Y393" t="s">
        <v>9060</v>
      </c>
    </row>
    <row r="394" spans="1:25" x14ac:dyDescent="0.3">
      <c r="A394">
        <v>19650</v>
      </c>
      <c r="B394" t="s">
        <v>9061</v>
      </c>
      <c r="C394" t="s">
        <v>9062</v>
      </c>
      <c r="D394" t="s">
        <v>9063</v>
      </c>
      <c r="E394" t="s">
        <v>9064</v>
      </c>
      <c r="F394" t="s">
        <v>9065</v>
      </c>
      <c r="G394" t="s">
        <v>9066</v>
      </c>
      <c r="H394" t="s">
        <v>9067</v>
      </c>
      <c r="I394" t="s">
        <v>9068</v>
      </c>
      <c r="J394" t="s">
        <v>9069</v>
      </c>
      <c r="K394" t="s">
        <v>9070</v>
      </c>
      <c r="L394" t="s">
        <v>9071</v>
      </c>
      <c r="M394" t="s">
        <v>9072</v>
      </c>
      <c r="N394" t="s">
        <v>9073</v>
      </c>
      <c r="O394" t="s">
        <v>9074</v>
      </c>
      <c r="P394">
        <f>-588.532470663371 -6.96313410095627 -368.964480626288</f>
        <v>-964.46008539061518</v>
      </c>
      <c r="Q394" t="s">
        <v>9075</v>
      </c>
      <c r="R394" t="s">
        <v>9076</v>
      </c>
      <c r="S394" t="s">
        <v>9077</v>
      </c>
      <c r="T394" t="s">
        <v>9078</v>
      </c>
      <c r="U394" t="s">
        <v>9079</v>
      </c>
      <c r="V394" t="s">
        <v>9080</v>
      </c>
      <c r="W394" t="s">
        <v>9081</v>
      </c>
      <c r="X394" t="s">
        <v>9082</v>
      </c>
      <c r="Y394" t="s">
        <v>9083</v>
      </c>
    </row>
    <row r="395" spans="1:25" x14ac:dyDescent="0.3">
      <c r="A395">
        <v>19700</v>
      </c>
      <c r="B395" t="s">
        <v>9084</v>
      </c>
      <c r="C395" t="s">
        <v>9085</v>
      </c>
      <c r="D395" t="s">
        <v>9086</v>
      </c>
      <c r="E395" t="s">
        <v>9087</v>
      </c>
      <c r="F395" t="s">
        <v>9088</v>
      </c>
      <c r="G395" t="s">
        <v>9089</v>
      </c>
      <c r="H395" t="s">
        <v>9090</v>
      </c>
      <c r="I395" t="s">
        <v>9091</v>
      </c>
      <c r="J395" t="s">
        <v>9092</v>
      </c>
      <c r="K395" t="s">
        <v>9093</v>
      </c>
      <c r="L395" t="s">
        <v>9094</v>
      </c>
      <c r="M395" t="s">
        <v>9095</v>
      </c>
      <c r="N395" t="s">
        <v>9096</v>
      </c>
      <c r="O395" t="s">
        <v>9097</v>
      </c>
      <c r="P395">
        <f>-587.806652902441 -6.37726305788669 -368.981907932206</f>
        <v>-963.16582389253369</v>
      </c>
      <c r="Q395" t="s">
        <v>9098</v>
      </c>
      <c r="R395" t="s">
        <v>9099</v>
      </c>
      <c r="S395" t="s">
        <v>9100</v>
      </c>
      <c r="T395" t="s">
        <v>9101</v>
      </c>
      <c r="U395" t="s">
        <v>9102</v>
      </c>
      <c r="V395" t="s">
        <v>9103</v>
      </c>
      <c r="W395" t="s">
        <v>9104</v>
      </c>
      <c r="X395" t="s">
        <v>9105</v>
      </c>
      <c r="Y395" t="s">
        <v>9106</v>
      </c>
    </row>
    <row r="396" spans="1:25" x14ac:dyDescent="0.3">
      <c r="A396">
        <v>19750</v>
      </c>
      <c r="B396" t="s">
        <v>9107</v>
      </c>
      <c r="C396" t="s">
        <v>9108</v>
      </c>
      <c r="D396" t="s">
        <v>9109</v>
      </c>
      <c r="E396" t="s">
        <v>9110</v>
      </c>
      <c r="F396" t="s">
        <v>9111</v>
      </c>
      <c r="G396" t="s">
        <v>9112</v>
      </c>
      <c r="H396" t="s">
        <v>9113</v>
      </c>
      <c r="I396" t="s">
        <v>9114</v>
      </c>
      <c r="J396" t="s">
        <v>9115</v>
      </c>
      <c r="K396" t="s">
        <v>9116</v>
      </c>
      <c r="L396" t="s">
        <v>9117</v>
      </c>
      <c r="M396" t="s">
        <v>9118</v>
      </c>
      <c r="N396" t="s">
        <v>9119</v>
      </c>
      <c r="O396" t="s">
        <v>9120</v>
      </c>
      <c r="P396">
        <f>-587.437722584669 -6.25365008492486 -369.001482372182</f>
        <v>-962.69285504177583</v>
      </c>
      <c r="Q396" t="s">
        <v>9121</v>
      </c>
      <c r="R396" t="s">
        <v>9122</v>
      </c>
      <c r="S396" t="s">
        <v>9123</v>
      </c>
      <c r="T396" t="s">
        <v>9124</v>
      </c>
      <c r="U396" t="s">
        <v>9125</v>
      </c>
      <c r="V396" t="s">
        <v>9126</v>
      </c>
      <c r="W396" t="s">
        <v>9127</v>
      </c>
      <c r="X396" t="s">
        <v>9128</v>
      </c>
      <c r="Y396" t="s">
        <v>9129</v>
      </c>
    </row>
    <row r="397" spans="1:25" x14ac:dyDescent="0.3">
      <c r="A397">
        <v>19800</v>
      </c>
      <c r="B397" t="s">
        <v>9130</v>
      </c>
      <c r="C397" t="s">
        <v>9131</v>
      </c>
      <c r="D397" t="s">
        <v>9132</v>
      </c>
      <c r="E397" t="s">
        <v>9133</v>
      </c>
      <c r="F397" t="s">
        <v>9134</v>
      </c>
      <c r="G397" t="s">
        <v>9135</v>
      </c>
      <c r="H397" t="s">
        <v>9136</v>
      </c>
      <c r="I397" t="s">
        <v>9137</v>
      </c>
      <c r="J397" t="s">
        <v>9138</v>
      </c>
      <c r="K397" t="s">
        <v>9139</v>
      </c>
      <c r="L397" t="s">
        <v>9140</v>
      </c>
      <c r="M397" t="s">
        <v>9141</v>
      </c>
      <c r="N397" t="s">
        <v>9142</v>
      </c>
      <c r="O397" t="s">
        <v>9143</v>
      </c>
      <c r="P397">
        <f>-586.86774000606 -6.05869080750108 -368.954682384479</f>
        <v>-961.88111319804011</v>
      </c>
      <c r="Q397" t="s">
        <v>9144</v>
      </c>
      <c r="R397" t="s">
        <v>9145</v>
      </c>
      <c r="S397" t="s">
        <v>9146</v>
      </c>
      <c r="T397" t="s">
        <v>9147</v>
      </c>
      <c r="U397" t="s">
        <v>9148</v>
      </c>
      <c r="V397" t="s">
        <v>9149</v>
      </c>
      <c r="W397" t="s">
        <v>9150</v>
      </c>
      <c r="X397" t="s">
        <v>9151</v>
      </c>
      <c r="Y397" t="s">
        <v>9152</v>
      </c>
    </row>
    <row r="398" spans="1:25" x14ac:dyDescent="0.3">
      <c r="A398">
        <v>19850</v>
      </c>
      <c r="B398" t="s">
        <v>9153</v>
      </c>
      <c r="C398" t="s">
        <v>9154</v>
      </c>
      <c r="D398" t="s">
        <v>9155</v>
      </c>
      <c r="E398" t="s">
        <v>9156</v>
      </c>
      <c r="F398" t="s">
        <v>9157</v>
      </c>
      <c r="G398" t="s">
        <v>9158</v>
      </c>
      <c r="H398" t="s">
        <v>9159</v>
      </c>
      <c r="I398" t="s">
        <v>9160</v>
      </c>
      <c r="J398" t="s">
        <v>9161</v>
      </c>
      <c r="K398" t="s">
        <v>9162</v>
      </c>
      <c r="L398" t="s">
        <v>9163</v>
      </c>
      <c r="M398" t="s">
        <v>9164</v>
      </c>
      <c r="N398" t="s">
        <v>9165</v>
      </c>
      <c r="O398" t="s">
        <v>9166</v>
      </c>
      <c r="P398">
        <f>-586.30329950558 -5.66275366433456 -368.837820186883</f>
        <v>-960.80387335679757</v>
      </c>
      <c r="Q398" t="s">
        <v>9167</v>
      </c>
      <c r="R398" t="s">
        <v>9168</v>
      </c>
      <c r="S398" t="s">
        <v>9169</v>
      </c>
      <c r="T398" t="s">
        <v>9170</v>
      </c>
      <c r="U398" t="s">
        <v>9171</v>
      </c>
      <c r="V398" t="s">
        <v>9172</v>
      </c>
      <c r="W398" t="s">
        <v>9173</v>
      </c>
      <c r="X398" t="s">
        <v>9174</v>
      </c>
      <c r="Y398" t="s">
        <v>9175</v>
      </c>
    </row>
    <row r="399" spans="1:25" x14ac:dyDescent="0.3">
      <c r="A399">
        <v>19900</v>
      </c>
      <c r="B399" t="s">
        <v>9176</v>
      </c>
      <c r="C399" t="s">
        <v>9177</v>
      </c>
      <c r="D399" t="s">
        <v>9178</v>
      </c>
      <c r="E399" t="s">
        <v>9179</v>
      </c>
      <c r="F399" t="s">
        <v>9180</v>
      </c>
      <c r="G399" t="s">
        <v>9181</v>
      </c>
      <c r="H399" t="s">
        <v>9182</v>
      </c>
      <c r="I399" t="s">
        <v>9183</v>
      </c>
      <c r="J399" t="s">
        <v>9184</v>
      </c>
      <c r="K399" t="s">
        <v>9185</v>
      </c>
      <c r="L399" t="s">
        <v>9186</v>
      </c>
      <c r="M399" t="s">
        <v>9187</v>
      </c>
      <c r="N399" t="s">
        <v>9188</v>
      </c>
      <c r="O399" t="s">
        <v>9189</v>
      </c>
      <c r="P399">
        <f>-585.983522659333 -5.3339997775272 -368.725308301147</f>
        <v>-960.04283073800707</v>
      </c>
      <c r="Q399" t="s">
        <v>9190</v>
      </c>
      <c r="R399" t="s">
        <v>9191</v>
      </c>
      <c r="S399" t="s">
        <v>9192</v>
      </c>
      <c r="T399" t="s">
        <v>9193</v>
      </c>
      <c r="U399" t="s">
        <v>9194</v>
      </c>
      <c r="V399" t="s">
        <v>9195</v>
      </c>
      <c r="W399" t="s">
        <v>9196</v>
      </c>
      <c r="X399" t="s">
        <v>9197</v>
      </c>
      <c r="Y399" t="s">
        <v>9198</v>
      </c>
    </row>
    <row r="400" spans="1:25" x14ac:dyDescent="0.3">
      <c r="A400">
        <v>19950</v>
      </c>
      <c r="B400" t="s">
        <v>9199</v>
      </c>
      <c r="C400" t="s">
        <v>9200</v>
      </c>
      <c r="D400" t="s">
        <v>9201</v>
      </c>
      <c r="E400" t="s">
        <v>9202</v>
      </c>
      <c r="F400" t="s">
        <v>9203</v>
      </c>
      <c r="G400" t="s">
        <v>9204</v>
      </c>
      <c r="H400" t="s">
        <v>9205</v>
      </c>
      <c r="I400" t="s">
        <v>9206</v>
      </c>
      <c r="J400" t="s">
        <v>9207</v>
      </c>
      <c r="K400" t="s">
        <v>9208</v>
      </c>
      <c r="L400" t="s">
        <v>9209</v>
      </c>
      <c r="M400" t="s">
        <v>9210</v>
      </c>
      <c r="N400" t="s">
        <v>9211</v>
      </c>
      <c r="O400" t="s">
        <v>9212</v>
      </c>
      <c r="P400">
        <f>-585.804416227293 -4.95966685728649 -368.563786698497</f>
        <v>-959.32786978307649</v>
      </c>
      <c r="Q400" t="s">
        <v>9213</v>
      </c>
      <c r="R400" t="s">
        <v>9214</v>
      </c>
      <c r="S400" t="s">
        <v>9215</v>
      </c>
      <c r="T400" t="s">
        <v>9216</v>
      </c>
      <c r="U400" t="s">
        <v>9217</v>
      </c>
      <c r="V400" t="s">
        <v>9218</v>
      </c>
      <c r="W400" t="s">
        <v>9219</v>
      </c>
      <c r="X400" t="s">
        <v>9220</v>
      </c>
      <c r="Y400" t="s">
        <v>9221</v>
      </c>
    </row>
    <row r="401" spans="1:25" x14ac:dyDescent="0.3">
      <c r="A401">
        <v>20000</v>
      </c>
      <c r="B401" t="s">
        <v>9222</v>
      </c>
      <c r="C401" t="s">
        <v>9223</v>
      </c>
      <c r="D401" t="s">
        <v>9224</v>
      </c>
      <c r="E401" t="s">
        <v>9225</v>
      </c>
      <c r="F401" t="s">
        <v>9226</v>
      </c>
      <c r="G401" t="s">
        <v>9227</v>
      </c>
      <c r="H401" t="s">
        <v>9228</v>
      </c>
      <c r="I401" t="s">
        <v>9229</v>
      </c>
      <c r="J401" t="s">
        <v>9230</v>
      </c>
      <c r="K401" t="s">
        <v>9231</v>
      </c>
      <c r="L401" t="s">
        <v>9232</v>
      </c>
      <c r="M401" t="s">
        <v>9233</v>
      </c>
      <c r="N401" t="s">
        <v>9234</v>
      </c>
      <c r="O401" t="s">
        <v>9235</v>
      </c>
      <c r="P401">
        <f>-585.324553539699 -4.70528244406751 -368.401415557044</f>
        <v>-958.43125154081054</v>
      </c>
      <c r="Q401" t="s">
        <v>9236</v>
      </c>
      <c r="R401" t="s">
        <v>9237</v>
      </c>
      <c r="S401" t="s">
        <v>9238</v>
      </c>
      <c r="T401" t="s">
        <v>9239</v>
      </c>
      <c r="U401" t="s">
        <v>9240</v>
      </c>
      <c r="V401" t="s">
        <v>9241</v>
      </c>
      <c r="W401" t="s">
        <v>9242</v>
      </c>
      <c r="X401" t="s">
        <v>9243</v>
      </c>
      <c r="Y401" t="s">
        <v>9244</v>
      </c>
    </row>
    <row r="402" spans="1:25" x14ac:dyDescent="0.3">
      <c r="A402">
        <v>20050</v>
      </c>
      <c r="B402" t="s">
        <v>9245</v>
      </c>
      <c r="C402" t="s">
        <v>9246</v>
      </c>
      <c r="D402" t="s">
        <v>9247</v>
      </c>
      <c r="E402" t="s">
        <v>9248</v>
      </c>
      <c r="F402" t="s">
        <v>9249</v>
      </c>
      <c r="G402" t="s">
        <v>9250</v>
      </c>
      <c r="H402" t="s">
        <v>9251</v>
      </c>
      <c r="I402" t="s">
        <v>9252</v>
      </c>
      <c r="J402" t="s">
        <v>9253</v>
      </c>
      <c r="K402" t="s">
        <v>9254</v>
      </c>
      <c r="L402" t="s">
        <v>9255</v>
      </c>
      <c r="M402" t="s">
        <v>9256</v>
      </c>
      <c r="N402" t="s">
        <v>9257</v>
      </c>
      <c r="O402" t="s">
        <v>9258</v>
      </c>
      <c r="P402">
        <f>-585.053284577462 -4.32441906825625 -368.325501684425</f>
        <v>-957.70320533014319</v>
      </c>
      <c r="Q402" t="s">
        <v>9259</v>
      </c>
      <c r="R402" t="s">
        <v>9260</v>
      </c>
      <c r="S402" t="s">
        <v>9261</v>
      </c>
      <c r="T402" t="s">
        <v>9262</v>
      </c>
      <c r="U402" t="s">
        <v>9263</v>
      </c>
      <c r="V402" t="s">
        <v>9264</v>
      </c>
      <c r="W402" t="s">
        <v>9265</v>
      </c>
      <c r="X402" t="s">
        <v>9266</v>
      </c>
      <c r="Y402" t="s">
        <v>9267</v>
      </c>
    </row>
    <row r="403" spans="1:25" x14ac:dyDescent="0.3">
      <c r="A403">
        <v>20100</v>
      </c>
      <c r="B403" t="s">
        <v>9268</v>
      </c>
      <c r="C403" t="s">
        <v>9269</v>
      </c>
      <c r="D403" t="s">
        <v>9270</v>
      </c>
      <c r="E403" t="s">
        <v>9271</v>
      </c>
      <c r="F403" t="s">
        <v>9272</v>
      </c>
      <c r="G403" t="s">
        <v>9273</v>
      </c>
      <c r="H403" t="s">
        <v>9274</v>
      </c>
      <c r="I403" t="s">
        <v>9275</v>
      </c>
      <c r="J403" t="s">
        <v>9276</v>
      </c>
      <c r="K403" t="s">
        <v>9277</v>
      </c>
      <c r="L403" t="s">
        <v>9278</v>
      </c>
      <c r="M403" t="s">
        <v>9279</v>
      </c>
      <c r="N403" t="s">
        <v>9280</v>
      </c>
      <c r="O403" t="s">
        <v>9281</v>
      </c>
      <c r="P403">
        <f>-584.688031625497 -4.29034241829277 -368.116971067121</f>
        <v>-957.09534511091078</v>
      </c>
      <c r="Q403" t="s">
        <v>9282</v>
      </c>
      <c r="R403" t="s">
        <v>9283</v>
      </c>
      <c r="S403" t="s">
        <v>9284</v>
      </c>
      <c r="T403" t="s">
        <v>9285</v>
      </c>
      <c r="U403" t="s">
        <v>9286</v>
      </c>
      <c r="V403" t="s">
        <v>9287</v>
      </c>
      <c r="W403" t="s">
        <v>9288</v>
      </c>
      <c r="X403" t="s">
        <v>9289</v>
      </c>
      <c r="Y403" t="s">
        <v>9290</v>
      </c>
    </row>
    <row r="404" spans="1:25" x14ac:dyDescent="0.3">
      <c r="A404">
        <v>20150</v>
      </c>
      <c r="B404" t="s">
        <v>9291</v>
      </c>
      <c r="C404" t="s">
        <v>9292</v>
      </c>
      <c r="D404" t="s">
        <v>9293</v>
      </c>
      <c r="E404" t="s">
        <v>9294</v>
      </c>
      <c r="F404" t="s">
        <v>9295</v>
      </c>
      <c r="G404" t="s">
        <v>9296</v>
      </c>
      <c r="H404" t="s">
        <v>9297</v>
      </c>
      <c r="I404" t="s">
        <v>9298</v>
      </c>
      <c r="J404" t="s">
        <v>9299</v>
      </c>
      <c r="K404" t="s">
        <v>9300</v>
      </c>
      <c r="L404" t="s">
        <v>9301</v>
      </c>
      <c r="M404" t="s">
        <v>9302</v>
      </c>
      <c r="N404" t="s">
        <v>9303</v>
      </c>
      <c r="O404" t="s">
        <v>9304</v>
      </c>
      <c r="P404">
        <f>-584.39098210066 -4.09439177377703 -367.762291933386</f>
        <v>-956.24766580782307</v>
      </c>
      <c r="Q404" t="s">
        <v>9305</v>
      </c>
      <c r="R404" t="s">
        <v>9306</v>
      </c>
      <c r="S404" t="s">
        <v>9307</v>
      </c>
      <c r="T404" t="s">
        <v>9308</v>
      </c>
      <c r="U404" t="s">
        <v>9309</v>
      </c>
      <c r="V404" t="s">
        <v>9310</v>
      </c>
      <c r="W404" t="s">
        <v>9311</v>
      </c>
      <c r="X404" t="s">
        <v>9312</v>
      </c>
      <c r="Y404" t="s">
        <v>9313</v>
      </c>
    </row>
    <row r="405" spans="1:25" x14ac:dyDescent="0.3">
      <c r="A405">
        <v>20200</v>
      </c>
      <c r="B405" t="s">
        <v>9314</v>
      </c>
      <c r="C405" t="s">
        <v>9315</v>
      </c>
      <c r="D405" t="s">
        <v>9316</v>
      </c>
      <c r="E405" t="s">
        <v>9317</v>
      </c>
      <c r="F405" t="s">
        <v>9318</v>
      </c>
      <c r="G405" t="s">
        <v>9319</v>
      </c>
      <c r="H405" t="s">
        <v>9320</v>
      </c>
      <c r="I405" t="s">
        <v>9321</v>
      </c>
      <c r="J405" t="s">
        <v>9322</v>
      </c>
      <c r="K405" t="s">
        <v>9323</v>
      </c>
      <c r="L405" t="s">
        <v>9324</v>
      </c>
      <c r="M405" t="s">
        <v>9325</v>
      </c>
      <c r="N405" t="s">
        <v>9326</v>
      </c>
      <c r="O405" t="s">
        <v>9327</v>
      </c>
      <c r="P405">
        <f>-584.07108550867 -3.67774239575078 -367.607333831804</f>
        <v>-955.35616173622475</v>
      </c>
      <c r="Q405" t="s">
        <v>9328</v>
      </c>
      <c r="R405" t="s">
        <v>9329</v>
      </c>
      <c r="S405" t="s">
        <v>9330</v>
      </c>
      <c r="T405" t="s">
        <v>9331</v>
      </c>
      <c r="U405" t="s">
        <v>9332</v>
      </c>
      <c r="V405" t="s">
        <v>9333</v>
      </c>
      <c r="W405" t="s">
        <v>9334</v>
      </c>
      <c r="X405" t="s">
        <v>9335</v>
      </c>
      <c r="Y405" t="s">
        <v>9336</v>
      </c>
    </row>
    <row r="406" spans="1:25" x14ac:dyDescent="0.3">
      <c r="A406">
        <v>20250</v>
      </c>
      <c r="B406" t="s">
        <v>9337</v>
      </c>
      <c r="C406" t="s">
        <v>9338</v>
      </c>
      <c r="D406" t="s">
        <v>9339</v>
      </c>
      <c r="E406" t="s">
        <v>9340</v>
      </c>
      <c r="F406" t="s">
        <v>9341</v>
      </c>
      <c r="G406" t="s">
        <v>9342</v>
      </c>
      <c r="H406" t="s">
        <v>9343</v>
      </c>
      <c r="I406" t="s">
        <v>9344</v>
      </c>
      <c r="J406" t="s">
        <v>9345</v>
      </c>
      <c r="K406" t="s">
        <v>9346</v>
      </c>
      <c r="L406" t="s">
        <v>9347</v>
      </c>
      <c r="M406" t="s">
        <v>9348</v>
      </c>
      <c r="N406" t="s">
        <v>9349</v>
      </c>
      <c r="O406" t="s">
        <v>9350</v>
      </c>
      <c r="P406">
        <f>-583.843011553624 -3.33503845757309 -367.461046338101</f>
        <v>-954.63909634929814</v>
      </c>
      <c r="Q406" t="s">
        <v>9351</v>
      </c>
      <c r="R406" t="s">
        <v>9352</v>
      </c>
      <c r="S406" t="s">
        <v>9353</v>
      </c>
      <c r="T406" t="s">
        <v>9354</v>
      </c>
      <c r="U406" t="s">
        <v>9355</v>
      </c>
      <c r="V406" t="s">
        <v>9356</v>
      </c>
      <c r="W406" t="s">
        <v>9357</v>
      </c>
      <c r="X406" t="s">
        <v>9358</v>
      </c>
      <c r="Y406" t="s">
        <v>9359</v>
      </c>
    </row>
    <row r="407" spans="1:25" x14ac:dyDescent="0.3">
      <c r="A407">
        <v>20300</v>
      </c>
      <c r="B407" t="s">
        <v>9360</v>
      </c>
      <c r="C407" t="s">
        <v>9361</v>
      </c>
      <c r="D407" t="s">
        <v>9362</v>
      </c>
      <c r="E407" t="s">
        <v>9363</v>
      </c>
      <c r="F407" t="s">
        <v>9364</v>
      </c>
      <c r="G407" t="s">
        <v>9365</v>
      </c>
      <c r="H407" t="s">
        <v>9366</v>
      </c>
      <c r="I407" t="s">
        <v>9367</v>
      </c>
      <c r="J407" t="s">
        <v>9368</v>
      </c>
      <c r="K407" t="s">
        <v>9369</v>
      </c>
      <c r="L407" t="s">
        <v>9370</v>
      </c>
      <c r="M407" t="s">
        <v>9371</v>
      </c>
      <c r="N407" t="s">
        <v>9372</v>
      </c>
      <c r="O407" t="s">
        <v>9373</v>
      </c>
      <c r="P407">
        <f>-583.41327943945 -2.38877190465814 -366.960221606418</f>
        <v>-952.76227295052604</v>
      </c>
      <c r="Q407" t="s">
        <v>9374</v>
      </c>
      <c r="R407" t="s">
        <v>9375</v>
      </c>
      <c r="S407" t="s">
        <v>9376</v>
      </c>
      <c r="T407" t="s">
        <v>9377</v>
      </c>
      <c r="U407" t="s">
        <v>9378</v>
      </c>
      <c r="V407" t="s">
        <v>9379</v>
      </c>
      <c r="W407" t="s">
        <v>9380</v>
      </c>
      <c r="X407" t="s">
        <v>9381</v>
      </c>
      <c r="Y407" t="s">
        <v>9382</v>
      </c>
    </row>
    <row r="408" spans="1:25" x14ac:dyDescent="0.3">
      <c r="A408">
        <v>20350</v>
      </c>
      <c r="B408" t="s">
        <v>9383</v>
      </c>
      <c r="C408" t="s">
        <v>9384</v>
      </c>
      <c r="D408" t="s">
        <v>9385</v>
      </c>
      <c r="E408" t="s">
        <v>9386</v>
      </c>
      <c r="F408" t="s">
        <v>9387</v>
      </c>
      <c r="G408" t="s">
        <v>9388</v>
      </c>
      <c r="H408" t="s">
        <v>9389</v>
      </c>
      <c r="I408" t="s">
        <v>9390</v>
      </c>
      <c r="J408" t="s">
        <v>9391</v>
      </c>
      <c r="K408" t="s">
        <v>9392</v>
      </c>
      <c r="L408" t="s">
        <v>9393</v>
      </c>
      <c r="M408" t="s">
        <v>9394</v>
      </c>
      <c r="N408" t="s">
        <v>9395</v>
      </c>
      <c r="O408" t="s">
        <v>9396</v>
      </c>
      <c r="P408">
        <f>-583.196333091784 -2.34662394005363 -366.726179392692</f>
        <v>-952.26913642452973</v>
      </c>
      <c r="Q408" t="s">
        <v>9397</v>
      </c>
      <c r="R408" t="s">
        <v>9398</v>
      </c>
      <c r="S408" t="s">
        <v>9399</v>
      </c>
      <c r="T408" t="s">
        <v>9400</v>
      </c>
      <c r="U408" t="s">
        <v>9401</v>
      </c>
      <c r="V408" t="s">
        <v>9402</v>
      </c>
      <c r="W408" t="s">
        <v>9403</v>
      </c>
      <c r="X408" t="s">
        <v>9404</v>
      </c>
      <c r="Y408" t="s">
        <v>9405</v>
      </c>
    </row>
    <row r="409" spans="1:25" x14ac:dyDescent="0.3">
      <c r="A409">
        <v>20400</v>
      </c>
      <c r="B409" t="s">
        <v>9406</v>
      </c>
      <c r="C409" t="s">
        <v>9407</v>
      </c>
      <c r="D409" t="s">
        <v>9408</v>
      </c>
      <c r="E409" t="s">
        <v>9409</v>
      </c>
      <c r="F409" t="s">
        <v>9410</v>
      </c>
      <c r="G409" t="s">
        <v>9411</v>
      </c>
      <c r="H409" t="s">
        <v>9412</v>
      </c>
      <c r="I409" t="s">
        <v>9413</v>
      </c>
      <c r="J409" t="s">
        <v>9414</v>
      </c>
      <c r="K409" t="s">
        <v>9415</v>
      </c>
      <c r="L409" t="s">
        <v>9416</v>
      </c>
      <c r="M409" t="s">
        <v>9417</v>
      </c>
      <c r="N409" t="s">
        <v>9418</v>
      </c>
      <c r="O409" t="s">
        <v>9419</v>
      </c>
      <c r="P409">
        <f>-582.614664921684 -2.17963818881981 -366.286292406999</f>
        <v>-951.08059551750284</v>
      </c>
      <c r="Q409" t="s">
        <v>9420</v>
      </c>
      <c r="R409" t="s">
        <v>9421</v>
      </c>
      <c r="S409" t="s">
        <v>9422</v>
      </c>
      <c r="T409" t="s">
        <v>9423</v>
      </c>
      <c r="U409" t="s">
        <v>9424</v>
      </c>
      <c r="V409" t="s">
        <v>9425</v>
      </c>
      <c r="W409" t="s">
        <v>9426</v>
      </c>
      <c r="X409" t="s">
        <v>9427</v>
      </c>
      <c r="Y409" t="s">
        <v>9428</v>
      </c>
    </row>
    <row r="410" spans="1:25" x14ac:dyDescent="0.3">
      <c r="A410">
        <v>20450</v>
      </c>
      <c r="B410" t="s">
        <v>9429</v>
      </c>
      <c r="C410" t="s">
        <v>9430</v>
      </c>
      <c r="D410" t="s">
        <v>9431</v>
      </c>
      <c r="E410" t="s">
        <v>9432</v>
      </c>
      <c r="F410" t="s">
        <v>9433</v>
      </c>
      <c r="G410" t="s">
        <v>9434</v>
      </c>
      <c r="H410" t="s">
        <v>9435</v>
      </c>
      <c r="I410" t="s">
        <v>9436</v>
      </c>
      <c r="J410" t="s">
        <v>9437</v>
      </c>
      <c r="K410" t="s">
        <v>9438</v>
      </c>
      <c r="L410" t="s">
        <v>9439</v>
      </c>
      <c r="M410" t="s">
        <v>9440</v>
      </c>
      <c r="N410" t="s">
        <v>9441</v>
      </c>
      <c r="O410" t="s">
        <v>9442</v>
      </c>
      <c r="P410">
        <f>-582.720535808498 -2.1333323593235 -366.088111407859</f>
        <v>-950.94197957568053</v>
      </c>
      <c r="Q410" t="s">
        <v>9443</v>
      </c>
      <c r="R410" t="s">
        <v>9444</v>
      </c>
      <c r="S410" t="s">
        <v>9445</v>
      </c>
      <c r="T410" t="s">
        <v>9446</v>
      </c>
      <c r="U410" t="s">
        <v>9447</v>
      </c>
      <c r="V410" t="s">
        <v>9448</v>
      </c>
      <c r="W410" t="s">
        <v>9449</v>
      </c>
      <c r="X410" t="s">
        <v>9450</v>
      </c>
      <c r="Y410" t="s">
        <v>9451</v>
      </c>
    </row>
    <row r="411" spans="1:25" x14ac:dyDescent="0.3">
      <c r="A411">
        <v>20500</v>
      </c>
      <c r="B411" t="s">
        <v>9452</v>
      </c>
      <c r="C411" t="s">
        <v>9453</v>
      </c>
      <c r="D411" t="s">
        <v>9454</v>
      </c>
      <c r="E411" t="s">
        <v>9455</v>
      </c>
      <c r="F411" t="s">
        <v>9456</v>
      </c>
      <c r="G411" t="s">
        <v>9457</v>
      </c>
      <c r="H411" t="s">
        <v>9458</v>
      </c>
      <c r="I411" t="s">
        <v>9459</v>
      </c>
      <c r="J411" t="s">
        <v>9460</v>
      </c>
      <c r="K411" t="s">
        <v>9461</v>
      </c>
      <c r="L411" t="s">
        <v>9462</v>
      </c>
      <c r="M411" t="s">
        <v>9463</v>
      </c>
      <c r="N411" t="s">
        <v>9464</v>
      </c>
      <c r="O411" t="s">
        <v>9465</v>
      </c>
      <c r="P411">
        <f>-582.730611145633 -3.36437604212733 -365.904125140222</f>
        <v>-951.9991123279824</v>
      </c>
      <c r="Q411" t="s">
        <v>9466</v>
      </c>
      <c r="R411" t="s">
        <v>9467</v>
      </c>
      <c r="S411" t="s">
        <v>9468</v>
      </c>
      <c r="T411" t="s">
        <v>9469</v>
      </c>
      <c r="U411" t="s">
        <v>9470</v>
      </c>
      <c r="V411" t="s">
        <v>9471</v>
      </c>
      <c r="W411" t="s">
        <v>9472</v>
      </c>
      <c r="X411" t="s">
        <v>9473</v>
      </c>
      <c r="Y411" t="s">
        <v>9474</v>
      </c>
    </row>
    <row r="412" spans="1:25" x14ac:dyDescent="0.3">
      <c r="A412">
        <v>20550</v>
      </c>
      <c r="B412" t="s">
        <v>9475</v>
      </c>
      <c r="C412" t="s">
        <v>9476</v>
      </c>
      <c r="D412" t="s">
        <v>9477</v>
      </c>
      <c r="E412" t="s">
        <v>9478</v>
      </c>
      <c r="F412" t="s">
        <v>9479</v>
      </c>
      <c r="G412" t="s">
        <v>9480</v>
      </c>
      <c r="H412" t="s">
        <v>9481</v>
      </c>
      <c r="I412" t="s">
        <v>9482</v>
      </c>
      <c r="J412" t="s">
        <v>9483</v>
      </c>
      <c r="K412" t="s">
        <v>9484</v>
      </c>
      <c r="L412" t="s">
        <v>9485</v>
      </c>
      <c r="M412" t="s">
        <v>9486</v>
      </c>
      <c r="N412" t="s">
        <v>9487</v>
      </c>
      <c r="O412" t="s">
        <v>9488</v>
      </c>
      <c r="P412">
        <f>-582.384943954459 -3.56584151242282 -365.643953016014</f>
        <v>-951.59473848289576</v>
      </c>
      <c r="Q412" t="s">
        <v>9489</v>
      </c>
      <c r="R412" t="s">
        <v>9490</v>
      </c>
      <c r="S412" t="s">
        <v>9491</v>
      </c>
      <c r="T412" t="s">
        <v>9492</v>
      </c>
      <c r="U412" t="s">
        <v>9493</v>
      </c>
      <c r="V412" t="s">
        <v>9494</v>
      </c>
      <c r="W412" t="s">
        <v>9495</v>
      </c>
      <c r="X412" t="s">
        <v>9496</v>
      </c>
      <c r="Y412" t="s">
        <v>9497</v>
      </c>
    </row>
    <row r="413" spans="1:25" x14ac:dyDescent="0.3">
      <c r="A413">
        <v>20600</v>
      </c>
      <c r="B413" t="s">
        <v>9498</v>
      </c>
      <c r="C413" t="s">
        <v>9499</v>
      </c>
      <c r="D413" t="s">
        <v>9500</v>
      </c>
      <c r="E413" t="s">
        <v>9501</v>
      </c>
      <c r="F413" t="s">
        <v>9502</v>
      </c>
      <c r="G413" t="s">
        <v>9503</v>
      </c>
      <c r="H413" t="s">
        <v>9504</v>
      </c>
      <c r="I413" t="s">
        <v>9505</v>
      </c>
      <c r="J413" t="s">
        <v>9506</v>
      </c>
      <c r="K413" t="s">
        <v>9507</v>
      </c>
      <c r="L413" t="s">
        <v>9508</v>
      </c>
      <c r="M413" t="s">
        <v>9509</v>
      </c>
      <c r="N413" t="s">
        <v>9510</v>
      </c>
      <c r="O413" t="s">
        <v>9511</v>
      </c>
      <c r="P413">
        <f>-582.428906180166 -4.165606936112 -365.574137740251</f>
        <v>-952.16865085652898</v>
      </c>
      <c r="Q413" t="s">
        <v>9512</v>
      </c>
      <c r="R413" t="s">
        <v>9513</v>
      </c>
      <c r="S413" t="s">
        <v>9514</v>
      </c>
      <c r="T413" t="s">
        <v>9515</v>
      </c>
      <c r="U413" t="s">
        <v>9516</v>
      </c>
      <c r="V413" t="s">
        <v>9517</v>
      </c>
      <c r="W413" t="s">
        <v>9518</v>
      </c>
      <c r="X413" t="s">
        <v>9519</v>
      </c>
      <c r="Y413" t="s">
        <v>9520</v>
      </c>
    </row>
    <row r="414" spans="1:25" x14ac:dyDescent="0.3">
      <c r="A414">
        <v>20650</v>
      </c>
      <c r="B414" t="s">
        <v>9521</v>
      </c>
      <c r="C414" t="s">
        <v>9522</v>
      </c>
      <c r="D414" t="s">
        <v>9523</v>
      </c>
      <c r="E414" t="s">
        <v>9524</v>
      </c>
      <c r="F414" t="s">
        <v>9525</v>
      </c>
      <c r="G414" t="s">
        <v>9526</v>
      </c>
      <c r="H414" t="s">
        <v>9527</v>
      </c>
      <c r="I414" t="s">
        <v>9528</v>
      </c>
      <c r="J414" t="s">
        <v>9529</v>
      </c>
      <c r="K414" t="s">
        <v>9530</v>
      </c>
      <c r="L414" t="s">
        <v>9531</v>
      </c>
      <c r="M414" t="s">
        <v>9532</v>
      </c>
      <c r="N414" t="s">
        <v>9533</v>
      </c>
      <c r="O414" t="s">
        <v>9534</v>
      </c>
      <c r="P414">
        <f>-582.406094885737 -4.73939032039061 -365.546021403095</f>
        <v>-952.69150660922264</v>
      </c>
      <c r="Q414" t="s">
        <v>9535</v>
      </c>
      <c r="R414" t="s">
        <v>9536</v>
      </c>
      <c r="S414" t="s">
        <v>9537</v>
      </c>
      <c r="T414" t="s">
        <v>9538</v>
      </c>
      <c r="U414" t="s">
        <v>9539</v>
      </c>
      <c r="V414" t="s">
        <v>9540</v>
      </c>
      <c r="W414" t="s">
        <v>9541</v>
      </c>
      <c r="X414" t="s">
        <v>9542</v>
      </c>
      <c r="Y414" t="s">
        <v>9543</v>
      </c>
    </row>
    <row r="415" spans="1:25" x14ac:dyDescent="0.3">
      <c r="A415">
        <v>20700</v>
      </c>
      <c r="B415" t="s">
        <v>9544</v>
      </c>
      <c r="C415" t="s">
        <v>9545</v>
      </c>
      <c r="D415" t="s">
        <v>9546</v>
      </c>
      <c r="E415" t="s">
        <v>9547</v>
      </c>
      <c r="F415" t="s">
        <v>9548</v>
      </c>
      <c r="G415" t="s">
        <v>9549</v>
      </c>
      <c r="H415" t="s">
        <v>9550</v>
      </c>
      <c r="I415" t="s">
        <v>9551</v>
      </c>
      <c r="J415" t="s">
        <v>9552</v>
      </c>
      <c r="K415" t="s">
        <v>9553</v>
      </c>
      <c r="L415" t="s">
        <v>9554</v>
      </c>
      <c r="M415" t="s">
        <v>9555</v>
      </c>
      <c r="N415" t="s">
        <v>9556</v>
      </c>
      <c r="O415" t="s">
        <v>9557</v>
      </c>
      <c r="P415">
        <f>-581.187401915646 -4.83955468896056 -365.417428142131</f>
        <v>-951.44438474673757</v>
      </c>
      <c r="Q415" t="s">
        <v>9558</v>
      </c>
      <c r="R415" t="s">
        <v>9559</v>
      </c>
      <c r="S415" t="s">
        <v>9560</v>
      </c>
      <c r="T415" t="s">
        <v>9561</v>
      </c>
      <c r="U415" t="s">
        <v>9562</v>
      </c>
      <c r="V415" t="s">
        <v>9563</v>
      </c>
      <c r="W415" t="s">
        <v>9564</v>
      </c>
      <c r="X415" t="s">
        <v>9565</v>
      </c>
      <c r="Y415" t="s">
        <v>9566</v>
      </c>
    </row>
    <row r="416" spans="1:25" x14ac:dyDescent="0.3">
      <c r="A416">
        <v>20750</v>
      </c>
      <c r="B416" t="s">
        <v>9567</v>
      </c>
      <c r="C416" t="s">
        <v>9568</v>
      </c>
      <c r="D416" t="s">
        <v>9569</v>
      </c>
      <c r="E416" t="s">
        <v>9570</v>
      </c>
      <c r="F416" t="s">
        <v>9571</v>
      </c>
      <c r="G416" t="s">
        <v>9572</v>
      </c>
      <c r="H416" t="s">
        <v>9573</v>
      </c>
      <c r="I416" t="s">
        <v>9574</v>
      </c>
      <c r="J416" t="s">
        <v>9575</v>
      </c>
      <c r="K416" t="s">
        <v>9576</v>
      </c>
      <c r="L416" t="s">
        <v>9577</v>
      </c>
      <c r="M416" t="s">
        <v>9578</v>
      </c>
      <c r="N416" t="s">
        <v>9579</v>
      </c>
      <c r="O416" t="s">
        <v>9580</v>
      </c>
      <c r="P416">
        <f>-580.402984625745 -5.29580573654221 -365.4537372413</f>
        <v>-951.15252760358726</v>
      </c>
      <c r="Q416" t="s">
        <v>9581</v>
      </c>
      <c r="R416" t="s">
        <v>9582</v>
      </c>
      <c r="S416" t="s">
        <v>9583</v>
      </c>
      <c r="T416" t="s">
        <v>9584</v>
      </c>
      <c r="U416" t="s">
        <v>9585</v>
      </c>
      <c r="V416" t="s">
        <v>9586</v>
      </c>
      <c r="W416" t="s">
        <v>9587</v>
      </c>
      <c r="X416" t="s">
        <v>9588</v>
      </c>
      <c r="Y416" t="s">
        <v>9589</v>
      </c>
    </row>
    <row r="417" spans="1:25" x14ac:dyDescent="0.3">
      <c r="A417">
        <v>20800</v>
      </c>
      <c r="B417" t="s">
        <v>9590</v>
      </c>
      <c r="C417" t="s">
        <v>9591</v>
      </c>
      <c r="D417" t="s">
        <v>9592</v>
      </c>
      <c r="E417" t="s">
        <v>9593</v>
      </c>
      <c r="F417" t="s">
        <v>9594</v>
      </c>
      <c r="G417" t="s">
        <v>9595</v>
      </c>
      <c r="H417" t="s">
        <v>9596</v>
      </c>
      <c r="I417" t="s">
        <v>9597</v>
      </c>
      <c r="J417" t="s">
        <v>9598</v>
      </c>
      <c r="K417" t="s">
        <v>9599</v>
      </c>
      <c r="L417" t="s">
        <v>9600</v>
      </c>
      <c r="M417" t="s">
        <v>9601</v>
      </c>
      <c r="N417" t="s">
        <v>9602</v>
      </c>
      <c r="O417" t="s">
        <v>9603</v>
      </c>
      <c r="P417">
        <f>-579.212701098909 -5.59682037832135 -365.479061041365</f>
        <v>-950.28858251859538</v>
      </c>
      <c r="Q417" t="s">
        <v>9604</v>
      </c>
      <c r="R417" t="s">
        <v>9605</v>
      </c>
      <c r="S417" t="s">
        <v>9606</v>
      </c>
      <c r="T417" t="s">
        <v>9607</v>
      </c>
      <c r="U417" t="s">
        <v>9608</v>
      </c>
      <c r="V417" t="s">
        <v>9609</v>
      </c>
      <c r="W417" t="s">
        <v>9610</v>
      </c>
      <c r="X417" t="s">
        <v>9611</v>
      </c>
      <c r="Y417" t="s">
        <v>9612</v>
      </c>
    </row>
    <row r="418" spans="1:25" x14ac:dyDescent="0.3">
      <c r="A418">
        <v>20850</v>
      </c>
      <c r="B418" t="s">
        <v>9613</v>
      </c>
      <c r="C418" t="s">
        <v>9614</v>
      </c>
      <c r="D418" t="s">
        <v>9615</v>
      </c>
      <c r="E418" t="s">
        <v>9616</v>
      </c>
      <c r="F418" t="s">
        <v>9617</v>
      </c>
      <c r="G418" t="s">
        <v>9618</v>
      </c>
      <c r="H418" t="s">
        <v>9619</v>
      </c>
      <c r="I418" t="s">
        <v>9620</v>
      </c>
      <c r="J418" t="s">
        <v>9621</v>
      </c>
      <c r="K418" t="s">
        <v>9622</v>
      </c>
      <c r="L418" t="s">
        <v>9623</v>
      </c>
      <c r="M418" t="s">
        <v>9624</v>
      </c>
      <c r="N418" t="s">
        <v>9625</v>
      </c>
      <c r="O418" t="s">
        <v>9626</v>
      </c>
      <c r="P418">
        <f>-578.880596593404 -5.85874781087955 -365.504309079179</f>
        <v>-950.24365348346259</v>
      </c>
      <c r="Q418" t="s">
        <v>9627</v>
      </c>
      <c r="R418" t="s">
        <v>9628</v>
      </c>
      <c r="S418" t="s">
        <v>9629</v>
      </c>
      <c r="T418" t="s">
        <v>9630</v>
      </c>
      <c r="U418" t="s">
        <v>9631</v>
      </c>
      <c r="V418" t="s">
        <v>9632</v>
      </c>
      <c r="W418" t="s">
        <v>9633</v>
      </c>
      <c r="X418" t="s">
        <v>9634</v>
      </c>
      <c r="Y418" t="s">
        <v>9635</v>
      </c>
    </row>
    <row r="419" spans="1:25" x14ac:dyDescent="0.3">
      <c r="A419">
        <v>20900</v>
      </c>
      <c r="B419" t="s">
        <v>9636</v>
      </c>
      <c r="C419" t="s">
        <v>9637</v>
      </c>
      <c r="D419" t="s">
        <v>9638</v>
      </c>
      <c r="E419" t="s">
        <v>9639</v>
      </c>
      <c r="F419" t="s">
        <v>9640</v>
      </c>
      <c r="G419" t="s">
        <v>9641</v>
      </c>
      <c r="H419" t="s">
        <v>9642</v>
      </c>
      <c r="I419" t="s">
        <v>9643</v>
      </c>
      <c r="J419" t="s">
        <v>9644</v>
      </c>
      <c r="K419" t="s">
        <v>9645</v>
      </c>
      <c r="L419" t="s">
        <v>9646</v>
      </c>
      <c r="M419" t="s">
        <v>9647</v>
      </c>
      <c r="N419" t="s">
        <v>9648</v>
      </c>
      <c r="O419" t="s">
        <v>9649</v>
      </c>
      <c r="P419">
        <f>-579.887517244687 -6.66853225111572 -365.7182768812</f>
        <v>-952.27432637700281</v>
      </c>
      <c r="Q419" t="s">
        <v>9650</v>
      </c>
      <c r="R419" t="s">
        <v>9651</v>
      </c>
      <c r="S419" t="s">
        <v>9652</v>
      </c>
      <c r="T419" t="s">
        <v>9653</v>
      </c>
      <c r="U419" t="s">
        <v>9654</v>
      </c>
      <c r="V419" t="s">
        <v>9655</v>
      </c>
      <c r="W419" t="s">
        <v>9656</v>
      </c>
      <c r="X419" t="s">
        <v>9657</v>
      </c>
      <c r="Y419" t="s">
        <v>9658</v>
      </c>
    </row>
    <row r="420" spans="1:25" x14ac:dyDescent="0.3">
      <c r="A420">
        <v>20950</v>
      </c>
      <c r="B420" t="s">
        <v>9659</v>
      </c>
      <c r="C420" t="s">
        <v>9660</v>
      </c>
      <c r="D420" t="s">
        <v>9661</v>
      </c>
      <c r="E420" t="s">
        <v>9662</v>
      </c>
      <c r="F420" t="s">
        <v>9663</v>
      </c>
      <c r="G420" t="s">
        <v>9664</v>
      </c>
      <c r="H420" t="s">
        <v>9665</v>
      </c>
      <c r="I420" t="s">
        <v>9666</v>
      </c>
      <c r="J420" t="s">
        <v>9667</v>
      </c>
      <c r="K420" t="s">
        <v>9668</v>
      </c>
      <c r="L420" t="s">
        <v>9669</v>
      </c>
      <c r="M420" t="s">
        <v>9670</v>
      </c>
      <c r="N420" t="s">
        <v>9671</v>
      </c>
      <c r="O420" t="s">
        <v>9672</v>
      </c>
      <c r="P420">
        <f>-580.78479911382 -6.59815678189557 -365.856518561739</f>
        <v>-953.23947445745455</v>
      </c>
      <c r="Q420" t="s">
        <v>9673</v>
      </c>
      <c r="R420" t="s">
        <v>9674</v>
      </c>
      <c r="S420" t="s">
        <v>9675</v>
      </c>
      <c r="T420" t="s">
        <v>9676</v>
      </c>
      <c r="U420" t="s">
        <v>9677</v>
      </c>
      <c r="V420" t="s">
        <v>9678</v>
      </c>
      <c r="W420" t="s">
        <v>9679</v>
      </c>
      <c r="X420" t="s">
        <v>9680</v>
      </c>
      <c r="Y420" t="s">
        <v>9681</v>
      </c>
    </row>
    <row r="421" spans="1:25" x14ac:dyDescent="0.3">
      <c r="A421">
        <v>21000</v>
      </c>
      <c r="B421" t="s">
        <v>9682</v>
      </c>
      <c r="C421" t="s">
        <v>9683</v>
      </c>
      <c r="D421" t="s">
        <v>9684</v>
      </c>
      <c r="E421" t="s">
        <v>9685</v>
      </c>
      <c r="F421" t="s">
        <v>9686</v>
      </c>
      <c r="G421" t="s">
        <v>9687</v>
      </c>
      <c r="H421" t="s">
        <v>9688</v>
      </c>
      <c r="I421" t="s">
        <v>9689</v>
      </c>
      <c r="J421" t="s">
        <v>9690</v>
      </c>
      <c r="K421" t="s">
        <v>9691</v>
      </c>
      <c r="L421" t="s">
        <v>9692</v>
      </c>
      <c r="M421" t="s">
        <v>9693</v>
      </c>
      <c r="N421" t="s">
        <v>9694</v>
      </c>
      <c r="O421" t="s">
        <v>9695</v>
      </c>
      <c r="P421">
        <f>-583.05613342238 -6.14609783216906 -366.02570844135</f>
        <v>-955.22793969589907</v>
      </c>
      <c r="Q421" t="s">
        <v>9696</v>
      </c>
      <c r="R421" t="s">
        <v>9697</v>
      </c>
      <c r="S421" t="s">
        <v>9698</v>
      </c>
      <c r="T421" t="s">
        <v>9699</v>
      </c>
      <c r="U421" t="s">
        <v>9700</v>
      </c>
      <c r="V421" t="s">
        <v>9701</v>
      </c>
      <c r="W421" t="s">
        <v>9702</v>
      </c>
      <c r="X421" t="s">
        <v>9703</v>
      </c>
      <c r="Y421" t="s">
        <v>9704</v>
      </c>
    </row>
    <row r="422" spans="1:25" x14ac:dyDescent="0.3">
      <c r="A422">
        <v>21050</v>
      </c>
      <c r="B422" t="s">
        <v>9705</v>
      </c>
      <c r="C422" t="s">
        <v>9706</v>
      </c>
      <c r="D422" t="s">
        <v>9707</v>
      </c>
      <c r="E422" t="s">
        <v>9708</v>
      </c>
      <c r="F422" t="s">
        <v>9709</v>
      </c>
      <c r="G422" t="s">
        <v>9710</v>
      </c>
      <c r="H422" t="s">
        <v>9711</v>
      </c>
      <c r="I422" t="s">
        <v>9712</v>
      </c>
      <c r="J422" t="s">
        <v>9713</v>
      </c>
      <c r="K422" t="s">
        <v>9714</v>
      </c>
      <c r="L422" t="s">
        <v>9715</v>
      </c>
      <c r="M422" t="s">
        <v>9716</v>
      </c>
      <c r="N422" t="s">
        <v>9717</v>
      </c>
      <c r="O422" t="s">
        <v>9718</v>
      </c>
      <c r="P422">
        <f>-584.008999463857 -5.740912457067 -365.910546359225</f>
        <v>-955.66045828014899</v>
      </c>
      <c r="Q422" t="s">
        <v>9719</v>
      </c>
      <c r="R422" t="s">
        <v>9720</v>
      </c>
      <c r="S422" t="s">
        <v>9721</v>
      </c>
      <c r="T422" t="s">
        <v>9722</v>
      </c>
      <c r="U422" t="s">
        <v>9723</v>
      </c>
      <c r="V422" t="s">
        <v>9724</v>
      </c>
      <c r="W422" t="s">
        <v>9725</v>
      </c>
      <c r="X422" t="s">
        <v>9726</v>
      </c>
      <c r="Y422" t="s">
        <v>9727</v>
      </c>
    </row>
    <row r="423" spans="1:25" x14ac:dyDescent="0.3">
      <c r="A423">
        <v>21100</v>
      </c>
      <c r="B423" t="s">
        <v>9728</v>
      </c>
      <c r="C423" t="s">
        <v>9729</v>
      </c>
      <c r="D423" t="s">
        <v>9730</v>
      </c>
      <c r="E423" t="s">
        <v>9731</v>
      </c>
      <c r="F423" t="s">
        <v>9732</v>
      </c>
      <c r="G423" t="s">
        <v>9733</v>
      </c>
      <c r="H423" t="s">
        <v>9734</v>
      </c>
      <c r="I423" t="s">
        <v>9735</v>
      </c>
      <c r="J423" t="s">
        <v>9736</v>
      </c>
      <c r="K423" t="s">
        <v>9737</v>
      </c>
      <c r="L423" t="s">
        <v>9738</v>
      </c>
      <c r="M423" t="s">
        <v>9739</v>
      </c>
      <c r="N423" t="s">
        <v>9740</v>
      </c>
      <c r="O423" t="s">
        <v>9741</v>
      </c>
      <c r="P423">
        <f>-586.046311701325 -5.05757836099269 -365.580642981597</f>
        <v>-956.6845330439146</v>
      </c>
      <c r="Q423" t="s">
        <v>9742</v>
      </c>
      <c r="R423" t="s">
        <v>9743</v>
      </c>
      <c r="S423" t="s">
        <v>9744</v>
      </c>
      <c r="T423" t="s">
        <v>9745</v>
      </c>
      <c r="U423" t="s">
        <v>9746</v>
      </c>
      <c r="V423" t="s">
        <v>9747</v>
      </c>
      <c r="W423" t="s">
        <v>9748</v>
      </c>
      <c r="X423" t="s">
        <v>9749</v>
      </c>
      <c r="Y423" t="s">
        <v>9750</v>
      </c>
    </row>
    <row r="424" spans="1:25" x14ac:dyDescent="0.3">
      <c r="A424">
        <v>21150</v>
      </c>
      <c r="B424" t="s">
        <v>9751</v>
      </c>
      <c r="C424" t="s">
        <v>9752</v>
      </c>
      <c r="D424" t="s">
        <v>9753</v>
      </c>
      <c r="E424" t="s">
        <v>9754</v>
      </c>
      <c r="F424" t="s">
        <v>9755</v>
      </c>
      <c r="G424" t="s">
        <v>9756</v>
      </c>
      <c r="H424" t="s">
        <v>9757</v>
      </c>
      <c r="I424" t="s">
        <v>9758</v>
      </c>
      <c r="J424" t="s">
        <v>9759</v>
      </c>
      <c r="K424" t="s">
        <v>9760</v>
      </c>
      <c r="L424" t="s">
        <v>9761</v>
      </c>
      <c r="M424" t="s">
        <v>9762</v>
      </c>
      <c r="N424" t="s">
        <v>9763</v>
      </c>
      <c r="O424" t="s">
        <v>9764</v>
      </c>
      <c r="P424">
        <f>-587.0786732856 -5.49013282177543 -365.463145027809</f>
        <v>-958.03195113518439</v>
      </c>
      <c r="Q424" t="s">
        <v>9765</v>
      </c>
      <c r="R424" t="s">
        <v>9766</v>
      </c>
      <c r="S424" t="s">
        <v>9767</v>
      </c>
      <c r="T424" t="s">
        <v>9768</v>
      </c>
      <c r="U424" t="s">
        <v>9769</v>
      </c>
      <c r="V424" t="s">
        <v>9770</v>
      </c>
      <c r="W424" t="s">
        <v>9771</v>
      </c>
      <c r="X424" t="s">
        <v>9772</v>
      </c>
      <c r="Y424" t="s">
        <v>9773</v>
      </c>
    </row>
    <row r="425" spans="1:25" x14ac:dyDescent="0.3">
      <c r="A425">
        <v>21200</v>
      </c>
      <c r="B425" t="s">
        <v>9774</v>
      </c>
      <c r="C425" t="s">
        <v>9775</v>
      </c>
      <c r="D425" t="s">
        <v>9776</v>
      </c>
      <c r="E425" t="s">
        <v>9777</v>
      </c>
      <c r="F425" t="s">
        <v>9778</v>
      </c>
      <c r="G425" t="s">
        <v>9779</v>
      </c>
      <c r="H425" t="s">
        <v>9780</v>
      </c>
      <c r="I425" t="s">
        <v>9781</v>
      </c>
      <c r="J425" t="s">
        <v>9782</v>
      </c>
      <c r="K425" t="s">
        <v>9783</v>
      </c>
      <c r="L425" t="s">
        <v>9784</v>
      </c>
      <c r="M425" t="s">
        <v>9785</v>
      </c>
      <c r="N425" t="s">
        <v>9786</v>
      </c>
      <c r="O425" t="s">
        <v>9787</v>
      </c>
      <c r="P425">
        <f>-589.325641370104 -6.52308871503851 -365.308097573731</f>
        <v>-961.15682765887345</v>
      </c>
      <c r="Q425" t="s">
        <v>9788</v>
      </c>
      <c r="R425" t="s">
        <v>9789</v>
      </c>
      <c r="S425" t="s">
        <v>9790</v>
      </c>
      <c r="T425" t="s">
        <v>9791</v>
      </c>
      <c r="U425" t="s">
        <v>9792</v>
      </c>
      <c r="V425" t="s">
        <v>9793</v>
      </c>
      <c r="W425" t="s">
        <v>9794</v>
      </c>
      <c r="X425" t="s">
        <v>9795</v>
      </c>
      <c r="Y425" t="s">
        <v>9796</v>
      </c>
    </row>
    <row r="426" spans="1:25" x14ac:dyDescent="0.3">
      <c r="A426">
        <v>21250</v>
      </c>
      <c r="B426" t="s">
        <v>9797</v>
      </c>
      <c r="C426" t="s">
        <v>9798</v>
      </c>
      <c r="D426" t="s">
        <v>9799</v>
      </c>
      <c r="E426" t="s">
        <v>9800</v>
      </c>
      <c r="F426" t="s">
        <v>9801</v>
      </c>
      <c r="G426" t="s">
        <v>9802</v>
      </c>
      <c r="H426" t="s">
        <v>9803</v>
      </c>
      <c r="I426" t="s">
        <v>9804</v>
      </c>
      <c r="J426" t="s">
        <v>9805</v>
      </c>
      <c r="K426" t="s">
        <v>9806</v>
      </c>
      <c r="L426" t="s">
        <v>9807</v>
      </c>
      <c r="M426" t="s">
        <v>9808</v>
      </c>
      <c r="N426" t="s">
        <v>9809</v>
      </c>
      <c r="O426" t="s">
        <v>9810</v>
      </c>
      <c r="P426">
        <f>-590.027539248867 -6.80313466047028 -365.25462019277</f>
        <v>-962.08529410210735</v>
      </c>
      <c r="Q426" t="s">
        <v>9811</v>
      </c>
      <c r="R426" t="s">
        <v>9812</v>
      </c>
      <c r="S426" t="s">
        <v>9813</v>
      </c>
      <c r="T426" t="s">
        <v>9814</v>
      </c>
      <c r="U426" t="s">
        <v>9815</v>
      </c>
      <c r="V426" t="s">
        <v>9816</v>
      </c>
      <c r="W426" t="s">
        <v>9817</v>
      </c>
      <c r="X426" t="s">
        <v>9818</v>
      </c>
      <c r="Y426" t="s">
        <v>9819</v>
      </c>
    </row>
    <row r="427" spans="1:25" x14ac:dyDescent="0.3">
      <c r="A427">
        <v>21300</v>
      </c>
      <c r="B427" t="s">
        <v>9820</v>
      </c>
      <c r="C427" t="s">
        <v>9821</v>
      </c>
      <c r="D427" t="s">
        <v>9822</v>
      </c>
      <c r="E427" t="s">
        <v>9823</v>
      </c>
      <c r="F427" t="s">
        <v>9824</v>
      </c>
      <c r="G427" t="s">
        <v>9825</v>
      </c>
      <c r="H427" t="s">
        <v>9826</v>
      </c>
      <c r="I427" t="s">
        <v>9827</v>
      </c>
      <c r="J427" t="s">
        <v>9828</v>
      </c>
      <c r="K427" t="s">
        <v>9829</v>
      </c>
      <c r="L427" t="s">
        <v>9830</v>
      </c>
      <c r="M427" t="s">
        <v>9831</v>
      </c>
      <c r="N427" t="s">
        <v>9832</v>
      </c>
      <c r="O427" t="s">
        <v>9833</v>
      </c>
      <c r="P427">
        <f>-590.736280045055 -7.10916398766517 -365.04680985598</f>
        <v>-962.89225388870011</v>
      </c>
      <c r="Q427" t="s">
        <v>9834</v>
      </c>
      <c r="R427" t="s">
        <v>9835</v>
      </c>
      <c r="S427" t="s">
        <v>9836</v>
      </c>
      <c r="T427" t="s">
        <v>9837</v>
      </c>
      <c r="U427" t="s">
        <v>9838</v>
      </c>
      <c r="V427" t="s">
        <v>9839</v>
      </c>
      <c r="W427" t="s">
        <v>9840</v>
      </c>
      <c r="X427" t="s">
        <v>9841</v>
      </c>
      <c r="Y427" t="s">
        <v>9842</v>
      </c>
    </row>
    <row r="428" spans="1:25" x14ac:dyDescent="0.3">
      <c r="A428">
        <v>21350</v>
      </c>
      <c r="B428" t="s">
        <v>9843</v>
      </c>
      <c r="C428" t="s">
        <v>9844</v>
      </c>
      <c r="D428" t="s">
        <v>9845</v>
      </c>
      <c r="E428" t="s">
        <v>9846</v>
      </c>
      <c r="F428" t="s">
        <v>9847</v>
      </c>
      <c r="G428" t="s">
        <v>9848</v>
      </c>
      <c r="H428" t="s">
        <v>9849</v>
      </c>
      <c r="I428" t="s">
        <v>9850</v>
      </c>
      <c r="J428" t="s">
        <v>9851</v>
      </c>
      <c r="K428" t="s">
        <v>9852</v>
      </c>
      <c r="L428" t="s">
        <v>9853</v>
      </c>
      <c r="M428" t="s">
        <v>9854</v>
      </c>
      <c r="N428" t="s">
        <v>9855</v>
      </c>
      <c r="O428" t="s">
        <v>9856</v>
      </c>
      <c r="P428">
        <f>-590.690530871098 -7.47874328627859 -364.951415764611</f>
        <v>-963.1206899219876</v>
      </c>
      <c r="Q428" t="s">
        <v>9857</v>
      </c>
      <c r="R428" t="s">
        <v>9858</v>
      </c>
      <c r="S428" t="s">
        <v>9859</v>
      </c>
      <c r="T428" t="s">
        <v>9860</v>
      </c>
      <c r="U428" t="s">
        <v>9861</v>
      </c>
      <c r="V428" t="s">
        <v>9862</v>
      </c>
      <c r="W428" t="s">
        <v>9863</v>
      </c>
      <c r="X428" t="s">
        <v>9864</v>
      </c>
      <c r="Y428" t="s">
        <v>9865</v>
      </c>
    </row>
    <row r="429" spans="1:25" x14ac:dyDescent="0.3">
      <c r="A429">
        <v>21400</v>
      </c>
      <c r="B429" t="s">
        <v>9866</v>
      </c>
      <c r="C429" t="s">
        <v>9867</v>
      </c>
      <c r="D429" t="s">
        <v>9868</v>
      </c>
      <c r="E429" t="s">
        <v>9869</v>
      </c>
      <c r="F429" t="s">
        <v>9870</v>
      </c>
      <c r="G429" t="s">
        <v>9871</v>
      </c>
      <c r="H429" t="s">
        <v>9872</v>
      </c>
      <c r="I429" t="s">
        <v>9873</v>
      </c>
      <c r="J429" t="s">
        <v>9874</v>
      </c>
      <c r="K429" t="s">
        <v>9875</v>
      </c>
      <c r="L429" t="s">
        <v>9876</v>
      </c>
      <c r="M429" t="s">
        <v>9877</v>
      </c>
      <c r="N429" t="s">
        <v>9878</v>
      </c>
      <c r="O429" t="s">
        <v>9879</v>
      </c>
      <c r="P429">
        <f>-589.941464054008 -8.70291088270574 -364.750016267421</f>
        <v>-963.39439120413476</v>
      </c>
      <c r="Q429" t="s">
        <v>9880</v>
      </c>
      <c r="R429" t="s">
        <v>9881</v>
      </c>
      <c r="S429" t="s">
        <v>9882</v>
      </c>
      <c r="T429" t="s">
        <v>9883</v>
      </c>
      <c r="U429" t="s">
        <v>9884</v>
      </c>
      <c r="V429" t="s">
        <v>9885</v>
      </c>
      <c r="W429" t="s">
        <v>9886</v>
      </c>
      <c r="X429" t="s">
        <v>9887</v>
      </c>
      <c r="Y429" t="s">
        <v>9888</v>
      </c>
    </row>
    <row r="430" spans="1:25" x14ac:dyDescent="0.3">
      <c r="A430">
        <v>21450</v>
      </c>
      <c r="B430" t="s">
        <v>9889</v>
      </c>
      <c r="C430" t="s">
        <v>9890</v>
      </c>
      <c r="D430" t="s">
        <v>9891</v>
      </c>
      <c r="E430" t="s">
        <v>9892</v>
      </c>
      <c r="F430" t="s">
        <v>9893</v>
      </c>
      <c r="G430" t="s">
        <v>9894</v>
      </c>
      <c r="H430" t="s">
        <v>9895</v>
      </c>
      <c r="I430" t="s">
        <v>9896</v>
      </c>
      <c r="J430" t="s">
        <v>9897</v>
      </c>
      <c r="K430" t="s">
        <v>9898</v>
      </c>
      <c r="L430" t="s">
        <v>9899</v>
      </c>
      <c r="M430" t="s">
        <v>9900</v>
      </c>
      <c r="N430" t="s">
        <v>9901</v>
      </c>
      <c r="O430" t="s">
        <v>9902</v>
      </c>
      <c r="P430">
        <f>-589.149365602748 -9.57127749430265 -364.644333100843</f>
        <v>-963.36497619789372</v>
      </c>
      <c r="Q430" t="s">
        <v>9903</v>
      </c>
      <c r="R430" t="s">
        <v>9904</v>
      </c>
      <c r="S430" t="s">
        <v>9905</v>
      </c>
      <c r="T430" t="s">
        <v>9906</v>
      </c>
      <c r="U430" t="s">
        <v>9907</v>
      </c>
      <c r="V430" t="s">
        <v>9908</v>
      </c>
      <c r="W430" t="s">
        <v>9909</v>
      </c>
      <c r="X430" t="s">
        <v>9910</v>
      </c>
      <c r="Y430" t="s">
        <v>9911</v>
      </c>
    </row>
    <row r="431" spans="1:25" x14ac:dyDescent="0.3">
      <c r="A431">
        <v>21500</v>
      </c>
      <c r="B431" t="s">
        <v>9912</v>
      </c>
      <c r="C431" t="s">
        <v>9913</v>
      </c>
      <c r="D431" t="s">
        <v>9914</v>
      </c>
      <c r="E431" t="s">
        <v>9915</v>
      </c>
      <c r="F431" t="s">
        <v>9916</v>
      </c>
      <c r="G431" t="s">
        <v>9917</v>
      </c>
      <c r="H431" t="s">
        <v>9918</v>
      </c>
      <c r="I431" t="s">
        <v>9919</v>
      </c>
      <c r="J431" t="s">
        <v>9920</v>
      </c>
      <c r="K431" t="s">
        <v>9921</v>
      </c>
      <c r="L431" t="s">
        <v>9922</v>
      </c>
      <c r="M431" t="s">
        <v>9923</v>
      </c>
      <c r="N431" t="s">
        <v>9924</v>
      </c>
      <c r="O431" t="s">
        <v>9925</v>
      </c>
      <c r="P431">
        <f>-585.758762589537 -10.9897535335324 -364.591460325631</f>
        <v>-961.33997644870033</v>
      </c>
      <c r="Q431" t="s">
        <v>9926</v>
      </c>
      <c r="R431" t="s">
        <v>9927</v>
      </c>
      <c r="S431" t="s">
        <v>9928</v>
      </c>
      <c r="T431" t="s">
        <v>9929</v>
      </c>
      <c r="U431" t="s">
        <v>9930</v>
      </c>
      <c r="V431" t="s">
        <v>9931</v>
      </c>
      <c r="W431" t="s">
        <v>9932</v>
      </c>
      <c r="X431" t="s">
        <v>9933</v>
      </c>
      <c r="Y431" t="s">
        <v>9934</v>
      </c>
    </row>
    <row r="432" spans="1:25" x14ac:dyDescent="0.3">
      <c r="A432">
        <v>21550</v>
      </c>
      <c r="B432" t="s">
        <v>9935</v>
      </c>
      <c r="C432" t="s">
        <v>9936</v>
      </c>
      <c r="D432" t="s">
        <v>9937</v>
      </c>
      <c r="E432" t="s">
        <v>9938</v>
      </c>
      <c r="F432" t="s">
        <v>9939</v>
      </c>
      <c r="G432" t="s">
        <v>9940</v>
      </c>
      <c r="H432" t="s">
        <v>9941</v>
      </c>
      <c r="I432" t="s">
        <v>9942</v>
      </c>
      <c r="J432" t="s">
        <v>9943</v>
      </c>
      <c r="K432" t="s">
        <v>9944</v>
      </c>
      <c r="L432" t="s">
        <v>9945</v>
      </c>
      <c r="M432" t="s">
        <v>9946</v>
      </c>
      <c r="N432" t="s">
        <v>9947</v>
      </c>
      <c r="O432" t="s">
        <v>9948</v>
      </c>
      <c r="P432">
        <f>-584.508436934427 -11.413236837049 -364.874549929591</f>
        <v>-960.79622370106699</v>
      </c>
      <c r="Q432" t="s">
        <v>9949</v>
      </c>
      <c r="R432" t="s">
        <v>9950</v>
      </c>
      <c r="S432" t="s">
        <v>9951</v>
      </c>
      <c r="T432" t="s">
        <v>9952</v>
      </c>
      <c r="U432" t="s">
        <v>9953</v>
      </c>
      <c r="V432" t="s">
        <v>9954</v>
      </c>
      <c r="W432" t="s">
        <v>9955</v>
      </c>
      <c r="X432" t="s">
        <v>9956</v>
      </c>
      <c r="Y432" t="s">
        <v>9957</v>
      </c>
    </row>
    <row r="433" spans="1:25" x14ac:dyDescent="0.3">
      <c r="A433">
        <v>21600</v>
      </c>
      <c r="B433" t="s">
        <v>9958</v>
      </c>
      <c r="C433" t="s">
        <v>9959</v>
      </c>
      <c r="D433" t="s">
        <v>9960</v>
      </c>
      <c r="E433" t="s">
        <v>9961</v>
      </c>
      <c r="F433" t="s">
        <v>9962</v>
      </c>
      <c r="G433" t="s">
        <v>9963</v>
      </c>
      <c r="H433" t="s">
        <v>9964</v>
      </c>
      <c r="I433" t="s">
        <v>9965</v>
      </c>
      <c r="J433" t="s">
        <v>9966</v>
      </c>
      <c r="K433" t="s">
        <v>9967</v>
      </c>
      <c r="L433" t="s">
        <v>9968</v>
      </c>
      <c r="M433" t="s">
        <v>9969</v>
      </c>
      <c r="N433" t="s">
        <v>9970</v>
      </c>
      <c r="O433" t="s">
        <v>9971</v>
      </c>
      <c r="P433">
        <f>-582.535612825974 -10.8932343413128 -365.428898606198</f>
        <v>-958.85774577348479</v>
      </c>
      <c r="Q433" t="s">
        <v>9972</v>
      </c>
      <c r="R433" t="s">
        <v>9973</v>
      </c>
      <c r="S433" t="s">
        <v>9974</v>
      </c>
      <c r="T433" t="s">
        <v>9975</v>
      </c>
      <c r="U433" t="s">
        <v>9976</v>
      </c>
      <c r="V433" t="s">
        <v>9977</v>
      </c>
      <c r="W433" t="s">
        <v>9978</v>
      </c>
      <c r="X433" t="s">
        <v>9979</v>
      </c>
      <c r="Y433" t="s">
        <v>9980</v>
      </c>
    </row>
    <row r="434" spans="1:25" x14ac:dyDescent="0.3">
      <c r="A434">
        <v>21650</v>
      </c>
      <c r="B434" t="s">
        <v>9981</v>
      </c>
      <c r="C434" t="s">
        <v>9982</v>
      </c>
      <c r="D434" t="s">
        <v>9983</v>
      </c>
      <c r="E434" t="s">
        <v>9984</v>
      </c>
      <c r="F434" t="s">
        <v>9985</v>
      </c>
      <c r="G434" t="s">
        <v>9986</v>
      </c>
      <c r="H434" t="s">
        <v>9987</v>
      </c>
      <c r="I434" t="s">
        <v>9988</v>
      </c>
      <c r="J434" t="s">
        <v>9989</v>
      </c>
      <c r="K434" t="s">
        <v>9990</v>
      </c>
      <c r="L434" t="s">
        <v>9991</v>
      </c>
      <c r="M434" t="s">
        <v>9992</v>
      </c>
      <c r="N434" t="s">
        <v>9993</v>
      </c>
      <c r="O434" t="s">
        <v>9994</v>
      </c>
      <c r="P434">
        <f>-581.841185356525 -10.3824246473223 -365.615305534948</f>
        <v>-957.83891553879528</v>
      </c>
      <c r="Q434" t="s">
        <v>9995</v>
      </c>
      <c r="R434" t="s">
        <v>9996</v>
      </c>
      <c r="S434" t="s">
        <v>9997</v>
      </c>
      <c r="T434" t="s">
        <v>9998</v>
      </c>
      <c r="U434" t="s">
        <v>9999</v>
      </c>
      <c r="V434" t="s">
        <v>10000</v>
      </c>
      <c r="W434" t="s">
        <v>10001</v>
      </c>
      <c r="X434" t="s">
        <v>10002</v>
      </c>
      <c r="Y434" t="s">
        <v>10003</v>
      </c>
    </row>
    <row r="435" spans="1:25" x14ac:dyDescent="0.3">
      <c r="A435">
        <v>21700</v>
      </c>
      <c r="B435" t="s">
        <v>10004</v>
      </c>
      <c r="C435" t="s">
        <v>10005</v>
      </c>
      <c r="D435" t="s">
        <v>10006</v>
      </c>
      <c r="E435" t="s">
        <v>10007</v>
      </c>
      <c r="F435" t="s">
        <v>10008</v>
      </c>
      <c r="G435" t="s">
        <v>10009</v>
      </c>
      <c r="H435" t="s">
        <v>10010</v>
      </c>
      <c r="I435" t="s">
        <v>10011</v>
      </c>
      <c r="J435" t="s">
        <v>10012</v>
      </c>
      <c r="K435" t="s">
        <v>10013</v>
      </c>
      <c r="L435" t="s">
        <v>10014</v>
      </c>
      <c r="M435" t="s">
        <v>10015</v>
      </c>
      <c r="N435" t="s">
        <v>10016</v>
      </c>
      <c r="O435" t="s">
        <v>10017</v>
      </c>
      <c r="P435">
        <f>-580.985907073356 -10.1642099551 -365.466879898358</f>
        <v>-956.61699692681395</v>
      </c>
      <c r="Q435" t="s">
        <v>10018</v>
      </c>
      <c r="R435" t="s">
        <v>10019</v>
      </c>
      <c r="S435" t="s">
        <v>10020</v>
      </c>
      <c r="T435" t="s">
        <v>10021</v>
      </c>
      <c r="U435" t="s">
        <v>10022</v>
      </c>
      <c r="V435" t="s">
        <v>10023</v>
      </c>
      <c r="W435" t="s">
        <v>10024</v>
      </c>
      <c r="X435" t="s">
        <v>10025</v>
      </c>
      <c r="Y435" t="s">
        <v>10026</v>
      </c>
    </row>
    <row r="436" spans="1:25" x14ac:dyDescent="0.3">
      <c r="A436">
        <v>21750</v>
      </c>
      <c r="B436" t="s">
        <v>10027</v>
      </c>
      <c r="C436" t="s">
        <v>10028</v>
      </c>
      <c r="D436" t="s">
        <v>10029</v>
      </c>
      <c r="E436" t="s">
        <v>10030</v>
      </c>
      <c r="F436" t="s">
        <v>10031</v>
      </c>
      <c r="G436" t="s">
        <v>10032</v>
      </c>
      <c r="H436" t="s">
        <v>10033</v>
      </c>
      <c r="I436" t="s">
        <v>10034</v>
      </c>
      <c r="J436" t="s">
        <v>10035</v>
      </c>
      <c r="K436" t="s">
        <v>10036</v>
      </c>
      <c r="L436" t="s">
        <v>10037</v>
      </c>
      <c r="M436" t="s">
        <v>10038</v>
      </c>
      <c r="N436" t="s">
        <v>10039</v>
      </c>
      <c r="O436" t="s">
        <v>10040</v>
      </c>
      <c r="P436">
        <f>-580.520900546227 -10.270468405449 -365.319621789274</f>
        <v>-956.11099074095</v>
      </c>
      <c r="Q436" t="s">
        <v>10041</v>
      </c>
      <c r="R436" t="s">
        <v>10042</v>
      </c>
      <c r="S436" t="s">
        <v>10043</v>
      </c>
      <c r="T436" t="s">
        <v>10044</v>
      </c>
      <c r="U436" t="s">
        <v>10045</v>
      </c>
      <c r="V436" t="s">
        <v>10046</v>
      </c>
      <c r="W436" t="s">
        <v>10047</v>
      </c>
      <c r="X436" t="s">
        <v>10048</v>
      </c>
      <c r="Y436" t="s">
        <v>10049</v>
      </c>
    </row>
    <row r="437" spans="1:25" x14ac:dyDescent="0.3">
      <c r="A437">
        <v>21800</v>
      </c>
      <c r="B437" t="s">
        <v>10050</v>
      </c>
      <c r="C437" t="s">
        <v>10051</v>
      </c>
      <c r="D437" t="s">
        <v>10052</v>
      </c>
      <c r="E437" t="s">
        <v>10053</v>
      </c>
      <c r="F437" t="s">
        <v>10054</v>
      </c>
      <c r="G437" t="s">
        <v>10055</v>
      </c>
      <c r="H437" t="s">
        <v>10056</v>
      </c>
      <c r="I437" t="s">
        <v>10057</v>
      </c>
      <c r="J437" t="s">
        <v>10058</v>
      </c>
      <c r="K437" t="s">
        <v>10059</v>
      </c>
      <c r="L437" t="s">
        <v>10060</v>
      </c>
      <c r="M437" t="s">
        <v>10061</v>
      </c>
      <c r="N437" t="s">
        <v>10062</v>
      </c>
      <c r="O437" t="s">
        <v>10063</v>
      </c>
      <c r="P437">
        <f>-580.144053047962 -9.68951493807094 -365.164311298735</f>
        <v>-954.99787928476792</v>
      </c>
      <c r="Q437" t="s">
        <v>10064</v>
      </c>
      <c r="R437" t="s">
        <v>10065</v>
      </c>
      <c r="S437" t="s">
        <v>10066</v>
      </c>
      <c r="T437" t="s">
        <v>10067</v>
      </c>
      <c r="U437" t="s">
        <v>10068</v>
      </c>
      <c r="V437" t="s">
        <v>10069</v>
      </c>
      <c r="W437" t="s">
        <v>10070</v>
      </c>
      <c r="X437" t="s">
        <v>10071</v>
      </c>
      <c r="Y437" t="s">
        <v>10072</v>
      </c>
    </row>
    <row r="438" spans="1:25" x14ac:dyDescent="0.3">
      <c r="A438">
        <v>21850</v>
      </c>
      <c r="B438" t="s">
        <v>10073</v>
      </c>
      <c r="C438" t="s">
        <v>10074</v>
      </c>
      <c r="D438" t="s">
        <v>10075</v>
      </c>
      <c r="E438" t="s">
        <v>10076</v>
      </c>
      <c r="F438" t="s">
        <v>10077</v>
      </c>
      <c r="G438" t="s">
        <v>10078</v>
      </c>
      <c r="H438" t="s">
        <v>10079</v>
      </c>
      <c r="I438" t="s">
        <v>10080</v>
      </c>
      <c r="J438" t="s">
        <v>10081</v>
      </c>
      <c r="K438" t="s">
        <v>10082</v>
      </c>
      <c r="L438" t="s">
        <v>10083</v>
      </c>
      <c r="M438" t="s">
        <v>10084</v>
      </c>
      <c r="N438" t="s">
        <v>10085</v>
      </c>
      <c r="O438" t="s">
        <v>10086</v>
      </c>
      <c r="P438">
        <f>-580.002309779584 -9.3764951444939 -365.058512120917</f>
        <v>-954.43731704499487</v>
      </c>
      <c r="Q438" t="s">
        <v>10087</v>
      </c>
      <c r="R438" t="s">
        <v>10088</v>
      </c>
      <c r="S438" t="s">
        <v>10089</v>
      </c>
      <c r="T438" t="s">
        <v>10090</v>
      </c>
      <c r="U438" t="s">
        <v>10091</v>
      </c>
      <c r="V438" t="s">
        <v>10092</v>
      </c>
      <c r="W438" t="s">
        <v>10093</v>
      </c>
      <c r="X438" t="s">
        <v>10094</v>
      </c>
      <c r="Y438" t="s">
        <v>10095</v>
      </c>
    </row>
    <row r="439" spans="1:25" x14ac:dyDescent="0.3">
      <c r="A439">
        <v>21900</v>
      </c>
      <c r="B439" t="s">
        <v>10096</v>
      </c>
      <c r="C439" t="s">
        <v>10097</v>
      </c>
      <c r="D439" t="s">
        <v>10098</v>
      </c>
      <c r="E439" t="s">
        <v>10099</v>
      </c>
      <c r="F439" t="s">
        <v>10100</v>
      </c>
      <c r="G439" t="s">
        <v>10101</v>
      </c>
      <c r="H439" t="s">
        <v>10102</v>
      </c>
      <c r="I439" t="s">
        <v>10103</v>
      </c>
      <c r="J439" t="s">
        <v>10104</v>
      </c>
      <c r="K439" t="s">
        <v>10105</v>
      </c>
      <c r="L439" t="s">
        <v>10106</v>
      </c>
      <c r="M439" t="s">
        <v>10107</v>
      </c>
      <c r="N439" t="s">
        <v>10108</v>
      </c>
      <c r="O439" t="s">
        <v>10109</v>
      </c>
      <c r="P439">
        <f>-579.574174014701 -8.84800630348218 -364.880254209678</f>
        <v>-953.30243452786124</v>
      </c>
      <c r="Q439" t="s">
        <v>10110</v>
      </c>
      <c r="R439" t="s">
        <v>10111</v>
      </c>
      <c r="S439" t="s">
        <v>10112</v>
      </c>
      <c r="T439" t="s">
        <v>10113</v>
      </c>
      <c r="U439" t="s">
        <v>10114</v>
      </c>
      <c r="V439" t="s">
        <v>10115</v>
      </c>
      <c r="W439" t="s">
        <v>10116</v>
      </c>
      <c r="X439" t="s">
        <v>10117</v>
      </c>
      <c r="Y439" t="s">
        <v>10118</v>
      </c>
    </row>
    <row r="440" spans="1:25" x14ac:dyDescent="0.3">
      <c r="A440">
        <v>21950</v>
      </c>
      <c r="B440" t="s">
        <v>10119</v>
      </c>
      <c r="C440" t="s">
        <v>10120</v>
      </c>
      <c r="D440" t="s">
        <v>10121</v>
      </c>
      <c r="E440" t="s">
        <v>10122</v>
      </c>
      <c r="F440" t="s">
        <v>10123</v>
      </c>
      <c r="G440" t="s">
        <v>10124</v>
      </c>
      <c r="H440" t="s">
        <v>10125</v>
      </c>
      <c r="I440" t="s">
        <v>10126</v>
      </c>
      <c r="J440" t="s">
        <v>10127</v>
      </c>
      <c r="K440" t="s">
        <v>10128</v>
      </c>
      <c r="L440" t="s">
        <v>10129</v>
      </c>
      <c r="M440" t="s">
        <v>10130</v>
      </c>
      <c r="N440" t="s">
        <v>10131</v>
      </c>
      <c r="O440" t="s">
        <v>10132</v>
      </c>
      <c r="P440">
        <f>-579.42818257011 -8.47764099677261 -364.851389179288</f>
        <v>-952.75721274617058</v>
      </c>
      <c r="Q440" t="s">
        <v>10133</v>
      </c>
      <c r="R440" t="s">
        <v>10134</v>
      </c>
      <c r="S440" t="s">
        <v>10135</v>
      </c>
      <c r="T440" t="s">
        <v>10136</v>
      </c>
      <c r="U440" t="s">
        <v>10137</v>
      </c>
      <c r="V440" t="s">
        <v>10138</v>
      </c>
      <c r="W440" t="s">
        <v>10139</v>
      </c>
      <c r="X440" t="s">
        <v>10140</v>
      </c>
      <c r="Y440" t="s">
        <v>10141</v>
      </c>
    </row>
    <row r="441" spans="1:25" x14ac:dyDescent="0.3">
      <c r="A441">
        <v>22000</v>
      </c>
      <c r="B441" t="s">
        <v>10142</v>
      </c>
      <c r="C441" t="s">
        <v>10143</v>
      </c>
      <c r="D441" t="s">
        <v>10144</v>
      </c>
      <c r="E441" t="s">
        <v>10145</v>
      </c>
      <c r="F441" t="s">
        <v>10146</v>
      </c>
      <c r="G441" t="s">
        <v>10147</v>
      </c>
      <c r="H441" t="s">
        <v>10148</v>
      </c>
      <c r="I441" t="s">
        <v>10149</v>
      </c>
      <c r="J441" t="s">
        <v>10150</v>
      </c>
      <c r="K441" t="s">
        <v>10151</v>
      </c>
      <c r="L441" t="s">
        <v>10152</v>
      </c>
      <c r="M441" t="s">
        <v>10153</v>
      </c>
      <c r="N441" t="s">
        <v>10154</v>
      </c>
      <c r="O441" t="s">
        <v>10155</v>
      </c>
      <c r="P441">
        <f>-579.170940348346 -7.940587151297 -364.939955080362</f>
        <v>-952.05148258000497</v>
      </c>
      <c r="Q441" t="s">
        <v>10156</v>
      </c>
      <c r="R441" t="s">
        <v>10157</v>
      </c>
      <c r="S441" t="s">
        <v>10158</v>
      </c>
      <c r="T441" t="s">
        <v>10159</v>
      </c>
      <c r="U441" t="s">
        <v>10160</v>
      </c>
      <c r="V441" t="s">
        <v>10161</v>
      </c>
      <c r="W441" t="s">
        <v>10162</v>
      </c>
      <c r="X441" t="s">
        <v>10163</v>
      </c>
      <c r="Y441" t="s">
        <v>10164</v>
      </c>
    </row>
    <row r="442" spans="1:25" x14ac:dyDescent="0.3">
      <c r="A442">
        <v>22050</v>
      </c>
      <c r="B442" t="s">
        <v>10165</v>
      </c>
      <c r="C442" t="s">
        <v>10166</v>
      </c>
      <c r="D442" t="s">
        <v>10167</v>
      </c>
      <c r="E442" t="s">
        <v>10168</v>
      </c>
      <c r="F442" t="s">
        <v>10169</v>
      </c>
      <c r="G442" t="s">
        <v>10170</v>
      </c>
      <c r="H442" t="s">
        <v>10171</v>
      </c>
      <c r="I442" t="s">
        <v>10172</v>
      </c>
      <c r="J442" t="s">
        <v>10173</v>
      </c>
      <c r="K442" t="s">
        <v>10174</v>
      </c>
      <c r="L442" t="s">
        <v>10175</v>
      </c>
      <c r="M442" t="s">
        <v>10176</v>
      </c>
      <c r="N442" t="s">
        <v>10177</v>
      </c>
      <c r="O442" t="s">
        <v>10178</v>
      </c>
      <c r="P442">
        <f>-579.056116854847 -7.65240478358282 -364.954179175648</f>
        <v>-951.66270081407788</v>
      </c>
      <c r="Q442" t="s">
        <v>10179</v>
      </c>
      <c r="R442" t="s">
        <v>10180</v>
      </c>
      <c r="S442" t="s">
        <v>10181</v>
      </c>
      <c r="T442" t="s">
        <v>10182</v>
      </c>
      <c r="U442" t="s">
        <v>10183</v>
      </c>
      <c r="V442" t="s">
        <v>10184</v>
      </c>
      <c r="W442" t="s">
        <v>10185</v>
      </c>
      <c r="X442" t="s">
        <v>10186</v>
      </c>
      <c r="Y442" t="s">
        <v>10187</v>
      </c>
    </row>
    <row r="443" spans="1:25" x14ac:dyDescent="0.3">
      <c r="A443">
        <v>22100</v>
      </c>
      <c r="B443" t="s">
        <v>10188</v>
      </c>
      <c r="C443" t="s">
        <v>10189</v>
      </c>
      <c r="D443" t="s">
        <v>10190</v>
      </c>
      <c r="E443" t="s">
        <v>10191</v>
      </c>
      <c r="F443" t="s">
        <v>10192</v>
      </c>
      <c r="G443" t="s">
        <v>10193</v>
      </c>
      <c r="H443" t="s">
        <v>10194</v>
      </c>
      <c r="I443" t="s">
        <v>10195</v>
      </c>
      <c r="J443" t="s">
        <v>10196</v>
      </c>
      <c r="K443" t="s">
        <v>10197</v>
      </c>
      <c r="L443" t="s">
        <v>10198</v>
      </c>
      <c r="M443" t="s">
        <v>10199</v>
      </c>
      <c r="N443" t="s">
        <v>10200</v>
      </c>
      <c r="O443" t="s">
        <v>10201</v>
      </c>
      <c r="P443">
        <f>-578.964065665484 -7.52378932958118 -365.101165973419</f>
        <v>-951.58902096848419</v>
      </c>
      <c r="Q443" t="s">
        <v>10202</v>
      </c>
      <c r="R443" t="s">
        <v>10203</v>
      </c>
      <c r="S443" t="s">
        <v>10204</v>
      </c>
      <c r="T443" t="s">
        <v>10205</v>
      </c>
      <c r="U443" t="s">
        <v>10206</v>
      </c>
      <c r="V443" t="s">
        <v>10207</v>
      </c>
      <c r="W443" t="s">
        <v>10208</v>
      </c>
      <c r="X443" t="s">
        <v>10209</v>
      </c>
      <c r="Y443" t="s">
        <v>10210</v>
      </c>
    </row>
    <row r="444" spans="1:25" x14ac:dyDescent="0.3">
      <c r="A444">
        <v>22150</v>
      </c>
      <c r="B444" t="s">
        <v>10211</v>
      </c>
      <c r="C444" t="s">
        <v>10212</v>
      </c>
      <c r="D444" t="s">
        <v>10213</v>
      </c>
      <c r="E444" t="s">
        <v>10214</v>
      </c>
      <c r="F444" t="s">
        <v>10215</v>
      </c>
      <c r="G444" t="s">
        <v>10216</v>
      </c>
      <c r="H444" t="s">
        <v>10217</v>
      </c>
      <c r="I444" t="s">
        <v>10218</v>
      </c>
      <c r="J444" t="s">
        <v>10219</v>
      </c>
      <c r="K444" t="s">
        <v>10220</v>
      </c>
      <c r="L444" t="s">
        <v>10221</v>
      </c>
      <c r="M444" t="s">
        <v>10222</v>
      </c>
      <c r="N444" t="s">
        <v>10223</v>
      </c>
      <c r="O444" t="s">
        <v>10224</v>
      </c>
      <c r="P444">
        <f>-579.031488948172 -7.54141189516577 -365.159226048244</f>
        <v>-951.73212689158174</v>
      </c>
      <c r="Q444" t="s">
        <v>10225</v>
      </c>
      <c r="R444" t="s">
        <v>10226</v>
      </c>
      <c r="S444" t="s">
        <v>10227</v>
      </c>
      <c r="T444" t="s">
        <v>10228</v>
      </c>
      <c r="U444" t="s">
        <v>10229</v>
      </c>
      <c r="V444" t="s">
        <v>10230</v>
      </c>
      <c r="W444" t="s">
        <v>10231</v>
      </c>
      <c r="X444" t="s">
        <v>10232</v>
      </c>
      <c r="Y444" t="s">
        <v>10233</v>
      </c>
    </row>
    <row r="445" spans="1:25" x14ac:dyDescent="0.3">
      <c r="A445">
        <v>22200</v>
      </c>
      <c r="B445" t="s">
        <v>10234</v>
      </c>
      <c r="C445" t="s">
        <v>10235</v>
      </c>
      <c r="D445" t="s">
        <v>10236</v>
      </c>
      <c r="E445" t="s">
        <v>10237</v>
      </c>
      <c r="F445" t="s">
        <v>10238</v>
      </c>
      <c r="G445" t="s">
        <v>10239</v>
      </c>
      <c r="H445" t="s">
        <v>10240</v>
      </c>
      <c r="I445" t="s">
        <v>10241</v>
      </c>
      <c r="J445" t="s">
        <v>10242</v>
      </c>
      <c r="K445" t="s">
        <v>10243</v>
      </c>
      <c r="L445" t="s">
        <v>10244</v>
      </c>
      <c r="M445" t="s">
        <v>10245</v>
      </c>
      <c r="N445" t="s">
        <v>10246</v>
      </c>
      <c r="O445" t="s">
        <v>10247</v>
      </c>
      <c r="P445">
        <f>-579.39528684363 -7.614301837737 -365.524107142242</f>
        <v>-952.53369582360892</v>
      </c>
      <c r="Q445" t="s">
        <v>10248</v>
      </c>
      <c r="R445" t="s">
        <v>10249</v>
      </c>
      <c r="S445" t="s">
        <v>10250</v>
      </c>
      <c r="T445" t="s">
        <v>10251</v>
      </c>
      <c r="U445" t="s">
        <v>10252</v>
      </c>
      <c r="V445" t="s">
        <v>10253</v>
      </c>
      <c r="W445" t="s">
        <v>10254</v>
      </c>
      <c r="X445" t="s">
        <v>10255</v>
      </c>
      <c r="Y445" t="s">
        <v>10256</v>
      </c>
    </row>
    <row r="446" spans="1:25" x14ac:dyDescent="0.3">
      <c r="A446">
        <v>22250</v>
      </c>
      <c r="B446" t="s">
        <v>10257</v>
      </c>
      <c r="C446" t="s">
        <v>10258</v>
      </c>
      <c r="D446" t="s">
        <v>10259</v>
      </c>
      <c r="E446" t="s">
        <v>10260</v>
      </c>
      <c r="F446" t="s">
        <v>10261</v>
      </c>
      <c r="G446" t="s">
        <v>10262</v>
      </c>
      <c r="H446" t="s">
        <v>10263</v>
      </c>
      <c r="I446" t="s">
        <v>10264</v>
      </c>
      <c r="J446" t="s">
        <v>10265</v>
      </c>
      <c r="K446" t="s">
        <v>10266</v>
      </c>
      <c r="L446" t="s">
        <v>10267</v>
      </c>
      <c r="M446" t="s">
        <v>10268</v>
      </c>
      <c r="N446" t="s">
        <v>10269</v>
      </c>
      <c r="O446" t="s">
        <v>10270</v>
      </c>
      <c r="P446">
        <f>-579.564408562817 -7.74593779789097 -365.723913867652</f>
        <v>-953.03426022835993</v>
      </c>
      <c r="Q446" t="s">
        <v>10271</v>
      </c>
      <c r="R446" t="s">
        <v>10272</v>
      </c>
      <c r="S446" t="s">
        <v>10273</v>
      </c>
      <c r="T446" t="s">
        <v>10274</v>
      </c>
      <c r="U446" t="s">
        <v>10275</v>
      </c>
      <c r="V446" t="s">
        <v>10276</v>
      </c>
      <c r="W446" t="s">
        <v>10277</v>
      </c>
      <c r="X446" t="s">
        <v>10278</v>
      </c>
      <c r="Y446" t="s">
        <v>10279</v>
      </c>
    </row>
    <row r="447" spans="1:25" x14ac:dyDescent="0.3">
      <c r="A447">
        <v>22300</v>
      </c>
      <c r="B447" t="s">
        <v>10280</v>
      </c>
      <c r="C447" t="s">
        <v>10281</v>
      </c>
      <c r="D447" t="s">
        <v>10282</v>
      </c>
      <c r="E447" t="s">
        <v>10283</v>
      </c>
      <c r="F447" t="s">
        <v>10284</v>
      </c>
      <c r="G447" t="s">
        <v>10285</v>
      </c>
      <c r="H447" t="s">
        <v>10286</v>
      </c>
      <c r="I447" t="s">
        <v>10287</v>
      </c>
      <c r="J447" t="s">
        <v>10288</v>
      </c>
      <c r="K447" t="s">
        <v>10289</v>
      </c>
      <c r="L447" t="s">
        <v>10290</v>
      </c>
      <c r="M447" t="s">
        <v>10291</v>
      </c>
      <c r="N447" t="s">
        <v>10292</v>
      </c>
      <c r="O447" t="s">
        <v>10293</v>
      </c>
      <c r="P447">
        <f>-580.028322639071 -7.54029129235118 -365.844679496815</f>
        <v>-953.41329342823724</v>
      </c>
      <c r="Q447" t="s">
        <v>10294</v>
      </c>
      <c r="R447" t="s">
        <v>10295</v>
      </c>
      <c r="S447" t="s">
        <v>10296</v>
      </c>
      <c r="T447" t="s">
        <v>10297</v>
      </c>
      <c r="U447" t="s">
        <v>10298</v>
      </c>
      <c r="V447" t="s">
        <v>10299</v>
      </c>
      <c r="W447" t="s">
        <v>10300</v>
      </c>
      <c r="X447" t="s">
        <v>10301</v>
      </c>
      <c r="Y447" t="s">
        <v>10302</v>
      </c>
    </row>
    <row r="448" spans="1:25" x14ac:dyDescent="0.3">
      <c r="A448">
        <v>22350</v>
      </c>
      <c r="B448" t="s">
        <v>10303</v>
      </c>
      <c r="C448" t="s">
        <v>10304</v>
      </c>
      <c r="D448" t="s">
        <v>10305</v>
      </c>
      <c r="E448" t="s">
        <v>10306</v>
      </c>
      <c r="F448" t="s">
        <v>10307</v>
      </c>
      <c r="G448" t="s">
        <v>10308</v>
      </c>
      <c r="H448" t="s">
        <v>10309</v>
      </c>
      <c r="I448" t="s">
        <v>10310</v>
      </c>
      <c r="J448" t="s">
        <v>10311</v>
      </c>
      <c r="K448" t="s">
        <v>10312</v>
      </c>
      <c r="L448" t="s">
        <v>10313</v>
      </c>
      <c r="M448" t="s">
        <v>10314</v>
      </c>
      <c r="N448" t="s">
        <v>10315</v>
      </c>
      <c r="O448" t="s">
        <v>10316</v>
      </c>
      <c r="P448">
        <f>-580.214773618518 -7.57480741396785 -365.913929409421</f>
        <v>-953.70351044190693</v>
      </c>
      <c r="Q448" t="s">
        <v>10317</v>
      </c>
      <c r="R448" t="s">
        <v>10318</v>
      </c>
      <c r="S448" t="s">
        <v>10319</v>
      </c>
      <c r="T448" t="s">
        <v>10320</v>
      </c>
      <c r="U448" t="s">
        <v>10321</v>
      </c>
      <c r="V448" t="s">
        <v>10322</v>
      </c>
      <c r="W448" t="s">
        <v>10323</v>
      </c>
      <c r="X448" t="s">
        <v>10324</v>
      </c>
      <c r="Y448" t="s">
        <v>10325</v>
      </c>
    </row>
    <row r="449" spans="1:25" x14ac:dyDescent="0.3">
      <c r="A449">
        <v>22400</v>
      </c>
      <c r="B449" t="s">
        <v>10326</v>
      </c>
      <c r="C449" t="s">
        <v>10327</v>
      </c>
      <c r="D449" t="s">
        <v>10328</v>
      </c>
      <c r="E449" t="s">
        <v>10329</v>
      </c>
      <c r="F449" t="s">
        <v>10330</v>
      </c>
      <c r="G449" t="s">
        <v>10331</v>
      </c>
      <c r="H449" t="s">
        <v>10332</v>
      </c>
      <c r="I449" t="s">
        <v>10333</v>
      </c>
      <c r="J449" t="s">
        <v>10334</v>
      </c>
      <c r="K449" t="s">
        <v>10335</v>
      </c>
      <c r="L449" t="s">
        <v>10336</v>
      </c>
      <c r="M449" t="s">
        <v>10337</v>
      </c>
      <c r="N449" t="s">
        <v>10338</v>
      </c>
      <c r="O449" t="s">
        <v>10339</v>
      </c>
      <c r="P449">
        <f>-580.441262241421 -7.52233648305878 -366.090201461771</f>
        <v>-954.05380018625078</v>
      </c>
      <c r="Q449" t="s">
        <v>10340</v>
      </c>
      <c r="R449" t="s">
        <v>10341</v>
      </c>
      <c r="S449" t="s">
        <v>10342</v>
      </c>
      <c r="T449" t="s">
        <v>10343</v>
      </c>
      <c r="U449" t="s">
        <v>10344</v>
      </c>
      <c r="V449" t="s">
        <v>10345</v>
      </c>
      <c r="W449" t="s">
        <v>10346</v>
      </c>
      <c r="X449" t="s">
        <v>10347</v>
      </c>
      <c r="Y449" t="s">
        <v>10348</v>
      </c>
    </row>
    <row r="450" spans="1:25" x14ac:dyDescent="0.3">
      <c r="A450">
        <v>22450</v>
      </c>
      <c r="B450" t="s">
        <v>10349</v>
      </c>
      <c r="C450" t="s">
        <v>10350</v>
      </c>
      <c r="D450" t="s">
        <v>10351</v>
      </c>
      <c r="E450" t="s">
        <v>10352</v>
      </c>
      <c r="F450" t="s">
        <v>10353</v>
      </c>
      <c r="G450" t="s">
        <v>10354</v>
      </c>
      <c r="H450" t="s">
        <v>10355</v>
      </c>
      <c r="I450" t="s">
        <v>10356</v>
      </c>
      <c r="J450" t="s">
        <v>10357</v>
      </c>
      <c r="K450" t="s">
        <v>10358</v>
      </c>
      <c r="L450" t="s">
        <v>10359</v>
      </c>
      <c r="M450" t="s">
        <v>10360</v>
      </c>
      <c r="N450" t="s">
        <v>10361</v>
      </c>
      <c r="O450" t="s">
        <v>10362</v>
      </c>
      <c r="P450">
        <f>-580.582243013337 -7.48177199321913 -366.176557389378</f>
        <v>-954.24057239593412</v>
      </c>
      <c r="Q450" t="s">
        <v>10363</v>
      </c>
      <c r="R450" t="s">
        <v>10364</v>
      </c>
      <c r="S450" t="s">
        <v>10365</v>
      </c>
      <c r="T450" t="s">
        <v>10366</v>
      </c>
      <c r="U450" t="s">
        <v>10367</v>
      </c>
      <c r="V450" t="s">
        <v>10368</v>
      </c>
      <c r="W450" t="s">
        <v>10369</v>
      </c>
      <c r="X450" t="s">
        <v>10370</v>
      </c>
      <c r="Y450" t="s">
        <v>10371</v>
      </c>
    </row>
    <row r="451" spans="1:25" x14ac:dyDescent="0.3">
      <c r="A451">
        <v>22500</v>
      </c>
      <c r="B451" t="s">
        <v>10372</v>
      </c>
      <c r="C451" t="s">
        <v>10373</v>
      </c>
      <c r="D451" t="s">
        <v>10374</v>
      </c>
      <c r="E451" t="s">
        <v>10375</v>
      </c>
      <c r="F451" t="s">
        <v>10376</v>
      </c>
      <c r="G451" t="s">
        <v>10377</v>
      </c>
      <c r="H451" t="s">
        <v>10378</v>
      </c>
      <c r="I451" t="s">
        <v>10379</v>
      </c>
      <c r="J451" t="s">
        <v>10380</v>
      </c>
      <c r="K451" t="s">
        <v>10381</v>
      </c>
      <c r="L451" t="s">
        <v>10382</v>
      </c>
      <c r="M451" t="s">
        <v>10383</v>
      </c>
      <c r="N451" t="s">
        <v>10384</v>
      </c>
      <c r="O451" t="s">
        <v>10385</v>
      </c>
      <c r="P451">
        <f>-580.778823005845 -7.68727943964495 -366.373112563991</f>
        <v>-954.83921500948099</v>
      </c>
      <c r="Q451" t="s">
        <v>10386</v>
      </c>
      <c r="R451" t="s">
        <v>10387</v>
      </c>
      <c r="S451" t="s">
        <v>10388</v>
      </c>
      <c r="T451" t="s">
        <v>10389</v>
      </c>
      <c r="U451" t="s">
        <v>10390</v>
      </c>
      <c r="V451" t="s">
        <v>10391</v>
      </c>
      <c r="W451" t="s">
        <v>10392</v>
      </c>
      <c r="X451" t="s">
        <v>10393</v>
      </c>
      <c r="Y451" t="s">
        <v>10394</v>
      </c>
    </row>
    <row r="452" spans="1:25" x14ac:dyDescent="0.3">
      <c r="A452">
        <v>22550</v>
      </c>
      <c r="B452" t="s">
        <v>10395</v>
      </c>
      <c r="C452" t="s">
        <v>10396</v>
      </c>
      <c r="D452" t="s">
        <v>10397</v>
      </c>
      <c r="E452" t="s">
        <v>10398</v>
      </c>
      <c r="F452" t="s">
        <v>10399</v>
      </c>
      <c r="G452" t="s">
        <v>10400</v>
      </c>
      <c r="H452" t="s">
        <v>10401</v>
      </c>
      <c r="I452" t="s">
        <v>10402</v>
      </c>
      <c r="J452" t="s">
        <v>10403</v>
      </c>
      <c r="K452" t="s">
        <v>10404</v>
      </c>
      <c r="L452" t="s">
        <v>10405</v>
      </c>
      <c r="M452" t="s">
        <v>10406</v>
      </c>
      <c r="N452" t="s">
        <v>10407</v>
      </c>
      <c r="O452" t="s">
        <v>10408</v>
      </c>
      <c r="P452">
        <f>-580.846188952398 -7.69461683912914 -366.404301508604</f>
        <v>-954.94510730013121</v>
      </c>
      <c r="Q452" t="s">
        <v>10409</v>
      </c>
      <c r="R452" t="s">
        <v>10410</v>
      </c>
      <c r="S452" t="s">
        <v>10411</v>
      </c>
      <c r="T452" t="s">
        <v>10412</v>
      </c>
      <c r="U452" t="s">
        <v>10413</v>
      </c>
      <c r="V452" t="s">
        <v>10414</v>
      </c>
      <c r="W452" t="s">
        <v>10415</v>
      </c>
      <c r="X452" t="s">
        <v>10416</v>
      </c>
      <c r="Y452" t="s">
        <v>10417</v>
      </c>
    </row>
    <row r="453" spans="1:25" x14ac:dyDescent="0.3">
      <c r="A453">
        <v>22600</v>
      </c>
      <c r="B453" t="s">
        <v>10418</v>
      </c>
      <c r="C453" t="s">
        <v>10419</v>
      </c>
      <c r="D453" t="s">
        <v>10420</v>
      </c>
      <c r="E453" t="s">
        <v>10421</v>
      </c>
      <c r="F453" t="s">
        <v>10422</v>
      </c>
      <c r="G453" t="s">
        <v>10423</v>
      </c>
      <c r="H453" t="s">
        <v>10424</v>
      </c>
      <c r="I453" t="s">
        <v>10425</v>
      </c>
      <c r="J453" t="s">
        <v>10426</v>
      </c>
      <c r="K453" t="s">
        <v>10427</v>
      </c>
      <c r="L453" t="s">
        <v>10428</v>
      </c>
      <c r="M453" t="s">
        <v>10429</v>
      </c>
      <c r="N453" t="s">
        <v>10430</v>
      </c>
      <c r="O453" t="s">
        <v>10431</v>
      </c>
      <c r="P453">
        <f>-580.941750817142 -7.82143308765421 -366.318693084659</f>
        <v>-955.08187698945517</v>
      </c>
      <c r="Q453" t="s">
        <v>10432</v>
      </c>
      <c r="R453" t="s">
        <v>10433</v>
      </c>
      <c r="S453" t="s">
        <v>10434</v>
      </c>
      <c r="T453" t="s">
        <v>10435</v>
      </c>
      <c r="U453" t="s">
        <v>10436</v>
      </c>
      <c r="V453" t="s">
        <v>10437</v>
      </c>
      <c r="W453" t="s">
        <v>10438</v>
      </c>
      <c r="X453" t="s">
        <v>10439</v>
      </c>
      <c r="Y453" t="s">
        <v>10440</v>
      </c>
    </row>
    <row r="454" spans="1:25" x14ac:dyDescent="0.3">
      <c r="A454">
        <v>22650</v>
      </c>
      <c r="B454" t="s">
        <v>10441</v>
      </c>
      <c r="C454" t="s">
        <v>10442</v>
      </c>
      <c r="D454" t="s">
        <v>10443</v>
      </c>
      <c r="E454" t="s">
        <v>10444</v>
      </c>
      <c r="F454" t="s">
        <v>10445</v>
      </c>
      <c r="G454" t="s">
        <v>10446</v>
      </c>
      <c r="H454" t="s">
        <v>10447</v>
      </c>
      <c r="I454" t="s">
        <v>10448</v>
      </c>
      <c r="J454" t="s">
        <v>10449</v>
      </c>
      <c r="K454" t="s">
        <v>10450</v>
      </c>
      <c r="L454" t="s">
        <v>10451</v>
      </c>
      <c r="M454" t="s">
        <v>10452</v>
      </c>
      <c r="N454" t="s">
        <v>10453</v>
      </c>
      <c r="O454" t="s">
        <v>10454</v>
      </c>
      <c r="P454">
        <f>-581.05580313169 -7.94924834199855 -366.266869257454</f>
        <v>-955.27192073114259</v>
      </c>
      <c r="Q454" t="s">
        <v>10455</v>
      </c>
      <c r="R454" t="s">
        <v>10456</v>
      </c>
      <c r="S454" t="s">
        <v>10457</v>
      </c>
      <c r="T454" t="s">
        <v>10458</v>
      </c>
      <c r="U454" t="s">
        <v>10459</v>
      </c>
      <c r="V454" t="s">
        <v>10460</v>
      </c>
      <c r="W454" t="s">
        <v>10461</v>
      </c>
      <c r="X454" t="s">
        <v>10462</v>
      </c>
      <c r="Y454" t="s">
        <v>10463</v>
      </c>
    </row>
    <row r="455" spans="1:25" x14ac:dyDescent="0.3">
      <c r="A455">
        <v>22700</v>
      </c>
      <c r="B455" t="s">
        <v>10464</v>
      </c>
      <c r="C455" t="s">
        <v>10465</v>
      </c>
      <c r="D455" t="s">
        <v>10466</v>
      </c>
      <c r="E455" t="s">
        <v>10467</v>
      </c>
      <c r="F455" t="s">
        <v>10468</v>
      </c>
      <c r="G455" t="s">
        <v>10469</v>
      </c>
      <c r="H455" t="s">
        <v>10470</v>
      </c>
      <c r="I455" t="s">
        <v>10471</v>
      </c>
      <c r="J455" t="s">
        <v>10472</v>
      </c>
      <c r="K455" t="s">
        <v>10473</v>
      </c>
      <c r="L455" t="s">
        <v>10474</v>
      </c>
      <c r="M455" t="s">
        <v>10475</v>
      </c>
      <c r="N455" t="s">
        <v>10476</v>
      </c>
      <c r="O455" t="s">
        <v>10477</v>
      </c>
      <c r="P455">
        <f>-581.099072999244 -7.76072720884008 -366.151443793851</f>
        <v>-955.01124400193498</v>
      </c>
      <c r="Q455" t="s">
        <v>10478</v>
      </c>
      <c r="R455" t="s">
        <v>10479</v>
      </c>
      <c r="S455" t="s">
        <v>10480</v>
      </c>
      <c r="T455" t="s">
        <v>10481</v>
      </c>
      <c r="U455" t="s">
        <v>10482</v>
      </c>
      <c r="V455" t="s">
        <v>10483</v>
      </c>
      <c r="W455" t="s">
        <v>10484</v>
      </c>
      <c r="X455" t="s">
        <v>10485</v>
      </c>
      <c r="Y455" t="s">
        <v>10486</v>
      </c>
    </row>
    <row r="456" spans="1:25" x14ac:dyDescent="0.3">
      <c r="A456">
        <v>22750</v>
      </c>
      <c r="B456" t="s">
        <v>10487</v>
      </c>
      <c r="C456" t="s">
        <v>10488</v>
      </c>
      <c r="D456" t="s">
        <v>10489</v>
      </c>
      <c r="E456" t="s">
        <v>10490</v>
      </c>
      <c r="F456" t="s">
        <v>10491</v>
      </c>
      <c r="G456" t="s">
        <v>10492</v>
      </c>
      <c r="H456" t="s">
        <v>10493</v>
      </c>
      <c r="I456" t="s">
        <v>10494</v>
      </c>
      <c r="J456" t="s">
        <v>10495</v>
      </c>
      <c r="K456" t="s">
        <v>10496</v>
      </c>
      <c r="L456" t="s">
        <v>10497</v>
      </c>
      <c r="M456" t="s">
        <v>10498</v>
      </c>
      <c r="N456" t="s">
        <v>10499</v>
      </c>
      <c r="O456" t="s">
        <v>10500</v>
      </c>
      <c r="P456">
        <f>-581.154443526559 -7.50324966874723 -366.068801620313</f>
        <v>-954.72649481561928</v>
      </c>
      <c r="Q456" t="s">
        <v>10501</v>
      </c>
      <c r="R456" t="s">
        <v>10502</v>
      </c>
      <c r="S456" t="s">
        <v>10503</v>
      </c>
      <c r="T456" t="s">
        <v>10504</v>
      </c>
      <c r="U456" t="s">
        <v>10505</v>
      </c>
      <c r="V456" t="s">
        <v>10506</v>
      </c>
      <c r="W456" t="s">
        <v>10507</v>
      </c>
      <c r="X456" t="s">
        <v>10508</v>
      </c>
      <c r="Y456" t="s">
        <v>10509</v>
      </c>
    </row>
    <row r="457" spans="1:25" x14ac:dyDescent="0.3">
      <c r="A457">
        <v>22800</v>
      </c>
      <c r="B457" t="s">
        <v>10510</v>
      </c>
      <c r="C457" t="s">
        <v>10511</v>
      </c>
      <c r="D457" t="s">
        <v>10512</v>
      </c>
      <c r="E457" t="s">
        <v>10513</v>
      </c>
      <c r="F457" t="s">
        <v>10514</v>
      </c>
      <c r="G457" t="s">
        <v>10515</v>
      </c>
      <c r="H457" t="s">
        <v>10516</v>
      </c>
      <c r="I457" t="s">
        <v>10517</v>
      </c>
      <c r="J457" t="s">
        <v>10518</v>
      </c>
      <c r="K457" t="s">
        <v>10519</v>
      </c>
      <c r="L457" t="s">
        <v>10520</v>
      </c>
      <c r="M457" t="s">
        <v>10521</v>
      </c>
      <c r="N457" t="s">
        <v>10522</v>
      </c>
      <c r="O457" t="s">
        <v>10523</v>
      </c>
      <c r="P457">
        <f>-581.258135773021 -8.11027206059316 -365.963855339219</f>
        <v>-955.33226317283311</v>
      </c>
      <c r="Q457" t="s">
        <v>10524</v>
      </c>
      <c r="R457" t="s">
        <v>10525</v>
      </c>
      <c r="S457" t="s">
        <v>10526</v>
      </c>
      <c r="T457" t="s">
        <v>10527</v>
      </c>
      <c r="U457" t="s">
        <v>10528</v>
      </c>
      <c r="V457" t="s">
        <v>10529</v>
      </c>
      <c r="W457" t="s">
        <v>10530</v>
      </c>
      <c r="X457" t="s">
        <v>10531</v>
      </c>
      <c r="Y457" t="s">
        <v>10532</v>
      </c>
    </row>
    <row r="458" spans="1:25" x14ac:dyDescent="0.3">
      <c r="A458">
        <v>22850</v>
      </c>
      <c r="B458" t="s">
        <v>10533</v>
      </c>
      <c r="C458" t="s">
        <v>10534</v>
      </c>
      <c r="D458" t="s">
        <v>10535</v>
      </c>
      <c r="E458" t="s">
        <v>10536</v>
      </c>
      <c r="F458" t="s">
        <v>10537</v>
      </c>
      <c r="G458" t="s">
        <v>10538</v>
      </c>
      <c r="H458" t="s">
        <v>10539</v>
      </c>
      <c r="I458" t="s">
        <v>10540</v>
      </c>
      <c r="J458" t="s">
        <v>10541</v>
      </c>
      <c r="K458" t="s">
        <v>10542</v>
      </c>
      <c r="L458" t="s">
        <v>10543</v>
      </c>
      <c r="M458" t="s">
        <v>10544</v>
      </c>
      <c r="N458" t="s">
        <v>10545</v>
      </c>
      <c r="O458" t="s">
        <v>10546</v>
      </c>
      <c r="P458">
        <f>-581.423851509318 -8.38095718977638 -365.905761045737</f>
        <v>-955.71056974483133</v>
      </c>
      <c r="Q458" t="s">
        <v>10547</v>
      </c>
      <c r="R458" t="s">
        <v>10548</v>
      </c>
      <c r="S458" t="s">
        <v>10549</v>
      </c>
      <c r="T458" t="s">
        <v>10550</v>
      </c>
      <c r="U458" t="s">
        <v>10551</v>
      </c>
      <c r="V458" t="s">
        <v>10552</v>
      </c>
      <c r="W458" t="s">
        <v>10553</v>
      </c>
      <c r="X458" t="s">
        <v>10554</v>
      </c>
      <c r="Y458" t="s">
        <v>10555</v>
      </c>
    </row>
    <row r="459" spans="1:25" x14ac:dyDescent="0.3">
      <c r="A459">
        <v>22900</v>
      </c>
      <c r="B459" t="s">
        <v>10556</v>
      </c>
      <c r="C459" t="s">
        <v>10557</v>
      </c>
      <c r="D459" t="s">
        <v>10558</v>
      </c>
      <c r="E459" t="s">
        <v>10559</v>
      </c>
      <c r="F459" t="s">
        <v>10560</v>
      </c>
      <c r="G459" t="s">
        <v>10561</v>
      </c>
      <c r="H459" t="s">
        <v>10562</v>
      </c>
      <c r="I459" t="s">
        <v>10563</v>
      </c>
      <c r="J459" t="s">
        <v>10564</v>
      </c>
      <c r="K459" t="s">
        <v>10565</v>
      </c>
      <c r="L459" t="s">
        <v>10566</v>
      </c>
      <c r="M459" t="s">
        <v>10567</v>
      </c>
      <c r="N459" t="s">
        <v>10568</v>
      </c>
      <c r="O459" t="s">
        <v>10569</v>
      </c>
      <c r="P459">
        <f>-582.179918109186 -8.18791605030265 -365.695407055761</f>
        <v>-956.06324121524972</v>
      </c>
      <c r="Q459" t="s">
        <v>10570</v>
      </c>
      <c r="R459" t="s">
        <v>10571</v>
      </c>
      <c r="S459" t="s">
        <v>10572</v>
      </c>
      <c r="T459" t="s">
        <v>10573</v>
      </c>
      <c r="U459" t="s">
        <v>10574</v>
      </c>
      <c r="V459" t="s">
        <v>10575</v>
      </c>
      <c r="W459" t="s">
        <v>10576</v>
      </c>
      <c r="X459" t="s">
        <v>10577</v>
      </c>
      <c r="Y459" t="s">
        <v>10578</v>
      </c>
    </row>
    <row r="460" spans="1:25" x14ac:dyDescent="0.3">
      <c r="A460">
        <v>22950</v>
      </c>
      <c r="B460" t="s">
        <v>10579</v>
      </c>
      <c r="C460" t="s">
        <v>10580</v>
      </c>
      <c r="D460" t="s">
        <v>10581</v>
      </c>
      <c r="E460" t="s">
        <v>10582</v>
      </c>
      <c r="F460" t="s">
        <v>10583</v>
      </c>
      <c r="G460" t="s">
        <v>10584</v>
      </c>
      <c r="H460" t="s">
        <v>10585</v>
      </c>
      <c r="I460" t="s">
        <v>10586</v>
      </c>
      <c r="J460" t="s">
        <v>10587</v>
      </c>
      <c r="K460" t="s">
        <v>10588</v>
      </c>
      <c r="L460" t="s">
        <v>10589</v>
      </c>
      <c r="M460" t="s">
        <v>10590</v>
      </c>
      <c r="N460" t="s">
        <v>10591</v>
      </c>
      <c r="O460" t="s">
        <v>10592</v>
      </c>
      <c r="P460">
        <f>-582.688473089047 -8.14084123386192 -365.63675576583</f>
        <v>-956.46607008873889</v>
      </c>
      <c r="Q460" t="s">
        <v>10593</v>
      </c>
      <c r="R460" t="s">
        <v>10594</v>
      </c>
      <c r="S460" t="s">
        <v>10595</v>
      </c>
      <c r="T460" t="s">
        <v>10596</v>
      </c>
      <c r="U460" t="s">
        <v>10597</v>
      </c>
      <c r="V460" t="s">
        <v>10598</v>
      </c>
      <c r="W460" t="s">
        <v>10599</v>
      </c>
      <c r="X460" t="s">
        <v>10600</v>
      </c>
      <c r="Y460" t="s">
        <v>10601</v>
      </c>
    </row>
    <row r="461" spans="1:25" x14ac:dyDescent="0.3">
      <c r="A461">
        <v>23000</v>
      </c>
      <c r="B461" t="s">
        <v>10602</v>
      </c>
      <c r="C461" t="s">
        <v>10603</v>
      </c>
      <c r="D461" t="s">
        <v>10604</v>
      </c>
      <c r="E461" t="s">
        <v>10605</v>
      </c>
      <c r="F461" t="s">
        <v>10606</v>
      </c>
      <c r="G461" t="s">
        <v>10607</v>
      </c>
      <c r="H461" t="s">
        <v>10608</v>
      </c>
      <c r="I461" t="s">
        <v>10609</v>
      </c>
      <c r="J461" t="s">
        <v>10610</v>
      </c>
      <c r="K461" t="s">
        <v>10611</v>
      </c>
      <c r="L461" t="s">
        <v>10612</v>
      </c>
      <c r="M461" t="s">
        <v>10613</v>
      </c>
      <c r="N461" t="s">
        <v>10614</v>
      </c>
      <c r="O461" t="s">
        <v>10615</v>
      </c>
      <c r="P461">
        <f>-583.945493180637 -8.34094882444106 -365.717459328838</f>
        <v>-958.00390133391602</v>
      </c>
      <c r="Q461" t="s">
        <v>10616</v>
      </c>
      <c r="R461" t="s">
        <v>10617</v>
      </c>
      <c r="S461" t="s">
        <v>10618</v>
      </c>
      <c r="T461" t="s">
        <v>10619</v>
      </c>
      <c r="U461" t="s">
        <v>10620</v>
      </c>
      <c r="V461" t="s">
        <v>10621</v>
      </c>
      <c r="W461" t="s">
        <v>10622</v>
      </c>
      <c r="X461" t="s">
        <v>10623</v>
      </c>
      <c r="Y461" t="s">
        <v>10624</v>
      </c>
    </row>
    <row r="462" spans="1:25" x14ac:dyDescent="0.3">
      <c r="A462">
        <v>23050</v>
      </c>
      <c r="B462" t="s">
        <v>10625</v>
      </c>
      <c r="C462" t="s">
        <v>10626</v>
      </c>
      <c r="D462" t="s">
        <v>10627</v>
      </c>
      <c r="E462" t="s">
        <v>10628</v>
      </c>
      <c r="F462" t="s">
        <v>10629</v>
      </c>
      <c r="G462" t="s">
        <v>10630</v>
      </c>
      <c r="H462" t="s">
        <v>10631</v>
      </c>
      <c r="I462" t="s">
        <v>10632</v>
      </c>
      <c r="J462" t="s">
        <v>10633</v>
      </c>
      <c r="K462" t="s">
        <v>10634</v>
      </c>
      <c r="L462" t="s">
        <v>10635</v>
      </c>
      <c r="M462" t="s">
        <v>10636</v>
      </c>
      <c r="N462" t="s">
        <v>10637</v>
      </c>
      <c r="O462" t="s">
        <v>10638</v>
      </c>
      <c r="P462">
        <f>-584.535622796124 -8.61046717203612 -365.81366217021</f>
        <v>-958.95975213837016</v>
      </c>
      <c r="Q462" t="s">
        <v>10639</v>
      </c>
      <c r="R462" t="s">
        <v>10640</v>
      </c>
      <c r="S462" t="s">
        <v>10641</v>
      </c>
      <c r="T462" t="s">
        <v>10642</v>
      </c>
      <c r="U462" t="s">
        <v>10643</v>
      </c>
      <c r="V462" t="s">
        <v>10644</v>
      </c>
      <c r="W462" t="s">
        <v>10645</v>
      </c>
      <c r="X462" t="s">
        <v>10646</v>
      </c>
      <c r="Y462" t="s">
        <v>10647</v>
      </c>
    </row>
    <row r="463" spans="1:25" x14ac:dyDescent="0.3">
      <c r="A463">
        <v>23100</v>
      </c>
      <c r="B463" t="s">
        <v>10648</v>
      </c>
      <c r="C463" t="s">
        <v>10649</v>
      </c>
      <c r="D463" t="s">
        <v>10650</v>
      </c>
      <c r="E463" t="s">
        <v>10651</v>
      </c>
      <c r="F463" t="s">
        <v>10652</v>
      </c>
      <c r="G463" t="s">
        <v>10653</v>
      </c>
      <c r="H463" t="s">
        <v>10654</v>
      </c>
      <c r="I463" t="s">
        <v>10655</v>
      </c>
      <c r="J463" t="s">
        <v>10656</v>
      </c>
      <c r="K463" t="s">
        <v>10657</v>
      </c>
      <c r="L463" t="s">
        <v>10658</v>
      </c>
      <c r="M463" t="s">
        <v>10659</v>
      </c>
      <c r="N463" t="s">
        <v>10660</v>
      </c>
      <c r="O463" t="s">
        <v>10661</v>
      </c>
      <c r="P463">
        <f>-585.534808580336 -9.52144390178069 -366.19257374594</f>
        <v>-961.24882622805671</v>
      </c>
      <c r="Q463" t="s">
        <v>10662</v>
      </c>
      <c r="R463" t="s">
        <v>10663</v>
      </c>
      <c r="S463" t="s">
        <v>10664</v>
      </c>
      <c r="T463" t="s">
        <v>10665</v>
      </c>
      <c r="U463" t="s">
        <v>10666</v>
      </c>
      <c r="V463" t="s">
        <v>10667</v>
      </c>
      <c r="W463" t="s">
        <v>10668</v>
      </c>
      <c r="X463" t="s">
        <v>10669</v>
      </c>
      <c r="Y463" t="s">
        <v>10670</v>
      </c>
    </row>
    <row r="464" spans="1:25" x14ac:dyDescent="0.3">
      <c r="A464">
        <v>23150</v>
      </c>
      <c r="B464" t="s">
        <v>10671</v>
      </c>
      <c r="C464" t="s">
        <v>10672</v>
      </c>
      <c r="D464" t="s">
        <v>10673</v>
      </c>
      <c r="E464" t="s">
        <v>10674</v>
      </c>
      <c r="F464" t="s">
        <v>10675</v>
      </c>
      <c r="G464" t="s">
        <v>10676</v>
      </c>
      <c r="H464" t="s">
        <v>10677</v>
      </c>
      <c r="I464" t="s">
        <v>10678</v>
      </c>
      <c r="J464" t="s">
        <v>10679</v>
      </c>
      <c r="K464" t="s">
        <v>10680</v>
      </c>
      <c r="L464" t="s">
        <v>10681</v>
      </c>
      <c r="M464" t="s">
        <v>10682</v>
      </c>
      <c r="N464" t="s">
        <v>10683</v>
      </c>
      <c r="O464" t="s">
        <v>10684</v>
      </c>
      <c r="P464">
        <f>-585.853190308534 -9.79454090954869 -366.376136348424</f>
        <v>-962.02386756650662</v>
      </c>
      <c r="Q464" t="s">
        <v>10685</v>
      </c>
      <c r="R464" t="s">
        <v>10686</v>
      </c>
      <c r="S464" t="s">
        <v>10687</v>
      </c>
      <c r="T464" t="s">
        <v>10688</v>
      </c>
      <c r="U464" t="s">
        <v>10689</v>
      </c>
      <c r="V464" t="s">
        <v>10690</v>
      </c>
      <c r="W464" t="s">
        <v>10691</v>
      </c>
      <c r="X464" t="s">
        <v>10692</v>
      </c>
      <c r="Y464" t="s">
        <v>10693</v>
      </c>
    </row>
    <row r="465" spans="1:25" x14ac:dyDescent="0.3">
      <c r="A465">
        <v>23200</v>
      </c>
      <c r="B465" t="s">
        <v>10694</v>
      </c>
      <c r="C465" t="s">
        <v>10695</v>
      </c>
      <c r="D465" t="s">
        <v>10696</v>
      </c>
      <c r="E465" t="s">
        <v>10697</v>
      </c>
      <c r="F465" t="s">
        <v>10698</v>
      </c>
      <c r="G465" t="s">
        <v>10699</v>
      </c>
      <c r="H465" t="s">
        <v>10700</v>
      </c>
      <c r="I465" t="s">
        <v>10701</v>
      </c>
      <c r="J465" t="s">
        <v>10702</v>
      </c>
      <c r="K465" t="s">
        <v>10703</v>
      </c>
      <c r="L465" t="s">
        <v>10704</v>
      </c>
      <c r="M465" t="s">
        <v>10705</v>
      </c>
      <c r="N465" t="s">
        <v>10706</v>
      </c>
      <c r="O465" t="s">
        <v>10707</v>
      </c>
      <c r="P465">
        <f>-586.408470813091 -10.2215834625347 -366.80179978055</f>
        <v>-963.43185405617567</v>
      </c>
      <c r="Q465" t="s">
        <v>10708</v>
      </c>
      <c r="R465" t="s">
        <v>10709</v>
      </c>
      <c r="S465" t="s">
        <v>10710</v>
      </c>
      <c r="T465" t="s">
        <v>10711</v>
      </c>
      <c r="U465" t="s">
        <v>10712</v>
      </c>
      <c r="V465" t="s">
        <v>10713</v>
      </c>
      <c r="W465" t="s">
        <v>10714</v>
      </c>
      <c r="X465" t="s">
        <v>10715</v>
      </c>
      <c r="Y465" t="s">
        <v>10716</v>
      </c>
    </row>
    <row r="466" spans="1:25" x14ac:dyDescent="0.3">
      <c r="A466">
        <v>23250</v>
      </c>
      <c r="B466" t="s">
        <v>10717</v>
      </c>
      <c r="C466" t="s">
        <v>10718</v>
      </c>
      <c r="D466" t="s">
        <v>10719</v>
      </c>
      <c r="E466" t="s">
        <v>10720</v>
      </c>
      <c r="F466" t="s">
        <v>10721</v>
      </c>
      <c r="G466" t="s">
        <v>10722</v>
      </c>
      <c r="H466" t="s">
        <v>10723</v>
      </c>
      <c r="I466" t="s">
        <v>10724</v>
      </c>
      <c r="J466" t="s">
        <v>10725</v>
      </c>
      <c r="K466" t="s">
        <v>10726</v>
      </c>
      <c r="L466" t="s">
        <v>10727</v>
      </c>
      <c r="M466" t="s">
        <v>10728</v>
      </c>
      <c r="N466" t="s">
        <v>10729</v>
      </c>
      <c r="O466" t="s">
        <v>10730</v>
      </c>
      <c r="P466">
        <f>-586.588585304108 -10.3951207333569 -366.980650502354</f>
        <v>-963.96435653981894</v>
      </c>
      <c r="Q466" t="s">
        <v>10731</v>
      </c>
      <c r="R466" t="s">
        <v>10732</v>
      </c>
      <c r="S466" t="s">
        <v>10733</v>
      </c>
      <c r="T466" t="s">
        <v>10734</v>
      </c>
      <c r="U466" t="s">
        <v>10735</v>
      </c>
      <c r="V466" t="s">
        <v>10736</v>
      </c>
      <c r="W466" t="s">
        <v>10737</v>
      </c>
      <c r="X466" t="s">
        <v>10738</v>
      </c>
      <c r="Y466" t="s">
        <v>10739</v>
      </c>
    </row>
    <row r="467" spans="1:25" x14ac:dyDescent="0.3">
      <c r="A467">
        <v>23300</v>
      </c>
      <c r="B467" t="s">
        <v>10740</v>
      </c>
      <c r="C467" t="s">
        <v>10741</v>
      </c>
      <c r="D467" t="s">
        <v>10742</v>
      </c>
      <c r="E467" t="s">
        <v>10743</v>
      </c>
      <c r="F467" t="s">
        <v>10744</v>
      </c>
      <c r="G467" t="s">
        <v>10745</v>
      </c>
      <c r="H467" t="s">
        <v>10746</v>
      </c>
      <c r="I467" t="s">
        <v>10747</v>
      </c>
      <c r="J467" t="s">
        <v>10748</v>
      </c>
      <c r="K467" t="s">
        <v>10749</v>
      </c>
      <c r="L467" t="s">
        <v>10750</v>
      </c>
      <c r="M467" t="s">
        <v>10751</v>
      </c>
      <c r="N467" t="s">
        <v>10752</v>
      </c>
      <c r="O467" t="s">
        <v>10753</v>
      </c>
      <c r="P467">
        <f>-586.94516000952 -10.7620440409758 -367.403728546765</f>
        <v>-965.11093259726078</v>
      </c>
      <c r="Q467" t="s">
        <v>10754</v>
      </c>
      <c r="R467" t="s">
        <v>10755</v>
      </c>
      <c r="S467" t="s">
        <v>10756</v>
      </c>
      <c r="T467" t="s">
        <v>10757</v>
      </c>
      <c r="U467" t="s">
        <v>10758</v>
      </c>
      <c r="V467" t="s">
        <v>10759</v>
      </c>
      <c r="W467" t="s">
        <v>10760</v>
      </c>
      <c r="X467" t="s">
        <v>10761</v>
      </c>
      <c r="Y467" t="s">
        <v>10762</v>
      </c>
    </row>
    <row r="468" spans="1:25" x14ac:dyDescent="0.3">
      <c r="A468">
        <v>23350</v>
      </c>
      <c r="B468" t="s">
        <v>10763</v>
      </c>
      <c r="C468" t="s">
        <v>10764</v>
      </c>
      <c r="D468" t="s">
        <v>10765</v>
      </c>
      <c r="E468" t="s">
        <v>10766</v>
      </c>
      <c r="F468" t="s">
        <v>10767</v>
      </c>
      <c r="G468" t="s">
        <v>10768</v>
      </c>
      <c r="H468" t="s">
        <v>10769</v>
      </c>
      <c r="I468" t="s">
        <v>10770</v>
      </c>
      <c r="J468" t="s">
        <v>10771</v>
      </c>
      <c r="K468" t="s">
        <v>10772</v>
      </c>
      <c r="L468" t="s">
        <v>10773</v>
      </c>
      <c r="M468" t="s">
        <v>10774</v>
      </c>
      <c r="N468" t="s">
        <v>10775</v>
      </c>
      <c r="O468" t="s">
        <v>10776</v>
      </c>
      <c r="P468">
        <f>-587.247404075242 -11.6996829190916 -367.739753379969</f>
        <v>-966.68684037430262</v>
      </c>
      <c r="Q468" t="s">
        <v>10777</v>
      </c>
      <c r="R468" t="s">
        <v>10778</v>
      </c>
      <c r="S468" t="s">
        <v>10779</v>
      </c>
      <c r="T468" t="s">
        <v>10780</v>
      </c>
      <c r="U468" t="s">
        <v>10781</v>
      </c>
      <c r="V468" t="s">
        <v>10782</v>
      </c>
      <c r="W468" t="s">
        <v>10783</v>
      </c>
      <c r="X468" t="s">
        <v>10784</v>
      </c>
      <c r="Y468" t="s">
        <v>10785</v>
      </c>
    </row>
    <row r="469" spans="1:25" x14ac:dyDescent="0.3">
      <c r="A469">
        <v>23400</v>
      </c>
      <c r="B469" t="s">
        <v>10786</v>
      </c>
      <c r="C469" t="s">
        <v>10787</v>
      </c>
      <c r="D469" t="s">
        <v>10788</v>
      </c>
      <c r="E469" t="s">
        <v>10789</v>
      </c>
      <c r="F469" t="s">
        <v>10790</v>
      </c>
      <c r="G469" t="s">
        <v>10791</v>
      </c>
      <c r="H469" t="s">
        <v>10792</v>
      </c>
      <c r="I469" t="s">
        <v>10793</v>
      </c>
      <c r="J469" t="s">
        <v>10794</v>
      </c>
      <c r="K469" t="s">
        <v>10795</v>
      </c>
      <c r="L469" t="s">
        <v>10796</v>
      </c>
      <c r="M469" t="s">
        <v>10797</v>
      </c>
      <c r="N469" t="s">
        <v>10798</v>
      </c>
      <c r="O469" t="s">
        <v>10799</v>
      </c>
      <c r="P469">
        <f>-587.474704600808 -12.1867124602368 -367.807036636448</f>
        <v>-967.46845369749281</v>
      </c>
      <c r="Q469" t="s">
        <v>10800</v>
      </c>
      <c r="R469" t="s">
        <v>10801</v>
      </c>
      <c r="S469" t="s">
        <v>10802</v>
      </c>
      <c r="T469" t="s">
        <v>10803</v>
      </c>
      <c r="U469" t="s">
        <v>10804</v>
      </c>
      <c r="V469" t="s">
        <v>10805</v>
      </c>
      <c r="W469" t="s">
        <v>10806</v>
      </c>
      <c r="X469" t="s">
        <v>10807</v>
      </c>
      <c r="Y469" t="s">
        <v>10808</v>
      </c>
    </row>
    <row r="470" spans="1:25" x14ac:dyDescent="0.3">
      <c r="A470">
        <v>23450</v>
      </c>
      <c r="B470" t="s">
        <v>10809</v>
      </c>
      <c r="C470" t="s">
        <v>10810</v>
      </c>
      <c r="D470" t="s">
        <v>10811</v>
      </c>
      <c r="E470" t="s">
        <v>10812</v>
      </c>
      <c r="F470" t="s">
        <v>10813</v>
      </c>
      <c r="G470" t="s">
        <v>10814</v>
      </c>
      <c r="H470" t="s">
        <v>10815</v>
      </c>
      <c r="I470" t="s">
        <v>10816</v>
      </c>
      <c r="J470" t="s">
        <v>10817</v>
      </c>
      <c r="K470" t="s">
        <v>10818</v>
      </c>
      <c r="L470" t="s">
        <v>10819</v>
      </c>
      <c r="M470" t="s">
        <v>10820</v>
      </c>
      <c r="N470" t="s">
        <v>10821</v>
      </c>
      <c r="O470" t="s">
        <v>10822</v>
      </c>
      <c r="P470">
        <f>-588.139736818427 -12.3967942124284 -367.741527130898</f>
        <v>-968.27805816175339</v>
      </c>
      <c r="Q470" t="s">
        <v>10823</v>
      </c>
      <c r="R470" t="s">
        <v>10824</v>
      </c>
      <c r="S470" t="s">
        <v>10825</v>
      </c>
      <c r="T470" t="s">
        <v>10826</v>
      </c>
      <c r="U470" t="s">
        <v>10827</v>
      </c>
      <c r="V470" t="s">
        <v>10828</v>
      </c>
      <c r="W470" t="s">
        <v>10829</v>
      </c>
      <c r="X470" t="s">
        <v>10830</v>
      </c>
      <c r="Y470" t="s">
        <v>10831</v>
      </c>
    </row>
    <row r="471" spans="1:25" x14ac:dyDescent="0.3">
      <c r="A471">
        <v>23500</v>
      </c>
      <c r="B471" t="s">
        <v>10832</v>
      </c>
      <c r="C471" t="s">
        <v>10833</v>
      </c>
      <c r="D471" t="s">
        <v>10834</v>
      </c>
      <c r="E471" t="s">
        <v>10835</v>
      </c>
      <c r="F471" t="s">
        <v>10836</v>
      </c>
      <c r="G471" t="s">
        <v>10837</v>
      </c>
      <c r="H471" t="s">
        <v>10838</v>
      </c>
      <c r="I471" t="s">
        <v>10839</v>
      </c>
      <c r="J471" t="s">
        <v>10840</v>
      </c>
      <c r="K471" t="s">
        <v>10841</v>
      </c>
      <c r="L471" t="s">
        <v>10842</v>
      </c>
      <c r="M471" t="s">
        <v>10843</v>
      </c>
      <c r="N471" t="s">
        <v>10844</v>
      </c>
      <c r="O471" t="s">
        <v>10845</v>
      </c>
      <c r="P471">
        <f>-588.463939679704 -12.1924056071182 -367.74019768392</f>
        <v>-968.39654297074219</v>
      </c>
      <c r="Q471" t="s">
        <v>10846</v>
      </c>
      <c r="R471" t="s">
        <v>10847</v>
      </c>
      <c r="S471" t="s">
        <v>10848</v>
      </c>
      <c r="T471" t="s">
        <v>10849</v>
      </c>
      <c r="U471" t="s">
        <v>10850</v>
      </c>
      <c r="V471" t="s">
        <v>10851</v>
      </c>
      <c r="W471" t="s">
        <v>10852</v>
      </c>
      <c r="X471" t="s">
        <v>10853</v>
      </c>
      <c r="Y471" t="s">
        <v>10854</v>
      </c>
    </row>
    <row r="472" spans="1:25" x14ac:dyDescent="0.3">
      <c r="A472">
        <v>23550</v>
      </c>
      <c r="B472" t="s">
        <v>10855</v>
      </c>
      <c r="C472" t="s">
        <v>10856</v>
      </c>
      <c r="D472" t="s">
        <v>10857</v>
      </c>
      <c r="E472" t="s">
        <v>10858</v>
      </c>
      <c r="F472" t="s">
        <v>10859</v>
      </c>
      <c r="G472" t="s">
        <v>10860</v>
      </c>
      <c r="H472" t="s">
        <v>10861</v>
      </c>
      <c r="I472" t="s">
        <v>10862</v>
      </c>
      <c r="J472" t="s">
        <v>10863</v>
      </c>
      <c r="K472" t="s">
        <v>10864</v>
      </c>
      <c r="L472" t="s">
        <v>10865</v>
      </c>
      <c r="M472" t="s">
        <v>10866</v>
      </c>
      <c r="N472" t="s">
        <v>10867</v>
      </c>
      <c r="O472" t="s">
        <v>10868</v>
      </c>
      <c r="P472">
        <f>-588.737514488836 -11.8182892053032 -367.706904577448</f>
        <v>-968.26270827158726</v>
      </c>
      <c r="Q472" t="s">
        <v>10869</v>
      </c>
      <c r="R472" t="s">
        <v>10870</v>
      </c>
      <c r="S472" t="s">
        <v>10871</v>
      </c>
      <c r="T472" t="s">
        <v>10872</v>
      </c>
      <c r="U472" t="s">
        <v>10873</v>
      </c>
      <c r="V472" t="s">
        <v>10874</v>
      </c>
      <c r="W472" t="s">
        <v>10875</v>
      </c>
      <c r="X472" t="s">
        <v>10876</v>
      </c>
      <c r="Y472" t="s">
        <v>10877</v>
      </c>
    </row>
    <row r="473" spans="1:25" x14ac:dyDescent="0.3">
      <c r="A473">
        <v>23600</v>
      </c>
      <c r="B473" t="s">
        <v>10878</v>
      </c>
      <c r="C473" t="s">
        <v>10879</v>
      </c>
      <c r="D473" t="s">
        <v>10880</v>
      </c>
      <c r="E473" t="s">
        <v>10881</v>
      </c>
      <c r="F473" t="s">
        <v>10882</v>
      </c>
      <c r="G473" t="s">
        <v>10883</v>
      </c>
      <c r="H473" t="s">
        <v>10884</v>
      </c>
      <c r="I473" t="s">
        <v>10885</v>
      </c>
      <c r="J473" t="s">
        <v>10886</v>
      </c>
      <c r="K473" t="s">
        <v>10887</v>
      </c>
      <c r="L473" t="s">
        <v>10888</v>
      </c>
      <c r="M473" t="s">
        <v>10889</v>
      </c>
      <c r="N473" t="s">
        <v>10890</v>
      </c>
      <c r="O473" t="s">
        <v>10891</v>
      </c>
      <c r="P473">
        <f>-588.847564195802 -11.4071930499902 -367.63233318644</f>
        <v>-967.88709043223207</v>
      </c>
      <c r="Q473" t="s">
        <v>10892</v>
      </c>
      <c r="R473" t="s">
        <v>10893</v>
      </c>
      <c r="S473" t="s">
        <v>10894</v>
      </c>
      <c r="T473" t="s">
        <v>10895</v>
      </c>
      <c r="U473" t="s">
        <v>10896</v>
      </c>
      <c r="V473" t="s">
        <v>10897</v>
      </c>
      <c r="W473" t="s">
        <v>10898</v>
      </c>
      <c r="X473" t="s">
        <v>10899</v>
      </c>
      <c r="Y473" t="s">
        <v>10900</v>
      </c>
    </row>
    <row r="474" spans="1:25" x14ac:dyDescent="0.3">
      <c r="A474">
        <v>23650</v>
      </c>
      <c r="B474" t="s">
        <v>10901</v>
      </c>
      <c r="C474" t="s">
        <v>10902</v>
      </c>
      <c r="D474" t="s">
        <v>10903</v>
      </c>
      <c r="E474" t="s">
        <v>10904</v>
      </c>
      <c r="F474" t="s">
        <v>10905</v>
      </c>
      <c r="G474" t="s">
        <v>10906</v>
      </c>
      <c r="H474" t="s">
        <v>10907</v>
      </c>
      <c r="I474" t="s">
        <v>10908</v>
      </c>
      <c r="J474" t="s">
        <v>10909</v>
      </c>
      <c r="K474" t="s">
        <v>10910</v>
      </c>
      <c r="L474" t="s">
        <v>10911</v>
      </c>
      <c r="M474" t="s">
        <v>10912</v>
      </c>
      <c r="N474" t="s">
        <v>10913</v>
      </c>
      <c r="O474" t="s">
        <v>10914</v>
      </c>
      <c r="P474">
        <f>-588.729436878147 -11.375182018289 -367.608651916444</f>
        <v>-967.71327081287995</v>
      </c>
      <c r="Q474" t="s">
        <v>10915</v>
      </c>
      <c r="R474" t="s">
        <v>10916</v>
      </c>
      <c r="S474" t="s">
        <v>10917</v>
      </c>
      <c r="T474" t="s">
        <v>10918</v>
      </c>
      <c r="U474" t="s">
        <v>10919</v>
      </c>
      <c r="V474" t="s">
        <v>10920</v>
      </c>
      <c r="W474" t="s">
        <v>10921</v>
      </c>
      <c r="X474" t="s">
        <v>10922</v>
      </c>
      <c r="Y474" t="s">
        <v>10923</v>
      </c>
    </row>
    <row r="475" spans="1:25" x14ac:dyDescent="0.3">
      <c r="A475">
        <v>23700</v>
      </c>
      <c r="B475" t="s">
        <v>10924</v>
      </c>
      <c r="C475" t="s">
        <v>10925</v>
      </c>
      <c r="D475" t="s">
        <v>10926</v>
      </c>
      <c r="E475" t="s">
        <v>10927</v>
      </c>
      <c r="F475" t="s">
        <v>10928</v>
      </c>
      <c r="G475" t="s">
        <v>10929</v>
      </c>
      <c r="H475" t="s">
        <v>10930</v>
      </c>
      <c r="I475" t="s">
        <v>10931</v>
      </c>
      <c r="J475" t="s">
        <v>10932</v>
      </c>
      <c r="K475" t="s">
        <v>10933</v>
      </c>
      <c r="L475" t="s">
        <v>10934</v>
      </c>
      <c r="M475" t="s">
        <v>10935</v>
      </c>
      <c r="N475" t="s">
        <v>10936</v>
      </c>
      <c r="O475" t="s">
        <v>10937</v>
      </c>
      <c r="P475">
        <f>-588.098588836869 -11.1885473312027 -367.482036301903</f>
        <v>-966.76917246997471</v>
      </c>
      <c r="Q475" t="s">
        <v>10938</v>
      </c>
      <c r="R475" t="s">
        <v>10939</v>
      </c>
      <c r="S475" t="s">
        <v>10940</v>
      </c>
      <c r="T475" t="s">
        <v>10941</v>
      </c>
      <c r="U475" t="s">
        <v>10942</v>
      </c>
      <c r="V475" t="s">
        <v>10943</v>
      </c>
      <c r="W475" t="s">
        <v>10944</v>
      </c>
      <c r="X475" t="s">
        <v>10945</v>
      </c>
      <c r="Y475" t="s">
        <v>10946</v>
      </c>
    </row>
    <row r="476" spans="1:25" x14ac:dyDescent="0.3">
      <c r="A476">
        <v>23750</v>
      </c>
      <c r="B476" t="s">
        <v>10947</v>
      </c>
      <c r="C476" t="s">
        <v>10948</v>
      </c>
      <c r="D476" t="s">
        <v>10949</v>
      </c>
      <c r="E476" t="s">
        <v>10950</v>
      </c>
      <c r="F476" t="s">
        <v>10951</v>
      </c>
      <c r="G476" t="s">
        <v>10952</v>
      </c>
      <c r="H476" t="s">
        <v>10953</v>
      </c>
      <c r="I476" t="s">
        <v>10954</v>
      </c>
      <c r="J476" t="s">
        <v>10955</v>
      </c>
      <c r="K476" t="s">
        <v>10956</v>
      </c>
      <c r="L476" t="s">
        <v>10957</v>
      </c>
      <c r="M476" t="s">
        <v>10958</v>
      </c>
      <c r="N476" t="s">
        <v>10959</v>
      </c>
      <c r="O476" t="s">
        <v>10960</v>
      </c>
      <c r="P476">
        <f>-587.662746986838 -11.0157405413868 -367.455544175779</f>
        <v>-966.13403170400375</v>
      </c>
      <c r="Q476" t="s">
        <v>10961</v>
      </c>
      <c r="R476" t="s">
        <v>10962</v>
      </c>
      <c r="S476" t="s">
        <v>10963</v>
      </c>
      <c r="T476" t="s">
        <v>10964</v>
      </c>
      <c r="U476" t="s">
        <v>10965</v>
      </c>
      <c r="V476" t="s">
        <v>10966</v>
      </c>
      <c r="W476" t="s">
        <v>10967</v>
      </c>
      <c r="X476" t="s">
        <v>10968</v>
      </c>
      <c r="Y476" t="s">
        <v>10969</v>
      </c>
    </row>
    <row r="477" spans="1:25" x14ac:dyDescent="0.3">
      <c r="A477">
        <v>23800</v>
      </c>
      <c r="B477" t="s">
        <v>10970</v>
      </c>
      <c r="C477" t="s">
        <v>10971</v>
      </c>
      <c r="D477" t="s">
        <v>10972</v>
      </c>
      <c r="E477" t="s">
        <v>10973</v>
      </c>
      <c r="F477" t="s">
        <v>10974</v>
      </c>
      <c r="G477" t="s">
        <v>10975</v>
      </c>
      <c r="H477" t="s">
        <v>10976</v>
      </c>
      <c r="I477" t="s">
        <v>10977</v>
      </c>
      <c r="J477" t="s">
        <v>10978</v>
      </c>
      <c r="K477" t="s">
        <v>10979</v>
      </c>
      <c r="L477" t="s">
        <v>10980</v>
      </c>
      <c r="M477" t="s">
        <v>10981</v>
      </c>
      <c r="N477" t="s">
        <v>10982</v>
      </c>
      <c r="O477" t="s">
        <v>10983</v>
      </c>
      <c r="P477">
        <f>-586.976278558012 -10.5375636334666 -367.415818662813</f>
        <v>-964.92966085429157</v>
      </c>
      <c r="Q477" t="s">
        <v>10984</v>
      </c>
      <c r="R477" t="s">
        <v>10985</v>
      </c>
      <c r="S477" t="s">
        <v>10986</v>
      </c>
      <c r="T477" t="s">
        <v>10987</v>
      </c>
      <c r="U477" t="s">
        <v>10988</v>
      </c>
      <c r="V477" t="s">
        <v>10989</v>
      </c>
      <c r="W477" t="s">
        <v>10990</v>
      </c>
      <c r="X477" t="s">
        <v>10991</v>
      </c>
      <c r="Y477" t="s">
        <v>10992</v>
      </c>
    </row>
    <row r="478" spans="1:25" x14ac:dyDescent="0.3">
      <c r="A478">
        <v>23850</v>
      </c>
      <c r="B478" t="s">
        <v>10993</v>
      </c>
      <c r="C478" t="s">
        <v>10994</v>
      </c>
      <c r="D478" t="s">
        <v>10995</v>
      </c>
      <c r="E478" t="s">
        <v>10996</v>
      </c>
      <c r="F478" t="s">
        <v>10997</v>
      </c>
      <c r="G478" t="s">
        <v>10998</v>
      </c>
      <c r="H478" t="s">
        <v>10999</v>
      </c>
      <c r="I478" t="s">
        <v>11000</v>
      </c>
      <c r="J478" t="s">
        <v>11001</v>
      </c>
      <c r="K478" t="s">
        <v>11002</v>
      </c>
      <c r="L478" t="s">
        <v>11003</v>
      </c>
      <c r="M478" t="s">
        <v>11004</v>
      </c>
      <c r="N478" t="s">
        <v>11005</v>
      </c>
      <c r="O478" t="s">
        <v>11006</v>
      </c>
      <c r="P478">
        <f>-586.580953591605 -10.41807363561 -367.399438217466</f>
        <v>-964.39846544468094</v>
      </c>
      <c r="Q478" t="s">
        <v>11007</v>
      </c>
      <c r="R478" t="s">
        <v>11008</v>
      </c>
      <c r="S478" t="s">
        <v>11009</v>
      </c>
      <c r="T478" t="s">
        <v>11010</v>
      </c>
      <c r="U478" t="s">
        <v>11011</v>
      </c>
      <c r="V478" t="s">
        <v>11012</v>
      </c>
      <c r="W478" t="s">
        <v>11013</v>
      </c>
      <c r="X478" t="s">
        <v>11014</v>
      </c>
      <c r="Y478" t="s">
        <v>11015</v>
      </c>
    </row>
    <row r="479" spans="1:25" x14ac:dyDescent="0.3">
      <c r="A479">
        <v>23900</v>
      </c>
      <c r="B479" t="s">
        <v>11016</v>
      </c>
      <c r="C479" t="s">
        <v>11017</v>
      </c>
      <c r="D479" t="s">
        <v>11018</v>
      </c>
      <c r="E479" t="s">
        <v>11019</v>
      </c>
      <c r="F479" t="s">
        <v>11020</v>
      </c>
      <c r="G479" t="s">
        <v>11021</v>
      </c>
      <c r="H479" t="s">
        <v>11022</v>
      </c>
      <c r="I479" t="s">
        <v>11023</v>
      </c>
      <c r="J479" t="s">
        <v>11024</v>
      </c>
      <c r="K479" t="s">
        <v>11025</v>
      </c>
      <c r="L479" t="s">
        <v>11026</v>
      </c>
      <c r="M479" t="s">
        <v>11027</v>
      </c>
      <c r="N479" t="s">
        <v>11028</v>
      </c>
      <c r="O479" t="s">
        <v>11029</v>
      </c>
      <c r="P479">
        <f>-586.020589459159 -10.1298815093005 -367.251579440063</f>
        <v>-963.40205040852254</v>
      </c>
      <c r="Q479" t="s">
        <v>11030</v>
      </c>
      <c r="R479" t="s">
        <v>11031</v>
      </c>
      <c r="S479" t="s">
        <v>11032</v>
      </c>
      <c r="T479" t="s">
        <v>11033</v>
      </c>
      <c r="U479" t="s">
        <v>11034</v>
      </c>
      <c r="V479" t="s">
        <v>11035</v>
      </c>
      <c r="W479" t="s">
        <v>11036</v>
      </c>
      <c r="X479" t="s">
        <v>11037</v>
      </c>
      <c r="Y479" t="s">
        <v>11038</v>
      </c>
    </row>
    <row r="480" spans="1:25" x14ac:dyDescent="0.3">
      <c r="A480">
        <v>23950</v>
      </c>
      <c r="B480" t="s">
        <v>11039</v>
      </c>
      <c r="C480" t="s">
        <v>11040</v>
      </c>
      <c r="D480" t="s">
        <v>11041</v>
      </c>
      <c r="E480" t="s">
        <v>11042</v>
      </c>
      <c r="F480" t="s">
        <v>11043</v>
      </c>
      <c r="G480" t="s">
        <v>11044</v>
      </c>
      <c r="H480" t="s">
        <v>11045</v>
      </c>
      <c r="I480" t="s">
        <v>11046</v>
      </c>
      <c r="J480" t="s">
        <v>11047</v>
      </c>
      <c r="K480" t="s">
        <v>11048</v>
      </c>
      <c r="L480" t="s">
        <v>11049</v>
      </c>
      <c r="M480" t="s">
        <v>11050</v>
      </c>
      <c r="N480" t="s">
        <v>11051</v>
      </c>
      <c r="O480" t="s">
        <v>11052</v>
      </c>
      <c r="P480">
        <f>-585.6790535295 -9.96285081680549 -367.17216765469</f>
        <v>-962.81407200099557</v>
      </c>
      <c r="Q480" t="s">
        <v>11053</v>
      </c>
      <c r="R480" t="s">
        <v>11054</v>
      </c>
      <c r="S480" t="s">
        <v>11055</v>
      </c>
      <c r="T480" t="s">
        <v>11056</v>
      </c>
      <c r="U480" t="s">
        <v>11057</v>
      </c>
      <c r="V480" t="s">
        <v>11058</v>
      </c>
      <c r="W480" t="s">
        <v>11059</v>
      </c>
      <c r="X480" t="s">
        <v>11060</v>
      </c>
      <c r="Y480" t="s">
        <v>11061</v>
      </c>
    </row>
    <row r="481" spans="1:25" x14ac:dyDescent="0.3">
      <c r="A481">
        <v>24000</v>
      </c>
      <c r="B481" t="s">
        <v>11062</v>
      </c>
      <c r="C481" t="s">
        <v>11063</v>
      </c>
      <c r="D481" t="s">
        <v>11064</v>
      </c>
      <c r="E481" t="s">
        <v>11065</v>
      </c>
      <c r="F481" t="s">
        <v>11066</v>
      </c>
      <c r="G481" t="s">
        <v>11067</v>
      </c>
      <c r="H481" t="s">
        <v>11068</v>
      </c>
      <c r="I481" t="s">
        <v>11069</v>
      </c>
      <c r="J481" t="s">
        <v>11070</v>
      </c>
      <c r="K481" t="s">
        <v>11071</v>
      </c>
      <c r="L481" t="s">
        <v>11072</v>
      </c>
      <c r="M481" t="s">
        <v>11073</v>
      </c>
      <c r="N481" t="s">
        <v>11074</v>
      </c>
      <c r="O481" t="s">
        <v>11075</v>
      </c>
      <c r="P481">
        <f>-585.352021778218 -9.43100242147557 -366.99033675161</f>
        <v>-961.77336095130363</v>
      </c>
      <c r="Q481" t="s">
        <v>11076</v>
      </c>
      <c r="R481" t="s">
        <v>11077</v>
      </c>
      <c r="S481" t="s">
        <v>11078</v>
      </c>
      <c r="T481" t="s">
        <v>11079</v>
      </c>
      <c r="U481" t="s">
        <v>11080</v>
      </c>
      <c r="V481" t="s">
        <v>11081</v>
      </c>
      <c r="W481" t="s">
        <v>11082</v>
      </c>
      <c r="X481" t="s">
        <v>11083</v>
      </c>
      <c r="Y481" t="s">
        <v>11084</v>
      </c>
    </row>
    <row r="482" spans="1:25" x14ac:dyDescent="0.3">
      <c r="A482">
        <v>24050</v>
      </c>
      <c r="B482" t="s">
        <v>11085</v>
      </c>
      <c r="C482" t="s">
        <v>11086</v>
      </c>
      <c r="D482" t="s">
        <v>11087</v>
      </c>
      <c r="E482" t="s">
        <v>11088</v>
      </c>
      <c r="F482" t="s">
        <v>11089</v>
      </c>
      <c r="G482" t="s">
        <v>11090</v>
      </c>
      <c r="H482" t="s">
        <v>11091</v>
      </c>
      <c r="I482" t="s">
        <v>11092</v>
      </c>
      <c r="J482" t="s">
        <v>11093</v>
      </c>
      <c r="K482" t="s">
        <v>11094</v>
      </c>
      <c r="L482" t="s">
        <v>11095</v>
      </c>
      <c r="M482" t="s">
        <v>11096</v>
      </c>
      <c r="N482" t="s">
        <v>11097</v>
      </c>
      <c r="O482" t="s">
        <v>11098</v>
      </c>
      <c r="P482">
        <f>-585.191368589196 -9.41417562191282 -366.847544499936</f>
        <v>-961.45308871104487</v>
      </c>
      <c r="Q482" t="s">
        <v>11099</v>
      </c>
      <c r="R482" t="s">
        <v>11100</v>
      </c>
      <c r="S482" t="s">
        <v>11101</v>
      </c>
      <c r="T482" t="s">
        <v>11102</v>
      </c>
      <c r="U482" t="s">
        <v>11103</v>
      </c>
      <c r="V482" t="s">
        <v>11104</v>
      </c>
      <c r="W482" t="s">
        <v>11105</v>
      </c>
      <c r="X482" t="s">
        <v>11106</v>
      </c>
      <c r="Y482" t="s">
        <v>11107</v>
      </c>
    </row>
    <row r="483" spans="1:25" x14ac:dyDescent="0.3">
      <c r="A483">
        <v>24100</v>
      </c>
      <c r="B483" t="s">
        <v>11108</v>
      </c>
      <c r="C483" t="s">
        <v>11109</v>
      </c>
      <c r="D483" t="s">
        <v>11110</v>
      </c>
      <c r="E483" t="s">
        <v>11111</v>
      </c>
      <c r="F483" t="s">
        <v>11112</v>
      </c>
      <c r="G483" t="s">
        <v>11113</v>
      </c>
      <c r="H483" t="s">
        <v>11114</v>
      </c>
      <c r="I483" t="s">
        <v>11115</v>
      </c>
      <c r="J483" t="s">
        <v>11116</v>
      </c>
      <c r="K483" t="s">
        <v>11117</v>
      </c>
      <c r="L483" t="s">
        <v>11118</v>
      </c>
      <c r="M483" t="s">
        <v>11119</v>
      </c>
      <c r="N483" t="s">
        <v>11120</v>
      </c>
      <c r="O483" t="s">
        <v>11121</v>
      </c>
      <c r="P483">
        <f>-585.033087399489 -9.04494789470755 -366.437142830022</f>
        <v>-960.51517812421855</v>
      </c>
      <c r="Q483" t="s">
        <v>11122</v>
      </c>
      <c r="R483" t="s">
        <v>11123</v>
      </c>
      <c r="S483" t="s">
        <v>11124</v>
      </c>
      <c r="T483" t="s">
        <v>11125</v>
      </c>
      <c r="U483" t="s">
        <v>11126</v>
      </c>
      <c r="V483" t="s">
        <v>11127</v>
      </c>
      <c r="W483" t="s">
        <v>11128</v>
      </c>
      <c r="X483" t="s">
        <v>11129</v>
      </c>
      <c r="Y483" t="s">
        <v>11130</v>
      </c>
    </row>
    <row r="484" spans="1:25" x14ac:dyDescent="0.3">
      <c r="A484">
        <v>24150</v>
      </c>
      <c r="B484" t="s">
        <v>11131</v>
      </c>
      <c r="C484" t="s">
        <v>11132</v>
      </c>
      <c r="D484" t="s">
        <v>11133</v>
      </c>
      <c r="E484" t="s">
        <v>11134</v>
      </c>
      <c r="F484" t="s">
        <v>11135</v>
      </c>
      <c r="G484" t="s">
        <v>11136</v>
      </c>
      <c r="H484" t="s">
        <v>11137</v>
      </c>
      <c r="I484" t="s">
        <v>11138</v>
      </c>
      <c r="J484" t="s">
        <v>11139</v>
      </c>
      <c r="K484" t="s">
        <v>11140</v>
      </c>
      <c r="L484" t="s">
        <v>11141</v>
      </c>
      <c r="M484" t="s">
        <v>11142</v>
      </c>
      <c r="N484" t="s">
        <v>11143</v>
      </c>
      <c r="O484" t="s">
        <v>11144</v>
      </c>
      <c r="P484">
        <f>-584.980288919585 -8.92165396610562 -366.290737341944</f>
        <v>-960.19268022763458</v>
      </c>
      <c r="Q484" t="s">
        <v>11145</v>
      </c>
      <c r="R484" t="s">
        <v>11146</v>
      </c>
      <c r="S484" t="s">
        <v>11147</v>
      </c>
      <c r="T484" t="s">
        <v>11148</v>
      </c>
      <c r="U484" t="s">
        <v>11149</v>
      </c>
      <c r="V484" t="s">
        <v>11150</v>
      </c>
      <c r="W484" t="s">
        <v>11151</v>
      </c>
      <c r="X484" t="s">
        <v>11152</v>
      </c>
      <c r="Y484" t="s">
        <v>11153</v>
      </c>
    </row>
    <row r="485" spans="1:25" x14ac:dyDescent="0.3">
      <c r="A485">
        <v>24200</v>
      </c>
      <c r="B485" t="s">
        <v>11154</v>
      </c>
      <c r="C485" t="s">
        <v>11155</v>
      </c>
      <c r="D485" t="s">
        <v>11156</v>
      </c>
      <c r="E485" t="s">
        <v>11157</v>
      </c>
      <c r="F485" t="s">
        <v>11158</v>
      </c>
      <c r="G485" t="s">
        <v>11159</v>
      </c>
      <c r="H485" t="s">
        <v>11160</v>
      </c>
      <c r="I485" t="s">
        <v>11161</v>
      </c>
      <c r="J485" t="s">
        <v>11162</v>
      </c>
      <c r="K485" t="s">
        <v>11163</v>
      </c>
      <c r="L485" t="s">
        <v>11164</v>
      </c>
      <c r="M485" t="s">
        <v>11165</v>
      </c>
      <c r="N485" t="s">
        <v>11166</v>
      </c>
      <c r="O485" t="s">
        <v>11167</v>
      </c>
      <c r="P485">
        <f>-584.764247235552 -8.64874764272486 -365.945491649973</f>
        <v>-959.35848652824984</v>
      </c>
      <c r="Q485" t="s">
        <v>11168</v>
      </c>
      <c r="R485" t="s">
        <v>11169</v>
      </c>
      <c r="S485" t="s">
        <v>11170</v>
      </c>
      <c r="T485" t="s">
        <v>11171</v>
      </c>
      <c r="U485" t="s">
        <v>11172</v>
      </c>
      <c r="V485" t="s">
        <v>11173</v>
      </c>
      <c r="W485" t="s">
        <v>11174</v>
      </c>
      <c r="X485" t="s">
        <v>11175</v>
      </c>
      <c r="Y485" t="s">
        <v>11176</v>
      </c>
    </row>
    <row r="486" spans="1:25" x14ac:dyDescent="0.3">
      <c r="A486">
        <v>24250</v>
      </c>
      <c r="B486" t="s">
        <v>11177</v>
      </c>
      <c r="C486" t="s">
        <v>11178</v>
      </c>
      <c r="D486" t="s">
        <v>11179</v>
      </c>
      <c r="E486" t="s">
        <v>11180</v>
      </c>
      <c r="F486" t="s">
        <v>11181</v>
      </c>
      <c r="G486" t="s">
        <v>11182</v>
      </c>
      <c r="H486" t="s">
        <v>11183</v>
      </c>
      <c r="I486" t="s">
        <v>11184</v>
      </c>
      <c r="J486" t="s">
        <v>11185</v>
      </c>
      <c r="K486" t="s">
        <v>11186</v>
      </c>
      <c r="L486" t="s">
        <v>11187</v>
      </c>
      <c r="M486" t="s">
        <v>11188</v>
      </c>
      <c r="N486" t="s">
        <v>11189</v>
      </c>
      <c r="O486" t="s">
        <v>11190</v>
      </c>
      <c r="P486">
        <f>-584.503213244398 -8.52949866203403 -365.806874586451</f>
        <v>-958.83958649288297</v>
      </c>
      <c r="Q486" t="s">
        <v>11191</v>
      </c>
      <c r="R486" t="s">
        <v>11192</v>
      </c>
      <c r="S486" t="s">
        <v>11193</v>
      </c>
      <c r="T486" t="s">
        <v>11194</v>
      </c>
      <c r="U486" t="s">
        <v>11195</v>
      </c>
      <c r="V486" t="s">
        <v>11196</v>
      </c>
      <c r="W486" t="s">
        <v>11197</v>
      </c>
      <c r="X486" t="s">
        <v>11198</v>
      </c>
      <c r="Y486" t="s">
        <v>11199</v>
      </c>
    </row>
    <row r="487" spans="1:25" x14ac:dyDescent="0.3">
      <c r="A487">
        <v>24300</v>
      </c>
      <c r="B487" t="s">
        <v>11200</v>
      </c>
      <c r="C487" t="s">
        <v>11201</v>
      </c>
      <c r="D487" t="s">
        <v>11202</v>
      </c>
      <c r="E487" t="s">
        <v>11203</v>
      </c>
      <c r="F487" t="s">
        <v>11204</v>
      </c>
      <c r="G487" t="s">
        <v>11205</v>
      </c>
      <c r="H487" t="s">
        <v>11206</v>
      </c>
      <c r="I487" t="s">
        <v>11207</v>
      </c>
      <c r="J487" t="s">
        <v>11208</v>
      </c>
      <c r="K487" t="s">
        <v>11209</v>
      </c>
      <c r="L487" t="s">
        <v>11210</v>
      </c>
      <c r="M487" t="s">
        <v>11211</v>
      </c>
      <c r="N487" t="s">
        <v>11212</v>
      </c>
      <c r="O487" t="s">
        <v>11213</v>
      </c>
      <c r="P487">
        <f>-584.095811390253 -8.36048970582442 -365.542386715694</f>
        <v>-957.99868781177133</v>
      </c>
      <c r="Q487" t="s">
        <v>11214</v>
      </c>
      <c r="R487" t="s">
        <v>11215</v>
      </c>
      <c r="S487" t="s">
        <v>11216</v>
      </c>
      <c r="T487" t="s">
        <v>11217</v>
      </c>
      <c r="U487" t="s">
        <v>11218</v>
      </c>
      <c r="V487" t="s">
        <v>11219</v>
      </c>
      <c r="W487" t="s">
        <v>11220</v>
      </c>
      <c r="X487" t="s">
        <v>11221</v>
      </c>
      <c r="Y487" t="s">
        <v>11222</v>
      </c>
    </row>
    <row r="488" spans="1:25" x14ac:dyDescent="0.3">
      <c r="A488">
        <v>24350</v>
      </c>
      <c r="B488" t="s">
        <v>11200</v>
      </c>
      <c r="C488" t="s">
        <v>11201</v>
      </c>
      <c r="D488" t="s">
        <v>11202</v>
      </c>
      <c r="E488" t="s">
        <v>11203</v>
      </c>
      <c r="F488" t="s">
        <v>11204</v>
      </c>
      <c r="G488" t="s">
        <v>11205</v>
      </c>
      <c r="H488" t="s">
        <v>11206</v>
      </c>
      <c r="I488" t="s">
        <v>11207</v>
      </c>
      <c r="J488" t="s">
        <v>11208</v>
      </c>
      <c r="K488" t="s">
        <v>11209</v>
      </c>
      <c r="L488" t="s">
        <v>11210</v>
      </c>
      <c r="M488" t="s">
        <v>11211</v>
      </c>
      <c r="N488" t="s">
        <v>11212</v>
      </c>
      <c r="O488" t="s">
        <v>11213</v>
      </c>
      <c r="P488">
        <f>-584.095811390253 -8.36048970582442 -365.542386715694</f>
        <v>-957.99868781177133</v>
      </c>
      <c r="Q488" t="s">
        <v>11214</v>
      </c>
      <c r="R488" t="s">
        <v>11215</v>
      </c>
      <c r="S488" t="s">
        <v>11216</v>
      </c>
      <c r="T488" t="s">
        <v>11217</v>
      </c>
      <c r="U488" t="s">
        <v>11218</v>
      </c>
      <c r="V488" t="s">
        <v>11219</v>
      </c>
      <c r="W488" t="s">
        <v>11220</v>
      </c>
      <c r="X488" t="s">
        <v>11221</v>
      </c>
      <c r="Y488" t="s">
        <v>11222</v>
      </c>
    </row>
    <row r="489" spans="1:25" x14ac:dyDescent="0.3">
      <c r="A489">
        <v>24400</v>
      </c>
      <c r="B489" t="s">
        <v>11223</v>
      </c>
      <c r="C489" t="s">
        <v>11224</v>
      </c>
      <c r="D489" t="s">
        <v>11225</v>
      </c>
      <c r="E489" t="s">
        <v>11226</v>
      </c>
      <c r="F489" t="s">
        <v>11227</v>
      </c>
      <c r="G489" t="s">
        <v>11228</v>
      </c>
      <c r="H489" t="s">
        <v>11229</v>
      </c>
      <c r="I489" t="s">
        <v>11230</v>
      </c>
      <c r="J489" t="s">
        <v>11231</v>
      </c>
      <c r="K489" t="s">
        <v>11232</v>
      </c>
      <c r="L489" t="s">
        <v>11233</v>
      </c>
      <c r="M489" t="s">
        <v>11234</v>
      </c>
      <c r="N489" t="s">
        <v>11235</v>
      </c>
      <c r="O489" t="s">
        <v>11236</v>
      </c>
      <c r="P489">
        <f>-583.122269941271 -7.94466508878736 -365.178715155021</f>
        <v>-956.2456501850794</v>
      </c>
      <c r="Q489" t="s">
        <v>11237</v>
      </c>
      <c r="R489" t="s">
        <v>11238</v>
      </c>
      <c r="S489" t="s">
        <v>11239</v>
      </c>
      <c r="T489" t="s">
        <v>11240</v>
      </c>
      <c r="U489" t="s">
        <v>11241</v>
      </c>
      <c r="V489" t="s">
        <v>11242</v>
      </c>
      <c r="W489" t="s">
        <v>11243</v>
      </c>
      <c r="X489" t="s">
        <v>11244</v>
      </c>
      <c r="Y489" t="s">
        <v>11245</v>
      </c>
    </row>
    <row r="490" spans="1:25" x14ac:dyDescent="0.3">
      <c r="A490">
        <v>24450</v>
      </c>
      <c r="B490" t="s">
        <v>11246</v>
      </c>
      <c r="C490" t="s">
        <v>11247</v>
      </c>
      <c r="D490" t="s">
        <v>11248</v>
      </c>
      <c r="E490" t="s">
        <v>11249</v>
      </c>
      <c r="F490" t="s">
        <v>11250</v>
      </c>
      <c r="G490" t="s">
        <v>11251</v>
      </c>
      <c r="H490" t="s">
        <v>11252</v>
      </c>
      <c r="I490" t="s">
        <v>11253</v>
      </c>
      <c r="J490" t="s">
        <v>11254</v>
      </c>
      <c r="K490" t="s">
        <v>11255</v>
      </c>
      <c r="L490" t="s">
        <v>11256</v>
      </c>
      <c r="M490" t="s">
        <v>11257</v>
      </c>
      <c r="N490" t="s">
        <v>11258</v>
      </c>
      <c r="O490" t="s">
        <v>11259</v>
      </c>
      <c r="P490">
        <f>-583.015528076327 -7.85131768675001 -365.105672586634</f>
        <v>-955.97251834971098</v>
      </c>
      <c r="Q490" t="s">
        <v>11260</v>
      </c>
      <c r="R490" t="s">
        <v>11261</v>
      </c>
      <c r="S490" t="s">
        <v>11262</v>
      </c>
      <c r="T490" t="s">
        <v>11263</v>
      </c>
      <c r="U490" t="s">
        <v>11264</v>
      </c>
      <c r="V490" t="s">
        <v>11265</v>
      </c>
      <c r="W490" t="s">
        <v>11266</v>
      </c>
      <c r="X490" t="s">
        <v>11267</v>
      </c>
      <c r="Y490" t="s">
        <v>11268</v>
      </c>
    </row>
    <row r="491" spans="1:25" x14ac:dyDescent="0.3">
      <c r="A491">
        <v>24500</v>
      </c>
      <c r="B491" t="s">
        <v>11269</v>
      </c>
      <c r="C491" t="s">
        <v>11270</v>
      </c>
      <c r="D491" t="s">
        <v>11271</v>
      </c>
      <c r="E491" t="s">
        <v>11272</v>
      </c>
      <c r="F491" t="s">
        <v>11273</v>
      </c>
      <c r="G491" t="s">
        <v>11274</v>
      </c>
      <c r="H491" t="s">
        <v>11275</v>
      </c>
      <c r="I491" t="s">
        <v>11276</v>
      </c>
      <c r="J491" t="s">
        <v>11277</v>
      </c>
      <c r="K491" t="s">
        <v>11278</v>
      </c>
      <c r="L491" t="s">
        <v>11279</v>
      </c>
      <c r="M491" t="s">
        <v>11280</v>
      </c>
      <c r="N491" t="s">
        <v>11281</v>
      </c>
      <c r="O491" t="s">
        <v>11282</v>
      </c>
      <c r="P491">
        <f>-582.860214993626 -7.85812508391814 -365.009889608646</f>
        <v>-955.72822968619016</v>
      </c>
      <c r="Q491" t="s">
        <v>11283</v>
      </c>
      <c r="R491" t="s">
        <v>11284</v>
      </c>
      <c r="S491" t="s">
        <v>11285</v>
      </c>
      <c r="T491" t="s">
        <v>11286</v>
      </c>
      <c r="U491" t="s">
        <v>11287</v>
      </c>
      <c r="V491" t="s">
        <v>11288</v>
      </c>
      <c r="W491" t="s">
        <v>11289</v>
      </c>
      <c r="X491" t="s">
        <v>11290</v>
      </c>
      <c r="Y491" t="s">
        <v>11291</v>
      </c>
    </row>
    <row r="492" spans="1:25" x14ac:dyDescent="0.3">
      <c r="A492">
        <v>24550</v>
      </c>
      <c r="B492" t="s">
        <v>11292</v>
      </c>
      <c r="C492" t="s">
        <v>11293</v>
      </c>
      <c r="D492" t="s">
        <v>11294</v>
      </c>
      <c r="E492" t="s">
        <v>11295</v>
      </c>
      <c r="F492" t="s">
        <v>11296</v>
      </c>
      <c r="G492" t="s">
        <v>11297</v>
      </c>
      <c r="H492" t="s">
        <v>11298</v>
      </c>
      <c r="I492" t="s">
        <v>11299</v>
      </c>
      <c r="J492" t="s">
        <v>11300</v>
      </c>
      <c r="K492" t="s">
        <v>11301</v>
      </c>
      <c r="L492" t="s">
        <v>11302</v>
      </c>
      <c r="M492" t="s">
        <v>11303</v>
      </c>
      <c r="N492" t="s">
        <v>11304</v>
      </c>
      <c r="O492" t="s">
        <v>11305</v>
      </c>
      <c r="P492">
        <f>-582.811979545444 -7.71948224797256 -364.961322123634</f>
        <v>-955.49278391705059</v>
      </c>
      <c r="Q492" t="s">
        <v>11306</v>
      </c>
      <c r="R492" t="s">
        <v>11307</v>
      </c>
      <c r="S492" t="s">
        <v>11308</v>
      </c>
      <c r="T492" t="s">
        <v>11309</v>
      </c>
      <c r="U492" t="s">
        <v>11310</v>
      </c>
      <c r="V492" t="s">
        <v>11311</v>
      </c>
      <c r="W492" t="s">
        <v>11312</v>
      </c>
      <c r="X492" t="s">
        <v>11313</v>
      </c>
      <c r="Y492" t="s">
        <v>11314</v>
      </c>
    </row>
    <row r="493" spans="1:25" x14ac:dyDescent="0.3">
      <c r="A493">
        <v>24600</v>
      </c>
      <c r="B493" t="s">
        <v>11315</v>
      </c>
      <c r="C493" t="s">
        <v>11316</v>
      </c>
      <c r="D493" t="s">
        <v>11317</v>
      </c>
      <c r="E493" t="s">
        <v>11318</v>
      </c>
      <c r="F493" t="s">
        <v>11319</v>
      </c>
      <c r="G493" t="s">
        <v>11320</v>
      </c>
      <c r="H493" t="s">
        <v>11321</v>
      </c>
      <c r="I493" t="s">
        <v>11322</v>
      </c>
      <c r="J493" t="s">
        <v>11323</v>
      </c>
      <c r="K493" t="s">
        <v>11324</v>
      </c>
      <c r="L493" t="s">
        <v>11325</v>
      </c>
      <c r="M493" t="s">
        <v>11326</v>
      </c>
      <c r="N493" t="s">
        <v>11327</v>
      </c>
      <c r="O493" t="s">
        <v>11328</v>
      </c>
      <c r="P493">
        <f>-582.737408735384 -7.79517782212542 -364.920538322469</f>
        <v>-955.4531248799783</v>
      </c>
      <c r="Q493" t="s">
        <v>11329</v>
      </c>
      <c r="R493" t="s">
        <v>11330</v>
      </c>
      <c r="S493" t="s">
        <v>11331</v>
      </c>
      <c r="T493" t="s">
        <v>11332</v>
      </c>
      <c r="U493" t="s">
        <v>11333</v>
      </c>
      <c r="V493" t="s">
        <v>11334</v>
      </c>
      <c r="W493" t="s">
        <v>11335</v>
      </c>
      <c r="X493" t="s">
        <v>11336</v>
      </c>
      <c r="Y493" t="s">
        <v>11337</v>
      </c>
    </row>
    <row r="494" spans="1:25" x14ac:dyDescent="0.3">
      <c r="A494">
        <v>24650</v>
      </c>
      <c r="B494" t="s">
        <v>11338</v>
      </c>
      <c r="C494" t="s">
        <v>11339</v>
      </c>
      <c r="D494" t="s">
        <v>11340</v>
      </c>
      <c r="E494" t="s">
        <v>11341</v>
      </c>
      <c r="F494" t="s">
        <v>11342</v>
      </c>
      <c r="G494" t="s">
        <v>11343</v>
      </c>
      <c r="H494" t="s">
        <v>11344</v>
      </c>
      <c r="I494" t="s">
        <v>11345</v>
      </c>
      <c r="J494" t="s">
        <v>11346</v>
      </c>
      <c r="K494" t="s">
        <v>11347</v>
      </c>
      <c r="L494" t="s">
        <v>11348</v>
      </c>
      <c r="M494" t="s">
        <v>11349</v>
      </c>
      <c r="N494" t="s">
        <v>11350</v>
      </c>
      <c r="O494" t="s">
        <v>11351</v>
      </c>
      <c r="P494">
        <f>-582.806719767372 -7.85174439583238 -364.88924474754</f>
        <v>-955.5477089107444</v>
      </c>
      <c r="Q494" t="s">
        <v>11352</v>
      </c>
      <c r="R494" t="s">
        <v>11353</v>
      </c>
      <c r="S494" t="s">
        <v>11354</v>
      </c>
      <c r="T494" t="s">
        <v>11355</v>
      </c>
      <c r="U494" t="s">
        <v>11356</v>
      </c>
      <c r="V494" t="s">
        <v>11357</v>
      </c>
      <c r="W494" t="s">
        <v>11358</v>
      </c>
      <c r="X494" t="s">
        <v>11359</v>
      </c>
      <c r="Y494" t="s">
        <v>11360</v>
      </c>
    </row>
    <row r="495" spans="1:25" x14ac:dyDescent="0.3">
      <c r="A495">
        <v>24700</v>
      </c>
      <c r="B495" t="s">
        <v>11361</v>
      </c>
      <c r="C495" t="s">
        <v>11362</v>
      </c>
      <c r="D495" t="s">
        <v>11363</v>
      </c>
      <c r="E495" t="s">
        <v>11364</v>
      </c>
      <c r="F495" t="s">
        <v>11365</v>
      </c>
      <c r="G495" t="s">
        <v>11366</v>
      </c>
      <c r="H495" t="s">
        <v>11367</v>
      </c>
      <c r="I495" t="s">
        <v>11368</v>
      </c>
      <c r="J495" t="s">
        <v>11369</v>
      </c>
      <c r="K495" t="s">
        <v>11370</v>
      </c>
      <c r="L495" t="s">
        <v>11371</v>
      </c>
      <c r="M495" t="s">
        <v>11372</v>
      </c>
      <c r="N495" t="s">
        <v>11373</v>
      </c>
      <c r="O495" t="s">
        <v>11374</v>
      </c>
      <c r="P495">
        <f>-582.567674792311 -8.27150665617887 -364.781663545628</f>
        <v>-955.62084499411787</v>
      </c>
      <c r="Q495" t="s">
        <v>11375</v>
      </c>
      <c r="R495" t="s">
        <v>11376</v>
      </c>
      <c r="S495" t="s">
        <v>11377</v>
      </c>
      <c r="T495" t="s">
        <v>11378</v>
      </c>
      <c r="U495" t="s">
        <v>11379</v>
      </c>
      <c r="V495" t="s">
        <v>11380</v>
      </c>
      <c r="W495" t="s">
        <v>11381</v>
      </c>
      <c r="X495" t="s">
        <v>11382</v>
      </c>
      <c r="Y495" t="s">
        <v>11383</v>
      </c>
    </row>
    <row r="496" spans="1:25" x14ac:dyDescent="0.3">
      <c r="A496">
        <v>24750</v>
      </c>
      <c r="B496" t="s">
        <v>11384</v>
      </c>
      <c r="C496" t="s">
        <v>11385</v>
      </c>
      <c r="D496" t="s">
        <v>11386</v>
      </c>
      <c r="E496" t="s">
        <v>11387</v>
      </c>
      <c r="F496" t="s">
        <v>11388</v>
      </c>
      <c r="G496" t="s">
        <v>11389</v>
      </c>
      <c r="H496" t="s">
        <v>11390</v>
      </c>
      <c r="I496" t="s">
        <v>11391</v>
      </c>
      <c r="J496" t="s">
        <v>11392</v>
      </c>
      <c r="K496" t="s">
        <v>11393</v>
      </c>
      <c r="L496" t="s">
        <v>11394</v>
      </c>
      <c r="M496" t="s">
        <v>11395</v>
      </c>
      <c r="N496" t="s">
        <v>11396</v>
      </c>
      <c r="O496" t="s">
        <v>11397</v>
      </c>
      <c r="P496">
        <f>-582.587078509766 -8.26977002156877 -364.704420340076</f>
        <v>-955.56126887141079</v>
      </c>
      <c r="Q496" t="s">
        <v>11398</v>
      </c>
      <c r="R496" t="s">
        <v>11399</v>
      </c>
      <c r="S496" t="s">
        <v>11400</v>
      </c>
      <c r="T496" t="s">
        <v>11401</v>
      </c>
      <c r="U496" t="s">
        <v>11402</v>
      </c>
      <c r="V496" t="s">
        <v>11403</v>
      </c>
      <c r="W496" t="s">
        <v>11404</v>
      </c>
      <c r="X496" t="s">
        <v>11405</v>
      </c>
      <c r="Y496" t="s">
        <v>11406</v>
      </c>
    </row>
    <row r="497" spans="1:25" x14ac:dyDescent="0.3">
      <c r="A497">
        <v>24800</v>
      </c>
      <c r="B497" t="s">
        <v>11407</v>
      </c>
      <c r="C497" t="s">
        <v>11408</v>
      </c>
      <c r="D497" t="s">
        <v>11409</v>
      </c>
      <c r="E497" t="s">
        <v>11410</v>
      </c>
      <c r="F497" t="s">
        <v>11411</v>
      </c>
      <c r="G497" t="s">
        <v>11412</v>
      </c>
      <c r="H497" t="s">
        <v>11413</v>
      </c>
      <c r="I497" t="s">
        <v>11414</v>
      </c>
      <c r="J497" t="s">
        <v>11415</v>
      </c>
      <c r="K497" t="s">
        <v>11416</v>
      </c>
      <c r="L497" t="s">
        <v>11417</v>
      </c>
      <c r="M497" t="s">
        <v>11418</v>
      </c>
      <c r="N497" t="s">
        <v>11419</v>
      </c>
      <c r="O497" t="s">
        <v>11420</v>
      </c>
      <c r="P497">
        <f>-583.03197890874 -8.04641744167861 -364.491750585423</f>
        <v>-955.57014693584165</v>
      </c>
      <c r="Q497" t="s">
        <v>11421</v>
      </c>
      <c r="R497" t="s">
        <v>11422</v>
      </c>
      <c r="S497" t="s">
        <v>11423</v>
      </c>
      <c r="T497" t="s">
        <v>11424</v>
      </c>
      <c r="U497" t="s">
        <v>11425</v>
      </c>
      <c r="V497" t="s">
        <v>11426</v>
      </c>
      <c r="W497" t="s">
        <v>11427</v>
      </c>
      <c r="X497" t="s">
        <v>11428</v>
      </c>
      <c r="Y497" t="s">
        <v>11429</v>
      </c>
    </row>
    <row r="498" spans="1:25" x14ac:dyDescent="0.3">
      <c r="A498">
        <v>24850</v>
      </c>
      <c r="B498" t="s">
        <v>11430</v>
      </c>
      <c r="C498" t="s">
        <v>11431</v>
      </c>
      <c r="D498" t="s">
        <v>11432</v>
      </c>
      <c r="E498" t="s">
        <v>11433</v>
      </c>
      <c r="F498" t="s">
        <v>11434</v>
      </c>
      <c r="G498" t="s">
        <v>11435</v>
      </c>
      <c r="H498" t="s">
        <v>11436</v>
      </c>
      <c r="I498" t="s">
        <v>11437</v>
      </c>
      <c r="J498" t="s">
        <v>11438</v>
      </c>
      <c r="K498" t="s">
        <v>11439</v>
      </c>
      <c r="L498" t="s">
        <v>11440</v>
      </c>
      <c r="M498" t="s">
        <v>11441</v>
      </c>
      <c r="N498" t="s">
        <v>11442</v>
      </c>
      <c r="O498" t="s">
        <v>11443</v>
      </c>
      <c r="P498">
        <f>-583.510732429634 -8.0704111050768 -364.32574154211</f>
        <v>-955.9068850768208</v>
      </c>
      <c r="Q498" t="s">
        <v>11444</v>
      </c>
      <c r="R498" t="s">
        <v>11445</v>
      </c>
      <c r="S498" t="s">
        <v>11446</v>
      </c>
      <c r="T498" t="s">
        <v>11447</v>
      </c>
      <c r="U498" t="s">
        <v>11448</v>
      </c>
      <c r="V498" t="s">
        <v>11449</v>
      </c>
      <c r="W498" t="s">
        <v>11450</v>
      </c>
      <c r="X498" t="s">
        <v>11451</v>
      </c>
      <c r="Y498" t="s">
        <v>11452</v>
      </c>
    </row>
    <row r="499" spans="1:25" x14ac:dyDescent="0.3">
      <c r="A499">
        <v>24900</v>
      </c>
      <c r="B499" t="s">
        <v>11453</v>
      </c>
      <c r="C499" t="s">
        <v>11454</v>
      </c>
      <c r="D499" t="s">
        <v>11455</v>
      </c>
      <c r="E499" t="s">
        <v>11456</v>
      </c>
      <c r="F499" t="s">
        <v>11457</v>
      </c>
      <c r="G499" t="s">
        <v>11458</v>
      </c>
      <c r="H499" t="s">
        <v>11459</v>
      </c>
      <c r="I499" t="s">
        <v>11460</v>
      </c>
      <c r="J499" t="s">
        <v>11461</v>
      </c>
      <c r="K499" t="s">
        <v>11462</v>
      </c>
      <c r="L499" t="s">
        <v>11463</v>
      </c>
      <c r="M499" t="s">
        <v>11464</v>
      </c>
      <c r="N499" t="s">
        <v>11465</v>
      </c>
      <c r="O499" t="s">
        <v>11466</v>
      </c>
      <c r="P499">
        <f>-584.776237772841 -8.62227724021977 -363.977869125916</f>
        <v>-957.37638413897685</v>
      </c>
      <c r="Q499" t="s">
        <v>11467</v>
      </c>
      <c r="R499" t="s">
        <v>11468</v>
      </c>
      <c r="S499" t="s">
        <v>11469</v>
      </c>
      <c r="T499" t="s">
        <v>11470</v>
      </c>
      <c r="U499" t="s">
        <v>11471</v>
      </c>
      <c r="V499" t="s">
        <v>11472</v>
      </c>
      <c r="W499" t="s">
        <v>11473</v>
      </c>
      <c r="X499" t="s">
        <v>11474</v>
      </c>
      <c r="Y499" t="s">
        <v>11475</v>
      </c>
    </row>
    <row r="500" spans="1:25" x14ac:dyDescent="0.3">
      <c r="A500">
        <v>24950</v>
      </c>
      <c r="B500" t="s">
        <v>11476</v>
      </c>
      <c r="C500" t="s">
        <v>11477</v>
      </c>
      <c r="D500" t="s">
        <v>11478</v>
      </c>
      <c r="E500" t="s">
        <v>11479</v>
      </c>
      <c r="F500" t="s">
        <v>11480</v>
      </c>
      <c r="G500" t="s">
        <v>11481</v>
      </c>
      <c r="H500" t="s">
        <v>11482</v>
      </c>
      <c r="I500" t="s">
        <v>11483</v>
      </c>
      <c r="J500" t="s">
        <v>11484</v>
      </c>
      <c r="K500" t="s">
        <v>11485</v>
      </c>
      <c r="L500" t="s">
        <v>11486</v>
      </c>
      <c r="M500" t="s">
        <v>11487</v>
      </c>
      <c r="N500" t="s">
        <v>11488</v>
      </c>
      <c r="O500" t="s">
        <v>11489</v>
      </c>
      <c r="P500">
        <f>-585.389919337105 -8.89232962299934 -363.80504832297</f>
        <v>-958.08729728307435</v>
      </c>
      <c r="Q500" t="s">
        <v>11490</v>
      </c>
      <c r="R500" t="s">
        <v>11491</v>
      </c>
      <c r="S500" t="s">
        <v>11492</v>
      </c>
      <c r="T500" t="s">
        <v>11493</v>
      </c>
      <c r="U500" t="s">
        <v>11494</v>
      </c>
      <c r="V500" t="s">
        <v>11495</v>
      </c>
      <c r="W500" t="s">
        <v>11496</v>
      </c>
      <c r="X500" t="s">
        <v>11497</v>
      </c>
      <c r="Y500" t="s">
        <v>11498</v>
      </c>
    </row>
    <row r="501" spans="1:25" x14ac:dyDescent="0.3">
      <c r="A501">
        <v>25000</v>
      </c>
      <c r="B501" t="s">
        <v>11499</v>
      </c>
      <c r="C501" t="s">
        <v>11500</v>
      </c>
      <c r="D501" t="s">
        <v>11501</v>
      </c>
      <c r="E501" t="s">
        <v>11502</v>
      </c>
      <c r="F501" t="s">
        <v>11503</v>
      </c>
      <c r="G501" t="s">
        <v>11504</v>
      </c>
      <c r="H501" t="s">
        <v>11505</v>
      </c>
      <c r="I501" t="s">
        <v>11506</v>
      </c>
      <c r="J501" t="s">
        <v>11507</v>
      </c>
      <c r="K501" t="s">
        <v>11508</v>
      </c>
      <c r="L501" t="s">
        <v>11509</v>
      </c>
      <c r="M501" t="s">
        <v>11510</v>
      </c>
      <c r="N501" t="s">
        <v>11511</v>
      </c>
      <c r="O501" t="s">
        <v>11512</v>
      </c>
      <c r="P501">
        <f>-586.328214768941 -9.42849203095307 -363.771513344244</f>
        <v>-959.52822014413812</v>
      </c>
      <c r="Q501" t="s">
        <v>11513</v>
      </c>
      <c r="R501" t="s">
        <v>11514</v>
      </c>
      <c r="S501" t="s">
        <v>11515</v>
      </c>
      <c r="T501" t="s">
        <v>11516</v>
      </c>
      <c r="U501" t="s">
        <v>11517</v>
      </c>
      <c r="V501" t="s">
        <v>11518</v>
      </c>
      <c r="W501" t="s">
        <v>11519</v>
      </c>
      <c r="X501" t="s">
        <v>11520</v>
      </c>
      <c r="Y501" t="s">
        <v>11521</v>
      </c>
    </row>
    <row r="502" spans="1:25" x14ac:dyDescent="0.3">
      <c r="A502">
        <v>25050</v>
      </c>
      <c r="B502" t="s">
        <v>11522</v>
      </c>
      <c r="C502" t="s">
        <v>11523</v>
      </c>
      <c r="D502" t="s">
        <v>11524</v>
      </c>
      <c r="E502" t="s">
        <v>11525</v>
      </c>
      <c r="F502" t="s">
        <v>11526</v>
      </c>
      <c r="G502" t="s">
        <v>11527</v>
      </c>
      <c r="H502" t="s">
        <v>11528</v>
      </c>
      <c r="I502" t="s">
        <v>11529</v>
      </c>
      <c r="J502" t="s">
        <v>11530</v>
      </c>
      <c r="K502" t="s">
        <v>11531</v>
      </c>
      <c r="L502" t="s">
        <v>11532</v>
      </c>
      <c r="M502" t="s">
        <v>11533</v>
      </c>
      <c r="N502" t="s">
        <v>11534</v>
      </c>
      <c r="O502" t="s">
        <v>11535</v>
      </c>
      <c r="P502">
        <f>-586.89831701064 -9.67072816793279 -363.858452249847</f>
        <v>-960.42749742841977</v>
      </c>
      <c r="Q502" t="s">
        <v>11536</v>
      </c>
      <c r="R502" t="s">
        <v>11537</v>
      </c>
      <c r="S502" t="s">
        <v>11538</v>
      </c>
      <c r="T502" t="s">
        <v>11539</v>
      </c>
      <c r="U502" t="s">
        <v>11540</v>
      </c>
      <c r="V502" t="s">
        <v>11541</v>
      </c>
      <c r="W502" t="s">
        <v>11542</v>
      </c>
      <c r="X502" t="s">
        <v>11543</v>
      </c>
      <c r="Y502" t="s">
        <v>11544</v>
      </c>
    </row>
    <row r="503" spans="1:25" x14ac:dyDescent="0.3">
      <c r="A503">
        <v>25100</v>
      </c>
      <c r="B503" t="s">
        <v>11545</v>
      </c>
      <c r="C503" t="s">
        <v>11546</v>
      </c>
      <c r="D503" t="s">
        <v>11547</v>
      </c>
      <c r="E503" t="s">
        <v>11548</v>
      </c>
      <c r="F503" t="s">
        <v>11549</v>
      </c>
      <c r="G503" t="s">
        <v>11550</v>
      </c>
      <c r="H503" t="s">
        <v>11551</v>
      </c>
      <c r="I503" t="s">
        <v>11552</v>
      </c>
      <c r="J503" t="s">
        <v>11553</v>
      </c>
      <c r="K503" t="s">
        <v>11554</v>
      </c>
      <c r="L503" t="s">
        <v>11555</v>
      </c>
      <c r="M503" t="s">
        <v>11556</v>
      </c>
      <c r="N503" t="s">
        <v>11557</v>
      </c>
      <c r="O503" t="s">
        <v>11558</v>
      </c>
      <c r="P503">
        <f>-587.775494061024 -9.8184911804442 -364.009787468789</f>
        <v>-961.6037727102572</v>
      </c>
      <c r="Q503" t="s">
        <v>11559</v>
      </c>
      <c r="R503" t="s">
        <v>11560</v>
      </c>
      <c r="S503" t="s">
        <v>11561</v>
      </c>
      <c r="T503" t="s">
        <v>11562</v>
      </c>
      <c r="U503" t="s">
        <v>11563</v>
      </c>
      <c r="V503" t="s">
        <v>11564</v>
      </c>
      <c r="W503" t="s">
        <v>11565</v>
      </c>
      <c r="X503" t="s">
        <v>11566</v>
      </c>
      <c r="Y503" t="s">
        <v>11567</v>
      </c>
    </row>
    <row r="504" spans="1:25" x14ac:dyDescent="0.3">
      <c r="A504">
        <v>25150</v>
      </c>
      <c r="B504" t="s">
        <v>11568</v>
      </c>
      <c r="C504" t="s">
        <v>11569</v>
      </c>
      <c r="D504" t="s">
        <v>11570</v>
      </c>
      <c r="E504" t="s">
        <v>11571</v>
      </c>
      <c r="F504" t="s">
        <v>11572</v>
      </c>
      <c r="G504" t="s">
        <v>11573</v>
      </c>
      <c r="H504" t="s">
        <v>11574</v>
      </c>
      <c r="I504" t="s">
        <v>11575</v>
      </c>
      <c r="J504" t="s">
        <v>11576</v>
      </c>
      <c r="K504" t="s">
        <v>11577</v>
      </c>
      <c r="L504" t="s">
        <v>11578</v>
      </c>
      <c r="M504" t="s">
        <v>11579</v>
      </c>
      <c r="N504" t="s">
        <v>11580</v>
      </c>
      <c r="O504" t="s">
        <v>11581</v>
      </c>
      <c r="P504">
        <f>-588.084448346243 -10.1391698387806 -364.139613474557</f>
        <v>-962.36323165958061</v>
      </c>
      <c r="Q504" t="s">
        <v>11582</v>
      </c>
      <c r="R504" t="s">
        <v>11583</v>
      </c>
      <c r="S504" t="s">
        <v>11584</v>
      </c>
      <c r="T504" t="s">
        <v>11585</v>
      </c>
      <c r="U504" t="s">
        <v>11586</v>
      </c>
      <c r="V504" t="s">
        <v>11587</v>
      </c>
      <c r="W504" t="s">
        <v>11588</v>
      </c>
      <c r="X504" t="s">
        <v>11589</v>
      </c>
      <c r="Y504" t="s">
        <v>11590</v>
      </c>
    </row>
    <row r="505" spans="1:25" x14ac:dyDescent="0.3">
      <c r="A505">
        <v>25200</v>
      </c>
      <c r="B505" t="s">
        <v>11591</v>
      </c>
      <c r="C505" t="s">
        <v>11592</v>
      </c>
      <c r="D505" t="s">
        <v>11593</v>
      </c>
      <c r="E505" t="s">
        <v>11594</v>
      </c>
      <c r="F505" t="s">
        <v>11595</v>
      </c>
      <c r="G505" t="s">
        <v>11596</v>
      </c>
      <c r="H505" t="s">
        <v>11597</v>
      </c>
      <c r="I505" t="s">
        <v>11598</v>
      </c>
      <c r="J505" t="s">
        <v>11599</v>
      </c>
      <c r="K505" t="s">
        <v>11600</v>
      </c>
      <c r="L505" t="s">
        <v>11601</v>
      </c>
      <c r="M505" t="s">
        <v>11602</v>
      </c>
      <c r="N505" t="s">
        <v>11603</v>
      </c>
      <c r="O505" t="s">
        <v>11604</v>
      </c>
      <c r="P505">
        <f>-588.711931431746 -10.97740296862 -364.409275219347</f>
        <v>-964.0986096197131</v>
      </c>
      <c r="Q505" t="s">
        <v>11605</v>
      </c>
      <c r="R505" t="s">
        <v>11606</v>
      </c>
      <c r="S505" t="s">
        <v>11607</v>
      </c>
      <c r="T505" t="s">
        <v>11608</v>
      </c>
      <c r="U505" t="s">
        <v>11609</v>
      </c>
      <c r="V505" t="s">
        <v>11610</v>
      </c>
      <c r="W505" t="s">
        <v>11611</v>
      </c>
      <c r="X505" t="s">
        <v>11612</v>
      </c>
      <c r="Y505" t="s">
        <v>11613</v>
      </c>
    </row>
    <row r="506" spans="1:25" x14ac:dyDescent="0.3">
      <c r="A506">
        <v>25250</v>
      </c>
      <c r="B506" t="s">
        <v>11614</v>
      </c>
      <c r="C506" t="s">
        <v>11615</v>
      </c>
      <c r="D506" t="s">
        <v>11616</v>
      </c>
      <c r="E506" t="s">
        <v>11617</v>
      </c>
      <c r="F506" t="s">
        <v>11618</v>
      </c>
      <c r="G506" t="s">
        <v>11619</v>
      </c>
      <c r="H506" t="s">
        <v>11620</v>
      </c>
      <c r="I506" t="s">
        <v>11621</v>
      </c>
      <c r="J506" t="s">
        <v>11622</v>
      </c>
      <c r="K506" t="s">
        <v>11623</v>
      </c>
      <c r="L506" t="s">
        <v>11624</v>
      </c>
      <c r="M506" t="s">
        <v>11625</v>
      </c>
      <c r="N506" t="s">
        <v>11626</v>
      </c>
      <c r="O506" t="s">
        <v>11627</v>
      </c>
      <c r="P506">
        <f>-589.017847576773 -11.2598287549097 -364.533543439723</f>
        <v>-964.8112197714056</v>
      </c>
      <c r="Q506" t="s">
        <v>11628</v>
      </c>
      <c r="R506" t="s">
        <v>11629</v>
      </c>
      <c r="S506" t="s">
        <v>11630</v>
      </c>
      <c r="T506" t="s">
        <v>11631</v>
      </c>
      <c r="U506" t="s">
        <v>11632</v>
      </c>
      <c r="V506" t="s">
        <v>11633</v>
      </c>
      <c r="W506" t="s">
        <v>11634</v>
      </c>
      <c r="X506" t="s">
        <v>11635</v>
      </c>
      <c r="Y506" t="s">
        <v>11636</v>
      </c>
    </row>
    <row r="507" spans="1:25" x14ac:dyDescent="0.3">
      <c r="A507">
        <v>25300</v>
      </c>
      <c r="B507" t="s">
        <v>11637</v>
      </c>
      <c r="C507" t="s">
        <v>11638</v>
      </c>
      <c r="D507" t="s">
        <v>11639</v>
      </c>
      <c r="E507" t="s">
        <v>11640</v>
      </c>
      <c r="F507" t="s">
        <v>11641</v>
      </c>
      <c r="G507" t="s">
        <v>11642</v>
      </c>
      <c r="H507" t="s">
        <v>11643</v>
      </c>
      <c r="I507" t="s">
        <v>11644</v>
      </c>
      <c r="J507" t="s">
        <v>11645</v>
      </c>
      <c r="K507" t="s">
        <v>11646</v>
      </c>
      <c r="L507" t="s">
        <v>11647</v>
      </c>
      <c r="M507" t="s">
        <v>11648</v>
      </c>
      <c r="N507" t="s">
        <v>11649</v>
      </c>
      <c r="O507" t="s">
        <v>11650</v>
      </c>
      <c r="P507">
        <f>-589.280248502565 -11.5334789227263 -364.865666037062</f>
        <v>-965.67939346235335</v>
      </c>
      <c r="Q507" t="s">
        <v>11651</v>
      </c>
      <c r="R507" t="s">
        <v>11652</v>
      </c>
      <c r="S507" t="s">
        <v>11653</v>
      </c>
      <c r="T507" t="s">
        <v>11654</v>
      </c>
      <c r="U507" t="s">
        <v>11655</v>
      </c>
      <c r="V507" t="s">
        <v>11656</v>
      </c>
      <c r="W507" t="s">
        <v>11657</v>
      </c>
      <c r="X507" t="s">
        <v>11658</v>
      </c>
      <c r="Y507" t="s">
        <v>11659</v>
      </c>
    </row>
    <row r="508" spans="1:25" x14ac:dyDescent="0.3">
      <c r="A508">
        <v>25350</v>
      </c>
      <c r="B508" t="s">
        <v>11660</v>
      </c>
      <c r="C508" t="s">
        <v>11661</v>
      </c>
      <c r="D508" t="s">
        <v>11662</v>
      </c>
      <c r="E508" t="s">
        <v>11663</v>
      </c>
      <c r="F508" t="s">
        <v>11664</v>
      </c>
      <c r="G508" t="s">
        <v>11665</v>
      </c>
      <c r="H508" t="s">
        <v>11666</v>
      </c>
      <c r="I508" t="s">
        <v>11667</v>
      </c>
      <c r="J508" t="s">
        <v>11668</v>
      </c>
      <c r="K508" t="s">
        <v>11669</v>
      </c>
      <c r="L508" t="s">
        <v>11670</v>
      </c>
      <c r="M508" t="s">
        <v>11671</v>
      </c>
      <c r="N508" t="s">
        <v>11672</v>
      </c>
      <c r="O508" t="s">
        <v>11673</v>
      </c>
      <c r="P508">
        <f>-588.946225373152 -11.5201133542689 -365.007175944576</f>
        <v>-965.47351467199678</v>
      </c>
      <c r="Q508" t="s">
        <v>11674</v>
      </c>
      <c r="R508" t="s">
        <v>11675</v>
      </c>
      <c r="S508" t="s">
        <v>11676</v>
      </c>
      <c r="T508" t="s">
        <v>11677</v>
      </c>
      <c r="U508" t="s">
        <v>11678</v>
      </c>
      <c r="V508" t="s">
        <v>11679</v>
      </c>
      <c r="W508" t="s">
        <v>11680</v>
      </c>
      <c r="X508" t="s">
        <v>11681</v>
      </c>
      <c r="Y508" t="s">
        <v>11682</v>
      </c>
    </row>
    <row r="509" spans="1:25" x14ac:dyDescent="0.3">
      <c r="A509">
        <v>25400</v>
      </c>
      <c r="B509" t="s">
        <v>11683</v>
      </c>
      <c r="C509" t="s">
        <v>11684</v>
      </c>
      <c r="D509" t="s">
        <v>11685</v>
      </c>
      <c r="E509" t="s">
        <v>11686</v>
      </c>
      <c r="F509" t="s">
        <v>11687</v>
      </c>
      <c r="G509" t="s">
        <v>11688</v>
      </c>
      <c r="H509" t="s">
        <v>11689</v>
      </c>
      <c r="I509" t="s">
        <v>11690</v>
      </c>
      <c r="J509" t="s">
        <v>11691</v>
      </c>
      <c r="K509" t="s">
        <v>11692</v>
      </c>
      <c r="L509" t="s">
        <v>11693</v>
      </c>
      <c r="M509" t="s">
        <v>11694</v>
      </c>
      <c r="N509" t="s">
        <v>11695</v>
      </c>
      <c r="O509" t="s">
        <v>11696</v>
      </c>
      <c r="P509">
        <f>-588.670474984414 -11.5330812982616 -365.076363538342</f>
        <v>-965.27991982101753</v>
      </c>
      <c r="Q509" t="s">
        <v>11697</v>
      </c>
      <c r="R509" t="s">
        <v>11698</v>
      </c>
      <c r="S509" t="s">
        <v>11699</v>
      </c>
      <c r="T509" t="s">
        <v>11700</v>
      </c>
      <c r="U509" t="s">
        <v>11701</v>
      </c>
      <c r="V509" t="s">
        <v>11702</v>
      </c>
      <c r="W509" t="s">
        <v>11703</v>
      </c>
      <c r="X509" t="s">
        <v>11704</v>
      </c>
      <c r="Y509" t="s">
        <v>11705</v>
      </c>
    </row>
    <row r="510" spans="1:25" x14ac:dyDescent="0.3">
      <c r="A510">
        <v>25450</v>
      </c>
      <c r="B510" t="s">
        <v>11706</v>
      </c>
      <c r="C510" t="s">
        <v>11707</v>
      </c>
      <c r="D510" t="s">
        <v>11708</v>
      </c>
      <c r="E510" t="s">
        <v>11709</v>
      </c>
      <c r="F510" t="s">
        <v>11710</v>
      </c>
      <c r="G510" t="s">
        <v>11711</v>
      </c>
      <c r="H510" t="s">
        <v>11712</v>
      </c>
      <c r="I510" t="s">
        <v>11713</v>
      </c>
      <c r="J510" t="s">
        <v>11714</v>
      </c>
      <c r="K510" t="s">
        <v>11715</v>
      </c>
      <c r="L510" t="s">
        <v>11716</v>
      </c>
      <c r="M510" t="s">
        <v>11717</v>
      </c>
      <c r="N510" t="s">
        <v>11718</v>
      </c>
      <c r="O510" t="s">
        <v>11719</v>
      </c>
      <c r="P510">
        <f>-588.390194529041 -11.6118966251659 -365.151799356914</f>
        <v>-965.15389051112084</v>
      </c>
      <c r="Q510" t="s">
        <v>11720</v>
      </c>
      <c r="R510" t="s">
        <v>11721</v>
      </c>
      <c r="S510" t="s">
        <v>11722</v>
      </c>
      <c r="T510" t="s">
        <v>11723</v>
      </c>
      <c r="U510" t="s">
        <v>11724</v>
      </c>
      <c r="V510" t="s">
        <v>11725</v>
      </c>
      <c r="W510" t="s">
        <v>11726</v>
      </c>
      <c r="X510" t="s">
        <v>11727</v>
      </c>
      <c r="Y510" t="s">
        <v>11728</v>
      </c>
    </row>
    <row r="511" spans="1:25" x14ac:dyDescent="0.3">
      <c r="A511">
        <v>25500</v>
      </c>
      <c r="B511" t="s">
        <v>11729</v>
      </c>
      <c r="C511" t="s">
        <v>11730</v>
      </c>
      <c r="D511" t="s">
        <v>11731</v>
      </c>
      <c r="E511" t="s">
        <v>11732</v>
      </c>
      <c r="F511" t="s">
        <v>11733</v>
      </c>
      <c r="G511" t="s">
        <v>11734</v>
      </c>
      <c r="H511" t="s">
        <v>11735</v>
      </c>
      <c r="I511" t="s">
        <v>11736</v>
      </c>
      <c r="J511" t="s">
        <v>11737</v>
      </c>
      <c r="K511" t="s">
        <v>11738</v>
      </c>
      <c r="L511" t="s">
        <v>11739</v>
      </c>
      <c r="M511" t="s">
        <v>11740</v>
      </c>
      <c r="N511" t="s">
        <v>11741</v>
      </c>
      <c r="O511" t="s">
        <v>11742</v>
      </c>
      <c r="P511">
        <f>-587.69049972614 -11.7837121690311 -365.25196050877</f>
        <v>-964.72617240394118</v>
      </c>
      <c r="Q511" t="s">
        <v>11743</v>
      </c>
      <c r="R511" t="s">
        <v>11744</v>
      </c>
      <c r="S511" t="s">
        <v>11745</v>
      </c>
      <c r="T511" t="s">
        <v>11746</v>
      </c>
      <c r="U511" t="s">
        <v>11747</v>
      </c>
      <c r="V511" t="s">
        <v>11748</v>
      </c>
      <c r="W511" t="s">
        <v>11749</v>
      </c>
      <c r="X511" t="s">
        <v>11750</v>
      </c>
      <c r="Y511" t="s">
        <v>11751</v>
      </c>
    </row>
    <row r="512" spans="1:25" x14ac:dyDescent="0.3">
      <c r="A512">
        <v>25550</v>
      </c>
      <c r="B512" t="s">
        <v>11752</v>
      </c>
      <c r="C512" t="s">
        <v>11753</v>
      </c>
      <c r="D512" t="s">
        <v>11754</v>
      </c>
      <c r="E512" t="s">
        <v>11755</v>
      </c>
      <c r="F512" t="s">
        <v>11756</v>
      </c>
      <c r="G512" t="s">
        <v>11757</v>
      </c>
      <c r="H512" t="s">
        <v>11758</v>
      </c>
      <c r="I512" t="s">
        <v>11759</v>
      </c>
      <c r="J512" t="s">
        <v>11760</v>
      </c>
      <c r="K512" t="s">
        <v>11761</v>
      </c>
      <c r="L512" t="s">
        <v>11762</v>
      </c>
      <c r="M512" t="s">
        <v>11763</v>
      </c>
      <c r="N512" t="s">
        <v>11764</v>
      </c>
      <c r="O512" t="s">
        <v>11765</v>
      </c>
      <c r="P512">
        <f>-587.350322816207 -11.4548240429958 -365.230456605355</f>
        <v>-964.03560346455788</v>
      </c>
      <c r="Q512" t="s">
        <v>11766</v>
      </c>
      <c r="R512" t="s">
        <v>11767</v>
      </c>
      <c r="S512" t="s">
        <v>11768</v>
      </c>
      <c r="T512" t="s">
        <v>11769</v>
      </c>
      <c r="U512" t="s">
        <v>11770</v>
      </c>
      <c r="V512" t="s">
        <v>11771</v>
      </c>
      <c r="W512" t="s">
        <v>11772</v>
      </c>
      <c r="X512" t="s">
        <v>11773</v>
      </c>
      <c r="Y512" t="s">
        <v>11774</v>
      </c>
    </row>
    <row r="513" spans="1:25" x14ac:dyDescent="0.3">
      <c r="A513">
        <v>25600</v>
      </c>
      <c r="B513" t="s">
        <v>11775</v>
      </c>
      <c r="C513" t="s">
        <v>11776</v>
      </c>
      <c r="D513" t="s">
        <v>11777</v>
      </c>
      <c r="E513" t="s">
        <v>11778</v>
      </c>
      <c r="F513" t="s">
        <v>11779</v>
      </c>
      <c r="G513" t="s">
        <v>11780</v>
      </c>
      <c r="H513" t="s">
        <v>11781</v>
      </c>
      <c r="I513" t="s">
        <v>11782</v>
      </c>
      <c r="J513" t="s">
        <v>11783</v>
      </c>
      <c r="K513" t="s">
        <v>11784</v>
      </c>
      <c r="L513" t="s">
        <v>11785</v>
      </c>
      <c r="M513" t="s">
        <v>11786</v>
      </c>
      <c r="N513" t="s">
        <v>11787</v>
      </c>
      <c r="O513" t="s">
        <v>11788</v>
      </c>
      <c r="P513">
        <f>-586.589313254105 -10.8425892233352 -365.217745734364</f>
        <v>-962.64964821180411</v>
      </c>
      <c r="Q513" t="s">
        <v>11789</v>
      </c>
      <c r="R513" t="s">
        <v>11790</v>
      </c>
      <c r="S513" t="s">
        <v>11791</v>
      </c>
      <c r="T513" t="s">
        <v>11792</v>
      </c>
      <c r="U513" t="s">
        <v>11793</v>
      </c>
      <c r="V513" t="s">
        <v>11794</v>
      </c>
      <c r="W513" t="s">
        <v>11795</v>
      </c>
      <c r="X513" t="s">
        <v>11796</v>
      </c>
      <c r="Y513" t="s">
        <v>11797</v>
      </c>
    </row>
    <row r="514" spans="1:25" x14ac:dyDescent="0.3">
      <c r="A514">
        <v>25650</v>
      </c>
      <c r="B514" t="s">
        <v>11798</v>
      </c>
      <c r="C514" t="s">
        <v>11799</v>
      </c>
      <c r="D514" t="s">
        <v>11800</v>
      </c>
      <c r="E514" t="s">
        <v>11801</v>
      </c>
      <c r="F514" t="s">
        <v>11802</v>
      </c>
      <c r="G514" t="s">
        <v>11803</v>
      </c>
      <c r="H514" t="s">
        <v>11804</v>
      </c>
      <c r="I514" t="s">
        <v>11805</v>
      </c>
      <c r="J514" t="s">
        <v>11806</v>
      </c>
      <c r="K514" t="s">
        <v>11807</v>
      </c>
      <c r="L514" t="s">
        <v>11808</v>
      </c>
      <c r="M514" t="s">
        <v>11809</v>
      </c>
      <c r="N514" t="s">
        <v>11810</v>
      </c>
      <c r="O514" t="s">
        <v>11811</v>
      </c>
      <c r="P514">
        <f>-586.153410205352 -10.5871784235017 -365.253141060774</f>
        <v>-961.99372968962757</v>
      </c>
      <c r="Q514" t="s">
        <v>11812</v>
      </c>
      <c r="R514" t="s">
        <v>11813</v>
      </c>
      <c r="S514" t="s">
        <v>11814</v>
      </c>
      <c r="T514" t="s">
        <v>11815</v>
      </c>
      <c r="U514" t="s">
        <v>11816</v>
      </c>
      <c r="V514" t="s">
        <v>11817</v>
      </c>
      <c r="W514" t="s">
        <v>11818</v>
      </c>
      <c r="X514" t="s">
        <v>11819</v>
      </c>
      <c r="Y514" t="s">
        <v>11820</v>
      </c>
    </row>
    <row r="515" spans="1:25" x14ac:dyDescent="0.3">
      <c r="A515">
        <v>25700</v>
      </c>
      <c r="B515" t="s">
        <v>11821</v>
      </c>
      <c r="C515" t="s">
        <v>11822</v>
      </c>
      <c r="D515" t="s">
        <v>11823</v>
      </c>
      <c r="E515" t="s">
        <v>11824</v>
      </c>
      <c r="F515" t="s">
        <v>11825</v>
      </c>
      <c r="G515" t="s">
        <v>11826</v>
      </c>
      <c r="H515" t="s">
        <v>11827</v>
      </c>
      <c r="I515" t="s">
        <v>11828</v>
      </c>
      <c r="J515" t="s">
        <v>11829</v>
      </c>
      <c r="K515" t="s">
        <v>11830</v>
      </c>
      <c r="L515" t="s">
        <v>11831</v>
      </c>
      <c r="M515" t="s">
        <v>11832</v>
      </c>
      <c r="N515" t="s">
        <v>11833</v>
      </c>
      <c r="O515" t="s">
        <v>11834</v>
      </c>
      <c r="P515">
        <f>-585.344424251686 -10.318986947208 -365.352101289405</f>
        <v>-961.01551248829901</v>
      </c>
      <c r="Q515" t="s">
        <v>11835</v>
      </c>
      <c r="R515" t="s">
        <v>11836</v>
      </c>
      <c r="S515" t="s">
        <v>11837</v>
      </c>
      <c r="T515" t="s">
        <v>11838</v>
      </c>
      <c r="U515" t="s">
        <v>11839</v>
      </c>
      <c r="V515" t="s">
        <v>11840</v>
      </c>
      <c r="W515" t="s">
        <v>11841</v>
      </c>
      <c r="X515" t="s">
        <v>11842</v>
      </c>
      <c r="Y515" t="s">
        <v>11843</v>
      </c>
    </row>
    <row r="516" spans="1:25" x14ac:dyDescent="0.3">
      <c r="A516">
        <v>25750</v>
      </c>
      <c r="B516" t="s">
        <v>11844</v>
      </c>
      <c r="C516" t="s">
        <v>11845</v>
      </c>
      <c r="D516" t="s">
        <v>11846</v>
      </c>
      <c r="E516" t="s">
        <v>11847</v>
      </c>
      <c r="F516" t="s">
        <v>11848</v>
      </c>
      <c r="G516" t="s">
        <v>11849</v>
      </c>
      <c r="H516" t="s">
        <v>11850</v>
      </c>
      <c r="I516" t="s">
        <v>11851</v>
      </c>
      <c r="J516" t="s">
        <v>11852</v>
      </c>
      <c r="K516" t="s">
        <v>11853</v>
      </c>
      <c r="L516" t="s">
        <v>11854</v>
      </c>
      <c r="M516" t="s">
        <v>11855</v>
      </c>
      <c r="N516" t="s">
        <v>11856</v>
      </c>
      <c r="O516" t="s">
        <v>11857</v>
      </c>
      <c r="P516">
        <f>-584.615707867001 -9.99876740105788 -365.347994277296</f>
        <v>-959.96246954535491</v>
      </c>
      <c r="Q516" t="s">
        <v>11858</v>
      </c>
      <c r="R516" t="s">
        <v>11859</v>
      </c>
      <c r="S516" t="s">
        <v>11860</v>
      </c>
      <c r="T516" t="s">
        <v>11861</v>
      </c>
      <c r="U516" t="s">
        <v>11862</v>
      </c>
      <c r="V516" t="s">
        <v>11863</v>
      </c>
      <c r="W516" t="s">
        <v>11864</v>
      </c>
      <c r="X516" t="s">
        <v>11865</v>
      </c>
      <c r="Y516" t="s">
        <v>11866</v>
      </c>
    </row>
    <row r="517" spans="1:25" x14ac:dyDescent="0.3">
      <c r="A517">
        <v>25800</v>
      </c>
      <c r="B517" t="s">
        <v>11844</v>
      </c>
      <c r="C517" t="s">
        <v>11845</v>
      </c>
      <c r="D517" t="s">
        <v>11846</v>
      </c>
      <c r="E517" t="s">
        <v>11847</v>
      </c>
      <c r="F517" t="s">
        <v>11848</v>
      </c>
      <c r="G517" t="s">
        <v>11849</v>
      </c>
      <c r="H517" t="s">
        <v>11850</v>
      </c>
      <c r="I517" t="s">
        <v>11851</v>
      </c>
      <c r="J517" t="s">
        <v>11852</v>
      </c>
      <c r="K517" t="s">
        <v>11853</v>
      </c>
      <c r="L517" t="s">
        <v>11854</v>
      </c>
      <c r="M517" t="s">
        <v>11855</v>
      </c>
      <c r="N517" t="s">
        <v>11856</v>
      </c>
      <c r="O517" t="s">
        <v>11857</v>
      </c>
      <c r="P517">
        <f>-584.615707867001 -9.99876740105788 -365.347994277296</f>
        <v>-959.96246954535491</v>
      </c>
      <c r="Q517" t="s">
        <v>11858</v>
      </c>
      <c r="R517" t="s">
        <v>11859</v>
      </c>
      <c r="S517" t="s">
        <v>11860</v>
      </c>
      <c r="T517" t="s">
        <v>11861</v>
      </c>
      <c r="U517" t="s">
        <v>11862</v>
      </c>
      <c r="V517" t="s">
        <v>11863</v>
      </c>
      <c r="W517" t="s">
        <v>11864</v>
      </c>
      <c r="X517" t="s">
        <v>11865</v>
      </c>
      <c r="Y517" t="s">
        <v>11866</v>
      </c>
    </row>
    <row r="518" spans="1:25" x14ac:dyDescent="0.3">
      <c r="A518">
        <v>25850</v>
      </c>
      <c r="B518" t="s">
        <v>11867</v>
      </c>
      <c r="C518" t="s">
        <v>11868</v>
      </c>
      <c r="D518" t="s">
        <v>11869</v>
      </c>
      <c r="E518" t="s">
        <v>11870</v>
      </c>
      <c r="F518" t="s">
        <v>11871</v>
      </c>
      <c r="G518" t="s">
        <v>11872</v>
      </c>
      <c r="H518" t="s">
        <v>11873</v>
      </c>
      <c r="I518" t="s">
        <v>11874</v>
      </c>
      <c r="J518" t="s">
        <v>11875</v>
      </c>
      <c r="K518" t="s">
        <v>11876</v>
      </c>
      <c r="L518" t="s">
        <v>11877</v>
      </c>
      <c r="M518" t="s">
        <v>11878</v>
      </c>
      <c r="N518" t="s">
        <v>11879</v>
      </c>
      <c r="O518" t="s">
        <v>11880</v>
      </c>
      <c r="P518">
        <f>-584.312762864466 -9.81612956770709 -365.32442927295</f>
        <v>-959.45332170512302</v>
      </c>
      <c r="Q518" t="s">
        <v>11881</v>
      </c>
      <c r="R518" t="s">
        <v>11882</v>
      </c>
      <c r="S518" t="s">
        <v>11883</v>
      </c>
      <c r="T518" t="s">
        <v>11884</v>
      </c>
      <c r="U518" t="s">
        <v>11885</v>
      </c>
      <c r="V518" t="s">
        <v>11886</v>
      </c>
      <c r="W518" t="s">
        <v>11887</v>
      </c>
      <c r="X518" t="s">
        <v>11888</v>
      </c>
      <c r="Y518" t="s">
        <v>11889</v>
      </c>
    </row>
    <row r="519" spans="1:25" x14ac:dyDescent="0.3">
      <c r="A519">
        <v>25900</v>
      </c>
      <c r="B519" t="s">
        <v>11867</v>
      </c>
      <c r="C519" t="s">
        <v>11868</v>
      </c>
      <c r="D519" t="s">
        <v>11869</v>
      </c>
      <c r="E519" t="s">
        <v>11870</v>
      </c>
      <c r="F519" t="s">
        <v>11871</v>
      </c>
      <c r="G519" t="s">
        <v>11872</v>
      </c>
      <c r="H519" t="s">
        <v>11873</v>
      </c>
      <c r="I519" t="s">
        <v>11874</v>
      </c>
      <c r="J519" t="s">
        <v>11875</v>
      </c>
      <c r="K519" t="s">
        <v>11876</v>
      </c>
      <c r="L519" t="s">
        <v>11877</v>
      </c>
      <c r="M519" t="s">
        <v>11878</v>
      </c>
      <c r="N519" t="s">
        <v>11879</v>
      </c>
      <c r="O519" t="s">
        <v>11880</v>
      </c>
      <c r="P519">
        <f>-584.312762864466 -9.81612956770709 -365.32442927295</f>
        <v>-959.45332170512302</v>
      </c>
      <c r="Q519" t="s">
        <v>11881</v>
      </c>
      <c r="R519" t="s">
        <v>11882</v>
      </c>
      <c r="S519" t="s">
        <v>11883</v>
      </c>
      <c r="T519" t="s">
        <v>11884</v>
      </c>
      <c r="U519" t="s">
        <v>11885</v>
      </c>
      <c r="V519" t="s">
        <v>11886</v>
      </c>
      <c r="W519" t="s">
        <v>11887</v>
      </c>
      <c r="X519" t="s">
        <v>11888</v>
      </c>
      <c r="Y519" t="s">
        <v>11889</v>
      </c>
    </row>
    <row r="520" spans="1:25" x14ac:dyDescent="0.3">
      <c r="A520">
        <v>25950</v>
      </c>
      <c r="B520" t="s">
        <v>11890</v>
      </c>
      <c r="C520" t="s">
        <v>11891</v>
      </c>
      <c r="D520" t="s">
        <v>11892</v>
      </c>
      <c r="E520" t="s">
        <v>11893</v>
      </c>
      <c r="F520" t="s">
        <v>11894</v>
      </c>
      <c r="G520" t="s">
        <v>11895</v>
      </c>
      <c r="H520" t="s">
        <v>11896</v>
      </c>
      <c r="I520" t="s">
        <v>11897</v>
      </c>
      <c r="J520" t="s">
        <v>11898</v>
      </c>
      <c r="K520" t="s">
        <v>11899</v>
      </c>
      <c r="L520" t="s">
        <v>11900</v>
      </c>
      <c r="M520" t="s">
        <v>11901</v>
      </c>
      <c r="N520" t="s">
        <v>11902</v>
      </c>
      <c r="O520" t="s">
        <v>11903</v>
      </c>
      <c r="P520">
        <f>-583.698671719317 -9.15368735195875 -365.20163495458</f>
        <v>-958.05399402585567</v>
      </c>
      <c r="Q520" t="s">
        <v>11904</v>
      </c>
      <c r="R520" t="s">
        <v>11905</v>
      </c>
      <c r="S520" t="s">
        <v>11906</v>
      </c>
      <c r="T520" t="s">
        <v>11907</v>
      </c>
      <c r="U520" t="s">
        <v>11908</v>
      </c>
      <c r="V520" t="s">
        <v>11909</v>
      </c>
      <c r="W520" t="s">
        <v>11910</v>
      </c>
      <c r="X520" t="s">
        <v>11911</v>
      </c>
      <c r="Y520" t="s">
        <v>11912</v>
      </c>
    </row>
    <row r="521" spans="1:25" x14ac:dyDescent="0.3">
      <c r="A521">
        <v>26000</v>
      </c>
      <c r="B521" t="s">
        <v>11913</v>
      </c>
      <c r="C521" t="s">
        <v>11914</v>
      </c>
      <c r="D521" t="s">
        <v>11915</v>
      </c>
      <c r="E521" t="s">
        <v>11916</v>
      </c>
      <c r="F521" t="s">
        <v>11917</v>
      </c>
      <c r="G521" t="s">
        <v>11918</v>
      </c>
      <c r="H521" t="s">
        <v>11919</v>
      </c>
      <c r="I521" t="s">
        <v>11920</v>
      </c>
      <c r="J521" t="s">
        <v>11921</v>
      </c>
      <c r="K521" t="s">
        <v>11922</v>
      </c>
      <c r="L521" t="s">
        <v>11923</v>
      </c>
      <c r="M521" t="s">
        <v>11924</v>
      </c>
      <c r="N521" t="s">
        <v>11925</v>
      </c>
      <c r="O521" t="s">
        <v>11926</v>
      </c>
      <c r="P521">
        <f>-583.175140664032 -9.11884954224206 -365.14099459825</f>
        <v>-957.43498480452411</v>
      </c>
      <c r="Q521" t="s">
        <v>11927</v>
      </c>
      <c r="R521" t="s">
        <v>11928</v>
      </c>
      <c r="S521" t="s">
        <v>11929</v>
      </c>
      <c r="T521" t="s">
        <v>11930</v>
      </c>
      <c r="U521" t="s">
        <v>11931</v>
      </c>
      <c r="V521" t="s">
        <v>11932</v>
      </c>
      <c r="W521" t="s">
        <v>11933</v>
      </c>
      <c r="X521" t="s">
        <v>11934</v>
      </c>
      <c r="Y521" t="s">
        <v>11935</v>
      </c>
    </row>
    <row r="522" spans="1:25" x14ac:dyDescent="0.3">
      <c r="A522">
        <v>26050</v>
      </c>
      <c r="B522" t="s">
        <v>11936</v>
      </c>
      <c r="C522" t="s">
        <v>11937</v>
      </c>
      <c r="D522" t="s">
        <v>11938</v>
      </c>
      <c r="E522" t="s">
        <v>11939</v>
      </c>
      <c r="F522" t="s">
        <v>11940</v>
      </c>
      <c r="G522" t="s">
        <v>11941</v>
      </c>
      <c r="H522" t="s">
        <v>11942</v>
      </c>
      <c r="I522" t="s">
        <v>11943</v>
      </c>
      <c r="J522" t="s">
        <v>11944</v>
      </c>
      <c r="K522" t="s">
        <v>11945</v>
      </c>
      <c r="L522" t="s">
        <v>11946</v>
      </c>
      <c r="M522" t="s">
        <v>11947</v>
      </c>
      <c r="N522" t="s">
        <v>11948</v>
      </c>
      <c r="O522" t="s">
        <v>11949</v>
      </c>
      <c r="P522">
        <f>-582.486675646246 -9.01766448780154 -365.144062640319</f>
        <v>-956.64840277436656</v>
      </c>
      <c r="Q522" t="s">
        <v>11950</v>
      </c>
      <c r="R522" t="s">
        <v>11951</v>
      </c>
      <c r="S522" t="s">
        <v>11952</v>
      </c>
      <c r="T522" t="s">
        <v>11953</v>
      </c>
      <c r="U522" t="s">
        <v>11954</v>
      </c>
      <c r="V522" t="s">
        <v>11955</v>
      </c>
      <c r="W522" t="s">
        <v>11956</v>
      </c>
      <c r="X522" t="s">
        <v>11957</v>
      </c>
      <c r="Y522" t="s">
        <v>11958</v>
      </c>
    </row>
    <row r="523" spans="1:25" x14ac:dyDescent="0.3">
      <c r="A523">
        <v>26100</v>
      </c>
      <c r="B523" t="s">
        <v>11959</v>
      </c>
      <c r="C523" t="s">
        <v>11960</v>
      </c>
      <c r="D523" t="s">
        <v>11961</v>
      </c>
      <c r="E523" t="s">
        <v>11962</v>
      </c>
      <c r="F523" t="s">
        <v>11963</v>
      </c>
      <c r="G523" t="s">
        <v>11964</v>
      </c>
      <c r="H523" t="s">
        <v>11965</v>
      </c>
      <c r="I523" t="s">
        <v>11966</v>
      </c>
      <c r="J523" t="s">
        <v>11967</v>
      </c>
      <c r="K523" t="s">
        <v>11968</v>
      </c>
      <c r="L523" t="s">
        <v>11969</v>
      </c>
      <c r="M523" t="s">
        <v>11970</v>
      </c>
      <c r="N523" t="s">
        <v>11971</v>
      </c>
      <c r="O523" t="s">
        <v>11972</v>
      </c>
      <c r="P523">
        <f>-582.175160064132 -9.01048323291616 -365.117246917851</f>
        <v>-956.30289021489921</v>
      </c>
      <c r="Q523" t="s">
        <v>11973</v>
      </c>
      <c r="R523" t="s">
        <v>11974</v>
      </c>
      <c r="S523" t="s">
        <v>11975</v>
      </c>
      <c r="T523" t="s">
        <v>11976</v>
      </c>
      <c r="U523" t="s">
        <v>11977</v>
      </c>
      <c r="V523" t="s">
        <v>11978</v>
      </c>
      <c r="W523" t="s">
        <v>11979</v>
      </c>
      <c r="X523" t="s">
        <v>11980</v>
      </c>
      <c r="Y523" t="s">
        <v>11981</v>
      </c>
    </row>
    <row r="524" spans="1:25" x14ac:dyDescent="0.3">
      <c r="A524">
        <v>26150</v>
      </c>
      <c r="B524" t="s">
        <v>11982</v>
      </c>
      <c r="C524" t="s">
        <v>11983</v>
      </c>
      <c r="D524" t="s">
        <v>11984</v>
      </c>
      <c r="E524" t="s">
        <v>11985</v>
      </c>
      <c r="F524" t="s">
        <v>11986</v>
      </c>
      <c r="G524" t="s">
        <v>11987</v>
      </c>
      <c r="H524" t="s">
        <v>11988</v>
      </c>
      <c r="I524" t="s">
        <v>11989</v>
      </c>
      <c r="J524" t="s">
        <v>11990</v>
      </c>
      <c r="K524" t="s">
        <v>11991</v>
      </c>
      <c r="L524" t="s">
        <v>11992</v>
      </c>
      <c r="M524" t="s">
        <v>11993</v>
      </c>
      <c r="N524" t="s">
        <v>11994</v>
      </c>
      <c r="O524" t="s">
        <v>11995</v>
      </c>
      <c r="P524">
        <f>-581.849065890533 -8.99639722357097 -365.063007501242</f>
        <v>-955.908470615346</v>
      </c>
      <c r="Q524" t="s">
        <v>11996</v>
      </c>
      <c r="R524" t="s">
        <v>11997</v>
      </c>
      <c r="S524" t="s">
        <v>11998</v>
      </c>
      <c r="T524" t="s">
        <v>11999</v>
      </c>
      <c r="U524" t="s">
        <v>12000</v>
      </c>
      <c r="V524" t="s">
        <v>12001</v>
      </c>
      <c r="W524" t="s">
        <v>12002</v>
      </c>
      <c r="X524" t="s">
        <v>12003</v>
      </c>
      <c r="Y524" t="s">
        <v>12004</v>
      </c>
    </row>
    <row r="525" spans="1:25" x14ac:dyDescent="0.3">
      <c r="A525">
        <v>26200</v>
      </c>
      <c r="B525" t="s">
        <v>12005</v>
      </c>
      <c r="C525" t="s">
        <v>12006</v>
      </c>
      <c r="D525" t="s">
        <v>12007</v>
      </c>
      <c r="E525" t="s">
        <v>12008</v>
      </c>
      <c r="F525" t="s">
        <v>12009</v>
      </c>
      <c r="G525" t="s">
        <v>12010</v>
      </c>
      <c r="H525" t="s">
        <v>12011</v>
      </c>
      <c r="I525" t="s">
        <v>12012</v>
      </c>
      <c r="J525" t="s">
        <v>12013</v>
      </c>
      <c r="K525" t="s">
        <v>12014</v>
      </c>
      <c r="L525" t="s">
        <v>12015</v>
      </c>
      <c r="M525" t="s">
        <v>12016</v>
      </c>
      <c r="N525" t="s">
        <v>12017</v>
      </c>
      <c r="O525" t="s">
        <v>12018</v>
      </c>
      <c r="P525">
        <f>-581.265006609301 -9.14074272380708 -364.988622862095</f>
        <v>-955.39437219520312</v>
      </c>
      <c r="Q525" t="s">
        <v>12019</v>
      </c>
      <c r="R525" t="s">
        <v>12020</v>
      </c>
      <c r="S525" t="s">
        <v>12021</v>
      </c>
      <c r="T525" t="s">
        <v>12022</v>
      </c>
      <c r="U525" t="s">
        <v>12023</v>
      </c>
      <c r="V525" t="s">
        <v>12024</v>
      </c>
      <c r="W525" t="s">
        <v>12025</v>
      </c>
      <c r="X525" t="s">
        <v>12026</v>
      </c>
      <c r="Y525" t="s">
        <v>12027</v>
      </c>
    </row>
    <row r="526" spans="1:25" x14ac:dyDescent="0.3">
      <c r="A526">
        <v>26250</v>
      </c>
      <c r="B526" t="s">
        <v>12028</v>
      </c>
      <c r="C526" t="s">
        <v>12029</v>
      </c>
      <c r="D526" t="s">
        <v>12030</v>
      </c>
      <c r="E526" t="s">
        <v>12031</v>
      </c>
      <c r="F526" t="s">
        <v>12032</v>
      </c>
      <c r="G526" t="s">
        <v>12033</v>
      </c>
      <c r="H526" t="s">
        <v>12034</v>
      </c>
      <c r="I526" t="s">
        <v>12035</v>
      </c>
      <c r="J526" t="s">
        <v>12036</v>
      </c>
      <c r="K526" t="s">
        <v>12037</v>
      </c>
      <c r="L526" t="s">
        <v>12038</v>
      </c>
      <c r="M526" t="s">
        <v>12039</v>
      </c>
      <c r="N526" t="s">
        <v>12040</v>
      </c>
      <c r="O526" t="s">
        <v>12041</v>
      </c>
      <c r="P526">
        <f>-581.13086374835 -9.02457948972801 -364.92662486764</f>
        <v>-955.08206810571801</v>
      </c>
      <c r="Q526" t="s">
        <v>12042</v>
      </c>
      <c r="R526" t="s">
        <v>12043</v>
      </c>
      <c r="S526" t="s">
        <v>12044</v>
      </c>
      <c r="T526" t="s">
        <v>12045</v>
      </c>
      <c r="U526" t="s">
        <v>12046</v>
      </c>
      <c r="V526" t="s">
        <v>12047</v>
      </c>
      <c r="W526" t="s">
        <v>12048</v>
      </c>
      <c r="X526" t="s">
        <v>12049</v>
      </c>
      <c r="Y526" t="s">
        <v>12050</v>
      </c>
    </row>
    <row r="527" spans="1:25" x14ac:dyDescent="0.3">
      <c r="A527">
        <v>26300</v>
      </c>
      <c r="B527" t="s">
        <v>12051</v>
      </c>
      <c r="C527" t="s">
        <v>12052</v>
      </c>
      <c r="D527" t="s">
        <v>12053</v>
      </c>
      <c r="E527" t="s">
        <v>12054</v>
      </c>
      <c r="F527" t="s">
        <v>12055</v>
      </c>
      <c r="G527" t="s">
        <v>12056</v>
      </c>
      <c r="H527" t="s">
        <v>12057</v>
      </c>
      <c r="I527" t="s">
        <v>12058</v>
      </c>
      <c r="J527" t="s">
        <v>12059</v>
      </c>
      <c r="K527" t="s">
        <v>12060</v>
      </c>
      <c r="L527" t="s">
        <v>12061</v>
      </c>
      <c r="M527" t="s">
        <v>12062</v>
      </c>
      <c r="N527" t="s">
        <v>12063</v>
      </c>
      <c r="O527" t="s">
        <v>12064</v>
      </c>
      <c r="P527">
        <f>-580.628147309146 -8.9862749486615 -364.913725566542</f>
        <v>-954.5281478243495</v>
      </c>
      <c r="Q527" t="s">
        <v>12065</v>
      </c>
      <c r="R527" t="s">
        <v>12066</v>
      </c>
      <c r="S527" t="s">
        <v>12067</v>
      </c>
      <c r="T527" t="s">
        <v>12068</v>
      </c>
      <c r="U527" t="s">
        <v>12069</v>
      </c>
      <c r="V527" t="s">
        <v>12070</v>
      </c>
      <c r="W527" t="s">
        <v>12071</v>
      </c>
      <c r="X527" t="s">
        <v>12072</v>
      </c>
      <c r="Y527" t="s">
        <v>12073</v>
      </c>
    </row>
    <row r="528" spans="1:25" x14ac:dyDescent="0.3">
      <c r="A528">
        <v>26350</v>
      </c>
      <c r="B528" t="s">
        <v>12074</v>
      </c>
      <c r="C528" t="s">
        <v>12075</v>
      </c>
      <c r="D528" t="s">
        <v>12076</v>
      </c>
      <c r="E528" t="s">
        <v>12077</v>
      </c>
      <c r="F528" t="s">
        <v>12078</v>
      </c>
      <c r="G528" t="s">
        <v>12079</v>
      </c>
      <c r="H528" t="s">
        <v>12080</v>
      </c>
      <c r="I528" t="s">
        <v>12081</v>
      </c>
      <c r="J528" t="s">
        <v>12082</v>
      </c>
      <c r="K528" t="s">
        <v>12083</v>
      </c>
      <c r="L528" t="s">
        <v>12084</v>
      </c>
      <c r="M528" t="s">
        <v>12085</v>
      </c>
      <c r="N528" t="s">
        <v>12086</v>
      </c>
      <c r="O528" t="s">
        <v>12087</v>
      </c>
      <c r="P528">
        <f>-580.359439376407 -8.81091286082051 -364.864472566483</f>
        <v>-954.03482480371053</v>
      </c>
      <c r="Q528" t="s">
        <v>12088</v>
      </c>
      <c r="R528" t="s">
        <v>12089</v>
      </c>
      <c r="S528" t="s">
        <v>12090</v>
      </c>
      <c r="T528" t="s">
        <v>12091</v>
      </c>
      <c r="U528" t="s">
        <v>12092</v>
      </c>
      <c r="V528" t="s">
        <v>12093</v>
      </c>
      <c r="W528" t="s">
        <v>12094</v>
      </c>
      <c r="X528" t="s">
        <v>12095</v>
      </c>
      <c r="Y528" t="s">
        <v>12096</v>
      </c>
    </row>
    <row r="529" spans="1:25" x14ac:dyDescent="0.3">
      <c r="A529">
        <v>26400</v>
      </c>
      <c r="B529" t="s">
        <v>12097</v>
      </c>
      <c r="C529" t="s">
        <v>12098</v>
      </c>
      <c r="D529" t="s">
        <v>12099</v>
      </c>
      <c r="E529" t="s">
        <v>12100</v>
      </c>
      <c r="F529" t="s">
        <v>12101</v>
      </c>
      <c r="G529" t="s">
        <v>12102</v>
      </c>
      <c r="H529" t="s">
        <v>12103</v>
      </c>
      <c r="I529" t="s">
        <v>12104</v>
      </c>
      <c r="J529" t="s">
        <v>12105</v>
      </c>
      <c r="K529" t="s">
        <v>12106</v>
      </c>
      <c r="L529" t="s">
        <v>12107</v>
      </c>
      <c r="M529" t="s">
        <v>12108</v>
      </c>
      <c r="N529" t="s">
        <v>12109</v>
      </c>
      <c r="O529" t="s">
        <v>12110</v>
      </c>
      <c r="P529">
        <f>-579.807245472762 -8.6583033556758 -364.770687937001</f>
        <v>-953.23623676543889</v>
      </c>
      <c r="Q529" t="s">
        <v>12111</v>
      </c>
      <c r="R529" t="s">
        <v>12112</v>
      </c>
      <c r="S529" t="s">
        <v>12113</v>
      </c>
      <c r="T529" t="s">
        <v>12114</v>
      </c>
      <c r="U529" t="s">
        <v>12115</v>
      </c>
      <c r="V529" t="s">
        <v>12116</v>
      </c>
      <c r="W529" t="s">
        <v>12117</v>
      </c>
      <c r="X529" t="s">
        <v>12118</v>
      </c>
      <c r="Y529" t="s">
        <v>12119</v>
      </c>
    </row>
    <row r="530" spans="1:25" x14ac:dyDescent="0.3">
      <c r="A530">
        <v>26450</v>
      </c>
      <c r="B530" t="s">
        <v>12120</v>
      </c>
      <c r="C530" t="s">
        <v>12121</v>
      </c>
      <c r="D530" t="s">
        <v>12122</v>
      </c>
      <c r="E530" t="s">
        <v>12123</v>
      </c>
      <c r="F530" t="s">
        <v>12124</v>
      </c>
      <c r="G530" t="s">
        <v>12125</v>
      </c>
      <c r="H530" t="s">
        <v>12126</v>
      </c>
      <c r="I530" t="s">
        <v>12127</v>
      </c>
      <c r="J530" t="s">
        <v>12128</v>
      </c>
      <c r="K530" t="s">
        <v>12129</v>
      </c>
      <c r="L530" t="s">
        <v>12130</v>
      </c>
      <c r="M530" t="s">
        <v>12131</v>
      </c>
      <c r="N530" t="s">
        <v>12132</v>
      </c>
      <c r="O530" t="s">
        <v>12133</v>
      </c>
      <c r="P530">
        <f>-579.601094534357 -8.61694059526599 -364.719154531287</f>
        <v>-952.93718966091001</v>
      </c>
      <c r="Q530" t="s">
        <v>12134</v>
      </c>
      <c r="R530" t="s">
        <v>12135</v>
      </c>
      <c r="S530" t="s">
        <v>12136</v>
      </c>
      <c r="T530" t="s">
        <v>12137</v>
      </c>
      <c r="U530" t="s">
        <v>12138</v>
      </c>
      <c r="V530" t="s">
        <v>12139</v>
      </c>
      <c r="W530" t="s">
        <v>12140</v>
      </c>
      <c r="X530" t="s">
        <v>12141</v>
      </c>
      <c r="Y530" t="s">
        <v>12142</v>
      </c>
    </row>
    <row r="531" spans="1:25" x14ac:dyDescent="0.3">
      <c r="A531">
        <v>26500</v>
      </c>
      <c r="B531" t="s">
        <v>12143</v>
      </c>
      <c r="C531" t="s">
        <v>12144</v>
      </c>
      <c r="D531" t="s">
        <v>12145</v>
      </c>
      <c r="E531" t="s">
        <v>12146</v>
      </c>
      <c r="F531" t="s">
        <v>12147</v>
      </c>
      <c r="G531" t="s">
        <v>12148</v>
      </c>
      <c r="H531" t="s">
        <v>12149</v>
      </c>
      <c r="I531" t="s">
        <v>12150</v>
      </c>
      <c r="J531" t="s">
        <v>12151</v>
      </c>
      <c r="K531" t="s">
        <v>12152</v>
      </c>
      <c r="L531" t="s">
        <v>12153</v>
      </c>
      <c r="M531" t="s">
        <v>12154</v>
      </c>
      <c r="N531" t="s">
        <v>12155</v>
      </c>
      <c r="O531" t="s">
        <v>12156</v>
      </c>
      <c r="P531">
        <f>-579.180425684332 -8.71994568966511 -364.626263365112</f>
        <v>-952.52663473910911</v>
      </c>
      <c r="Q531" t="s">
        <v>12157</v>
      </c>
      <c r="R531" t="s">
        <v>12158</v>
      </c>
      <c r="S531" t="s">
        <v>12159</v>
      </c>
      <c r="T531" t="s">
        <v>12160</v>
      </c>
      <c r="U531" t="s">
        <v>12161</v>
      </c>
      <c r="V531" t="s">
        <v>12162</v>
      </c>
      <c r="W531" t="s">
        <v>12163</v>
      </c>
      <c r="X531" t="s">
        <v>12164</v>
      </c>
      <c r="Y531" t="s">
        <v>12165</v>
      </c>
    </row>
    <row r="532" spans="1:25" x14ac:dyDescent="0.3">
      <c r="A532">
        <v>26550</v>
      </c>
      <c r="B532" t="s">
        <v>12166</v>
      </c>
      <c r="C532" t="s">
        <v>12167</v>
      </c>
      <c r="D532" t="s">
        <v>12168</v>
      </c>
      <c r="E532" t="s">
        <v>12169</v>
      </c>
      <c r="F532" t="s">
        <v>12170</v>
      </c>
      <c r="G532" t="s">
        <v>12171</v>
      </c>
      <c r="H532" t="s">
        <v>12172</v>
      </c>
      <c r="I532" t="s">
        <v>12173</v>
      </c>
      <c r="J532" t="s">
        <v>12174</v>
      </c>
      <c r="K532" t="s">
        <v>12175</v>
      </c>
      <c r="L532" t="s">
        <v>12176</v>
      </c>
      <c r="M532" t="s">
        <v>12177</v>
      </c>
      <c r="N532" t="s">
        <v>12178</v>
      </c>
      <c r="O532" t="s">
        <v>12179</v>
      </c>
      <c r="P532">
        <f>-578.966169794938 -8.81718583764336 -364.61427078801</f>
        <v>-952.39762642059134</v>
      </c>
      <c r="Q532" t="s">
        <v>12180</v>
      </c>
      <c r="R532" t="s">
        <v>12181</v>
      </c>
      <c r="S532" t="s">
        <v>12182</v>
      </c>
      <c r="T532" t="s">
        <v>12183</v>
      </c>
      <c r="U532" t="s">
        <v>12184</v>
      </c>
      <c r="V532" t="s">
        <v>12185</v>
      </c>
      <c r="W532" t="s">
        <v>12186</v>
      </c>
      <c r="X532" t="s">
        <v>12187</v>
      </c>
      <c r="Y532" t="s">
        <v>12188</v>
      </c>
    </row>
    <row r="533" spans="1:25" x14ac:dyDescent="0.3">
      <c r="A533">
        <v>26600</v>
      </c>
      <c r="B533" t="s">
        <v>12189</v>
      </c>
      <c r="C533" t="s">
        <v>12190</v>
      </c>
      <c r="D533" t="s">
        <v>12191</v>
      </c>
      <c r="E533" t="s">
        <v>12192</v>
      </c>
      <c r="F533" t="s">
        <v>12193</v>
      </c>
      <c r="G533" t="s">
        <v>12194</v>
      </c>
      <c r="H533" t="s">
        <v>12195</v>
      </c>
      <c r="I533" t="s">
        <v>12196</v>
      </c>
      <c r="J533" t="s">
        <v>12197</v>
      </c>
      <c r="K533" t="s">
        <v>12198</v>
      </c>
      <c r="L533" t="s">
        <v>12199</v>
      </c>
      <c r="M533" t="s">
        <v>12200</v>
      </c>
      <c r="N533" t="s">
        <v>12201</v>
      </c>
      <c r="O533" t="s">
        <v>12202</v>
      </c>
      <c r="P533">
        <f>-578.687777478008 -8.87599196458223 -364.57271300534</f>
        <v>-952.13648244793023</v>
      </c>
      <c r="Q533" t="s">
        <v>12203</v>
      </c>
      <c r="R533" t="s">
        <v>12204</v>
      </c>
      <c r="S533" t="s">
        <v>12205</v>
      </c>
      <c r="T533" t="s">
        <v>12206</v>
      </c>
      <c r="U533" t="s">
        <v>12207</v>
      </c>
      <c r="V533" t="s">
        <v>12208</v>
      </c>
      <c r="W533" t="s">
        <v>12209</v>
      </c>
      <c r="X533" t="s">
        <v>12210</v>
      </c>
      <c r="Y533" t="s">
        <v>12211</v>
      </c>
    </row>
    <row r="534" spans="1:25" x14ac:dyDescent="0.3">
      <c r="A534">
        <v>26650</v>
      </c>
      <c r="B534" t="s">
        <v>12212</v>
      </c>
      <c r="C534" t="s">
        <v>12213</v>
      </c>
      <c r="D534" t="s">
        <v>12214</v>
      </c>
      <c r="E534" t="s">
        <v>12215</v>
      </c>
      <c r="F534" t="s">
        <v>12216</v>
      </c>
      <c r="G534" t="s">
        <v>12217</v>
      </c>
      <c r="H534" t="s">
        <v>12218</v>
      </c>
      <c r="I534" t="s">
        <v>12219</v>
      </c>
      <c r="J534" t="s">
        <v>12220</v>
      </c>
      <c r="K534" t="s">
        <v>12221</v>
      </c>
      <c r="L534" t="s">
        <v>12222</v>
      </c>
      <c r="M534" t="s">
        <v>12223</v>
      </c>
      <c r="N534" t="s">
        <v>12224</v>
      </c>
      <c r="O534" t="s">
        <v>12225</v>
      </c>
      <c r="P534">
        <f>-578.522768771319 -9.00708767594438 -364.566359258234</f>
        <v>-952.09621570549734</v>
      </c>
      <c r="Q534" t="s">
        <v>12226</v>
      </c>
      <c r="R534" t="s">
        <v>12227</v>
      </c>
      <c r="S534" t="s">
        <v>12228</v>
      </c>
      <c r="T534" t="s">
        <v>12229</v>
      </c>
      <c r="U534" t="s">
        <v>12230</v>
      </c>
      <c r="V534" t="s">
        <v>12231</v>
      </c>
      <c r="W534" t="s">
        <v>12232</v>
      </c>
      <c r="X534" t="s">
        <v>12233</v>
      </c>
      <c r="Y534" t="s">
        <v>12234</v>
      </c>
    </row>
    <row r="535" spans="1:25" x14ac:dyDescent="0.3">
      <c r="A535">
        <v>26700</v>
      </c>
      <c r="B535" t="s">
        <v>12235</v>
      </c>
      <c r="C535" t="s">
        <v>12236</v>
      </c>
      <c r="D535" t="s">
        <v>12237</v>
      </c>
      <c r="E535" t="s">
        <v>12238</v>
      </c>
      <c r="F535" t="s">
        <v>12239</v>
      </c>
      <c r="G535" t="s">
        <v>12240</v>
      </c>
      <c r="H535" t="s">
        <v>12241</v>
      </c>
      <c r="I535" t="s">
        <v>12242</v>
      </c>
      <c r="J535" t="s">
        <v>12243</v>
      </c>
      <c r="K535" t="s">
        <v>12244</v>
      </c>
      <c r="L535" t="s">
        <v>12245</v>
      </c>
      <c r="M535" t="s">
        <v>12246</v>
      </c>
      <c r="N535" t="s">
        <v>12247</v>
      </c>
      <c r="O535" t="s">
        <v>12248</v>
      </c>
      <c r="P535">
        <f>-578.172313426791 -9.06856871586842 -364.626465336885</f>
        <v>-951.86734747954438</v>
      </c>
      <c r="Q535" t="s">
        <v>12249</v>
      </c>
      <c r="R535" t="s">
        <v>12250</v>
      </c>
      <c r="S535" t="s">
        <v>12251</v>
      </c>
      <c r="T535" t="s">
        <v>12252</v>
      </c>
      <c r="U535" t="s">
        <v>12253</v>
      </c>
      <c r="V535" t="s">
        <v>12254</v>
      </c>
      <c r="W535" t="s">
        <v>12255</v>
      </c>
      <c r="X535" t="s">
        <v>12256</v>
      </c>
      <c r="Y535" t="s">
        <v>12257</v>
      </c>
    </row>
    <row r="536" spans="1:25" x14ac:dyDescent="0.3">
      <c r="A536">
        <v>26750</v>
      </c>
      <c r="B536" t="s">
        <v>12258</v>
      </c>
      <c r="C536" t="s">
        <v>12259</v>
      </c>
      <c r="D536" t="s">
        <v>12260</v>
      </c>
      <c r="E536" t="s">
        <v>12261</v>
      </c>
      <c r="F536" t="s">
        <v>12262</v>
      </c>
      <c r="G536" t="s">
        <v>12263</v>
      </c>
      <c r="H536" t="s">
        <v>12264</v>
      </c>
      <c r="I536" t="s">
        <v>12265</v>
      </c>
      <c r="J536" t="s">
        <v>12266</v>
      </c>
      <c r="K536" t="s">
        <v>12267</v>
      </c>
      <c r="L536" t="s">
        <v>12268</v>
      </c>
      <c r="M536" t="s">
        <v>12269</v>
      </c>
      <c r="N536" t="s">
        <v>12270</v>
      </c>
      <c r="O536" t="s">
        <v>12271</v>
      </c>
      <c r="P536">
        <f>-578.004306812343 -9.07945153099877 -364.659927535092</f>
        <v>-951.74368587843378</v>
      </c>
      <c r="Q536" t="s">
        <v>12272</v>
      </c>
      <c r="R536" t="s">
        <v>12273</v>
      </c>
      <c r="S536" t="s">
        <v>12274</v>
      </c>
      <c r="T536" t="s">
        <v>12275</v>
      </c>
      <c r="U536" t="s">
        <v>12276</v>
      </c>
      <c r="V536" t="s">
        <v>12277</v>
      </c>
      <c r="W536" t="s">
        <v>12278</v>
      </c>
      <c r="X536" t="s">
        <v>12279</v>
      </c>
      <c r="Y536" t="s">
        <v>12280</v>
      </c>
    </row>
    <row r="537" spans="1:25" x14ac:dyDescent="0.3">
      <c r="A537">
        <v>26800</v>
      </c>
      <c r="B537" t="s">
        <v>12281</v>
      </c>
      <c r="C537" t="s">
        <v>12282</v>
      </c>
      <c r="D537" t="s">
        <v>12283</v>
      </c>
      <c r="E537" t="s">
        <v>12284</v>
      </c>
      <c r="F537" t="s">
        <v>12285</v>
      </c>
      <c r="G537" t="s">
        <v>12286</v>
      </c>
      <c r="H537" t="s">
        <v>12287</v>
      </c>
      <c r="I537" t="s">
        <v>12288</v>
      </c>
      <c r="J537" t="s">
        <v>12289</v>
      </c>
      <c r="K537" t="s">
        <v>12290</v>
      </c>
      <c r="L537" t="s">
        <v>12291</v>
      </c>
      <c r="M537" t="s">
        <v>12292</v>
      </c>
      <c r="N537" t="s">
        <v>12293</v>
      </c>
      <c r="O537" t="s">
        <v>12294</v>
      </c>
      <c r="P537">
        <f>-577.698253588292 -9.38309684473938 -364.69375443067</f>
        <v>-951.77510486370147</v>
      </c>
      <c r="Q537" t="s">
        <v>12295</v>
      </c>
      <c r="R537" t="s">
        <v>12296</v>
      </c>
      <c r="S537" t="s">
        <v>12297</v>
      </c>
      <c r="T537" t="s">
        <v>12298</v>
      </c>
      <c r="U537" t="s">
        <v>12299</v>
      </c>
      <c r="V537" t="s">
        <v>12300</v>
      </c>
      <c r="W537" t="s">
        <v>12301</v>
      </c>
      <c r="X537" t="s">
        <v>12302</v>
      </c>
      <c r="Y537" t="s">
        <v>12303</v>
      </c>
    </row>
    <row r="538" spans="1:25" x14ac:dyDescent="0.3">
      <c r="A538">
        <v>26850</v>
      </c>
      <c r="B538" t="s">
        <v>12304</v>
      </c>
      <c r="C538" t="s">
        <v>12305</v>
      </c>
      <c r="D538" t="s">
        <v>12306</v>
      </c>
      <c r="E538" t="s">
        <v>12307</v>
      </c>
      <c r="F538" t="s">
        <v>12308</v>
      </c>
      <c r="G538" t="s">
        <v>12309</v>
      </c>
      <c r="H538" t="s">
        <v>12310</v>
      </c>
      <c r="I538" t="s">
        <v>12311</v>
      </c>
      <c r="J538" t="s">
        <v>12312</v>
      </c>
      <c r="K538" t="s">
        <v>12313</v>
      </c>
      <c r="L538" t="s">
        <v>12314</v>
      </c>
      <c r="M538" t="s">
        <v>12315</v>
      </c>
      <c r="N538" t="s">
        <v>12316</v>
      </c>
      <c r="O538" t="s">
        <v>12317</v>
      </c>
      <c r="P538">
        <f>-577.633922269932 -9.53960312050458 -364.704155416303</f>
        <v>-951.87768080673959</v>
      </c>
      <c r="Q538" t="s">
        <v>12318</v>
      </c>
      <c r="R538" t="s">
        <v>12319</v>
      </c>
      <c r="S538" t="s">
        <v>12320</v>
      </c>
      <c r="T538" t="s">
        <v>12321</v>
      </c>
      <c r="U538" t="s">
        <v>12322</v>
      </c>
      <c r="V538" t="s">
        <v>12323</v>
      </c>
      <c r="W538" t="s">
        <v>12324</v>
      </c>
      <c r="X538" t="s">
        <v>12325</v>
      </c>
      <c r="Y538" t="s">
        <v>12326</v>
      </c>
    </row>
    <row r="539" spans="1:25" x14ac:dyDescent="0.3">
      <c r="A539">
        <v>26900</v>
      </c>
      <c r="B539" t="s">
        <v>12327</v>
      </c>
      <c r="C539" t="s">
        <v>12328</v>
      </c>
      <c r="D539" t="s">
        <v>12329</v>
      </c>
      <c r="E539" t="s">
        <v>12330</v>
      </c>
      <c r="F539" t="s">
        <v>12331</v>
      </c>
      <c r="G539" t="s">
        <v>12332</v>
      </c>
      <c r="H539" t="s">
        <v>12333</v>
      </c>
      <c r="I539" t="s">
        <v>12334</v>
      </c>
      <c r="J539" t="s">
        <v>12335</v>
      </c>
      <c r="K539" t="s">
        <v>12336</v>
      </c>
      <c r="L539" t="s">
        <v>12337</v>
      </c>
      <c r="M539" t="s">
        <v>12338</v>
      </c>
      <c r="N539" t="s">
        <v>12339</v>
      </c>
      <c r="O539" t="s">
        <v>12340</v>
      </c>
      <c r="P539">
        <f>-577.981216317772 -9.93194920321844 -364.742188654327</f>
        <v>-952.65535417531737</v>
      </c>
      <c r="Q539" t="s">
        <v>12341</v>
      </c>
      <c r="R539" t="s">
        <v>12342</v>
      </c>
      <c r="S539" t="s">
        <v>12343</v>
      </c>
      <c r="T539" t="s">
        <v>12344</v>
      </c>
      <c r="U539" t="s">
        <v>12345</v>
      </c>
      <c r="V539" t="s">
        <v>12346</v>
      </c>
      <c r="W539" t="s">
        <v>12347</v>
      </c>
      <c r="X539" t="s">
        <v>12348</v>
      </c>
      <c r="Y539" t="s">
        <v>12349</v>
      </c>
    </row>
    <row r="540" spans="1:25" x14ac:dyDescent="0.3">
      <c r="A540">
        <v>26950</v>
      </c>
      <c r="B540" t="s">
        <v>12350</v>
      </c>
      <c r="C540" t="s">
        <v>12351</v>
      </c>
      <c r="D540" t="s">
        <v>12352</v>
      </c>
      <c r="E540" t="s">
        <v>12353</v>
      </c>
      <c r="F540" t="s">
        <v>12354</v>
      </c>
      <c r="G540" t="s">
        <v>12355</v>
      </c>
      <c r="H540" t="s">
        <v>12356</v>
      </c>
      <c r="I540" t="s">
        <v>12357</v>
      </c>
      <c r="J540" t="s">
        <v>12358</v>
      </c>
      <c r="K540" t="s">
        <v>12359</v>
      </c>
      <c r="L540" t="s">
        <v>12360</v>
      </c>
      <c r="M540" t="s">
        <v>12361</v>
      </c>
      <c r="N540" t="s">
        <v>12362</v>
      </c>
      <c r="O540" t="s">
        <v>12363</v>
      </c>
      <c r="P540">
        <f>-578.209631893502 -10.1885900046595 -364.793308999575</f>
        <v>-953.19153089773658</v>
      </c>
      <c r="Q540" t="s">
        <v>12364</v>
      </c>
      <c r="R540" t="s">
        <v>12365</v>
      </c>
      <c r="S540" t="s">
        <v>12366</v>
      </c>
      <c r="T540" t="s">
        <v>12367</v>
      </c>
      <c r="U540" t="s">
        <v>12368</v>
      </c>
      <c r="V540" t="s">
        <v>12369</v>
      </c>
      <c r="W540" t="s">
        <v>12370</v>
      </c>
      <c r="X540" t="s">
        <v>12371</v>
      </c>
      <c r="Y540" t="s">
        <v>12372</v>
      </c>
    </row>
    <row r="541" spans="1:25" x14ac:dyDescent="0.3">
      <c r="A541">
        <v>27000</v>
      </c>
      <c r="B541" t="s">
        <v>12373</v>
      </c>
      <c r="C541" t="s">
        <v>12374</v>
      </c>
      <c r="D541" t="s">
        <v>12375</v>
      </c>
      <c r="E541" t="s">
        <v>12376</v>
      </c>
      <c r="F541" t="s">
        <v>12377</v>
      </c>
      <c r="G541" t="s">
        <v>12378</v>
      </c>
      <c r="H541" t="s">
        <v>12379</v>
      </c>
      <c r="I541" t="s">
        <v>12380</v>
      </c>
      <c r="J541" t="s">
        <v>12381</v>
      </c>
      <c r="K541" t="s">
        <v>12382</v>
      </c>
      <c r="L541" t="s">
        <v>12383</v>
      </c>
      <c r="M541" t="s">
        <v>12384</v>
      </c>
      <c r="N541" t="s">
        <v>12385</v>
      </c>
      <c r="O541" t="s">
        <v>12386</v>
      </c>
      <c r="P541">
        <f>-578.752759077187 -10.4446414449756 -364.811576501393</f>
        <v>-954.00897702355553</v>
      </c>
      <c r="Q541" t="s">
        <v>12387</v>
      </c>
      <c r="R541" t="s">
        <v>12388</v>
      </c>
      <c r="S541" t="s">
        <v>12389</v>
      </c>
      <c r="T541" t="s">
        <v>12390</v>
      </c>
      <c r="U541" t="s">
        <v>12391</v>
      </c>
      <c r="V541" t="s">
        <v>12392</v>
      </c>
      <c r="W541" t="s">
        <v>12393</v>
      </c>
      <c r="X541" t="s">
        <v>12394</v>
      </c>
      <c r="Y541" t="s">
        <v>12395</v>
      </c>
    </row>
    <row r="542" spans="1:25" x14ac:dyDescent="0.3">
      <c r="A542">
        <v>27050</v>
      </c>
      <c r="B542" t="s">
        <v>12396</v>
      </c>
      <c r="C542" t="s">
        <v>12397</v>
      </c>
      <c r="D542" t="s">
        <v>12398</v>
      </c>
      <c r="E542" t="s">
        <v>12399</v>
      </c>
      <c r="F542" t="s">
        <v>12400</v>
      </c>
      <c r="G542" t="s">
        <v>12401</v>
      </c>
      <c r="H542" t="s">
        <v>12402</v>
      </c>
      <c r="I542" t="s">
        <v>12403</v>
      </c>
      <c r="J542" t="s">
        <v>12404</v>
      </c>
      <c r="K542" t="s">
        <v>12405</v>
      </c>
      <c r="L542" t="s">
        <v>12406</v>
      </c>
      <c r="M542" t="s">
        <v>12407</v>
      </c>
      <c r="N542" t="s">
        <v>12408</v>
      </c>
      <c r="O542" t="s">
        <v>12409</v>
      </c>
      <c r="P542">
        <f>-579.080986749561 -10.6394264481569 -364.82638629551</f>
        <v>-954.54679949322792</v>
      </c>
      <c r="Q542" t="s">
        <v>12410</v>
      </c>
      <c r="R542" t="s">
        <v>12411</v>
      </c>
      <c r="S542" t="s">
        <v>12412</v>
      </c>
      <c r="T542" t="s">
        <v>12413</v>
      </c>
      <c r="U542" t="s">
        <v>12414</v>
      </c>
      <c r="V542" t="s">
        <v>12415</v>
      </c>
      <c r="W542" t="s">
        <v>12416</v>
      </c>
      <c r="X542" t="s">
        <v>12417</v>
      </c>
      <c r="Y542" t="s">
        <v>12418</v>
      </c>
    </row>
    <row r="543" spans="1:25" x14ac:dyDescent="0.3">
      <c r="A543">
        <v>27100</v>
      </c>
      <c r="B543" t="s">
        <v>12419</v>
      </c>
      <c r="C543" t="s">
        <v>12420</v>
      </c>
      <c r="D543" t="s">
        <v>12421</v>
      </c>
      <c r="E543" t="s">
        <v>12422</v>
      </c>
      <c r="F543" t="s">
        <v>12423</v>
      </c>
      <c r="G543" t="s">
        <v>12424</v>
      </c>
      <c r="H543" t="s">
        <v>12425</v>
      </c>
      <c r="I543" t="s">
        <v>12426</v>
      </c>
      <c r="J543" t="s">
        <v>12427</v>
      </c>
      <c r="K543" t="s">
        <v>12428</v>
      </c>
      <c r="L543" t="s">
        <v>12429</v>
      </c>
      <c r="M543" t="s">
        <v>12430</v>
      </c>
      <c r="N543" t="s">
        <v>12431</v>
      </c>
      <c r="O543" t="s">
        <v>12432</v>
      </c>
      <c r="P543">
        <f>-579.898488556195 -11.2949071291239 -364.90082347477</f>
        <v>-956.09421916008887</v>
      </c>
      <c r="Q543" t="s">
        <v>12433</v>
      </c>
      <c r="R543" t="s">
        <v>12434</v>
      </c>
      <c r="S543" t="s">
        <v>12435</v>
      </c>
      <c r="T543" t="s">
        <v>12436</v>
      </c>
      <c r="U543" t="s">
        <v>12437</v>
      </c>
      <c r="V543" t="s">
        <v>12438</v>
      </c>
      <c r="W543" t="s">
        <v>12439</v>
      </c>
      <c r="X543" t="s">
        <v>12440</v>
      </c>
      <c r="Y543" t="s">
        <v>12441</v>
      </c>
    </row>
    <row r="544" spans="1:25" x14ac:dyDescent="0.3">
      <c r="A544">
        <v>27150</v>
      </c>
      <c r="B544" t="s">
        <v>12442</v>
      </c>
      <c r="C544" t="s">
        <v>12443</v>
      </c>
      <c r="D544" t="s">
        <v>12444</v>
      </c>
      <c r="E544" t="s">
        <v>12445</v>
      </c>
      <c r="F544" t="s">
        <v>12446</v>
      </c>
      <c r="G544" t="s">
        <v>12447</v>
      </c>
      <c r="H544" t="s">
        <v>12448</v>
      </c>
      <c r="I544" t="s">
        <v>12449</v>
      </c>
      <c r="J544" t="s">
        <v>12450</v>
      </c>
      <c r="K544" t="s">
        <v>12451</v>
      </c>
      <c r="L544" t="s">
        <v>12452</v>
      </c>
      <c r="M544" t="s">
        <v>12453</v>
      </c>
      <c r="N544" t="s">
        <v>12454</v>
      </c>
      <c r="O544" t="s">
        <v>12455</v>
      </c>
      <c r="P544">
        <f>-580.341632067934 -11.5329033168262 -364.940497328191</f>
        <v>-956.81503271295117</v>
      </c>
      <c r="Q544" t="s">
        <v>12456</v>
      </c>
      <c r="R544" t="s">
        <v>12457</v>
      </c>
      <c r="S544" t="s">
        <v>12458</v>
      </c>
      <c r="T544" t="s">
        <v>12459</v>
      </c>
      <c r="U544" t="s">
        <v>12460</v>
      </c>
      <c r="V544" t="s">
        <v>12461</v>
      </c>
      <c r="W544" t="s">
        <v>12462</v>
      </c>
      <c r="X544" t="s">
        <v>12463</v>
      </c>
      <c r="Y544" t="s">
        <v>12464</v>
      </c>
    </row>
    <row r="545" spans="1:25" x14ac:dyDescent="0.3">
      <c r="A545">
        <v>27200</v>
      </c>
      <c r="B545" t="s">
        <v>12465</v>
      </c>
      <c r="C545" t="s">
        <v>12466</v>
      </c>
      <c r="D545" t="s">
        <v>12467</v>
      </c>
      <c r="E545" t="s">
        <v>12468</v>
      </c>
      <c r="F545" t="s">
        <v>12469</v>
      </c>
      <c r="G545" t="s">
        <v>12470</v>
      </c>
      <c r="H545" t="s">
        <v>12471</v>
      </c>
      <c r="I545" t="s">
        <v>12472</v>
      </c>
      <c r="J545" t="s">
        <v>12473</v>
      </c>
      <c r="K545" t="s">
        <v>12474</v>
      </c>
      <c r="L545" t="s">
        <v>12475</v>
      </c>
      <c r="M545" t="s">
        <v>12476</v>
      </c>
      <c r="N545" t="s">
        <v>12477</v>
      </c>
      <c r="O545" t="s">
        <v>12478</v>
      </c>
      <c r="P545">
        <f>-581.021518878373 -11.823423975653 -364.948868299425</f>
        <v>-957.79381115345086</v>
      </c>
      <c r="Q545" t="s">
        <v>12479</v>
      </c>
      <c r="R545" t="s">
        <v>12480</v>
      </c>
      <c r="S545" t="s">
        <v>12481</v>
      </c>
      <c r="T545" t="s">
        <v>12482</v>
      </c>
      <c r="U545" t="s">
        <v>12483</v>
      </c>
      <c r="V545" t="s">
        <v>12484</v>
      </c>
      <c r="W545" t="s">
        <v>12485</v>
      </c>
      <c r="X545" t="s">
        <v>12486</v>
      </c>
      <c r="Y545" t="s">
        <v>12487</v>
      </c>
    </row>
    <row r="546" spans="1:25" x14ac:dyDescent="0.3">
      <c r="A546">
        <v>27250</v>
      </c>
      <c r="B546" t="s">
        <v>12488</v>
      </c>
      <c r="C546" t="s">
        <v>12489</v>
      </c>
      <c r="D546" t="s">
        <v>12490</v>
      </c>
      <c r="E546" t="s">
        <v>12491</v>
      </c>
      <c r="F546" t="s">
        <v>12492</v>
      </c>
      <c r="G546" t="s">
        <v>12493</v>
      </c>
      <c r="H546" t="s">
        <v>12494</v>
      </c>
      <c r="I546" t="s">
        <v>12495</v>
      </c>
      <c r="J546" t="s">
        <v>12496</v>
      </c>
      <c r="K546" t="s">
        <v>12497</v>
      </c>
      <c r="L546" t="s">
        <v>12498</v>
      </c>
      <c r="M546" t="s">
        <v>12499</v>
      </c>
      <c r="N546" t="s">
        <v>12500</v>
      </c>
      <c r="O546" t="s">
        <v>12501</v>
      </c>
      <c r="P546">
        <f>-581.335618989688 -11.970556320226 -364.957515457949</f>
        <v>-958.26369076786295</v>
      </c>
      <c r="Q546" t="s">
        <v>12502</v>
      </c>
      <c r="R546" t="s">
        <v>12503</v>
      </c>
      <c r="S546" t="s">
        <v>12504</v>
      </c>
      <c r="T546" t="s">
        <v>12505</v>
      </c>
      <c r="U546" t="s">
        <v>12506</v>
      </c>
      <c r="V546" t="s">
        <v>12507</v>
      </c>
      <c r="W546" t="s">
        <v>12508</v>
      </c>
      <c r="X546" t="s">
        <v>12509</v>
      </c>
      <c r="Y546" t="s">
        <v>12510</v>
      </c>
    </row>
    <row r="547" spans="1:25" x14ac:dyDescent="0.3">
      <c r="A547">
        <v>27300</v>
      </c>
      <c r="B547" t="s">
        <v>12511</v>
      </c>
      <c r="C547" t="s">
        <v>12512</v>
      </c>
      <c r="D547" t="s">
        <v>12513</v>
      </c>
      <c r="E547" t="s">
        <v>12514</v>
      </c>
      <c r="F547" t="s">
        <v>12515</v>
      </c>
      <c r="G547" t="s">
        <v>12516</v>
      </c>
      <c r="H547" t="s">
        <v>12517</v>
      </c>
      <c r="I547" t="s">
        <v>12518</v>
      </c>
      <c r="J547" t="s">
        <v>12519</v>
      </c>
      <c r="K547" t="s">
        <v>12520</v>
      </c>
      <c r="L547" t="s">
        <v>12521</v>
      </c>
      <c r="M547" t="s">
        <v>12522</v>
      </c>
      <c r="N547" t="s">
        <v>12523</v>
      </c>
      <c r="O547" t="s">
        <v>12524</v>
      </c>
      <c r="P547">
        <f>-581.938619036477 -12.2581445829858 -365.045130035025</f>
        <v>-959.24189365448774</v>
      </c>
      <c r="Q547" t="s">
        <v>12525</v>
      </c>
      <c r="R547" t="s">
        <v>12526</v>
      </c>
      <c r="S547" t="s">
        <v>12527</v>
      </c>
      <c r="T547" t="s">
        <v>12528</v>
      </c>
      <c r="U547" t="s">
        <v>12529</v>
      </c>
      <c r="V547" t="s">
        <v>12530</v>
      </c>
      <c r="W547" t="s">
        <v>12531</v>
      </c>
      <c r="X547" t="s">
        <v>12532</v>
      </c>
      <c r="Y547" t="s">
        <v>12533</v>
      </c>
    </row>
    <row r="548" spans="1:25" x14ac:dyDescent="0.3">
      <c r="A548">
        <v>27350</v>
      </c>
      <c r="B548" t="s">
        <v>12534</v>
      </c>
      <c r="C548" t="s">
        <v>12535</v>
      </c>
      <c r="D548" t="s">
        <v>12536</v>
      </c>
      <c r="E548" t="s">
        <v>12537</v>
      </c>
      <c r="F548" t="s">
        <v>12538</v>
      </c>
      <c r="G548" t="s">
        <v>12539</v>
      </c>
      <c r="H548" t="s">
        <v>12540</v>
      </c>
      <c r="I548" t="s">
        <v>12541</v>
      </c>
      <c r="J548" t="s">
        <v>12542</v>
      </c>
      <c r="K548" t="s">
        <v>12543</v>
      </c>
      <c r="L548" t="s">
        <v>12544</v>
      </c>
      <c r="M548" t="s">
        <v>12545</v>
      </c>
      <c r="N548" t="s">
        <v>12546</v>
      </c>
      <c r="O548" t="s">
        <v>12547</v>
      </c>
      <c r="P548">
        <f>-582.371526576778 -12.257671046747 -365.048219725366</f>
        <v>-959.67741734889091</v>
      </c>
      <c r="Q548" t="s">
        <v>12548</v>
      </c>
      <c r="R548" t="s">
        <v>12549</v>
      </c>
      <c r="S548" t="s">
        <v>12550</v>
      </c>
      <c r="T548" t="s">
        <v>12551</v>
      </c>
      <c r="U548" t="s">
        <v>12552</v>
      </c>
      <c r="V548" t="s">
        <v>12553</v>
      </c>
      <c r="W548" t="s">
        <v>12554</v>
      </c>
      <c r="X548" t="s">
        <v>12555</v>
      </c>
      <c r="Y548" t="s">
        <v>12556</v>
      </c>
    </row>
    <row r="549" spans="1:25" x14ac:dyDescent="0.3">
      <c r="A549">
        <v>27400</v>
      </c>
      <c r="B549" t="s">
        <v>12557</v>
      </c>
      <c r="C549" t="s">
        <v>12558</v>
      </c>
      <c r="D549" t="s">
        <v>12559</v>
      </c>
      <c r="E549" t="s">
        <v>12560</v>
      </c>
      <c r="F549" t="s">
        <v>12561</v>
      </c>
      <c r="G549" t="s">
        <v>12562</v>
      </c>
      <c r="H549" t="s">
        <v>12563</v>
      </c>
      <c r="I549" t="s">
        <v>12564</v>
      </c>
      <c r="J549" t="s">
        <v>12565</v>
      </c>
      <c r="K549" t="s">
        <v>12566</v>
      </c>
      <c r="L549" t="s">
        <v>12567</v>
      </c>
      <c r="M549" t="s">
        <v>12568</v>
      </c>
      <c r="N549" t="s">
        <v>12569</v>
      </c>
      <c r="O549" t="s">
        <v>12570</v>
      </c>
      <c r="P549">
        <f>-583.490516328316 -12.9288376255315 -365.013383408265</f>
        <v>-961.43273736211245</v>
      </c>
      <c r="Q549" t="s">
        <v>12571</v>
      </c>
      <c r="R549" t="s">
        <v>12572</v>
      </c>
      <c r="S549" t="s">
        <v>12573</v>
      </c>
      <c r="T549" t="s">
        <v>12574</v>
      </c>
      <c r="U549" t="s">
        <v>12575</v>
      </c>
      <c r="V549" t="s">
        <v>12576</v>
      </c>
      <c r="W549" t="s">
        <v>12577</v>
      </c>
      <c r="X549" t="s">
        <v>12578</v>
      </c>
      <c r="Y549" t="s">
        <v>12579</v>
      </c>
    </row>
    <row r="550" spans="1:25" x14ac:dyDescent="0.3">
      <c r="A550">
        <v>27450</v>
      </c>
      <c r="B550" t="s">
        <v>12580</v>
      </c>
      <c r="C550" t="s">
        <v>12581</v>
      </c>
      <c r="D550" t="s">
        <v>12582</v>
      </c>
      <c r="E550" t="s">
        <v>12583</v>
      </c>
      <c r="F550" t="s">
        <v>12584</v>
      </c>
      <c r="G550" t="s">
        <v>12585</v>
      </c>
      <c r="H550" t="s">
        <v>12586</v>
      </c>
      <c r="I550" t="s">
        <v>12587</v>
      </c>
      <c r="J550" t="s">
        <v>12588</v>
      </c>
      <c r="K550" t="s">
        <v>12589</v>
      </c>
      <c r="L550" t="s">
        <v>12590</v>
      </c>
      <c r="M550" t="s">
        <v>12591</v>
      </c>
      <c r="N550" t="s">
        <v>12592</v>
      </c>
      <c r="O550" t="s">
        <v>12593</v>
      </c>
      <c r="P550">
        <f>-584.034264011302 -13.1005373824917 -364.690115020136</f>
        <v>-961.8249164139296</v>
      </c>
      <c r="Q550" t="s">
        <v>12594</v>
      </c>
      <c r="R550" t="s">
        <v>12595</v>
      </c>
      <c r="S550" t="s">
        <v>12596</v>
      </c>
      <c r="T550" t="s">
        <v>12597</v>
      </c>
      <c r="U550" t="s">
        <v>12598</v>
      </c>
      <c r="V550" t="s">
        <v>12599</v>
      </c>
      <c r="W550" t="s">
        <v>12600</v>
      </c>
      <c r="X550" t="s">
        <v>12601</v>
      </c>
      <c r="Y550" t="s">
        <v>12602</v>
      </c>
    </row>
    <row r="551" spans="1:25" x14ac:dyDescent="0.3">
      <c r="A551">
        <v>27500</v>
      </c>
      <c r="B551" t="s">
        <v>12603</v>
      </c>
      <c r="C551" t="s">
        <v>12604</v>
      </c>
      <c r="D551" t="s">
        <v>12605</v>
      </c>
      <c r="E551" t="s">
        <v>12606</v>
      </c>
      <c r="F551" t="s">
        <v>12607</v>
      </c>
      <c r="G551" t="s">
        <v>12608</v>
      </c>
      <c r="H551" t="s">
        <v>12609</v>
      </c>
      <c r="I551" t="s">
        <v>12610</v>
      </c>
      <c r="J551" t="s">
        <v>12611</v>
      </c>
      <c r="K551" t="s">
        <v>12612</v>
      </c>
      <c r="L551" t="s">
        <v>12613</v>
      </c>
      <c r="M551" t="s">
        <v>12614</v>
      </c>
      <c r="N551" t="s">
        <v>12615</v>
      </c>
      <c r="O551" t="s">
        <v>12616</v>
      </c>
      <c r="P551">
        <f>-584.127222141735 -12.9344204145009 -364.593055006214</f>
        <v>-961.65469756244988</v>
      </c>
      <c r="Q551" t="s">
        <v>12617</v>
      </c>
      <c r="R551" t="s">
        <v>12618</v>
      </c>
      <c r="S551" t="s">
        <v>12619</v>
      </c>
      <c r="T551" t="s">
        <v>12620</v>
      </c>
      <c r="U551" t="s">
        <v>12621</v>
      </c>
      <c r="V551" t="s">
        <v>12622</v>
      </c>
      <c r="W551" t="s">
        <v>12623</v>
      </c>
      <c r="X551" t="s">
        <v>12624</v>
      </c>
      <c r="Y551" t="s">
        <v>12625</v>
      </c>
    </row>
    <row r="552" spans="1:25" x14ac:dyDescent="0.3">
      <c r="A552">
        <v>27550</v>
      </c>
      <c r="B552" t="s">
        <v>12626</v>
      </c>
      <c r="C552" t="s">
        <v>12627</v>
      </c>
      <c r="D552" t="s">
        <v>12628</v>
      </c>
      <c r="E552" t="s">
        <v>12629</v>
      </c>
      <c r="F552" t="s">
        <v>12630</v>
      </c>
      <c r="G552" t="s">
        <v>12631</v>
      </c>
      <c r="H552" t="s">
        <v>12632</v>
      </c>
      <c r="I552" t="s">
        <v>12633</v>
      </c>
      <c r="J552" t="s">
        <v>12634</v>
      </c>
      <c r="K552" t="s">
        <v>12635</v>
      </c>
      <c r="L552" t="s">
        <v>12636</v>
      </c>
      <c r="M552" t="s">
        <v>12637</v>
      </c>
      <c r="N552" t="s">
        <v>12638</v>
      </c>
      <c r="O552" t="s">
        <v>12639</v>
      </c>
      <c r="P552">
        <f>-584.051509955619 -12.6890951701566 -364.562102812874</f>
        <v>-961.30270793864975</v>
      </c>
      <c r="Q552" t="s">
        <v>12640</v>
      </c>
      <c r="R552" t="s">
        <v>12641</v>
      </c>
      <c r="S552" t="s">
        <v>12642</v>
      </c>
      <c r="T552" t="s">
        <v>12643</v>
      </c>
      <c r="U552" t="s">
        <v>12644</v>
      </c>
      <c r="V552" t="s">
        <v>12645</v>
      </c>
      <c r="W552" t="s">
        <v>12646</v>
      </c>
      <c r="X552" t="s">
        <v>12647</v>
      </c>
      <c r="Y552" t="s">
        <v>12648</v>
      </c>
    </row>
    <row r="553" spans="1:25" x14ac:dyDescent="0.3">
      <c r="A553">
        <v>27600</v>
      </c>
      <c r="B553" t="s">
        <v>12649</v>
      </c>
      <c r="C553" t="s">
        <v>12650</v>
      </c>
      <c r="D553" t="s">
        <v>12651</v>
      </c>
      <c r="E553" t="s">
        <v>12652</v>
      </c>
      <c r="F553" t="s">
        <v>12653</v>
      </c>
      <c r="G553" t="s">
        <v>12654</v>
      </c>
      <c r="H553" t="s">
        <v>12655</v>
      </c>
      <c r="I553" t="s">
        <v>12656</v>
      </c>
      <c r="J553" t="s">
        <v>12657</v>
      </c>
      <c r="K553" t="s">
        <v>12658</v>
      </c>
      <c r="L553" t="s">
        <v>12659</v>
      </c>
      <c r="M553" t="s">
        <v>12660</v>
      </c>
      <c r="N553" t="s">
        <v>12661</v>
      </c>
      <c r="O553" t="s">
        <v>12662</v>
      </c>
      <c r="P553">
        <f>-583.492934403786 -12.194200942733 -364.388071397045</f>
        <v>-960.07520674356397</v>
      </c>
      <c r="Q553" t="s">
        <v>12663</v>
      </c>
      <c r="R553" t="s">
        <v>12664</v>
      </c>
      <c r="S553" t="s">
        <v>12665</v>
      </c>
      <c r="T553" t="s">
        <v>12666</v>
      </c>
      <c r="U553" t="s">
        <v>12667</v>
      </c>
      <c r="V553" t="s">
        <v>12668</v>
      </c>
      <c r="W553" t="s">
        <v>12669</v>
      </c>
      <c r="X553" t="s">
        <v>12670</v>
      </c>
      <c r="Y553" t="s">
        <v>12671</v>
      </c>
    </row>
    <row r="554" spans="1:25" x14ac:dyDescent="0.3">
      <c r="A554">
        <v>27650</v>
      </c>
      <c r="B554" t="s">
        <v>12672</v>
      </c>
      <c r="C554" t="s">
        <v>12673</v>
      </c>
      <c r="D554" t="s">
        <v>12674</v>
      </c>
      <c r="E554" t="s">
        <v>12675</v>
      </c>
      <c r="F554" t="s">
        <v>12676</v>
      </c>
      <c r="G554" t="s">
        <v>12677</v>
      </c>
      <c r="H554" t="s">
        <v>12678</v>
      </c>
      <c r="I554" t="s">
        <v>12679</v>
      </c>
      <c r="J554" t="s">
        <v>12680</v>
      </c>
      <c r="K554" t="s">
        <v>12681</v>
      </c>
      <c r="L554" t="s">
        <v>12682</v>
      </c>
      <c r="M554" t="s">
        <v>12683</v>
      </c>
      <c r="N554" t="s">
        <v>12684</v>
      </c>
      <c r="O554" t="s">
        <v>12685</v>
      </c>
      <c r="P554">
        <f>-583.011020045828 -11.9979769452652 -364.31244473751</f>
        <v>-959.3214417286033</v>
      </c>
      <c r="Q554" t="s">
        <v>12686</v>
      </c>
      <c r="R554" t="s">
        <v>12687</v>
      </c>
      <c r="S554" t="s">
        <v>12688</v>
      </c>
      <c r="T554" t="s">
        <v>12689</v>
      </c>
      <c r="U554" t="s">
        <v>12690</v>
      </c>
      <c r="V554" t="s">
        <v>12691</v>
      </c>
      <c r="W554" t="s">
        <v>12692</v>
      </c>
      <c r="X554" t="s">
        <v>12693</v>
      </c>
      <c r="Y554" t="s">
        <v>12694</v>
      </c>
    </row>
    <row r="555" spans="1:25" x14ac:dyDescent="0.3">
      <c r="A555">
        <v>27700</v>
      </c>
      <c r="B555" t="s">
        <v>12695</v>
      </c>
      <c r="C555" t="s">
        <v>12696</v>
      </c>
      <c r="D555" t="s">
        <v>12697</v>
      </c>
      <c r="E555" t="s">
        <v>12698</v>
      </c>
      <c r="F555" t="s">
        <v>12699</v>
      </c>
      <c r="G555" t="s">
        <v>12700</v>
      </c>
      <c r="H555" t="s">
        <v>12701</v>
      </c>
      <c r="I555" t="s">
        <v>12702</v>
      </c>
      <c r="J555" t="s">
        <v>12703</v>
      </c>
      <c r="K555" t="s">
        <v>12704</v>
      </c>
      <c r="L555" t="s">
        <v>12705</v>
      </c>
      <c r="M555" t="s">
        <v>12706</v>
      </c>
      <c r="N555" t="s">
        <v>12707</v>
      </c>
      <c r="O555" t="s">
        <v>12708</v>
      </c>
      <c r="P555">
        <f>-581.68773067889 -11.5806125359495 -364.202583976887</f>
        <v>-957.47092719172656</v>
      </c>
      <c r="Q555" t="s">
        <v>12709</v>
      </c>
      <c r="R555" t="s">
        <v>12710</v>
      </c>
      <c r="S555" t="s">
        <v>12711</v>
      </c>
      <c r="T555" t="s">
        <v>12712</v>
      </c>
      <c r="U555" t="s">
        <v>12713</v>
      </c>
      <c r="V555" t="s">
        <v>12714</v>
      </c>
      <c r="W555" t="s">
        <v>12715</v>
      </c>
      <c r="X555" t="s">
        <v>12716</v>
      </c>
      <c r="Y555" t="s">
        <v>12717</v>
      </c>
    </row>
    <row r="556" spans="1:25" x14ac:dyDescent="0.3">
      <c r="A556">
        <v>27750</v>
      </c>
      <c r="B556" t="s">
        <v>12718</v>
      </c>
      <c r="C556" t="s">
        <v>12719</v>
      </c>
      <c r="D556" t="s">
        <v>12720</v>
      </c>
      <c r="E556" t="s">
        <v>12721</v>
      </c>
      <c r="F556" t="s">
        <v>12722</v>
      </c>
      <c r="G556" t="s">
        <v>12723</v>
      </c>
      <c r="H556" t="s">
        <v>12724</v>
      </c>
      <c r="I556" t="s">
        <v>12725</v>
      </c>
      <c r="J556" t="s">
        <v>12726</v>
      </c>
      <c r="K556" t="s">
        <v>12727</v>
      </c>
      <c r="L556" t="s">
        <v>12728</v>
      </c>
      <c r="M556" t="s">
        <v>12729</v>
      </c>
      <c r="N556" t="s">
        <v>12730</v>
      </c>
      <c r="O556" t="s">
        <v>12731</v>
      </c>
      <c r="P556">
        <f>-580.839755378851 -11.3186135673002 -364.132923606203</f>
        <v>-956.29129255235421</v>
      </c>
      <c r="Q556" t="s">
        <v>12732</v>
      </c>
      <c r="R556" t="s">
        <v>12733</v>
      </c>
      <c r="S556" t="s">
        <v>12734</v>
      </c>
      <c r="T556" t="s">
        <v>12735</v>
      </c>
      <c r="U556" t="s">
        <v>12736</v>
      </c>
      <c r="V556" t="s">
        <v>12737</v>
      </c>
      <c r="W556" t="s">
        <v>12738</v>
      </c>
      <c r="X556" t="s">
        <v>12739</v>
      </c>
      <c r="Y556" t="s">
        <v>12740</v>
      </c>
    </row>
    <row r="557" spans="1:25" x14ac:dyDescent="0.3">
      <c r="A557">
        <v>27800</v>
      </c>
      <c r="B557" t="s">
        <v>12741</v>
      </c>
      <c r="C557" t="s">
        <v>12742</v>
      </c>
      <c r="D557" t="s">
        <v>12743</v>
      </c>
      <c r="E557" t="s">
        <v>12744</v>
      </c>
      <c r="F557" t="s">
        <v>12745</v>
      </c>
      <c r="G557" t="s">
        <v>12746</v>
      </c>
      <c r="H557" t="s">
        <v>12747</v>
      </c>
      <c r="I557" t="s">
        <v>12748</v>
      </c>
      <c r="J557" t="s">
        <v>12749</v>
      </c>
      <c r="K557" t="s">
        <v>12750</v>
      </c>
      <c r="L557" t="s">
        <v>12751</v>
      </c>
      <c r="M557" t="s">
        <v>12752</v>
      </c>
      <c r="N557" t="s">
        <v>12753</v>
      </c>
      <c r="O557" t="s">
        <v>12754</v>
      </c>
      <c r="P557">
        <f>-579.051003216087 -11.2513793677065 -364.060347658498</f>
        <v>-954.36273024229149</v>
      </c>
      <c r="Q557" t="s">
        <v>12755</v>
      </c>
      <c r="R557" t="s">
        <v>12756</v>
      </c>
      <c r="S557" t="s">
        <v>12757</v>
      </c>
      <c r="T557" t="s">
        <v>12758</v>
      </c>
      <c r="U557" t="s">
        <v>12759</v>
      </c>
      <c r="V557" t="s">
        <v>12760</v>
      </c>
      <c r="W557" t="s">
        <v>12761</v>
      </c>
      <c r="X557" t="s">
        <v>12762</v>
      </c>
      <c r="Y557" t="s">
        <v>12763</v>
      </c>
    </row>
    <row r="558" spans="1:25" x14ac:dyDescent="0.3">
      <c r="A558">
        <v>27850</v>
      </c>
      <c r="B558" t="s">
        <v>12764</v>
      </c>
      <c r="C558" t="s">
        <v>12765</v>
      </c>
      <c r="D558" t="s">
        <v>12766</v>
      </c>
      <c r="E558" t="s">
        <v>12767</v>
      </c>
      <c r="F558" t="s">
        <v>12768</v>
      </c>
      <c r="G558" t="s">
        <v>12769</v>
      </c>
      <c r="H558" t="s">
        <v>12770</v>
      </c>
      <c r="I558" t="s">
        <v>12771</v>
      </c>
      <c r="J558" t="s">
        <v>12772</v>
      </c>
      <c r="K558" t="s">
        <v>12773</v>
      </c>
      <c r="L558" t="s">
        <v>12774</v>
      </c>
      <c r="M558" t="s">
        <v>12775</v>
      </c>
      <c r="N558" t="s">
        <v>12776</v>
      </c>
      <c r="O558" t="s">
        <v>12777</v>
      </c>
      <c r="P558">
        <f>-578.235421767612 -11.1605552461745 -363.980489364142</f>
        <v>-953.37646637792841</v>
      </c>
      <c r="Q558" t="s">
        <v>12778</v>
      </c>
      <c r="R558" t="s">
        <v>12779</v>
      </c>
      <c r="S558" t="s">
        <v>12780</v>
      </c>
      <c r="T558" t="s">
        <v>12781</v>
      </c>
      <c r="U558" t="s">
        <v>12782</v>
      </c>
      <c r="V558" t="s">
        <v>12783</v>
      </c>
      <c r="W558" t="s">
        <v>12784</v>
      </c>
      <c r="X558" t="s">
        <v>12785</v>
      </c>
      <c r="Y558" t="s">
        <v>12786</v>
      </c>
    </row>
    <row r="559" spans="1:25" x14ac:dyDescent="0.3">
      <c r="A559">
        <v>27900</v>
      </c>
      <c r="B559" t="s">
        <v>12787</v>
      </c>
      <c r="C559" t="s">
        <v>12788</v>
      </c>
      <c r="D559" t="s">
        <v>12789</v>
      </c>
      <c r="E559" t="s">
        <v>12790</v>
      </c>
      <c r="F559" t="s">
        <v>12791</v>
      </c>
      <c r="G559" t="s">
        <v>12792</v>
      </c>
      <c r="H559" t="s">
        <v>12793</v>
      </c>
      <c r="I559" t="s">
        <v>12794</v>
      </c>
      <c r="J559" t="s">
        <v>12795</v>
      </c>
      <c r="K559" t="s">
        <v>12796</v>
      </c>
      <c r="L559" t="s">
        <v>12797</v>
      </c>
      <c r="M559" t="s">
        <v>12798</v>
      </c>
      <c r="N559" t="s">
        <v>12799</v>
      </c>
      <c r="O559" t="s">
        <v>12800</v>
      </c>
      <c r="P559">
        <f>-576.754700766268 -10.484003963335 -363.907992840922</f>
        <v>-951.14669757052502</v>
      </c>
      <c r="Q559" t="s">
        <v>12801</v>
      </c>
      <c r="R559" t="s">
        <v>12802</v>
      </c>
      <c r="S559" t="s">
        <v>12803</v>
      </c>
      <c r="T559" t="s">
        <v>12804</v>
      </c>
      <c r="U559" t="s">
        <v>12805</v>
      </c>
      <c r="V559" t="s">
        <v>12806</v>
      </c>
      <c r="W559" t="s">
        <v>12807</v>
      </c>
      <c r="X559" t="s">
        <v>12808</v>
      </c>
      <c r="Y559" t="s">
        <v>12809</v>
      </c>
    </row>
    <row r="560" spans="1:25" x14ac:dyDescent="0.3">
      <c r="A560">
        <v>27950</v>
      </c>
      <c r="B560" t="s">
        <v>12810</v>
      </c>
      <c r="C560" t="s">
        <v>12811</v>
      </c>
      <c r="D560" t="s">
        <v>12812</v>
      </c>
      <c r="E560" t="s">
        <v>12813</v>
      </c>
      <c r="F560" t="s">
        <v>12814</v>
      </c>
      <c r="G560" t="s">
        <v>12815</v>
      </c>
      <c r="H560" t="s">
        <v>12816</v>
      </c>
      <c r="I560" t="s">
        <v>12817</v>
      </c>
      <c r="J560" t="s">
        <v>12818</v>
      </c>
      <c r="K560" t="s">
        <v>12819</v>
      </c>
      <c r="L560" t="s">
        <v>12820</v>
      </c>
      <c r="M560" t="s">
        <v>12821</v>
      </c>
      <c r="N560" t="s">
        <v>12822</v>
      </c>
      <c r="O560" t="s">
        <v>12823</v>
      </c>
      <c r="P560">
        <f>-576.213075901697 -10.0803253012953 -363.845381736388</f>
        <v>-950.13878293938023</v>
      </c>
      <c r="Q560" t="s">
        <v>12824</v>
      </c>
      <c r="R560" t="s">
        <v>12825</v>
      </c>
      <c r="S560" t="s">
        <v>12826</v>
      </c>
      <c r="T560" t="s">
        <v>12827</v>
      </c>
      <c r="U560" t="s">
        <v>12828</v>
      </c>
      <c r="V560" t="s">
        <v>12829</v>
      </c>
      <c r="W560" t="s">
        <v>12830</v>
      </c>
      <c r="X560" t="s">
        <v>12831</v>
      </c>
      <c r="Y560" t="s">
        <v>12832</v>
      </c>
    </row>
    <row r="561" spans="1:25" x14ac:dyDescent="0.3">
      <c r="A561">
        <v>28000</v>
      </c>
      <c r="B561" t="s">
        <v>12833</v>
      </c>
      <c r="C561" t="s">
        <v>12834</v>
      </c>
      <c r="D561" t="s">
        <v>12835</v>
      </c>
      <c r="E561" t="s">
        <v>12836</v>
      </c>
      <c r="F561" t="s">
        <v>12837</v>
      </c>
      <c r="G561" t="s">
        <v>12838</v>
      </c>
      <c r="H561" t="s">
        <v>12839</v>
      </c>
      <c r="I561" t="s">
        <v>12840</v>
      </c>
      <c r="J561" t="s">
        <v>12841</v>
      </c>
      <c r="K561" t="s">
        <v>12842</v>
      </c>
      <c r="L561" t="s">
        <v>12843</v>
      </c>
      <c r="M561" t="s">
        <v>12844</v>
      </c>
      <c r="N561" t="s">
        <v>12845</v>
      </c>
      <c r="O561" t="s">
        <v>12846</v>
      </c>
      <c r="P561">
        <f>-575.2983376117 -9.78166260673925 -363.596532802221</f>
        <v>-948.67653302066037</v>
      </c>
      <c r="Q561" t="s">
        <v>12847</v>
      </c>
      <c r="R561" t="s">
        <v>12848</v>
      </c>
      <c r="S561" t="s">
        <v>12849</v>
      </c>
      <c r="T561" t="s">
        <v>12850</v>
      </c>
      <c r="U561" t="s">
        <v>12851</v>
      </c>
      <c r="V561" t="s">
        <v>12852</v>
      </c>
      <c r="W561" t="s">
        <v>12853</v>
      </c>
      <c r="X561" t="s">
        <v>12854</v>
      </c>
      <c r="Y561" t="s">
        <v>12855</v>
      </c>
    </row>
    <row r="562" spans="1:25" x14ac:dyDescent="0.3">
      <c r="A562">
        <v>28050</v>
      </c>
      <c r="B562" t="s">
        <v>12856</v>
      </c>
      <c r="C562" t="s">
        <v>12857</v>
      </c>
      <c r="D562" t="s">
        <v>12858</v>
      </c>
      <c r="E562" t="s">
        <v>12859</v>
      </c>
      <c r="F562" t="s">
        <v>12860</v>
      </c>
      <c r="G562" t="s">
        <v>12861</v>
      </c>
      <c r="H562" t="s">
        <v>12862</v>
      </c>
      <c r="I562" t="s">
        <v>12863</v>
      </c>
      <c r="J562" t="s">
        <v>12864</v>
      </c>
      <c r="K562" t="s">
        <v>12865</v>
      </c>
      <c r="L562" t="s">
        <v>12866</v>
      </c>
      <c r="M562" t="s">
        <v>12867</v>
      </c>
      <c r="N562" t="s">
        <v>12868</v>
      </c>
      <c r="O562" t="s">
        <v>12869</v>
      </c>
      <c r="P562">
        <f>-574.510594250254 -9.946550091581 -363.434195697452</f>
        <v>-947.89134003928712</v>
      </c>
      <c r="Q562" t="s">
        <v>12870</v>
      </c>
      <c r="R562" t="s">
        <v>12871</v>
      </c>
      <c r="S562" t="s">
        <v>12872</v>
      </c>
      <c r="T562" t="s">
        <v>12873</v>
      </c>
      <c r="U562" t="s">
        <v>12874</v>
      </c>
      <c r="V562" t="s">
        <v>12875</v>
      </c>
      <c r="W562" t="s">
        <v>12876</v>
      </c>
      <c r="X562" t="s">
        <v>12877</v>
      </c>
      <c r="Y562" t="s">
        <v>12878</v>
      </c>
    </row>
    <row r="563" spans="1:25" x14ac:dyDescent="0.3">
      <c r="A563">
        <v>28100</v>
      </c>
      <c r="B563" t="s">
        <v>12879</v>
      </c>
      <c r="C563" t="s">
        <v>12880</v>
      </c>
      <c r="D563" t="s">
        <v>12881</v>
      </c>
      <c r="E563" t="s">
        <v>12882</v>
      </c>
      <c r="F563" t="s">
        <v>12883</v>
      </c>
      <c r="G563" t="s">
        <v>12884</v>
      </c>
      <c r="H563" t="s">
        <v>12885</v>
      </c>
      <c r="I563" t="s">
        <v>12886</v>
      </c>
      <c r="J563" t="s">
        <v>12887</v>
      </c>
      <c r="K563" t="s">
        <v>12888</v>
      </c>
      <c r="L563" t="s">
        <v>12889</v>
      </c>
      <c r="M563" t="s">
        <v>12890</v>
      </c>
      <c r="N563" t="s">
        <v>12891</v>
      </c>
      <c r="O563" t="s">
        <v>12892</v>
      </c>
      <c r="P563">
        <f>-574.098008570025 -9.6900520256761 -363.472834778025</f>
        <v>-947.26089537372604</v>
      </c>
      <c r="Q563" t="s">
        <v>12893</v>
      </c>
      <c r="R563" t="s">
        <v>12894</v>
      </c>
      <c r="S563" t="s">
        <v>12895</v>
      </c>
      <c r="T563" t="s">
        <v>12896</v>
      </c>
      <c r="U563" t="s">
        <v>12897</v>
      </c>
      <c r="V563" t="s">
        <v>12898</v>
      </c>
      <c r="W563" t="s">
        <v>12899</v>
      </c>
      <c r="X563" t="s">
        <v>12900</v>
      </c>
      <c r="Y563" t="s">
        <v>12901</v>
      </c>
    </row>
    <row r="564" spans="1:25" x14ac:dyDescent="0.3">
      <c r="A564">
        <v>28150</v>
      </c>
      <c r="B564" t="s">
        <v>12902</v>
      </c>
      <c r="C564" t="s">
        <v>12903</v>
      </c>
      <c r="D564" t="s">
        <v>12904</v>
      </c>
      <c r="E564" t="s">
        <v>12905</v>
      </c>
      <c r="F564" t="s">
        <v>12906</v>
      </c>
      <c r="G564" t="s">
        <v>12907</v>
      </c>
      <c r="H564" t="s">
        <v>12908</v>
      </c>
      <c r="I564" t="s">
        <v>12909</v>
      </c>
      <c r="J564" t="s">
        <v>12910</v>
      </c>
      <c r="K564" t="s">
        <v>12911</v>
      </c>
      <c r="L564" t="s">
        <v>12912</v>
      </c>
      <c r="M564" t="s">
        <v>12913</v>
      </c>
      <c r="N564" t="s">
        <v>12914</v>
      </c>
      <c r="O564" t="s">
        <v>12915</v>
      </c>
      <c r="P564">
        <f>-573.608052182395 -9.574754269187 -363.568399878669</f>
        <v>-946.75120633025108</v>
      </c>
      <c r="Q564" t="s">
        <v>12916</v>
      </c>
      <c r="R564" t="s">
        <v>12917</v>
      </c>
      <c r="S564" t="s">
        <v>12918</v>
      </c>
      <c r="T564" t="s">
        <v>12919</v>
      </c>
      <c r="U564" t="s">
        <v>12920</v>
      </c>
      <c r="V564" t="s">
        <v>12921</v>
      </c>
      <c r="W564" t="s">
        <v>12922</v>
      </c>
      <c r="X564" t="s">
        <v>12923</v>
      </c>
      <c r="Y564" t="s">
        <v>12924</v>
      </c>
    </row>
    <row r="565" spans="1:25" x14ac:dyDescent="0.3">
      <c r="A565">
        <v>28200</v>
      </c>
      <c r="B565" t="s">
        <v>12925</v>
      </c>
      <c r="C565" t="s">
        <v>12926</v>
      </c>
      <c r="D565" t="s">
        <v>12927</v>
      </c>
      <c r="E565" t="s">
        <v>12928</v>
      </c>
      <c r="F565" t="s">
        <v>12929</v>
      </c>
      <c r="G565" t="s">
        <v>12930</v>
      </c>
      <c r="H565" t="s">
        <v>12931</v>
      </c>
      <c r="I565" t="s">
        <v>12932</v>
      </c>
      <c r="J565" t="s">
        <v>12933</v>
      </c>
      <c r="K565" t="s">
        <v>12934</v>
      </c>
      <c r="L565" t="s">
        <v>12935</v>
      </c>
      <c r="M565" t="s">
        <v>12936</v>
      </c>
      <c r="N565" t="s">
        <v>12937</v>
      </c>
      <c r="O565" t="s">
        <v>12938</v>
      </c>
      <c r="P565">
        <f>-573.121686136351 -9.58004510665933 -363.554353719527</f>
        <v>-946.25608496253722</v>
      </c>
      <c r="Q565" t="s">
        <v>12939</v>
      </c>
      <c r="R565" t="s">
        <v>12940</v>
      </c>
      <c r="S565" t="s">
        <v>12941</v>
      </c>
      <c r="T565" t="s">
        <v>12942</v>
      </c>
      <c r="U565" t="s">
        <v>12943</v>
      </c>
      <c r="V565" t="s">
        <v>12944</v>
      </c>
      <c r="W565" t="s">
        <v>12945</v>
      </c>
      <c r="X565" t="s">
        <v>12946</v>
      </c>
      <c r="Y565" t="s">
        <v>12947</v>
      </c>
    </row>
    <row r="566" spans="1:25" x14ac:dyDescent="0.3">
      <c r="A566">
        <v>28250</v>
      </c>
      <c r="B566" t="s">
        <v>12948</v>
      </c>
      <c r="C566" t="s">
        <v>12949</v>
      </c>
      <c r="D566" t="s">
        <v>12950</v>
      </c>
      <c r="E566" t="s">
        <v>12951</v>
      </c>
      <c r="F566" t="s">
        <v>12952</v>
      </c>
      <c r="G566" t="s">
        <v>12953</v>
      </c>
      <c r="H566" t="s">
        <v>12954</v>
      </c>
      <c r="I566" t="s">
        <v>12955</v>
      </c>
      <c r="J566" t="s">
        <v>12956</v>
      </c>
      <c r="K566" t="s">
        <v>12957</v>
      </c>
      <c r="L566" t="s">
        <v>12958</v>
      </c>
      <c r="M566" t="s">
        <v>12959</v>
      </c>
      <c r="N566" t="s">
        <v>12960</v>
      </c>
      <c r="O566" t="s">
        <v>12961</v>
      </c>
      <c r="P566">
        <f>-572.898809907847 -9.77304506907944 -363.712111359469</f>
        <v>-946.38396633639536</v>
      </c>
      <c r="Q566" t="s">
        <v>12962</v>
      </c>
      <c r="R566" t="s">
        <v>12963</v>
      </c>
      <c r="S566" t="s">
        <v>12964</v>
      </c>
      <c r="T566" t="s">
        <v>12965</v>
      </c>
      <c r="U566" t="s">
        <v>12966</v>
      </c>
      <c r="V566" t="s">
        <v>12967</v>
      </c>
      <c r="W566" t="s">
        <v>12968</v>
      </c>
      <c r="X566" t="s">
        <v>12969</v>
      </c>
      <c r="Y566" t="s">
        <v>12970</v>
      </c>
    </row>
    <row r="567" spans="1:25" x14ac:dyDescent="0.3">
      <c r="A567">
        <v>28300</v>
      </c>
      <c r="B567" t="s">
        <v>12971</v>
      </c>
      <c r="C567" t="s">
        <v>12972</v>
      </c>
      <c r="D567" t="s">
        <v>12973</v>
      </c>
      <c r="E567" t="s">
        <v>12974</v>
      </c>
      <c r="F567" t="s">
        <v>12975</v>
      </c>
      <c r="G567" t="s">
        <v>12976</v>
      </c>
      <c r="H567" t="s">
        <v>12977</v>
      </c>
      <c r="I567" t="s">
        <v>12978</v>
      </c>
      <c r="J567" t="s">
        <v>12979</v>
      </c>
      <c r="K567" t="s">
        <v>12980</v>
      </c>
      <c r="L567" t="s">
        <v>12981</v>
      </c>
      <c r="M567" t="s">
        <v>12982</v>
      </c>
      <c r="N567" t="s">
        <v>12983</v>
      </c>
      <c r="O567" t="s">
        <v>12984</v>
      </c>
      <c r="P567">
        <f>-572.967493711652 -9.63199231246699 -363.79171727147</f>
        <v>-946.39120329558898</v>
      </c>
      <c r="Q567" t="s">
        <v>12985</v>
      </c>
      <c r="R567" t="s">
        <v>12986</v>
      </c>
      <c r="S567" t="s">
        <v>12987</v>
      </c>
      <c r="T567" t="s">
        <v>12988</v>
      </c>
      <c r="U567" t="s">
        <v>12989</v>
      </c>
      <c r="V567" t="s">
        <v>12990</v>
      </c>
      <c r="W567" t="s">
        <v>12991</v>
      </c>
      <c r="X567" t="s">
        <v>12992</v>
      </c>
      <c r="Y567" t="s">
        <v>12993</v>
      </c>
    </row>
    <row r="568" spans="1:25" x14ac:dyDescent="0.3">
      <c r="A568">
        <v>28350</v>
      </c>
      <c r="B568" t="s">
        <v>12994</v>
      </c>
      <c r="C568" t="s">
        <v>12995</v>
      </c>
      <c r="D568" t="s">
        <v>12996</v>
      </c>
      <c r="E568" t="s">
        <v>12997</v>
      </c>
      <c r="F568" t="s">
        <v>12998</v>
      </c>
      <c r="G568" t="s">
        <v>12999</v>
      </c>
      <c r="H568" t="s">
        <v>13000</v>
      </c>
      <c r="I568" t="s">
        <v>13001</v>
      </c>
      <c r="J568" t="s">
        <v>13002</v>
      </c>
      <c r="K568" t="s">
        <v>13003</v>
      </c>
      <c r="L568" t="s">
        <v>13004</v>
      </c>
      <c r="M568" t="s">
        <v>13005</v>
      </c>
      <c r="N568" t="s">
        <v>13006</v>
      </c>
      <c r="O568" t="s">
        <v>13007</v>
      </c>
      <c r="P568">
        <f>-573.017328608691 -9.42627347389225 -363.878569880305</f>
        <v>-946.32217196288821</v>
      </c>
      <c r="Q568" t="s">
        <v>13008</v>
      </c>
      <c r="R568" t="s">
        <v>13009</v>
      </c>
      <c r="S568" t="s">
        <v>13010</v>
      </c>
      <c r="T568" t="s">
        <v>13011</v>
      </c>
      <c r="U568" t="s">
        <v>13012</v>
      </c>
      <c r="V568" t="s">
        <v>13013</v>
      </c>
      <c r="W568" t="s">
        <v>13014</v>
      </c>
      <c r="X568" t="s">
        <v>13015</v>
      </c>
      <c r="Y568" t="s">
        <v>13016</v>
      </c>
    </row>
    <row r="569" spans="1:25" x14ac:dyDescent="0.3">
      <c r="A569">
        <v>28400</v>
      </c>
      <c r="B569" t="s">
        <v>13017</v>
      </c>
      <c r="C569" t="s">
        <v>13018</v>
      </c>
      <c r="D569" t="s">
        <v>13019</v>
      </c>
      <c r="E569" t="s">
        <v>13020</v>
      </c>
      <c r="F569" t="s">
        <v>13021</v>
      </c>
      <c r="G569" t="s">
        <v>13022</v>
      </c>
      <c r="H569" t="s">
        <v>13023</v>
      </c>
      <c r="I569" t="s">
        <v>13024</v>
      </c>
      <c r="J569" t="s">
        <v>13025</v>
      </c>
      <c r="K569" t="s">
        <v>13026</v>
      </c>
      <c r="L569" t="s">
        <v>13027</v>
      </c>
      <c r="M569" t="s">
        <v>13028</v>
      </c>
      <c r="N569" t="s">
        <v>13029</v>
      </c>
      <c r="O569" t="s">
        <v>13030</v>
      </c>
      <c r="P569">
        <f>-573.097334266459 -9.36274026382421 -364.192919203774</f>
        <v>-946.65299373405719</v>
      </c>
      <c r="Q569" t="s">
        <v>13031</v>
      </c>
      <c r="R569" t="s">
        <v>13032</v>
      </c>
      <c r="S569" t="s">
        <v>13033</v>
      </c>
      <c r="T569" t="s">
        <v>13034</v>
      </c>
      <c r="U569" t="s">
        <v>13035</v>
      </c>
      <c r="V569" t="s">
        <v>13036</v>
      </c>
      <c r="W569" t="s">
        <v>13037</v>
      </c>
      <c r="X569" t="s">
        <v>13038</v>
      </c>
      <c r="Y569" t="s">
        <v>13039</v>
      </c>
    </row>
    <row r="570" spans="1:25" x14ac:dyDescent="0.3">
      <c r="A570">
        <v>28450</v>
      </c>
      <c r="B570" t="s">
        <v>13040</v>
      </c>
      <c r="C570" t="s">
        <v>13041</v>
      </c>
      <c r="D570" t="s">
        <v>13042</v>
      </c>
      <c r="E570" t="s">
        <v>13043</v>
      </c>
      <c r="F570" t="s">
        <v>13044</v>
      </c>
      <c r="G570" t="s">
        <v>13045</v>
      </c>
      <c r="H570" t="s">
        <v>13046</v>
      </c>
      <c r="I570" t="s">
        <v>13047</v>
      </c>
      <c r="J570" t="s">
        <v>13048</v>
      </c>
      <c r="K570" t="s">
        <v>13049</v>
      </c>
      <c r="L570" t="s">
        <v>13050</v>
      </c>
      <c r="M570" t="s">
        <v>13051</v>
      </c>
      <c r="N570" t="s">
        <v>13052</v>
      </c>
      <c r="O570" t="s">
        <v>13053</v>
      </c>
      <c r="P570">
        <f>-573.144897116083 -9.21845923328033 -364.382694080806</f>
        <v>-946.74605043016936</v>
      </c>
      <c r="Q570" t="s">
        <v>13054</v>
      </c>
      <c r="R570" t="s">
        <v>13055</v>
      </c>
      <c r="S570" t="s">
        <v>13056</v>
      </c>
      <c r="T570" t="s">
        <v>13057</v>
      </c>
      <c r="U570" t="s">
        <v>13058</v>
      </c>
      <c r="V570" t="s">
        <v>13059</v>
      </c>
      <c r="W570" t="s">
        <v>13060</v>
      </c>
      <c r="X570" t="s">
        <v>13061</v>
      </c>
      <c r="Y570" t="s">
        <v>13062</v>
      </c>
    </row>
    <row r="571" spans="1:25" x14ac:dyDescent="0.3">
      <c r="A571">
        <v>28500</v>
      </c>
      <c r="B571" t="s">
        <v>13063</v>
      </c>
      <c r="C571" t="s">
        <v>13064</v>
      </c>
      <c r="D571" t="s">
        <v>13065</v>
      </c>
      <c r="E571" t="s">
        <v>13066</v>
      </c>
      <c r="F571" t="s">
        <v>13067</v>
      </c>
      <c r="G571" t="s">
        <v>13068</v>
      </c>
      <c r="H571" t="s">
        <v>13069</v>
      </c>
      <c r="I571" t="s">
        <v>13070</v>
      </c>
      <c r="J571" t="s">
        <v>13071</v>
      </c>
      <c r="K571" t="s">
        <v>13072</v>
      </c>
      <c r="L571" t="s">
        <v>13073</v>
      </c>
      <c r="M571" t="s">
        <v>13074</v>
      </c>
      <c r="N571" t="s">
        <v>13075</v>
      </c>
      <c r="O571" t="s">
        <v>13076</v>
      </c>
      <c r="P571">
        <f>-573.395553827494 -9.00181944063411 -364.780344914402</f>
        <v>-947.17771818253016</v>
      </c>
      <c r="Q571" t="s">
        <v>13077</v>
      </c>
      <c r="R571" t="s">
        <v>13078</v>
      </c>
      <c r="S571" t="s">
        <v>13079</v>
      </c>
      <c r="T571" t="s">
        <v>13080</v>
      </c>
      <c r="U571" t="s">
        <v>13081</v>
      </c>
      <c r="V571" t="s">
        <v>13082</v>
      </c>
      <c r="W571" t="s">
        <v>13083</v>
      </c>
      <c r="X571" t="s">
        <v>13084</v>
      </c>
      <c r="Y571" t="s">
        <v>13085</v>
      </c>
    </row>
    <row r="572" spans="1:25" x14ac:dyDescent="0.3">
      <c r="A572">
        <v>28550</v>
      </c>
      <c r="B572" t="s">
        <v>13086</v>
      </c>
      <c r="C572" t="s">
        <v>13087</v>
      </c>
      <c r="D572" t="s">
        <v>13088</v>
      </c>
      <c r="E572" t="s">
        <v>13089</v>
      </c>
      <c r="F572" t="s">
        <v>13090</v>
      </c>
      <c r="G572" t="s">
        <v>13091</v>
      </c>
      <c r="H572" t="s">
        <v>13092</v>
      </c>
      <c r="I572" t="s">
        <v>13093</v>
      </c>
      <c r="J572" t="s">
        <v>13094</v>
      </c>
      <c r="K572" t="s">
        <v>13095</v>
      </c>
      <c r="L572" t="s">
        <v>13096</v>
      </c>
      <c r="M572" t="s">
        <v>13097</v>
      </c>
      <c r="N572" t="s">
        <v>13098</v>
      </c>
      <c r="O572" t="s">
        <v>13099</v>
      </c>
      <c r="P572">
        <f>-573.430034593795 -9.23436517506298 -364.928633188145</f>
        <v>-947.59303295700295</v>
      </c>
      <c r="Q572" t="s">
        <v>13100</v>
      </c>
      <c r="R572" t="s">
        <v>13101</v>
      </c>
      <c r="S572" t="s">
        <v>13102</v>
      </c>
      <c r="T572" t="s">
        <v>13103</v>
      </c>
      <c r="U572" t="s">
        <v>13104</v>
      </c>
      <c r="V572" t="s">
        <v>13105</v>
      </c>
      <c r="W572" t="s">
        <v>13106</v>
      </c>
      <c r="X572" t="s">
        <v>13107</v>
      </c>
      <c r="Y572" t="s">
        <v>13108</v>
      </c>
    </row>
    <row r="573" spans="1:25" x14ac:dyDescent="0.3">
      <c r="A573">
        <v>28600</v>
      </c>
      <c r="B573" t="s">
        <v>13109</v>
      </c>
      <c r="C573" t="s">
        <v>13110</v>
      </c>
      <c r="D573" t="s">
        <v>13111</v>
      </c>
      <c r="E573" t="s">
        <v>13112</v>
      </c>
      <c r="F573" t="s">
        <v>13113</v>
      </c>
      <c r="G573" t="s">
        <v>13114</v>
      </c>
      <c r="H573" t="s">
        <v>13115</v>
      </c>
      <c r="I573" t="s">
        <v>13116</v>
      </c>
      <c r="J573" t="s">
        <v>13117</v>
      </c>
      <c r="K573" t="s">
        <v>13118</v>
      </c>
      <c r="L573" t="s">
        <v>13119</v>
      </c>
      <c r="M573" t="s">
        <v>13120</v>
      </c>
      <c r="N573" t="s">
        <v>13121</v>
      </c>
      <c r="O573" t="s">
        <v>13122</v>
      </c>
      <c r="P573">
        <f>-573.392950623156 -9.0139136640621 -365.076674302876</f>
        <v>-947.4835385900941</v>
      </c>
      <c r="Q573" t="s">
        <v>13123</v>
      </c>
      <c r="R573" t="s">
        <v>13124</v>
      </c>
      <c r="S573" t="s">
        <v>13125</v>
      </c>
      <c r="T573" t="s">
        <v>13126</v>
      </c>
      <c r="U573" t="s">
        <v>13127</v>
      </c>
      <c r="V573" t="s">
        <v>13128</v>
      </c>
      <c r="W573" t="s">
        <v>13129</v>
      </c>
      <c r="X573" t="s">
        <v>13130</v>
      </c>
      <c r="Y573" t="s">
        <v>13131</v>
      </c>
    </row>
    <row r="574" spans="1:25" x14ac:dyDescent="0.3">
      <c r="A574">
        <v>28650</v>
      </c>
      <c r="B574" t="s">
        <v>13132</v>
      </c>
      <c r="C574" t="s">
        <v>13133</v>
      </c>
      <c r="D574" t="s">
        <v>13134</v>
      </c>
      <c r="E574" t="s">
        <v>13135</v>
      </c>
      <c r="F574" t="s">
        <v>13136</v>
      </c>
      <c r="G574" t="s">
        <v>13137</v>
      </c>
      <c r="H574" t="s">
        <v>13138</v>
      </c>
      <c r="I574" t="s">
        <v>13139</v>
      </c>
      <c r="J574" t="s">
        <v>13140</v>
      </c>
      <c r="K574" t="s">
        <v>13141</v>
      </c>
      <c r="L574" t="s">
        <v>13142</v>
      </c>
      <c r="M574" t="s">
        <v>13143</v>
      </c>
      <c r="N574" t="s">
        <v>13144</v>
      </c>
      <c r="O574" t="s">
        <v>13145</v>
      </c>
      <c r="P574">
        <f>-573.366022589967 -8.73362999566029 -365.13247477358</f>
        <v>-947.2321273592072</v>
      </c>
      <c r="Q574" t="s">
        <v>13146</v>
      </c>
      <c r="R574" t="s">
        <v>13147</v>
      </c>
      <c r="S574" t="s">
        <v>13148</v>
      </c>
      <c r="T574" t="s">
        <v>13149</v>
      </c>
      <c r="U574" t="s">
        <v>13150</v>
      </c>
      <c r="V574" t="s">
        <v>13151</v>
      </c>
      <c r="W574" t="s">
        <v>13152</v>
      </c>
      <c r="X574" t="s">
        <v>13153</v>
      </c>
      <c r="Y574" t="s">
        <v>13154</v>
      </c>
    </row>
    <row r="575" spans="1:25" x14ac:dyDescent="0.3">
      <c r="A575">
        <v>28700</v>
      </c>
      <c r="B575" t="s">
        <v>13155</v>
      </c>
      <c r="C575" t="s">
        <v>13156</v>
      </c>
      <c r="D575" t="s">
        <v>13157</v>
      </c>
      <c r="E575" t="s">
        <v>13158</v>
      </c>
      <c r="F575" t="s">
        <v>13159</v>
      </c>
      <c r="G575" t="s">
        <v>13160</v>
      </c>
      <c r="H575" t="s">
        <v>13161</v>
      </c>
      <c r="I575" t="s">
        <v>13162</v>
      </c>
      <c r="J575" t="s">
        <v>13163</v>
      </c>
      <c r="K575" t="s">
        <v>13164</v>
      </c>
      <c r="L575" t="s">
        <v>13165</v>
      </c>
      <c r="M575" t="s">
        <v>13166</v>
      </c>
      <c r="N575" t="s">
        <v>13167</v>
      </c>
      <c r="O575" t="s">
        <v>13168</v>
      </c>
      <c r="P575">
        <f>-573.364132474021 -8.20037494524399 -365.188688700864</f>
        <v>-946.75319612012891</v>
      </c>
      <c r="Q575" t="s">
        <v>13169</v>
      </c>
      <c r="R575" t="s">
        <v>13170</v>
      </c>
      <c r="S575" t="s">
        <v>13171</v>
      </c>
      <c r="T575" t="s">
        <v>13172</v>
      </c>
      <c r="U575" t="s">
        <v>13173</v>
      </c>
      <c r="V575" t="s">
        <v>13174</v>
      </c>
      <c r="W575" t="s">
        <v>13175</v>
      </c>
      <c r="X575" t="s">
        <v>13176</v>
      </c>
      <c r="Y575" t="s">
        <v>13177</v>
      </c>
    </row>
    <row r="576" spans="1:25" x14ac:dyDescent="0.3">
      <c r="A576">
        <v>28750</v>
      </c>
      <c r="B576" t="s">
        <v>13178</v>
      </c>
      <c r="C576" t="s">
        <v>13179</v>
      </c>
      <c r="D576" t="s">
        <v>13180</v>
      </c>
      <c r="E576" t="s">
        <v>13181</v>
      </c>
      <c r="F576" t="s">
        <v>13182</v>
      </c>
      <c r="G576" t="s">
        <v>13183</v>
      </c>
      <c r="H576" t="s">
        <v>13184</v>
      </c>
      <c r="I576" t="s">
        <v>13185</v>
      </c>
      <c r="J576" t="s">
        <v>13186</v>
      </c>
      <c r="K576" t="s">
        <v>13187</v>
      </c>
      <c r="L576" t="s">
        <v>13188</v>
      </c>
      <c r="M576" t="s">
        <v>13189</v>
      </c>
      <c r="N576" t="s">
        <v>13190</v>
      </c>
      <c r="O576" t="s">
        <v>13191</v>
      </c>
      <c r="P576">
        <f>-573.42317738948 -8.12587596931076 -365.208726282006</f>
        <v>-946.7577796407968</v>
      </c>
      <c r="Q576" t="s">
        <v>13192</v>
      </c>
      <c r="R576" t="s">
        <v>13193</v>
      </c>
      <c r="S576" t="s">
        <v>13194</v>
      </c>
      <c r="T576" t="s">
        <v>13195</v>
      </c>
      <c r="U576" t="s">
        <v>13196</v>
      </c>
      <c r="V576" t="s">
        <v>13197</v>
      </c>
      <c r="W576" t="s">
        <v>13198</v>
      </c>
      <c r="X576" t="s">
        <v>13199</v>
      </c>
      <c r="Y576" t="s">
        <v>13200</v>
      </c>
    </row>
    <row r="577" spans="1:25" x14ac:dyDescent="0.3">
      <c r="A577">
        <v>28800</v>
      </c>
      <c r="B577" t="s">
        <v>13201</v>
      </c>
      <c r="C577" t="s">
        <v>13202</v>
      </c>
      <c r="D577" t="s">
        <v>13203</v>
      </c>
      <c r="E577" t="s">
        <v>13204</v>
      </c>
      <c r="F577" t="s">
        <v>13205</v>
      </c>
      <c r="G577" t="s">
        <v>13206</v>
      </c>
      <c r="H577" t="s">
        <v>13207</v>
      </c>
      <c r="I577" t="s">
        <v>13208</v>
      </c>
      <c r="J577" t="s">
        <v>13209</v>
      </c>
      <c r="K577" t="s">
        <v>13210</v>
      </c>
      <c r="L577" t="s">
        <v>13211</v>
      </c>
      <c r="M577" t="s">
        <v>13212</v>
      </c>
      <c r="N577" t="s">
        <v>13213</v>
      </c>
      <c r="O577" t="s">
        <v>13214</v>
      </c>
      <c r="P577">
        <f>-573.977480334592 -7.86822813276149 -365.253316822702</f>
        <v>-947.09902529005547</v>
      </c>
      <c r="Q577" t="s">
        <v>13215</v>
      </c>
      <c r="R577" t="s">
        <v>13216</v>
      </c>
      <c r="S577" t="s">
        <v>13217</v>
      </c>
      <c r="T577" t="s">
        <v>13218</v>
      </c>
      <c r="U577" t="s">
        <v>13219</v>
      </c>
      <c r="V577" t="s">
        <v>13220</v>
      </c>
      <c r="W577" t="s">
        <v>13221</v>
      </c>
      <c r="X577" t="s">
        <v>13222</v>
      </c>
      <c r="Y577" t="s">
        <v>13223</v>
      </c>
    </row>
    <row r="578" spans="1:25" x14ac:dyDescent="0.3">
      <c r="A578">
        <v>28850</v>
      </c>
      <c r="B578" t="s">
        <v>13224</v>
      </c>
      <c r="C578" t="s">
        <v>13225</v>
      </c>
      <c r="D578" t="s">
        <v>13226</v>
      </c>
      <c r="E578" t="s">
        <v>13227</v>
      </c>
      <c r="F578" t="s">
        <v>13228</v>
      </c>
      <c r="G578" t="s">
        <v>13229</v>
      </c>
      <c r="H578" t="s">
        <v>13230</v>
      </c>
      <c r="I578" t="s">
        <v>13231</v>
      </c>
      <c r="J578" t="s">
        <v>13232</v>
      </c>
      <c r="K578" t="s">
        <v>13233</v>
      </c>
      <c r="L578" t="s">
        <v>13234</v>
      </c>
      <c r="M578" t="s">
        <v>13235</v>
      </c>
      <c r="N578" t="s">
        <v>13236</v>
      </c>
      <c r="O578" t="s">
        <v>13237</v>
      </c>
      <c r="P578">
        <f>-574.242396005717 -7.78312612909713 -365.30551758357</f>
        <v>-947.33103971838409</v>
      </c>
      <c r="Q578" t="s">
        <v>13238</v>
      </c>
      <c r="R578" t="s">
        <v>13239</v>
      </c>
      <c r="S578" t="s">
        <v>13240</v>
      </c>
      <c r="T578" t="s">
        <v>13241</v>
      </c>
      <c r="U578" t="s">
        <v>13242</v>
      </c>
      <c r="V578" t="s">
        <v>13243</v>
      </c>
      <c r="W578" t="s">
        <v>13244</v>
      </c>
      <c r="X578" t="s">
        <v>13245</v>
      </c>
      <c r="Y578" t="s">
        <v>13246</v>
      </c>
    </row>
    <row r="579" spans="1:25" x14ac:dyDescent="0.3">
      <c r="A579">
        <v>28900</v>
      </c>
      <c r="B579" t="s">
        <v>13247</v>
      </c>
      <c r="C579" t="s">
        <v>13248</v>
      </c>
      <c r="D579" t="s">
        <v>13249</v>
      </c>
      <c r="E579" t="s">
        <v>13250</v>
      </c>
      <c r="F579" t="s">
        <v>13251</v>
      </c>
      <c r="G579" t="s">
        <v>13252</v>
      </c>
      <c r="H579" t="s">
        <v>13253</v>
      </c>
      <c r="I579" t="s">
        <v>13254</v>
      </c>
      <c r="J579" t="s">
        <v>13255</v>
      </c>
      <c r="K579" t="s">
        <v>13256</v>
      </c>
      <c r="L579" t="s">
        <v>13257</v>
      </c>
      <c r="M579" t="s">
        <v>13258</v>
      </c>
      <c r="N579" t="s">
        <v>13259</v>
      </c>
      <c r="O579" t="s">
        <v>13260</v>
      </c>
      <c r="P579">
        <f>-574.767483263801 -7.85888389056299 -365.330282985672</f>
        <v>-947.95665014003589</v>
      </c>
      <c r="Q579" t="s">
        <v>13261</v>
      </c>
      <c r="R579" t="s">
        <v>13262</v>
      </c>
      <c r="S579" t="s">
        <v>13263</v>
      </c>
      <c r="T579" t="s">
        <v>13264</v>
      </c>
      <c r="U579" t="s">
        <v>13265</v>
      </c>
      <c r="V579" t="s">
        <v>13266</v>
      </c>
      <c r="W579" t="s">
        <v>13267</v>
      </c>
      <c r="X579" t="s">
        <v>13268</v>
      </c>
      <c r="Y579" t="s">
        <v>13269</v>
      </c>
    </row>
    <row r="580" spans="1:25" x14ac:dyDescent="0.3">
      <c r="A580">
        <v>28950</v>
      </c>
      <c r="B580" t="s">
        <v>13270</v>
      </c>
      <c r="C580" t="s">
        <v>13271</v>
      </c>
      <c r="D580" t="s">
        <v>13272</v>
      </c>
      <c r="E580" t="s">
        <v>13273</v>
      </c>
      <c r="F580" t="s">
        <v>13274</v>
      </c>
      <c r="G580" t="s">
        <v>13275</v>
      </c>
      <c r="H580" t="s">
        <v>13276</v>
      </c>
      <c r="I580" t="s">
        <v>13277</v>
      </c>
      <c r="J580" t="s">
        <v>13278</v>
      </c>
      <c r="K580" t="s">
        <v>13279</v>
      </c>
      <c r="L580" t="s">
        <v>13280</v>
      </c>
      <c r="M580" t="s">
        <v>13281</v>
      </c>
      <c r="N580" t="s">
        <v>13282</v>
      </c>
      <c r="O580" t="s">
        <v>13283</v>
      </c>
      <c r="P580">
        <f>-574.948668919762 -7.95218100165562 -365.315198719949</f>
        <v>-948.21604864136657</v>
      </c>
      <c r="Q580" t="s">
        <v>13284</v>
      </c>
      <c r="R580" t="s">
        <v>13285</v>
      </c>
      <c r="S580" t="s">
        <v>13286</v>
      </c>
      <c r="T580" t="s">
        <v>13287</v>
      </c>
      <c r="U580" t="s">
        <v>13288</v>
      </c>
      <c r="V580" t="s">
        <v>13289</v>
      </c>
      <c r="W580" t="s">
        <v>13290</v>
      </c>
      <c r="X580" t="s">
        <v>13291</v>
      </c>
      <c r="Y580" t="s">
        <v>13292</v>
      </c>
    </row>
    <row r="581" spans="1:25" x14ac:dyDescent="0.3">
      <c r="A581">
        <v>29000</v>
      </c>
      <c r="B581" t="s">
        <v>13293</v>
      </c>
      <c r="C581" t="s">
        <v>13294</v>
      </c>
      <c r="D581" t="s">
        <v>13295</v>
      </c>
      <c r="E581" t="s">
        <v>13296</v>
      </c>
      <c r="F581" t="s">
        <v>13297</v>
      </c>
      <c r="G581" t="s">
        <v>13298</v>
      </c>
      <c r="H581" t="s">
        <v>13299</v>
      </c>
      <c r="I581" t="s">
        <v>13300</v>
      </c>
      <c r="J581" t="s">
        <v>13301</v>
      </c>
      <c r="K581" t="s">
        <v>13302</v>
      </c>
      <c r="L581" t="s">
        <v>13303</v>
      </c>
      <c r="M581" t="s">
        <v>13304</v>
      </c>
      <c r="N581" t="s">
        <v>13305</v>
      </c>
      <c r="O581" t="s">
        <v>13306</v>
      </c>
      <c r="P581">
        <f>-575.003838275805 -8.0010029065711 -365.393207404986</f>
        <v>-948.39804858736215</v>
      </c>
      <c r="Q581" t="s">
        <v>13307</v>
      </c>
      <c r="R581" t="s">
        <v>13308</v>
      </c>
      <c r="S581" t="s">
        <v>13309</v>
      </c>
      <c r="T581" t="s">
        <v>13310</v>
      </c>
      <c r="U581" t="s">
        <v>13311</v>
      </c>
      <c r="V581" t="s">
        <v>13312</v>
      </c>
      <c r="W581" t="s">
        <v>13313</v>
      </c>
      <c r="X581" t="s">
        <v>13314</v>
      </c>
      <c r="Y581" t="s">
        <v>13315</v>
      </c>
    </row>
    <row r="582" spans="1:25" x14ac:dyDescent="0.3">
      <c r="A582">
        <v>29050</v>
      </c>
      <c r="B582" t="s">
        <v>13316</v>
      </c>
      <c r="C582" t="s">
        <v>13317</v>
      </c>
      <c r="D582" t="s">
        <v>13318</v>
      </c>
      <c r="E582" t="s">
        <v>13319</v>
      </c>
      <c r="F582" t="s">
        <v>13320</v>
      </c>
      <c r="G582" t="s">
        <v>13321</v>
      </c>
      <c r="H582" t="s">
        <v>13322</v>
      </c>
      <c r="I582" t="s">
        <v>13323</v>
      </c>
      <c r="J582" t="s">
        <v>13324</v>
      </c>
      <c r="K582" t="s">
        <v>13325</v>
      </c>
      <c r="L582" t="s">
        <v>13326</v>
      </c>
      <c r="M582" t="s">
        <v>13327</v>
      </c>
      <c r="N582" t="s">
        <v>13328</v>
      </c>
      <c r="O582" t="s">
        <v>13329</v>
      </c>
      <c r="P582">
        <f>-575.1969129964 -8.0154140444231 -365.414577298068</f>
        <v>-948.62690433889111</v>
      </c>
      <c r="Q582" t="s">
        <v>13330</v>
      </c>
      <c r="R582" t="s">
        <v>13331</v>
      </c>
      <c r="S582" t="s">
        <v>13332</v>
      </c>
      <c r="T582" t="s">
        <v>13333</v>
      </c>
      <c r="U582" t="s">
        <v>13334</v>
      </c>
      <c r="V582" t="s">
        <v>13335</v>
      </c>
      <c r="W582" t="s">
        <v>13336</v>
      </c>
      <c r="X582" t="s">
        <v>13337</v>
      </c>
      <c r="Y582" t="s">
        <v>13338</v>
      </c>
    </row>
    <row r="583" spans="1:25" x14ac:dyDescent="0.3">
      <c r="A583">
        <v>29100</v>
      </c>
      <c r="B583" t="s">
        <v>13339</v>
      </c>
      <c r="C583" t="s">
        <v>13340</v>
      </c>
      <c r="D583" t="s">
        <v>13341</v>
      </c>
      <c r="E583" t="s">
        <v>13342</v>
      </c>
      <c r="F583" t="s">
        <v>13343</v>
      </c>
      <c r="G583" t="s">
        <v>13344</v>
      </c>
      <c r="H583" t="s">
        <v>13345</v>
      </c>
      <c r="I583" t="s">
        <v>13346</v>
      </c>
      <c r="J583" t="s">
        <v>13347</v>
      </c>
      <c r="K583" t="s">
        <v>13348</v>
      </c>
      <c r="L583" t="s">
        <v>13349</v>
      </c>
      <c r="M583" t="s">
        <v>13350</v>
      </c>
      <c r="N583" t="s">
        <v>13351</v>
      </c>
      <c r="O583" t="s">
        <v>13352</v>
      </c>
      <c r="P583">
        <f>-575.820715678486 -8.8664445891061 -365.473048370639</f>
        <v>-950.1602086382311</v>
      </c>
      <c r="Q583" t="s">
        <v>13353</v>
      </c>
      <c r="R583" t="s">
        <v>13354</v>
      </c>
      <c r="S583" t="s">
        <v>13355</v>
      </c>
      <c r="T583" t="s">
        <v>13356</v>
      </c>
      <c r="U583" t="s">
        <v>13357</v>
      </c>
      <c r="V583" t="s">
        <v>13358</v>
      </c>
      <c r="W583" t="s">
        <v>13359</v>
      </c>
      <c r="X583" t="s">
        <v>13360</v>
      </c>
      <c r="Y583" t="s">
        <v>13361</v>
      </c>
    </row>
    <row r="584" spans="1:25" x14ac:dyDescent="0.3">
      <c r="A584">
        <v>29150</v>
      </c>
      <c r="B584" t="s">
        <v>13362</v>
      </c>
      <c r="C584" t="s">
        <v>13363</v>
      </c>
      <c r="D584" t="s">
        <v>13364</v>
      </c>
      <c r="E584" t="s">
        <v>13365</v>
      </c>
      <c r="F584" t="s">
        <v>13366</v>
      </c>
      <c r="G584" t="s">
        <v>13367</v>
      </c>
      <c r="H584" t="s">
        <v>13368</v>
      </c>
      <c r="I584" t="s">
        <v>13369</v>
      </c>
      <c r="J584" t="s">
        <v>13370</v>
      </c>
      <c r="K584" t="s">
        <v>13371</v>
      </c>
      <c r="L584" t="s">
        <v>13372</v>
      </c>
      <c r="M584" t="s">
        <v>13373</v>
      </c>
      <c r="N584" t="s">
        <v>13374</v>
      </c>
      <c r="O584" t="s">
        <v>13375</v>
      </c>
      <c r="P584">
        <f>-576.163175950642 -9.16515732825587 -365.4327745633</f>
        <v>-950.76110784219782</v>
      </c>
      <c r="Q584" t="s">
        <v>13376</v>
      </c>
      <c r="R584" t="s">
        <v>13377</v>
      </c>
      <c r="S584" t="s">
        <v>13378</v>
      </c>
      <c r="T584" t="s">
        <v>13379</v>
      </c>
      <c r="U584" t="s">
        <v>13380</v>
      </c>
      <c r="V584" t="s">
        <v>13381</v>
      </c>
      <c r="W584" t="s">
        <v>13382</v>
      </c>
      <c r="X584" t="s">
        <v>13383</v>
      </c>
      <c r="Y584" t="s">
        <v>13384</v>
      </c>
    </row>
    <row r="585" spans="1:25" x14ac:dyDescent="0.3">
      <c r="A585">
        <v>29200</v>
      </c>
      <c r="B585" t="s">
        <v>13385</v>
      </c>
      <c r="C585" t="s">
        <v>13386</v>
      </c>
      <c r="D585" t="s">
        <v>13387</v>
      </c>
      <c r="E585" t="s">
        <v>13388</v>
      </c>
      <c r="F585" t="s">
        <v>13389</v>
      </c>
      <c r="G585" t="s">
        <v>13390</v>
      </c>
      <c r="H585" t="s">
        <v>13391</v>
      </c>
      <c r="I585" t="s">
        <v>13392</v>
      </c>
      <c r="J585" t="s">
        <v>13393</v>
      </c>
      <c r="K585" t="s">
        <v>13394</v>
      </c>
      <c r="L585" t="s">
        <v>13395</v>
      </c>
      <c r="M585" t="s">
        <v>13396</v>
      </c>
      <c r="N585" t="s">
        <v>13397</v>
      </c>
      <c r="O585" t="s">
        <v>13398</v>
      </c>
      <c r="P585">
        <f>-576.76149706895 -9.41165916446516 -365.374571709888</f>
        <v>-951.54772794330324</v>
      </c>
      <c r="Q585" t="s">
        <v>13399</v>
      </c>
      <c r="R585" t="s">
        <v>13400</v>
      </c>
      <c r="S585" t="s">
        <v>13401</v>
      </c>
      <c r="T585" t="s">
        <v>13402</v>
      </c>
      <c r="U585" t="s">
        <v>13403</v>
      </c>
      <c r="V585" t="s">
        <v>13404</v>
      </c>
      <c r="W585" t="s">
        <v>13405</v>
      </c>
      <c r="X585" t="s">
        <v>13406</v>
      </c>
      <c r="Y585" t="s">
        <v>13407</v>
      </c>
    </row>
    <row r="586" spans="1:25" x14ac:dyDescent="0.3">
      <c r="A586">
        <v>29250</v>
      </c>
      <c r="B586" t="s">
        <v>13408</v>
      </c>
      <c r="C586" t="s">
        <v>13409</v>
      </c>
      <c r="D586" t="s">
        <v>13410</v>
      </c>
      <c r="E586" t="s">
        <v>13411</v>
      </c>
      <c r="F586" t="s">
        <v>13412</v>
      </c>
      <c r="G586" t="s">
        <v>13413</v>
      </c>
      <c r="H586" t="s">
        <v>13414</v>
      </c>
      <c r="I586" t="s">
        <v>13415</v>
      </c>
      <c r="J586" t="s">
        <v>13416</v>
      </c>
      <c r="K586" t="s">
        <v>13417</v>
      </c>
      <c r="L586" t="s">
        <v>13418</v>
      </c>
      <c r="M586" t="s">
        <v>13419</v>
      </c>
      <c r="N586" t="s">
        <v>13420</v>
      </c>
      <c r="O586" t="s">
        <v>13421</v>
      </c>
      <c r="P586">
        <f>-577.179974845855 -9.47536207717053 -365.292904829275</f>
        <v>-951.94824175230053</v>
      </c>
      <c r="Q586" t="s">
        <v>13422</v>
      </c>
      <c r="R586" t="s">
        <v>13423</v>
      </c>
      <c r="S586" t="s">
        <v>13424</v>
      </c>
      <c r="T586" t="s">
        <v>13425</v>
      </c>
      <c r="U586" t="s">
        <v>13426</v>
      </c>
      <c r="V586" t="s">
        <v>13427</v>
      </c>
      <c r="W586" t="s">
        <v>13428</v>
      </c>
      <c r="X586" t="s">
        <v>13429</v>
      </c>
      <c r="Y586" t="s">
        <v>13430</v>
      </c>
    </row>
    <row r="587" spans="1:25" x14ac:dyDescent="0.3">
      <c r="A587">
        <v>29300</v>
      </c>
      <c r="B587" t="s">
        <v>13431</v>
      </c>
      <c r="C587" t="s">
        <v>13432</v>
      </c>
      <c r="D587" t="s">
        <v>13433</v>
      </c>
      <c r="E587" t="s">
        <v>13434</v>
      </c>
      <c r="F587" t="s">
        <v>13435</v>
      </c>
      <c r="G587" t="s">
        <v>13436</v>
      </c>
      <c r="H587" t="s">
        <v>13437</v>
      </c>
      <c r="I587" t="s">
        <v>13438</v>
      </c>
      <c r="J587" t="s">
        <v>13439</v>
      </c>
      <c r="K587" t="s">
        <v>13440</v>
      </c>
      <c r="L587" t="s">
        <v>13441</v>
      </c>
      <c r="M587" t="s">
        <v>13442</v>
      </c>
      <c r="N587" t="s">
        <v>13443</v>
      </c>
      <c r="O587" t="s">
        <v>13444</v>
      </c>
      <c r="P587">
        <f>-577.960136573822 -9.87225040309067 -365.13597322672</f>
        <v>-952.96836020363264</v>
      </c>
      <c r="Q587" t="s">
        <v>13445</v>
      </c>
      <c r="R587" t="s">
        <v>13446</v>
      </c>
      <c r="S587" t="s">
        <v>13447</v>
      </c>
      <c r="T587" t="s">
        <v>13448</v>
      </c>
      <c r="U587" t="s">
        <v>13449</v>
      </c>
      <c r="V587" t="s">
        <v>13450</v>
      </c>
      <c r="W587" t="s">
        <v>13451</v>
      </c>
      <c r="X587" t="s">
        <v>13452</v>
      </c>
      <c r="Y587" t="s">
        <v>13453</v>
      </c>
    </row>
    <row r="588" spans="1:25" x14ac:dyDescent="0.3">
      <c r="A588">
        <v>29350</v>
      </c>
      <c r="B588" t="s">
        <v>13454</v>
      </c>
      <c r="C588" t="s">
        <v>13455</v>
      </c>
      <c r="D588" t="s">
        <v>13456</v>
      </c>
      <c r="E588" t="s">
        <v>13457</v>
      </c>
      <c r="F588" t="s">
        <v>13458</v>
      </c>
      <c r="G588" t="s">
        <v>13459</v>
      </c>
      <c r="H588" t="s">
        <v>13460</v>
      </c>
      <c r="I588" t="s">
        <v>13461</v>
      </c>
      <c r="J588" t="s">
        <v>13462</v>
      </c>
      <c r="K588" t="s">
        <v>13463</v>
      </c>
      <c r="L588" t="s">
        <v>13464</v>
      </c>
      <c r="M588" t="s">
        <v>13465</v>
      </c>
      <c r="N588" t="s">
        <v>13466</v>
      </c>
      <c r="O588" t="s">
        <v>13467</v>
      </c>
      <c r="P588">
        <f>-578.302570549154 -9.96634234469889 -364.983157308685</f>
        <v>-953.25207020253788</v>
      </c>
      <c r="Q588" t="s">
        <v>13468</v>
      </c>
      <c r="R588" t="s">
        <v>13469</v>
      </c>
      <c r="S588" t="s">
        <v>13470</v>
      </c>
      <c r="T588" t="s">
        <v>13471</v>
      </c>
      <c r="U588" t="s">
        <v>13472</v>
      </c>
      <c r="V588" t="s">
        <v>13473</v>
      </c>
      <c r="W588" t="s">
        <v>13474</v>
      </c>
      <c r="X588" t="s">
        <v>13475</v>
      </c>
      <c r="Y588" t="s">
        <v>13476</v>
      </c>
    </row>
    <row r="589" spans="1:25" x14ac:dyDescent="0.3">
      <c r="A589">
        <v>29400</v>
      </c>
      <c r="B589" t="s">
        <v>13477</v>
      </c>
      <c r="C589" t="s">
        <v>13478</v>
      </c>
      <c r="D589" t="s">
        <v>13479</v>
      </c>
      <c r="E589" t="s">
        <v>13480</v>
      </c>
      <c r="F589" t="s">
        <v>13481</v>
      </c>
      <c r="G589" t="s">
        <v>13482</v>
      </c>
      <c r="H589" t="s">
        <v>13483</v>
      </c>
      <c r="I589" t="s">
        <v>13484</v>
      </c>
      <c r="J589" t="s">
        <v>13485</v>
      </c>
      <c r="K589" t="s">
        <v>13486</v>
      </c>
      <c r="L589" t="s">
        <v>13487</v>
      </c>
      <c r="M589" t="s">
        <v>13488</v>
      </c>
      <c r="N589" t="s">
        <v>13489</v>
      </c>
      <c r="O589" t="s">
        <v>13490</v>
      </c>
      <c r="P589">
        <f>-578.887593737655 -10.195840961999 -364.638952842809</f>
        <v>-953.72238754246303</v>
      </c>
      <c r="Q589" t="s">
        <v>13491</v>
      </c>
      <c r="R589" t="s">
        <v>13492</v>
      </c>
      <c r="S589" t="s">
        <v>13493</v>
      </c>
      <c r="T589" t="s">
        <v>13494</v>
      </c>
      <c r="U589" t="s">
        <v>13495</v>
      </c>
      <c r="V589" t="s">
        <v>13496</v>
      </c>
      <c r="W589" t="s">
        <v>13497</v>
      </c>
      <c r="X589" t="s">
        <v>13498</v>
      </c>
      <c r="Y589" t="s">
        <v>13499</v>
      </c>
    </row>
    <row r="590" spans="1:25" x14ac:dyDescent="0.3">
      <c r="A590">
        <v>29450</v>
      </c>
      <c r="B590" t="s">
        <v>13500</v>
      </c>
      <c r="C590" t="s">
        <v>13501</v>
      </c>
      <c r="D590" t="s">
        <v>13502</v>
      </c>
      <c r="E590" t="s">
        <v>13503</v>
      </c>
      <c r="F590" t="s">
        <v>13504</v>
      </c>
      <c r="G590" t="s">
        <v>13505</v>
      </c>
      <c r="H590" t="s">
        <v>13506</v>
      </c>
      <c r="I590" t="s">
        <v>13507</v>
      </c>
      <c r="J590" t="s">
        <v>13508</v>
      </c>
      <c r="K590" t="s">
        <v>13509</v>
      </c>
      <c r="L590" t="s">
        <v>13510</v>
      </c>
      <c r="M590" t="s">
        <v>13511</v>
      </c>
      <c r="N590" t="s">
        <v>13512</v>
      </c>
      <c r="O590" t="s">
        <v>13513</v>
      </c>
      <c r="P590">
        <f>-579.063206374522 -10.2409466333852 -364.470924967858</f>
        <v>-953.77507797576527</v>
      </c>
      <c r="Q590" t="s">
        <v>13514</v>
      </c>
      <c r="R590" t="s">
        <v>13515</v>
      </c>
      <c r="S590" t="s">
        <v>13516</v>
      </c>
      <c r="T590" t="s">
        <v>13517</v>
      </c>
      <c r="U590" t="s">
        <v>13518</v>
      </c>
      <c r="V590" t="s">
        <v>13519</v>
      </c>
      <c r="W590" t="s">
        <v>13520</v>
      </c>
      <c r="X590" t="s">
        <v>13521</v>
      </c>
      <c r="Y590" t="s">
        <v>13522</v>
      </c>
    </row>
    <row r="591" spans="1:25" x14ac:dyDescent="0.3">
      <c r="A591">
        <v>29500</v>
      </c>
      <c r="B591" t="s">
        <v>13523</v>
      </c>
      <c r="C591" t="s">
        <v>13524</v>
      </c>
      <c r="D591" t="s">
        <v>13525</v>
      </c>
      <c r="E591" t="s">
        <v>13526</v>
      </c>
      <c r="F591" t="s">
        <v>13527</v>
      </c>
      <c r="G591" t="s">
        <v>13528</v>
      </c>
      <c r="H591" t="s">
        <v>13529</v>
      </c>
      <c r="I591" t="s">
        <v>13530</v>
      </c>
      <c r="J591" t="s">
        <v>13531</v>
      </c>
      <c r="K591" t="s">
        <v>13532</v>
      </c>
      <c r="L591" t="s">
        <v>13533</v>
      </c>
      <c r="M591" t="s">
        <v>13534</v>
      </c>
      <c r="N591" t="s">
        <v>13535</v>
      </c>
      <c r="O591" t="s">
        <v>13536</v>
      </c>
      <c r="P591">
        <f>-579.4667123994 -10.5239507248366 -364.226813916493</f>
        <v>-954.21747704072959</v>
      </c>
      <c r="Q591" t="s">
        <v>13537</v>
      </c>
      <c r="R591" t="s">
        <v>13538</v>
      </c>
      <c r="S591" t="s">
        <v>13539</v>
      </c>
      <c r="T591" t="s">
        <v>13540</v>
      </c>
      <c r="U591" t="s">
        <v>13541</v>
      </c>
      <c r="V591" t="s">
        <v>13542</v>
      </c>
      <c r="W591" t="s">
        <v>13543</v>
      </c>
      <c r="X591" t="s">
        <v>13544</v>
      </c>
      <c r="Y591" t="s">
        <v>13545</v>
      </c>
    </row>
    <row r="592" spans="1:25" x14ac:dyDescent="0.3">
      <c r="A592">
        <v>29550</v>
      </c>
      <c r="B592" t="s">
        <v>13546</v>
      </c>
      <c r="C592" t="s">
        <v>13547</v>
      </c>
      <c r="D592" t="s">
        <v>13548</v>
      </c>
      <c r="E592" t="s">
        <v>13549</v>
      </c>
      <c r="F592" t="s">
        <v>13550</v>
      </c>
      <c r="G592" t="s">
        <v>13551</v>
      </c>
      <c r="H592" t="s">
        <v>13552</v>
      </c>
      <c r="I592" t="s">
        <v>13553</v>
      </c>
      <c r="J592" t="s">
        <v>13554</v>
      </c>
      <c r="K592" t="s">
        <v>13555</v>
      </c>
      <c r="L592" t="s">
        <v>13556</v>
      </c>
      <c r="M592" t="s">
        <v>13557</v>
      </c>
      <c r="N592" t="s">
        <v>13558</v>
      </c>
      <c r="O592" t="s">
        <v>13559</v>
      </c>
      <c r="P592">
        <f>-579.46301686168 -10.743937589292 -364.150341067136</f>
        <v>-954.357295518108</v>
      </c>
      <c r="Q592" t="s">
        <v>13560</v>
      </c>
      <c r="R592" t="s">
        <v>13561</v>
      </c>
      <c r="S592" t="s">
        <v>13562</v>
      </c>
      <c r="T592" t="s">
        <v>13563</v>
      </c>
      <c r="U592" t="s">
        <v>13564</v>
      </c>
      <c r="V592" t="s">
        <v>13565</v>
      </c>
      <c r="W592" t="s">
        <v>13566</v>
      </c>
      <c r="X592" t="s">
        <v>13567</v>
      </c>
      <c r="Y592" t="s">
        <v>13568</v>
      </c>
    </row>
    <row r="593" spans="1:25" x14ac:dyDescent="0.3">
      <c r="A593">
        <v>29600</v>
      </c>
      <c r="B593" t="s">
        <v>13569</v>
      </c>
      <c r="C593" t="s">
        <v>13570</v>
      </c>
      <c r="D593" t="s">
        <v>13571</v>
      </c>
      <c r="E593" t="s">
        <v>13572</v>
      </c>
      <c r="F593" t="s">
        <v>13573</v>
      </c>
      <c r="G593" t="s">
        <v>13574</v>
      </c>
      <c r="H593" t="s">
        <v>13575</v>
      </c>
      <c r="I593" t="s">
        <v>13576</v>
      </c>
      <c r="J593" t="s">
        <v>13577</v>
      </c>
      <c r="K593" t="s">
        <v>13578</v>
      </c>
      <c r="L593" t="s">
        <v>13579</v>
      </c>
      <c r="M593" t="s">
        <v>13580</v>
      </c>
      <c r="N593" t="s">
        <v>13581</v>
      </c>
      <c r="O593" t="s">
        <v>13582</v>
      </c>
      <c r="P593">
        <f>-579.111253432559 -11.0729671256261 -363.998208332485</f>
        <v>-954.18242889067005</v>
      </c>
      <c r="Q593" t="s">
        <v>13583</v>
      </c>
      <c r="R593" t="s">
        <v>13584</v>
      </c>
      <c r="S593" t="s">
        <v>13585</v>
      </c>
      <c r="T593" t="s">
        <v>13586</v>
      </c>
      <c r="U593" t="s">
        <v>13587</v>
      </c>
      <c r="V593" t="s">
        <v>13588</v>
      </c>
      <c r="W593" t="s">
        <v>13589</v>
      </c>
      <c r="X593" t="s">
        <v>13590</v>
      </c>
      <c r="Y593" t="s">
        <v>13591</v>
      </c>
    </row>
    <row r="594" spans="1:25" x14ac:dyDescent="0.3">
      <c r="A594">
        <v>29650</v>
      </c>
      <c r="B594" t="s">
        <v>13592</v>
      </c>
      <c r="C594" t="s">
        <v>13593</v>
      </c>
      <c r="D594" t="s">
        <v>13594</v>
      </c>
      <c r="E594" t="s">
        <v>13595</v>
      </c>
      <c r="F594" t="s">
        <v>13596</v>
      </c>
      <c r="G594" t="s">
        <v>13597</v>
      </c>
      <c r="H594" t="s">
        <v>13598</v>
      </c>
      <c r="I594" t="s">
        <v>13599</v>
      </c>
      <c r="J594" t="s">
        <v>13600</v>
      </c>
      <c r="K594" t="s">
        <v>13601</v>
      </c>
      <c r="L594" t="s">
        <v>13602</v>
      </c>
      <c r="M594" t="s">
        <v>13603</v>
      </c>
      <c r="N594" t="s">
        <v>13604</v>
      </c>
      <c r="O594" t="s">
        <v>13605</v>
      </c>
      <c r="P594">
        <f>-578.719231924897 -11.3356635174371 -363.916545653088</f>
        <v>-953.97144109542205</v>
      </c>
      <c r="Q594" t="s">
        <v>13606</v>
      </c>
      <c r="R594" t="s">
        <v>13607</v>
      </c>
      <c r="S594" t="s">
        <v>13608</v>
      </c>
      <c r="T594" t="s">
        <v>13609</v>
      </c>
      <c r="U594" t="s">
        <v>13610</v>
      </c>
      <c r="V594" t="s">
        <v>13611</v>
      </c>
      <c r="W594" t="s">
        <v>13612</v>
      </c>
      <c r="X594" t="s">
        <v>13613</v>
      </c>
      <c r="Y594" t="s">
        <v>13614</v>
      </c>
    </row>
    <row r="595" spans="1:25" x14ac:dyDescent="0.3">
      <c r="A595">
        <v>29700</v>
      </c>
      <c r="B595" t="s">
        <v>13615</v>
      </c>
      <c r="C595" t="s">
        <v>13616</v>
      </c>
      <c r="D595" t="s">
        <v>13617</v>
      </c>
      <c r="E595" t="s">
        <v>13618</v>
      </c>
      <c r="F595" t="s">
        <v>13619</v>
      </c>
      <c r="G595" t="s">
        <v>13620</v>
      </c>
      <c r="H595" t="s">
        <v>13621</v>
      </c>
      <c r="I595" t="s">
        <v>13622</v>
      </c>
      <c r="J595" t="s">
        <v>13623</v>
      </c>
      <c r="K595" t="s">
        <v>13624</v>
      </c>
      <c r="L595" t="s">
        <v>13625</v>
      </c>
      <c r="M595" t="s">
        <v>13626</v>
      </c>
      <c r="N595" t="s">
        <v>13627</v>
      </c>
      <c r="O595" t="s">
        <v>13628</v>
      </c>
      <c r="P595">
        <f>-577.814589292247 -11.4054015467875 -363.665436984004</f>
        <v>-952.88542782303853</v>
      </c>
      <c r="Q595" t="s">
        <v>13629</v>
      </c>
      <c r="R595" t="s">
        <v>13630</v>
      </c>
      <c r="S595" t="s">
        <v>13631</v>
      </c>
      <c r="T595" t="s">
        <v>13632</v>
      </c>
      <c r="U595" t="s">
        <v>13633</v>
      </c>
      <c r="V595" t="s">
        <v>13634</v>
      </c>
      <c r="W595" t="s">
        <v>13635</v>
      </c>
      <c r="X595" t="s">
        <v>13636</v>
      </c>
      <c r="Y595" t="s">
        <v>13637</v>
      </c>
    </row>
    <row r="596" spans="1:25" x14ac:dyDescent="0.3">
      <c r="A596">
        <v>29750</v>
      </c>
      <c r="B596" t="s">
        <v>13638</v>
      </c>
      <c r="C596" t="s">
        <v>13639</v>
      </c>
      <c r="D596" t="s">
        <v>13640</v>
      </c>
      <c r="E596" t="s">
        <v>13641</v>
      </c>
      <c r="F596" t="s">
        <v>13642</v>
      </c>
      <c r="G596" t="s">
        <v>13643</v>
      </c>
      <c r="H596" t="s">
        <v>13644</v>
      </c>
      <c r="I596" t="s">
        <v>13645</v>
      </c>
      <c r="J596" t="s">
        <v>13646</v>
      </c>
      <c r="K596" t="s">
        <v>13647</v>
      </c>
      <c r="L596" t="s">
        <v>13648</v>
      </c>
      <c r="M596" t="s">
        <v>13649</v>
      </c>
      <c r="N596" t="s">
        <v>13650</v>
      </c>
      <c r="O596" t="s">
        <v>13651</v>
      </c>
      <c r="P596">
        <f>-577.390533881576 -11.2550006555105 -363.574940555023</f>
        <v>-952.22047509210938</v>
      </c>
      <c r="Q596" t="s">
        <v>13652</v>
      </c>
      <c r="R596" t="s">
        <v>13653</v>
      </c>
      <c r="S596" t="s">
        <v>13654</v>
      </c>
      <c r="T596" t="s">
        <v>13655</v>
      </c>
      <c r="U596" t="s">
        <v>13656</v>
      </c>
      <c r="V596" t="s">
        <v>13657</v>
      </c>
      <c r="W596" t="s">
        <v>13658</v>
      </c>
      <c r="X596" t="s">
        <v>13659</v>
      </c>
      <c r="Y596" t="s">
        <v>13660</v>
      </c>
    </row>
    <row r="597" spans="1:25" x14ac:dyDescent="0.3">
      <c r="A597">
        <v>29800</v>
      </c>
      <c r="B597" t="s">
        <v>13661</v>
      </c>
      <c r="C597" t="s">
        <v>13662</v>
      </c>
      <c r="D597" t="s">
        <v>13663</v>
      </c>
      <c r="E597" t="s">
        <v>13664</v>
      </c>
      <c r="F597" t="s">
        <v>13665</v>
      </c>
      <c r="G597" t="s">
        <v>13666</v>
      </c>
      <c r="H597" t="s">
        <v>13667</v>
      </c>
      <c r="I597" t="s">
        <v>13668</v>
      </c>
      <c r="J597" t="s">
        <v>13669</v>
      </c>
      <c r="K597" t="s">
        <v>13670</v>
      </c>
      <c r="L597" t="s">
        <v>13671</v>
      </c>
      <c r="M597" t="s">
        <v>13672</v>
      </c>
      <c r="N597" t="s">
        <v>13673</v>
      </c>
      <c r="O597" t="s">
        <v>13674</v>
      </c>
      <c r="P597">
        <f>-576.661909402739 -11.2161278651276 -363.370060536926</f>
        <v>-951.24809780479268</v>
      </c>
      <c r="Q597" t="s">
        <v>13675</v>
      </c>
      <c r="R597" t="s">
        <v>13676</v>
      </c>
      <c r="S597" t="s">
        <v>13677</v>
      </c>
      <c r="T597" t="s">
        <v>13678</v>
      </c>
      <c r="U597" t="s">
        <v>13679</v>
      </c>
      <c r="V597" t="s">
        <v>13680</v>
      </c>
      <c r="W597" t="s">
        <v>13681</v>
      </c>
      <c r="X597" t="s">
        <v>13682</v>
      </c>
      <c r="Y597" t="s">
        <v>13683</v>
      </c>
    </row>
    <row r="598" spans="1:25" x14ac:dyDescent="0.3">
      <c r="A598">
        <v>29850</v>
      </c>
      <c r="B598" t="s">
        <v>13684</v>
      </c>
      <c r="C598" t="s">
        <v>13685</v>
      </c>
      <c r="D598" t="s">
        <v>13686</v>
      </c>
      <c r="E598" t="s">
        <v>13687</v>
      </c>
      <c r="F598" t="s">
        <v>13688</v>
      </c>
      <c r="G598" t="s">
        <v>13689</v>
      </c>
      <c r="H598" t="s">
        <v>13690</v>
      </c>
      <c r="I598" t="s">
        <v>13691</v>
      </c>
      <c r="J598" t="s">
        <v>13692</v>
      </c>
      <c r="K598" t="s">
        <v>13693</v>
      </c>
      <c r="L598" t="s">
        <v>13694</v>
      </c>
      <c r="M598" t="s">
        <v>13695</v>
      </c>
      <c r="N598" t="s">
        <v>13696</v>
      </c>
      <c r="O598" t="s">
        <v>13697</v>
      </c>
      <c r="P598">
        <f>-576.406138139385 -11.3832776244781 -363.280837831826</f>
        <v>-951.07025359568911</v>
      </c>
      <c r="Q598" t="s">
        <v>13698</v>
      </c>
      <c r="R598" t="s">
        <v>13699</v>
      </c>
      <c r="S598" t="s">
        <v>13700</v>
      </c>
      <c r="T598" t="s">
        <v>13701</v>
      </c>
      <c r="U598" t="s">
        <v>13702</v>
      </c>
      <c r="V598" t="s">
        <v>13703</v>
      </c>
      <c r="W598" t="s">
        <v>13704</v>
      </c>
      <c r="X598" t="s">
        <v>13705</v>
      </c>
      <c r="Y598" t="s">
        <v>13706</v>
      </c>
    </row>
    <row r="599" spans="1:25" x14ac:dyDescent="0.3">
      <c r="A599">
        <v>29900</v>
      </c>
      <c r="B599" t="s">
        <v>13707</v>
      </c>
      <c r="C599" t="s">
        <v>13708</v>
      </c>
      <c r="D599" t="s">
        <v>13709</v>
      </c>
      <c r="E599" t="s">
        <v>13710</v>
      </c>
      <c r="F599" t="s">
        <v>13711</v>
      </c>
      <c r="G599" t="s">
        <v>13712</v>
      </c>
      <c r="H599" t="s">
        <v>13713</v>
      </c>
      <c r="I599" t="s">
        <v>13714</v>
      </c>
      <c r="J599" t="s">
        <v>13715</v>
      </c>
      <c r="K599" t="s">
        <v>13716</v>
      </c>
      <c r="L599" t="s">
        <v>13717</v>
      </c>
      <c r="M599" t="s">
        <v>13718</v>
      </c>
      <c r="N599" t="s">
        <v>13719</v>
      </c>
      <c r="O599" t="s">
        <v>13720</v>
      </c>
      <c r="P599">
        <f>-575.909893021311 -11.7635647942072 -363.149852058077</f>
        <v>-950.82330987359524</v>
      </c>
      <c r="Q599" t="s">
        <v>13721</v>
      </c>
      <c r="R599" t="s">
        <v>13722</v>
      </c>
      <c r="S599" t="s">
        <v>13723</v>
      </c>
      <c r="T599" t="s">
        <v>13724</v>
      </c>
      <c r="U599" t="s">
        <v>13725</v>
      </c>
      <c r="V599" t="s">
        <v>13726</v>
      </c>
      <c r="W599" t="s">
        <v>13727</v>
      </c>
      <c r="X599" t="s">
        <v>13728</v>
      </c>
      <c r="Y599" t="s">
        <v>13729</v>
      </c>
    </row>
    <row r="600" spans="1:25" x14ac:dyDescent="0.3">
      <c r="A600">
        <v>29950</v>
      </c>
      <c r="B600" t="s">
        <v>13730</v>
      </c>
      <c r="C600" t="s">
        <v>13731</v>
      </c>
      <c r="D600" t="s">
        <v>13732</v>
      </c>
      <c r="E600" t="s">
        <v>13733</v>
      </c>
      <c r="F600" t="s">
        <v>13734</v>
      </c>
      <c r="G600" t="s">
        <v>13735</v>
      </c>
      <c r="H600" t="s">
        <v>13736</v>
      </c>
      <c r="I600" t="s">
        <v>13737</v>
      </c>
      <c r="J600" t="s">
        <v>13738</v>
      </c>
      <c r="K600" t="s">
        <v>13739</v>
      </c>
      <c r="L600" t="s">
        <v>13740</v>
      </c>
      <c r="M600" t="s">
        <v>13741</v>
      </c>
      <c r="N600" t="s">
        <v>13742</v>
      </c>
      <c r="O600" t="s">
        <v>13743</v>
      </c>
      <c r="P600">
        <f>-575.617917772913 -11.9973151570653 -363.080184071112</f>
        <v>-950.69541700109016</v>
      </c>
      <c r="Q600" t="s">
        <v>13744</v>
      </c>
      <c r="R600" t="s">
        <v>13745</v>
      </c>
      <c r="S600" t="s">
        <v>13746</v>
      </c>
      <c r="T600" t="s">
        <v>13747</v>
      </c>
      <c r="U600" t="s">
        <v>13748</v>
      </c>
      <c r="V600" t="s">
        <v>13749</v>
      </c>
      <c r="W600" t="s">
        <v>13750</v>
      </c>
      <c r="X600" t="s">
        <v>13751</v>
      </c>
      <c r="Y600" t="s">
        <v>13752</v>
      </c>
    </row>
    <row r="601" spans="1:25" x14ac:dyDescent="0.3">
      <c r="A601">
        <v>30000</v>
      </c>
      <c r="B601" t="s">
        <v>13753</v>
      </c>
      <c r="C601" t="s">
        <v>13754</v>
      </c>
      <c r="D601" t="s">
        <v>13755</v>
      </c>
      <c r="E601" t="s">
        <v>13756</v>
      </c>
      <c r="F601" t="s">
        <v>13757</v>
      </c>
      <c r="G601" t="s">
        <v>13758</v>
      </c>
      <c r="H601" t="s">
        <v>13759</v>
      </c>
      <c r="I601" t="s">
        <v>13760</v>
      </c>
      <c r="J601" t="s">
        <v>13761</v>
      </c>
      <c r="K601" t="s">
        <v>13762</v>
      </c>
      <c r="L601" t="s">
        <v>13763</v>
      </c>
      <c r="M601" t="s">
        <v>13764</v>
      </c>
      <c r="N601" t="s">
        <v>13765</v>
      </c>
      <c r="O601" t="s">
        <v>13766</v>
      </c>
      <c r="P601">
        <f>-575.168296645566 -12.5229703153038 -362.880119639972</f>
        <v>-950.57138660084183</v>
      </c>
      <c r="Q601" t="s">
        <v>13767</v>
      </c>
      <c r="R601" t="s">
        <v>13768</v>
      </c>
      <c r="S601" t="s">
        <v>13769</v>
      </c>
      <c r="T601" t="s">
        <v>13770</v>
      </c>
      <c r="U601" t="s">
        <v>13771</v>
      </c>
      <c r="V601" t="s">
        <v>13772</v>
      </c>
      <c r="W601" t="s">
        <v>13773</v>
      </c>
      <c r="X601" t="s">
        <v>13774</v>
      </c>
      <c r="Y601" t="s">
        <v>13775</v>
      </c>
    </row>
    <row r="602" spans="1:25" x14ac:dyDescent="0.3">
      <c r="A602">
        <v>30050</v>
      </c>
      <c r="B602" t="s">
        <v>13776</v>
      </c>
      <c r="C602" t="s">
        <v>13777</v>
      </c>
      <c r="D602" t="s">
        <v>13778</v>
      </c>
      <c r="E602" t="s">
        <v>13779</v>
      </c>
      <c r="F602" t="s">
        <v>13780</v>
      </c>
      <c r="G602" t="s">
        <v>13781</v>
      </c>
      <c r="H602" t="s">
        <v>13782</v>
      </c>
      <c r="I602" t="s">
        <v>13783</v>
      </c>
      <c r="J602" t="s">
        <v>13784</v>
      </c>
      <c r="K602" t="s">
        <v>13785</v>
      </c>
      <c r="L602" t="s">
        <v>13786</v>
      </c>
      <c r="M602" t="s">
        <v>13787</v>
      </c>
      <c r="N602" t="s">
        <v>13788</v>
      </c>
      <c r="O602" t="s">
        <v>13789</v>
      </c>
      <c r="P602">
        <f>-574.955578901583 -12.7867697282354 -362.739748998308</f>
        <v>-950.48209762812644</v>
      </c>
      <c r="Q602" t="s">
        <v>13790</v>
      </c>
      <c r="R602" t="s">
        <v>13791</v>
      </c>
      <c r="S602" t="s">
        <v>13792</v>
      </c>
      <c r="T602" t="s">
        <v>13793</v>
      </c>
      <c r="U602" t="s">
        <v>13794</v>
      </c>
      <c r="V602" t="s">
        <v>13795</v>
      </c>
      <c r="W602" t="s">
        <v>13796</v>
      </c>
      <c r="X602" t="s">
        <v>13797</v>
      </c>
      <c r="Y602" t="s">
        <v>13798</v>
      </c>
    </row>
    <row r="603" spans="1:25" x14ac:dyDescent="0.3">
      <c r="A603">
        <v>30100</v>
      </c>
      <c r="B603" t="s">
        <v>13799</v>
      </c>
      <c r="C603" t="s">
        <v>13800</v>
      </c>
      <c r="D603" t="s">
        <v>13801</v>
      </c>
      <c r="E603" t="s">
        <v>13802</v>
      </c>
      <c r="F603" t="s">
        <v>13803</v>
      </c>
      <c r="G603" t="s">
        <v>13804</v>
      </c>
      <c r="H603" t="s">
        <v>13805</v>
      </c>
      <c r="I603" t="s">
        <v>13806</v>
      </c>
      <c r="J603" t="s">
        <v>13807</v>
      </c>
      <c r="K603" t="s">
        <v>13808</v>
      </c>
      <c r="L603" t="s">
        <v>13809</v>
      </c>
      <c r="M603" t="s">
        <v>13810</v>
      </c>
      <c r="N603" t="s">
        <v>13811</v>
      </c>
      <c r="O603" t="s">
        <v>13812</v>
      </c>
      <c r="P603">
        <f>-574.596612281767 -13.3909675862101 -362.470820908354</f>
        <v>-950.45840077633102</v>
      </c>
      <c r="Q603" t="s">
        <v>13813</v>
      </c>
      <c r="R603" t="s">
        <v>13814</v>
      </c>
      <c r="S603" t="s">
        <v>13815</v>
      </c>
      <c r="T603" t="s">
        <v>13816</v>
      </c>
      <c r="U603" t="s">
        <v>13817</v>
      </c>
      <c r="V603" t="s">
        <v>13818</v>
      </c>
      <c r="W603" t="s">
        <v>13819</v>
      </c>
      <c r="X603" t="s">
        <v>13820</v>
      </c>
      <c r="Y603" t="s">
        <v>13821</v>
      </c>
    </row>
    <row r="604" spans="1:25" x14ac:dyDescent="0.3">
      <c r="A604">
        <v>30150</v>
      </c>
      <c r="B604" t="s">
        <v>13822</v>
      </c>
      <c r="C604" t="s">
        <v>13823</v>
      </c>
      <c r="D604" t="s">
        <v>13824</v>
      </c>
      <c r="E604" t="s">
        <v>13825</v>
      </c>
      <c r="F604" t="s">
        <v>13826</v>
      </c>
      <c r="G604" t="s">
        <v>13827</v>
      </c>
      <c r="H604" t="s">
        <v>13828</v>
      </c>
      <c r="I604" t="s">
        <v>13829</v>
      </c>
      <c r="J604" t="s">
        <v>13830</v>
      </c>
      <c r="K604" t="s">
        <v>13831</v>
      </c>
      <c r="L604" t="s">
        <v>13832</v>
      </c>
      <c r="M604" t="s">
        <v>13833</v>
      </c>
      <c r="N604" t="s">
        <v>13834</v>
      </c>
      <c r="O604" t="s">
        <v>13835</v>
      </c>
      <c r="P604">
        <f>-574.446020951865 -13.7044601379566 -362.340017499444</f>
        <v>-950.4904985892656</v>
      </c>
      <c r="Q604" t="s">
        <v>13836</v>
      </c>
      <c r="R604" t="s">
        <v>13837</v>
      </c>
      <c r="S604" t="s">
        <v>13838</v>
      </c>
      <c r="T604" t="s">
        <v>13839</v>
      </c>
      <c r="U604" t="s">
        <v>13840</v>
      </c>
      <c r="V604" t="s">
        <v>13841</v>
      </c>
      <c r="W604" t="s">
        <v>13842</v>
      </c>
      <c r="X604" t="s">
        <v>13843</v>
      </c>
      <c r="Y604" t="s">
        <v>13844</v>
      </c>
    </row>
    <row r="605" spans="1:25" x14ac:dyDescent="0.3">
      <c r="A605">
        <v>30200</v>
      </c>
      <c r="B605" t="s">
        <v>13845</v>
      </c>
      <c r="C605" t="s">
        <v>13846</v>
      </c>
      <c r="D605" t="s">
        <v>13847</v>
      </c>
      <c r="E605" t="s">
        <v>13848</v>
      </c>
      <c r="F605" t="s">
        <v>13849</v>
      </c>
      <c r="G605" t="s">
        <v>13850</v>
      </c>
      <c r="H605" t="s">
        <v>13851</v>
      </c>
      <c r="I605" t="s">
        <v>13852</v>
      </c>
      <c r="J605" t="s">
        <v>13853</v>
      </c>
      <c r="K605" t="s">
        <v>13854</v>
      </c>
      <c r="L605" t="s">
        <v>13855</v>
      </c>
      <c r="M605" t="s">
        <v>13856</v>
      </c>
      <c r="N605" t="s">
        <v>13857</v>
      </c>
      <c r="O605" t="s">
        <v>13858</v>
      </c>
      <c r="P605">
        <f>-573.932607049597 -14.4936447665834 -362.01039094083</f>
        <v>-950.43664275701042</v>
      </c>
      <c r="Q605" t="s">
        <v>13859</v>
      </c>
      <c r="R605" t="s">
        <v>13860</v>
      </c>
      <c r="S605" t="s">
        <v>13861</v>
      </c>
      <c r="T605" t="s">
        <v>13862</v>
      </c>
      <c r="U605" t="s">
        <v>13863</v>
      </c>
      <c r="V605" t="s">
        <v>13864</v>
      </c>
      <c r="W605" t="s">
        <v>13865</v>
      </c>
      <c r="X605" t="s">
        <v>13866</v>
      </c>
      <c r="Y605" t="s">
        <v>13867</v>
      </c>
    </row>
    <row r="606" spans="1:25" x14ac:dyDescent="0.3">
      <c r="A606">
        <v>30250</v>
      </c>
      <c r="B606" t="s">
        <v>13868</v>
      </c>
      <c r="C606" t="s">
        <v>13869</v>
      </c>
      <c r="D606" t="s">
        <v>13870</v>
      </c>
      <c r="E606" t="s">
        <v>13871</v>
      </c>
      <c r="F606" t="s">
        <v>13872</v>
      </c>
      <c r="G606" t="s">
        <v>13873</v>
      </c>
      <c r="H606" t="s">
        <v>13874</v>
      </c>
      <c r="I606" t="s">
        <v>13875</v>
      </c>
      <c r="J606" t="s">
        <v>13876</v>
      </c>
      <c r="K606" t="s">
        <v>13877</v>
      </c>
      <c r="L606" t="s">
        <v>13878</v>
      </c>
      <c r="M606" t="s">
        <v>13879</v>
      </c>
      <c r="N606" t="s">
        <v>13880</v>
      </c>
      <c r="O606" t="s">
        <v>13881</v>
      </c>
      <c r="P606">
        <f>-573.559989602666 -14.9385352406409 -361.834288048565</f>
        <v>-950.33281289187187</v>
      </c>
      <c r="Q606" t="s">
        <v>13882</v>
      </c>
      <c r="R606" t="s">
        <v>13883</v>
      </c>
      <c r="S606" t="s">
        <v>13884</v>
      </c>
      <c r="T606" t="s">
        <v>13885</v>
      </c>
      <c r="U606" t="s">
        <v>13886</v>
      </c>
      <c r="V606" t="s">
        <v>13887</v>
      </c>
      <c r="W606" t="s">
        <v>13888</v>
      </c>
      <c r="X606" t="s">
        <v>13889</v>
      </c>
      <c r="Y606" t="s">
        <v>13890</v>
      </c>
    </row>
    <row r="607" spans="1:25" x14ac:dyDescent="0.3">
      <c r="A607">
        <v>30300</v>
      </c>
      <c r="B607" t="s">
        <v>13891</v>
      </c>
      <c r="C607" t="s">
        <v>13892</v>
      </c>
      <c r="D607" t="s">
        <v>13893</v>
      </c>
      <c r="E607" t="s">
        <v>13894</v>
      </c>
      <c r="F607" t="s">
        <v>13895</v>
      </c>
      <c r="G607" t="s">
        <v>13896</v>
      </c>
      <c r="H607" t="s">
        <v>13897</v>
      </c>
      <c r="I607" t="s">
        <v>13898</v>
      </c>
      <c r="J607" t="s">
        <v>13899</v>
      </c>
      <c r="K607" t="s">
        <v>13900</v>
      </c>
      <c r="L607" t="s">
        <v>13901</v>
      </c>
      <c r="M607" t="s">
        <v>13902</v>
      </c>
      <c r="N607" t="s">
        <v>13903</v>
      </c>
      <c r="O607" t="s">
        <v>13904</v>
      </c>
      <c r="P607">
        <f>-572.827479810409 -15.2795357059074 -361.641896313412</f>
        <v>-949.74891182972851</v>
      </c>
      <c r="Q607" t="s">
        <v>13905</v>
      </c>
      <c r="R607" t="s">
        <v>13906</v>
      </c>
      <c r="S607" t="s">
        <v>13907</v>
      </c>
      <c r="T607" t="s">
        <v>13908</v>
      </c>
      <c r="U607" t="s">
        <v>13909</v>
      </c>
      <c r="V607" t="s">
        <v>13910</v>
      </c>
      <c r="W607" t="s">
        <v>13911</v>
      </c>
      <c r="X607" t="s">
        <v>13912</v>
      </c>
      <c r="Y607" t="s">
        <v>13913</v>
      </c>
    </row>
    <row r="608" spans="1:25" x14ac:dyDescent="0.3">
      <c r="A608">
        <v>30350</v>
      </c>
      <c r="B608" t="s">
        <v>13914</v>
      </c>
      <c r="C608" t="s">
        <v>13915</v>
      </c>
      <c r="D608" t="s">
        <v>13916</v>
      </c>
      <c r="E608" t="s">
        <v>13917</v>
      </c>
      <c r="F608" t="s">
        <v>13918</v>
      </c>
      <c r="G608" t="s">
        <v>13919</v>
      </c>
      <c r="H608" t="s">
        <v>13920</v>
      </c>
      <c r="I608" t="s">
        <v>13921</v>
      </c>
      <c r="J608" t="s">
        <v>13922</v>
      </c>
      <c r="K608" t="s">
        <v>13923</v>
      </c>
      <c r="L608" t="s">
        <v>13924</v>
      </c>
      <c r="M608" t="s">
        <v>13925</v>
      </c>
      <c r="N608" t="s">
        <v>13926</v>
      </c>
      <c r="O608" t="s">
        <v>13927</v>
      </c>
      <c r="P608">
        <f>-572.481637220817 -15.4068040052355 -361.549341467464</f>
        <v>-949.43778269351651</v>
      </c>
      <c r="Q608" t="s">
        <v>13928</v>
      </c>
      <c r="R608" t="s">
        <v>13929</v>
      </c>
      <c r="S608" t="s">
        <v>13930</v>
      </c>
      <c r="T608" t="s">
        <v>13931</v>
      </c>
      <c r="U608" t="s">
        <v>13932</v>
      </c>
      <c r="V608" t="s">
        <v>13933</v>
      </c>
      <c r="W608" t="s">
        <v>13934</v>
      </c>
      <c r="X608" t="s">
        <v>13935</v>
      </c>
      <c r="Y608" t="s">
        <v>13936</v>
      </c>
    </row>
    <row r="609" spans="1:25" x14ac:dyDescent="0.3">
      <c r="A609">
        <v>30400</v>
      </c>
      <c r="B609" t="s">
        <v>13937</v>
      </c>
      <c r="C609" t="s">
        <v>13938</v>
      </c>
      <c r="D609" t="s">
        <v>13939</v>
      </c>
      <c r="E609" t="s">
        <v>13940</v>
      </c>
      <c r="F609" t="s">
        <v>13941</v>
      </c>
      <c r="G609" t="s">
        <v>13942</v>
      </c>
      <c r="H609" t="s">
        <v>13943</v>
      </c>
      <c r="I609" t="s">
        <v>13944</v>
      </c>
      <c r="J609" t="s">
        <v>13945</v>
      </c>
      <c r="K609" t="s">
        <v>13946</v>
      </c>
      <c r="L609" t="s">
        <v>13947</v>
      </c>
      <c r="M609" t="s">
        <v>13948</v>
      </c>
      <c r="N609" t="s">
        <v>13949</v>
      </c>
      <c r="O609" t="s">
        <v>13950</v>
      </c>
      <c r="P609">
        <f>-571.860192756914 -15.6332262358237 -361.245291993243</f>
        <v>-948.73871098598067</v>
      </c>
      <c r="Q609" t="s">
        <v>13951</v>
      </c>
      <c r="R609" t="s">
        <v>13952</v>
      </c>
      <c r="S609" t="s">
        <v>13953</v>
      </c>
      <c r="T609" t="s">
        <v>13954</v>
      </c>
      <c r="U609" t="s">
        <v>13955</v>
      </c>
      <c r="V609" t="s">
        <v>13956</v>
      </c>
      <c r="W609" t="s">
        <v>13957</v>
      </c>
      <c r="X609" t="s">
        <v>13958</v>
      </c>
      <c r="Y609" t="s">
        <v>13959</v>
      </c>
    </row>
    <row r="610" spans="1:25" x14ac:dyDescent="0.3">
      <c r="A610">
        <v>30450</v>
      </c>
      <c r="B610" t="s">
        <v>13960</v>
      </c>
      <c r="C610" t="s">
        <v>13961</v>
      </c>
      <c r="D610" t="s">
        <v>13962</v>
      </c>
      <c r="E610" t="s">
        <v>13963</v>
      </c>
      <c r="F610" t="s">
        <v>13964</v>
      </c>
      <c r="G610" t="s">
        <v>13965</v>
      </c>
      <c r="H610" t="s">
        <v>13966</v>
      </c>
      <c r="I610" t="s">
        <v>13967</v>
      </c>
      <c r="J610" t="s">
        <v>13968</v>
      </c>
      <c r="K610" t="s">
        <v>13969</v>
      </c>
      <c r="L610" t="s">
        <v>13970</v>
      </c>
      <c r="M610" t="s">
        <v>13971</v>
      </c>
      <c r="N610" t="s">
        <v>13972</v>
      </c>
      <c r="O610" t="s">
        <v>13973</v>
      </c>
      <c r="P610">
        <f>-571.609246269559 -15.7715813990794 -361.13009032667</f>
        <v>-948.51091799530832</v>
      </c>
      <c r="Q610" t="s">
        <v>13974</v>
      </c>
      <c r="R610" t="s">
        <v>13975</v>
      </c>
      <c r="S610" t="s">
        <v>13976</v>
      </c>
      <c r="T610" t="s">
        <v>13977</v>
      </c>
      <c r="U610" t="s">
        <v>13978</v>
      </c>
      <c r="V610" t="s">
        <v>13979</v>
      </c>
      <c r="W610" t="s">
        <v>13980</v>
      </c>
      <c r="X610" t="s">
        <v>13981</v>
      </c>
      <c r="Y610" t="s">
        <v>13982</v>
      </c>
    </row>
    <row r="611" spans="1:25" x14ac:dyDescent="0.3">
      <c r="A611">
        <v>30500</v>
      </c>
      <c r="B611" t="s">
        <v>13983</v>
      </c>
      <c r="C611" t="s">
        <v>13984</v>
      </c>
      <c r="D611" t="s">
        <v>13985</v>
      </c>
      <c r="E611" t="s">
        <v>13986</v>
      </c>
      <c r="F611" t="s">
        <v>13987</v>
      </c>
      <c r="G611" t="s">
        <v>13988</v>
      </c>
      <c r="H611" t="s">
        <v>13989</v>
      </c>
      <c r="I611" t="s">
        <v>13990</v>
      </c>
      <c r="J611" t="s">
        <v>13991</v>
      </c>
      <c r="K611" t="s">
        <v>13992</v>
      </c>
      <c r="L611" t="s">
        <v>13993</v>
      </c>
      <c r="M611" t="s">
        <v>13994</v>
      </c>
      <c r="N611" t="s">
        <v>13995</v>
      </c>
      <c r="O611" t="s">
        <v>13996</v>
      </c>
      <c r="P611">
        <f>-571.383006142513 -15.9138705386135 -361.058158901126</f>
        <v>-948.35503558225241</v>
      </c>
      <c r="Q611" t="s">
        <v>13997</v>
      </c>
      <c r="R611" t="s">
        <v>13998</v>
      </c>
      <c r="S611" t="s">
        <v>13999</v>
      </c>
      <c r="T611" t="s">
        <v>14000</v>
      </c>
      <c r="U611" t="s">
        <v>14001</v>
      </c>
      <c r="V611" t="s">
        <v>14002</v>
      </c>
      <c r="W611" t="s">
        <v>14003</v>
      </c>
      <c r="X611" t="s">
        <v>14004</v>
      </c>
      <c r="Y611" t="s">
        <v>14005</v>
      </c>
    </row>
    <row r="612" spans="1:25" x14ac:dyDescent="0.3">
      <c r="A612">
        <v>30550</v>
      </c>
      <c r="B612" t="s">
        <v>14006</v>
      </c>
      <c r="C612" t="s">
        <v>14007</v>
      </c>
      <c r="D612" t="s">
        <v>14008</v>
      </c>
      <c r="E612" t="s">
        <v>14009</v>
      </c>
      <c r="F612" t="s">
        <v>14010</v>
      </c>
      <c r="G612" t="s">
        <v>14011</v>
      </c>
      <c r="H612" t="s">
        <v>14012</v>
      </c>
      <c r="I612" t="s">
        <v>14013</v>
      </c>
      <c r="J612" t="s">
        <v>14014</v>
      </c>
      <c r="K612" t="s">
        <v>14015</v>
      </c>
      <c r="L612" t="s">
        <v>14016</v>
      </c>
      <c r="M612" t="s">
        <v>14017</v>
      </c>
      <c r="N612" t="s">
        <v>14018</v>
      </c>
      <c r="O612" t="s">
        <v>14019</v>
      </c>
      <c r="P612">
        <f>-571.383225630836 -15.8739098347685 -361.004267420282</f>
        <v>-948.26140288588658</v>
      </c>
      <c r="Q612" t="s">
        <v>14020</v>
      </c>
      <c r="R612" t="s">
        <v>14021</v>
      </c>
      <c r="S612" t="s">
        <v>14022</v>
      </c>
      <c r="T612" t="s">
        <v>14023</v>
      </c>
      <c r="U612" t="s">
        <v>14024</v>
      </c>
      <c r="V612" t="s">
        <v>14025</v>
      </c>
      <c r="W612" t="s">
        <v>14026</v>
      </c>
      <c r="X612" t="s">
        <v>14027</v>
      </c>
      <c r="Y612" t="s">
        <v>14028</v>
      </c>
    </row>
    <row r="613" spans="1:25" x14ac:dyDescent="0.3">
      <c r="A613">
        <v>30600</v>
      </c>
      <c r="B613" t="s">
        <v>14029</v>
      </c>
      <c r="C613" t="s">
        <v>14030</v>
      </c>
      <c r="D613" t="s">
        <v>14031</v>
      </c>
      <c r="E613" t="s">
        <v>14032</v>
      </c>
      <c r="F613" t="s">
        <v>14033</v>
      </c>
      <c r="G613" t="s">
        <v>14034</v>
      </c>
      <c r="H613" t="s">
        <v>14035</v>
      </c>
      <c r="I613" t="s">
        <v>14036</v>
      </c>
      <c r="J613" t="s">
        <v>14037</v>
      </c>
      <c r="K613" t="s">
        <v>14038</v>
      </c>
      <c r="L613" t="s">
        <v>14039</v>
      </c>
      <c r="M613" t="s">
        <v>14040</v>
      </c>
      <c r="N613" t="s">
        <v>14041</v>
      </c>
      <c r="O613" t="s">
        <v>14042</v>
      </c>
      <c r="P613">
        <f>-571.304906640495 -15.7788438258713 -360.800883793878</f>
        <v>-947.88463426024418</v>
      </c>
      <c r="Q613" t="s">
        <v>14043</v>
      </c>
      <c r="R613" t="s">
        <v>14044</v>
      </c>
      <c r="S613" t="s">
        <v>14045</v>
      </c>
      <c r="T613" t="s">
        <v>14046</v>
      </c>
      <c r="U613" t="s">
        <v>14047</v>
      </c>
      <c r="V613" t="s">
        <v>14048</v>
      </c>
      <c r="W613" t="s">
        <v>14049</v>
      </c>
      <c r="X613" t="s">
        <v>14050</v>
      </c>
      <c r="Y613" t="s">
        <v>14051</v>
      </c>
    </row>
    <row r="614" spans="1:25" x14ac:dyDescent="0.3">
      <c r="A614">
        <v>30650</v>
      </c>
      <c r="B614" t="s">
        <v>14052</v>
      </c>
      <c r="C614" t="s">
        <v>14053</v>
      </c>
      <c r="D614" t="s">
        <v>14054</v>
      </c>
      <c r="E614" t="s">
        <v>14055</v>
      </c>
      <c r="F614" t="s">
        <v>14056</v>
      </c>
      <c r="G614" t="s">
        <v>14057</v>
      </c>
      <c r="H614" t="s">
        <v>14058</v>
      </c>
      <c r="I614" t="s">
        <v>14059</v>
      </c>
      <c r="J614" t="s">
        <v>14060</v>
      </c>
      <c r="K614" t="s">
        <v>14061</v>
      </c>
      <c r="L614" t="s">
        <v>14062</v>
      </c>
      <c r="M614" t="s">
        <v>14063</v>
      </c>
      <c r="N614" t="s">
        <v>14064</v>
      </c>
      <c r="O614" t="s">
        <v>14065</v>
      </c>
      <c r="P614">
        <f>-571.063851781012 -15.1821464744821 -360.624596077326</f>
        <v>-946.87059433282002</v>
      </c>
      <c r="Q614" t="s">
        <v>14066</v>
      </c>
      <c r="R614" t="s">
        <v>14067</v>
      </c>
      <c r="S614" t="s">
        <v>14068</v>
      </c>
      <c r="T614" t="s">
        <v>14069</v>
      </c>
      <c r="U614" t="s">
        <v>14070</v>
      </c>
      <c r="V614" t="s">
        <v>14071</v>
      </c>
      <c r="W614" t="s">
        <v>14072</v>
      </c>
      <c r="X614" t="s">
        <v>14073</v>
      </c>
      <c r="Y614" t="s">
        <v>14074</v>
      </c>
    </row>
    <row r="615" spans="1:25" x14ac:dyDescent="0.3">
      <c r="A615">
        <v>30700</v>
      </c>
      <c r="B615" t="s">
        <v>14075</v>
      </c>
      <c r="C615" t="s">
        <v>14076</v>
      </c>
      <c r="D615" t="s">
        <v>14077</v>
      </c>
      <c r="E615" t="s">
        <v>14078</v>
      </c>
      <c r="F615" t="s">
        <v>14079</v>
      </c>
      <c r="G615" t="s">
        <v>14080</v>
      </c>
      <c r="H615" t="s">
        <v>14081</v>
      </c>
      <c r="I615" t="s">
        <v>14082</v>
      </c>
      <c r="J615" t="s">
        <v>14083</v>
      </c>
      <c r="K615" t="s">
        <v>14084</v>
      </c>
      <c r="L615" t="s">
        <v>14085</v>
      </c>
      <c r="M615" t="s">
        <v>14086</v>
      </c>
      <c r="N615" t="s">
        <v>14087</v>
      </c>
      <c r="O615" t="s">
        <v>14088</v>
      </c>
      <c r="P615">
        <f>-571.020087052109 -15.0850950632735 -360.537591782341</f>
        <v>-946.64277389772349</v>
      </c>
      <c r="Q615" t="s">
        <v>14089</v>
      </c>
      <c r="R615" t="s">
        <v>14090</v>
      </c>
      <c r="S615" t="s">
        <v>14091</v>
      </c>
      <c r="T615" t="s">
        <v>14092</v>
      </c>
      <c r="U615" t="s">
        <v>14093</v>
      </c>
      <c r="V615" t="s">
        <v>14094</v>
      </c>
      <c r="W615" t="s">
        <v>14095</v>
      </c>
      <c r="X615" t="s">
        <v>14096</v>
      </c>
      <c r="Y615" t="s">
        <v>14097</v>
      </c>
    </row>
    <row r="616" spans="1:25" x14ac:dyDescent="0.3">
      <c r="A616">
        <v>30750</v>
      </c>
      <c r="B616" t="s">
        <v>14098</v>
      </c>
      <c r="C616" t="s">
        <v>14099</v>
      </c>
      <c r="D616" t="s">
        <v>14100</v>
      </c>
      <c r="E616" t="s">
        <v>14101</v>
      </c>
      <c r="F616" t="s">
        <v>14102</v>
      </c>
      <c r="G616" t="s">
        <v>14103</v>
      </c>
      <c r="H616" t="s">
        <v>14104</v>
      </c>
      <c r="I616" t="s">
        <v>14105</v>
      </c>
      <c r="J616" t="s">
        <v>14106</v>
      </c>
      <c r="K616" t="s">
        <v>14107</v>
      </c>
      <c r="L616" t="s">
        <v>14108</v>
      </c>
      <c r="M616" t="s">
        <v>14109</v>
      </c>
      <c r="N616" t="s">
        <v>14110</v>
      </c>
      <c r="O616" t="s">
        <v>14111</v>
      </c>
      <c r="P616">
        <f>-570.983549271138 -14.965473131572 -360.403968391076</f>
        <v>-946.35299079378603</v>
      </c>
      <c r="Q616" t="s">
        <v>14112</v>
      </c>
      <c r="R616" t="s">
        <v>14113</v>
      </c>
      <c r="S616" t="s">
        <v>14114</v>
      </c>
      <c r="T616" t="s">
        <v>14115</v>
      </c>
      <c r="U616" t="s">
        <v>14116</v>
      </c>
      <c r="V616" t="s">
        <v>14117</v>
      </c>
      <c r="W616" t="s">
        <v>14118</v>
      </c>
      <c r="X616" t="s">
        <v>14119</v>
      </c>
      <c r="Y616" t="s">
        <v>14120</v>
      </c>
    </row>
    <row r="617" spans="1:25" x14ac:dyDescent="0.3">
      <c r="A617">
        <v>30800</v>
      </c>
      <c r="B617" t="s">
        <v>14121</v>
      </c>
      <c r="C617" t="s">
        <v>14122</v>
      </c>
      <c r="D617" t="s">
        <v>14123</v>
      </c>
      <c r="E617" t="s">
        <v>14124</v>
      </c>
      <c r="F617" t="s">
        <v>14125</v>
      </c>
      <c r="G617" t="s">
        <v>14126</v>
      </c>
      <c r="H617" t="s">
        <v>14127</v>
      </c>
      <c r="I617" t="s">
        <v>14128</v>
      </c>
      <c r="J617" t="s">
        <v>14129</v>
      </c>
      <c r="K617" t="s">
        <v>14130</v>
      </c>
      <c r="L617" t="s">
        <v>14131</v>
      </c>
      <c r="M617" t="s">
        <v>14132</v>
      </c>
      <c r="N617" t="s">
        <v>14133</v>
      </c>
      <c r="O617" t="s">
        <v>14134</v>
      </c>
      <c r="P617">
        <f>-571.152036101129 -14.6393710281761 -360.067844467848</f>
        <v>-945.85925159715316</v>
      </c>
      <c r="Q617" t="s">
        <v>14135</v>
      </c>
      <c r="R617" t="s">
        <v>14136</v>
      </c>
      <c r="S617" t="s">
        <v>14137</v>
      </c>
      <c r="T617" t="s">
        <v>14138</v>
      </c>
      <c r="U617" t="s">
        <v>14139</v>
      </c>
      <c r="V617" t="s">
        <v>14140</v>
      </c>
      <c r="W617" t="s">
        <v>14141</v>
      </c>
      <c r="X617" t="s">
        <v>14142</v>
      </c>
      <c r="Y617" t="s">
        <v>14143</v>
      </c>
    </row>
    <row r="618" spans="1:25" x14ac:dyDescent="0.3">
      <c r="A618">
        <v>30850</v>
      </c>
      <c r="B618" t="s">
        <v>14144</v>
      </c>
      <c r="C618" t="s">
        <v>14145</v>
      </c>
      <c r="D618" t="s">
        <v>14146</v>
      </c>
      <c r="E618" t="s">
        <v>14147</v>
      </c>
      <c r="F618" t="s">
        <v>14148</v>
      </c>
      <c r="G618" t="s">
        <v>14149</v>
      </c>
      <c r="H618" t="s">
        <v>14150</v>
      </c>
      <c r="I618" t="s">
        <v>14151</v>
      </c>
      <c r="J618" t="s">
        <v>14152</v>
      </c>
      <c r="K618" t="s">
        <v>14153</v>
      </c>
      <c r="L618" t="s">
        <v>14154</v>
      </c>
      <c r="M618" t="s">
        <v>14155</v>
      </c>
      <c r="N618" t="s">
        <v>14156</v>
      </c>
      <c r="O618" t="s">
        <v>14157</v>
      </c>
      <c r="P618">
        <f>-571.319755753867 -14.4144585391878 -359.908516850019</f>
        <v>-945.64273114307366</v>
      </c>
      <c r="Q618" t="s">
        <v>14158</v>
      </c>
      <c r="R618" t="s">
        <v>14159</v>
      </c>
      <c r="S618" t="s">
        <v>14160</v>
      </c>
      <c r="T618" t="s">
        <v>14161</v>
      </c>
      <c r="U618" t="s">
        <v>14162</v>
      </c>
      <c r="V618" t="s">
        <v>14163</v>
      </c>
      <c r="W618" t="s">
        <v>14164</v>
      </c>
      <c r="X618" t="s">
        <v>14165</v>
      </c>
      <c r="Y618" t="s">
        <v>14166</v>
      </c>
    </row>
    <row r="619" spans="1:25" x14ac:dyDescent="0.3">
      <c r="A619">
        <v>30900</v>
      </c>
      <c r="B619" t="s">
        <v>14167</v>
      </c>
      <c r="C619" t="s">
        <v>14168</v>
      </c>
      <c r="D619" t="s">
        <v>14169</v>
      </c>
      <c r="E619" t="s">
        <v>14170</v>
      </c>
      <c r="F619" t="s">
        <v>14171</v>
      </c>
      <c r="G619" t="s">
        <v>14172</v>
      </c>
      <c r="H619" t="s">
        <v>14173</v>
      </c>
      <c r="I619" t="s">
        <v>14174</v>
      </c>
      <c r="J619" t="s">
        <v>14175</v>
      </c>
      <c r="K619" t="s">
        <v>14176</v>
      </c>
      <c r="L619" t="s">
        <v>14177</v>
      </c>
      <c r="M619" t="s">
        <v>14178</v>
      </c>
      <c r="N619" t="s">
        <v>14179</v>
      </c>
      <c r="O619" t="s">
        <v>14180</v>
      </c>
      <c r="P619">
        <f>-571.653420569995 -13.9338088842071 -359.608881110504</f>
        <v>-945.19611056470603</v>
      </c>
      <c r="Q619" t="s">
        <v>14181</v>
      </c>
      <c r="R619" t="s">
        <v>14182</v>
      </c>
      <c r="S619" t="s">
        <v>14183</v>
      </c>
      <c r="T619" t="s">
        <v>14184</v>
      </c>
      <c r="U619" t="s">
        <v>14185</v>
      </c>
      <c r="V619" t="s">
        <v>14186</v>
      </c>
      <c r="W619" t="s">
        <v>14187</v>
      </c>
      <c r="X619" t="s">
        <v>14188</v>
      </c>
      <c r="Y619" t="s">
        <v>14189</v>
      </c>
    </row>
    <row r="620" spans="1:25" x14ac:dyDescent="0.3">
      <c r="A620">
        <v>30950</v>
      </c>
      <c r="B620" t="s">
        <v>14190</v>
      </c>
      <c r="C620" t="s">
        <v>14191</v>
      </c>
      <c r="D620" t="s">
        <v>14192</v>
      </c>
      <c r="E620" t="s">
        <v>14193</v>
      </c>
      <c r="F620" t="s">
        <v>14194</v>
      </c>
      <c r="G620" t="s">
        <v>14195</v>
      </c>
      <c r="H620" t="s">
        <v>14196</v>
      </c>
      <c r="I620" t="s">
        <v>14197</v>
      </c>
      <c r="J620" t="s">
        <v>14198</v>
      </c>
      <c r="K620" t="s">
        <v>14199</v>
      </c>
      <c r="L620" t="s">
        <v>14200</v>
      </c>
      <c r="M620" t="s">
        <v>14201</v>
      </c>
      <c r="N620" t="s">
        <v>14202</v>
      </c>
      <c r="O620" t="s">
        <v>14203</v>
      </c>
      <c r="P620">
        <f>-572.019908411287 -13.5978418744369 -359.420638531404</f>
        <v>-945.03838881712795</v>
      </c>
      <c r="Q620" t="s">
        <v>14204</v>
      </c>
      <c r="R620" t="s">
        <v>14205</v>
      </c>
      <c r="S620" t="s">
        <v>14206</v>
      </c>
      <c r="T620" t="s">
        <v>14207</v>
      </c>
      <c r="U620" t="s">
        <v>14208</v>
      </c>
      <c r="V620" t="s">
        <v>14209</v>
      </c>
      <c r="W620" t="s">
        <v>14210</v>
      </c>
      <c r="X620" t="s">
        <v>14211</v>
      </c>
      <c r="Y620" t="s">
        <v>14212</v>
      </c>
    </row>
    <row r="621" spans="1:25" x14ac:dyDescent="0.3">
      <c r="A621">
        <v>31000</v>
      </c>
      <c r="B621" t="s">
        <v>14213</v>
      </c>
      <c r="C621" t="s">
        <v>14214</v>
      </c>
      <c r="D621" t="s">
        <v>14215</v>
      </c>
      <c r="E621" t="s">
        <v>14216</v>
      </c>
      <c r="F621" t="s">
        <v>14217</v>
      </c>
      <c r="G621" t="s">
        <v>14218</v>
      </c>
      <c r="H621" t="s">
        <v>14219</v>
      </c>
      <c r="I621" t="s">
        <v>14220</v>
      </c>
      <c r="J621" t="s">
        <v>14221</v>
      </c>
      <c r="K621" t="s">
        <v>14222</v>
      </c>
      <c r="L621" t="s">
        <v>14223</v>
      </c>
      <c r="M621" t="s">
        <v>14224</v>
      </c>
      <c r="N621" t="s">
        <v>14225</v>
      </c>
      <c r="O621" t="s">
        <v>14226</v>
      </c>
      <c r="P621">
        <f>-573.028041145442 -13.3748863556866 -358.992177589765</f>
        <v>-945.39510509089359</v>
      </c>
      <c r="Q621" t="s">
        <v>14227</v>
      </c>
      <c r="R621" t="s">
        <v>14228</v>
      </c>
      <c r="S621" t="s">
        <v>14229</v>
      </c>
      <c r="T621" t="s">
        <v>14230</v>
      </c>
      <c r="U621" t="s">
        <v>14231</v>
      </c>
      <c r="V621" t="s">
        <v>14232</v>
      </c>
      <c r="W621" t="s">
        <v>14233</v>
      </c>
      <c r="X621" t="s">
        <v>14234</v>
      </c>
      <c r="Y621" t="s">
        <v>14235</v>
      </c>
    </row>
    <row r="622" spans="1:25" x14ac:dyDescent="0.3">
      <c r="A622">
        <v>31050</v>
      </c>
      <c r="B622" t="s">
        <v>14236</v>
      </c>
      <c r="C622" t="s">
        <v>14237</v>
      </c>
      <c r="D622" t="s">
        <v>14238</v>
      </c>
      <c r="E622" t="s">
        <v>14239</v>
      </c>
      <c r="F622" t="s">
        <v>14240</v>
      </c>
      <c r="G622" t="s">
        <v>14241</v>
      </c>
      <c r="H622" t="s">
        <v>14242</v>
      </c>
      <c r="I622" t="s">
        <v>14243</v>
      </c>
      <c r="J622" t="s">
        <v>14244</v>
      </c>
      <c r="K622" t="s">
        <v>14245</v>
      </c>
      <c r="L622" t="s">
        <v>14246</v>
      </c>
      <c r="M622" t="s">
        <v>14247</v>
      </c>
      <c r="N622" t="s">
        <v>14248</v>
      </c>
      <c r="O622" t="s">
        <v>14249</v>
      </c>
      <c r="P622">
        <f>-573.396597037172 -13.6816042546209 -358.861115542517</f>
        <v>-945.93931683430992</v>
      </c>
      <c r="Q622" t="s">
        <v>14250</v>
      </c>
      <c r="R622" t="s">
        <v>14251</v>
      </c>
      <c r="S622" t="s">
        <v>14252</v>
      </c>
      <c r="T622" t="s">
        <v>14253</v>
      </c>
      <c r="U622" t="s">
        <v>14254</v>
      </c>
      <c r="V622" t="s">
        <v>14255</v>
      </c>
      <c r="W622" t="s">
        <v>14256</v>
      </c>
      <c r="X622" t="s">
        <v>14257</v>
      </c>
      <c r="Y622" t="s">
        <v>14258</v>
      </c>
    </row>
    <row r="623" spans="1:25" x14ac:dyDescent="0.3">
      <c r="A623">
        <v>31100</v>
      </c>
      <c r="B623" t="s">
        <v>14259</v>
      </c>
      <c r="C623" t="s">
        <v>14260</v>
      </c>
      <c r="D623" t="s">
        <v>14261</v>
      </c>
      <c r="E623" t="s">
        <v>14262</v>
      </c>
      <c r="F623" t="s">
        <v>14263</v>
      </c>
      <c r="G623" t="s">
        <v>14264</v>
      </c>
      <c r="H623" t="s">
        <v>14265</v>
      </c>
      <c r="I623" t="s">
        <v>14266</v>
      </c>
      <c r="J623" t="s">
        <v>14267</v>
      </c>
      <c r="K623" t="s">
        <v>14268</v>
      </c>
      <c r="L623" t="s">
        <v>14269</v>
      </c>
      <c r="M623" t="s">
        <v>14270</v>
      </c>
      <c r="N623" t="s">
        <v>14271</v>
      </c>
      <c r="O623" t="s">
        <v>14272</v>
      </c>
      <c r="P623">
        <f>-574.218786606933 -14.3676124751673 -358.555026814258</f>
        <v>-947.14142589635833</v>
      </c>
      <c r="Q623" t="s">
        <v>14273</v>
      </c>
      <c r="R623" t="s">
        <v>14274</v>
      </c>
      <c r="S623" t="s">
        <v>14275</v>
      </c>
      <c r="T623" t="s">
        <v>14276</v>
      </c>
      <c r="U623" t="s">
        <v>14277</v>
      </c>
      <c r="V623" t="s">
        <v>14278</v>
      </c>
      <c r="W623" t="s">
        <v>14279</v>
      </c>
      <c r="X623" t="s">
        <v>14280</v>
      </c>
      <c r="Y623" t="s">
        <v>14281</v>
      </c>
    </row>
    <row r="624" spans="1:25" x14ac:dyDescent="0.3">
      <c r="A624">
        <v>31150</v>
      </c>
      <c r="B624" t="s">
        <v>14282</v>
      </c>
      <c r="C624" t="s">
        <v>14283</v>
      </c>
      <c r="D624" t="s">
        <v>14284</v>
      </c>
      <c r="E624" t="s">
        <v>14285</v>
      </c>
      <c r="F624" t="s">
        <v>14286</v>
      </c>
      <c r="G624" t="s">
        <v>14287</v>
      </c>
      <c r="H624" t="s">
        <v>14288</v>
      </c>
      <c r="I624" t="s">
        <v>14289</v>
      </c>
      <c r="J624" t="s">
        <v>14290</v>
      </c>
      <c r="K624" t="s">
        <v>14291</v>
      </c>
      <c r="L624" t="s">
        <v>14292</v>
      </c>
      <c r="M624" t="s">
        <v>14293</v>
      </c>
      <c r="N624" t="s">
        <v>14294</v>
      </c>
      <c r="O624" t="s">
        <v>14295</v>
      </c>
      <c r="P624">
        <f>-574.521340658946 -14.6984771353534 -358.450606515555</f>
        <v>-947.67042430985441</v>
      </c>
      <c r="Q624" t="s">
        <v>14296</v>
      </c>
      <c r="R624" t="s">
        <v>14297</v>
      </c>
      <c r="S624" t="s">
        <v>14298</v>
      </c>
      <c r="T624" t="s">
        <v>14299</v>
      </c>
      <c r="U624" t="s">
        <v>14300</v>
      </c>
      <c r="V624" t="s">
        <v>14301</v>
      </c>
      <c r="W624" t="s">
        <v>14302</v>
      </c>
      <c r="X624" t="s">
        <v>14303</v>
      </c>
      <c r="Y624" t="s">
        <v>14304</v>
      </c>
    </row>
    <row r="625" spans="1:25" x14ac:dyDescent="0.3">
      <c r="A625">
        <v>31200</v>
      </c>
      <c r="B625" t="s">
        <v>14305</v>
      </c>
      <c r="C625" t="s">
        <v>14306</v>
      </c>
      <c r="D625" t="s">
        <v>14307</v>
      </c>
      <c r="E625" t="s">
        <v>14308</v>
      </c>
      <c r="F625" t="s">
        <v>14309</v>
      </c>
      <c r="G625" t="s">
        <v>14310</v>
      </c>
      <c r="H625" t="s">
        <v>14311</v>
      </c>
      <c r="I625" t="s">
        <v>14312</v>
      </c>
      <c r="J625" t="s">
        <v>14313</v>
      </c>
      <c r="K625" t="s">
        <v>14314</v>
      </c>
      <c r="L625" t="s">
        <v>14315</v>
      </c>
      <c r="M625" t="s">
        <v>14316</v>
      </c>
      <c r="N625" t="s">
        <v>14317</v>
      </c>
      <c r="O625" t="s">
        <v>14318</v>
      </c>
      <c r="P625">
        <f>-575.135143511942 -15.1989472193957 -358.38407441138</f>
        <v>-948.71816514271768</v>
      </c>
      <c r="Q625" t="s">
        <v>14319</v>
      </c>
      <c r="R625" t="s">
        <v>14320</v>
      </c>
      <c r="S625" t="s">
        <v>14321</v>
      </c>
      <c r="T625" t="s">
        <v>14322</v>
      </c>
      <c r="U625" t="s">
        <v>14323</v>
      </c>
      <c r="V625" t="s">
        <v>14324</v>
      </c>
      <c r="W625" t="s">
        <v>14325</v>
      </c>
      <c r="X625" t="s">
        <v>14326</v>
      </c>
      <c r="Y625" t="s">
        <v>14327</v>
      </c>
    </row>
    <row r="626" spans="1:25" x14ac:dyDescent="0.3">
      <c r="A626">
        <v>31250</v>
      </c>
      <c r="B626" t="s">
        <v>14328</v>
      </c>
      <c r="C626" t="s">
        <v>14329</v>
      </c>
      <c r="D626" t="s">
        <v>14330</v>
      </c>
      <c r="E626" t="s">
        <v>14331</v>
      </c>
      <c r="F626" t="s">
        <v>14332</v>
      </c>
      <c r="G626" t="s">
        <v>14333</v>
      </c>
      <c r="H626" t="s">
        <v>14334</v>
      </c>
      <c r="I626" t="s">
        <v>14335</v>
      </c>
      <c r="J626" t="s">
        <v>14336</v>
      </c>
      <c r="K626" t="s">
        <v>14337</v>
      </c>
      <c r="L626" t="s">
        <v>14338</v>
      </c>
      <c r="M626" t="s">
        <v>14339</v>
      </c>
      <c r="N626" t="s">
        <v>14340</v>
      </c>
      <c r="O626" t="s">
        <v>14341</v>
      </c>
      <c r="P626">
        <f>-575.61520525176 -15.2664490953443 -358.276337567396</f>
        <v>-949.15799191450037</v>
      </c>
      <c r="Q626" t="s">
        <v>14342</v>
      </c>
      <c r="R626" t="s">
        <v>14343</v>
      </c>
      <c r="S626" t="s">
        <v>14344</v>
      </c>
      <c r="T626" t="s">
        <v>14345</v>
      </c>
      <c r="U626" t="s">
        <v>14346</v>
      </c>
      <c r="V626" t="s">
        <v>14347</v>
      </c>
      <c r="W626" t="s">
        <v>14348</v>
      </c>
      <c r="X626" t="s">
        <v>14349</v>
      </c>
      <c r="Y626" t="s">
        <v>14350</v>
      </c>
    </row>
    <row r="627" spans="1:25" x14ac:dyDescent="0.3">
      <c r="A627">
        <v>31300</v>
      </c>
      <c r="B627" t="s">
        <v>14351</v>
      </c>
      <c r="C627" t="s">
        <v>14352</v>
      </c>
      <c r="D627" t="s">
        <v>14353</v>
      </c>
      <c r="E627" t="s">
        <v>14354</v>
      </c>
      <c r="F627" t="s">
        <v>14355</v>
      </c>
      <c r="G627" t="s">
        <v>14356</v>
      </c>
      <c r="H627" t="s">
        <v>14357</v>
      </c>
      <c r="I627" t="s">
        <v>14358</v>
      </c>
      <c r="J627" t="s">
        <v>14359</v>
      </c>
      <c r="K627" t="s">
        <v>14360</v>
      </c>
      <c r="L627" t="s">
        <v>14361</v>
      </c>
      <c r="M627" t="s">
        <v>14362</v>
      </c>
      <c r="N627" t="s">
        <v>14363</v>
      </c>
      <c r="O627" t="s">
        <v>14364</v>
      </c>
      <c r="P627">
        <f>-576.397383030343 -15.723728706502 -358.071065850586</f>
        <v>-950.19217758743105</v>
      </c>
      <c r="Q627" t="s">
        <v>14365</v>
      </c>
      <c r="R627" t="s">
        <v>14366</v>
      </c>
      <c r="S627" t="s">
        <v>14367</v>
      </c>
      <c r="T627" t="s">
        <v>14368</v>
      </c>
      <c r="U627" t="s">
        <v>14369</v>
      </c>
      <c r="V627" t="s">
        <v>14370</v>
      </c>
      <c r="W627" t="s">
        <v>14371</v>
      </c>
      <c r="X627" t="s">
        <v>14372</v>
      </c>
      <c r="Y627" t="s">
        <v>14373</v>
      </c>
    </row>
    <row r="628" spans="1:25" x14ac:dyDescent="0.3">
      <c r="A628">
        <v>31350</v>
      </c>
      <c r="B628" t="s">
        <v>14374</v>
      </c>
      <c r="C628" t="s">
        <v>14375</v>
      </c>
      <c r="D628" t="s">
        <v>14376</v>
      </c>
      <c r="E628" t="s">
        <v>14377</v>
      </c>
      <c r="F628" t="s">
        <v>14378</v>
      </c>
      <c r="G628" t="s">
        <v>14379</v>
      </c>
      <c r="H628" t="s">
        <v>14380</v>
      </c>
      <c r="I628" t="s">
        <v>14381</v>
      </c>
      <c r="J628" t="s">
        <v>14382</v>
      </c>
      <c r="K628" t="s">
        <v>14383</v>
      </c>
      <c r="L628" t="s">
        <v>14384</v>
      </c>
      <c r="M628" t="s">
        <v>14385</v>
      </c>
      <c r="N628" t="s">
        <v>14386</v>
      </c>
      <c r="O628" t="s">
        <v>14387</v>
      </c>
      <c r="P628">
        <f>-576.946856937394 -16.0705414225997 -357.995015667555</f>
        <v>-951.01241402754874</v>
      </c>
      <c r="Q628" t="s">
        <v>14388</v>
      </c>
      <c r="R628" t="s">
        <v>14389</v>
      </c>
      <c r="S628" t="s">
        <v>14390</v>
      </c>
      <c r="T628" t="s">
        <v>14391</v>
      </c>
      <c r="U628" t="s">
        <v>14392</v>
      </c>
      <c r="V628" t="s">
        <v>14393</v>
      </c>
      <c r="W628" t="s">
        <v>14394</v>
      </c>
      <c r="X628" t="s">
        <v>14395</v>
      </c>
      <c r="Y628" t="s">
        <v>14396</v>
      </c>
    </row>
    <row r="629" spans="1:25" x14ac:dyDescent="0.3">
      <c r="A629">
        <v>31400</v>
      </c>
      <c r="B629" t="s">
        <v>14397</v>
      </c>
      <c r="C629" t="s">
        <v>14398</v>
      </c>
      <c r="D629" t="s">
        <v>14399</v>
      </c>
      <c r="E629" t="s">
        <v>14400</v>
      </c>
      <c r="F629" t="s">
        <v>14401</v>
      </c>
      <c r="G629" t="s">
        <v>14402</v>
      </c>
      <c r="H629" t="s">
        <v>14403</v>
      </c>
      <c r="I629" t="s">
        <v>14404</v>
      </c>
      <c r="J629" t="s">
        <v>14405</v>
      </c>
      <c r="K629" t="s">
        <v>14406</v>
      </c>
      <c r="L629" t="s">
        <v>14407</v>
      </c>
      <c r="M629" t="s">
        <v>14408</v>
      </c>
      <c r="N629" t="s">
        <v>14409</v>
      </c>
      <c r="O629" t="s">
        <v>14410</v>
      </c>
      <c r="P629">
        <f>-578.330355276446 -16.3003838621466 -357.816437063228</f>
        <v>-952.44717620182064</v>
      </c>
      <c r="Q629" t="s">
        <v>14411</v>
      </c>
      <c r="R629" t="s">
        <v>14412</v>
      </c>
      <c r="S629" t="s">
        <v>14413</v>
      </c>
      <c r="T629" t="s">
        <v>14414</v>
      </c>
      <c r="U629" t="s">
        <v>14415</v>
      </c>
      <c r="V629" t="s">
        <v>14416</v>
      </c>
      <c r="W629" t="s">
        <v>14417</v>
      </c>
      <c r="X629" t="s">
        <v>14418</v>
      </c>
      <c r="Y629" t="s">
        <v>14419</v>
      </c>
    </row>
    <row r="630" spans="1:25" x14ac:dyDescent="0.3">
      <c r="A630">
        <v>31450</v>
      </c>
      <c r="B630" t="s">
        <v>14420</v>
      </c>
      <c r="C630" t="s">
        <v>14421</v>
      </c>
      <c r="D630" t="s">
        <v>14422</v>
      </c>
      <c r="E630" t="s">
        <v>14423</v>
      </c>
      <c r="F630" t="s">
        <v>14424</v>
      </c>
      <c r="G630" t="s">
        <v>14425</v>
      </c>
      <c r="H630" t="s">
        <v>14426</v>
      </c>
      <c r="I630" t="s">
        <v>14427</v>
      </c>
      <c r="J630" t="s">
        <v>14428</v>
      </c>
      <c r="K630" t="s">
        <v>14429</v>
      </c>
      <c r="L630" t="s">
        <v>14430</v>
      </c>
      <c r="M630" t="s">
        <v>14431</v>
      </c>
      <c r="N630" t="s">
        <v>14432</v>
      </c>
      <c r="O630" t="s">
        <v>14433</v>
      </c>
      <c r="P630">
        <f>-579.076358326657 -16.3292837146921 -357.627041235966</f>
        <v>-953.03268327731507</v>
      </c>
      <c r="Q630" t="s">
        <v>14434</v>
      </c>
      <c r="R630" t="s">
        <v>14435</v>
      </c>
      <c r="S630" t="s">
        <v>14436</v>
      </c>
      <c r="T630" t="s">
        <v>14437</v>
      </c>
      <c r="U630" t="s">
        <v>14438</v>
      </c>
      <c r="V630" t="s">
        <v>14439</v>
      </c>
      <c r="W630" t="s">
        <v>14440</v>
      </c>
      <c r="X630" t="s">
        <v>14441</v>
      </c>
      <c r="Y630" t="s">
        <v>14442</v>
      </c>
    </row>
    <row r="631" spans="1:25" x14ac:dyDescent="0.3">
      <c r="A631">
        <v>31500</v>
      </c>
      <c r="B631" t="s">
        <v>14443</v>
      </c>
      <c r="C631" t="s">
        <v>14444</v>
      </c>
      <c r="D631" t="s">
        <v>14445</v>
      </c>
      <c r="E631" t="s">
        <v>14446</v>
      </c>
      <c r="F631" t="s">
        <v>14447</v>
      </c>
      <c r="G631" t="s">
        <v>14448</v>
      </c>
      <c r="H631" t="s">
        <v>14449</v>
      </c>
      <c r="I631" t="s">
        <v>14450</v>
      </c>
      <c r="J631" t="s">
        <v>14451</v>
      </c>
      <c r="K631" t="s">
        <v>14452</v>
      </c>
      <c r="L631" t="s">
        <v>14453</v>
      </c>
      <c r="M631" t="s">
        <v>14454</v>
      </c>
      <c r="N631" t="s">
        <v>14455</v>
      </c>
      <c r="O631" t="s">
        <v>14456</v>
      </c>
      <c r="P631">
        <f>-580.158802483728 -16.3935275348995 -357.237722781647</f>
        <v>-953.79005280027445</v>
      </c>
      <c r="Q631" t="s">
        <v>14457</v>
      </c>
      <c r="R631" t="s">
        <v>14458</v>
      </c>
      <c r="S631" t="s">
        <v>14459</v>
      </c>
      <c r="T631" t="s">
        <v>14460</v>
      </c>
      <c r="U631" t="s">
        <v>14461</v>
      </c>
      <c r="V631" t="s">
        <v>14462</v>
      </c>
      <c r="W631" t="s">
        <v>14463</v>
      </c>
      <c r="X631" t="s">
        <v>14464</v>
      </c>
      <c r="Y631" t="s">
        <v>14465</v>
      </c>
    </row>
    <row r="632" spans="1:25" x14ac:dyDescent="0.3">
      <c r="A632">
        <v>31550</v>
      </c>
      <c r="B632" t="s">
        <v>14466</v>
      </c>
      <c r="C632" t="s">
        <v>14467</v>
      </c>
      <c r="D632" t="s">
        <v>14468</v>
      </c>
      <c r="E632" t="s">
        <v>14469</v>
      </c>
      <c r="F632" t="s">
        <v>14470</v>
      </c>
      <c r="G632" t="s">
        <v>14471</v>
      </c>
      <c r="H632" t="s">
        <v>14472</v>
      </c>
      <c r="I632" t="s">
        <v>14473</v>
      </c>
      <c r="J632" t="s">
        <v>14474</v>
      </c>
      <c r="K632" t="s">
        <v>14475</v>
      </c>
      <c r="L632" t="s">
        <v>14476</v>
      </c>
      <c r="M632" t="s">
        <v>14477</v>
      </c>
      <c r="N632" t="s">
        <v>14478</v>
      </c>
      <c r="O632" t="s">
        <v>14479</v>
      </c>
      <c r="P632">
        <f>-580.450399733948 -16.5388716440987 -357.041324647866</f>
        <v>-954.0305960259127</v>
      </c>
      <c r="Q632" t="s">
        <v>14480</v>
      </c>
      <c r="R632" t="s">
        <v>14481</v>
      </c>
      <c r="S632" t="s">
        <v>14482</v>
      </c>
      <c r="T632" t="s">
        <v>14483</v>
      </c>
      <c r="U632" t="s">
        <v>14484</v>
      </c>
      <c r="V632" t="s">
        <v>14485</v>
      </c>
      <c r="W632" t="s">
        <v>14486</v>
      </c>
      <c r="X632" t="s">
        <v>14487</v>
      </c>
      <c r="Y632" t="s">
        <v>14488</v>
      </c>
    </row>
    <row r="633" spans="1:25" x14ac:dyDescent="0.3">
      <c r="A633">
        <v>31600</v>
      </c>
      <c r="B633" t="s">
        <v>14489</v>
      </c>
      <c r="C633" t="s">
        <v>14490</v>
      </c>
      <c r="D633" t="s">
        <v>14491</v>
      </c>
      <c r="E633" t="s">
        <v>14492</v>
      </c>
      <c r="F633" t="s">
        <v>14493</v>
      </c>
      <c r="G633" t="s">
        <v>14494</v>
      </c>
      <c r="H633" t="s">
        <v>14495</v>
      </c>
      <c r="I633" t="s">
        <v>14496</v>
      </c>
      <c r="J633" t="s">
        <v>14497</v>
      </c>
      <c r="K633" t="s">
        <v>14498</v>
      </c>
      <c r="L633" t="s">
        <v>14499</v>
      </c>
      <c r="M633" t="s">
        <v>14500</v>
      </c>
      <c r="N633" t="s">
        <v>14501</v>
      </c>
      <c r="O633" t="s">
        <v>14502</v>
      </c>
      <c r="P633">
        <f>-580.501661477822 -16.4703901806863 -356.688101669824</f>
        <v>-953.6601533283324</v>
      </c>
      <c r="Q633" t="s">
        <v>14503</v>
      </c>
      <c r="R633" t="s">
        <v>14504</v>
      </c>
      <c r="S633" t="s">
        <v>14505</v>
      </c>
      <c r="T633" t="s">
        <v>14506</v>
      </c>
      <c r="U633" t="s">
        <v>14507</v>
      </c>
      <c r="V633" t="s">
        <v>14508</v>
      </c>
      <c r="W633" t="s">
        <v>14509</v>
      </c>
      <c r="X633" t="s">
        <v>14510</v>
      </c>
      <c r="Y633" t="s">
        <v>14511</v>
      </c>
    </row>
    <row r="634" spans="1:25" x14ac:dyDescent="0.3">
      <c r="A634">
        <v>31650</v>
      </c>
      <c r="B634" t="s">
        <v>14512</v>
      </c>
      <c r="C634" t="s">
        <v>14513</v>
      </c>
      <c r="D634" t="s">
        <v>14514</v>
      </c>
      <c r="E634" t="s">
        <v>14515</v>
      </c>
      <c r="F634" t="s">
        <v>14516</v>
      </c>
      <c r="G634" t="s">
        <v>14517</v>
      </c>
      <c r="H634" t="s">
        <v>14518</v>
      </c>
      <c r="I634" t="s">
        <v>14519</v>
      </c>
      <c r="J634" t="s">
        <v>14520</v>
      </c>
      <c r="K634" t="s">
        <v>14521</v>
      </c>
      <c r="L634" t="s">
        <v>14522</v>
      </c>
      <c r="M634" t="s">
        <v>14523</v>
      </c>
      <c r="N634" t="s">
        <v>14524</v>
      </c>
      <c r="O634" t="s">
        <v>14525</v>
      </c>
      <c r="P634">
        <f>-580.320782638636 -16.3772918278362 -356.621553348309</f>
        <v>-953.31962781478126</v>
      </c>
      <c r="Q634" t="s">
        <v>14526</v>
      </c>
      <c r="R634" t="s">
        <v>14527</v>
      </c>
      <c r="S634" t="s">
        <v>14528</v>
      </c>
      <c r="T634" t="s">
        <v>14529</v>
      </c>
      <c r="U634" t="s">
        <v>14530</v>
      </c>
      <c r="V634" t="s">
        <v>14531</v>
      </c>
      <c r="W634" t="s">
        <v>14532</v>
      </c>
      <c r="X634" t="s">
        <v>14533</v>
      </c>
      <c r="Y634" t="s">
        <v>14534</v>
      </c>
    </row>
    <row r="635" spans="1:25" x14ac:dyDescent="0.3">
      <c r="A635">
        <v>31700</v>
      </c>
      <c r="B635" t="s">
        <v>14535</v>
      </c>
      <c r="C635" t="s">
        <v>14536</v>
      </c>
      <c r="D635" t="s">
        <v>14537</v>
      </c>
      <c r="E635" t="s">
        <v>14538</v>
      </c>
      <c r="F635" t="s">
        <v>14539</v>
      </c>
      <c r="G635" t="s">
        <v>14540</v>
      </c>
      <c r="H635" t="s">
        <v>14541</v>
      </c>
      <c r="I635" t="s">
        <v>14542</v>
      </c>
      <c r="J635" t="s">
        <v>14543</v>
      </c>
      <c r="K635" t="s">
        <v>14544</v>
      </c>
      <c r="L635" t="s">
        <v>14545</v>
      </c>
      <c r="M635" t="s">
        <v>14546</v>
      </c>
      <c r="N635" t="s">
        <v>14547</v>
      </c>
      <c r="O635" t="s">
        <v>14548</v>
      </c>
      <c r="P635">
        <f>-579.709524019455 -16.1107946441434 -356.563646850367</f>
        <v>-952.38396551396545</v>
      </c>
      <c r="Q635" t="s">
        <v>14549</v>
      </c>
      <c r="R635" t="s">
        <v>14550</v>
      </c>
      <c r="S635" t="s">
        <v>14551</v>
      </c>
      <c r="T635" t="s">
        <v>14552</v>
      </c>
      <c r="U635" t="s">
        <v>14553</v>
      </c>
      <c r="V635" t="s">
        <v>14554</v>
      </c>
      <c r="W635" t="s">
        <v>14555</v>
      </c>
      <c r="X635" t="s">
        <v>14556</v>
      </c>
      <c r="Y635" t="s">
        <v>14557</v>
      </c>
    </row>
    <row r="636" spans="1:25" x14ac:dyDescent="0.3">
      <c r="A636">
        <v>31750</v>
      </c>
      <c r="B636" t="s">
        <v>14558</v>
      </c>
      <c r="C636" t="s">
        <v>14559</v>
      </c>
      <c r="D636" t="s">
        <v>14560</v>
      </c>
      <c r="E636" t="s">
        <v>14561</v>
      </c>
      <c r="F636" t="s">
        <v>14562</v>
      </c>
      <c r="G636" t="s">
        <v>14563</v>
      </c>
      <c r="H636" t="s">
        <v>14564</v>
      </c>
      <c r="I636" t="s">
        <v>14565</v>
      </c>
      <c r="J636" t="s">
        <v>14566</v>
      </c>
      <c r="K636" t="s">
        <v>14567</v>
      </c>
      <c r="L636" t="s">
        <v>14568</v>
      </c>
      <c r="M636" t="s">
        <v>14569</v>
      </c>
      <c r="N636" t="s">
        <v>14570</v>
      </c>
      <c r="O636" t="s">
        <v>14571</v>
      </c>
      <c r="P636">
        <f>-579.280269730723 -15.8969587345191 -356.647400468315</f>
        <v>-951.82462893355716</v>
      </c>
      <c r="Q636" t="s">
        <v>14572</v>
      </c>
      <c r="R636" t="s">
        <v>14573</v>
      </c>
      <c r="S636" t="s">
        <v>14574</v>
      </c>
      <c r="T636" t="s">
        <v>14575</v>
      </c>
      <c r="U636" t="s">
        <v>14576</v>
      </c>
      <c r="V636" t="s">
        <v>14577</v>
      </c>
      <c r="W636" t="s">
        <v>14578</v>
      </c>
      <c r="X636" t="s">
        <v>14579</v>
      </c>
      <c r="Y636" t="s">
        <v>14580</v>
      </c>
    </row>
    <row r="637" spans="1:25" x14ac:dyDescent="0.3">
      <c r="A637">
        <v>31800</v>
      </c>
      <c r="B637" t="s">
        <v>14581</v>
      </c>
      <c r="C637" t="s">
        <v>14582</v>
      </c>
      <c r="D637" t="s">
        <v>14583</v>
      </c>
      <c r="E637" t="s">
        <v>14584</v>
      </c>
      <c r="F637" t="s">
        <v>14585</v>
      </c>
      <c r="G637" t="s">
        <v>14586</v>
      </c>
      <c r="H637" t="s">
        <v>14587</v>
      </c>
      <c r="I637" t="s">
        <v>14588</v>
      </c>
      <c r="J637" t="s">
        <v>14589</v>
      </c>
      <c r="K637" t="s">
        <v>14590</v>
      </c>
      <c r="L637" t="s">
        <v>14591</v>
      </c>
      <c r="M637" t="s">
        <v>14592</v>
      </c>
      <c r="N637" t="s">
        <v>14593</v>
      </c>
      <c r="O637" t="s">
        <v>14594</v>
      </c>
      <c r="P637">
        <f>-578.36832024984 -15.1994831916595 -356.681142697254</f>
        <v>-950.24894613875358</v>
      </c>
      <c r="Q637" t="s">
        <v>14595</v>
      </c>
      <c r="R637" t="s">
        <v>14596</v>
      </c>
      <c r="S637" t="s">
        <v>14597</v>
      </c>
      <c r="T637" t="s">
        <v>14598</v>
      </c>
      <c r="U637" t="s">
        <v>14599</v>
      </c>
      <c r="V637" t="s">
        <v>14600</v>
      </c>
      <c r="W637" t="s">
        <v>14601</v>
      </c>
      <c r="X637" t="s">
        <v>14602</v>
      </c>
      <c r="Y637" t="s">
        <v>14603</v>
      </c>
    </row>
    <row r="638" spans="1:25" x14ac:dyDescent="0.3">
      <c r="A638">
        <v>31850</v>
      </c>
      <c r="B638" t="s">
        <v>14604</v>
      </c>
      <c r="C638" t="s">
        <v>14605</v>
      </c>
      <c r="D638" t="s">
        <v>14606</v>
      </c>
      <c r="E638" t="s">
        <v>14607</v>
      </c>
      <c r="F638" t="s">
        <v>14608</v>
      </c>
      <c r="G638" t="s">
        <v>14609</v>
      </c>
      <c r="H638" t="s">
        <v>14610</v>
      </c>
      <c r="I638" t="s">
        <v>14611</v>
      </c>
      <c r="J638" t="s">
        <v>14612</v>
      </c>
      <c r="K638" t="s">
        <v>14613</v>
      </c>
      <c r="L638" t="s">
        <v>14614</v>
      </c>
      <c r="M638" t="s">
        <v>14615</v>
      </c>
      <c r="N638" t="s">
        <v>14616</v>
      </c>
      <c r="O638" t="s">
        <v>14617</v>
      </c>
      <c r="P638">
        <f>-577.824691594748 -14.9753035998674 -356.729314293335</f>
        <v>-949.52930948795029</v>
      </c>
      <c r="Q638" t="s">
        <v>14618</v>
      </c>
      <c r="R638" t="s">
        <v>14619</v>
      </c>
      <c r="S638" t="s">
        <v>14620</v>
      </c>
      <c r="T638" t="s">
        <v>14621</v>
      </c>
      <c r="U638" t="s">
        <v>14622</v>
      </c>
      <c r="V638" t="s">
        <v>14623</v>
      </c>
      <c r="W638" t="s">
        <v>14624</v>
      </c>
      <c r="X638" t="s">
        <v>14625</v>
      </c>
      <c r="Y638" t="s">
        <v>14626</v>
      </c>
    </row>
    <row r="639" spans="1:25" x14ac:dyDescent="0.3">
      <c r="A639">
        <v>31900</v>
      </c>
      <c r="B639" t="s">
        <v>14627</v>
      </c>
      <c r="C639" t="s">
        <v>14628</v>
      </c>
      <c r="D639" t="s">
        <v>14629</v>
      </c>
      <c r="E639" t="s">
        <v>14630</v>
      </c>
      <c r="F639" t="s">
        <v>14631</v>
      </c>
      <c r="G639" t="s">
        <v>14632</v>
      </c>
      <c r="H639" t="s">
        <v>14633</v>
      </c>
      <c r="I639" t="s">
        <v>14634</v>
      </c>
      <c r="J639" t="s">
        <v>14635</v>
      </c>
      <c r="K639" t="s">
        <v>14636</v>
      </c>
      <c r="L639" t="s">
        <v>14637</v>
      </c>
      <c r="M639" t="s">
        <v>14638</v>
      </c>
      <c r="N639" t="s">
        <v>14639</v>
      </c>
      <c r="O639" t="s">
        <v>14640</v>
      </c>
      <c r="P639">
        <f>-576.930044297509 -14.4721291030321 -356.953442840303</f>
        <v>-948.35561624084403</v>
      </c>
      <c r="Q639" t="s">
        <v>14641</v>
      </c>
      <c r="R639" t="s">
        <v>14642</v>
      </c>
      <c r="S639" t="s">
        <v>14643</v>
      </c>
      <c r="T639" t="s">
        <v>14644</v>
      </c>
      <c r="U639" t="s">
        <v>14645</v>
      </c>
      <c r="V639" t="s">
        <v>14646</v>
      </c>
      <c r="W639" t="s">
        <v>14647</v>
      </c>
      <c r="X639" t="s">
        <v>14648</v>
      </c>
      <c r="Y639" t="s">
        <v>14649</v>
      </c>
    </row>
    <row r="640" spans="1:25" x14ac:dyDescent="0.3">
      <c r="A640">
        <v>31950</v>
      </c>
      <c r="B640" t="s">
        <v>14650</v>
      </c>
      <c r="C640" t="s">
        <v>14651</v>
      </c>
      <c r="D640" t="s">
        <v>14652</v>
      </c>
      <c r="E640" t="s">
        <v>14653</v>
      </c>
      <c r="F640" t="s">
        <v>14654</v>
      </c>
      <c r="G640" t="s">
        <v>14655</v>
      </c>
      <c r="H640" t="s">
        <v>14656</v>
      </c>
      <c r="I640" t="s">
        <v>14657</v>
      </c>
      <c r="J640" t="s">
        <v>14658</v>
      </c>
      <c r="K640" t="s">
        <v>14659</v>
      </c>
      <c r="L640" t="s">
        <v>14660</v>
      </c>
      <c r="M640" t="s">
        <v>14661</v>
      </c>
      <c r="N640" t="s">
        <v>14662</v>
      </c>
      <c r="O640" t="s">
        <v>14663</v>
      </c>
      <c r="P640">
        <f>-576.538809033408 -14.0359232859137 -357.039585983358</f>
        <v>-947.61431830267975</v>
      </c>
      <c r="Q640" t="s">
        <v>14664</v>
      </c>
      <c r="R640" t="s">
        <v>14665</v>
      </c>
      <c r="S640" t="s">
        <v>14666</v>
      </c>
      <c r="T640" t="s">
        <v>14667</v>
      </c>
      <c r="U640" t="s">
        <v>14668</v>
      </c>
      <c r="V640" t="s">
        <v>14669</v>
      </c>
      <c r="W640" t="s">
        <v>14670</v>
      </c>
      <c r="X640" t="s">
        <v>14671</v>
      </c>
      <c r="Y640" t="s">
        <v>14672</v>
      </c>
    </row>
    <row r="641" spans="1:25" x14ac:dyDescent="0.3">
      <c r="A641">
        <v>32000</v>
      </c>
      <c r="B641" t="s">
        <v>14673</v>
      </c>
      <c r="C641" t="s">
        <v>14674</v>
      </c>
      <c r="D641" t="s">
        <v>14675</v>
      </c>
      <c r="E641" t="s">
        <v>14676</v>
      </c>
      <c r="F641" t="s">
        <v>14677</v>
      </c>
      <c r="G641" t="s">
        <v>14678</v>
      </c>
      <c r="H641" t="s">
        <v>14679</v>
      </c>
      <c r="I641" t="s">
        <v>14680</v>
      </c>
      <c r="J641" t="s">
        <v>14681</v>
      </c>
      <c r="K641" t="s">
        <v>14682</v>
      </c>
      <c r="L641" t="s">
        <v>14683</v>
      </c>
      <c r="M641" t="s">
        <v>14684</v>
      </c>
      <c r="N641" t="s">
        <v>14685</v>
      </c>
      <c r="O641" t="s">
        <v>14686</v>
      </c>
      <c r="P641">
        <f>-575.795530349019 -13.6068916415968 -357.144086497758</f>
        <v>-946.54650848837377</v>
      </c>
      <c r="Q641" t="s">
        <v>14687</v>
      </c>
      <c r="R641" t="s">
        <v>14688</v>
      </c>
      <c r="S641" t="s">
        <v>14689</v>
      </c>
      <c r="T641" t="s">
        <v>14690</v>
      </c>
      <c r="U641" t="s">
        <v>14691</v>
      </c>
      <c r="V641" t="s">
        <v>14692</v>
      </c>
      <c r="W641" t="s">
        <v>14693</v>
      </c>
      <c r="X641" t="s">
        <v>14694</v>
      </c>
      <c r="Y641" t="s">
        <v>14695</v>
      </c>
    </row>
    <row r="642" spans="1:25" x14ac:dyDescent="0.3">
      <c r="A642">
        <v>32050</v>
      </c>
      <c r="B642" t="s">
        <v>14696</v>
      </c>
      <c r="C642" t="s">
        <v>14697</v>
      </c>
      <c r="D642" t="s">
        <v>14698</v>
      </c>
      <c r="E642" t="s">
        <v>14699</v>
      </c>
      <c r="F642" t="s">
        <v>14700</v>
      </c>
      <c r="G642" t="s">
        <v>14701</v>
      </c>
      <c r="H642" t="s">
        <v>14702</v>
      </c>
      <c r="I642" t="s">
        <v>14703</v>
      </c>
      <c r="J642" t="s">
        <v>14704</v>
      </c>
      <c r="K642" t="s">
        <v>14705</v>
      </c>
      <c r="L642" t="s">
        <v>14706</v>
      </c>
      <c r="M642" t="s">
        <v>14707</v>
      </c>
      <c r="N642" t="s">
        <v>14708</v>
      </c>
      <c r="O642" t="s">
        <v>14709</v>
      </c>
      <c r="P642">
        <f>-575.455084318267 -13.3986939290569 -357.130886345319</f>
        <v>-945.98466459264296</v>
      </c>
      <c r="Q642" t="s">
        <v>14710</v>
      </c>
      <c r="R642" t="s">
        <v>14711</v>
      </c>
      <c r="S642" t="s">
        <v>14712</v>
      </c>
      <c r="T642" t="s">
        <v>14713</v>
      </c>
      <c r="U642" t="s">
        <v>14714</v>
      </c>
      <c r="V642" t="s">
        <v>14715</v>
      </c>
      <c r="W642" t="s">
        <v>14716</v>
      </c>
      <c r="X642" t="s">
        <v>14717</v>
      </c>
      <c r="Y642" t="s">
        <v>14718</v>
      </c>
    </row>
    <row r="643" spans="1:25" x14ac:dyDescent="0.3">
      <c r="A643">
        <v>32100</v>
      </c>
      <c r="B643" t="s">
        <v>14719</v>
      </c>
      <c r="C643" t="s">
        <v>14720</v>
      </c>
      <c r="D643" t="s">
        <v>14721</v>
      </c>
      <c r="E643" t="s">
        <v>14722</v>
      </c>
      <c r="F643" t="s">
        <v>14723</v>
      </c>
      <c r="G643" t="s">
        <v>14724</v>
      </c>
      <c r="H643" t="s">
        <v>14725</v>
      </c>
      <c r="I643" t="s">
        <v>14726</v>
      </c>
      <c r="J643" t="s">
        <v>14727</v>
      </c>
      <c r="K643" t="s">
        <v>14728</v>
      </c>
      <c r="L643" t="s">
        <v>14729</v>
      </c>
      <c r="M643" t="s">
        <v>14730</v>
      </c>
      <c r="N643" t="s">
        <v>14731</v>
      </c>
      <c r="O643" t="s">
        <v>14732</v>
      </c>
      <c r="P643">
        <f>-574.803936757796 -12.9479830740775 -357.10819420633</f>
        <v>-944.86011403820339</v>
      </c>
      <c r="Q643" t="s">
        <v>14733</v>
      </c>
      <c r="R643" t="s">
        <v>14734</v>
      </c>
      <c r="S643" t="s">
        <v>14735</v>
      </c>
      <c r="T643" t="s">
        <v>14736</v>
      </c>
      <c r="U643" t="s">
        <v>14737</v>
      </c>
      <c r="V643" t="s">
        <v>14738</v>
      </c>
      <c r="W643" t="s">
        <v>14739</v>
      </c>
      <c r="X643" t="s">
        <v>14740</v>
      </c>
      <c r="Y643" t="s">
        <v>14741</v>
      </c>
    </row>
    <row r="644" spans="1:25" x14ac:dyDescent="0.3">
      <c r="A644">
        <v>32150</v>
      </c>
      <c r="B644" t="s">
        <v>14742</v>
      </c>
      <c r="C644" t="s">
        <v>14743</v>
      </c>
      <c r="D644" t="s">
        <v>14744</v>
      </c>
      <c r="E644" t="s">
        <v>14745</v>
      </c>
      <c r="F644" t="s">
        <v>14746</v>
      </c>
      <c r="G644" t="s">
        <v>14747</v>
      </c>
      <c r="H644" t="s">
        <v>14748</v>
      </c>
      <c r="I644" t="s">
        <v>14749</v>
      </c>
      <c r="J644" t="s">
        <v>14750</v>
      </c>
      <c r="K644" t="s">
        <v>14751</v>
      </c>
      <c r="L644" t="s">
        <v>14752</v>
      </c>
      <c r="M644" t="s">
        <v>14753</v>
      </c>
      <c r="N644" t="s">
        <v>14754</v>
      </c>
      <c r="O644" t="s">
        <v>14755</v>
      </c>
      <c r="P644">
        <f>-574.158083129151 -12.9779773946764 -357.138826748713</f>
        <v>-944.27488727254035</v>
      </c>
      <c r="Q644" t="s">
        <v>14756</v>
      </c>
      <c r="R644" t="s">
        <v>14757</v>
      </c>
      <c r="S644" t="s">
        <v>14758</v>
      </c>
      <c r="T644" t="s">
        <v>14759</v>
      </c>
      <c r="U644" t="s">
        <v>14760</v>
      </c>
      <c r="V644" t="s">
        <v>14761</v>
      </c>
      <c r="W644" t="s">
        <v>14762</v>
      </c>
      <c r="X644" t="s">
        <v>14763</v>
      </c>
      <c r="Y644" t="s">
        <v>14764</v>
      </c>
    </row>
    <row r="645" spans="1:25" x14ac:dyDescent="0.3">
      <c r="A645">
        <v>32200</v>
      </c>
      <c r="B645" t="s">
        <v>14765</v>
      </c>
      <c r="C645" t="s">
        <v>14766</v>
      </c>
      <c r="D645" t="s">
        <v>14767</v>
      </c>
      <c r="E645" t="s">
        <v>14768</v>
      </c>
      <c r="F645" t="s">
        <v>14769</v>
      </c>
      <c r="G645" t="s">
        <v>14770</v>
      </c>
      <c r="H645" t="s">
        <v>14771</v>
      </c>
      <c r="I645" t="s">
        <v>14772</v>
      </c>
      <c r="J645" t="s">
        <v>14773</v>
      </c>
      <c r="K645" t="s">
        <v>14774</v>
      </c>
      <c r="L645" t="s">
        <v>14775</v>
      </c>
      <c r="M645" t="s">
        <v>14776</v>
      </c>
      <c r="N645" t="s">
        <v>14777</v>
      </c>
      <c r="O645" t="s">
        <v>14778</v>
      </c>
      <c r="P645">
        <f>-573.878308620105 -13.1726134522933 -357.239519115134</f>
        <v>-944.29044118753222</v>
      </c>
      <c r="Q645" t="s">
        <v>14779</v>
      </c>
      <c r="R645" t="s">
        <v>14780</v>
      </c>
      <c r="S645" t="s">
        <v>14781</v>
      </c>
      <c r="T645" t="s">
        <v>14782</v>
      </c>
      <c r="U645" t="s">
        <v>14783</v>
      </c>
      <c r="V645" t="s">
        <v>14784</v>
      </c>
      <c r="W645" t="s">
        <v>14785</v>
      </c>
      <c r="X645" t="s">
        <v>14786</v>
      </c>
      <c r="Y645" t="s">
        <v>14787</v>
      </c>
    </row>
    <row r="646" spans="1:25" x14ac:dyDescent="0.3">
      <c r="A646">
        <v>32250</v>
      </c>
      <c r="B646" t="s">
        <v>14788</v>
      </c>
      <c r="C646" t="s">
        <v>14789</v>
      </c>
      <c r="D646" t="s">
        <v>14790</v>
      </c>
      <c r="E646" t="s">
        <v>14791</v>
      </c>
      <c r="F646" t="s">
        <v>14792</v>
      </c>
      <c r="G646" t="s">
        <v>14793</v>
      </c>
      <c r="H646" t="s">
        <v>14794</v>
      </c>
      <c r="I646" t="s">
        <v>14795</v>
      </c>
      <c r="J646" t="s">
        <v>14796</v>
      </c>
      <c r="K646" t="s">
        <v>14797</v>
      </c>
      <c r="L646" t="s">
        <v>14798</v>
      </c>
      <c r="M646" t="s">
        <v>14799</v>
      </c>
      <c r="N646" t="s">
        <v>14800</v>
      </c>
      <c r="O646" t="s">
        <v>14801</v>
      </c>
      <c r="P646">
        <f>-573.581426116352 -13.1289731597421 -357.330498215969</f>
        <v>-944.0408974920631</v>
      </c>
      <c r="Q646" t="s">
        <v>14802</v>
      </c>
      <c r="R646" t="s">
        <v>14803</v>
      </c>
      <c r="S646" t="s">
        <v>14804</v>
      </c>
      <c r="T646" t="s">
        <v>14805</v>
      </c>
      <c r="U646" t="s">
        <v>14806</v>
      </c>
      <c r="V646" t="s">
        <v>14807</v>
      </c>
      <c r="W646" t="s">
        <v>14808</v>
      </c>
      <c r="X646" t="s">
        <v>14809</v>
      </c>
      <c r="Y646" t="s">
        <v>14810</v>
      </c>
    </row>
    <row r="647" spans="1:25" x14ac:dyDescent="0.3">
      <c r="A647">
        <v>32300</v>
      </c>
      <c r="B647" t="s">
        <v>14811</v>
      </c>
      <c r="C647" t="s">
        <v>14812</v>
      </c>
      <c r="D647" t="s">
        <v>14813</v>
      </c>
      <c r="E647" t="s">
        <v>14814</v>
      </c>
      <c r="F647" t="s">
        <v>14815</v>
      </c>
      <c r="G647" t="s">
        <v>14816</v>
      </c>
      <c r="H647" t="s">
        <v>14817</v>
      </c>
      <c r="I647" t="s">
        <v>14818</v>
      </c>
      <c r="J647" t="s">
        <v>14819</v>
      </c>
      <c r="K647" t="s">
        <v>14820</v>
      </c>
      <c r="L647" t="s">
        <v>14821</v>
      </c>
      <c r="M647" t="s">
        <v>14822</v>
      </c>
      <c r="N647" t="s">
        <v>14823</v>
      </c>
      <c r="O647" t="s">
        <v>14824</v>
      </c>
      <c r="P647">
        <f>-573.102650242634 -12.5786364934929 -357.618587190943</f>
        <v>-943.29987392706994</v>
      </c>
      <c r="Q647" t="s">
        <v>14825</v>
      </c>
      <c r="R647" t="s">
        <v>14826</v>
      </c>
      <c r="S647" t="s">
        <v>14827</v>
      </c>
      <c r="T647" t="s">
        <v>14828</v>
      </c>
      <c r="U647" t="s">
        <v>14829</v>
      </c>
      <c r="V647" t="s">
        <v>14830</v>
      </c>
      <c r="W647" t="s">
        <v>14831</v>
      </c>
      <c r="X647" t="s">
        <v>14832</v>
      </c>
      <c r="Y647" t="s">
        <v>14833</v>
      </c>
    </row>
    <row r="648" spans="1:25" x14ac:dyDescent="0.3">
      <c r="A648">
        <v>32350</v>
      </c>
      <c r="B648" t="s">
        <v>14834</v>
      </c>
      <c r="C648" t="s">
        <v>14835</v>
      </c>
      <c r="D648" t="s">
        <v>14836</v>
      </c>
      <c r="E648" t="s">
        <v>14837</v>
      </c>
      <c r="F648" t="s">
        <v>14838</v>
      </c>
      <c r="G648" t="s">
        <v>14839</v>
      </c>
      <c r="H648" t="s">
        <v>14840</v>
      </c>
      <c r="I648" t="s">
        <v>14841</v>
      </c>
      <c r="J648" t="s">
        <v>14842</v>
      </c>
      <c r="K648" t="s">
        <v>14843</v>
      </c>
      <c r="L648" t="s">
        <v>14844</v>
      </c>
      <c r="M648" t="s">
        <v>14845</v>
      </c>
      <c r="N648" t="s">
        <v>14846</v>
      </c>
      <c r="O648" t="s">
        <v>14847</v>
      </c>
      <c r="P648">
        <f>-572.955159945575 -12.4247448454896 -357.750411948182</f>
        <v>-943.13031673924661</v>
      </c>
      <c r="Q648" t="s">
        <v>14848</v>
      </c>
      <c r="R648" t="s">
        <v>14849</v>
      </c>
      <c r="S648" t="s">
        <v>14850</v>
      </c>
      <c r="T648" t="s">
        <v>14851</v>
      </c>
      <c r="U648" t="s">
        <v>14852</v>
      </c>
      <c r="V648" t="s">
        <v>14853</v>
      </c>
      <c r="W648" t="s">
        <v>14854</v>
      </c>
      <c r="X648" t="s">
        <v>14855</v>
      </c>
      <c r="Y648" t="s">
        <v>14856</v>
      </c>
    </row>
    <row r="649" spans="1:25" x14ac:dyDescent="0.3">
      <c r="A649">
        <v>32400</v>
      </c>
      <c r="B649" t="s">
        <v>14857</v>
      </c>
      <c r="C649" t="s">
        <v>14858</v>
      </c>
      <c r="D649" t="s">
        <v>14859</v>
      </c>
      <c r="E649" t="s">
        <v>14860</v>
      </c>
      <c r="F649" t="s">
        <v>14861</v>
      </c>
      <c r="G649" t="s">
        <v>14862</v>
      </c>
      <c r="H649" t="s">
        <v>14863</v>
      </c>
      <c r="I649" t="s">
        <v>14864</v>
      </c>
      <c r="J649" t="s">
        <v>14865</v>
      </c>
      <c r="K649" t="s">
        <v>14866</v>
      </c>
      <c r="L649" t="s">
        <v>14867</v>
      </c>
      <c r="M649" t="s">
        <v>14868</v>
      </c>
      <c r="N649" t="s">
        <v>14869</v>
      </c>
      <c r="O649" t="s">
        <v>14870</v>
      </c>
      <c r="P649">
        <f>-572.778841340876 -12.38061424138 -358.032924433783</f>
        <v>-943.19238001603912</v>
      </c>
      <c r="Q649" t="s">
        <v>14871</v>
      </c>
      <c r="R649" t="s">
        <v>14872</v>
      </c>
      <c r="S649" t="s">
        <v>14873</v>
      </c>
      <c r="T649" t="s">
        <v>14874</v>
      </c>
      <c r="U649" t="s">
        <v>14875</v>
      </c>
      <c r="V649" t="s">
        <v>14876</v>
      </c>
      <c r="W649" t="s">
        <v>14877</v>
      </c>
      <c r="X649" t="s">
        <v>14878</v>
      </c>
      <c r="Y649" t="s">
        <v>14879</v>
      </c>
    </row>
    <row r="650" spans="1:25" x14ac:dyDescent="0.3">
      <c r="A650">
        <v>32450</v>
      </c>
      <c r="B650" t="s">
        <v>14880</v>
      </c>
      <c r="C650" t="s">
        <v>14881</v>
      </c>
      <c r="D650" t="s">
        <v>14882</v>
      </c>
      <c r="E650" t="s">
        <v>14883</v>
      </c>
      <c r="F650" t="s">
        <v>14884</v>
      </c>
      <c r="G650" t="s">
        <v>14885</v>
      </c>
      <c r="H650" t="s">
        <v>14886</v>
      </c>
      <c r="I650" t="s">
        <v>14887</v>
      </c>
      <c r="J650" t="s">
        <v>14888</v>
      </c>
      <c r="K650" t="s">
        <v>14889</v>
      </c>
      <c r="L650" t="s">
        <v>14890</v>
      </c>
      <c r="M650" t="s">
        <v>14891</v>
      </c>
      <c r="N650" t="s">
        <v>14892</v>
      </c>
      <c r="O650" t="s">
        <v>14893</v>
      </c>
      <c r="P650">
        <f>-572.816315215074 -12.2774337596309 -358.149472881093</f>
        <v>-943.24322185579786</v>
      </c>
      <c r="Q650" t="s">
        <v>14894</v>
      </c>
      <c r="R650" t="s">
        <v>14895</v>
      </c>
      <c r="S650" t="s">
        <v>14896</v>
      </c>
      <c r="T650" t="s">
        <v>14897</v>
      </c>
      <c r="U650" t="s">
        <v>14898</v>
      </c>
      <c r="V650" t="s">
        <v>14899</v>
      </c>
      <c r="W650" t="s">
        <v>14900</v>
      </c>
      <c r="X650" t="s">
        <v>14901</v>
      </c>
      <c r="Y650" t="s">
        <v>14902</v>
      </c>
    </row>
    <row r="651" spans="1:25" x14ac:dyDescent="0.3">
      <c r="A651">
        <v>32500</v>
      </c>
      <c r="B651" t="s">
        <v>14903</v>
      </c>
      <c r="C651" t="s">
        <v>14904</v>
      </c>
      <c r="D651" t="s">
        <v>14905</v>
      </c>
      <c r="E651" t="s">
        <v>14906</v>
      </c>
      <c r="F651" t="s">
        <v>14907</v>
      </c>
      <c r="G651" t="s">
        <v>14908</v>
      </c>
      <c r="H651" t="s">
        <v>14909</v>
      </c>
      <c r="I651" t="s">
        <v>14910</v>
      </c>
      <c r="J651" t="s">
        <v>14911</v>
      </c>
      <c r="K651" t="s">
        <v>14912</v>
      </c>
      <c r="L651" t="s">
        <v>14913</v>
      </c>
      <c r="M651" t="s">
        <v>14914</v>
      </c>
      <c r="N651" t="s">
        <v>14915</v>
      </c>
      <c r="O651" t="s">
        <v>14916</v>
      </c>
      <c r="P651">
        <f>-572.774911368276 -12.532555020807 -358.493152226303</f>
        <v>-943.80061861538593</v>
      </c>
      <c r="Q651" t="s">
        <v>14917</v>
      </c>
      <c r="R651" t="s">
        <v>14918</v>
      </c>
      <c r="S651" t="s">
        <v>14919</v>
      </c>
      <c r="T651" t="s">
        <v>14920</v>
      </c>
      <c r="U651" t="s">
        <v>14921</v>
      </c>
      <c r="V651" t="s">
        <v>14922</v>
      </c>
      <c r="W651" t="s">
        <v>14923</v>
      </c>
      <c r="X651" t="s">
        <v>14924</v>
      </c>
      <c r="Y651" t="s">
        <v>14925</v>
      </c>
    </row>
    <row r="652" spans="1:25" x14ac:dyDescent="0.3">
      <c r="A652">
        <v>32550</v>
      </c>
      <c r="B652" t="s">
        <v>14926</v>
      </c>
      <c r="C652" t="s">
        <v>14927</v>
      </c>
      <c r="D652" t="s">
        <v>14928</v>
      </c>
      <c r="E652" t="s">
        <v>14929</v>
      </c>
      <c r="F652" t="s">
        <v>14930</v>
      </c>
      <c r="G652" t="s">
        <v>14931</v>
      </c>
      <c r="H652" t="s">
        <v>14932</v>
      </c>
      <c r="I652" t="s">
        <v>14933</v>
      </c>
      <c r="J652" t="s">
        <v>14934</v>
      </c>
      <c r="K652" t="s">
        <v>14935</v>
      </c>
      <c r="L652" t="s">
        <v>14936</v>
      </c>
      <c r="M652" t="s">
        <v>14937</v>
      </c>
      <c r="N652" t="s">
        <v>14938</v>
      </c>
      <c r="O652" t="s">
        <v>14939</v>
      </c>
      <c r="P652">
        <f>-572.680691400903 -12.3264068556175 -358.791779470876</f>
        <v>-943.79887772739653</v>
      </c>
      <c r="Q652" t="s">
        <v>14940</v>
      </c>
      <c r="R652" t="s">
        <v>14941</v>
      </c>
      <c r="S652" t="s">
        <v>14942</v>
      </c>
      <c r="T652" t="s">
        <v>14943</v>
      </c>
      <c r="U652" t="s">
        <v>14944</v>
      </c>
      <c r="V652" t="s">
        <v>14945</v>
      </c>
      <c r="W652" t="s">
        <v>14946</v>
      </c>
      <c r="X652" t="s">
        <v>14947</v>
      </c>
      <c r="Y652" t="s">
        <v>14948</v>
      </c>
    </row>
    <row r="653" spans="1:25" x14ac:dyDescent="0.3">
      <c r="A653">
        <v>32600</v>
      </c>
      <c r="B653" t="s">
        <v>14949</v>
      </c>
      <c r="C653" t="s">
        <v>14950</v>
      </c>
      <c r="D653" t="s">
        <v>14951</v>
      </c>
      <c r="E653" t="s">
        <v>14952</v>
      </c>
      <c r="F653" t="s">
        <v>14953</v>
      </c>
      <c r="G653" t="s">
        <v>14954</v>
      </c>
      <c r="H653" t="s">
        <v>14955</v>
      </c>
      <c r="I653" t="s">
        <v>14956</v>
      </c>
      <c r="J653" t="s">
        <v>14957</v>
      </c>
      <c r="K653" t="s">
        <v>14958</v>
      </c>
      <c r="L653" t="s">
        <v>14959</v>
      </c>
      <c r="M653" t="s">
        <v>14960</v>
      </c>
      <c r="N653" t="s">
        <v>14961</v>
      </c>
      <c r="O653" t="s">
        <v>14962</v>
      </c>
      <c r="P653">
        <f>-572.52942736152 -12.2990339184516 -358.959867643048</f>
        <v>-943.78832892301966</v>
      </c>
      <c r="Q653" t="s">
        <v>14963</v>
      </c>
      <c r="R653" t="s">
        <v>14964</v>
      </c>
      <c r="S653" t="s">
        <v>14965</v>
      </c>
      <c r="T653" t="s">
        <v>14966</v>
      </c>
      <c r="U653" t="s">
        <v>14967</v>
      </c>
      <c r="V653" t="s">
        <v>14968</v>
      </c>
      <c r="W653" t="s">
        <v>14969</v>
      </c>
      <c r="X653" t="s">
        <v>14970</v>
      </c>
      <c r="Y653" t="s">
        <v>14971</v>
      </c>
    </row>
    <row r="654" spans="1:25" x14ac:dyDescent="0.3">
      <c r="A654">
        <v>32650</v>
      </c>
      <c r="B654" t="s">
        <v>14972</v>
      </c>
      <c r="C654" t="s">
        <v>14973</v>
      </c>
      <c r="D654" t="s">
        <v>14974</v>
      </c>
      <c r="E654" t="s">
        <v>14975</v>
      </c>
      <c r="F654" t="s">
        <v>14976</v>
      </c>
      <c r="G654" t="s">
        <v>14977</v>
      </c>
      <c r="H654" t="s">
        <v>14978</v>
      </c>
      <c r="I654" t="s">
        <v>14979</v>
      </c>
      <c r="J654" t="s">
        <v>14980</v>
      </c>
      <c r="K654" t="s">
        <v>14981</v>
      </c>
      <c r="L654" t="s">
        <v>14982</v>
      </c>
      <c r="M654" t="s">
        <v>14983</v>
      </c>
      <c r="N654" t="s">
        <v>14984</v>
      </c>
      <c r="O654" t="s">
        <v>14985</v>
      </c>
      <c r="P654">
        <f>-572.417068681208 -12.0987400359229 -359.027819030528</f>
        <v>-943.54362774765889</v>
      </c>
      <c r="Q654" t="s">
        <v>14986</v>
      </c>
      <c r="R654" t="s">
        <v>14987</v>
      </c>
      <c r="S654" t="s">
        <v>14988</v>
      </c>
      <c r="T654" t="s">
        <v>14989</v>
      </c>
      <c r="U654" t="s">
        <v>14990</v>
      </c>
      <c r="V654" t="s">
        <v>14991</v>
      </c>
      <c r="W654" t="s">
        <v>14992</v>
      </c>
      <c r="X654" t="s">
        <v>14993</v>
      </c>
      <c r="Y654" t="s">
        <v>14994</v>
      </c>
    </row>
    <row r="655" spans="1:25" x14ac:dyDescent="0.3">
      <c r="A655">
        <v>32700</v>
      </c>
      <c r="B655" t="s">
        <v>14995</v>
      </c>
      <c r="C655" t="s">
        <v>14996</v>
      </c>
      <c r="D655" t="s">
        <v>14997</v>
      </c>
      <c r="E655" t="s">
        <v>14998</v>
      </c>
      <c r="F655" t="s">
        <v>14999</v>
      </c>
      <c r="G655" t="s">
        <v>15000</v>
      </c>
      <c r="H655" t="s">
        <v>15001</v>
      </c>
      <c r="I655" t="s">
        <v>15002</v>
      </c>
      <c r="J655" t="s">
        <v>15003</v>
      </c>
      <c r="K655" t="s">
        <v>15004</v>
      </c>
      <c r="L655" t="s">
        <v>15005</v>
      </c>
      <c r="M655" t="s">
        <v>15006</v>
      </c>
      <c r="N655" t="s">
        <v>15007</v>
      </c>
      <c r="O655" t="s">
        <v>15008</v>
      </c>
      <c r="P655">
        <f>-572.056351820645 -11.9289705425642 -359.086842500722</f>
        <v>-943.07216486393122</v>
      </c>
      <c r="Q655" t="s">
        <v>15009</v>
      </c>
      <c r="R655" t="s">
        <v>15010</v>
      </c>
      <c r="S655" t="s">
        <v>15011</v>
      </c>
      <c r="T655" t="s">
        <v>15012</v>
      </c>
      <c r="U655" t="s">
        <v>15013</v>
      </c>
      <c r="V655" t="s">
        <v>15014</v>
      </c>
      <c r="W655" t="s">
        <v>15015</v>
      </c>
      <c r="X655" t="s">
        <v>15016</v>
      </c>
      <c r="Y655" t="s">
        <v>15017</v>
      </c>
    </row>
    <row r="656" spans="1:25" x14ac:dyDescent="0.3">
      <c r="A656">
        <v>32750</v>
      </c>
      <c r="B656" t="s">
        <v>15018</v>
      </c>
      <c r="C656" t="s">
        <v>15019</v>
      </c>
      <c r="D656" t="s">
        <v>15020</v>
      </c>
      <c r="E656" t="s">
        <v>15021</v>
      </c>
      <c r="F656" t="s">
        <v>15022</v>
      </c>
      <c r="G656" t="s">
        <v>15023</v>
      </c>
      <c r="H656" t="s">
        <v>15024</v>
      </c>
      <c r="I656" t="s">
        <v>15025</v>
      </c>
      <c r="J656" t="s">
        <v>15026</v>
      </c>
      <c r="K656" t="s">
        <v>15027</v>
      </c>
      <c r="L656" t="s">
        <v>15028</v>
      </c>
      <c r="M656" t="s">
        <v>15029</v>
      </c>
      <c r="N656" t="s">
        <v>15030</v>
      </c>
      <c r="O656" t="s">
        <v>15031</v>
      </c>
      <c r="P656">
        <f>-571.952879373413 -11.8762954629012 -359.11324788342</f>
        <v>-942.94242271973417</v>
      </c>
      <c r="Q656" t="s">
        <v>15032</v>
      </c>
      <c r="R656" t="s">
        <v>15033</v>
      </c>
      <c r="S656" t="s">
        <v>15034</v>
      </c>
      <c r="T656" t="s">
        <v>15035</v>
      </c>
      <c r="U656" t="s">
        <v>15036</v>
      </c>
      <c r="V656" t="s">
        <v>15037</v>
      </c>
      <c r="W656" t="s">
        <v>15038</v>
      </c>
      <c r="X656" t="s">
        <v>15039</v>
      </c>
      <c r="Y656" t="s">
        <v>15040</v>
      </c>
    </row>
    <row r="657" spans="1:25" x14ac:dyDescent="0.3">
      <c r="A657">
        <v>32800</v>
      </c>
      <c r="B657" t="s">
        <v>15041</v>
      </c>
      <c r="C657" t="s">
        <v>15042</v>
      </c>
      <c r="D657" t="s">
        <v>15043</v>
      </c>
      <c r="E657" t="s">
        <v>15044</v>
      </c>
      <c r="F657" t="s">
        <v>15045</v>
      </c>
      <c r="G657" t="s">
        <v>15046</v>
      </c>
      <c r="H657" t="s">
        <v>15047</v>
      </c>
      <c r="I657" t="s">
        <v>15048</v>
      </c>
      <c r="J657" t="s">
        <v>15049</v>
      </c>
      <c r="K657" t="s">
        <v>15050</v>
      </c>
      <c r="L657" t="s">
        <v>15051</v>
      </c>
      <c r="M657" t="s">
        <v>15052</v>
      </c>
      <c r="N657" t="s">
        <v>15053</v>
      </c>
      <c r="O657" t="s">
        <v>15054</v>
      </c>
      <c r="P657">
        <f>-571.510740968523 -11.6497791096515 -359.133616153494</f>
        <v>-942.29413623166852</v>
      </c>
      <c r="Q657" t="s">
        <v>15055</v>
      </c>
      <c r="R657" t="s">
        <v>15056</v>
      </c>
      <c r="S657" t="s">
        <v>15057</v>
      </c>
      <c r="T657" t="s">
        <v>15058</v>
      </c>
      <c r="U657" t="s">
        <v>15059</v>
      </c>
      <c r="V657" t="s">
        <v>15060</v>
      </c>
      <c r="W657" t="s">
        <v>15061</v>
      </c>
      <c r="X657" t="s">
        <v>15062</v>
      </c>
      <c r="Y657" t="s">
        <v>15063</v>
      </c>
    </row>
    <row r="658" spans="1:25" x14ac:dyDescent="0.3">
      <c r="A658">
        <v>32850</v>
      </c>
      <c r="B658" t="s">
        <v>15064</v>
      </c>
      <c r="C658" t="s">
        <v>15065</v>
      </c>
      <c r="D658" t="s">
        <v>15066</v>
      </c>
      <c r="E658" t="s">
        <v>15067</v>
      </c>
      <c r="F658" t="s">
        <v>15068</v>
      </c>
      <c r="G658" t="s">
        <v>15069</v>
      </c>
      <c r="H658" t="s">
        <v>15070</v>
      </c>
      <c r="I658" t="s">
        <v>15071</v>
      </c>
      <c r="J658" t="s">
        <v>15072</v>
      </c>
      <c r="K658" t="s">
        <v>15073</v>
      </c>
      <c r="L658" t="s">
        <v>15074</v>
      </c>
      <c r="M658" t="s">
        <v>15075</v>
      </c>
      <c r="N658" t="s">
        <v>15076</v>
      </c>
      <c r="O658" t="s">
        <v>15077</v>
      </c>
      <c r="P658">
        <f>-571.197002459209 -11.4211849618673 -359.162621920539</f>
        <v>-941.78080934161528</v>
      </c>
      <c r="Q658" t="s">
        <v>15078</v>
      </c>
      <c r="R658" t="s">
        <v>15079</v>
      </c>
      <c r="S658" t="s">
        <v>15080</v>
      </c>
      <c r="T658" t="s">
        <v>15081</v>
      </c>
      <c r="U658" t="s">
        <v>15082</v>
      </c>
      <c r="V658" t="s">
        <v>15083</v>
      </c>
      <c r="W658" t="s">
        <v>15084</v>
      </c>
      <c r="X658" t="s">
        <v>15085</v>
      </c>
      <c r="Y658" t="s">
        <v>15086</v>
      </c>
    </row>
    <row r="659" spans="1:25" x14ac:dyDescent="0.3">
      <c r="A659">
        <v>32900</v>
      </c>
      <c r="B659" t="s">
        <v>15087</v>
      </c>
      <c r="C659" t="s">
        <v>15088</v>
      </c>
      <c r="D659" t="s">
        <v>15089</v>
      </c>
      <c r="E659" t="s">
        <v>15090</v>
      </c>
      <c r="F659" t="s">
        <v>15091</v>
      </c>
      <c r="G659" t="s">
        <v>15092</v>
      </c>
      <c r="H659" t="s">
        <v>15093</v>
      </c>
      <c r="I659" t="s">
        <v>15094</v>
      </c>
      <c r="J659" t="s">
        <v>15095</v>
      </c>
      <c r="K659" t="s">
        <v>15096</v>
      </c>
      <c r="L659" t="s">
        <v>15097</v>
      </c>
      <c r="M659" t="s">
        <v>15098</v>
      </c>
      <c r="N659" t="s">
        <v>15099</v>
      </c>
      <c r="O659" t="s">
        <v>15100</v>
      </c>
      <c r="P659">
        <f>-570.442501843285 -11.0890927711732 -359.117431029841</f>
        <v>-940.64902564429917</v>
      </c>
      <c r="Q659" t="s">
        <v>15101</v>
      </c>
      <c r="R659" t="s">
        <v>15102</v>
      </c>
      <c r="S659" t="s">
        <v>15103</v>
      </c>
      <c r="T659" t="s">
        <v>15104</v>
      </c>
      <c r="U659" t="s">
        <v>15105</v>
      </c>
      <c r="V659" t="s">
        <v>15106</v>
      </c>
      <c r="W659" t="s">
        <v>15107</v>
      </c>
      <c r="X659" t="s">
        <v>15108</v>
      </c>
      <c r="Y659" t="s">
        <v>15109</v>
      </c>
    </row>
    <row r="660" spans="1:25" x14ac:dyDescent="0.3">
      <c r="A660">
        <v>32950</v>
      </c>
      <c r="B660" t="s">
        <v>15110</v>
      </c>
      <c r="C660" t="s">
        <v>15111</v>
      </c>
      <c r="D660" t="s">
        <v>15112</v>
      </c>
      <c r="E660" t="s">
        <v>15113</v>
      </c>
      <c r="F660" t="s">
        <v>15114</v>
      </c>
      <c r="G660" t="s">
        <v>15115</v>
      </c>
      <c r="H660" t="s">
        <v>15116</v>
      </c>
      <c r="I660" t="s">
        <v>15117</v>
      </c>
      <c r="J660" t="s">
        <v>15118</v>
      </c>
      <c r="K660" t="s">
        <v>15119</v>
      </c>
      <c r="L660" t="s">
        <v>15120</v>
      </c>
      <c r="M660" t="s">
        <v>15121</v>
      </c>
      <c r="N660" t="s">
        <v>15122</v>
      </c>
      <c r="O660" t="s">
        <v>15123</v>
      </c>
      <c r="P660">
        <f>-570.046760073333 -10.8840829799203 -359.086414056793</f>
        <v>-940.01725711004633</v>
      </c>
      <c r="Q660" t="s">
        <v>15124</v>
      </c>
      <c r="R660" t="s">
        <v>15125</v>
      </c>
      <c r="S660" t="s">
        <v>15126</v>
      </c>
      <c r="T660" t="s">
        <v>15127</v>
      </c>
      <c r="U660" t="s">
        <v>15128</v>
      </c>
      <c r="V660" t="s">
        <v>15129</v>
      </c>
      <c r="W660" t="s">
        <v>15130</v>
      </c>
      <c r="X660" t="s">
        <v>15131</v>
      </c>
      <c r="Y660" t="s">
        <v>15132</v>
      </c>
    </row>
    <row r="661" spans="1:25" x14ac:dyDescent="0.3">
      <c r="A661">
        <v>33000</v>
      </c>
      <c r="B661" t="s">
        <v>15133</v>
      </c>
      <c r="C661" t="s">
        <v>15134</v>
      </c>
      <c r="D661" t="s">
        <v>15135</v>
      </c>
      <c r="E661" t="s">
        <v>15136</v>
      </c>
      <c r="F661" t="s">
        <v>15137</v>
      </c>
      <c r="G661" t="s">
        <v>15138</v>
      </c>
      <c r="H661" t="s">
        <v>15139</v>
      </c>
      <c r="I661" t="s">
        <v>15140</v>
      </c>
      <c r="J661" t="s">
        <v>15141</v>
      </c>
      <c r="K661" t="s">
        <v>15142</v>
      </c>
      <c r="L661" t="s">
        <v>15143</v>
      </c>
      <c r="M661" t="s">
        <v>15144</v>
      </c>
      <c r="N661" t="s">
        <v>15145</v>
      </c>
      <c r="O661" t="s">
        <v>15146</v>
      </c>
      <c r="P661">
        <f>-569.314968328718 -10.3930044747929 -359.061904955604</f>
        <v>-938.76987775911493</v>
      </c>
      <c r="Q661" t="s">
        <v>15147</v>
      </c>
      <c r="R661" t="s">
        <v>15148</v>
      </c>
      <c r="S661" t="s">
        <v>15149</v>
      </c>
      <c r="T661" t="s">
        <v>15150</v>
      </c>
      <c r="U661" t="s">
        <v>15151</v>
      </c>
      <c r="V661" t="s">
        <v>15152</v>
      </c>
      <c r="W661" t="s">
        <v>15153</v>
      </c>
      <c r="X661" t="s">
        <v>15154</v>
      </c>
      <c r="Y661" t="s">
        <v>15155</v>
      </c>
    </row>
    <row r="662" spans="1:25" x14ac:dyDescent="0.3">
      <c r="A662">
        <v>33050</v>
      </c>
      <c r="B662" t="s">
        <v>15156</v>
      </c>
      <c r="C662" t="s">
        <v>15157</v>
      </c>
      <c r="D662" t="s">
        <v>15158</v>
      </c>
      <c r="E662" t="s">
        <v>15159</v>
      </c>
      <c r="F662" t="s">
        <v>15160</v>
      </c>
      <c r="G662" t="s">
        <v>15161</v>
      </c>
      <c r="H662" t="s">
        <v>15162</v>
      </c>
      <c r="I662" t="s">
        <v>15163</v>
      </c>
      <c r="J662" t="s">
        <v>15164</v>
      </c>
      <c r="K662" t="s">
        <v>15165</v>
      </c>
      <c r="L662" t="s">
        <v>15166</v>
      </c>
      <c r="M662" t="s">
        <v>15167</v>
      </c>
      <c r="N662" t="s">
        <v>15168</v>
      </c>
      <c r="O662" t="s">
        <v>15169</v>
      </c>
      <c r="P662">
        <f>-568.970837655695 -10.1132421051288 -359.113626082959</f>
        <v>-938.19770584378284</v>
      </c>
      <c r="Q662" t="s">
        <v>15170</v>
      </c>
      <c r="R662" t="s">
        <v>15171</v>
      </c>
      <c r="S662" t="s">
        <v>15172</v>
      </c>
      <c r="T662" t="s">
        <v>15173</v>
      </c>
      <c r="U662" t="s">
        <v>15174</v>
      </c>
      <c r="V662" t="s">
        <v>15175</v>
      </c>
      <c r="W662" t="s">
        <v>15176</v>
      </c>
      <c r="X662" t="s">
        <v>15177</v>
      </c>
      <c r="Y662" t="s">
        <v>15178</v>
      </c>
    </row>
    <row r="663" spans="1:25" x14ac:dyDescent="0.3">
      <c r="A663">
        <v>33100</v>
      </c>
      <c r="B663" t="s">
        <v>15179</v>
      </c>
      <c r="C663" t="s">
        <v>15180</v>
      </c>
      <c r="D663" t="s">
        <v>15181</v>
      </c>
      <c r="E663" t="s">
        <v>15182</v>
      </c>
      <c r="F663" t="s">
        <v>15183</v>
      </c>
      <c r="G663" t="s">
        <v>15184</v>
      </c>
      <c r="H663" t="s">
        <v>15185</v>
      </c>
      <c r="I663" t="s">
        <v>15186</v>
      </c>
      <c r="J663" t="s">
        <v>15187</v>
      </c>
      <c r="K663" t="s">
        <v>15188</v>
      </c>
      <c r="L663" t="s">
        <v>15189</v>
      </c>
      <c r="M663" t="s">
        <v>15190</v>
      </c>
      <c r="N663" t="s">
        <v>15191</v>
      </c>
      <c r="O663" t="s">
        <v>15192</v>
      </c>
      <c r="P663">
        <f>-568.338183123152 -9.93230152536557 -359.244248106703</f>
        <v>-937.51473275522062</v>
      </c>
      <c r="Q663" t="s">
        <v>15193</v>
      </c>
      <c r="R663" t="s">
        <v>15194</v>
      </c>
      <c r="S663" t="s">
        <v>15195</v>
      </c>
      <c r="T663" t="s">
        <v>15196</v>
      </c>
      <c r="U663" t="s">
        <v>15197</v>
      </c>
      <c r="V663" t="s">
        <v>15198</v>
      </c>
      <c r="W663" t="s">
        <v>15199</v>
      </c>
      <c r="X663" t="s">
        <v>15200</v>
      </c>
      <c r="Y663" t="s">
        <v>15201</v>
      </c>
    </row>
    <row r="664" spans="1:25" x14ac:dyDescent="0.3">
      <c r="A664">
        <v>33150</v>
      </c>
      <c r="B664" t="s">
        <v>15202</v>
      </c>
      <c r="C664" t="s">
        <v>15203</v>
      </c>
      <c r="D664" t="s">
        <v>15204</v>
      </c>
      <c r="E664" t="s">
        <v>15205</v>
      </c>
      <c r="F664" t="s">
        <v>15206</v>
      </c>
      <c r="G664" t="s">
        <v>15207</v>
      </c>
      <c r="H664" t="s">
        <v>15208</v>
      </c>
      <c r="I664" t="s">
        <v>15209</v>
      </c>
      <c r="J664" t="s">
        <v>15210</v>
      </c>
      <c r="K664" t="s">
        <v>15211</v>
      </c>
      <c r="L664" t="s">
        <v>15212</v>
      </c>
      <c r="M664" t="s">
        <v>15213</v>
      </c>
      <c r="N664" t="s">
        <v>15214</v>
      </c>
      <c r="O664" t="s">
        <v>15215</v>
      </c>
      <c r="P664">
        <f>-568.119695599887 -9.83739163159066 -359.294763707052</f>
        <v>-937.25185093852974</v>
      </c>
      <c r="Q664" t="s">
        <v>15216</v>
      </c>
      <c r="R664" t="s">
        <v>15217</v>
      </c>
      <c r="S664" t="s">
        <v>15218</v>
      </c>
      <c r="T664" t="s">
        <v>15219</v>
      </c>
      <c r="U664" t="s">
        <v>15220</v>
      </c>
      <c r="V664" t="s">
        <v>15221</v>
      </c>
      <c r="W664" t="s">
        <v>15222</v>
      </c>
      <c r="X664" t="s">
        <v>15223</v>
      </c>
      <c r="Y664" t="s">
        <v>15224</v>
      </c>
    </row>
    <row r="665" spans="1:25" x14ac:dyDescent="0.3">
      <c r="A665">
        <v>33200</v>
      </c>
      <c r="B665" t="s">
        <v>15225</v>
      </c>
      <c r="C665" t="s">
        <v>15226</v>
      </c>
      <c r="D665" t="s">
        <v>15227</v>
      </c>
      <c r="E665" t="s">
        <v>15228</v>
      </c>
      <c r="F665" t="s">
        <v>15229</v>
      </c>
      <c r="G665" t="s">
        <v>15230</v>
      </c>
      <c r="H665" t="s">
        <v>15231</v>
      </c>
      <c r="I665" t="s">
        <v>15232</v>
      </c>
      <c r="J665" t="s">
        <v>15233</v>
      </c>
      <c r="K665" t="s">
        <v>15234</v>
      </c>
      <c r="L665" t="s">
        <v>15235</v>
      </c>
      <c r="M665" t="s">
        <v>15236</v>
      </c>
      <c r="N665" t="s">
        <v>15237</v>
      </c>
      <c r="O665" t="s">
        <v>15238</v>
      </c>
      <c r="P665">
        <f>-567.867432345852 -9.83764762411852 -359.453610624212</f>
        <v>-937.15869059418242</v>
      </c>
      <c r="Q665" t="s">
        <v>15239</v>
      </c>
      <c r="R665" t="s">
        <v>15240</v>
      </c>
      <c r="S665" t="s">
        <v>15241</v>
      </c>
      <c r="T665" t="s">
        <v>15242</v>
      </c>
      <c r="U665" t="s">
        <v>15243</v>
      </c>
      <c r="V665" t="s">
        <v>15244</v>
      </c>
      <c r="W665" t="s">
        <v>15245</v>
      </c>
      <c r="X665" t="s">
        <v>15246</v>
      </c>
      <c r="Y665" t="s">
        <v>15247</v>
      </c>
    </row>
    <row r="666" spans="1:25" x14ac:dyDescent="0.3">
      <c r="A666">
        <v>33250</v>
      </c>
      <c r="B666" t="s">
        <v>15248</v>
      </c>
      <c r="C666" t="s">
        <v>15249</v>
      </c>
      <c r="D666" t="s">
        <v>15250</v>
      </c>
      <c r="E666" t="s">
        <v>15251</v>
      </c>
      <c r="F666" t="s">
        <v>15252</v>
      </c>
      <c r="G666" t="s">
        <v>15253</v>
      </c>
      <c r="H666" t="s">
        <v>15254</v>
      </c>
      <c r="I666" t="s">
        <v>15255</v>
      </c>
      <c r="J666" t="s">
        <v>15256</v>
      </c>
      <c r="K666" t="s">
        <v>15257</v>
      </c>
      <c r="L666" t="s">
        <v>15258</v>
      </c>
      <c r="M666" t="s">
        <v>15259</v>
      </c>
      <c r="N666" t="s">
        <v>15260</v>
      </c>
      <c r="O666" t="s">
        <v>15261</v>
      </c>
      <c r="P666">
        <f>-567.774454206524 -9.79273953616189 -359.513303881398</f>
        <v>-937.08049762408382</v>
      </c>
      <c r="Q666" t="s">
        <v>15262</v>
      </c>
      <c r="R666" t="s">
        <v>15263</v>
      </c>
      <c r="S666" t="s">
        <v>15264</v>
      </c>
      <c r="T666" t="s">
        <v>15265</v>
      </c>
      <c r="U666" t="s">
        <v>15266</v>
      </c>
      <c r="V666" t="s">
        <v>15267</v>
      </c>
      <c r="W666" t="s">
        <v>15268</v>
      </c>
      <c r="X666" t="s">
        <v>15269</v>
      </c>
      <c r="Y666" t="s">
        <v>15270</v>
      </c>
    </row>
    <row r="667" spans="1:25" x14ac:dyDescent="0.3">
      <c r="A667">
        <v>33300</v>
      </c>
      <c r="B667" t="s">
        <v>15271</v>
      </c>
      <c r="C667" t="s">
        <v>15272</v>
      </c>
      <c r="D667" t="s">
        <v>15273</v>
      </c>
      <c r="E667" t="s">
        <v>15274</v>
      </c>
      <c r="F667" t="s">
        <v>15275</v>
      </c>
      <c r="G667" t="s">
        <v>15276</v>
      </c>
      <c r="H667" t="s">
        <v>15277</v>
      </c>
      <c r="I667" t="s">
        <v>15278</v>
      </c>
      <c r="J667" t="s">
        <v>15279</v>
      </c>
      <c r="K667" t="s">
        <v>15280</v>
      </c>
      <c r="L667" t="s">
        <v>15281</v>
      </c>
      <c r="M667" t="s">
        <v>15282</v>
      </c>
      <c r="N667" t="s">
        <v>15283</v>
      </c>
      <c r="O667" t="s">
        <v>15284</v>
      </c>
      <c r="P667">
        <f>-567.726527179731 -9.80094591634406 -359.647711335574</f>
        <v>-937.17518443164909</v>
      </c>
      <c r="Q667" t="s">
        <v>15285</v>
      </c>
      <c r="R667" t="s">
        <v>15286</v>
      </c>
      <c r="S667" t="s">
        <v>15287</v>
      </c>
      <c r="T667" t="s">
        <v>15288</v>
      </c>
      <c r="U667" t="s">
        <v>15289</v>
      </c>
      <c r="V667" t="s">
        <v>15290</v>
      </c>
      <c r="W667" t="s">
        <v>15291</v>
      </c>
      <c r="X667" t="s">
        <v>15292</v>
      </c>
      <c r="Y667" t="s">
        <v>15293</v>
      </c>
    </row>
    <row r="668" spans="1:25" x14ac:dyDescent="0.3">
      <c r="A668">
        <v>33350</v>
      </c>
      <c r="B668" t="s">
        <v>15294</v>
      </c>
      <c r="C668" t="s">
        <v>15295</v>
      </c>
      <c r="D668" t="s">
        <v>15296</v>
      </c>
      <c r="E668" t="s">
        <v>15297</v>
      </c>
      <c r="F668" t="s">
        <v>15298</v>
      </c>
      <c r="G668" t="s">
        <v>15299</v>
      </c>
      <c r="H668" t="s">
        <v>15300</v>
      </c>
      <c r="I668" t="s">
        <v>15301</v>
      </c>
      <c r="J668" t="s">
        <v>15302</v>
      </c>
      <c r="K668" t="s">
        <v>15303</v>
      </c>
      <c r="L668" t="s">
        <v>15304</v>
      </c>
      <c r="M668" t="s">
        <v>15305</v>
      </c>
      <c r="N668" t="s">
        <v>15306</v>
      </c>
      <c r="O668" t="s">
        <v>15307</v>
      </c>
      <c r="P668">
        <f>-567.845501296731 -9.78804471815033 -359.702882531547</f>
        <v>-937.33642854642835</v>
      </c>
      <c r="Q668" t="s">
        <v>15308</v>
      </c>
      <c r="R668" t="s">
        <v>15309</v>
      </c>
      <c r="S668" t="s">
        <v>15310</v>
      </c>
      <c r="T668" t="s">
        <v>15311</v>
      </c>
      <c r="U668" t="s">
        <v>15312</v>
      </c>
      <c r="V668" t="s">
        <v>15313</v>
      </c>
      <c r="W668" t="s">
        <v>15314</v>
      </c>
      <c r="X668" t="s">
        <v>15315</v>
      </c>
      <c r="Y668" t="s">
        <v>15316</v>
      </c>
    </row>
    <row r="669" spans="1:25" x14ac:dyDescent="0.3">
      <c r="A669">
        <v>33400</v>
      </c>
      <c r="B669" t="s">
        <v>15317</v>
      </c>
      <c r="C669" t="s">
        <v>15318</v>
      </c>
      <c r="D669" t="s">
        <v>15319</v>
      </c>
      <c r="E669" t="s">
        <v>15320</v>
      </c>
      <c r="F669" t="s">
        <v>15321</v>
      </c>
      <c r="G669" t="s">
        <v>15322</v>
      </c>
      <c r="H669" t="s">
        <v>15323</v>
      </c>
      <c r="I669" t="s">
        <v>15324</v>
      </c>
      <c r="J669" t="s">
        <v>15325</v>
      </c>
      <c r="K669" t="s">
        <v>15326</v>
      </c>
      <c r="L669" t="s">
        <v>15327</v>
      </c>
      <c r="M669" t="s">
        <v>15328</v>
      </c>
      <c r="N669" t="s">
        <v>15329</v>
      </c>
      <c r="O669" t="s">
        <v>15330</v>
      </c>
      <c r="P669">
        <f>-568.215419281475 -9.67450530881911 -360.011743433926</f>
        <v>-937.90166802422004</v>
      </c>
      <c r="Q669" t="s">
        <v>15331</v>
      </c>
      <c r="R669" t="s">
        <v>15332</v>
      </c>
      <c r="S669" t="s">
        <v>15333</v>
      </c>
      <c r="T669" t="s">
        <v>15334</v>
      </c>
      <c r="U669" t="s">
        <v>15335</v>
      </c>
      <c r="V669" t="s">
        <v>15336</v>
      </c>
      <c r="W669" t="s">
        <v>15337</v>
      </c>
      <c r="X669" t="s">
        <v>15338</v>
      </c>
      <c r="Y669" t="s">
        <v>15339</v>
      </c>
    </row>
    <row r="670" spans="1:25" x14ac:dyDescent="0.3">
      <c r="A670">
        <v>33450</v>
      </c>
      <c r="B670" t="s">
        <v>15340</v>
      </c>
      <c r="C670" t="s">
        <v>15341</v>
      </c>
      <c r="D670" t="s">
        <v>15342</v>
      </c>
      <c r="E670" t="s">
        <v>15343</v>
      </c>
      <c r="F670" t="s">
        <v>15344</v>
      </c>
      <c r="G670" t="s">
        <v>15345</v>
      </c>
      <c r="H670" t="s">
        <v>15346</v>
      </c>
      <c r="I670" t="s">
        <v>15347</v>
      </c>
      <c r="J670" t="s">
        <v>15348</v>
      </c>
      <c r="K670" t="s">
        <v>15349</v>
      </c>
      <c r="L670" t="s">
        <v>15350</v>
      </c>
      <c r="M670" t="s">
        <v>15351</v>
      </c>
      <c r="N670" t="s">
        <v>15352</v>
      </c>
      <c r="O670" t="s">
        <v>15353</v>
      </c>
      <c r="P670">
        <f>-568.607832931072 -9.74321305101444 -360.138573089786</f>
        <v>-938.48961907187254</v>
      </c>
      <c r="Q670" t="s">
        <v>15354</v>
      </c>
      <c r="R670" t="s">
        <v>15355</v>
      </c>
      <c r="S670" t="s">
        <v>15356</v>
      </c>
      <c r="T670" t="s">
        <v>15357</v>
      </c>
      <c r="U670" t="s">
        <v>15358</v>
      </c>
      <c r="V670" t="s">
        <v>15359</v>
      </c>
      <c r="W670" t="s">
        <v>15360</v>
      </c>
      <c r="X670" t="s">
        <v>15361</v>
      </c>
      <c r="Y670" t="s">
        <v>15362</v>
      </c>
    </row>
    <row r="671" spans="1:25" x14ac:dyDescent="0.3">
      <c r="A671">
        <v>33500</v>
      </c>
      <c r="B671" t="s">
        <v>15363</v>
      </c>
      <c r="C671" t="s">
        <v>15364</v>
      </c>
      <c r="D671" t="s">
        <v>15365</v>
      </c>
      <c r="E671" t="s">
        <v>15366</v>
      </c>
      <c r="F671" t="s">
        <v>15367</v>
      </c>
      <c r="G671" t="s">
        <v>15368</v>
      </c>
      <c r="H671" t="s">
        <v>15369</v>
      </c>
      <c r="I671" t="s">
        <v>15370</v>
      </c>
      <c r="J671" t="s">
        <v>15371</v>
      </c>
      <c r="K671" t="s">
        <v>15372</v>
      </c>
      <c r="L671" t="s">
        <v>15373</v>
      </c>
      <c r="M671" t="s">
        <v>15374</v>
      </c>
      <c r="N671" t="s">
        <v>15375</v>
      </c>
      <c r="O671" t="s">
        <v>15376</v>
      </c>
      <c r="P671">
        <f>-569.352517546306 -10.4330335574623 -360.422179979133</f>
        <v>-940.20773108290132</v>
      </c>
      <c r="Q671" t="s">
        <v>15377</v>
      </c>
      <c r="R671" t="s">
        <v>15378</v>
      </c>
      <c r="S671" t="s">
        <v>15379</v>
      </c>
      <c r="T671" t="s">
        <v>15380</v>
      </c>
      <c r="U671" t="s">
        <v>15381</v>
      </c>
      <c r="V671" t="s">
        <v>15382</v>
      </c>
      <c r="W671" t="s">
        <v>15383</v>
      </c>
      <c r="X671" t="s">
        <v>15384</v>
      </c>
      <c r="Y671" t="s">
        <v>15385</v>
      </c>
    </row>
    <row r="672" spans="1:25" x14ac:dyDescent="0.3">
      <c r="A672">
        <v>33550</v>
      </c>
      <c r="B672" t="s">
        <v>15386</v>
      </c>
      <c r="C672" t="s">
        <v>15387</v>
      </c>
      <c r="D672" t="s">
        <v>15388</v>
      </c>
      <c r="E672" t="s">
        <v>15389</v>
      </c>
      <c r="F672" t="s">
        <v>15390</v>
      </c>
      <c r="G672" t="s">
        <v>15391</v>
      </c>
      <c r="H672" t="s">
        <v>15392</v>
      </c>
      <c r="I672" t="s">
        <v>15393</v>
      </c>
      <c r="J672" t="s">
        <v>15394</v>
      </c>
      <c r="K672" t="s">
        <v>15395</v>
      </c>
      <c r="L672" t="s">
        <v>15396</v>
      </c>
      <c r="M672" t="s">
        <v>15397</v>
      </c>
      <c r="N672" t="s">
        <v>15398</v>
      </c>
      <c r="O672" t="s">
        <v>15399</v>
      </c>
      <c r="P672">
        <f>-569.773835067237 -10.6355963703782 -360.584074297535</f>
        <v>-940.99350573515017</v>
      </c>
      <c r="Q672" t="s">
        <v>15400</v>
      </c>
      <c r="R672" t="s">
        <v>15401</v>
      </c>
      <c r="S672" t="s">
        <v>15402</v>
      </c>
      <c r="T672" t="s">
        <v>15403</v>
      </c>
      <c r="U672" t="s">
        <v>15404</v>
      </c>
      <c r="V672" t="s">
        <v>15405</v>
      </c>
      <c r="W672" t="s">
        <v>15406</v>
      </c>
      <c r="X672" t="s">
        <v>15407</v>
      </c>
      <c r="Y672" t="s">
        <v>15408</v>
      </c>
    </row>
    <row r="673" spans="1:25" x14ac:dyDescent="0.3">
      <c r="A673">
        <v>33600</v>
      </c>
      <c r="B673" t="s">
        <v>15409</v>
      </c>
      <c r="C673" t="s">
        <v>15410</v>
      </c>
      <c r="D673" t="s">
        <v>15411</v>
      </c>
      <c r="E673" t="s">
        <v>15412</v>
      </c>
      <c r="F673" t="s">
        <v>15413</v>
      </c>
      <c r="G673" t="s">
        <v>15414</v>
      </c>
      <c r="H673" t="s">
        <v>15415</v>
      </c>
      <c r="I673" t="s">
        <v>15416</v>
      </c>
      <c r="J673" t="s">
        <v>15417</v>
      </c>
      <c r="K673" t="s">
        <v>15418</v>
      </c>
      <c r="L673" t="s">
        <v>15419</v>
      </c>
      <c r="M673" t="s">
        <v>15420</v>
      </c>
      <c r="N673" t="s">
        <v>15421</v>
      </c>
      <c r="O673" t="s">
        <v>15422</v>
      </c>
      <c r="P673">
        <f>-570.598234472602 -10.9644226886958 -361.011528766791</f>
        <v>-942.57418592808881</v>
      </c>
      <c r="Q673" t="s">
        <v>15423</v>
      </c>
      <c r="R673" t="s">
        <v>15424</v>
      </c>
      <c r="S673" t="s">
        <v>15425</v>
      </c>
      <c r="T673" t="s">
        <v>15426</v>
      </c>
      <c r="U673" t="s">
        <v>15427</v>
      </c>
      <c r="V673" t="s">
        <v>15428</v>
      </c>
      <c r="W673" t="s">
        <v>15429</v>
      </c>
      <c r="X673" t="s">
        <v>15430</v>
      </c>
      <c r="Y673" t="s">
        <v>15431</v>
      </c>
    </row>
    <row r="674" spans="1:25" x14ac:dyDescent="0.3">
      <c r="A674">
        <v>33650</v>
      </c>
      <c r="B674" t="s">
        <v>15432</v>
      </c>
      <c r="C674" t="s">
        <v>15433</v>
      </c>
      <c r="D674" t="s">
        <v>15434</v>
      </c>
      <c r="E674" t="s">
        <v>15435</v>
      </c>
      <c r="F674" t="s">
        <v>15436</v>
      </c>
      <c r="G674" t="s">
        <v>15437</v>
      </c>
      <c r="H674" t="s">
        <v>15438</v>
      </c>
      <c r="I674" t="s">
        <v>15439</v>
      </c>
      <c r="J674" t="s">
        <v>15440</v>
      </c>
      <c r="K674" t="s">
        <v>15441</v>
      </c>
      <c r="L674" t="s">
        <v>15442</v>
      </c>
      <c r="M674" t="s">
        <v>15443</v>
      </c>
      <c r="N674" t="s">
        <v>15444</v>
      </c>
      <c r="O674" t="s">
        <v>15445</v>
      </c>
      <c r="P674">
        <f>-570.987321981598 -11.1475034971404 -361.175391423899</f>
        <v>-943.31021690263742</v>
      </c>
      <c r="Q674" t="s">
        <v>15446</v>
      </c>
      <c r="R674" t="s">
        <v>15447</v>
      </c>
      <c r="S674" t="s">
        <v>15448</v>
      </c>
      <c r="T674" t="s">
        <v>15449</v>
      </c>
      <c r="U674" t="s">
        <v>15450</v>
      </c>
      <c r="V674" t="s">
        <v>15451</v>
      </c>
      <c r="W674" t="s">
        <v>15452</v>
      </c>
      <c r="X674" t="s">
        <v>15453</v>
      </c>
      <c r="Y674" t="s">
        <v>15454</v>
      </c>
    </row>
    <row r="675" spans="1:25" x14ac:dyDescent="0.3">
      <c r="A675">
        <v>33700</v>
      </c>
      <c r="B675" t="s">
        <v>15455</v>
      </c>
      <c r="C675" t="s">
        <v>15456</v>
      </c>
      <c r="D675" t="s">
        <v>15457</v>
      </c>
      <c r="E675" t="s">
        <v>15458</v>
      </c>
      <c r="F675" t="s">
        <v>15459</v>
      </c>
      <c r="G675" t="s">
        <v>15460</v>
      </c>
      <c r="H675" t="s">
        <v>15461</v>
      </c>
      <c r="I675" t="s">
        <v>15462</v>
      </c>
      <c r="J675" t="s">
        <v>15463</v>
      </c>
      <c r="K675" t="s">
        <v>15464</v>
      </c>
      <c r="L675" t="s">
        <v>15465</v>
      </c>
      <c r="M675" t="s">
        <v>15466</v>
      </c>
      <c r="N675" t="s">
        <v>15467</v>
      </c>
      <c r="O675" t="s">
        <v>15468</v>
      </c>
      <c r="P675">
        <f>-571.805732215023 -11.5832901953638 -361.512840139736</f>
        <v>-944.90186255012281</v>
      </c>
      <c r="Q675" t="s">
        <v>15469</v>
      </c>
      <c r="R675" t="s">
        <v>15470</v>
      </c>
      <c r="S675" t="s">
        <v>15471</v>
      </c>
      <c r="T675" t="s">
        <v>15472</v>
      </c>
      <c r="U675" t="s">
        <v>15473</v>
      </c>
      <c r="V675" t="s">
        <v>15474</v>
      </c>
      <c r="W675" t="s">
        <v>15475</v>
      </c>
      <c r="X675" t="s">
        <v>15476</v>
      </c>
      <c r="Y675" t="s">
        <v>15477</v>
      </c>
    </row>
    <row r="676" spans="1:25" x14ac:dyDescent="0.3">
      <c r="A676">
        <v>33750</v>
      </c>
      <c r="B676" t="s">
        <v>15478</v>
      </c>
      <c r="C676" t="s">
        <v>15479</v>
      </c>
      <c r="D676" t="s">
        <v>15480</v>
      </c>
      <c r="E676" t="s">
        <v>15481</v>
      </c>
      <c r="F676" t="s">
        <v>15482</v>
      </c>
      <c r="G676" t="s">
        <v>15483</v>
      </c>
      <c r="H676" t="s">
        <v>15484</v>
      </c>
      <c r="I676" t="s">
        <v>15485</v>
      </c>
      <c r="J676" t="s">
        <v>15486</v>
      </c>
      <c r="K676" t="s">
        <v>15487</v>
      </c>
      <c r="L676" t="s">
        <v>15488</v>
      </c>
      <c r="M676" t="s">
        <v>15489</v>
      </c>
      <c r="N676" t="s">
        <v>15490</v>
      </c>
      <c r="O676" t="s">
        <v>15491</v>
      </c>
      <c r="P676">
        <f>-572.320226578154 -11.78319782885 -361.659691874709</f>
        <v>-945.763116281713</v>
      </c>
      <c r="Q676" t="s">
        <v>15492</v>
      </c>
      <c r="R676" t="s">
        <v>15493</v>
      </c>
      <c r="S676" t="s">
        <v>15494</v>
      </c>
      <c r="T676" t="s">
        <v>15495</v>
      </c>
      <c r="U676" t="s">
        <v>15496</v>
      </c>
      <c r="V676" t="s">
        <v>15497</v>
      </c>
      <c r="W676" t="s">
        <v>15498</v>
      </c>
      <c r="X676" t="s">
        <v>15499</v>
      </c>
      <c r="Y676" t="s">
        <v>15500</v>
      </c>
    </row>
    <row r="677" spans="1:25" x14ac:dyDescent="0.3">
      <c r="A677">
        <v>33800</v>
      </c>
      <c r="B677" t="s">
        <v>15501</v>
      </c>
      <c r="C677" t="s">
        <v>15502</v>
      </c>
      <c r="D677" t="s">
        <v>15503</v>
      </c>
      <c r="E677" t="s">
        <v>15504</v>
      </c>
      <c r="F677" t="s">
        <v>15505</v>
      </c>
      <c r="G677" t="s">
        <v>15506</v>
      </c>
      <c r="H677" t="s">
        <v>15507</v>
      </c>
      <c r="I677" t="s">
        <v>15508</v>
      </c>
      <c r="J677" t="s">
        <v>15509</v>
      </c>
      <c r="K677" t="s">
        <v>15510</v>
      </c>
      <c r="L677" t="s">
        <v>15511</v>
      </c>
      <c r="M677" t="s">
        <v>15512</v>
      </c>
      <c r="N677" t="s">
        <v>15513</v>
      </c>
      <c r="O677" t="s">
        <v>15514</v>
      </c>
      <c r="P677">
        <f>-573.278821824986 -12.2114393357244 -361.984484598178</f>
        <v>-947.4747457588885</v>
      </c>
      <c r="Q677" t="s">
        <v>15515</v>
      </c>
      <c r="R677" t="s">
        <v>15516</v>
      </c>
      <c r="S677" t="s">
        <v>15517</v>
      </c>
      <c r="T677" t="s">
        <v>15518</v>
      </c>
      <c r="U677" t="s">
        <v>15519</v>
      </c>
      <c r="V677" t="s">
        <v>15520</v>
      </c>
      <c r="W677" t="s">
        <v>15521</v>
      </c>
      <c r="X677" t="s">
        <v>15522</v>
      </c>
      <c r="Y677" t="s">
        <v>15523</v>
      </c>
    </row>
    <row r="678" spans="1:25" x14ac:dyDescent="0.3">
      <c r="A678">
        <v>33850</v>
      </c>
      <c r="B678" t="s">
        <v>15524</v>
      </c>
      <c r="C678" t="s">
        <v>15525</v>
      </c>
      <c r="D678" t="s">
        <v>15526</v>
      </c>
      <c r="E678" t="s">
        <v>15527</v>
      </c>
      <c r="F678" t="s">
        <v>15528</v>
      </c>
      <c r="G678" t="s">
        <v>15529</v>
      </c>
      <c r="H678" t="s">
        <v>15530</v>
      </c>
      <c r="I678" t="s">
        <v>15531</v>
      </c>
      <c r="J678" t="s">
        <v>15532</v>
      </c>
      <c r="K678" t="s">
        <v>15533</v>
      </c>
      <c r="L678" t="s">
        <v>15534</v>
      </c>
      <c r="M678" t="s">
        <v>15535</v>
      </c>
      <c r="N678" t="s">
        <v>15536</v>
      </c>
      <c r="O678" t="s">
        <v>15537</v>
      </c>
      <c r="P678">
        <f>-573.721364743802 -12.3579184336095 -362.108030586146</f>
        <v>-948.18731376355754</v>
      </c>
      <c r="Q678" t="s">
        <v>15538</v>
      </c>
      <c r="R678" t="s">
        <v>15539</v>
      </c>
      <c r="S678" t="s">
        <v>15540</v>
      </c>
      <c r="T678" t="s">
        <v>15541</v>
      </c>
      <c r="U678" t="s">
        <v>15542</v>
      </c>
      <c r="V678" t="s">
        <v>15543</v>
      </c>
      <c r="W678" t="s">
        <v>15544</v>
      </c>
      <c r="X678" t="s">
        <v>15545</v>
      </c>
      <c r="Y678" t="s">
        <v>15546</v>
      </c>
    </row>
    <row r="679" spans="1:25" x14ac:dyDescent="0.3">
      <c r="A679">
        <v>33900</v>
      </c>
      <c r="B679" t="s">
        <v>15547</v>
      </c>
      <c r="C679" t="s">
        <v>15548</v>
      </c>
      <c r="D679" t="s">
        <v>15549</v>
      </c>
      <c r="E679" t="s">
        <v>15550</v>
      </c>
      <c r="F679" t="s">
        <v>15551</v>
      </c>
      <c r="G679" t="s">
        <v>15552</v>
      </c>
      <c r="H679" t="s">
        <v>15553</v>
      </c>
      <c r="I679" t="s">
        <v>15554</v>
      </c>
      <c r="J679" t="s">
        <v>15555</v>
      </c>
      <c r="K679" t="s">
        <v>15556</v>
      </c>
      <c r="L679" t="s">
        <v>15557</v>
      </c>
      <c r="M679" t="s">
        <v>15558</v>
      </c>
      <c r="N679" t="s">
        <v>15559</v>
      </c>
      <c r="O679" t="s">
        <v>15560</v>
      </c>
      <c r="P679">
        <f>-574.433093422605 -12.7435070889785 -362.283533001823</f>
        <v>-949.4601335134065</v>
      </c>
      <c r="Q679" t="s">
        <v>15561</v>
      </c>
      <c r="R679" t="s">
        <v>15562</v>
      </c>
      <c r="S679" t="s">
        <v>15563</v>
      </c>
      <c r="T679" t="s">
        <v>15564</v>
      </c>
      <c r="U679" t="s">
        <v>15565</v>
      </c>
      <c r="V679" t="s">
        <v>15566</v>
      </c>
      <c r="W679" t="s">
        <v>15567</v>
      </c>
      <c r="X679" t="s">
        <v>15568</v>
      </c>
      <c r="Y679" t="s">
        <v>15569</v>
      </c>
    </row>
    <row r="680" spans="1:25" x14ac:dyDescent="0.3">
      <c r="A680">
        <v>33950</v>
      </c>
      <c r="B680" t="s">
        <v>15570</v>
      </c>
      <c r="C680" t="s">
        <v>15571</v>
      </c>
      <c r="D680" t="s">
        <v>15572</v>
      </c>
      <c r="E680" t="s">
        <v>15573</v>
      </c>
      <c r="F680" t="s">
        <v>15574</v>
      </c>
      <c r="G680" t="s">
        <v>15575</v>
      </c>
      <c r="H680" t="s">
        <v>15576</v>
      </c>
      <c r="I680" t="s">
        <v>15577</v>
      </c>
      <c r="J680" t="s">
        <v>15578</v>
      </c>
      <c r="K680" t="s">
        <v>15579</v>
      </c>
      <c r="L680" t="s">
        <v>15580</v>
      </c>
      <c r="M680" t="s">
        <v>15581</v>
      </c>
      <c r="N680" t="s">
        <v>15582</v>
      </c>
      <c r="O680" t="s">
        <v>15583</v>
      </c>
      <c r="P680">
        <f>-574.613139373608 -12.9151544317936 -362.446793067555</f>
        <v>-949.97508687295658</v>
      </c>
      <c r="Q680" t="s">
        <v>15584</v>
      </c>
      <c r="R680" t="s">
        <v>15585</v>
      </c>
      <c r="S680" t="s">
        <v>15586</v>
      </c>
      <c r="T680" t="s">
        <v>15587</v>
      </c>
      <c r="U680" t="s">
        <v>15588</v>
      </c>
      <c r="V680" t="s">
        <v>15589</v>
      </c>
      <c r="W680" t="s">
        <v>15590</v>
      </c>
      <c r="X680" t="s">
        <v>15591</v>
      </c>
      <c r="Y680" t="s">
        <v>15592</v>
      </c>
    </row>
    <row r="681" spans="1:25" x14ac:dyDescent="0.3">
      <c r="A681">
        <v>34000</v>
      </c>
      <c r="B681" t="s">
        <v>15593</v>
      </c>
      <c r="C681" t="s">
        <v>15594</v>
      </c>
      <c r="D681" t="s">
        <v>15595</v>
      </c>
      <c r="E681" t="s">
        <v>15596</v>
      </c>
      <c r="F681" t="s">
        <v>15597</v>
      </c>
      <c r="G681" t="s">
        <v>15598</v>
      </c>
      <c r="H681" t="s">
        <v>15599</v>
      </c>
      <c r="I681" t="s">
        <v>15600</v>
      </c>
      <c r="J681" t="s">
        <v>15601</v>
      </c>
      <c r="K681" t="s">
        <v>15602</v>
      </c>
      <c r="L681" t="s">
        <v>15603</v>
      </c>
      <c r="M681" t="s">
        <v>15604</v>
      </c>
      <c r="N681" t="s">
        <v>15605</v>
      </c>
      <c r="O681" t="s">
        <v>15606</v>
      </c>
      <c r="P681">
        <f>-574.768944346656 -12.9857678000847 -362.547999715434</f>
        <v>-950.30271186217465</v>
      </c>
      <c r="Q681" t="s">
        <v>15607</v>
      </c>
      <c r="R681" t="s">
        <v>15608</v>
      </c>
      <c r="S681" t="s">
        <v>15609</v>
      </c>
      <c r="T681" t="s">
        <v>15610</v>
      </c>
      <c r="U681" t="s">
        <v>15611</v>
      </c>
      <c r="V681" t="s">
        <v>15612</v>
      </c>
      <c r="W681" t="s">
        <v>15613</v>
      </c>
      <c r="X681" t="s">
        <v>15614</v>
      </c>
      <c r="Y681" t="s">
        <v>15615</v>
      </c>
    </row>
    <row r="682" spans="1:25" x14ac:dyDescent="0.3">
      <c r="A682">
        <v>34050</v>
      </c>
      <c r="B682" t="s">
        <v>15616</v>
      </c>
      <c r="C682" t="s">
        <v>15617</v>
      </c>
      <c r="D682" t="s">
        <v>15618</v>
      </c>
      <c r="E682" t="s">
        <v>15619</v>
      </c>
      <c r="F682" t="s">
        <v>15620</v>
      </c>
      <c r="G682" t="s">
        <v>15621</v>
      </c>
      <c r="H682" t="s">
        <v>15622</v>
      </c>
      <c r="I682" t="s">
        <v>15623</v>
      </c>
      <c r="J682" t="s">
        <v>15624</v>
      </c>
      <c r="K682" t="s">
        <v>15625</v>
      </c>
      <c r="L682" t="s">
        <v>15626</v>
      </c>
      <c r="M682" t="s">
        <v>15627</v>
      </c>
      <c r="N682" t="s">
        <v>15628</v>
      </c>
      <c r="O682" t="s">
        <v>15629</v>
      </c>
      <c r="P682">
        <f>-574.76253654523 -13.4497166429021 -362.80532961076</f>
        <v>-951.01758279889214</v>
      </c>
      <c r="Q682" t="s">
        <v>15630</v>
      </c>
      <c r="R682" t="s">
        <v>15631</v>
      </c>
      <c r="S682" t="s">
        <v>15632</v>
      </c>
      <c r="T682" t="s">
        <v>15633</v>
      </c>
      <c r="U682" t="s">
        <v>15634</v>
      </c>
      <c r="V682" t="s">
        <v>15635</v>
      </c>
      <c r="W682" t="s">
        <v>15636</v>
      </c>
      <c r="X682" t="s">
        <v>15637</v>
      </c>
      <c r="Y682" t="s">
        <v>15638</v>
      </c>
    </row>
    <row r="683" spans="1:25" x14ac:dyDescent="0.3">
      <c r="A683">
        <v>34100</v>
      </c>
      <c r="B683" t="s">
        <v>15639</v>
      </c>
      <c r="C683" t="s">
        <v>15640</v>
      </c>
      <c r="D683" t="s">
        <v>15641</v>
      </c>
      <c r="E683" t="s">
        <v>15642</v>
      </c>
      <c r="F683" t="s">
        <v>15643</v>
      </c>
      <c r="G683" t="s">
        <v>15644</v>
      </c>
      <c r="H683" t="s">
        <v>15645</v>
      </c>
      <c r="I683" t="s">
        <v>15646</v>
      </c>
      <c r="J683" t="s">
        <v>15647</v>
      </c>
      <c r="K683" t="s">
        <v>15648</v>
      </c>
      <c r="L683" t="s">
        <v>15649</v>
      </c>
      <c r="M683" t="s">
        <v>15650</v>
      </c>
      <c r="N683" t="s">
        <v>15651</v>
      </c>
      <c r="O683" t="s">
        <v>15652</v>
      </c>
      <c r="P683">
        <f>-574.182782214066 -13.5052440984946 -362.937494050575</f>
        <v>-950.62552036313559</v>
      </c>
      <c r="Q683" t="s">
        <v>15653</v>
      </c>
      <c r="R683" t="s">
        <v>15654</v>
      </c>
      <c r="S683" t="s">
        <v>15655</v>
      </c>
      <c r="T683" t="s">
        <v>15656</v>
      </c>
      <c r="U683" t="s">
        <v>15657</v>
      </c>
      <c r="V683" t="s">
        <v>15658</v>
      </c>
      <c r="W683" t="s">
        <v>15659</v>
      </c>
      <c r="X683" t="s">
        <v>15660</v>
      </c>
      <c r="Y683" t="s">
        <v>15661</v>
      </c>
    </row>
    <row r="684" spans="1:25" x14ac:dyDescent="0.3">
      <c r="A684">
        <v>34150</v>
      </c>
      <c r="B684" t="s">
        <v>15662</v>
      </c>
      <c r="C684" t="s">
        <v>15663</v>
      </c>
      <c r="D684" t="s">
        <v>15664</v>
      </c>
      <c r="E684" t="s">
        <v>15665</v>
      </c>
      <c r="F684" t="s">
        <v>15666</v>
      </c>
      <c r="G684" t="s">
        <v>15667</v>
      </c>
      <c r="H684" t="s">
        <v>15668</v>
      </c>
      <c r="I684" t="s">
        <v>15669</v>
      </c>
      <c r="J684" t="s">
        <v>15670</v>
      </c>
      <c r="K684" t="s">
        <v>15671</v>
      </c>
      <c r="L684" t="s">
        <v>15672</v>
      </c>
      <c r="M684" t="s">
        <v>15673</v>
      </c>
      <c r="N684" t="s">
        <v>15674</v>
      </c>
      <c r="O684" t="s">
        <v>15675</v>
      </c>
      <c r="P684">
        <f>-573.897856783677 -13.3832879890431 -363.045606391934</f>
        <v>-950.32675116465407</v>
      </c>
      <c r="Q684" t="s">
        <v>15676</v>
      </c>
      <c r="R684" t="s">
        <v>15677</v>
      </c>
      <c r="S684" t="s">
        <v>15678</v>
      </c>
      <c r="T684" t="s">
        <v>15679</v>
      </c>
      <c r="U684" t="s">
        <v>15680</v>
      </c>
      <c r="V684" t="s">
        <v>15681</v>
      </c>
      <c r="W684" t="s">
        <v>15682</v>
      </c>
      <c r="X684" t="s">
        <v>15683</v>
      </c>
      <c r="Y684" t="s">
        <v>15684</v>
      </c>
    </row>
    <row r="685" spans="1:25" x14ac:dyDescent="0.3">
      <c r="A685">
        <v>34200</v>
      </c>
      <c r="B685" t="s">
        <v>15685</v>
      </c>
      <c r="C685" t="s">
        <v>15686</v>
      </c>
      <c r="D685" t="s">
        <v>15687</v>
      </c>
      <c r="E685" t="s">
        <v>15688</v>
      </c>
      <c r="F685" t="s">
        <v>15689</v>
      </c>
      <c r="G685" t="s">
        <v>15690</v>
      </c>
      <c r="H685" t="s">
        <v>15691</v>
      </c>
      <c r="I685" t="s">
        <v>15692</v>
      </c>
      <c r="J685" t="s">
        <v>15693</v>
      </c>
      <c r="K685" t="s">
        <v>15694</v>
      </c>
      <c r="L685" t="s">
        <v>15695</v>
      </c>
      <c r="M685" t="s">
        <v>15696</v>
      </c>
      <c r="N685" t="s">
        <v>15697</v>
      </c>
      <c r="O685" t="s">
        <v>15698</v>
      </c>
      <c r="P685">
        <f>-573.408634212183 -13.1976623524215 -363.327600622334</f>
        <v>-949.93389718693845</v>
      </c>
      <c r="Q685" t="s">
        <v>15699</v>
      </c>
      <c r="R685" t="s">
        <v>15700</v>
      </c>
      <c r="S685" t="s">
        <v>15701</v>
      </c>
      <c r="T685" t="s">
        <v>15702</v>
      </c>
      <c r="U685" t="s">
        <v>15703</v>
      </c>
      <c r="V685" t="s">
        <v>15704</v>
      </c>
      <c r="W685" t="s">
        <v>15705</v>
      </c>
      <c r="X685" t="s">
        <v>15706</v>
      </c>
      <c r="Y685" t="s">
        <v>15707</v>
      </c>
    </row>
    <row r="686" spans="1:25" x14ac:dyDescent="0.3">
      <c r="A686">
        <v>34250</v>
      </c>
      <c r="B686" t="s">
        <v>15708</v>
      </c>
      <c r="C686" t="s">
        <v>15709</v>
      </c>
      <c r="D686" t="s">
        <v>15710</v>
      </c>
      <c r="E686" t="s">
        <v>15711</v>
      </c>
      <c r="F686" t="s">
        <v>15712</v>
      </c>
      <c r="G686" t="s">
        <v>15713</v>
      </c>
      <c r="H686" t="s">
        <v>15714</v>
      </c>
      <c r="I686" t="s">
        <v>15715</v>
      </c>
      <c r="J686" t="s">
        <v>15716</v>
      </c>
      <c r="K686" t="s">
        <v>15717</v>
      </c>
      <c r="L686" t="s">
        <v>15718</v>
      </c>
      <c r="M686" t="s">
        <v>15719</v>
      </c>
      <c r="N686" t="s">
        <v>15720</v>
      </c>
      <c r="O686" t="s">
        <v>15721</v>
      </c>
      <c r="P686">
        <f>-573.174933013271 -13.2575388436683 -363.482022025288</f>
        <v>-949.91449388222736</v>
      </c>
      <c r="Q686" t="s">
        <v>15722</v>
      </c>
      <c r="R686" t="s">
        <v>15723</v>
      </c>
      <c r="S686" t="s">
        <v>15724</v>
      </c>
      <c r="T686" t="s">
        <v>15725</v>
      </c>
      <c r="U686" t="s">
        <v>15726</v>
      </c>
      <c r="V686" t="s">
        <v>15727</v>
      </c>
      <c r="W686" t="s">
        <v>15728</v>
      </c>
      <c r="X686" t="s">
        <v>15729</v>
      </c>
      <c r="Y686" t="s">
        <v>15730</v>
      </c>
    </row>
    <row r="687" spans="1:25" x14ac:dyDescent="0.3">
      <c r="A687">
        <v>34300</v>
      </c>
      <c r="B687" t="s">
        <v>15731</v>
      </c>
      <c r="C687" t="s">
        <v>15732</v>
      </c>
      <c r="D687" t="s">
        <v>15733</v>
      </c>
      <c r="E687" t="s">
        <v>15734</v>
      </c>
      <c r="F687" t="s">
        <v>15735</v>
      </c>
      <c r="G687" t="s">
        <v>15736</v>
      </c>
      <c r="H687" t="s">
        <v>15737</v>
      </c>
      <c r="I687" t="s">
        <v>15738</v>
      </c>
      <c r="J687" t="s">
        <v>15739</v>
      </c>
      <c r="K687" t="s">
        <v>15740</v>
      </c>
      <c r="L687" t="s">
        <v>15741</v>
      </c>
      <c r="M687" t="s">
        <v>15742</v>
      </c>
      <c r="N687" t="s">
        <v>15743</v>
      </c>
      <c r="O687" t="s">
        <v>15744</v>
      </c>
      <c r="P687">
        <f>-573.078772010759 -13.4168877813518 -363.649246800973</f>
        <v>-950.14490659308376</v>
      </c>
      <c r="Q687" t="s">
        <v>15745</v>
      </c>
      <c r="R687" t="s">
        <v>15746</v>
      </c>
      <c r="S687" t="s">
        <v>15747</v>
      </c>
      <c r="T687" t="s">
        <v>15748</v>
      </c>
      <c r="U687" t="s">
        <v>15749</v>
      </c>
      <c r="V687" t="s">
        <v>15750</v>
      </c>
      <c r="W687" t="s">
        <v>15751</v>
      </c>
      <c r="X687" t="s">
        <v>15752</v>
      </c>
      <c r="Y687" t="s">
        <v>15753</v>
      </c>
    </row>
    <row r="688" spans="1:25" x14ac:dyDescent="0.3">
      <c r="A688">
        <v>34350</v>
      </c>
      <c r="B688" t="s">
        <v>15754</v>
      </c>
      <c r="C688" t="s">
        <v>15755</v>
      </c>
      <c r="D688" t="s">
        <v>15756</v>
      </c>
      <c r="E688" t="s">
        <v>15757</v>
      </c>
      <c r="F688" t="s">
        <v>15758</v>
      </c>
      <c r="G688" t="s">
        <v>15759</v>
      </c>
      <c r="H688" t="s">
        <v>15760</v>
      </c>
      <c r="I688" t="s">
        <v>15761</v>
      </c>
      <c r="J688" t="s">
        <v>15762</v>
      </c>
      <c r="K688" t="s">
        <v>15763</v>
      </c>
      <c r="L688" t="s">
        <v>15764</v>
      </c>
      <c r="M688" t="s">
        <v>15765</v>
      </c>
      <c r="N688" t="s">
        <v>15766</v>
      </c>
      <c r="O688" t="s">
        <v>15767</v>
      </c>
      <c r="P688">
        <f>-572.999291712274 -13.7437378091113 -363.911866009355</f>
        <v>-950.6548955307403</v>
      </c>
      <c r="Q688" t="s">
        <v>15768</v>
      </c>
      <c r="R688" t="s">
        <v>15769</v>
      </c>
      <c r="S688" t="s">
        <v>15770</v>
      </c>
      <c r="T688" t="s">
        <v>15771</v>
      </c>
      <c r="U688" t="s">
        <v>15772</v>
      </c>
      <c r="V688" t="s">
        <v>15773</v>
      </c>
      <c r="W688" t="s">
        <v>15774</v>
      </c>
      <c r="X688" t="s">
        <v>15775</v>
      </c>
      <c r="Y688" t="s">
        <v>15776</v>
      </c>
    </row>
    <row r="689" spans="1:25" x14ac:dyDescent="0.3">
      <c r="A689">
        <v>34400</v>
      </c>
      <c r="B689" t="s">
        <v>15777</v>
      </c>
      <c r="C689" t="s">
        <v>15778</v>
      </c>
      <c r="D689" t="s">
        <v>15779</v>
      </c>
      <c r="E689" t="s">
        <v>15780</v>
      </c>
      <c r="F689" t="s">
        <v>15781</v>
      </c>
      <c r="G689" t="s">
        <v>15782</v>
      </c>
      <c r="H689" t="s">
        <v>15783</v>
      </c>
      <c r="I689" t="s">
        <v>15784</v>
      </c>
      <c r="J689" t="s">
        <v>15785</v>
      </c>
      <c r="K689" t="s">
        <v>15786</v>
      </c>
      <c r="L689" t="s">
        <v>15787</v>
      </c>
      <c r="M689" t="s">
        <v>15788</v>
      </c>
      <c r="N689" t="s">
        <v>15789</v>
      </c>
      <c r="O689" t="s">
        <v>15790</v>
      </c>
      <c r="P689">
        <f>-572.876901782943 -14.0418010433789 -364.117673835989</f>
        <v>-951.03637666231089</v>
      </c>
      <c r="Q689" t="s">
        <v>15791</v>
      </c>
      <c r="R689" t="s">
        <v>15792</v>
      </c>
      <c r="S689" t="s">
        <v>15793</v>
      </c>
      <c r="T689" t="s">
        <v>15794</v>
      </c>
      <c r="U689" t="s">
        <v>15795</v>
      </c>
      <c r="V689" t="s">
        <v>15796</v>
      </c>
      <c r="W689" t="s">
        <v>15797</v>
      </c>
      <c r="X689" t="s">
        <v>15798</v>
      </c>
      <c r="Y689" t="s">
        <v>15799</v>
      </c>
    </row>
    <row r="690" spans="1:25" x14ac:dyDescent="0.3">
      <c r="A690">
        <v>34450</v>
      </c>
      <c r="B690" t="s">
        <v>15800</v>
      </c>
      <c r="C690" t="s">
        <v>15801</v>
      </c>
      <c r="D690" t="s">
        <v>15802</v>
      </c>
      <c r="E690" t="s">
        <v>15803</v>
      </c>
      <c r="F690" t="s">
        <v>15804</v>
      </c>
      <c r="G690" t="s">
        <v>15805</v>
      </c>
      <c r="H690" t="s">
        <v>15806</v>
      </c>
      <c r="I690" t="s">
        <v>15807</v>
      </c>
      <c r="J690" t="s">
        <v>15808</v>
      </c>
      <c r="K690" t="s">
        <v>15809</v>
      </c>
      <c r="L690" t="s">
        <v>15810</v>
      </c>
      <c r="M690" t="s">
        <v>15811</v>
      </c>
      <c r="N690" t="s">
        <v>15812</v>
      </c>
      <c r="O690" t="s">
        <v>15813</v>
      </c>
      <c r="P690">
        <f>-572.810047766887 -14.0943876196725 -364.155747017763</f>
        <v>-951.06018240432252</v>
      </c>
      <c r="Q690" t="s">
        <v>15814</v>
      </c>
      <c r="R690" t="s">
        <v>15815</v>
      </c>
      <c r="S690" t="s">
        <v>15816</v>
      </c>
      <c r="T690" t="s">
        <v>15817</v>
      </c>
      <c r="U690" t="s">
        <v>15818</v>
      </c>
      <c r="V690" t="s">
        <v>15819</v>
      </c>
      <c r="W690" t="s">
        <v>15820</v>
      </c>
      <c r="X690" t="s">
        <v>15821</v>
      </c>
      <c r="Y690" t="s">
        <v>15822</v>
      </c>
    </row>
    <row r="691" spans="1:25" x14ac:dyDescent="0.3">
      <c r="A691">
        <v>34500</v>
      </c>
      <c r="B691" t="s">
        <v>15823</v>
      </c>
      <c r="C691" t="s">
        <v>15824</v>
      </c>
      <c r="D691" t="s">
        <v>15825</v>
      </c>
      <c r="E691" t="s">
        <v>15826</v>
      </c>
      <c r="F691" t="s">
        <v>15827</v>
      </c>
      <c r="G691" t="s">
        <v>15828</v>
      </c>
      <c r="H691" t="s">
        <v>15829</v>
      </c>
      <c r="I691" t="s">
        <v>15830</v>
      </c>
      <c r="J691" t="s">
        <v>15831</v>
      </c>
      <c r="K691" t="s">
        <v>15832</v>
      </c>
      <c r="L691" t="s">
        <v>15833</v>
      </c>
      <c r="M691" t="s">
        <v>15834</v>
      </c>
      <c r="N691" t="s">
        <v>15835</v>
      </c>
      <c r="O691" t="s">
        <v>15836</v>
      </c>
      <c r="P691">
        <f>-572.682646246363 -14.1393401930854 -364.298021328826</f>
        <v>-951.12000776827449</v>
      </c>
      <c r="Q691" t="s">
        <v>15837</v>
      </c>
      <c r="R691" t="s">
        <v>15838</v>
      </c>
      <c r="S691" t="s">
        <v>15839</v>
      </c>
      <c r="T691" t="s">
        <v>15840</v>
      </c>
      <c r="U691" t="s">
        <v>15841</v>
      </c>
      <c r="V691" t="s">
        <v>15842</v>
      </c>
      <c r="W691" t="s">
        <v>15843</v>
      </c>
      <c r="X691" t="s">
        <v>15844</v>
      </c>
      <c r="Y691" t="s">
        <v>15845</v>
      </c>
    </row>
    <row r="692" spans="1:25" x14ac:dyDescent="0.3">
      <c r="A692">
        <v>34550</v>
      </c>
      <c r="B692" t="s">
        <v>15846</v>
      </c>
      <c r="C692" t="s">
        <v>15847</v>
      </c>
      <c r="D692" t="s">
        <v>15848</v>
      </c>
      <c r="E692" t="s">
        <v>15849</v>
      </c>
      <c r="F692" t="s">
        <v>15850</v>
      </c>
      <c r="G692" t="s">
        <v>15851</v>
      </c>
      <c r="H692" t="s">
        <v>15852</v>
      </c>
      <c r="I692" t="s">
        <v>15853</v>
      </c>
      <c r="J692" t="s">
        <v>15854</v>
      </c>
      <c r="K692" t="s">
        <v>15855</v>
      </c>
      <c r="L692" t="s">
        <v>15856</v>
      </c>
      <c r="M692" t="s">
        <v>15857</v>
      </c>
      <c r="N692" t="s">
        <v>15858</v>
      </c>
      <c r="O692" t="s">
        <v>15859</v>
      </c>
      <c r="P692">
        <f>-572.688413237588 -14.1541542790685 -364.31493007705</f>
        <v>-951.15749759370647</v>
      </c>
      <c r="Q692" t="s">
        <v>15860</v>
      </c>
      <c r="R692" t="s">
        <v>15861</v>
      </c>
      <c r="S692" t="s">
        <v>15862</v>
      </c>
      <c r="T692" t="s">
        <v>15863</v>
      </c>
      <c r="U692" t="s">
        <v>15864</v>
      </c>
      <c r="V692" t="s">
        <v>15865</v>
      </c>
      <c r="W692" t="s">
        <v>15866</v>
      </c>
      <c r="X692" t="s">
        <v>15867</v>
      </c>
      <c r="Y692" t="s">
        <v>15868</v>
      </c>
    </row>
    <row r="693" spans="1:25" x14ac:dyDescent="0.3">
      <c r="A693">
        <v>34600</v>
      </c>
      <c r="B693" t="s">
        <v>15869</v>
      </c>
      <c r="C693" t="s">
        <v>15870</v>
      </c>
      <c r="D693" t="s">
        <v>15871</v>
      </c>
      <c r="E693" t="s">
        <v>15872</v>
      </c>
      <c r="F693" t="s">
        <v>15873</v>
      </c>
      <c r="G693" t="s">
        <v>15874</v>
      </c>
      <c r="H693" t="s">
        <v>15875</v>
      </c>
      <c r="I693" t="s">
        <v>15876</v>
      </c>
      <c r="J693" t="s">
        <v>15877</v>
      </c>
      <c r="K693" t="s">
        <v>15878</v>
      </c>
      <c r="L693" t="s">
        <v>15879</v>
      </c>
      <c r="M693" t="s">
        <v>15880</v>
      </c>
      <c r="N693" t="s">
        <v>15881</v>
      </c>
      <c r="O693" t="s">
        <v>15882</v>
      </c>
      <c r="P693">
        <f>-572.497535555288 -14.6157622594924 -364.125348672</f>
        <v>-951.23864648678034</v>
      </c>
      <c r="Q693" t="s">
        <v>15883</v>
      </c>
      <c r="R693" t="s">
        <v>15884</v>
      </c>
      <c r="S693" t="s">
        <v>15885</v>
      </c>
      <c r="T693" t="s">
        <v>15886</v>
      </c>
      <c r="U693" t="s">
        <v>15887</v>
      </c>
      <c r="V693" t="s">
        <v>15888</v>
      </c>
      <c r="W693" t="s">
        <v>15889</v>
      </c>
      <c r="X693" t="s">
        <v>15890</v>
      </c>
      <c r="Y693" t="s">
        <v>15891</v>
      </c>
    </row>
    <row r="694" spans="1:25" x14ac:dyDescent="0.3">
      <c r="A694">
        <v>34650</v>
      </c>
      <c r="B694" t="s">
        <v>15892</v>
      </c>
      <c r="C694" t="s">
        <v>15893</v>
      </c>
      <c r="D694" t="s">
        <v>15894</v>
      </c>
      <c r="E694" t="s">
        <v>15895</v>
      </c>
      <c r="F694" t="s">
        <v>15896</v>
      </c>
      <c r="G694" t="s">
        <v>15897</v>
      </c>
      <c r="H694" t="s">
        <v>15898</v>
      </c>
      <c r="I694" t="s">
        <v>15899</v>
      </c>
      <c r="J694" t="s">
        <v>15900</v>
      </c>
      <c r="K694" t="s">
        <v>15901</v>
      </c>
      <c r="L694" t="s">
        <v>15902</v>
      </c>
      <c r="M694" t="s">
        <v>15903</v>
      </c>
      <c r="N694" t="s">
        <v>15904</v>
      </c>
      <c r="O694" t="s">
        <v>15905</v>
      </c>
      <c r="P694">
        <f>-572.281902474739 -14.655879777202 -363.964515881364</f>
        <v>-950.90229813330507</v>
      </c>
      <c r="Q694" t="s">
        <v>15906</v>
      </c>
      <c r="R694" t="s">
        <v>15907</v>
      </c>
      <c r="S694" t="s">
        <v>15908</v>
      </c>
      <c r="T694" t="s">
        <v>15909</v>
      </c>
      <c r="U694" t="s">
        <v>15910</v>
      </c>
      <c r="V694" t="s">
        <v>15911</v>
      </c>
      <c r="W694" t="s">
        <v>15912</v>
      </c>
      <c r="X694" t="s">
        <v>15913</v>
      </c>
      <c r="Y694" t="s">
        <v>15914</v>
      </c>
    </row>
    <row r="695" spans="1:25" x14ac:dyDescent="0.3">
      <c r="A695">
        <v>34700</v>
      </c>
      <c r="B695" t="s">
        <v>15915</v>
      </c>
      <c r="C695" t="s">
        <v>15916</v>
      </c>
      <c r="D695" t="s">
        <v>15917</v>
      </c>
      <c r="E695" t="s">
        <v>15918</v>
      </c>
      <c r="F695" t="s">
        <v>15919</v>
      </c>
      <c r="G695" t="s">
        <v>15920</v>
      </c>
      <c r="H695" t="s">
        <v>15921</v>
      </c>
      <c r="I695" t="s">
        <v>15922</v>
      </c>
      <c r="J695" t="s">
        <v>15923</v>
      </c>
      <c r="K695" t="s">
        <v>15924</v>
      </c>
      <c r="L695" t="s">
        <v>15925</v>
      </c>
      <c r="M695" t="s">
        <v>15926</v>
      </c>
      <c r="N695" t="s">
        <v>15927</v>
      </c>
      <c r="O695" t="s">
        <v>15928</v>
      </c>
      <c r="P695">
        <f>-571.455332492449 -14.4903609523551 -363.898227863978</f>
        <v>-949.843921308782</v>
      </c>
      <c r="Q695" t="s">
        <v>15929</v>
      </c>
      <c r="R695" t="s">
        <v>15930</v>
      </c>
      <c r="S695" t="s">
        <v>15931</v>
      </c>
      <c r="T695" t="s">
        <v>15932</v>
      </c>
      <c r="U695" t="s">
        <v>15933</v>
      </c>
      <c r="V695" t="s">
        <v>15934</v>
      </c>
      <c r="W695" t="s">
        <v>15935</v>
      </c>
      <c r="X695" t="s">
        <v>15936</v>
      </c>
      <c r="Y695" t="s">
        <v>15937</v>
      </c>
    </row>
    <row r="696" spans="1:25" x14ac:dyDescent="0.3">
      <c r="A696">
        <v>34750</v>
      </c>
      <c r="B696" t="s">
        <v>15938</v>
      </c>
      <c r="C696" t="s">
        <v>15939</v>
      </c>
      <c r="D696" t="s">
        <v>15940</v>
      </c>
      <c r="E696" t="s">
        <v>15941</v>
      </c>
      <c r="F696" t="s">
        <v>15942</v>
      </c>
      <c r="G696" t="s">
        <v>15943</v>
      </c>
      <c r="H696" t="s">
        <v>15944</v>
      </c>
      <c r="I696" t="s">
        <v>15945</v>
      </c>
      <c r="J696" t="s">
        <v>15946</v>
      </c>
      <c r="K696" t="s">
        <v>15947</v>
      </c>
      <c r="L696" t="s">
        <v>15948</v>
      </c>
      <c r="M696" t="s">
        <v>15949</v>
      </c>
      <c r="N696" t="s">
        <v>15950</v>
      </c>
      <c r="O696" t="s">
        <v>15951</v>
      </c>
      <c r="P696">
        <f>-570.777020630615 -14.0370145165516 -363.809593978249</f>
        <v>-948.62362912541562</v>
      </c>
      <c r="Q696" t="s">
        <v>15952</v>
      </c>
      <c r="R696" t="s">
        <v>15953</v>
      </c>
      <c r="S696" t="s">
        <v>15954</v>
      </c>
      <c r="T696" t="s">
        <v>15955</v>
      </c>
      <c r="U696" t="s">
        <v>15956</v>
      </c>
      <c r="V696" t="s">
        <v>15957</v>
      </c>
      <c r="W696" t="s">
        <v>15958</v>
      </c>
      <c r="X696" t="s">
        <v>15959</v>
      </c>
      <c r="Y696" t="s">
        <v>15960</v>
      </c>
    </row>
    <row r="697" spans="1:25" x14ac:dyDescent="0.3">
      <c r="A697">
        <v>34800</v>
      </c>
      <c r="B697" t="s">
        <v>15961</v>
      </c>
      <c r="C697" t="s">
        <v>15962</v>
      </c>
      <c r="D697" t="s">
        <v>15963</v>
      </c>
      <c r="E697" t="s">
        <v>15964</v>
      </c>
      <c r="F697" t="s">
        <v>15965</v>
      </c>
      <c r="G697" t="s">
        <v>15966</v>
      </c>
      <c r="H697" t="s">
        <v>15967</v>
      </c>
      <c r="I697" t="s">
        <v>15968</v>
      </c>
      <c r="J697" t="s">
        <v>15969</v>
      </c>
      <c r="K697" t="s">
        <v>15970</v>
      </c>
      <c r="L697" t="s">
        <v>15971</v>
      </c>
      <c r="M697" t="s">
        <v>15972</v>
      </c>
      <c r="N697" t="s">
        <v>15973</v>
      </c>
      <c r="O697" t="s">
        <v>15974</v>
      </c>
      <c r="P697">
        <f>-570.495248053932 -13.769666968924 -363.776116441352</f>
        <v>-948.04103146420789</v>
      </c>
      <c r="Q697" t="s">
        <v>15975</v>
      </c>
      <c r="R697" t="s">
        <v>15976</v>
      </c>
      <c r="S697" t="s">
        <v>15977</v>
      </c>
      <c r="T697" t="s">
        <v>15978</v>
      </c>
      <c r="U697" t="s">
        <v>15979</v>
      </c>
      <c r="V697" t="s">
        <v>15980</v>
      </c>
      <c r="W697" t="s">
        <v>15981</v>
      </c>
      <c r="X697" t="s">
        <v>15982</v>
      </c>
      <c r="Y697" t="s">
        <v>15983</v>
      </c>
    </row>
    <row r="698" spans="1:25" x14ac:dyDescent="0.3">
      <c r="A698">
        <v>34850</v>
      </c>
      <c r="B698" t="s">
        <v>15984</v>
      </c>
      <c r="C698" t="s">
        <v>15985</v>
      </c>
      <c r="D698" t="s">
        <v>15986</v>
      </c>
      <c r="E698" t="s">
        <v>15987</v>
      </c>
      <c r="F698" t="s">
        <v>15988</v>
      </c>
      <c r="G698" t="s">
        <v>15989</v>
      </c>
      <c r="H698" t="s">
        <v>15990</v>
      </c>
      <c r="I698" t="s">
        <v>15991</v>
      </c>
      <c r="J698" t="s">
        <v>15992</v>
      </c>
      <c r="K698" t="s">
        <v>15993</v>
      </c>
      <c r="L698" t="s">
        <v>15994</v>
      </c>
      <c r="M698" t="s">
        <v>15995</v>
      </c>
      <c r="N698" t="s">
        <v>15996</v>
      </c>
      <c r="O698" t="s">
        <v>15997</v>
      </c>
      <c r="P698">
        <f>-570.194965044954 -13.6455576794153 -363.709732377685</f>
        <v>-947.55025510205428</v>
      </c>
      <c r="Q698" t="s">
        <v>15998</v>
      </c>
      <c r="R698" t="s">
        <v>15999</v>
      </c>
      <c r="S698" t="s">
        <v>16000</v>
      </c>
      <c r="T698" t="s">
        <v>16001</v>
      </c>
      <c r="U698" t="s">
        <v>16002</v>
      </c>
      <c r="V698" t="s">
        <v>16003</v>
      </c>
      <c r="W698" t="s">
        <v>16004</v>
      </c>
      <c r="X698" t="s">
        <v>16005</v>
      </c>
      <c r="Y698" t="s">
        <v>16006</v>
      </c>
    </row>
    <row r="699" spans="1:25" x14ac:dyDescent="0.3">
      <c r="A699">
        <v>34900</v>
      </c>
      <c r="B699" t="s">
        <v>16007</v>
      </c>
      <c r="C699" t="s">
        <v>16008</v>
      </c>
      <c r="D699" t="s">
        <v>16009</v>
      </c>
      <c r="E699" t="s">
        <v>16010</v>
      </c>
      <c r="F699" t="s">
        <v>16011</v>
      </c>
      <c r="G699" t="s">
        <v>16012</v>
      </c>
      <c r="H699" t="s">
        <v>16013</v>
      </c>
      <c r="I699" t="s">
        <v>16014</v>
      </c>
      <c r="J699" t="s">
        <v>16015</v>
      </c>
      <c r="K699" t="s">
        <v>16016</v>
      </c>
      <c r="L699" t="s">
        <v>16017</v>
      </c>
      <c r="M699" t="s">
        <v>16018</v>
      </c>
      <c r="N699" t="s">
        <v>16019</v>
      </c>
      <c r="O699" t="s">
        <v>16020</v>
      </c>
      <c r="P699">
        <f>-569.861574511479 -13.3970475083047 -363.524505646036</f>
        <v>-946.78312766581973</v>
      </c>
      <c r="Q699" t="s">
        <v>16021</v>
      </c>
      <c r="R699" t="s">
        <v>16022</v>
      </c>
      <c r="S699" t="s">
        <v>16023</v>
      </c>
      <c r="T699" t="s">
        <v>16024</v>
      </c>
      <c r="U699" t="s">
        <v>16025</v>
      </c>
      <c r="V699" t="s">
        <v>16026</v>
      </c>
      <c r="W699" t="s">
        <v>16027</v>
      </c>
      <c r="X699" t="s">
        <v>16028</v>
      </c>
      <c r="Y699" t="s">
        <v>16029</v>
      </c>
    </row>
    <row r="700" spans="1:25" x14ac:dyDescent="0.3">
      <c r="A700">
        <v>34950</v>
      </c>
      <c r="B700" t="s">
        <v>16030</v>
      </c>
      <c r="C700" t="s">
        <v>16031</v>
      </c>
      <c r="D700" t="s">
        <v>16032</v>
      </c>
      <c r="E700" t="s">
        <v>16033</v>
      </c>
      <c r="F700" t="s">
        <v>16034</v>
      </c>
      <c r="G700" t="s">
        <v>16035</v>
      </c>
      <c r="H700" t="s">
        <v>16036</v>
      </c>
      <c r="I700" t="s">
        <v>16037</v>
      </c>
      <c r="J700" t="s">
        <v>16038</v>
      </c>
      <c r="K700" t="s">
        <v>16039</v>
      </c>
      <c r="L700" t="s">
        <v>16040</v>
      </c>
      <c r="M700" t="s">
        <v>16041</v>
      </c>
      <c r="N700" t="s">
        <v>16042</v>
      </c>
      <c r="O700" t="s">
        <v>16043</v>
      </c>
      <c r="P700">
        <f>-569.583411199677 -13.1984597676778 -363.417380892357</f>
        <v>-946.19925185971192</v>
      </c>
      <c r="Q700" t="s">
        <v>16044</v>
      </c>
      <c r="R700" t="s">
        <v>16045</v>
      </c>
      <c r="S700" t="s">
        <v>16046</v>
      </c>
      <c r="T700" t="s">
        <v>16047</v>
      </c>
      <c r="U700" t="s">
        <v>16048</v>
      </c>
      <c r="V700" t="s">
        <v>16049</v>
      </c>
      <c r="W700" t="s">
        <v>16050</v>
      </c>
      <c r="X700" t="s">
        <v>16051</v>
      </c>
      <c r="Y700" t="s">
        <v>16052</v>
      </c>
    </row>
    <row r="701" spans="1:25" x14ac:dyDescent="0.3">
      <c r="A701">
        <v>35000</v>
      </c>
      <c r="B701" t="s">
        <v>16053</v>
      </c>
      <c r="C701" t="s">
        <v>16054</v>
      </c>
      <c r="D701" t="s">
        <v>16055</v>
      </c>
      <c r="E701" t="s">
        <v>16056</v>
      </c>
      <c r="F701" t="s">
        <v>16057</v>
      </c>
      <c r="G701" t="s">
        <v>16058</v>
      </c>
      <c r="H701" t="s">
        <v>16059</v>
      </c>
      <c r="I701" t="s">
        <v>16060</v>
      </c>
      <c r="J701" t="s">
        <v>16061</v>
      </c>
      <c r="K701" t="s">
        <v>16062</v>
      </c>
      <c r="L701" t="s">
        <v>16063</v>
      </c>
      <c r="M701" t="s">
        <v>16064</v>
      </c>
      <c r="N701" t="s">
        <v>16065</v>
      </c>
      <c r="O701" t="s">
        <v>16066</v>
      </c>
      <c r="P701">
        <f>-568.370678262682 -13.3275388557825 -363.032637059908</f>
        <v>-944.7308541783724</v>
      </c>
      <c r="Q701" t="s">
        <v>16067</v>
      </c>
      <c r="R701" t="s">
        <v>16068</v>
      </c>
      <c r="S701" t="s">
        <v>16069</v>
      </c>
      <c r="T701" t="s">
        <v>16070</v>
      </c>
      <c r="U701" t="s">
        <v>16071</v>
      </c>
      <c r="V701" t="s">
        <v>16072</v>
      </c>
      <c r="W701" t="s">
        <v>16073</v>
      </c>
      <c r="X701" t="s">
        <v>16074</v>
      </c>
      <c r="Y701" t="s">
        <v>16075</v>
      </c>
    </row>
    <row r="702" spans="1:25" x14ac:dyDescent="0.3">
      <c r="A702">
        <v>35050</v>
      </c>
      <c r="B702" t="s">
        <v>16076</v>
      </c>
      <c r="C702" t="s">
        <v>16077</v>
      </c>
      <c r="D702" t="s">
        <v>16078</v>
      </c>
      <c r="E702" t="s">
        <v>16079</v>
      </c>
      <c r="F702" t="s">
        <v>16080</v>
      </c>
      <c r="G702" t="s">
        <v>16081</v>
      </c>
      <c r="H702" t="s">
        <v>16082</v>
      </c>
      <c r="I702" t="s">
        <v>16083</v>
      </c>
      <c r="J702" t="s">
        <v>16084</v>
      </c>
      <c r="K702" t="s">
        <v>16085</v>
      </c>
      <c r="L702" t="s">
        <v>16086</v>
      </c>
      <c r="M702" t="s">
        <v>16087</v>
      </c>
      <c r="N702" t="s">
        <v>16088</v>
      </c>
      <c r="O702" t="s">
        <v>16089</v>
      </c>
      <c r="P702">
        <f>-567.630184160384 -13.2913718287828 -362.913754734636</f>
        <v>-943.83531072380276</v>
      </c>
      <c r="Q702" t="s">
        <v>16090</v>
      </c>
      <c r="R702" t="s">
        <v>16091</v>
      </c>
      <c r="S702" t="s">
        <v>16092</v>
      </c>
      <c r="T702" t="s">
        <v>16093</v>
      </c>
      <c r="U702" t="s">
        <v>16094</v>
      </c>
      <c r="V702" t="s">
        <v>16095</v>
      </c>
      <c r="W702" t="s">
        <v>16096</v>
      </c>
      <c r="X702" t="s">
        <v>16097</v>
      </c>
      <c r="Y702" t="s">
        <v>16098</v>
      </c>
    </row>
    <row r="703" spans="1:25" x14ac:dyDescent="0.3">
      <c r="A703">
        <v>35100</v>
      </c>
      <c r="B703" t="s">
        <v>16099</v>
      </c>
      <c r="C703" t="s">
        <v>16100</v>
      </c>
      <c r="D703" t="s">
        <v>16101</v>
      </c>
      <c r="E703" t="s">
        <v>16102</v>
      </c>
      <c r="F703" t="s">
        <v>16103</v>
      </c>
      <c r="G703" t="s">
        <v>16104</v>
      </c>
      <c r="H703" t="s">
        <v>16105</v>
      </c>
      <c r="I703" t="s">
        <v>16106</v>
      </c>
      <c r="J703" t="s">
        <v>16107</v>
      </c>
      <c r="K703" t="s">
        <v>16108</v>
      </c>
      <c r="L703" t="s">
        <v>16109</v>
      </c>
      <c r="M703" t="s">
        <v>16110</v>
      </c>
      <c r="N703" t="s">
        <v>16111</v>
      </c>
      <c r="O703" t="s">
        <v>16112</v>
      </c>
      <c r="P703">
        <f>-566.608041123287 -13.1870206665076 -362.746020953932</f>
        <v>-942.54108274372652</v>
      </c>
      <c r="Q703" t="s">
        <v>16113</v>
      </c>
      <c r="R703" t="s">
        <v>16114</v>
      </c>
      <c r="S703" t="s">
        <v>16115</v>
      </c>
      <c r="T703" t="s">
        <v>16116</v>
      </c>
      <c r="U703" t="s">
        <v>16117</v>
      </c>
      <c r="V703" t="s">
        <v>16118</v>
      </c>
      <c r="W703" t="s">
        <v>16119</v>
      </c>
      <c r="X703" t="s">
        <v>16120</v>
      </c>
      <c r="Y703" t="s">
        <v>16121</v>
      </c>
    </row>
    <row r="704" spans="1:25" x14ac:dyDescent="0.3">
      <c r="A704">
        <v>35150</v>
      </c>
      <c r="B704" t="s">
        <v>16122</v>
      </c>
      <c r="C704" t="s">
        <v>16123</v>
      </c>
      <c r="D704" t="s">
        <v>16124</v>
      </c>
      <c r="E704" t="s">
        <v>16125</v>
      </c>
      <c r="F704" t="s">
        <v>16126</v>
      </c>
      <c r="G704" t="s">
        <v>16127</v>
      </c>
      <c r="H704" t="s">
        <v>16128</v>
      </c>
      <c r="I704" t="s">
        <v>16129</v>
      </c>
      <c r="J704" t="s">
        <v>16130</v>
      </c>
      <c r="K704" t="s">
        <v>16131</v>
      </c>
      <c r="L704" t="s">
        <v>16132</v>
      </c>
      <c r="M704" t="s">
        <v>16133</v>
      </c>
      <c r="N704" t="s">
        <v>16134</v>
      </c>
      <c r="O704" t="s">
        <v>16135</v>
      </c>
      <c r="P704">
        <f>-566.162705786038 -13.1529634664603 -362.616529182016</f>
        <v>-941.93219843451425</v>
      </c>
      <c r="Q704" t="s">
        <v>16136</v>
      </c>
      <c r="R704" t="s">
        <v>16137</v>
      </c>
      <c r="S704" t="s">
        <v>16138</v>
      </c>
      <c r="T704" t="s">
        <v>16139</v>
      </c>
      <c r="U704" t="s">
        <v>16140</v>
      </c>
      <c r="V704" t="s">
        <v>16141</v>
      </c>
      <c r="W704" t="s">
        <v>16142</v>
      </c>
      <c r="X704" t="s">
        <v>16143</v>
      </c>
      <c r="Y704" t="s">
        <v>16144</v>
      </c>
    </row>
    <row r="705" spans="1:25" x14ac:dyDescent="0.3">
      <c r="A705">
        <v>35200</v>
      </c>
      <c r="B705" t="s">
        <v>16145</v>
      </c>
      <c r="C705" t="s">
        <v>16146</v>
      </c>
      <c r="D705" t="s">
        <v>16147</v>
      </c>
      <c r="E705" t="s">
        <v>16148</v>
      </c>
      <c r="F705" t="s">
        <v>16149</v>
      </c>
      <c r="G705" t="s">
        <v>16150</v>
      </c>
      <c r="H705" t="s">
        <v>16151</v>
      </c>
      <c r="I705" t="s">
        <v>16152</v>
      </c>
      <c r="J705" t="s">
        <v>16153</v>
      </c>
      <c r="K705" t="s">
        <v>16154</v>
      </c>
      <c r="L705" t="s">
        <v>16155</v>
      </c>
      <c r="M705" t="s">
        <v>16156</v>
      </c>
      <c r="N705" t="s">
        <v>16157</v>
      </c>
      <c r="O705" t="s">
        <v>16158</v>
      </c>
      <c r="P705">
        <f>-565.482843230445 -13.2694956366443 -362.371085530735</f>
        <v>-941.12342439782424</v>
      </c>
      <c r="Q705" t="s">
        <v>16159</v>
      </c>
      <c r="R705" t="s">
        <v>16160</v>
      </c>
      <c r="S705" t="s">
        <v>16161</v>
      </c>
      <c r="T705" t="s">
        <v>16162</v>
      </c>
      <c r="U705" t="s">
        <v>16163</v>
      </c>
      <c r="V705" t="s">
        <v>16164</v>
      </c>
      <c r="W705" t="s">
        <v>16165</v>
      </c>
      <c r="X705" t="s">
        <v>16166</v>
      </c>
      <c r="Y705" t="s">
        <v>16167</v>
      </c>
    </row>
    <row r="706" spans="1:25" x14ac:dyDescent="0.3">
      <c r="A706">
        <v>35250</v>
      </c>
      <c r="B706" t="s">
        <v>16168</v>
      </c>
      <c r="C706" t="s">
        <v>16169</v>
      </c>
      <c r="D706" t="s">
        <v>16170</v>
      </c>
      <c r="E706" t="s">
        <v>16171</v>
      </c>
      <c r="F706" t="s">
        <v>16172</v>
      </c>
      <c r="G706" t="s">
        <v>16173</v>
      </c>
      <c r="H706" t="s">
        <v>16174</v>
      </c>
      <c r="I706" t="s">
        <v>16175</v>
      </c>
      <c r="J706" t="s">
        <v>16176</v>
      </c>
      <c r="K706" t="s">
        <v>16177</v>
      </c>
      <c r="L706" t="s">
        <v>16178</v>
      </c>
      <c r="M706" t="s">
        <v>16179</v>
      </c>
      <c r="N706" t="s">
        <v>16180</v>
      </c>
      <c r="O706" t="s">
        <v>16181</v>
      </c>
      <c r="P706">
        <f>-565.334586601405 -13.1000244056806 -362.387611840005</f>
        <v>-940.82222284709064</v>
      </c>
      <c r="Q706" t="s">
        <v>16182</v>
      </c>
      <c r="R706" t="s">
        <v>16183</v>
      </c>
      <c r="S706" t="s">
        <v>16184</v>
      </c>
      <c r="T706" t="s">
        <v>16185</v>
      </c>
      <c r="U706" t="s">
        <v>16186</v>
      </c>
      <c r="V706" t="s">
        <v>16187</v>
      </c>
      <c r="W706" t="s">
        <v>16188</v>
      </c>
      <c r="X706" t="s">
        <v>16189</v>
      </c>
      <c r="Y706" t="s">
        <v>16190</v>
      </c>
    </row>
    <row r="707" spans="1:25" x14ac:dyDescent="0.3">
      <c r="A707">
        <v>35300</v>
      </c>
      <c r="B707" t="s">
        <v>16191</v>
      </c>
      <c r="C707" t="s">
        <v>16192</v>
      </c>
      <c r="D707" t="s">
        <v>16193</v>
      </c>
      <c r="E707" t="s">
        <v>16194</v>
      </c>
      <c r="F707" t="s">
        <v>16195</v>
      </c>
      <c r="G707" t="s">
        <v>16196</v>
      </c>
      <c r="H707" t="s">
        <v>16197</v>
      </c>
      <c r="I707" t="s">
        <v>16198</v>
      </c>
      <c r="J707" t="s">
        <v>16199</v>
      </c>
      <c r="K707" t="s">
        <v>16200</v>
      </c>
      <c r="L707" t="s">
        <v>16201</v>
      </c>
      <c r="M707" t="s">
        <v>16202</v>
      </c>
      <c r="N707" t="s">
        <v>16203</v>
      </c>
      <c r="O707" t="s">
        <v>16204</v>
      </c>
      <c r="P707">
        <f>-565.343603913434 -13.1201784907246 -362.385460754323</f>
        <v>-940.84924315848161</v>
      </c>
      <c r="Q707" t="s">
        <v>16205</v>
      </c>
      <c r="R707" t="s">
        <v>16206</v>
      </c>
      <c r="S707" t="s">
        <v>16207</v>
      </c>
      <c r="T707" t="s">
        <v>16208</v>
      </c>
      <c r="U707" t="s">
        <v>16209</v>
      </c>
      <c r="V707" t="s">
        <v>16210</v>
      </c>
      <c r="W707" t="s">
        <v>16211</v>
      </c>
      <c r="X707" t="s">
        <v>16212</v>
      </c>
      <c r="Y707" t="s">
        <v>16213</v>
      </c>
    </row>
    <row r="708" spans="1:25" x14ac:dyDescent="0.3">
      <c r="A708">
        <v>35350</v>
      </c>
      <c r="B708" t="s">
        <v>16214</v>
      </c>
      <c r="C708" t="s">
        <v>16215</v>
      </c>
      <c r="D708" t="s">
        <v>16216</v>
      </c>
      <c r="E708" t="s">
        <v>16217</v>
      </c>
      <c r="F708" t="s">
        <v>16218</v>
      </c>
      <c r="G708" t="s">
        <v>16219</v>
      </c>
      <c r="H708" t="s">
        <v>16220</v>
      </c>
      <c r="I708" t="s">
        <v>16221</v>
      </c>
      <c r="J708" t="s">
        <v>16222</v>
      </c>
      <c r="K708" t="s">
        <v>16223</v>
      </c>
      <c r="L708" t="s">
        <v>16224</v>
      </c>
      <c r="M708" t="s">
        <v>16225</v>
      </c>
      <c r="N708" t="s">
        <v>16226</v>
      </c>
      <c r="O708" t="s">
        <v>16227</v>
      </c>
      <c r="P708">
        <f>-565.538682934262 -13.3679817242764 -362.281936365992</f>
        <v>-941.1886010245305</v>
      </c>
      <c r="Q708" t="s">
        <v>16228</v>
      </c>
      <c r="R708" t="s">
        <v>16229</v>
      </c>
      <c r="S708" t="s">
        <v>16230</v>
      </c>
      <c r="T708" t="s">
        <v>16231</v>
      </c>
      <c r="U708" t="s">
        <v>16232</v>
      </c>
      <c r="V708" t="s">
        <v>16233</v>
      </c>
      <c r="W708" t="s">
        <v>16234</v>
      </c>
      <c r="X708" t="s">
        <v>16235</v>
      </c>
      <c r="Y708" t="s">
        <v>16236</v>
      </c>
    </row>
    <row r="709" spans="1:25" x14ac:dyDescent="0.3">
      <c r="A709">
        <v>35400</v>
      </c>
      <c r="B709" t="s">
        <v>16237</v>
      </c>
      <c r="C709" t="s">
        <v>16238</v>
      </c>
      <c r="D709" t="s">
        <v>16239</v>
      </c>
      <c r="E709" t="s">
        <v>16240</v>
      </c>
      <c r="F709" t="s">
        <v>16241</v>
      </c>
      <c r="G709" t="s">
        <v>16242</v>
      </c>
      <c r="H709" t="s">
        <v>16243</v>
      </c>
      <c r="I709" t="s">
        <v>16244</v>
      </c>
      <c r="J709" t="s">
        <v>16245</v>
      </c>
      <c r="K709" t="s">
        <v>16246</v>
      </c>
      <c r="L709" t="s">
        <v>16247</v>
      </c>
      <c r="M709" t="s">
        <v>16248</v>
      </c>
      <c r="N709" t="s">
        <v>16249</v>
      </c>
      <c r="O709" t="s">
        <v>16250</v>
      </c>
      <c r="P709">
        <f>-565.745977751705 -14.3406516429432 -362.363721161299</f>
        <v>-942.45035055594713</v>
      </c>
      <c r="Q709" t="s">
        <v>16251</v>
      </c>
      <c r="R709" t="s">
        <v>16252</v>
      </c>
      <c r="S709" t="s">
        <v>16253</v>
      </c>
      <c r="T709" t="s">
        <v>16254</v>
      </c>
      <c r="U709" t="s">
        <v>16255</v>
      </c>
      <c r="V709" t="s">
        <v>16256</v>
      </c>
      <c r="W709" t="s">
        <v>16257</v>
      </c>
      <c r="X709" t="s">
        <v>16258</v>
      </c>
      <c r="Y709" t="s">
        <v>16259</v>
      </c>
    </row>
    <row r="710" spans="1:25" x14ac:dyDescent="0.3">
      <c r="A710">
        <v>35450</v>
      </c>
      <c r="B710" t="s">
        <v>16260</v>
      </c>
      <c r="C710" t="s">
        <v>16261</v>
      </c>
      <c r="D710" t="s">
        <v>16262</v>
      </c>
      <c r="E710" t="s">
        <v>16263</v>
      </c>
      <c r="F710" t="s">
        <v>16264</v>
      </c>
      <c r="G710" t="s">
        <v>16265</v>
      </c>
      <c r="H710" t="s">
        <v>16266</v>
      </c>
      <c r="I710" t="s">
        <v>16267</v>
      </c>
      <c r="J710" t="s">
        <v>16268</v>
      </c>
      <c r="K710" t="s">
        <v>16269</v>
      </c>
      <c r="L710" t="s">
        <v>16270</v>
      </c>
      <c r="M710" t="s">
        <v>16271</v>
      </c>
      <c r="N710" t="s">
        <v>16272</v>
      </c>
      <c r="O710" t="s">
        <v>16273</v>
      </c>
      <c r="P710">
        <f>-565.950311529592 -14.5760756824639 -362.431595758266</f>
        <v>-942.95798297032184</v>
      </c>
      <c r="Q710" t="s">
        <v>16274</v>
      </c>
      <c r="R710" t="s">
        <v>16275</v>
      </c>
      <c r="S710" t="s">
        <v>16276</v>
      </c>
      <c r="T710" t="s">
        <v>16277</v>
      </c>
      <c r="U710" t="s">
        <v>16278</v>
      </c>
      <c r="V710" t="s">
        <v>16279</v>
      </c>
      <c r="W710" t="s">
        <v>16280</v>
      </c>
      <c r="X710" t="s">
        <v>16281</v>
      </c>
      <c r="Y710" t="s">
        <v>16282</v>
      </c>
    </row>
    <row r="711" spans="1:25" x14ac:dyDescent="0.3">
      <c r="A711">
        <v>35500</v>
      </c>
      <c r="B711" t="s">
        <v>16283</v>
      </c>
      <c r="C711" t="s">
        <v>16284</v>
      </c>
      <c r="D711" t="s">
        <v>16285</v>
      </c>
      <c r="E711" t="s">
        <v>16286</v>
      </c>
      <c r="F711" t="s">
        <v>16287</v>
      </c>
      <c r="G711" t="s">
        <v>16288</v>
      </c>
      <c r="H711" t="s">
        <v>16289</v>
      </c>
      <c r="I711" t="s">
        <v>16290</v>
      </c>
      <c r="J711" t="s">
        <v>16291</v>
      </c>
      <c r="K711" t="s">
        <v>16292</v>
      </c>
      <c r="L711" t="s">
        <v>16293</v>
      </c>
      <c r="M711" t="s">
        <v>16294</v>
      </c>
      <c r="N711" t="s">
        <v>16295</v>
      </c>
      <c r="O711" t="s">
        <v>16296</v>
      </c>
      <c r="P711">
        <f>-566.544479288985 -14.9860022958278 -362.692473277053</f>
        <v>-944.2229548618659</v>
      </c>
      <c r="Q711" t="s">
        <v>16297</v>
      </c>
      <c r="R711" t="s">
        <v>16298</v>
      </c>
      <c r="S711" t="s">
        <v>16299</v>
      </c>
      <c r="T711" t="s">
        <v>16300</v>
      </c>
      <c r="U711" t="s">
        <v>16301</v>
      </c>
      <c r="V711" t="s">
        <v>16302</v>
      </c>
      <c r="W711" t="s">
        <v>16303</v>
      </c>
      <c r="X711" t="s">
        <v>16304</v>
      </c>
      <c r="Y711" t="s">
        <v>16305</v>
      </c>
    </row>
    <row r="712" spans="1:25" x14ac:dyDescent="0.3">
      <c r="A712">
        <v>35550</v>
      </c>
      <c r="B712" t="s">
        <v>16306</v>
      </c>
      <c r="C712" t="s">
        <v>16307</v>
      </c>
      <c r="D712" t="s">
        <v>16308</v>
      </c>
      <c r="E712" t="s">
        <v>16309</v>
      </c>
      <c r="F712" t="s">
        <v>16310</v>
      </c>
      <c r="G712" t="s">
        <v>16311</v>
      </c>
      <c r="H712" t="s">
        <v>16312</v>
      </c>
      <c r="I712" t="s">
        <v>16313</v>
      </c>
      <c r="J712" t="s">
        <v>16314</v>
      </c>
      <c r="K712" t="s">
        <v>16315</v>
      </c>
      <c r="L712" t="s">
        <v>16316</v>
      </c>
      <c r="M712" t="s">
        <v>16317</v>
      </c>
      <c r="N712" t="s">
        <v>16318</v>
      </c>
      <c r="O712" t="s">
        <v>16319</v>
      </c>
      <c r="P712">
        <f>-566.709417035109 -15.3368842482844 -362.890494994686</f>
        <v>-944.93679627807933</v>
      </c>
      <c r="Q712" t="s">
        <v>16320</v>
      </c>
      <c r="R712" t="s">
        <v>16321</v>
      </c>
      <c r="S712" t="s">
        <v>16322</v>
      </c>
      <c r="T712" t="s">
        <v>16323</v>
      </c>
      <c r="U712" t="s">
        <v>16324</v>
      </c>
      <c r="V712" t="s">
        <v>16325</v>
      </c>
      <c r="W712" t="s">
        <v>16326</v>
      </c>
      <c r="X712" t="s">
        <v>16327</v>
      </c>
      <c r="Y712" t="s">
        <v>16328</v>
      </c>
    </row>
    <row r="713" spans="1:25" x14ac:dyDescent="0.3">
      <c r="A713">
        <v>35600</v>
      </c>
      <c r="B713" t="s">
        <v>16329</v>
      </c>
      <c r="C713" t="s">
        <v>16330</v>
      </c>
      <c r="D713" t="s">
        <v>16331</v>
      </c>
      <c r="E713" t="s">
        <v>16332</v>
      </c>
      <c r="F713" t="s">
        <v>16333</v>
      </c>
      <c r="G713" t="s">
        <v>16334</v>
      </c>
      <c r="H713" t="s">
        <v>16335</v>
      </c>
      <c r="I713" t="s">
        <v>16336</v>
      </c>
      <c r="J713" t="s">
        <v>16337</v>
      </c>
      <c r="K713" t="s">
        <v>16338</v>
      </c>
      <c r="L713" t="s">
        <v>16339</v>
      </c>
      <c r="M713" t="s">
        <v>16340</v>
      </c>
      <c r="N713" t="s">
        <v>16341</v>
      </c>
      <c r="O713" t="s">
        <v>16342</v>
      </c>
      <c r="P713">
        <f>-567.297616820391 -15.5564816202318 -363.266434811544</f>
        <v>-946.12053325216675</v>
      </c>
      <c r="Q713" t="s">
        <v>16343</v>
      </c>
      <c r="R713" t="s">
        <v>16344</v>
      </c>
      <c r="S713" t="s">
        <v>16345</v>
      </c>
      <c r="T713" t="s">
        <v>16346</v>
      </c>
      <c r="U713" t="s">
        <v>16347</v>
      </c>
      <c r="V713" t="s">
        <v>16348</v>
      </c>
      <c r="W713" t="s">
        <v>16349</v>
      </c>
      <c r="X713" t="s">
        <v>16350</v>
      </c>
      <c r="Y713" t="s">
        <v>16351</v>
      </c>
    </row>
    <row r="714" spans="1:25" x14ac:dyDescent="0.3">
      <c r="A714">
        <v>35650</v>
      </c>
      <c r="B714" t="s">
        <v>16352</v>
      </c>
      <c r="C714" t="s">
        <v>16353</v>
      </c>
      <c r="D714" t="s">
        <v>16354</v>
      </c>
      <c r="E714" t="s">
        <v>16355</v>
      </c>
      <c r="F714" t="s">
        <v>16356</v>
      </c>
      <c r="G714" t="s">
        <v>16357</v>
      </c>
      <c r="H714" t="s">
        <v>16358</v>
      </c>
      <c r="I714" t="s">
        <v>16359</v>
      </c>
      <c r="J714" t="s">
        <v>16360</v>
      </c>
      <c r="K714" t="s">
        <v>16361</v>
      </c>
      <c r="L714" t="s">
        <v>16362</v>
      </c>
      <c r="M714" t="s">
        <v>16363</v>
      </c>
      <c r="N714" t="s">
        <v>16364</v>
      </c>
      <c r="O714" t="s">
        <v>16365</v>
      </c>
      <c r="P714">
        <f>-567.651848005643 -15.9536003969401 -363.455369411569</f>
        <v>-947.06081781415219</v>
      </c>
      <c r="Q714" t="s">
        <v>16366</v>
      </c>
      <c r="R714" t="s">
        <v>16367</v>
      </c>
      <c r="S714" t="s">
        <v>16368</v>
      </c>
      <c r="T714" t="s">
        <v>16369</v>
      </c>
      <c r="U714" t="s">
        <v>16370</v>
      </c>
      <c r="V714" t="s">
        <v>16371</v>
      </c>
      <c r="W714" t="s">
        <v>16372</v>
      </c>
      <c r="X714" t="s">
        <v>16373</v>
      </c>
      <c r="Y714" t="s">
        <v>16374</v>
      </c>
    </row>
    <row r="715" spans="1:25" x14ac:dyDescent="0.3">
      <c r="A715">
        <v>35700</v>
      </c>
      <c r="B715" t="s">
        <v>16375</v>
      </c>
      <c r="C715" t="s">
        <v>16376</v>
      </c>
      <c r="D715" t="s">
        <v>16377</v>
      </c>
      <c r="E715" t="s">
        <v>16378</v>
      </c>
      <c r="F715" t="s">
        <v>16379</v>
      </c>
      <c r="G715" t="s">
        <v>16380</v>
      </c>
      <c r="H715" t="s">
        <v>16381</v>
      </c>
      <c r="I715" t="s">
        <v>16382</v>
      </c>
      <c r="J715" t="s">
        <v>16383</v>
      </c>
      <c r="K715" t="s">
        <v>16384</v>
      </c>
      <c r="L715" t="s">
        <v>16385</v>
      </c>
      <c r="M715" t="s">
        <v>16386</v>
      </c>
      <c r="N715" t="s">
        <v>16387</v>
      </c>
      <c r="O715" t="s">
        <v>16388</v>
      </c>
      <c r="P715">
        <f>-568.404711596586 -16.8452478323115 -363.65678933627</f>
        <v>-948.90674876516755</v>
      </c>
      <c r="Q715" t="s">
        <v>16389</v>
      </c>
      <c r="R715" t="s">
        <v>16390</v>
      </c>
      <c r="S715" t="s">
        <v>16391</v>
      </c>
      <c r="T715" t="s">
        <v>16392</v>
      </c>
      <c r="U715" t="s">
        <v>16393</v>
      </c>
      <c r="V715" t="s">
        <v>16394</v>
      </c>
      <c r="W715" t="s">
        <v>16395</v>
      </c>
      <c r="X715" t="s">
        <v>16396</v>
      </c>
      <c r="Y715" t="s">
        <v>16397</v>
      </c>
    </row>
    <row r="716" spans="1:25" x14ac:dyDescent="0.3">
      <c r="A716">
        <v>35750</v>
      </c>
      <c r="B716" t="s">
        <v>16398</v>
      </c>
      <c r="C716" t="s">
        <v>16399</v>
      </c>
      <c r="D716" t="s">
        <v>16400</v>
      </c>
      <c r="E716" t="s">
        <v>16401</v>
      </c>
      <c r="F716" t="s">
        <v>16402</v>
      </c>
      <c r="G716" t="s">
        <v>16403</v>
      </c>
      <c r="H716" t="s">
        <v>16404</v>
      </c>
      <c r="I716" t="s">
        <v>16405</v>
      </c>
      <c r="J716" t="s">
        <v>16406</v>
      </c>
      <c r="K716" t="s">
        <v>16407</v>
      </c>
      <c r="L716" t="s">
        <v>16408</v>
      </c>
      <c r="M716" t="s">
        <v>16409</v>
      </c>
      <c r="N716" t="s">
        <v>16410</v>
      </c>
      <c r="O716" t="s">
        <v>16411</v>
      </c>
      <c r="P716">
        <f>-568.802231638402 -16.9681093201607 -363.744975477346</f>
        <v>-949.51531643590863</v>
      </c>
      <c r="Q716" t="s">
        <v>16412</v>
      </c>
      <c r="R716" t="s">
        <v>16413</v>
      </c>
      <c r="S716" t="s">
        <v>16414</v>
      </c>
      <c r="T716" t="s">
        <v>16415</v>
      </c>
      <c r="U716" t="s">
        <v>16416</v>
      </c>
      <c r="V716" t="s">
        <v>16417</v>
      </c>
      <c r="W716" t="s">
        <v>16418</v>
      </c>
      <c r="X716" t="s">
        <v>16419</v>
      </c>
      <c r="Y716" t="s">
        <v>16420</v>
      </c>
    </row>
    <row r="717" spans="1:25" x14ac:dyDescent="0.3">
      <c r="A717">
        <v>35800</v>
      </c>
      <c r="B717" t="s">
        <v>16421</v>
      </c>
      <c r="C717" t="s">
        <v>16422</v>
      </c>
      <c r="D717" t="s">
        <v>16423</v>
      </c>
      <c r="E717" t="s">
        <v>16424</v>
      </c>
      <c r="F717" t="s">
        <v>16425</v>
      </c>
      <c r="G717" t="s">
        <v>16426</v>
      </c>
      <c r="H717" t="s">
        <v>16427</v>
      </c>
      <c r="I717" t="s">
        <v>16428</v>
      </c>
      <c r="J717" t="s">
        <v>16429</v>
      </c>
      <c r="K717" t="s">
        <v>16430</v>
      </c>
      <c r="L717" t="s">
        <v>16431</v>
      </c>
      <c r="M717" t="s">
        <v>16432</v>
      </c>
      <c r="N717" t="s">
        <v>16433</v>
      </c>
      <c r="O717" t="s">
        <v>16434</v>
      </c>
      <c r="P717">
        <f>-569.453922718824 -17.1554151971545 -364.017219427626</f>
        <v>-950.62655734360442</v>
      </c>
      <c r="Q717" t="s">
        <v>16435</v>
      </c>
      <c r="R717" t="s">
        <v>16436</v>
      </c>
      <c r="S717" t="s">
        <v>16437</v>
      </c>
      <c r="T717" t="s">
        <v>16438</v>
      </c>
      <c r="U717" t="s">
        <v>16439</v>
      </c>
      <c r="V717" t="s">
        <v>16440</v>
      </c>
      <c r="W717" t="s">
        <v>16441</v>
      </c>
      <c r="X717" t="s">
        <v>16442</v>
      </c>
      <c r="Y717" t="s">
        <v>16443</v>
      </c>
    </row>
    <row r="718" spans="1:25" x14ac:dyDescent="0.3">
      <c r="A718">
        <v>35850</v>
      </c>
      <c r="B718" t="s">
        <v>16444</v>
      </c>
      <c r="C718" t="s">
        <v>16445</v>
      </c>
      <c r="D718" t="s">
        <v>16446</v>
      </c>
      <c r="E718" t="s">
        <v>16447</v>
      </c>
      <c r="F718" t="s">
        <v>16448</v>
      </c>
      <c r="G718" t="s">
        <v>16449</v>
      </c>
      <c r="H718" t="s">
        <v>16450</v>
      </c>
      <c r="I718" t="s">
        <v>16451</v>
      </c>
      <c r="J718" t="s">
        <v>16452</v>
      </c>
      <c r="K718" t="s">
        <v>16453</v>
      </c>
      <c r="L718" t="s">
        <v>16454</v>
      </c>
      <c r="M718" t="s">
        <v>16455</v>
      </c>
      <c r="N718" t="s">
        <v>16456</v>
      </c>
      <c r="O718" t="s">
        <v>16457</v>
      </c>
      <c r="P718">
        <f>-569.680477003126 -17.1821197038978 -364.11372694016</f>
        <v>-950.97632364718379</v>
      </c>
      <c r="Q718" t="s">
        <v>16458</v>
      </c>
      <c r="R718" t="s">
        <v>16459</v>
      </c>
      <c r="S718" t="s">
        <v>16460</v>
      </c>
      <c r="T718" t="s">
        <v>16461</v>
      </c>
      <c r="U718" t="s">
        <v>16462</v>
      </c>
      <c r="V718" t="s">
        <v>16463</v>
      </c>
      <c r="W718" t="s">
        <v>16464</v>
      </c>
      <c r="X718" t="s">
        <v>16465</v>
      </c>
      <c r="Y718" t="s">
        <v>16466</v>
      </c>
    </row>
    <row r="719" spans="1:25" x14ac:dyDescent="0.3">
      <c r="A719">
        <v>35900</v>
      </c>
      <c r="B719" t="s">
        <v>16467</v>
      </c>
      <c r="C719" t="s">
        <v>16468</v>
      </c>
      <c r="D719" t="s">
        <v>16469</v>
      </c>
      <c r="E719" t="s">
        <v>16470</v>
      </c>
      <c r="F719" t="s">
        <v>16471</v>
      </c>
      <c r="G719" t="s">
        <v>16472</v>
      </c>
      <c r="H719" t="s">
        <v>16473</v>
      </c>
      <c r="I719" t="s">
        <v>16474</v>
      </c>
      <c r="J719" t="s">
        <v>16475</v>
      </c>
      <c r="K719" t="s">
        <v>16476</v>
      </c>
      <c r="L719" t="s">
        <v>16477</v>
      </c>
      <c r="M719" t="s">
        <v>16478</v>
      </c>
      <c r="N719" t="s">
        <v>16479</v>
      </c>
      <c r="O719" t="s">
        <v>16480</v>
      </c>
      <c r="P719">
        <f>-570.309686520415 -17.1034476765908 -364.215964698091</f>
        <v>-951.62909889509683</v>
      </c>
      <c r="Q719" t="s">
        <v>16481</v>
      </c>
      <c r="R719" t="s">
        <v>16482</v>
      </c>
      <c r="S719" t="s">
        <v>16483</v>
      </c>
      <c r="T719" t="s">
        <v>16484</v>
      </c>
      <c r="U719" t="s">
        <v>16485</v>
      </c>
      <c r="V719" t="s">
        <v>16486</v>
      </c>
      <c r="W719" t="s">
        <v>16487</v>
      </c>
      <c r="X719" t="s">
        <v>16488</v>
      </c>
      <c r="Y719" t="s">
        <v>16489</v>
      </c>
    </row>
    <row r="720" spans="1:25" x14ac:dyDescent="0.3">
      <c r="A720">
        <v>35950</v>
      </c>
      <c r="B720" t="s">
        <v>16490</v>
      </c>
      <c r="C720" t="s">
        <v>16491</v>
      </c>
      <c r="D720" t="s">
        <v>16492</v>
      </c>
      <c r="E720" t="s">
        <v>16493</v>
      </c>
      <c r="F720" t="s">
        <v>16494</v>
      </c>
      <c r="G720" t="s">
        <v>16495</v>
      </c>
      <c r="H720" t="s">
        <v>16496</v>
      </c>
      <c r="I720" t="s">
        <v>16497</v>
      </c>
      <c r="J720" t="s">
        <v>16498</v>
      </c>
      <c r="K720" t="s">
        <v>16499</v>
      </c>
      <c r="L720" t="s">
        <v>16500</v>
      </c>
      <c r="M720" t="s">
        <v>16501</v>
      </c>
      <c r="N720" t="s">
        <v>16502</v>
      </c>
      <c r="O720" t="s">
        <v>16503</v>
      </c>
      <c r="P720">
        <f>-570.552867263446 -16.9598761097188 -364.260333447281</f>
        <v>-951.77307682044591</v>
      </c>
      <c r="Q720" t="s">
        <v>16504</v>
      </c>
      <c r="R720" t="s">
        <v>16505</v>
      </c>
      <c r="S720" t="s">
        <v>16506</v>
      </c>
      <c r="T720" t="s">
        <v>16507</v>
      </c>
      <c r="U720" t="s">
        <v>16508</v>
      </c>
      <c r="V720" t="s">
        <v>16509</v>
      </c>
      <c r="W720" t="s">
        <v>16510</v>
      </c>
      <c r="X720" t="s">
        <v>16511</v>
      </c>
      <c r="Y720" t="s">
        <v>16512</v>
      </c>
    </row>
    <row r="721" spans="1:25" x14ac:dyDescent="0.3">
      <c r="A721">
        <v>36000</v>
      </c>
      <c r="B721" t="s">
        <v>16513</v>
      </c>
      <c r="C721" t="s">
        <v>16514</v>
      </c>
      <c r="D721" t="s">
        <v>16515</v>
      </c>
      <c r="E721" t="s">
        <v>16516</v>
      </c>
      <c r="F721" t="s">
        <v>16517</v>
      </c>
      <c r="G721" t="s">
        <v>16518</v>
      </c>
      <c r="H721" t="s">
        <v>16519</v>
      </c>
      <c r="I721" t="s">
        <v>16520</v>
      </c>
      <c r="J721" t="s">
        <v>16521</v>
      </c>
      <c r="K721" t="s">
        <v>16522</v>
      </c>
      <c r="L721" t="s">
        <v>16523</v>
      </c>
      <c r="M721" t="s">
        <v>16524</v>
      </c>
      <c r="N721" t="s">
        <v>16525</v>
      </c>
      <c r="O721" t="s">
        <v>16526</v>
      </c>
      <c r="P721">
        <f>-570.717185221689 -16.4702438370664 -364.272531651899</f>
        <v>-951.45996071065429</v>
      </c>
      <c r="Q721" t="s">
        <v>16527</v>
      </c>
      <c r="R721" t="s">
        <v>16528</v>
      </c>
      <c r="S721" t="s">
        <v>16529</v>
      </c>
      <c r="T721" t="s">
        <v>16530</v>
      </c>
      <c r="U721" t="s">
        <v>16531</v>
      </c>
      <c r="V721" t="s">
        <v>16532</v>
      </c>
      <c r="W721" t="s">
        <v>16533</v>
      </c>
      <c r="X721" t="s">
        <v>16534</v>
      </c>
      <c r="Y721" t="s">
        <v>16535</v>
      </c>
    </row>
    <row r="722" spans="1:25" x14ac:dyDescent="0.3">
      <c r="A722">
        <v>36050</v>
      </c>
      <c r="B722" t="s">
        <v>16536</v>
      </c>
      <c r="C722" t="s">
        <v>16537</v>
      </c>
      <c r="D722" t="s">
        <v>16538</v>
      </c>
      <c r="E722" t="s">
        <v>16539</v>
      </c>
      <c r="F722" t="s">
        <v>16540</v>
      </c>
      <c r="G722" t="s">
        <v>16541</v>
      </c>
      <c r="H722" t="s">
        <v>16542</v>
      </c>
      <c r="I722" t="s">
        <v>16543</v>
      </c>
      <c r="J722" t="s">
        <v>16544</v>
      </c>
      <c r="K722" t="s">
        <v>16545</v>
      </c>
      <c r="L722" t="s">
        <v>16546</v>
      </c>
      <c r="M722" t="s">
        <v>16547</v>
      </c>
      <c r="N722" t="s">
        <v>16548</v>
      </c>
      <c r="O722" t="s">
        <v>16549</v>
      </c>
      <c r="P722">
        <f>-570.608726297029 -16.1491619519968 -364.263144633744</f>
        <v>-951.02103288276976</v>
      </c>
      <c r="Q722" t="s">
        <v>16550</v>
      </c>
      <c r="R722" t="s">
        <v>16551</v>
      </c>
      <c r="S722" t="s">
        <v>16552</v>
      </c>
      <c r="T722" t="s">
        <v>16553</v>
      </c>
      <c r="U722" t="s">
        <v>16554</v>
      </c>
      <c r="V722" t="s">
        <v>16555</v>
      </c>
      <c r="W722" t="s">
        <v>16556</v>
      </c>
      <c r="X722" t="s">
        <v>16557</v>
      </c>
      <c r="Y722" t="s">
        <v>16558</v>
      </c>
    </row>
    <row r="723" spans="1:25" x14ac:dyDescent="0.3">
      <c r="A723">
        <v>36100</v>
      </c>
      <c r="B723" t="s">
        <v>16559</v>
      </c>
      <c r="C723" t="s">
        <v>16560</v>
      </c>
      <c r="D723" t="s">
        <v>16561</v>
      </c>
      <c r="E723" t="s">
        <v>16562</v>
      </c>
      <c r="F723" t="s">
        <v>16563</v>
      </c>
      <c r="G723" t="s">
        <v>16564</v>
      </c>
      <c r="H723" t="s">
        <v>16565</v>
      </c>
      <c r="I723" t="s">
        <v>16566</v>
      </c>
      <c r="J723" t="s">
        <v>16567</v>
      </c>
      <c r="K723" t="s">
        <v>16568</v>
      </c>
      <c r="L723" t="s">
        <v>16569</v>
      </c>
      <c r="M723" t="s">
        <v>16570</v>
      </c>
      <c r="N723" t="s">
        <v>16571</v>
      </c>
      <c r="O723" t="s">
        <v>16572</v>
      </c>
      <c r="P723">
        <f>-570.043199795747 -15.6068776921704 -364.217459220753</f>
        <v>-949.86753670867051</v>
      </c>
      <c r="Q723" t="s">
        <v>16573</v>
      </c>
      <c r="R723" t="s">
        <v>16574</v>
      </c>
      <c r="S723" t="s">
        <v>16575</v>
      </c>
      <c r="T723" t="s">
        <v>16576</v>
      </c>
      <c r="U723" t="s">
        <v>16577</v>
      </c>
      <c r="V723" t="s">
        <v>16578</v>
      </c>
      <c r="W723" t="s">
        <v>16579</v>
      </c>
      <c r="X723" t="s">
        <v>16580</v>
      </c>
      <c r="Y723" t="s">
        <v>16581</v>
      </c>
    </row>
    <row r="724" spans="1:25" x14ac:dyDescent="0.3">
      <c r="A724">
        <v>36150</v>
      </c>
      <c r="B724" t="s">
        <v>16582</v>
      </c>
      <c r="C724" t="s">
        <v>16583</v>
      </c>
      <c r="D724" t="s">
        <v>16584</v>
      </c>
      <c r="E724" t="s">
        <v>16585</v>
      </c>
      <c r="F724" t="s">
        <v>16586</v>
      </c>
      <c r="G724" t="s">
        <v>16587</v>
      </c>
      <c r="H724" t="s">
        <v>16588</v>
      </c>
      <c r="I724" t="s">
        <v>16589</v>
      </c>
      <c r="J724" t="s">
        <v>16590</v>
      </c>
      <c r="K724" t="s">
        <v>16591</v>
      </c>
      <c r="L724" t="s">
        <v>16592</v>
      </c>
      <c r="M724" t="s">
        <v>16593</v>
      </c>
      <c r="N724" t="s">
        <v>16594</v>
      </c>
      <c r="O724" t="s">
        <v>16595</v>
      </c>
      <c r="P724">
        <f>-569.748725896337 -15.2833330618012 -364.19227299581</f>
        <v>-949.22433195394819</v>
      </c>
      <c r="Q724" t="s">
        <v>16596</v>
      </c>
      <c r="R724" t="s">
        <v>16597</v>
      </c>
      <c r="S724" t="s">
        <v>16598</v>
      </c>
      <c r="T724" t="s">
        <v>16599</v>
      </c>
      <c r="U724" t="s">
        <v>16600</v>
      </c>
      <c r="V724" t="s">
        <v>16601</v>
      </c>
      <c r="W724" t="s">
        <v>16602</v>
      </c>
      <c r="X724" t="s">
        <v>16603</v>
      </c>
      <c r="Y724" t="s">
        <v>16604</v>
      </c>
    </row>
    <row r="725" spans="1:25" x14ac:dyDescent="0.3">
      <c r="A725">
        <v>36200</v>
      </c>
      <c r="B725" t="s">
        <v>16605</v>
      </c>
      <c r="C725" t="s">
        <v>16606</v>
      </c>
      <c r="D725" t="s">
        <v>16607</v>
      </c>
      <c r="E725" t="s">
        <v>16608</v>
      </c>
      <c r="F725" t="s">
        <v>16609</v>
      </c>
      <c r="G725" t="s">
        <v>16610</v>
      </c>
      <c r="H725" t="s">
        <v>16611</v>
      </c>
      <c r="I725" t="s">
        <v>16612</v>
      </c>
      <c r="J725" t="s">
        <v>16613</v>
      </c>
      <c r="K725" t="s">
        <v>16614</v>
      </c>
      <c r="L725" t="s">
        <v>16615</v>
      </c>
      <c r="M725" t="s">
        <v>16616</v>
      </c>
      <c r="N725" t="s">
        <v>16617</v>
      </c>
      <c r="O725" t="s">
        <v>16618</v>
      </c>
      <c r="P725">
        <f>-569.107830403969 -14.8844177594651 -364.15427389058</f>
        <v>-948.14652205401421</v>
      </c>
      <c r="Q725" t="s">
        <v>16619</v>
      </c>
      <c r="R725" t="s">
        <v>16620</v>
      </c>
      <c r="S725" t="s">
        <v>16621</v>
      </c>
      <c r="T725" t="s">
        <v>16622</v>
      </c>
      <c r="U725" t="s">
        <v>16623</v>
      </c>
      <c r="V725" t="s">
        <v>16624</v>
      </c>
      <c r="W725" t="s">
        <v>16625</v>
      </c>
      <c r="X725" t="s">
        <v>16626</v>
      </c>
      <c r="Y725" t="s">
        <v>16627</v>
      </c>
    </row>
    <row r="726" spans="1:25" x14ac:dyDescent="0.3">
      <c r="A726">
        <v>36250</v>
      </c>
      <c r="B726" t="s">
        <v>16628</v>
      </c>
      <c r="C726" t="s">
        <v>16629</v>
      </c>
      <c r="D726" t="s">
        <v>16630</v>
      </c>
      <c r="E726" t="s">
        <v>16631</v>
      </c>
      <c r="F726" t="s">
        <v>16632</v>
      </c>
      <c r="G726" t="s">
        <v>16633</v>
      </c>
      <c r="H726" t="s">
        <v>16634</v>
      </c>
      <c r="I726" t="s">
        <v>16635</v>
      </c>
      <c r="J726" t="s">
        <v>16636</v>
      </c>
      <c r="K726" t="s">
        <v>16637</v>
      </c>
      <c r="L726" t="s">
        <v>16638</v>
      </c>
      <c r="M726" t="s">
        <v>16639</v>
      </c>
      <c r="N726" t="s">
        <v>16640</v>
      </c>
      <c r="O726" t="s">
        <v>16641</v>
      </c>
      <c r="P726">
        <f>-568.856403593924 -14.6420345291403 -364.089558722832</f>
        <v>-947.58799684589644</v>
      </c>
      <c r="Q726" t="s">
        <v>16642</v>
      </c>
      <c r="R726" t="s">
        <v>16643</v>
      </c>
      <c r="S726" t="s">
        <v>16644</v>
      </c>
      <c r="T726" t="s">
        <v>16645</v>
      </c>
      <c r="U726" t="s">
        <v>16646</v>
      </c>
      <c r="V726" t="s">
        <v>16647</v>
      </c>
      <c r="W726" t="s">
        <v>16648</v>
      </c>
      <c r="X726" t="s">
        <v>16649</v>
      </c>
      <c r="Y726" t="s">
        <v>16650</v>
      </c>
    </row>
    <row r="727" spans="1:25" x14ac:dyDescent="0.3">
      <c r="A727">
        <v>36300</v>
      </c>
      <c r="B727" t="s">
        <v>16651</v>
      </c>
      <c r="C727" t="s">
        <v>16652</v>
      </c>
      <c r="D727" t="s">
        <v>16653</v>
      </c>
      <c r="E727" t="s">
        <v>16654</v>
      </c>
      <c r="F727" t="s">
        <v>16655</v>
      </c>
      <c r="G727" t="s">
        <v>16656</v>
      </c>
      <c r="H727" t="s">
        <v>16657</v>
      </c>
      <c r="I727" t="s">
        <v>16658</v>
      </c>
      <c r="J727" t="s">
        <v>16659</v>
      </c>
      <c r="K727" t="s">
        <v>16660</v>
      </c>
      <c r="L727" t="s">
        <v>16661</v>
      </c>
      <c r="M727" t="s">
        <v>16662</v>
      </c>
      <c r="N727" t="s">
        <v>16663</v>
      </c>
      <c r="O727" t="s">
        <v>16664</v>
      </c>
      <c r="P727">
        <f>-568.713702723015 -13.9412972799112 -363.97908503049</f>
        <v>-946.63408503341611</v>
      </c>
      <c r="Q727" t="s">
        <v>16665</v>
      </c>
      <c r="R727" t="s">
        <v>16666</v>
      </c>
      <c r="S727" t="s">
        <v>16667</v>
      </c>
      <c r="T727" t="s">
        <v>16668</v>
      </c>
      <c r="U727" t="s">
        <v>16669</v>
      </c>
      <c r="V727" t="s">
        <v>16670</v>
      </c>
      <c r="W727" t="s">
        <v>16671</v>
      </c>
      <c r="X727" t="s">
        <v>16672</v>
      </c>
      <c r="Y727" t="s">
        <v>16673</v>
      </c>
    </row>
    <row r="728" spans="1:25" x14ac:dyDescent="0.3">
      <c r="A728">
        <v>36350</v>
      </c>
      <c r="B728" t="s">
        <v>16674</v>
      </c>
      <c r="C728" t="s">
        <v>16675</v>
      </c>
      <c r="D728" t="s">
        <v>16676</v>
      </c>
      <c r="E728" t="s">
        <v>16677</v>
      </c>
      <c r="F728" t="s">
        <v>16678</v>
      </c>
      <c r="G728" t="s">
        <v>16679</v>
      </c>
      <c r="H728" t="s">
        <v>16680</v>
      </c>
      <c r="I728" t="s">
        <v>16681</v>
      </c>
      <c r="J728" t="s">
        <v>16682</v>
      </c>
      <c r="K728" t="s">
        <v>16683</v>
      </c>
      <c r="L728" t="s">
        <v>16684</v>
      </c>
      <c r="M728" t="s">
        <v>16685</v>
      </c>
      <c r="N728" t="s">
        <v>16686</v>
      </c>
      <c r="O728" t="s">
        <v>16687</v>
      </c>
      <c r="P728">
        <f>-569.013153516893 -13.4732444367075 -363.890244528792</f>
        <v>-946.37664248239253</v>
      </c>
      <c r="Q728" t="s">
        <v>16688</v>
      </c>
      <c r="R728" t="s">
        <v>16689</v>
      </c>
      <c r="S728" t="s">
        <v>16690</v>
      </c>
      <c r="T728" t="s">
        <v>16691</v>
      </c>
      <c r="U728" t="s">
        <v>16692</v>
      </c>
      <c r="V728" t="s">
        <v>16693</v>
      </c>
      <c r="W728" t="s">
        <v>16694</v>
      </c>
      <c r="X728" t="s">
        <v>16695</v>
      </c>
      <c r="Y728" t="s">
        <v>16696</v>
      </c>
    </row>
    <row r="729" spans="1:25" x14ac:dyDescent="0.3">
      <c r="A729">
        <v>36400</v>
      </c>
      <c r="B729" t="s">
        <v>16697</v>
      </c>
      <c r="C729" t="s">
        <v>16698</v>
      </c>
      <c r="D729" t="s">
        <v>16699</v>
      </c>
      <c r="E729" t="s">
        <v>16700</v>
      </c>
      <c r="F729" t="s">
        <v>16701</v>
      </c>
      <c r="G729" t="s">
        <v>16702</v>
      </c>
      <c r="H729" t="s">
        <v>16703</v>
      </c>
      <c r="I729" t="s">
        <v>16704</v>
      </c>
      <c r="J729" t="s">
        <v>16705</v>
      </c>
      <c r="K729" t="s">
        <v>16706</v>
      </c>
      <c r="L729" t="s">
        <v>16707</v>
      </c>
      <c r="M729" t="s">
        <v>16708</v>
      </c>
      <c r="N729" t="s">
        <v>16709</v>
      </c>
      <c r="O729" t="s">
        <v>16710</v>
      </c>
      <c r="P729">
        <f>-569.282571485383 -13.2470825881285 -363.833447065341</f>
        <v>-946.36310113885247</v>
      </c>
      <c r="Q729" t="s">
        <v>16711</v>
      </c>
      <c r="R729" t="s">
        <v>16712</v>
      </c>
      <c r="S729" t="s">
        <v>16713</v>
      </c>
      <c r="T729" t="s">
        <v>16714</v>
      </c>
      <c r="U729" t="s">
        <v>16715</v>
      </c>
      <c r="V729" t="s">
        <v>16716</v>
      </c>
      <c r="W729" t="s">
        <v>16717</v>
      </c>
      <c r="X729" t="s">
        <v>16718</v>
      </c>
      <c r="Y729" t="s">
        <v>16719</v>
      </c>
    </row>
    <row r="730" spans="1:25" x14ac:dyDescent="0.3">
      <c r="A730">
        <v>36450</v>
      </c>
      <c r="B730" t="s">
        <v>16720</v>
      </c>
      <c r="C730" t="s">
        <v>16721</v>
      </c>
      <c r="D730" t="s">
        <v>16722</v>
      </c>
      <c r="E730" t="s">
        <v>16723</v>
      </c>
      <c r="F730" t="s">
        <v>16724</v>
      </c>
      <c r="G730" t="s">
        <v>16725</v>
      </c>
      <c r="H730" t="s">
        <v>16726</v>
      </c>
      <c r="I730" t="s">
        <v>16727</v>
      </c>
      <c r="J730" t="s">
        <v>16728</v>
      </c>
      <c r="K730" t="s">
        <v>16729</v>
      </c>
      <c r="L730" t="s">
        <v>16730</v>
      </c>
      <c r="M730" t="s">
        <v>16731</v>
      </c>
      <c r="N730" t="s">
        <v>16732</v>
      </c>
      <c r="O730" t="s">
        <v>16733</v>
      </c>
      <c r="P730">
        <f>-569.592700186806 -13.0269286087726 -363.768849163526</f>
        <v>-946.38847795910465</v>
      </c>
      <c r="Q730" t="s">
        <v>16734</v>
      </c>
      <c r="R730" t="s">
        <v>16735</v>
      </c>
      <c r="S730" t="s">
        <v>16736</v>
      </c>
      <c r="T730" t="s">
        <v>16737</v>
      </c>
      <c r="U730" t="s">
        <v>16738</v>
      </c>
      <c r="V730" t="s">
        <v>16739</v>
      </c>
      <c r="W730" t="s">
        <v>16740</v>
      </c>
      <c r="X730" t="s">
        <v>16741</v>
      </c>
      <c r="Y730" t="s">
        <v>16742</v>
      </c>
    </row>
    <row r="731" spans="1:25" x14ac:dyDescent="0.3">
      <c r="A731">
        <v>36500</v>
      </c>
      <c r="B731" t="s">
        <v>16743</v>
      </c>
      <c r="C731" t="s">
        <v>16744</v>
      </c>
      <c r="D731" t="s">
        <v>16745</v>
      </c>
      <c r="E731" t="s">
        <v>16746</v>
      </c>
      <c r="F731" t="s">
        <v>16747</v>
      </c>
      <c r="G731" t="s">
        <v>16748</v>
      </c>
      <c r="H731" t="s">
        <v>16749</v>
      </c>
      <c r="I731" t="s">
        <v>16750</v>
      </c>
      <c r="J731" t="s">
        <v>16751</v>
      </c>
      <c r="K731" t="s">
        <v>16752</v>
      </c>
      <c r="L731" t="s">
        <v>16753</v>
      </c>
      <c r="M731" t="s">
        <v>16754</v>
      </c>
      <c r="N731" t="s">
        <v>16755</v>
      </c>
      <c r="O731" t="s">
        <v>16756</v>
      </c>
      <c r="P731">
        <f>-570.229616296572 -12.6386220007957 -363.673600875204</f>
        <v>-946.54183917257171</v>
      </c>
      <c r="Q731" t="s">
        <v>16757</v>
      </c>
      <c r="R731" t="s">
        <v>16758</v>
      </c>
      <c r="S731" t="s">
        <v>16759</v>
      </c>
      <c r="T731" t="s">
        <v>16760</v>
      </c>
      <c r="U731" t="s">
        <v>16761</v>
      </c>
      <c r="V731" t="s">
        <v>16762</v>
      </c>
      <c r="W731" t="s">
        <v>16763</v>
      </c>
      <c r="X731" t="s">
        <v>16764</v>
      </c>
      <c r="Y731" t="s">
        <v>16765</v>
      </c>
    </row>
    <row r="732" spans="1:25" x14ac:dyDescent="0.3">
      <c r="A732">
        <v>36550</v>
      </c>
      <c r="B732" t="s">
        <v>16766</v>
      </c>
      <c r="C732" t="s">
        <v>16767</v>
      </c>
      <c r="D732" t="s">
        <v>16768</v>
      </c>
      <c r="E732" t="s">
        <v>16769</v>
      </c>
      <c r="F732" t="s">
        <v>16770</v>
      </c>
      <c r="G732" t="s">
        <v>16771</v>
      </c>
      <c r="H732" t="s">
        <v>16772</v>
      </c>
      <c r="I732" t="s">
        <v>16773</v>
      </c>
      <c r="J732" t="s">
        <v>16774</v>
      </c>
      <c r="K732" t="s">
        <v>16775</v>
      </c>
      <c r="L732" t="s">
        <v>16776</v>
      </c>
      <c r="M732" t="s">
        <v>16777</v>
      </c>
      <c r="N732" t="s">
        <v>16778</v>
      </c>
      <c r="O732" t="s">
        <v>16779</v>
      </c>
      <c r="P732">
        <f>-570.614164041866 -12.4189374951147 -363.62520702514</f>
        <v>-946.65830856212074</v>
      </c>
      <c r="Q732" t="s">
        <v>16780</v>
      </c>
      <c r="R732" t="s">
        <v>16781</v>
      </c>
      <c r="S732" t="s">
        <v>16782</v>
      </c>
      <c r="T732" t="s">
        <v>16783</v>
      </c>
      <c r="U732" t="s">
        <v>16784</v>
      </c>
      <c r="V732" t="s">
        <v>16785</v>
      </c>
      <c r="W732" t="s">
        <v>16786</v>
      </c>
      <c r="X732" t="s">
        <v>16787</v>
      </c>
      <c r="Y732" t="s">
        <v>16788</v>
      </c>
    </row>
    <row r="733" spans="1:25" x14ac:dyDescent="0.3">
      <c r="A733">
        <v>36600</v>
      </c>
      <c r="B733" t="s">
        <v>16789</v>
      </c>
      <c r="C733" t="s">
        <v>16790</v>
      </c>
      <c r="D733" t="s">
        <v>16791</v>
      </c>
      <c r="E733" t="s">
        <v>16792</v>
      </c>
      <c r="F733" t="s">
        <v>16793</v>
      </c>
      <c r="G733" t="s">
        <v>16794</v>
      </c>
      <c r="H733" t="s">
        <v>16795</v>
      </c>
      <c r="I733" t="s">
        <v>16796</v>
      </c>
      <c r="J733" t="s">
        <v>16797</v>
      </c>
      <c r="K733" t="s">
        <v>16798</v>
      </c>
      <c r="L733" t="s">
        <v>16799</v>
      </c>
      <c r="M733" t="s">
        <v>16800</v>
      </c>
      <c r="N733" t="s">
        <v>16801</v>
      </c>
      <c r="O733" t="s">
        <v>16802</v>
      </c>
      <c r="P733">
        <f>-571.106844501237 -12.2491176142785 -363.519768270773</f>
        <v>-946.87573038628852</v>
      </c>
      <c r="Q733" t="s">
        <v>16803</v>
      </c>
      <c r="R733" t="s">
        <v>16804</v>
      </c>
      <c r="S733" t="s">
        <v>16805</v>
      </c>
      <c r="T733" t="s">
        <v>16806</v>
      </c>
      <c r="U733" t="s">
        <v>16807</v>
      </c>
      <c r="V733" t="s">
        <v>16808</v>
      </c>
      <c r="W733" t="s">
        <v>16809</v>
      </c>
      <c r="X733" t="s">
        <v>16810</v>
      </c>
      <c r="Y733" t="s">
        <v>16811</v>
      </c>
    </row>
    <row r="734" spans="1:25" x14ac:dyDescent="0.3">
      <c r="A734">
        <v>36650</v>
      </c>
      <c r="B734" t="s">
        <v>16812</v>
      </c>
      <c r="C734" t="s">
        <v>16813</v>
      </c>
      <c r="D734" t="s">
        <v>16814</v>
      </c>
      <c r="E734" t="s">
        <v>16815</v>
      </c>
      <c r="F734" t="s">
        <v>16816</v>
      </c>
      <c r="G734" t="s">
        <v>16817</v>
      </c>
      <c r="H734" t="s">
        <v>16818</v>
      </c>
      <c r="I734" t="s">
        <v>16819</v>
      </c>
      <c r="J734" t="s">
        <v>16820</v>
      </c>
      <c r="K734" t="s">
        <v>16821</v>
      </c>
      <c r="L734" t="s">
        <v>16822</v>
      </c>
      <c r="M734" t="s">
        <v>16823</v>
      </c>
      <c r="N734" t="s">
        <v>16824</v>
      </c>
      <c r="O734" t="s">
        <v>16825</v>
      </c>
      <c r="P734">
        <f>-571.249203240636 -12.0700660089631 -363.501204318131</f>
        <v>-946.82047356773001</v>
      </c>
      <c r="Q734" t="s">
        <v>16826</v>
      </c>
      <c r="R734" t="s">
        <v>16827</v>
      </c>
      <c r="S734" t="s">
        <v>16828</v>
      </c>
      <c r="T734" t="s">
        <v>16829</v>
      </c>
      <c r="U734" t="s">
        <v>16830</v>
      </c>
      <c r="V734" t="s">
        <v>16831</v>
      </c>
      <c r="W734" t="s">
        <v>16832</v>
      </c>
      <c r="X734" t="s">
        <v>16833</v>
      </c>
      <c r="Y734" t="s">
        <v>16834</v>
      </c>
    </row>
    <row r="735" spans="1:25" x14ac:dyDescent="0.3">
      <c r="A735">
        <v>36700</v>
      </c>
      <c r="B735" t="s">
        <v>16835</v>
      </c>
      <c r="C735" t="s">
        <v>16836</v>
      </c>
      <c r="D735" t="s">
        <v>16837</v>
      </c>
      <c r="E735" t="s">
        <v>16838</v>
      </c>
      <c r="F735" t="s">
        <v>16839</v>
      </c>
      <c r="G735" t="s">
        <v>16840</v>
      </c>
      <c r="H735" t="s">
        <v>16841</v>
      </c>
      <c r="I735" t="s">
        <v>16842</v>
      </c>
      <c r="J735" t="s">
        <v>16843</v>
      </c>
      <c r="K735" t="s">
        <v>16844</v>
      </c>
      <c r="L735" t="s">
        <v>16845</v>
      </c>
      <c r="M735" t="s">
        <v>16846</v>
      </c>
      <c r="N735" t="s">
        <v>16847</v>
      </c>
      <c r="O735" t="s">
        <v>16848</v>
      </c>
      <c r="P735">
        <f>-571.876887876873 -11.9359574653183 -363.4126577239</f>
        <v>-947.22550306609128</v>
      </c>
      <c r="Q735" t="s">
        <v>16849</v>
      </c>
      <c r="R735" t="s">
        <v>16850</v>
      </c>
      <c r="S735" t="s">
        <v>16851</v>
      </c>
      <c r="T735" t="s">
        <v>16852</v>
      </c>
      <c r="U735" t="s">
        <v>16853</v>
      </c>
      <c r="V735" t="s">
        <v>16854</v>
      </c>
      <c r="W735" t="s">
        <v>16855</v>
      </c>
      <c r="X735" t="s">
        <v>16856</v>
      </c>
      <c r="Y735" t="s">
        <v>16857</v>
      </c>
    </row>
    <row r="736" spans="1:25" x14ac:dyDescent="0.3">
      <c r="A736">
        <v>36750</v>
      </c>
      <c r="B736" t="s">
        <v>16858</v>
      </c>
      <c r="C736" t="s">
        <v>16859</v>
      </c>
      <c r="D736" t="s">
        <v>16860</v>
      </c>
      <c r="E736" t="s">
        <v>16861</v>
      </c>
      <c r="F736" t="s">
        <v>16862</v>
      </c>
      <c r="G736" t="s">
        <v>16863</v>
      </c>
      <c r="H736" t="s">
        <v>16864</v>
      </c>
      <c r="I736" t="s">
        <v>16865</v>
      </c>
      <c r="J736" t="s">
        <v>16866</v>
      </c>
      <c r="K736" t="s">
        <v>16867</v>
      </c>
      <c r="L736" t="s">
        <v>16868</v>
      </c>
      <c r="M736" t="s">
        <v>16869</v>
      </c>
      <c r="N736" t="s">
        <v>16870</v>
      </c>
      <c r="O736" t="s">
        <v>16871</v>
      </c>
      <c r="P736">
        <f>-572.146092592697 -12.0383073668536 -363.378515485972</f>
        <v>-947.56291544552255</v>
      </c>
      <c r="Q736" t="s">
        <v>16872</v>
      </c>
      <c r="R736" t="s">
        <v>16873</v>
      </c>
      <c r="S736" t="s">
        <v>16874</v>
      </c>
      <c r="T736" t="s">
        <v>16875</v>
      </c>
      <c r="U736" t="s">
        <v>16876</v>
      </c>
      <c r="V736" t="s">
        <v>16877</v>
      </c>
      <c r="W736" t="s">
        <v>16878</v>
      </c>
      <c r="X736" t="s">
        <v>16879</v>
      </c>
      <c r="Y736" t="s">
        <v>16880</v>
      </c>
    </row>
    <row r="737" spans="1:25" x14ac:dyDescent="0.3">
      <c r="A737">
        <v>36800</v>
      </c>
      <c r="B737" t="s">
        <v>16881</v>
      </c>
      <c r="C737" t="s">
        <v>16882</v>
      </c>
      <c r="D737" t="s">
        <v>16883</v>
      </c>
      <c r="E737" t="s">
        <v>16884</v>
      </c>
      <c r="F737" t="s">
        <v>16885</v>
      </c>
      <c r="G737" t="s">
        <v>16886</v>
      </c>
      <c r="H737" t="s">
        <v>16887</v>
      </c>
      <c r="I737" t="s">
        <v>16888</v>
      </c>
      <c r="J737" t="s">
        <v>16889</v>
      </c>
      <c r="K737" t="s">
        <v>16890</v>
      </c>
      <c r="L737" t="s">
        <v>16891</v>
      </c>
      <c r="M737" t="s">
        <v>16892</v>
      </c>
      <c r="N737" t="s">
        <v>16893</v>
      </c>
      <c r="O737" t="s">
        <v>16894</v>
      </c>
      <c r="P737">
        <f>-572.954858351564 -11.9100828668822 -363.254663072507</f>
        <v>-948.11960429095325</v>
      </c>
      <c r="Q737" t="s">
        <v>16895</v>
      </c>
      <c r="R737" t="s">
        <v>16896</v>
      </c>
      <c r="S737" t="s">
        <v>16897</v>
      </c>
      <c r="T737" t="s">
        <v>16898</v>
      </c>
      <c r="U737" t="s">
        <v>16899</v>
      </c>
      <c r="V737" t="s">
        <v>16900</v>
      </c>
      <c r="W737" t="s">
        <v>16901</v>
      </c>
      <c r="X737" t="s">
        <v>16902</v>
      </c>
      <c r="Y737" t="s">
        <v>16903</v>
      </c>
    </row>
    <row r="738" spans="1:25" x14ac:dyDescent="0.3">
      <c r="A738">
        <v>36850</v>
      </c>
      <c r="B738" t="s">
        <v>16904</v>
      </c>
      <c r="C738" t="s">
        <v>16905</v>
      </c>
      <c r="D738" t="s">
        <v>16906</v>
      </c>
      <c r="E738" t="s">
        <v>16907</v>
      </c>
      <c r="F738" t="s">
        <v>16908</v>
      </c>
      <c r="G738" t="s">
        <v>16909</v>
      </c>
      <c r="H738" t="s">
        <v>16910</v>
      </c>
      <c r="I738" t="s">
        <v>16911</v>
      </c>
      <c r="J738" t="s">
        <v>16912</v>
      </c>
      <c r="K738" t="s">
        <v>16913</v>
      </c>
      <c r="L738" t="s">
        <v>16914</v>
      </c>
      <c r="M738" t="s">
        <v>16915</v>
      </c>
      <c r="N738" t="s">
        <v>16916</v>
      </c>
      <c r="O738" t="s">
        <v>16917</v>
      </c>
      <c r="P738">
        <f>-573.26192895439 -11.9307408918044 -363.245628217454</f>
        <v>-948.43829806364829</v>
      </c>
      <c r="Q738" t="s">
        <v>16918</v>
      </c>
      <c r="R738" t="s">
        <v>16919</v>
      </c>
      <c r="S738" t="s">
        <v>16920</v>
      </c>
      <c r="T738" t="s">
        <v>16921</v>
      </c>
      <c r="U738" t="s">
        <v>16922</v>
      </c>
      <c r="V738" t="s">
        <v>16923</v>
      </c>
      <c r="W738" t="s">
        <v>16924</v>
      </c>
      <c r="X738" t="s">
        <v>16925</v>
      </c>
      <c r="Y738" t="s">
        <v>16926</v>
      </c>
    </row>
    <row r="739" spans="1:25" x14ac:dyDescent="0.3">
      <c r="A739">
        <v>36900</v>
      </c>
      <c r="B739" t="s">
        <v>16927</v>
      </c>
      <c r="C739" t="s">
        <v>16928</v>
      </c>
      <c r="D739" t="s">
        <v>16929</v>
      </c>
      <c r="E739" t="s">
        <v>16930</v>
      </c>
      <c r="F739" t="s">
        <v>16931</v>
      </c>
      <c r="G739" t="s">
        <v>16932</v>
      </c>
      <c r="H739" t="s">
        <v>16933</v>
      </c>
      <c r="I739" t="s">
        <v>16934</v>
      </c>
      <c r="J739" t="s">
        <v>16935</v>
      </c>
      <c r="K739" t="s">
        <v>16936</v>
      </c>
      <c r="L739" t="s">
        <v>16937</v>
      </c>
      <c r="M739" t="s">
        <v>16938</v>
      </c>
      <c r="N739" t="s">
        <v>16939</v>
      </c>
      <c r="O739" t="s">
        <v>16940</v>
      </c>
      <c r="P739">
        <f>-573.87169675548 -12.0933972712985 -363.305755248037</f>
        <v>-949.27084927481542</v>
      </c>
      <c r="Q739" t="s">
        <v>16941</v>
      </c>
      <c r="R739" t="s">
        <v>16942</v>
      </c>
      <c r="S739" t="s">
        <v>16943</v>
      </c>
      <c r="T739" t="s">
        <v>16944</v>
      </c>
      <c r="U739" t="s">
        <v>16945</v>
      </c>
      <c r="V739" t="s">
        <v>16946</v>
      </c>
      <c r="W739" t="s">
        <v>16947</v>
      </c>
      <c r="X739" t="s">
        <v>16948</v>
      </c>
      <c r="Y739" t="s">
        <v>16949</v>
      </c>
    </row>
    <row r="740" spans="1:25" x14ac:dyDescent="0.3">
      <c r="A740">
        <v>36950</v>
      </c>
      <c r="B740" t="s">
        <v>16950</v>
      </c>
      <c r="C740" t="s">
        <v>16951</v>
      </c>
      <c r="D740" t="s">
        <v>16952</v>
      </c>
      <c r="E740" t="s">
        <v>16953</v>
      </c>
      <c r="F740" t="s">
        <v>16954</v>
      </c>
      <c r="G740" t="s">
        <v>16955</v>
      </c>
      <c r="H740" t="s">
        <v>16956</v>
      </c>
      <c r="I740" t="s">
        <v>16957</v>
      </c>
      <c r="J740" t="s">
        <v>16958</v>
      </c>
      <c r="K740" t="s">
        <v>16959</v>
      </c>
      <c r="L740" t="s">
        <v>16960</v>
      </c>
      <c r="M740" t="s">
        <v>16961</v>
      </c>
      <c r="N740" t="s">
        <v>16962</v>
      </c>
      <c r="O740" t="s">
        <v>16963</v>
      </c>
      <c r="P740">
        <f>-574.105520131564 -11.8988028288104 -363.248209106214</f>
        <v>-949.2525320665884</v>
      </c>
      <c r="Q740" t="s">
        <v>16964</v>
      </c>
      <c r="R740" t="s">
        <v>16965</v>
      </c>
      <c r="S740" t="s">
        <v>16966</v>
      </c>
      <c r="T740" t="s">
        <v>16967</v>
      </c>
      <c r="U740" t="s">
        <v>16968</v>
      </c>
      <c r="V740" t="s">
        <v>16969</v>
      </c>
      <c r="W740" t="s">
        <v>16970</v>
      </c>
      <c r="X740" t="s">
        <v>16971</v>
      </c>
      <c r="Y740" t="s">
        <v>16972</v>
      </c>
    </row>
    <row r="741" spans="1:25" x14ac:dyDescent="0.3">
      <c r="A741">
        <v>37000</v>
      </c>
      <c r="B741" t="s">
        <v>16973</v>
      </c>
      <c r="C741" t="s">
        <v>16974</v>
      </c>
      <c r="D741" t="s">
        <v>16975</v>
      </c>
      <c r="E741" t="s">
        <v>16976</v>
      </c>
      <c r="F741" t="s">
        <v>16977</v>
      </c>
      <c r="G741" t="s">
        <v>16978</v>
      </c>
      <c r="H741" t="s">
        <v>16979</v>
      </c>
      <c r="I741" t="s">
        <v>16980</v>
      </c>
      <c r="J741" t="s">
        <v>16981</v>
      </c>
      <c r="K741" t="s">
        <v>16982</v>
      </c>
      <c r="L741" t="s">
        <v>16983</v>
      </c>
      <c r="M741" t="s">
        <v>16984</v>
      </c>
      <c r="N741" t="s">
        <v>16985</v>
      </c>
      <c r="O741" t="s">
        <v>16986</v>
      </c>
      <c r="P741">
        <f>-574.637245979741 -12.2519348238216 -363.292117990246</f>
        <v>-950.18129879380854</v>
      </c>
      <c r="Q741" t="s">
        <v>16987</v>
      </c>
      <c r="R741" t="s">
        <v>16988</v>
      </c>
      <c r="S741" t="s">
        <v>16989</v>
      </c>
      <c r="T741" t="s">
        <v>16990</v>
      </c>
      <c r="U741" t="s">
        <v>16991</v>
      </c>
      <c r="V741" t="s">
        <v>16992</v>
      </c>
      <c r="W741" t="s">
        <v>16993</v>
      </c>
      <c r="X741" t="s">
        <v>16994</v>
      </c>
      <c r="Y741" t="s">
        <v>16995</v>
      </c>
    </row>
    <row r="742" spans="1:25" x14ac:dyDescent="0.3">
      <c r="A742">
        <v>37050</v>
      </c>
      <c r="B742" t="s">
        <v>16996</v>
      </c>
      <c r="C742" t="s">
        <v>16997</v>
      </c>
      <c r="D742" t="s">
        <v>16998</v>
      </c>
      <c r="E742" t="s">
        <v>16999</v>
      </c>
      <c r="F742" t="s">
        <v>17000</v>
      </c>
      <c r="G742" t="s">
        <v>17001</v>
      </c>
      <c r="H742" t="s">
        <v>17002</v>
      </c>
      <c r="I742" t="s">
        <v>17003</v>
      </c>
      <c r="J742" t="s">
        <v>17004</v>
      </c>
      <c r="K742" t="s">
        <v>17005</v>
      </c>
      <c r="L742" t="s">
        <v>17006</v>
      </c>
      <c r="M742" t="s">
        <v>17007</v>
      </c>
      <c r="N742" t="s">
        <v>17008</v>
      </c>
      <c r="O742" t="s">
        <v>17009</v>
      </c>
      <c r="P742">
        <f>-574.811442044084 -12.3626229500533 -363.300678731103</f>
        <v>-950.47474372524016</v>
      </c>
      <c r="Q742" t="s">
        <v>17010</v>
      </c>
      <c r="R742" t="s">
        <v>17011</v>
      </c>
      <c r="S742" t="s">
        <v>17012</v>
      </c>
      <c r="T742" t="s">
        <v>17013</v>
      </c>
      <c r="U742" t="s">
        <v>17014</v>
      </c>
      <c r="V742" t="s">
        <v>17015</v>
      </c>
      <c r="W742" t="s">
        <v>17016</v>
      </c>
      <c r="X742" t="s">
        <v>17017</v>
      </c>
      <c r="Y742" t="s">
        <v>17018</v>
      </c>
    </row>
    <row r="743" spans="1:25" x14ac:dyDescent="0.3">
      <c r="A743">
        <v>37100</v>
      </c>
      <c r="B743" t="s">
        <v>17019</v>
      </c>
      <c r="C743" t="s">
        <v>17020</v>
      </c>
      <c r="D743" t="s">
        <v>17021</v>
      </c>
      <c r="E743" t="s">
        <v>17022</v>
      </c>
      <c r="F743" t="s">
        <v>17023</v>
      </c>
      <c r="G743" t="s">
        <v>17024</v>
      </c>
      <c r="H743" t="s">
        <v>17025</v>
      </c>
      <c r="I743" t="s">
        <v>17026</v>
      </c>
      <c r="J743" t="s">
        <v>17027</v>
      </c>
      <c r="K743" t="s">
        <v>17028</v>
      </c>
      <c r="L743" t="s">
        <v>17029</v>
      </c>
      <c r="M743" t="s">
        <v>17030</v>
      </c>
      <c r="N743" t="s">
        <v>17031</v>
      </c>
      <c r="O743" t="s">
        <v>17032</v>
      </c>
      <c r="P743">
        <f>-575.418620779915 -12.2554855837955 -363.22746288275</f>
        <v>-950.90156924646044</v>
      </c>
      <c r="Q743" t="s">
        <v>17033</v>
      </c>
      <c r="R743" t="s">
        <v>17034</v>
      </c>
      <c r="S743" t="s">
        <v>17035</v>
      </c>
      <c r="T743" t="s">
        <v>17036</v>
      </c>
      <c r="U743" t="s">
        <v>17037</v>
      </c>
      <c r="V743" t="s">
        <v>17038</v>
      </c>
      <c r="W743" t="s">
        <v>17039</v>
      </c>
      <c r="X743" t="s">
        <v>17040</v>
      </c>
      <c r="Y743" t="s">
        <v>17041</v>
      </c>
    </row>
    <row r="744" spans="1:25" x14ac:dyDescent="0.3">
      <c r="A744">
        <v>37150</v>
      </c>
      <c r="B744" t="s">
        <v>17042</v>
      </c>
      <c r="C744" t="s">
        <v>17043</v>
      </c>
      <c r="D744" t="s">
        <v>17044</v>
      </c>
      <c r="E744" t="s">
        <v>17045</v>
      </c>
      <c r="F744" t="s">
        <v>17046</v>
      </c>
      <c r="G744" t="s">
        <v>17047</v>
      </c>
      <c r="H744" t="s">
        <v>17048</v>
      </c>
      <c r="I744" t="s">
        <v>17049</v>
      </c>
      <c r="J744" t="s">
        <v>17050</v>
      </c>
      <c r="K744" t="s">
        <v>17051</v>
      </c>
      <c r="L744" t="s">
        <v>17052</v>
      </c>
      <c r="M744" t="s">
        <v>17053</v>
      </c>
      <c r="N744" t="s">
        <v>17054</v>
      </c>
      <c r="O744" t="s">
        <v>17055</v>
      </c>
      <c r="P744">
        <f>-575.978717466735 -12.2488262730121 -363.188260937057</f>
        <v>-951.4158046768041</v>
      </c>
      <c r="Q744" t="s">
        <v>17056</v>
      </c>
      <c r="R744" t="s">
        <v>17057</v>
      </c>
      <c r="S744" t="s">
        <v>17058</v>
      </c>
      <c r="T744" t="s">
        <v>17059</v>
      </c>
      <c r="U744" t="s">
        <v>17060</v>
      </c>
      <c r="V744" t="s">
        <v>17061</v>
      </c>
      <c r="W744" t="s">
        <v>17062</v>
      </c>
      <c r="X744" t="s">
        <v>17063</v>
      </c>
      <c r="Y744" t="s">
        <v>17064</v>
      </c>
    </row>
    <row r="745" spans="1:25" x14ac:dyDescent="0.3">
      <c r="A745">
        <v>37200</v>
      </c>
      <c r="B745" t="s">
        <v>17065</v>
      </c>
      <c r="C745" t="s">
        <v>17066</v>
      </c>
      <c r="D745" t="s">
        <v>17067</v>
      </c>
      <c r="E745" t="s">
        <v>17068</v>
      </c>
      <c r="F745" t="s">
        <v>17069</v>
      </c>
      <c r="G745" t="s">
        <v>17070</v>
      </c>
      <c r="H745" t="s">
        <v>17071</v>
      </c>
      <c r="I745" t="s">
        <v>17072</v>
      </c>
      <c r="J745" t="s">
        <v>17073</v>
      </c>
      <c r="K745" t="s">
        <v>17074</v>
      </c>
      <c r="L745" t="s">
        <v>17075</v>
      </c>
      <c r="M745" t="s">
        <v>17076</v>
      </c>
      <c r="N745" t="s">
        <v>17077</v>
      </c>
      <c r="O745" t="s">
        <v>17078</v>
      </c>
      <c r="P745">
        <f>-576.321493552789 -12.0857746373219 -363.132124564761</f>
        <v>-951.53939275487187</v>
      </c>
      <c r="Q745" t="s">
        <v>17079</v>
      </c>
      <c r="R745" t="s">
        <v>17080</v>
      </c>
      <c r="S745" t="s">
        <v>17081</v>
      </c>
      <c r="T745" t="s">
        <v>17082</v>
      </c>
      <c r="U745" t="s">
        <v>17083</v>
      </c>
      <c r="V745" t="s">
        <v>17084</v>
      </c>
      <c r="W745" t="s">
        <v>17085</v>
      </c>
      <c r="X745" t="s">
        <v>17086</v>
      </c>
      <c r="Y745" t="s">
        <v>17087</v>
      </c>
    </row>
    <row r="746" spans="1:25" x14ac:dyDescent="0.3">
      <c r="A746">
        <v>37250</v>
      </c>
      <c r="B746" t="s">
        <v>17088</v>
      </c>
      <c r="C746" t="s">
        <v>17089</v>
      </c>
      <c r="D746" t="s">
        <v>17090</v>
      </c>
      <c r="E746" t="s">
        <v>17091</v>
      </c>
      <c r="F746" t="s">
        <v>17092</v>
      </c>
      <c r="G746" t="s">
        <v>17093</v>
      </c>
      <c r="H746" t="s">
        <v>17094</v>
      </c>
      <c r="I746" t="s">
        <v>17095</v>
      </c>
      <c r="J746" t="s">
        <v>17096</v>
      </c>
      <c r="K746" t="s">
        <v>17097</v>
      </c>
      <c r="L746" t="s">
        <v>17098</v>
      </c>
      <c r="M746" t="s">
        <v>17099</v>
      </c>
      <c r="N746" t="s">
        <v>17100</v>
      </c>
      <c r="O746" t="s">
        <v>17101</v>
      </c>
      <c r="P746">
        <f>-576.553017785803 -12.1093799870123 -363.111973246603</f>
        <v>-951.77437101941837</v>
      </c>
      <c r="Q746" t="s">
        <v>17102</v>
      </c>
      <c r="R746" t="s">
        <v>17103</v>
      </c>
      <c r="S746" t="s">
        <v>17104</v>
      </c>
      <c r="T746" t="s">
        <v>17105</v>
      </c>
      <c r="U746" t="s">
        <v>17106</v>
      </c>
      <c r="V746" t="s">
        <v>17107</v>
      </c>
      <c r="W746" t="s">
        <v>17108</v>
      </c>
      <c r="X746" t="s">
        <v>17109</v>
      </c>
      <c r="Y746" t="s">
        <v>17110</v>
      </c>
    </row>
    <row r="747" spans="1:25" x14ac:dyDescent="0.3">
      <c r="A747">
        <v>37300</v>
      </c>
      <c r="B747" t="s">
        <v>17111</v>
      </c>
      <c r="C747" t="s">
        <v>17112</v>
      </c>
      <c r="D747" t="s">
        <v>17113</v>
      </c>
      <c r="E747" t="s">
        <v>17114</v>
      </c>
      <c r="F747" t="s">
        <v>17115</v>
      </c>
      <c r="G747" t="s">
        <v>17116</v>
      </c>
      <c r="H747" t="s">
        <v>17117</v>
      </c>
      <c r="I747" t="s">
        <v>17118</v>
      </c>
      <c r="J747" t="s">
        <v>17119</v>
      </c>
      <c r="K747" t="s">
        <v>17120</v>
      </c>
      <c r="L747" t="s">
        <v>17121</v>
      </c>
      <c r="M747" t="s">
        <v>17122</v>
      </c>
      <c r="N747" t="s">
        <v>17123</v>
      </c>
      <c r="O747" t="s">
        <v>17124</v>
      </c>
      <c r="P747">
        <f>-576.887362024244 -12.1873329839352 -362.913649513209</f>
        <v>-951.98834452138817</v>
      </c>
      <c r="Q747" t="s">
        <v>17125</v>
      </c>
      <c r="R747" t="s">
        <v>17126</v>
      </c>
      <c r="S747" t="s">
        <v>17127</v>
      </c>
      <c r="T747" t="s">
        <v>17128</v>
      </c>
      <c r="U747" t="s">
        <v>17129</v>
      </c>
      <c r="V747" t="s">
        <v>17130</v>
      </c>
      <c r="W747" t="s">
        <v>17131</v>
      </c>
      <c r="X747" t="s">
        <v>17132</v>
      </c>
      <c r="Y747" t="s">
        <v>17133</v>
      </c>
    </row>
    <row r="748" spans="1:25" x14ac:dyDescent="0.3">
      <c r="A748">
        <v>37350</v>
      </c>
      <c r="B748" t="s">
        <v>17134</v>
      </c>
      <c r="C748" t="s">
        <v>17135</v>
      </c>
      <c r="D748" t="s">
        <v>17136</v>
      </c>
      <c r="E748" t="s">
        <v>17137</v>
      </c>
      <c r="F748" t="s">
        <v>17138</v>
      </c>
      <c r="G748" t="s">
        <v>17139</v>
      </c>
      <c r="H748" t="s">
        <v>17140</v>
      </c>
      <c r="I748" t="s">
        <v>17141</v>
      </c>
      <c r="J748" t="s">
        <v>17142</v>
      </c>
      <c r="K748" t="s">
        <v>17143</v>
      </c>
      <c r="L748" t="s">
        <v>17144</v>
      </c>
      <c r="M748" t="s">
        <v>17145</v>
      </c>
      <c r="N748" t="s">
        <v>17146</v>
      </c>
      <c r="O748" t="s">
        <v>17147</v>
      </c>
      <c r="P748">
        <f>-577.00057342421 -12.0957896513542 -362.790480329128</f>
        <v>-951.88684340469217</v>
      </c>
      <c r="Q748" t="s">
        <v>17148</v>
      </c>
      <c r="R748" t="s">
        <v>17149</v>
      </c>
      <c r="S748" t="s">
        <v>17150</v>
      </c>
      <c r="T748" t="s">
        <v>17151</v>
      </c>
      <c r="U748" t="s">
        <v>17152</v>
      </c>
      <c r="V748" t="s">
        <v>17153</v>
      </c>
      <c r="W748" t="s">
        <v>17154</v>
      </c>
      <c r="X748" t="s">
        <v>17155</v>
      </c>
      <c r="Y748" t="s">
        <v>17156</v>
      </c>
    </row>
    <row r="749" spans="1:25" x14ac:dyDescent="0.3">
      <c r="A749">
        <v>37400</v>
      </c>
      <c r="B749" t="s">
        <v>17157</v>
      </c>
      <c r="C749" t="s">
        <v>17158</v>
      </c>
      <c r="D749" t="s">
        <v>17159</v>
      </c>
      <c r="E749" t="s">
        <v>17160</v>
      </c>
      <c r="F749" t="s">
        <v>17161</v>
      </c>
      <c r="G749" t="s">
        <v>17162</v>
      </c>
      <c r="H749" t="s">
        <v>17163</v>
      </c>
      <c r="I749" t="s">
        <v>17164</v>
      </c>
      <c r="J749" t="s">
        <v>17165</v>
      </c>
      <c r="K749" t="s">
        <v>17166</v>
      </c>
      <c r="L749" t="s">
        <v>17167</v>
      </c>
      <c r="M749" t="s">
        <v>17168</v>
      </c>
      <c r="N749" t="s">
        <v>17169</v>
      </c>
      <c r="O749" t="s">
        <v>17170</v>
      </c>
      <c r="P749">
        <f>-577.05286146427 -11.8050269417786 -362.58779908244</f>
        <v>-951.4456874884886</v>
      </c>
      <c r="Q749" t="s">
        <v>17171</v>
      </c>
      <c r="R749" t="s">
        <v>17172</v>
      </c>
      <c r="S749" t="s">
        <v>17173</v>
      </c>
      <c r="T749" t="s">
        <v>17174</v>
      </c>
      <c r="U749" t="s">
        <v>17175</v>
      </c>
      <c r="V749" t="s">
        <v>17176</v>
      </c>
      <c r="W749" t="s">
        <v>17177</v>
      </c>
      <c r="X749" t="s">
        <v>17178</v>
      </c>
      <c r="Y749" t="s">
        <v>17179</v>
      </c>
    </row>
    <row r="750" spans="1:25" x14ac:dyDescent="0.3">
      <c r="A750">
        <v>37450</v>
      </c>
      <c r="B750" t="s">
        <v>17180</v>
      </c>
      <c r="C750" t="s">
        <v>17181</v>
      </c>
      <c r="D750" t="s">
        <v>17182</v>
      </c>
      <c r="E750" t="s">
        <v>17183</v>
      </c>
      <c r="F750" t="s">
        <v>17184</v>
      </c>
      <c r="G750" t="s">
        <v>17185</v>
      </c>
      <c r="H750" t="s">
        <v>17186</v>
      </c>
      <c r="I750" t="s">
        <v>17187</v>
      </c>
      <c r="J750" t="s">
        <v>17188</v>
      </c>
      <c r="K750" t="s">
        <v>17189</v>
      </c>
      <c r="L750" t="s">
        <v>17190</v>
      </c>
      <c r="M750" t="s">
        <v>17191</v>
      </c>
      <c r="N750" t="s">
        <v>17192</v>
      </c>
      <c r="O750" t="s">
        <v>17193</v>
      </c>
      <c r="P750">
        <f>-577.152447057326 -11.6182089626118 -362.38508178112</f>
        <v>-951.15573780105774</v>
      </c>
      <c r="Q750" t="s">
        <v>17194</v>
      </c>
      <c r="R750" t="s">
        <v>17195</v>
      </c>
      <c r="S750" t="s">
        <v>17196</v>
      </c>
      <c r="T750" t="s">
        <v>17197</v>
      </c>
      <c r="U750" t="s">
        <v>17198</v>
      </c>
      <c r="V750" t="s">
        <v>17199</v>
      </c>
      <c r="W750" t="s">
        <v>17200</v>
      </c>
      <c r="X750" t="s">
        <v>17201</v>
      </c>
      <c r="Y750" t="s">
        <v>17202</v>
      </c>
    </row>
    <row r="751" spans="1:25" x14ac:dyDescent="0.3">
      <c r="A751">
        <v>37500</v>
      </c>
      <c r="B751" t="s">
        <v>17203</v>
      </c>
      <c r="C751" t="s">
        <v>17204</v>
      </c>
      <c r="D751" t="s">
        <v>17205</v>
      </c>
      <c r="E751" t="s">
        <v>17206</v>
      </c>
      <c r="F751" t="s">
        <v>17207</v>
      </c>
      <c r="G751" t="s">
        <v>17208</v>
      </c>
      <c r="H751" t="s">
        <v>17209</v>
      </c>
      <c r="I751" t="s">
        <v>17210</v>
      </c>
      <c r="J751" t="s">
        <v>17211</v>
      </c>
      <c r="K751" t="s">
        <v>17212</v>
      </c>
      <c r="L751" t="s">
        <v>17213</v>
      </c>
      <c r="M751" t="s">
        <v>17214</v>
      </c>
      <c r="N751" t="s">
        <v>17215</v>
      </c>
      <c r="O751" t="s">
        <v>17216</v>
      </c>
      <c r="P751">
        <f>-577.412660192308 -11.6009995381291 -362.284406996609</f>
        <v>-951.29806672704603</v>
      </c>
      <c r="Q751" t="s">
        <v>17217</v>
      </c>
      <c r="R751" t="s">
        <v>17218</v>
      </c>
      <c r="S751" t="s">
        <v>17219</v>
      </c>
      <c r="T751" t="s">
        <v>17220</v>
      </c>
      <c r="U751" t="s">
        <v>17221</v>
      </c>
      <c r="V751" t="s">
        <v>17222</v>
      </c>
      <c r="W751" t="s">
        <v>17223</v>
      </c>
      <c r="X751" t="s">
        <v>17224</v>
      </c>
      <c r="Y751" t="s">
        <v>17225</v>
      </c>
    </row>
    <row r="752" spans="1:25" x14ac:dyDescent="0.3">
      <c r="A752">
        <v>37550</v>
      </c>
      <c r="B752" t="s">
        <v>17226</v>
      </c>
      <c r="C752" t="s">
        <v>17227</v>
      </c>
      <c r="D752" t="s">
        <v>17228</v>
      </c>
      <c r="E752" t="s">
        <v>17229</v>
      </c>
      <c r="F752" t="s">
        <v>17230</v>
      </c>
      <c r="G752" t="s">
        <v>17231</v>
      </c>
      <c r="H752" t="s">
        <v>17232</v>
      </c>
      <c r="I752" t="s">
        <v>17233</v>
      </c>
      <c r="J752" t="s">
        <v>17234</v>
      </c>
      <c r="K752" t="s">
        <v>17235</v>
      </c>
      <c r="L752" t="s">
        <v>17236</v>
      </c>
      <c r="M752" t="s">
        <v>17237</v>
      </c>
      <c r="N752" t="s">
        <v>17238</v>
      </c>
      <c r="O752" t="s">
        <v>17239</v>
      </c>
      <c r="P752">
        <f>-577.764622007841 -11.6608427266335 -362.19379572515</f>
        <v>-951.61926045962446</v>
      </c>
      <c r="Q752" t="s">
        <v>17240</v>
      </c>
      <c r="R752" t="s">
        <v>17241</v>
      </c>
      <c r="S752" t="s">
        <v>17242</v>
      </c>
      <c r="T752" t="s">
        <v>17243</v>
      </c>
      <c r="U752" t="s">
        <v>17244</v>
      </c>
      <c r="V752" t="s">
        <v>17245</v>
      </c>
      <c r="W752" t="s">
        <v>17246</v>
      </c>
      <c r="X752" t="s">
        <v>17247</v>
      </c>
      <c r="Y752" t="s">
        <v>17248</v>
      </c>
    </row>
    <row r="753" spans="1:25" x14ac:dyDescent="0.3">
      <c r="A753">
        <v>37600</v>
      </c>
      <c r="B753" t="s">
        <v>17249</v>
      </c>
      <c r="C753" t="s">
        <v>17250</v>
      </c>
      <c r="D753" t="s">
        <v>17251</v>
      </c>
      <c r="E753" t="s">
        <v>17252</v>
      </c>
      <c r="F753" t="s">
        <v>17253</v>
      </c>
      <c r="G753" t="s">
        <v>17254</v>
      </c>
      <c r="H753" t="s">
        <v>17255</v>
      </c>
      <c r="I753" t="s">
        <v>17256</v>
      </c>
      <c r="J753" t="s">
        <v>17257</v>
      </c>
      <c r="K753" t="s">
        <v>17258</v>
      </c>
      <c r="L753" t="s">
        <v>17259</v>
      </c>
      <c r="M753" t="s">
        <v>17260</v>
      </c>
      <c r="N753" t="s">
        <v>17261</v>
      </c>
      <c r="O753" t="s">
        <v>17262</v>
      </c>
      <c r="P753">
        <f>-578.364081964818 -11.98841994537 -362.074804711396</f>
        <v>-952.42730662158397</v>
      </c>
      <c r="Q753" t="s">
        <v>17263</v>
      </c>
      <c r="R753" t="s">
        <v>17264</v>
      </c>
      <c r="S753" t="s">
        <v>17265</v>
      </c>
      <c r="T753" t="s">
        <v>17266</v>
      </c>
      <c r="U753" t="s">
        <v>17267</v>
      </c>
      <c r="V753" t="s">
        <v>17268</v>
      </c>
      <c r="W753" t="s">
        <v>17269</v>
      </c>
      <c r="X753" t="s">
        <v>17270</v>
      </c>
      <c r="Y753" t="s">
        <v>17271</v>
      </c>
    </row>
    <row r="754" spans="1:25" x14ac:dyDescent="0.3">
      <c r="A754">
        <v>37650</v>
      </c>
      <c r="B754" t="s">
        <v>17272</v>
      </c>
      <c r="C754" t="s">
        <v>17273</v>
      </c>
      <c r="D754" t="s">
        <v>17274</v>
      </c>
      <c r="E754" t="s">
        <v>17275</v>
      </c>
      <c r="F754" t="s">
        <v>17276</v>
      </c>
      <c r="G754" t="s">
        <v>17277</v>
      </c>
      <c r="H754" t="s">
        <v>17278</v>
      </c>
      <c r="I754" t="s">
        <v>17279</v>
      </c>
      <c r="J754" t="s">
        <v>17280</v>
      </c>
      <c r="K754" t="s">
        <v>17281</v>
      </c>
      <c r="L754" t="s">
        <v>17282</v>
      </c>
      <c r="M754" t="s">
        <v>17283</v>
      </c>
      <c r="N754" t="s">
        <v>17284</v>
      </c>
      <c r="O754" t="s">
        <v>17285</v>
      </c>
      <c r="P754">
        <f>-578.786796155676 -12.1294829615213 -362.025556355918</f>
        <v>-952.94183547311536</v>
      </c>
      <c r="Q754" t="s">
        <v>17286</v>
      </c>
      <c r="R754" t="s">
        <v>17287</v>
      </c>
      <c r="S754" t="s">
        <v>17288</v>
      </c>
      <c r="T754" t="s">
        <v>17289</v>
      </c>
      <c r="U754" t="s">
        <v>17290</v>
      </c>
      <c r="V754" t="s">
        <v>17291</v>
      </c>
      <c r="W754" t="s">
        <v>17292</v>
      </c>
      <c r="X754" t="s">
        <v>17293</v>
      </c>
      <c r="Y754" t="s">
        <v>17294</v>
      </c>
    </row>
    <row r="755" spans="1:25" x14ac:dyDescent="0.3">
      <c r="A755">
        <v>37700</v>
      </c>
      <c r="B755" t="s">
        <v>17295</v>
      </c>
      <c r="C755" t="s">
        <v>17296</v>
      </c>
      <c r="D755" t="s">
        <v>17297</v>
      </c>
      <c r="E755" t="s">
        <v>17298</v>
      </c>
      <c r="F755" t="s">
        <v>17299</v>
      </c>
      <c r="G755" t="s">
        <v>17300</v>
      </c>
      <c r="H755" t="s">
        <v>17301</v>
      </c>
      <c r="I755" t="s">
        <v>17302</v>
      </c>
      <c r="J755" t="s">
        <v>17303</v>
      </c>
      <c r="K755" t="s">
        <v>17304</v>
      </c>
      <c r="L755" t="s">
        <v>17305</v>
      </c>
      <c r="M755" t="s">
        <v>17306</v>
      </c>
      <c r="N755" t="s">
        <v>17307</v>
      </c>
      <c r="O755" t="s">
        <v>17308</v>
      </c>
      <c r="P755">
        <f>-579.653268778829 -12.6857964988994 -362.016398262674</f>
        <v>-954.35546354040241</v>
      </c>
      <c r="Q755" t="s">
        <v>17309</v>
      </c>
      <c r="R755" t="s">
        <v>17310</v>
      </c>
      <c r="S755" t="s">
        <v>17311</v>
      </c>
      <c r="T755" t="s">
        <v>17312</v>
      </c>
      <c r="U755" t="s">
        <v>17313</v>
      </c>
      <c r="V755" t="s">
        <v>17314</v>
      </c>
      <c r="W755" t="s">
        <v>17315</v>
      </c>
      <c r="X755" t="s">
        <v>17316</v>
      </c>
      <c r="Y755" t="s">
        <v>17317</v>
      </c>
    </row>
    <row r="756" spans="1:25" x14ac:dyDescent="0.3">
      <c r="A756">
        <v>37750</v>
      </c>
      <c r="B756" t="s">
        <v>17318</v>
      </c>
      <c r="C756" t="s">
        <v>17319</v>
      </c>
      <c r="D756" t="s">
        <v>17320</v>
      </c>
      <c r="E756" t="s">
        <v>17321</v>
      </c>
      <c r="F756" t="s">
        <v>17322</v>
      </c>
      <c r="G756" t="s">
        <v>17323</v>
      </c>
      <c r="H756" t="s">
        <v>17324</v>
      </c>
      <c r="I756" t="s">
        <v>17325</v>
      </c>
      <c r="J756" t="s">
        <v>17326</v>
      </c>
      <c r="K756" t="s">
        <v>17327</v>
      </c>
      <c r="L756" t="s">
        <v>17328</v>
      </c>
      <c r="M756" t="s">
        <v>17329</v>
      </c>
      <c r="N756" t="s">
        <v>17330</v>
      </c>
      <c r="O756" t="s">
        <v>17331</v>
      </c>
      <c r="P756">
        <f>-580.044725393314 -12.8969858746375 -362.067940547079</f>
        <v>-955.00965181503057</v>
      </c>
      <c r="Q756" t="s">
        <v>17332</v>
      </c>
      <c r="R756" t="s">
        <v>17333</v>
      </c>
      <c r="S756" t="s">
        <v>17334</v>
      </c>
      <c r="T756" t="s">
        <v>17335</v>
      </c>
      <c r="U756" t="s">
        <v>17336</v>
      </c>
      <c r="V756" t="s">
        <v>17337</v>
      </c>
      <c r="W756" t="s">
        <v>17338</v>
      </c>
      <c r="X756" t="s">
        <v>17339</v>
      </c>
      <c r="Y756" t="s">
        <v>17340</v>
      </c>
    </row>
    <row r="757" spans="1:25" x14ac:dyDescent="0.3">
      <c r="A757">
        <v>37800</v>
      </c>
      <c r="B757" t="s">
        <v>17341</v>
      </c>
      <c r="C757" t="s">
        <v>17342</v>
      </c>
      <c r="D757" t="s">
        <v>17343</v>
      </c>
      <c r="E757" t="s">
        <v>17344</v>
      </c>
      <c r="F757" t="s">
        <v>17345</v>
      </c>
      <c r="G757" t="s">
        <v>17346</v>
      </c>
      <c r="H757" t="s">
        <v>17347</v>
      </c>
      <c r="I757" t="s">
        <v>17348</v>
      </c>
      <c r="J757" t="s">
        <v>17349</v>
      </c>
      <c r="K757" t="s">
        <v>17350</v>
      </c>
      <c r="L757" t="s">
        <v>17351</v>
      </c>
      <c r="M757" t="s">
        <v>17352</v>
      </c>
      <c r="N757" t="s">
        <v>17353</v>
      </c>
      <c r="O757" t="s">
        <v>17354</v>
      </c>
      <c r="P757">
        <f>-581.166187919875 -13.4856616053019 -362.030388724736</f>
        <v>-956.68223824991287</v>
      </c>
      <c r="Q757" t="s">
        <v>17355</v>
      </c>
      <c r="R757" t="s">
        <v>17356</v>
      </c>
      <c r="S757" t="s">
        <v>17357</v>
      </c>
      <c r="T757" t="s">
        <v>17358</v>
      </c>
      <c r="U757" t="s">
        <v>17359</v>
      </c>
      <c r="V757" t="s">
        <v>17360</v>
      </c>
      <c r="W757" t="s">
        <v>17361</v>
      </c>
      <c r="X757" t="s">
        <v>17362</v>
      </c>
      <c r="Y757" t="s">
        <v>17363</v>
      </c>
    </row>
    <row r="758" spans="1:25" x14ac:dyDescent="0.3">
      <c r="A758">
        <v>37850</v>
      </c>
      <c r="B758" t="s">
        <v>17364</v>
      </c>
      <c r="C758" t="s">
        <v>17365</v>
      </c>
      <c r="D758" t="s">
        <v>17366</v>
      </c>
      <c r="E758" t="s">
        <v>17367</v>
      </c>
      <c r="F758" t="s">
        <v>17368</v>
      </c>
      <c r="G758" t="s">
        <v>17369</v>
      </c>
      <c r="H758" t="s">
        <v>17370</v>
      </c>
      <c r="I758" t="s">
        <v>17371</v>
      </c>
      <c r="J758" t="s">
        <v>17372</v>
      </c>
      <c r="K758" t="s">
        <v>17373</v>
      </c>
      <c r="L758" t="s">
        <v>17374</v>
      </c>
      <c r="M758" t="s">
        <v>17375</v>
      </c>
      <c r="N758" t="s">
        <v>17376</v>
      </c>
      <c r="O758" t="s">
        <v>17377</v>
      </c>
      <c r="P758">
        <f>-581.790987961938 -14.0537013804963 -362.030488637535</f>
        <v>-957.87517797996918</v>
      </c>
      <c r="Q758" t="s">
        <v>17378</v>
      </c>
      <c r="R758" t="s">
        <v>17379</v>
      </c>
      <c r="S758" t="s">
        <v>17380</v>
      </c>
      <c r="T758" t="s">
        <v>17381</v>
      </c>
      <c r="U758" t="s">
        <v>17382</v>
      </c>
      <c r="V758" t="s">
        <v>17383</v>
      </c>
      <c r="W758" t="s">
        <v>17384</v>
      </c>
      <c r="X758" t="s">
        <v>17385</v>
      </c>
      <c r="Y758" t="s">
        <v>17386</v>
      </c>
    </row>
    <row r="759" spans="1:25" x14ac:dyDescent="0.3">
      <c r="A759">
        <v>37900</v>
      </c>
      <c r="B759" t="s">
        <v>17387</v>
      </c>
      <c r="C759" t="s">
        <v>17388</v>
      </c>
      <c r="D759" t="s">
        <v>17389</v>
      </c>
      <c r="E759" t="s">
        <v>17390</v>
      </c>
      <c r="F759" t="s">
        <v>17391</v>
      </c>
      <c r="G759" t="s">
        <v>17392</v>
      </c>
      <c r="H759" t="s">
        <v>17393</v>
      </c>
      <c r="I759" t="s">
        <v>17394</v>
      </c>
      <c r="J759" t="s">
        <v>17395</v>
      </c>
      <c r="K759" t="s">
        <v>17396</v>
      </c>
      <c r="L759" t="s">
        <v>17397</v>
      </c>
      <c r="M759" t="s">
        <v>17398</v>
      </c>
      <c r="N759" t="s">
        <v>17399</v>
      </c>
      <c r="O759" t="s">
        <v>17400</v>
      </c>
      <c r="P759">
        <f>-583.023019525533 -14.2885919020162 -361.941262241435</f>
        <v>-959.25287366898419</v>
      </c>
      <c r="Q759" t="s">
        <v>17401</v>
      </c>
      <c r="R759" t="s">
        <v>17402</v>
      </c>
      <c r="S759" t="s">
        <v>17403</v>
      </c>
      <c r="T759" t="s">
        <v>17404</v>
      </c>
      <c r="U759" t="s">
        <v>17405</v>
      </c>
      <c r="V759" t="s">
        <v>17406</v>
      </c>
      <c r="W759" t="s">
        <v>17407</v>
      </c>
      <c r="X759" t="s">
        <v>17408</v>
      </c>
      <c r="Y759" t="s">
        <v>17409</v>
      </c>
    </row>
    <row r="760" spans="1:25" x14ac:dyDescent="0.3">
      <c r="A760">
        <v>37950</v>
      </c>
      <c r="B760" t="s">
        <v>17410</v>
      </c>
      <c r="C760" t="s">
        <v>17411</v>
      </c>
      <c r="D760" t="s">
        <v>17412</v>
      </c>
      <c r="E760" t="s">
        <v>17413</v>
      </c>
      <c r="F760" t="s">
        <v>17414</v>
      </c>
      <c r="G760" t="s">
        <v>17415</v>
      </c>
      <c r="H760" t="s">
        <v>17416</v>
      </c>
      <c r="I760" t="s">
        <v>17417</v>
      </c>
      <c r="J760" t="s">
        <v>17418</v>
      </c>
      <c r="K760" t="s">
        <v>17419</v>
      </c>
      <c r="L760" t="s">
        <v>17420</v>
      </c>
      <c r="M760" t="s">
        <v>17421</v>
      </c>
      <c r="N760" t="s">
        <v>17422</v>
      </c>
      <c r="O760" t="s">
        <v>17423</v>
      </c>
      <c r="P760">
        <f>-583.687054552938 -14.6017098171856 -361.980302935244</f>
        <v>-960.26906730536757</v>
      </c>
      <c r="Q760" t="s">
        <v>17424</v>
      </c>
      <c r="R760" t="s">
        <v>17425</v>
      </c>
      <c r="S760" t="s">
        <v>17426</v>
      </c>
      <c r="T760" t="s">
        <v>17427</v>
      </c>
      <c r="U760" t="s">
        <v>17428</v>
      </c>
      <c r="V760" t="s">
        <v>17429</v>
      </c>
      <c r="W760" t="s">
        <v>17430</v>
      </c>
      <c r="X760" t="s">
        <v>17431</v>
      </c>
      <c r="Y760" t="s">
        <v>17432</v>
      </c>
    </row>
    <row r="761" spans="1:25" x14ac:dyDescent="0.3">
      <c r="A761">
        <v>38000</v>
      </c>
      <c r="B761" t="s">
        <v>17433</v>
      </c>
      <c r="C761" t="s">
        <v>17434</v>
      </c>
      <c r="D761" t="s">
        <v>17435</v>
      </c>
      <c r="E761" t="s">
        <v>17436</v>
      </c>
      <c r="F761" t="s">
        <v>17437</v>
      </c>
      <c r="G761" t="s">
        <v>17438</v>
      </c>
      <c r="H761" t="s">
        <v>17439</v>
      </c>
      <c r="I761" t="s">
        <v>17440</v>
      </c>
      <c r="J761" t="s">
        <v>17441</v>
      </c>
      <c r="K761" t="s">
        <v>17442</v>
      </c>
      <c r="L761" t="s">
        <v>17443</v>
      </c>
      <c r="M761" t="s">
        <v>17444</v>
      </c>
      <c r="N761" t="s">
        <v>17445</v>
      </c>
      <c r="O761" t="s">
        <v>17446</v>
      </c>
      <c r="P761">
        <f>-585.138439082595 -15.0794307433082 -362.05550172525</f>
        <v>-962.27337155115322</v>
      </c>
      <c r="Q761" t="s">
        <v>17447</v>
      </c>
      <c r="R761" t="s">
        <v>17448</v>
      </c>
      <c r="S761" t="s">
        <v>17449</v>
      </c>
      <c r="T761" t="s">
        <v>17450</v>
      </c>
      <c r="U761" t="s">
        <v>17451</v>
      </c>
      <c r="V761" t="s">
        <v>17452</v>
      </c>
      <c r="W761" t="s">
        <v>17453</v>
      </c>
      <c r="X761" t="s">
        <v>17454</v>
      </c>
      <c r="Y761" t="s">
        <v>17455</v>
      </c>
    </row>
    <row r="762" spans="1:25" x14ac:dyDescent="0.3">
      <c r="A762">
        <v>38050</v>
      </c>
      <c r="B762" t="s">
        <v>17456</v>
      </c>
      <c r="C762" t="s">
        <v>17457</v>
      </c>
      <c r="D762" t="s">
        <v>17458</v>
      </c>
      <c r="E762" t="s">
        <v>17459</v>
      </c>
      <c r="F762" t="s">
        <v>17460</v>
      </c>
      <c r="G762" t="s">
        <v>17461</v>
      </c>
      <c r="H762" t="s">
        <v>17462</v>
      </c>
      <c r="I762" t="s">
        <v>17463</v>
      </c>
      <c r="J762" t="s">
        <v>17464</v>
      </c>
      <c r="K762" t="s">
        <v>17465</v>
      </c>
      <c r="L762" t="s">
        <v>17466</v>
      </c>
      <c r="M762" t="s">
        <v>17467</v>
      </c>
      <c r="N762" t="s">
        <v>17468</v>
      </c>
      <c r="O762" t="s">
        <v>17469</v>
      </c>
      <c r="P762">
        <f>-585.816577192955 -15.3501891288611 -362.111211624985</f>
        <v>-963.27797794680112</v>
      </c>
      <c r="Q762" t="s">
        <v>17470</v>
      </c>
      <c r="R762" t="s">
        <v>17471</v>
      </c>
      <c r="S762" t="s">
        <v>17472</v>
      </c>
      <c r="T762" t="s">
        <v>17473</v>
      </c>
      <c r="U762" t="s">
        <v>17474</v>
      </c>
      <c r="V762" t="s">
        <v>17475</v>
      </c>
      <c r="W762" t="s">
        <v>17476</v>
      </c>
      <c r="X762" t="s">
        <v>17477</v>
      </c>
      <c r="Y762" t="s">
        <v>17478</v>
      </c>
    </row>
    <row r="763" spans="1:25" x14ac:dyDescent="0.3">
      <c r="A763">
        <v>38100</v>
      </c>
      <c r="B763" t="s">
        <v>17479</v>
      </c>
      <c r="C763" t="s">
        <v>17480</v>
      </c>
      <c r="D763" t="s">
        <v>17481</v>
      </c>
      <c r="E763" t="s">
        <v>17482</v>
      </c>
      <c r="F763" t="s">
        <v>17483</v>
      </c>
      <c r="G763" t="s">
        <v>17484</v>
      </c>
      <c r="H763" t="s">
        <v>17485</v>
      </c>
      <c r="I763" t="s">
        <v>17486</v>
      </c>
      <c r="J763" t="s">
        <v>17487</v>
      </c>
      <c r="K763" t="s">
        <v>17488</v>
      </c>
      <c r="L763" t="s">
        <v>17489</v>
      </c>
      <c r="M763" t="s">
        <v>17490</v>
      </c>
      <c r="N763" t="s">
        <v>17491</v>
      </c>
      <c r="O763" t="s">
        <v>17492</v>
      </c>
      <c r="P763">
        <f>-587.081914447434 -15.6540927011051 -362.177116923109</f>
        <v>-964.9131240716481</v>
      </c>
      <c r="Q763" t="s">
        <v>17493</v>
      </c>
      <c r="R763" t="s">
        <v>17494</v>
      </c>
      <c r="S763" t="s">
        <v>17495</v>
      </c>
      <c r="T763" t="s">
        <v>17496</v>
      </c>
      <c r="U763" t="s">
        <v>17497</v>
      </c>
      <c r="V763" t="s">
        <v>17498</v>
      </c>
      <c r="W763" t="s">
        <v>17499</v>
      </c>
      <c r="X763" t="s">
        <v>17500</v>
      </c>
      <c r="Y763" t="s">
        <v>17501</v>
      </c>
    </row>
    <row r="764" spans="1:25" x14ac:dyDescent="0.3">
      <c r="A764">
        <v>38150</v>
      </c>
      <c r="B764" t="s">
        <v>17502</v>
      </c>
      <c r="C764" t="s">
        <v>17503</v>
      </c>
      <c r="D764" t="s">
        <v>17504</v>
      </c>
      <c r="E764" t="s">
        <v>17505</v>
      </c>
      <c r="F764" t="s">
        <v>17506</v>
      </c>
      <c r="G764" t="s">
        <v>17507</v>
      </c>
      <c r="H764" t="s">
        <v>17508</v>
      </c>
      <c r="I764" t="s">
        <v>17509</v>
      </c>
      <c r="J764" t="s">
        <v>17510</v>
      </c>
      <c r="K764" t="s">
        <v>17511</v>
      </c>
      <c r="L764" t="s">
        <v>17512</v>
      </c>
      <c r="M764" t="s">
        <v>17513</v>
      </c>
      <c r="N764" t="s">
        <v>17514</v>
      </c>
      <c r="O764" t="s">
        <v>17515</v>
      </c>
      <c r="P764">
        <f>-587.545849503669 -15.8193386709422 -362.194992385113</f>
        <v>-965.56018055972424</v>
      </c>
      <c r="Q764" t="s">
        <v>17516</v>
      </c>
      <c r="R764" t="s">
        <v>17517</v>
      </c>
      <c r="S764" t="s">
        <v>17518</v>
      </c>
      <c r="T764" t="s">
        <v>17519</v>
      </c>
      <c r="U764" t="s">
        <v>17520</v>
      </c>
      <c r="V764" t="s">
        <v>17521</v>
      </c>
      <c r="W764" t="s">
        <v>17522</v>
      </c>
      <c r="X764" t="s">
        <v>17523</v>
      </c>
      <c r="Y764" t="s">
        <v>17524</v>
      </c>
    </row>
    <row r="765" spans="1:25" x14ac:dyDescent="0.3">
      <c r="A765">
        <v>38200</v>
      </c>
      <c r="B765" t="s">
        <v>17525</v>
      </c>
      <c r="C765" t="s">
        <v>17526</v>
      </c>
      <c r="D765" t="s">
        <v>17527</v>
      </c>
      <c r="E765" t="s">
        <v>17528</v>
      </c>
      <c r="F765" t="s">
        <v>17529</v>
      </c>
      <c r="G765" t="s">
        <v>17530</v>
      </c>
      <c r="H765" t="s">
        <v>17531</v>
      </c>
      <c r="I765" t="s">
        <v>17532</v>
      </c>
      <c r="J765" t="s">
        <v>17533</v>
      </c>
      <c r="K765" t="s">
        <v>17534</v>
      </c>
      <c r="L765" t="s">
        <v>17535</v>
      </c>
      <c r="M765" t="s">
        <v>17536</v>
      </c>
      <c r="N765" t="s">
        <v>17537</v>
      </c>
      <c r="O765" t="s">
        <v>17538</v>
      </c>
      <c r="P765">
        <f>-588.170582932785 -16.0865219399871 -362.111902958157</f>
        <v>-966.36900783092904</v>
      </c>
      <c r="Q765" t="s">
        <v>17539</v>
      </c>
      <c r="R765" t="s">
        <v>17540</v>
      </c>
      <c r="S765" t="s">
        <v>17541</v>
      </c>
      <c r="T765" t="s">
        <v>17542</v>
      </c>
      <c r="U765" t="s">
        <v>17543</v>
      </c>
      <c r="V765" t="s">
        <v>17544</v>
      </c>
      <c r="W765" t="s">
        <v>17545</v>
      </c>
      <c r="X765" t="s">
        <v>17546</v>
      </c>
      <c r="Y765" t="s">
        <v>17547</v>
      </c>
    </row>
    <row r="766" spans="1:25" x14ac:dyDescent="0.3">
      <c r="A766">
        <v>38250</v>
      </c>
      <c r="B766" t="s">
        <v>17548</v>
      </c>
      <c r="C766" t="s">
        <v>17549</v>
      </c>
      <c r="D766" t="s">
        <v>17550</v>
      </c>
      <c r="E766" t="s">
        <v>17551</v>
      </c>
      <c r="F766" t="s">
        <v>17552</v>
      </c>
      <c r="G766" t="s">
        <v>17553</v>
      </c>
      <c r="H766" t="s">
        <v>17554</v>
      </c>
      <c r="I766" t="s">
        <v>17555</v>
      </c>
      <c r="J766" t="s">
        <v>17556</v>
      </c>
      <c r="K766" t="s">
        <v>17557</v>
      </c>
      <c r="L766" t="s">
        <v>17558</v>
      </c>
      <c r="M766" t="s">
        <v>17559</v>
      </c>
      <c r="N766" t="s">
        <v>17560</v>
      </c>
      <c r="O766" t="s">
        <v>17561</v>
      </c>
      <c r="P766">
        <f>-588.352234058766 -16.4019136837605 -362.137076360985</f>
        <v>-966.8912241035116</v>
      </c>
      <c r="Q766" t="s">
        <v>17562</v>
      </c>
      <c r="R766" t="s">
        <v>17563</v>
      </c>
      <c r="S766" t="s">
        <v>17564</v>
      </c>
      <c r="T766" t="s">
        <v>17565</v>
      </c>
      <c r="U766" t="s">
        <v>17566</v>
      </c>
      <c r="V766" t="s">
        <v>17567</v>
      </c>
      <c r="W766" t="s">
        <v>17568</v>
      </c>
      <c r="X766" t="s">
        <v>17569</v>
      </c>
      <c r="Y766" t="s">
        <v>17570</v>
      </c>
    </row>
    <row r="767" spans="1:25" x14ac:dyDescent="0.3">
      <c r="A767">
        <v>38300</v>
      </c>
      <c r="B767" t="s">
        <v>17571</v>
      </c>
      <c r="C767" t="s">
        <v>17572</v>
      </c>
      <c r="D767" t="s">
        <v>17573</v>
      </c>
      <c r="E767" t="s">
        <v>17574</v>
      </c>
      <c r="F767" t="s">
        <v>17575</v>
      </c>
      <c r="G767" t="s">
        <v>17576</v>
      </c>
      <c r="H767" t="s">
        <v>17577</v>
      </c>
      <c r="I767" t="s">
        <v>17578</v>
      </c>
      <c r="J767" t="s">
        <v>17579</v>
      </c>
      <c r="K767" t="s">
        <v>17580</v>
      </c>
      <c r="L767" t="s">
        <v>17581</v>
      </c>
      <c r="M767" t="s">
        <v>17582</v>
      </c>
      <c r="N767" t="s">
        <v>17583</v>
      </c>
      <c r="O767" t="s">
        <v>17584</v>
      </c>
      <c r="P767">
        <f>-588.375836114762 -16.7304562998713 -362.169528427918</f>
        <v>-967.27582084255141</v>
      </c>
      <c r="Q767" t="s">
        <v>17585</v>
      </c>
      <c r="R767" t="s">
        <v>17586</v>
      </c>
      <c r="S767" t="s">
        <v>17587</v>
      </c>
      <c r="T767" t="s">
        <v>17588</v>
      </c>
      <c r="U767" t="s">
        <v>17589</v>
      </c>
      <c r="V767" t="s">
        <v>17590</v>
      </c>
      <c r="W767" t="s">
        <v>17591</v>
      </c>
      <c r="X767" t="s">
        <v>17592</v>
      </c>
      <c r="Y767" t="s">
        <v>17593</v>
      </c>
    </row>
    <row r="768" spans="1:25" x14ac:dyDescent="0.3">
      <c r="A768">
        <v>38350</v>
      </c>
      <c r="B768" t="s">
        <v>17594</v>
      </c>
      <c r="C768" t="s">
        <v>17595</v>
      </c>
      <c r="D768" t="s">
        <v>17596</v>
      </c>
      <c r="E768" t="s">
        <v>17597</v>
      </c>
      <c r="F768" t="s">
        <v>17598</v>
      </c>
      <c r="G768" t="s">
        <v>17599</v>
      </c>
      <c r="H768" t="s">
        <v>17600</v>
      </c>
      <c r="I768" t="s">
        <v>17601</v>
      </c>
      <c r="J768" t="s">
        <v>17602</v>
      </c>
      <c r="K768" t="s">
        <v>17603</v>
      </c>
      <c r="L768" t="s">
        <v>17604</v>
      </c>
      <c r="M768" t="s">
        <v>17605</v>
      </c>
      <c r="N768" t="s">
        <v>17606</v>
      </c>
      <c r="O768" t="s">
        <v>17607</v>
      </c>
      <c r="P768">
        <f>-588.283357132845 -16.934626073019 -362.108884319313</f>
        <v>-967.32686752517702</v>
      </c>
      <c r="Q768" t="s">
        <v>17608</v>
      </c>
      <c r="R768" t="s">
        <v>17609</v>
      </c>
      <c r="S768" t="s">
        <v>17610</v>
      </c>
      <c r="T768" t="s">
        <v>17611</v>
      </c>
      <c r="U768" t="s">
        <v>17612</v>
      </c>
      <c r="V768" t="s">
        <v>17613</v>
      </c>
      <c r="W768" t="s">
        <v>17614</v>
      </c>
      <c r="X768" t="s">
        <v>17615</v>
      </c>
      <c r="Y768" t="s">
        <v>17616</v>
      </c>
    </row>
    <row r="769" spans="1:25" x14ac:dyDescent="0.3">
      <c r="A769">
        <v>38400</v>
      </c>
      <c r="B769" t="s">
        <v>17617</v>
      </c>
      <c r="C769" t="s">
        <v>17618</v>
      </c>
      <c r="D769" t="s">
        <v>17619</v>
      </c>
      <c r="E769" t="s">
        <v>17620</v>
      </c>
      <c r="F769" t="s">
        <v>17621</v>
      </c>
      <c r="G769" t="s">
        <v>17622</v>
      </c>
      <c r="H769" t="s">
        <v>17623</v>
      </c>
      <c r="I769" t="s">
        <v>17624</v>
      </c>
      <c r="J769" t="s">
        <v>17625</v>
      </c>
      <c r="K769" t="s">
        <v>17626</v>
      </c>
      <c r="L769" t="s">
        <v>17627</v>
      </c>
      <c r="M769" t="s">
        <v>17628</v>
      </c>
      <c r="N769" t="s">
        <v>17629</v>
      </c>
      <c r="O769" t="s">
        <v>17630</v>
      </c>
      <c r="P769">
        <f>-588.13936909845 -17.3648562696369 -361.767781105739</f>
        <v>-967.27200647382585</v>
      </c>
      <c r="Q769" t="s">
        <v>17631</v>
      </c>
      <c r="R769" t="s">
        <v>17632</v>
      </c>
      <c r="S769" t="s">
        <v>17633</v>
      </c>
      <c r="T769" t="s">
        <v>17634</v>
      </c>
      <c r="U769" t="s">
        <v>17635</v>
      </c>
      <c r="V769" t="s">
        <v>17636</v>
      </c>
      <c r="W769" t="s">
        <v>17637</v>
      </c>
      <c r="X769" t="s">
        <v>17638</v>
      </c>
      <c r="Y769" t="s">
        <v>17639</v>
      </c>
    </row>
    <row r="770" spans="1:25" x14ac:dyDescent="0.3">
      <c r="A770">
        <v>38450</v>
      </c>
      <c r="B770" t="s">
        <v>17640</v>
      </c>
      <c r="C770" t="s">
        <v>17641</v>
      </c>
      <c r="D770" t="s">
        <v>17642</v>
      </c>
      <c r="E770" t="s">
        <v>17643</v>
      </c>
      <c r="F770" t="s">
        <v>17644</v>
      </c>
      <c r="G770" t="s">
        <v>17645</v>
      </c>
      <c r="H770" t="s">
        <v>17646</v>
      </c>
      <c r="I770" t="s">
        <v>17647</v>
      </c>
      <c r="J770" t="s">
        <v>17648</v>
      </c>
      <c r="K770" t="s">
        <v>17649</v>
      </c>
      <c r="L770" t="s">
        <v>17650</v>
      </c>
      <c r="M770" t="s">
        <v>17651</v>
      </c>
      <c r="N770" t="s">
        <v>17652</v>
      </c>
      <c r="O770" t="s">
        <v>17653</v>
      </c>
      <c r="P770">
        <f>-588.29287560037 -17.0983283772277 -361.490961605672</f>
        <v>-966.88216558326985</v>
      </c>
      <c r="Q770" t="s">
        <v>17654</v>
      </c>
      <c r="R770" t="s">
        <v>17655</v>
      </c>
      <c r="S770" t="s">
        <v>17656</v>
      </c>
      <c r="T770" t="s">
        <v>17657</v>
      </c>
      <c r="U770" t="s">
        <v>17658</v>
      </c>
      <c r="V770" t="s">
        <v>17659</v>
      </c>
      <c r="W770" t="s">
        <v>17660</v>
      </c>
      <c r="X770" t="s">
        <v>17661</v>
      </c>
      <c r="Y770" t="s">
        <v>17662</v>
      </c>
    </row>
    <row r="771" spans="1:25" x14ac:dyDescent="0.3">
      <c r="A771">
        <v>38500</v>
      </c>
      <c r="B771" t="s">
        <v>17663</v>
      </c>
      <c r="C771" t="s">
        <v>17664</v>
      </c>
      <c r="D771" t="s">
        <v>17665</v>
      </c>
      <c r="E771" t="s">
        <v>17666</v>
      </c>
      <c r="F771" t="s">
        <v>17667</v>
      </c>
      <c r="G771" t="s">
        <v>17668</v>
      </c>
      <c r="H771" t="s">
        <v>17669</v>
      </c>
      <c r="I771" t="s">
        <v>17670</v>
      </c>
      <c r="J771" t="s">
        <v>17671</v>
      </c>
      <c r="K771" t="s">
        <v>17672</v>
      </c>
      <c r="L771" t="s">
        <v>17673</v>
      </c>
      <c r="M771" t="s">
        <v>17674</v>
      </c>
      <c r="N771" t="s">
        <v>17675</v>
      </c>
      <c r="O771" t="s">
        <v>17676</v>
      </c>
      <c r="P771">
        <f>-588.976384798311 -17.4494774407847 -360.988352676894</f>
        <v>-967.41421491598965</v>
      </c>
      <c r="Q771" t="s">
        <v>17677</v>
      </c>
      <c r="R771" t="s">
        <v>17678</v>
      </c>
      <c r="S771" t="s">
        <v>17679</v>
      </c>
      <c r="T771" t="s">
        <v>17680</v>
      </c>
      <c r="U771" t="s">
        <v>17681</v>
      </c>
      <c r="V771" t="s">
        <v>17682</v>
      </c>
      <c r="W771" t="s">
        <v>17683</v>
      </c>
      <c r="X771" t="s">
        <v>17684</v>
      </c>
      <c r="Y771" t="s">
        <v>17685</v>
      </c>
    </row>
    <row r="772" spans="1:25" x14ac:dyDescent="0.3">
      <c r="A772">
        <v>38550</v>
      </c>
      <c r="B772" t="s">
        <v>17686</v>
      </c>
      <c r="C772" t="s">
        <v>17687</v>
      </c>
      <c r="D772" t="s">
        <v>17688</v>
      </c>
      <c r="E772" t="s">
        <v>17689</v>
      </c>
      <c r="F772" t="s">
        <v>17690</v>
      </c>
      <c r="G772" t="s">
        <v>17691</v>
      </c>
      <c r="H772" t="s">
        <v>17692</v>
      </c>
      <c r="I772" t="s">
        <v>17693</v>
      </c>
      <c r="J772" t="s">
        <v>17694</v>
      </c>
      <c r="K772" t="s">
        <v>17695</v>
      </c>
      <c r="L772" t="s">
        <v>17696</v>
      </c>
      <c r="M772" t="s">
        <v>17697</v>
      </c>
      <c r="N772" t="s">
        <v>17698</v>
      </c>
      <c r="O772" t="s">
        <v>17699</v>
      </c>
      <c r="P772">
        <f>-589.396353776301 -17.5503151573282 -360.70938202507</f>
        <v>-967.65605095869921</v>
      </c>
      <c r="Q772" t="s">
        <v>17700</v>
      </c>
      <c r="R772" t="s">
        <v>17701</v>
      </c>
      <c r="S772" t="s">
        <v>17702</v>
      </c>
      <c r="T772" t="s">
        <v>17703</v>
      </c>
      <c r="U772" t="s">
        <v>17704</v>
      </c>
      <c r="V772" t="s">
        <v>17705</v>
      </c>
      <c r="W772" t="s">
        <v>17706</v>
      </c>
      <c r="X772" t="s">
        <v>17707</v>
      </c>
      <c r="Y772" t="s">
        <v>17708</v>
      </c>
    </row>
    <row r="773" spans="1:25" x14ac:dyDescent="0.3">
      <c r="A773">
        <v>38600</v>
      </c>
      <c r="B773" t="s">
        <v>17709</v>
      </c>
      <c r="C773" t="s">
        <v>17710</v>
      </c>
      <c r="D773" t="s">
        <v>17711</v>
      </c>
      <c r="E773" t="s">
        <v>17712</v>
      </c>
      <c r="F773" t="s">
        <v>17713</v>
      </c>
      <c r="G773" t="s">
        <v>17714</v>
      </c>
      <c r="H773" t="s">
        <v>17715</v>
      </c>
      <c r="I773" t="s">
        <v>17716</v>
      </c>
      <c r="J773" t="s">
        <v>17717</v>
      </c>
      <c r="K773" t="s">
        <v>17718</v>
      </c>
      <c r="L773" t="s">
        <v>17719</v>
      </c>
      <c r="M773" t="s">
        <v>17720</v>
      </c>
      <c r="N773" t="s">
        <v>17721</v>
      </c>
      <c r="O773" t="s">
        <v>17722</v>
      </c>
      <c r="P773">
        <f>-590.301311582105 -17.7799708037289 -360.146286447089</f>
        <v>-968.22756883292288</v>
      </c>
      <c r="Q773" t="s">
        <v>17723</v>
      </c>
      <c r="R773" t="s">
        <v>17724</v>
      </c>
      <c r="S773" t="s">
        <v>17725</v>
      </c>
      <c r="T773" t="s">
        <v>17726</v>
      </c>
      <c r="U773" t="s">
        <v>17727</v>
      </c>
      <c r="V773" t="s">
        <v>17728</v>
      </c>
      <c r="W773" t="s">
        <v>17729</v>
      </c>
      <c r="X773" t="s">
        <v>17730</v>
      </c>
      <c r="Y773" t="s">
        <v>17731</v>
      </c>
    </row>
    <row r="774" spans="1:25" x14ac:dyDescent="0.3">
      <c r="A774">
        <v>38650</v>
      </c>
      <c r="B774" t="s">
        <v>17732</v>
      </c>
      <c r="C774" t="s">
        <v>17733</v>
      </c>
      <c r="D774" t="s">
        <v>17734</v>
      </c>
      <c r="E774" t="s">
        <v>17735</v>
      </c>
      <c r="F774" t="s">
        <v>17736</v>
      </c>
      <c r="G774" t="s">
        <v>17737</v>
      </c>
      <c r="H774" t="s">
        <v>17738</v>
      </c>
      <c r="I774" t="s">
        <v>17739</v>
      </c>
      <c r="J774" t="s">
        <v>17740</v>
      </c>
      <c r="K774" t="s">
        <v>17741</v>
      </c>
      <c r="L774" t="s">
        <v>17742</v>
      </c>
      <c r="M774" t="s">
        <v>17743</v>
      </c>
      <c r="N774" t="s">
        <v>17744</v>
      </c>
      <c r="O774" t="s">
        <v>17745</v>
      </c>
      <c r="P774">
        <f>-590.622792095411 -17.7400835167412 -359.833995032989</f>
        <v>-968.19687064514119</v>
      </c>
      <c r="Q774" t="s">
        <v>17746</v>
      </c>
      <c r="R774" t="s">
        <v>17747</v>
      </c>
      <c r="S774" t="s">
        <v>17748</v>
      </c>
      <c r="T774" t="s">
        <v>17749</v>
      </c>
      <c r="U774" t="s">
        <v>17750</v>
      </c>
      <c r="V774" t="s">
        <v>17751</v>
      </c>
      <c r="W774" t="s">
        <v>17752</v>
      </c>
      <c r="X774" t="s">
        <v>17753</v>
      </c>
      <c r="Y774" t="s">
        <v>17754</v>
      </c>
    </row>
    <row r="775" spans="1:25" x14ac:dyDescent="0.3">
      <c r="A775">
        <v>38700</v>
      </c>
      <c r="B775" t="s">
        <v>17755</v>
      </c>
      <c r="C775" t="s">
        <v>17756</v>
      </c>
      <c r="D775" t="s">
        <v>17757</v>
      </c>
      <c r="E775" t="s">
        <v>17758</v>
      </c>
      <c r="F775" t="s">
        <v>17759</v>
      </c>
      <c r="G775" t="s">
        <v>17760</v>
      </c>
      <c r="H775" t="s">
        <v>17761</v>
      </c>
      <c r="I775" t="s">
        <v>17762</v>
      </c>
      <c r="J775" t="s">
        <v>17763</v>
      </c>
      <c r="K775" t="s">
        <v>17764</v>
      </c>
      <c r="L775" t="s">
        <v>17765</v>
      </c>
      <c r="M775" t="s">
        <v>17766</v>
      </c>
      <c r="N775" t="s">
        <v>17767</v>
      </c>
      <c r="O775" t="s">
        <v>17768</v>
      </c>
      <c r="P775">
        <f>-591.223102356703 -17.3564456846264 -359.229438986555</f>
        <v>-967.80898702788431</v>
      </c>
      <c r="Q775" t="s">
        <v>17769</v>
      </c>
      <c r="R775" t="s">
        <v>17770</v>
      </c>
      <c r="S775" t="s">
        <v>17771</v>
      </c>
      <c r="T775" t="s">
        <v>17772</v>
      </c>
      <c r="U775" t="s">
        <v>17773</v>
      </c>
      <c r="V775" t="s">
        <v>17774</v>
      </c>
      <c r="W775" t="s">
        <v>17775</v>
      </c>
      <c r="X775" t="s">
        <v>17776</v>
      </c>
      <c r="Y775" t="s">
        <v>17777</v>
      </c>
    </row>
    <row r="776" spans="1:25" x14ac:dyDescent="0.3">
      <c r="A776">
        <v>38750</v>
      </c>
      <c r="B776" t="s">
        <v>17778</v>
      </c>
      <c r="C776" t="s">
        <v>17779</v>
      </c>
      <c r="D776" t="s">
        <v>17780</v>
      </c>
      <c r="E776" t="s">
        <v>17781</v>
      </c>
      <c r="F776" t="s">
        <v>17782</v>
      </c>
      <c r="G776" t="s">
        <v>17783</v>
      </c>
      <c r="H776" t="s">
        <v>17784</v>
      </c>
      <c r="I776" t="s">
        <v>17785</v>
      </c>
      <c r="J776" t="s">
        <v>17786</v>
      </c>
      <c r="K776" t="s">
        <v>17787</v>
      </c>
      <c r="L776" t="s">
        <v>17788</v>
      </c>
      <c r="M776" t="s">
        <v>17789</v>
      </c>
      <c r="N776" t="s">
        <v>17790</v>
      </c>
      <c r="O776" t="s">
        <v>17791</v>
      </c>
      <c r="P776">
        <f>-591.328358961075 -17.1827579151943 -358.98160686563</f>
        <v>-967.49272374189923</v>
      </c>
      <c r="Q776" t="s">
        <v>17792</v>
      </c>
      <c r="R776" t="s">
        <v>17793</v>
      </c>
      <c r="S776" t="s">
        <v>17794</v>
      </c>
      <c r="T776" t="s">
        <v>17795</v>
      </c>
      <c r="U776" t="s">
        <v>17796</v>
      </c>
      <c r="V776" t="s">
        <v>17797</v>
      </c>
      <c r="W776" t="s">
        <v>17798</v>
      </c>
      <c r="X776" t="s">
        <v>17799</v>
      </c>
      <c r="Y776" t="s">
        <v>17800</v>
      </c>
    </row>
    <row r="777" spans="1:25" x14ac:dyDescent="0.3">
      <c r="A777">
        <v>38800</v>
      </c>
      <c r="B777" t="s">
        <v>17801</v>
      </c>
      <c r="C777" t="s">
        <v>17802</v>
      </c>
      <c r="D777" t="s">
        <v>17803</v>
      </c>
      <c r="E777" t="s">
        <v>17804</v>
      </c>
      <c r="F777" t="s">
        <v>17805</v>
      </c>
      <c r="G777" t="s">
        <v>17806</v>
      </c>
      <c r="H777" t="s">
        <v>17807</v>
      </c>
      <c r="I777" t="s">
        <v>17808</v>
      </c>
      <c r="J777" t="s">
        <v>17809</v>
      </c>
      <c r="K777" t="s">
        <v>17810</v>
      </c>
      <c r="L777" t="s">
        <v>17811</v>
      </c>
      <c r="M777" t="s">
        <v>17812</v>
      </c>
      <c r="N777" t="s">
        <v>17813</v>
      </c>
      <c r="O777" t="s">
        <v>17814</v>
      </c>
      <c r="P777">
        <f>-590.907828283597 -16.5141846108736 -358.721464898123</f>
        <v>-966.14347779259356</v>
      </c>
      <c r="Q777" t="s">
        <v>17815</v>
      </c>
      <c r="R777" t="s">
        <v>17816</v>
      </c>
      <c r="S777" t="s">
        <v>17817</v>
      </c>
      <c r="T777" t="s">
        <v>17818</v>
      </c>
      <c r="U777" t="s">
        <v>17819</v>
      </c>
      <c r="V777" t="s">
        <v>17820</v>
      </c>
      <c r="W777" t="s">
        <v>17821</v>
      </c>
      <c r="X777" t="s">
        <v>17822</v>
      </c>
      <c r="Y777" t="s">
        <v>17823</v>
      </c>
    </row>
    <row r="778" spans="1:25" x14ac:dyDescent="0.3">
      <c r="A778">
        <v>38850</v>
      </c>
      <c r="B778" t="s">
        <v>17824</v>
      </c>
      <c r="C778" t="s">
        <v>17825</v>
      </c>
      <c r="D778" t="s">
        <v>17826</v>
      </c>
      <c r="E778" t="s">
        <v>17827</v>
      </c>
      <c r="F778" t="s">
        <v>17828</v>
      </c>
      <c r="G778" t="s">
        <v>17829</v>
      </c>
      <c r="H778" t="s">
        <v>17830</v>
      </c>
      <c r="I778" t="s">
        <v>17831</v>
      </c>
      <c r="J778" t="s">
        <v>17832</v>
      </c>
      <c r="K778" t="s">
        <v>17833</v>
      </c>
      <c r="L778" t="s">
        <v>17834</v>
      </c>
      <c r="M778" t="s">
        <v>17835</v>
      </c>
      <c r="N778" t="s">
        <v>17836</v>
      </c>
      <c r="O778" t="s">
        <v>17837</v>
      </c>
      <c r="P778">
        <f>-590.342068404297 -16.0790444244228 -358.654722661607</f>
        <v>-965.07583549032688</v>
      </c>
      <c r="Q778" t="s">
        <v>17838</v>
      </c>
      <c r="R778" t="s">
        <v>17839</v>
      </c>
      <c r="S778" t="s">
        <v>17840</v>
      </c>
      <c r="T778" t="s">
        <v>17841</v>
      </c>
      <c r="U778" t="s">
        <v>17842</v>
      </c>
      <c r="V778" t="s">
        <v>17843</v>
      </c>
      <c r="W778" t="s">
        <v>17844</v>
      </c>
      <c r="X778" t="s">
        <v>17845</v>
      </c>
      <c r="Y778" t="s">
        <v>17846</v>
      </c>
    </row>
    <row r="779" spans="1:25" x14ac:dyDescent="0.3">
      <c r="A779">
        <v>38900</v>
      </c>
      <c r="B779" t="s">
        <v>17847</v>
      </c>
      <c r="C779" t="s">
        <v>17848</v>
      </c>
      <c r="D779" t="s">
        <v>17849</v>
      </c>
      <c r="E779" t="s">
        <v>17850</v>
      </c>
      <c r="F779" t="s">
        <v>17851</v>
      </c>
      <c r="G779" t="s">
        <v>17852</v>
      </c>
      <c r="H779" t="s">
        <v>17853</v>
      </c>
      <c r="I779" t="s">
        <v>17854</v>
      </c>
      <c r="J779" t="s">
        <v>17855</v>
      </c>
      <c r="K779" t="s">
        <v>17856</v>
      </c>
      <c r="L779" t="s">
        <v>17857</v>
      </c>
      <c r="M779" t="s">
        <v>17858</v>
      </c>
      <c r="N779" t="s">
        <v>17859</v>
      </c>
      <c r="O779" t="s">
        <v>17860</v>
      </c>
      <c r="P779">
        <f>-588.825665746407 -16.0993686987679 -358.414956036241</f>
        <v>-963.33999048141595</v>
      </c>
      <c r="Q779" t="s">
        <v>17861</v>
      </c>
      <c r="R779" t="s">
        <v>17862</v>
      </c>
      <c r="S779" t="s">
        <v>17863</v>
      </c>
      <c r="T779" t="s">
        <v>17864</v>
      </c>
      <c r="U779" t="s">
        <v>17865</v>
      </c>
      <c r="V779" t="s">
        <v>17866</v>
      </c>
      <c r="W779" t="s">
        <v>17867</v>
      </c>
      <c r="X779" t="s">
        <v>17868</v>
      </c>
      <c r="Y779" t="s">
        <v>17869</v>
      </c>
    </row>
    <row r="780" spans="1:25" x14ac:dyDescent="0.3">
      <c r="A780">
        <v>38950</v>
      </c>
      <c r="B780" t="s">
        <v>17870</v>
      </c>
      <c r="C780" t="s">
        <v>17871</v>
      </c>
      <c r="D780" t="s">
        <v>17872</v>
      </c>
      <c r="E780" t="s">
        <v>17873</v>
      </c>
      <c r="F780" t="s">
        <v>17874</v>
      </c>
      <c r="G780" t="s">
        <v>17875</v>
      </c>
      <c r="H780" t="s">
        <v>17876</v>
      </c>
      <c r="I780" t="s">
        <v>17877</v>
      </c>
      <c r="J780" t="s">
        <v>17878</v>
      </c>
      <c r="K780" t="s">
        <v>17879</v>
      </c>
      <c r="L780" t="s">
        <v>17880</v>
      </c>
      <c r="M780" t="s">
        <v>17881</v>
      </c>
      <c r="N780" t="s">
        <v>17882</v>
      </c>
      <c r="O780" t="s">
        <v>17883</v>
      </c>
      <c r="P780">
        <f>-587.89656892477 -16.1015370392886 -358.348767852682</f>
        <v>-962.34687381674053</v>
      </c>
      <c r="Q780" t="s">
        <v>17884</v>
      </c>
      <c r="R780" t="s">
        <v>17885</v>
      </c>
      <c r="S780" t="s">
        <v>17886</v>
      </c>
      <c r="T780" t="s">
        <v>17887</v>
      </c>
      <c r="U780" t="s">
        <v>17888</v>
      </c>
      <c r="V780" t="s">
        <v>17889</v>
      </c>
      <c r="W780" t="s">
        <v>17890</v>
      </c>
      <c r="X780" t="s">
        <v>17891</v>
      </c>
      <c r="Y780" t="s">
        <v>17892</v>
      </c>
    </row>
    <row r="781" spans="1:25" x14ac:dyDescent="0.3">
      <c r="A781">
        <v>39000</v>
      </c>
      <c r="B781" t="s">
        <v>17893</v>
      </c>
      <c r="C781" t="s">
        <v>17894</v>
      </c>
      <c r="D781" t="s">
        <v>17895</v>
      </c>
      <c r="E781" t="s">
        <v>17896</v>
      </c>
      <c r="F781" t="s">
        <v>17897</v>
      </c>
      <c r="G781" t="s">
        <v>17898</v>
      </c>
      <c r="H781" t="s">
        <v>17899</v>
      </c>
      <c r="I781" t="s">
        <v>17900</v>
      </c>
      <c r="J781" t="s">
        <v>17901</v>
      </c>
      <c r="K781" t="s">
        <v>17902</v>
      </c>
      <c r="L781" t="s">
        <v>17903</v>
      </c>
      <c r="M781" t="s">
        <v>17904</v>
      </c>
      <c r="N781" t="s">
        <v>17905</v>
      </c>
      <c r="O781" t="s">
        <v>17906</v>
      </c>
      <c r="P781">
        <f>-586.218994360702 -15.7034972078643 -358.381548779397</f>
        <v>-960.30404034796334</v>
      </c>
      <c r="Q781" t="s">
        <v>17907</v>
      </c>
      <c r="R781" t="s">
        <v>17908</v>
      </c>
      <c r="S781" t="s">
        <v>17909</v>
      </c>
      <c r="T781" t="s">
        <v>17910</v>
      </c>
      <c r="U781" t="s">
        <v>17911</v>
      </c>
      <c r="V781" t="s">
        <v>17912</v>
      </c>
      <c r="W781" t="s">
        <v>17913</v>
      </c>
      <c r="X781" t="s">
        <v>17914</v>
      </c>
      <c r="Y781" t="s">
        <v>17915</v>
      </c>
    </row>
    <row r="782" spans="1:25" x14ac:dyDescent="0.3">
      <c r="A782">
        <v>39050</v>
      </c>
      <c r="B782" t="s">
        <v>17916</v>
      </c>
      <c r="C782" t="s">
        <v>17917</v>
      </c>
      <c r="D782" t="s">
        <v>17918</v>
      </c>
      <c r="E782" t="s">
        <v>17919</v>
      </c>
      <c r="F782" t="s">
        <v>17920</v>
      </c>
      <c r="G782" t="s">
        <v>17921</v>
      </c>
      <c r="H782" t="s">
        <v>17922</v>
      </c>
      <c r="I782" t="s">
        <v>17923</v>
      </c>
      <c r="J782" t="s">
        <v>17924</v>
      </c>
      <c r="K782" t="s">
        <v>17925</v>
      </c>
      <c r="L782" t="s">
        <v>17926</v>
      </c>
      <c r="M782" t="s">
        <v>17927</v>
      </c>
      <c r="N782" t="s">
        <v>17928</v>
      </c>
      <c r="O782" t="s">
        <v>17929</v>
      </c>
      <c r="P782">
        <f>-585.579983079494 -15.3228754939989 -358.422455001598</f>
        <v>-959.32531357509095</v>
      </c>
      <c r="Q782" t="s">
        <v>17930</v>
      </c>
      <c r="R782" t="s">
        <v>17931</v>
      </c>
      <c r="S782" t="s">
        <v>17932</v>
      </c>
      <c r="T782" t="s">
        <v>17933</v>
      </c>
      <c r="U782" t="s">
        <v>17934</v>
      </c>
      <c r="V782" t="s">
        <v>17935</v>
      </c>
      <c r="W782" t="s">
        <v>17936</v>
      </c>
      <c r="X782" t="s">
        <v>17937</v>
      </c>
      <c r="Y782" t="s">
        <v>17938</v>
      </c>
    </row>
    <row r="783" spans="1:25" x14ac:dyDescent="0.3">
      <c r="A783">
        <v>39100</v>
      </c>
      <c r="B783" t="s">
        <v>17939</v>
      </c>
      <c r="C783" t="s">
        <v>17940</v>
      </c>
      <c r="D783" t="s">
        <v>17941</v>
      </c>
      <c r="E783" t="s">
        <v>17942</v>
      </c>
      <c r="F783" t="s">
        <v>17943</v>
      </c>
      <c r="G783" t="s">
        <v>17944</v>
      </c>
      <c r="H783" t="s">
        <v>17945</v>
      </c>
      <c r="I783" t="s">
        <v>17946</v>
      </c>
      <c r="J783" t="s">
        <v>17947</v>
      </c>
      <c r="K783" t="s">
        <v>17948</v>
      </c>
      <c r="L783" t="s">
        <v>17949</v>
      </c>
      <c r="M783" t="s">
        <v>17950</v>
      </c>
      <c r="N783" t="s">
        <v>17951</v>
      </c>
      <c r="O783" t="s">
        <v>17952</v>
      </c>
      <c r="P783">
        <f>-584.578786340425 -15.1750482742311 -358.614874164938</f>
        <v>-958.36870877959416</v>
      </c>
      <c r="Q783" t="s">
        <v>17953</v>
      </c>
      <c r="R783" t="s">
        <v>17954</v>
      </c>
      <c r="S783" t="s">
        <v>17955</v>
      </c>
      <c r="T783" t="s">
        <v>17956</v>
      </c>
      <c r="U783" t="s">
        <v>17957</v>
      </c>
      <c r="V783" t="s">
        <v>17958</v>
      </c>
      <c r="W783" t="s">
        <v>17959</v>
      </c>
      <c r="X783" t="s">
        <v>17960</v>
      </c>
      <c r="Y783" t="s">
        <v>17961</v>
      </c>
    </row>
    <row r="784" spans="1:25" x14ac:dyDescent="0.3">
      <c r="A784">
        <v>39150</v>
      </c>
      <c r="B784" t="s">
        <v>17962</v>
      </c>
      <c r="C784" t="s">
        <v>17963</v>
      </c>
      <c r="D784" t="s">
        <v>17964</v>
      </c>
      <c r="E784" t="s">
        <v>17965</v>
      </c>
      <c r="F784" t="s">
        <v>17966</v>
      </c>
      <c r="G784" t="s">
        <v>17967</v>
      </c>
      <c r="H784" t="s">
        <v>17968</v>
      </c>
      <c r="I784" t="s">
        <v>17969</v>
      </c>
      <c r="J784" t="s">
        <v>17970</v>
      </c>
      <c r="K784" t="s">
        <v>17971</v>
      </c>
      <c r="L784" t="s">
        <v>17972</v>
      </c>
      <c r="M784" t="s">
        <v>17973</v>
      </c>
      <c r="N784" t="s">
        <v>17974</v>
      </c>
      <c r="O784" t="s">
        <v>17975</v>
      </c>
      <c r="P784">
        <f>-584.329902581189 -14.9902061472174 -358.672923669993</f>
        <v>-957.99303239839935</v>
      </c>
      <c r="Q784" t="s">
        <v>17976</v>
      </c>
      <c r="R784" t="s">
        <v>17977</v>
      </c>
      <c r="S784" t="s">
        <v>17978</v>
      </c>
      <c r="T784" t="s">
        <v>17979</v>
      </c>
      <c r="U784" t="s">
        <v>17980</v>
      </c>
      <c r="V784" t="s">
        <v>17981</v>
      </c>
      <c r="W784" t="s">
        <v>17982</v>
      </c>
      <c r="X784" t="s">
        <v>17983</v>
      </c>
      <c r="Y784" t="s">
        <v>17984</v>
      </c>
    </row>
    <row r="785" spans="1:25" x14ac:dyDescent="0.3">
      <c r="A785">
        <v>39200</v>
      </c>
      <c r="B785" t="s">
        <v>17985</v>
      </c>
      <c r="C785" t="s">
        <v>17986</v>
      </c>
      <c r="D785" t="s">
        <v>17987</v>
      </c>
      <c r="E785" t="s">
        <v>17988</v>
      </c>
      <c r="F785" t="s">
        <v>17989</v>
      </c>
      <c r="G785" t="s">
        <v>17990</v>
      </c>
      <c r="H785" t="s">
        <v>17991</v>
      </c>
      <c r="I785" t="s">
        <v>17992</v>
      </c>
      <c r="J785" t="s">
        <v>17993</v>
      </c>
      <c r="K785" t="s">
        <v>17994</v>
      </c>
      <c r="L785" t="s">
        <v>17995</v>
      </c>
      <c r="M785" t="s">
        <v>17996</v>
      </c>
      <c r="N785" t="s">
        <v>17997</v>
      </c>
      <c r="O785" t="s">
        <v>17998</v>
      </c>
      <c r="P785">
        <f>-584.035034247469 -14.9063718511381 -358.679897709617</f>
        <v>-957.62130380822418</v>
      </c>
      <c r="Q785" t="s">
        <v>17999</v>
      </c>
      <c r="R785" t="s">
        <v>18000</v>
      </c>
      <c r="S785" t="s">
        <v>18001</v>
      </c>
      <c r="T785" t="s">
        <v>18002</v>
      </c>
      <c r="U785" t="s">
        <v>18003</v>
      </c>
      <c r="V785" t="s">
        <v>18004</v>
      </c>
      <c r="W785" t="s">
        <v>18005</v>
      </c>
      <c r="X785" t="s">
        <v>18006</v>
      </c>
      <c r="Y785" t="s">
        <v>18007</v>
      </c>
    </row>
    <row r="786" spans="1:25" x14ac:dyDescent="0.3">
      <c r="A786">
        <v>39250</v>
      </c>
      <c r="B786" t="s">
        <v>18008</v>
      </c>
      <c r="C786" t="s">
        <v>18009</v>
      </c>
      <c r="D786" t="s">
        <v>18010</v>
      </c>
      <c r="E786" t="s">
        <v>18011</v>
      </c>
      <c r="F786" t="s">
        <v>18012</v>
      </c>
      <c r="G786" t="s">
        <v>18013</v>
      </c>
      <c r="H786" t="s">
        <v>18014</v>
      </c>
      <c r="I786" t="s">
        <v>18015</v>
      </c>
      <c r="J786" t="s">
        <v>18016</v>
      </c>
      <c r="K786" t="s">
        <v>18017</v>
      </c>
      <c r="L786" t="s">
        <v>18018</v>
      </c>
      <c r="M786" t="s">
        <v>18019</v>
      </c>
      <c r="N786" t="s">
        <v>18020</v>
      </c>
      <c r="O786" t="s">
        <v>18021</v>
      </c>
      <c r="P786">
        <f>-583.874535947727 -14.649573506784 -358.678823729572</f>
        <v>-957.20293318408312</v>
      </c>
      <c r="Q786" t="s">
        <v>18022</v>
      </c>
      <c r="R786" t="s">
        <v>18023</v>
      </c>
      <c r="S786" t="s">
        <v>18024</v>
      </c>
      <c r="T786" t="s">
        <v>18025</v>
      </c>
      <c r="U786" t="s">
        <v>18026</v>
      </c>
      <c r="V786" t="s">
        <v>18027</v>
      </c>
      <c r="W786" t="s">
        <v>18028</v>
      </c>
      <c r="X786" t="s">
        <v>18029</v>
      </c>
      <c r="Y786" t="s">
        <v>18030</v>
      </c>
    </row>
    <row r="787" spans="1:25" x14ac:dyDescent="0.3">
      <c r="A787">
        <v>39300</v>
      </c>
      <c r="B787" t="s">
        <v>18031</v>
      </c>
      <c r="C787" t="s">
        <v>18032</v>
      </c>
      <c r="D787" t="s">
        <v>18033</v>
      </c>
      <c r="E787" t="s">
        <v>18034</v>
      </c>
      <c r="F787" t="s">
        <v>18035</v>
      </c>
      <c r="G787" t="s">
        <v>18036</v>
      </c>
      <c r="H787" t="s">
        <v>18037</v>
      </c>
      <c r="I787" t="s">
        <v>18038</v>
      </c>
      <c r="J787" t="s">
        <v>18039</v>
      </c>
      <c r="K787" t="s">
        <v>18040</v>
      </c>
      <c r="L787" t="s">
        <v>18041</v>
      </c>
      <c r="M787" t="s">
        <v>18042</v>
      </c>
      <c r="N787" t="s">
        <v>18043</v>
      </c>
      <c r="O787" t="s">
        <v>18044</v>
      </c>
      <c r="P787">
        <f>-583.168436698136 -14.588283344634 -358.892174351041</f>
        <v>-956.64889439381091</v>
      </c>
      <c r="Q787" t="s">
        <v>18045</v>
      </c>
      <c r="R787" t="s">
        <v>18046</v>
      </c>
      <c r="S787" t="s">
        <v>18047</v>
      </c>
      <c r="T787" t="s">
        <v>18048</v>
      </c>
      <c r="U787" t="s">
        <v>18049</v>
      </c>
      <c r="V787" t="s">
        <v>18050</v>
      </c>
      <c r="W787" t="s">
        <v>18051</v>
      </c>
      <c r="X787" t="s">
        <v>18052</v>
      </c>
      <c r="Y787" t="s">
        <v>18053</v>
      </c>
    </row>
    <row r="788" spans="1:25" x14ac:dyDescent="0.3">
      <c r="A788">
        <v>39350</v>
      </c>
      <c r="B788" t="s">
        <v>18054</v>
      </c>
      <c r="C788" t="s">
        <v>18055</v>
      </c>
      <c r="D788" t="s">
        <v>18056</v>
      </c>
      <c r="E788" t="s">
        <v>18057</v>
      </c>
      <c r="F788" t="s">
        <v>18058</v>
      </c>
      <c r="G788" t="s">
        <v>18059</v>
      </c>
      <c r="H788" t="s">
        <v>18060</v>
      </c>
      <c r="I788" t="s">
        <v>18061</v>
      </c>
      <c r="J788" t="s">
        <v>18062</v>
      </c>
      <c r="K788" t="s">
        <v>18063</v>
      </c>
      <c r="L788" t="s">
        <v>18064</v>
      </c>
      <c r="M788" t="s">
        <v>18065</v>
      </c>
      <c r="N788" t="s">
        <v>18066</v>
      </c>
      <c r="O788" t="s">
        <v>18067</v>
      </c>
      <c r="P788">
        <f>-582.881832031598 -14.6651658505612 -359.075397757521</f>
        <v>-956.62239563968024</v>
      </c>
      <c r="Q788" t="s">
        <v>18068</v>
      </c>
      <c r="R788" t="s">
        <v>18069</v>
      </c>
      <c r="S788" t="s">
        <v>18070</v>
      </c>
      <c r="T788" t="s">
        <v>18071</v>
      </c>
      <c r="U788" t="s">
        <v>18072</v>
      </c>
      <c r="V788" t="s">
        <v>18073</v>
      </c>
      <c r="W788" t="s">
        <v>18074</v>
      </c>
      <c r="X788" t="s">
        <v>18075</v>
      </c>
      <c r="Y788" t="s">
        <v>18076</v>
      </c>
    </row>
    <row r="789" spans="1:25" x14ac:dyDescent="0.3">
      <c r="A789">
        <v>39400</v>
      </c>
      <c r="B789" t="s">
        <v>18077</v>
      </c>
      <c r="C789" t="s">
        <v>18078</v>
      </c>
      <c r="D789" t="s">
        <v>18079</v>
      </c>
      <c r="E789" t="s">
        <v>18080</v>
      </c>
      <c r="F789" t="s">
        <v>18081</v>
      </c>
      <c r="G789" t="s">
        <v>18082</v>
      </c>
      <c r="H789" t="s">
        <v>18083</v>
      </c>
      <c r="I789" t="s">
        <v>18084</v>
      </c>
      <c r="J789" t="s">
        <v>18085</v>
      </c>
      <c r="K789" t="s">
        <v>18086</v>
      </c>
      <c r="L789" t="s">
        <v>18087</v>
      </c>
      <c r="M789" t="s">
        <v>18088</v>
      </c>
      <c r="N789" t="s">
        <v>18089</v>
      </c>
      <c r="O789" t="s">
        <v>18090</v>
      </c>
      <c r="P789">
        <f>-582.415165389956 -15.2529885807985 -359.432290462971</f>
        <v>-957.10044443372544</v>
      </c>
      <c r="Q789" t="s">
        <v>18091</v>
      </c>
      <c r="R789" t="s">
        <v>18092</v>
      </c>
      <c r="S789" t="s">
        <v>18093</v>
      </c>
      <c r="T789" t="s">
        <v>18094</v>
      </c>
      <c r="U789" t="s">
        <v>18095</v>
      </c>
      <c r="V789" t="s">
        <v>18096</v>
      </c>
      <c r="W789" t="s">
        <v>18097</v>
      </c>
      <c r="X789" t="s">
        <v>18098</v>
      </c>
      <c r="Y789" t="s">
        <v>18099</v>
      </c>
    </row>
    <row r="790" spans="1:25" x14ac:dyDescent="0.3">
      <c r="A790">
        <v>39450</v>
      </c>
      <c r="B790" t="s">
        <v>18100</v>
      </c>
      <c r="C790" t="s">
        <v>18101</v>
      </c>
      <c r="D790" t="s">
        <v>18102</v>
      </c>
      <c r="E790" t="s">
        <v>18103</v>
      </c>
      <c r="F790" t="s">
        <v>18104</v>
      </c>
      <c r="G790" t="s">
        <v>18105</v>
      </c>
      <c r="H790" t="s">
        <v>18106</v>
      </c>
      <c r="I790" t="s">
        <v>18107</v>
      </c>
      <c r="J790" t="s">
        <v>18108</v>
      </c>
      <c r="K790" t="s">
        <v>18109</v>
      </c>
      <c r="L790" t="s">
        <v>18110</v>
      </c>
      <c r="M790" t="s">
        <v>18111</v>
      </c>
      <c r="N790" t="s">
        <v>18112</v>
      </c>
      <c r="O790" t="s">
        <v>18113</v>
      </c>
      <c r="P790">
        <f>-582.255931831121 -15.447862773972 -359.562487016287</f>
        <v>-957.2662816213799</v>
      </c>
      <c r="Q790" t="s">
        <v>18114</v>
      </c>
      <c r="R790" t="s">
        <v>18115</v>
      </c>
      <c r="S790" t="s">
        <v>18116</v>
      </c>
      <c r="T790" t="s">
        <v>18117</v>
      </c>
      <c r="U790" t="s">
        <v>18118</v>
      </c>
      <c r="V790" t="s">
        <v>18119</v>
      </c>
      <c r="W790" t="s">
        <v>18120</v>
      </c>
      <c r="X790" t="s">
        <v>18121</v>
      </c>
      <c r="Y790" t="s">
        <v>18122</v>
      </c>
    </row>
    <row r="791" spans="1:25" x14ac:dyDescent="0.3">
      <c r="A791">
        <v>39500</v>
      </c>
      <c r="B791" t="s">
        <v>18123</v>
      </c>
      <c r="C791" t="s">
        <v>18124</v>
      </c>
      <c r="D791" t="s">
        <v>18125</v>
      </c>
      <c r="E791" t="s">
        <v>18126</v>
      </c>
      <c r="F791" t="s">
        <v>18127</v>
      </c>
      <c r="G791" t="s">
        <v>18128</v>
      </c>
      <c r="H791" t="s">
        <v>18129</v>
      </c>
      <c r="I791" t="s">
        <v>18130</v>
      </c>
      <c r="J791" t="s">
        <v>18131</v>
      </c>
      <c r="K791" t="s">
        <v>18132</v>
      </c>
      <c r="L791" t="s">
        <v>18133</v>
      </c>
      <c r="M791" t="s">
        <v>18134</v>
      </c>
      <c r="N791" t="s">
        <v>18135</v>
      </c>
      <c r="O791" t="s">
        <v>18136</v>
      </c>
      <c r="P791">
        <f>-581.908097622719 -15.4266899731062 -359.686220753908</f>
        <v>-957.02100834973317</v>
      </c>
      <c r="Q791" t="s">
        <v>18137</v>
      </c>
      <c r="R791" t="s">
        <v>18138</v>
      </c>
      <c r="S791" t="s">
        <v>18139</v>
      </c>
      <c r="T791" t="s">
        <v>18140</v>
      </c>
      <c r="U791" t="s">
        <v>18141</v>
      </c>
      <c r="V791" t="s">
        <v>18142</v>
      </c>
      <c r="W791" t="s">
        <v>18143</v>
      </c>
      <c r="X791" t="s">
        <v>18144</v>
      </c>
      <c r="Y791" t="s">
        <v>18145</v>
      </c>
    </row>
    <row r="792" spans="1:25" x14ac:dyDescent="0.3">
      <c r="A792">
        <v>39550</v>
      </c>
      <c r="B792" t="s">
        <v>18146</v>
      </c>
      <c r="C792" t="s">
        <v>18147</v>
      </c>
      <c r="D792" t="s">
        <v>18148</v>
      </c>
      <c r="E792" t="s">
        <v>18149</v>
      </c>
      <c r="F792" t="s">
        <v>18150</v>
      </c>
      <c r="G792" t="s">
        <v>18151</v>
      </c>
      <c r="H792" t="s">
        <v>18152</v>
      </c>
      <c r="I792" t="s">
        <v>18153</v>
      </c>
      <c r="J792" t="s">
        <v>18154</v>
      </c>
      <c r="K792" t="s">
        <v>18155</v>
      </c>
      <c r="L792" t="s">
        <v>18156</v>
      </c>
      <c r="M792" t="s">
        <v>18157</v>
      </c>
      <c r="N792" t="s">
        <v>18158</v>
      </c>
      <c r="O792" t="s">
        <v>18159</v>
      </c>
      <c r="P792">
        <f>-582.094666769762 -15.2219649185599 -359.739680877502</f>
        <v>-957.05631256582387</v>
      </c>
      <c r="Q792" t="s">
        <v>18160</v>
      </c>
      <c r="R792" t="s">
        <v>18161</v>
      </c>
      <c r="S792" t="s">
        <v>18162</v>
      </c>
      <c r="T792" t="s">
        <v>18163</v>
      </c>
      <c r="U792" t="s">
        <v>18164</v>
      </c>
      <c r="V792" t="s">
        <v>18165</v>
      </c>
      <c r="W792" t="s">
        <v>18166</v>
      </c>
      <c r="X792" t="s">
        <v>18167</v>
      </c>
      <c r="Y792" t="s">
        <v>18168</v>
      </c>
    </row>
    <row r="793" spans="1:25" x14ac:dyDescent="0.3">
      <c r="A793">
        <v>39600</v>
      </c>
      <c r="B793" t="s">
        <v>18169</v>
      </c>
      <c r="C793" t="s">
        <v>18170</v>
      </c>
      <c r="D793" t="s">
        <v>18171</v>
      </c>
      <c r="E793" t="s">
        <v>18172</v>
      </c>
      <c r="F793" t="s">
        <v>18173</v>
      </c>
      <c r="G793" t="s">
        <v>18174</v>
      </c>
      <c r="H793" t="s">
        <v>18175</v>
      </c>
      <c r="I793" t="s">
        <v>18176</v>
      </c>
      <c r="J793" t="s">
        <v>18177</v>
      </c>
      <c r="K793" t="s">
        <v>18178</v>
      </c>
      <c r="L793" t="s">
        <v>18179</v>
      </c>
      <c r="M793" t="s">
        <v>18180</v>
      </c>
      <c r="N793" t="s">
        <v>18181</v>
      </c>
      <c r="O793" t="s">
        <v>18182</v>
      </c>
      <c r="P793">
        <f>-582.600236860701 -15.5253450919934 -359.960803861064</f>
        <v>-958.0863858137584</v>
      </c>
      <c r="Q793" t="s">
        <v>18183</v>
      </c>
      <c r="R793" t="s">
        <v>18184</v>
      </c>
      <c r="S793" t="s">
        <v>18185</v>
      </c>
      <c r="T793" t="s">
        <v>18186</v>
      </c>
      <c r="U793" t="s">
        <v>18187</v>
      </c>
      <c r="V793" t="s">
        <v>18188</v>
      </c>
      <c r="W793" t="s">
        <v>18189</v>
      </c>
      <c r="X793" t="s">
        <v>18190</v>
      </c>
      <c r="Y793" t="s">
        <v>18191</v>
      </c>
    </row>
    <row r="794" spans="1:25" x14ac:dyDescent="0.3">
      <c r="A794">
        <v>39650</v>
      </c>
      <c r="B794" t="s">
        <v>18192</v>
      </c>
      <c r="C794" t="s">
        <v>18193</v>
      </c>
      <c r="D794" t="s">
        <v>18194</v>
      </c>
      <c r="E794" t="s">
        <v>18195</v>
      </c>
      <c r="F794" t="s">
        <v>18196</v>
      </c>
      <c r="G794" t="s">
        <v>18197</v>
      </c>
      <c r="H794" t="s">
        <v>18198</v>
      </c>
      <c r="I794" t="s">
        <v>18199</v>
      </c>
      <c r="J794" t="s">
        <v>18200</v>
      </c>
      <c r="K794" t="s">
        <v>18201</v>
      </c>
      <c r="L794" t="s">
        <v>18202</v>
      </c>
      <c r="M794" t="s">
        <v>18203</v>
      </c>
      <c r="N794" t="s">
        <v>18204</v>
      </c>
      <c r="O794" t="s">
        <v>18205</v>
      </c>
      <c r="P794">
        <f>-583.07709883696 -15.9169500209816 -360.086941086216</f>
        <v>-959.08098994415764</v>
      </c>
      <c r="Q794" t="s">
        <v>18206</v>
      </c>
      <c r="R794" t="s">
        <v>18207</v>
      </c>
      <c r="S794" t="s">
        <v>18208</v>
      </c>
      <c r="T794" t="s">
        <v>18209</v>
      </c>
      <c r="U794" t="s">
        <v>18210</v>
      </c>
      <c r="V794" t="s">
        <v>18211</v>
      </c>
      <c r="W794" t="s">
        <v>18212</v>
      </c>
      <c r="X794" t="s">
        <v>18213</v>
      </c>
      <c r="Y794" t="s">
        <v>18214</v>
      </c>
    </row>
    <row r="795" spans="1:25" x14ac:dyDescent="0.3">
      <c r="A795">
        <v>39700</v>
      </c>
      <c r="B795" t="s">
        <v>18215</v>
      </c>
      <c r="C795" t="s">
        <v>18216</v>
      </c>
      <c r="D795" t="s">
        <v>18217</v>
      </c>
      <c r="E795" t="s">
        <v>18218</v>
      </c>
      <c r="F795" t="s">
        <v>18219</v>
      </c>
      <c r="G795" t="s">
        <v>18220</v>
      </c>
      <c r="H795" t="s">
        <v>18221</v>
      </c>
      <c r="I795" t="s">
        <v>18222</v>
      </c>
      <c r="J795" t="s">
        <v>18223</v>
      </c>
      <c r="K795" t="s">
        <v>18224</v>
      </c>
      <c r="L795" t="s">
        <v>18225</v>
      </c>
      <c r="M795" t="s">
        <v>18226</v>
      </c>
      <c r="N795" t="s">
        <v>18227</v>
      </c>
      <c r="O795" t="s">
        <v>18228</v>
      </c>
      <c r="P795">
        <f>-584.441597393328 -16.7790873508252 -360.347860216387</f>
        <v>-961.56854496054029</v>
      </c>
      <c r="Q795" t="s">
        <v>18229</v>
      </c>
      <c r="R795" t="s">
        <v>18230</v>
      </c>
      <c r="S795" t="s">
        <v>18231</v>
      </c>
      <c r="T795" t="s">
        <v>18232</v>
      </c>
      <c r="U795" t="s">
        <v>18233</v>
      </c>
      <c r="V795" t="s">
        <v>18234</v>
      </c>
      <c r="W795" t="s">
        <v>18235</v>
      </c>
      <c r="X795" t="s">
        <v>18236</v>
      </c>
      <c r="Y795" t="s">
        <v>18237</v>
      </c>
    </row>
    <row r="796" spans="1:25" x14ac:dyDescent="0.3">
      <c r="A796">
        <v>39750</v>
      </c>
      <c r="B796" t="s">
        <v>18238</v>
      </c>
      <c r="C796" t="s">
        <v>18239</v>
      </c>
      <c r="D796" t="s">
        <v>18240</v>
      </c>
      <c r="E796" t="s">
        <v>18241</v>
      </c>
      <c r="F796" t="s">
        <v>18242</v>
      </c>
      <c r="G796" t="s">
        <v>18243</v>
      </c>
      <c r="H796" t="s">
        <v>18244</v>
      </c>
      <c r="I796" t="s">
        <v>18245</v>
      </c>
      <c r="J796" t="s">
        <v>18246</v>
      </c>
      <c r="K796" t="s">
        <v>18247</v>
      </c>
      <c r="L796" t="s">
        <v>18248</v>
      </c>
      <c r="M796" t="s">
        <v>18249</v>
      </c>
      <c r="N796" t="s">
        <v>18250</v>
      </c>
      <c r="O796" t="s">
        <v>18251</v>
      </c>
      <c r="P796">
        <f>-585.074856730099 -17.0909474551081 -360.472922900508</f>
        <v>-962.63872708571512</v>
      </c>
      <c r="Q796" t="s">
        <v>18252</v>
      </c>
      <c r="R796" t="s">
        <v>18253</v>
      </c>
      <c r="S796" t="s">
        <v>18254</v>
      </c>
      <c r="T796" t="s">
        <v>18255</v>
      </c>
      <c r="U796" t="s">
        <v>18256</v>
      </c>
      <c r="V796" t="s">
        <v>18257</v>
      </c>
      <c r="W796" t="s">
        <v>18258</v>
      </c>
      <c r="X796" t="s">
        <v>18259</v>
      </c>
      <c r="Y796" t="s">
        <v>18260</v>
      </c>
    </row>
    <row r="797" spans="1:25" x14ac:dyDescent="0.3">
      <c r="A797">
        <v>39800</v>
      </c>
      <c r="B797" t="s">
        <v>18261</v>
      </c>
      <c r="C797" t="s">
        <v>18262</v>
      </c>
      <c r="D797" t="s">
        <v>18263</v>
      </c>
      <c r="E797" t="s">
        <v>18264</v>
      </c>
      <c r="F797" t="s">
        <v>18265</v>
      </c>
      <c r="G797" t="s">
        <v>18266</v>
      </c>
      <c r="H797" t="s">
        <v>18267</v>
      </c>
      <c r="I797" t="s">
        <v>18268</v>
      </c>
      <c r="J797" t="s">
        <v>18269</v>
      </c>
      <c r="K797" t="s">
        <v>18270</v>
      </c>
      <c r="L797" t="s">
        <v>18271</v>
      </c>
      <c r="M797" t="s">
        <v>18272</v>
      </c>
      <c r="N797" t="s">
        <v>18273</v>
      </c>
      <c r="O797" t="s">
        <v>18274</v>
      </c>
      <c r="P797">
        <f>-585.775917035951 -17.1848605192345 -360.658850888393</f>
        <v>-963.61962844357845</v>
      </c>
      <c r="Q797" t="s">
        <v>18275</v>
      </c>
      <c r="R797" t="s">
        <v>18276</v>
      </c>
      <c r="S797" t="s">
        <v>18277</v>
      </c>
      <c r="T797" t="s">
        <v>18278</v>
      </c>
      <c r="U797" t="s">
        <v>18279</v>
      </c>
      <c r="V797" t="s">
        <v>18280</v>
      </c>
      <c r="W797" t="s">
        <v>18281</v>
      </c>
      <c r="X797" t="s">
        <v>18282</v>
      </c>
      <c r="Y797" t="s">
        <v>18283</v>
      </c>
    </row>
    <row r="798" spans="1:25" x14ac:dyDescent="0.3">
      <c r="A798">
        <v>39850</v>
      </c>
      <c r="B798" t="s">
        <v>18284</v>
      </c>
      <c r="C798" t="s">
        <v>18285</v>
      </c>
      <c r="D798" t="s">
        <v>18286</v>
      </c>
      <c r="E798" t="s">
        <v>18287</v>
      </c>
      <c r="F798" t="s">
        <v>18288</v>
      </c>
      <c r="G798" t="s">
        <v>18289</v>
      </c>
      <c r="H798" t="s">
        <v>18290</v>
      </c>
      <c r="I798" t="s">
        <v>18291</v>
      </c>
      <c r="J798" t="s">
        <v>18292</v>
      </c>
      <c r="K798" t="s">
        <v>18293</v>
      </c>
      <c r="L798" t="s">
        <v>18294</v>
      </c>
      <c r="M798" t="s">
        <v>18295</v>
      </c>
      <c r="N798" t="s">
        <v>18296</v>
      </c>
      <c r="O798" t="s">
        <v>18297</v>
      </c>
      <c r="P798">
        <f>-585.644309095218 -17.0683842826415 -360.786152754985</f>
        <v>-963.49884613284451</v>
      </c>
      <c r="Q798" t="s">
        <v>18298</v>
      </c>
      <c r="R798" t="s">
        <v>18299</v>
      </c>
      <c r="S798" t="s">
        <v>18300</v>
      </c>
      <c r="T798" t="s">
        <v>18301</v>
      </c>
      <c r="U798" t="s">
        <v>18302</v>
      </c>
      <c r="V798" t="s">
        <v>18303</v>
      </c>
      <c r="W798" t="s">
        <v>18304</v>
      </c>
      <c r="X798" t="s">
        <v>18305</v>
      </c>
      <c r="Y798" t="s">
        <v>18306</v>
      </c>
    </row>
    <row r="799" spans="1:25" x14ac:dyDescent="0.3">
      <c r="A799">
        <v>39900</v>
      </c>
      <c r="B799" t="s">
        <v>18307</v>
      </c>
      <c r="C799" t="s">
        <v>18308</v>
      </c>
      <c r="D799" t="s">
        <v>18309</v>
      </c>
      <c r="E799" t="s">
        <v>18310</v>
      </c>
      <c r="F799" t="s">
        <v>18311</v>
      </c>
      <c r="G799" t="s">
        <v>18312</v>
      </c>
      <c r="H799" t="s">
        <v>18313</v>
      </c>
      <c r="I799" t="s">
        <v>18314</v>
      </c>
      <c r="J799" t="s">
        <v>18315</v>
      </c>
      <c r="K799" t="s">
        <v>18316</v>
      </c>
      <c r="L799" t="s">
        <v>18317</v>
      </c>
      <c r="M799" t="s">
        <v>18318</v>
      </c>
      <c r="N799" t="s">
        <v>18319</v>
      </c>
      <c r="O799" t="s">
        <v>18320</v>
      </c>
      <c r="P799">
        <f>-585.547592945159 -17.0057340132303 -360.866936188045</f>
        <v>-963.42026314643419</v>
      </c>
      <c r="Q799" t="s">
        <v>18321</v>
      </c>
      <c r="R799" t="s">
        <v>18322</v>
      </c>
      <c r="S799" t="s">
        <v>18323</v>
      </c>
      <c r="T799" t="s">
        <v>18324</v>
      </c>
      <c r="U799" t="s">
        <v>18325</v>
      </c>
      <c r="V799" t="s">
        <v>18326</v>
      </c>
      <c r="W799" t="s">
        <v>18327</v>
      </c>
      <c r="X799" t="s">
        <v>18328</v>
      </c>
      <c r="Y799" t="s">
        <v>18329</v>
      </c>
    </row>
    <row r="800" spans="1:25" x14ac:dyDescent="0.3">
      <c r="A800">
        <v>39950</v>
      </c>
      <c r="B800" t="s">
        <v>18330</v>
      </c>
      <c r="C800" t="s">
        <v>18331</v>
      </c>
      <c r="D800" t="s">
        <v>18332</v>
      </c>
      <c r="E800" t="s">
        <v>18333</v>
      </c>
      <c r="F800" t="s">
        <v>18334</v>
      </c>
      <c r="G800" t="s">
        <v>18335</v>
      </c>
      <c r="H800" t="s">
        <v>18336</v>
      </c>
      <c r="I800" t="s">
        <v>18337</v>
      </c>
      <c r="J800" t="s">
        <v>18338</v>
      </c>
      <c r="K800" t="s">
        <v>18339</v>
      </c>
      <c r="L800" t="s">
        <v>18340</v>
      </c>
      <c r="M800" t="s">
        <v>18341</v>
      </c>
      <c r="N800" t="s">
        <v>18342</v>
      </c>
      <c r="O800" t="s">
        <v>18343</v>
      </c>
      <c r="P800">
        <f>-585.469380756347 -17.0643632696399 -360.917232490942</f>
        <v>-963.4509765169289</v>
      </c>
      <c r="Q800" t="s">
        <v>18344</v>
      </c>
      <c r="R800" t="s">
        <v>18345</v>
      </c>
      <c r="S800" t="s">
        <v>18346</v>
      </c>
      <c r="T800" t="s">
        <v>18347</v>
      </c>
      <c r="U800" t="s">
        <v>18348</v>
      </c>
      <c r="V800" t="s">
        <v>18349</v>
      </c>
      <c r="W800" t="s">
        <v>18350</v>
      </c>
      <c r="X800" t="s">
        <v>18351</v>
      </c>
      <c r="Y800" t="s">
        <v>18352</v>
      </c>
    </row>
    <row r="801" spans="1:25" x14ac:dyDescent="0.3">
      <c r="A801">
        <v>40000</v>
      </c>
      <c r="B801" t="s">
        <v>18353</v>
      </c>
      <c r="C801" t="s">
        <v>18354</v>
      </c>
      <c r="D801" t="s">
        <v>18355</v>
      </c>
      <c r="E801" t="s">
        <v>18356</v>
      </c>
      <c r="F801" t="s">
        <v>18357</v>
      </c>
      <c r="G801" t="s">
        <v>18358</v>
      </c>
      <c r="H801" t="s">
        <v>18359</v>
      </c>
      <c r="I801" t="s">
        <v>18360</v>
      </c>
      <c r="J801" t="s">
        <v>18361</v>
      </c>
      <c r="K801" t="s">
        <v>18362</v>
      </c>
      <c r="L801" t="s">
        <v>18363</v>
      </c>
      <c r="M801" t="s">
        <v>18364</v>
      </c>
      <c r="N801" t="s">
        <v>18365</v>
      </c>
      <c r="O801" t="s">
        <v>18366</v>
      </c>
      <c r="P801">
        <f>-585.428217112989 -17.1386707915581 -360.98882154265</f>
        <v>-963.55570944719716</v>
      </c>
      <c r="Q801" t="s">
        <v>18367</v>
      </c>
      <c r="R801" t="s">
        <v>18368</v>
      </c>
      <c r="S801" t="s">
        <v>18369</v>
      </c>
      <c r="T801" t="s">
        <v>18370</v>
      </c>
      <c r="U801" t="s">
        <v>18371</v>
      </c>
      <c r="V801" t="s">
        <v>18372</v>
      </c>
      <c r="W801" t="s">
        <v>18373</v>
      </c>
      <c r="X801" t="s">
        <v>18374</v>
      </c>
      <c r="Y801" t="s">
        <v>18375</v>
      </c>
    </row>
    <row r="802" spans="1:25" x14ac:dyDescent="0.3">
      <c r="A802">
        <v>40050</v>
      </c>
      <c r="B802" t="s">
        <v>18376</v>
      </c>
      <c r="C802" t="s">
        <v>18377</v>
      </c>
      <c r="D802" t="s">
        <v>18378</v>
      </c>
      <c r="E802" t="s">
        <v>18379</v>
      </c>
      <c r="F802" t="s">
        <v>18380</v>
      </c>
      <c r="G802" t="s">
        <v>18381</v>
      </c>
      <c r="H802" t="s">
        <v>18382</v>
      </c>
      <c r="I802" t="s">
        <v>18383</v>
      </c>
      <c r="J802" t="s">
        <v>18384</v>
      </c>
      <c r="K802" t="s">
        <v>18385</v>
      </c>
      <c r="L802" t="s">
        <v>18386</v>
      </c>
      <c r="M802" t="s">
        <v>18387</v>
      </c>
      <c r="N802" t="s">
        <v>18388</v>
      </c>
      <c r="O802" t="s">
        <v>18389</v>
      </c>
      <c r="P802">
        <f>-585.391497395854 -16.8752349392159 -360.986028091548</f>
        <v>-963.2527604266179</v>
      </c>
      <c r="Q802" t="s">
        <v>18390</v>
      </c>
      <c r="R802" t="s">
        <v>18391</v>
      </c>
      <c r="S802" t="s">
        <v>18392</v>
      </c>
      <c r="T802" t="s">
        <v>18393</v>
      </c>
      <c r="U802" t="s">
        <v>18394</v>
      </c>
      <c r="V802" t="s">
        <v>18395</v>
      </c>
      <c r="W802" t="s">
        <v>18396</v>
      </c>
      <c r="X802" t="s">
        <v>18397</v>
      </c>
      <c r="Y802" t="s">
        <v>18398</v>
      </c>
    </row>
    <row r="803" spans="1:25" x14ac:dyDescent="0.3">
      <c r="A803">
        <v>40100</v>
      </c>
      <c r="B803" t="s">
        <v>18399</v>
      </c>
      <c r="C803" t="s">
        <v>18400</v>
      </c>
      <c r="D803" t="s">
        <v>18401</v>
      </c>
      <c r="E803" t="s">
        <v>18402</v>
      </c>
      <c r="F803" t="s">
        <v>18403</v>
      </c>
      <c r="G803" t="s">
        <v>18404</v>
      </c>
      <c r="H803" t="s">
        <v>18405</v>
      </c>
      <c r="I803" t="s">
        <v>18406</v>
      </c>
      <c r="J803" t="s">
        <v>18407</v>
      </c>
      <c r="K803" t="s">
        <v>18408</v>
      </c>
      <c r="L803" t="s">
        <v>18409</v>
      </c>
      <c r="M803" t="s">
        <v>18410</v>
      </c>
      <c r="N803" t="s">
        <v>18411</v>
      </c>
      <c r="O803" t="s">
        <v>18412</v>
      </c>
      <c r="P803">
        <f>-585.08681924549 -16.2680578297682 -361.087860059067</f>
        <v>-962.44273713432517</v>
      </c>
      <c r="Q803" t="s">
        <v>18413</v>
      </c>
      <c r="R803" t="s">
        <v>18414</v>
      </c>
      <c r="S803" t="s">
        <v>18415</v>
      </c>
      <c r="T803" t="s">
        <v>18416</v>
      </c>
      <c r="U803" t="s">
        <v>18417</v>
      </c>
      <c r="V803" t="s">
        <v>18418</v>
      </c>
      <c r="W803" t="s">
        <v>18419</v>
      </c>
      <c r="X803" t="s">
        <v>18420</v>
      </c>
      <c r="Y803" t="s">
        <v>18421</v>
      </c>
    </row>
    <row r="804" spans="1:25" x14ac:dyDescent="0.3">
      <c r="A804">
        <v>40150</v>
      </c>
      <c r="B804" t="s">
        <v>18422</v>
      </c>
      <c r="C804" t="s">
        <v>18423</v>
      </c>
      <c r="D804" t="s">
        <v>18424</v>
      </c>
      <c r="E804" t="s">
        <v>18425</v>
      </c>
      <c r="F804" t="s">
        <v>18426</v>
      </c>
      <c r="G804" t="s">
        <v>18427</v>
      </c>
      <c r="H804" t="s">
        <v>18428</v>
      </c>
      <c r="I804" t="s">
        <v>18429</v>
      </c>
      <c r="J804" t="s">
        <v>18430</v>
      </c>
      <c r="K804" t="s">
        <v>18431</v>
      </c>
      <c r="L804" t="s">
        <v>18432</v>
      </c>
      <c r="M804" t="s">
        <v>18433</v>
      </c>
      <c r="N804" t="s">
        <v>18434</v>
      </c>
      <c r="O804" t="s">
        <v>18435</v>
      </c>
      <c r="P804">
        <f>-584.8521548018 -15.6872960855617 -361.110726217073</f>
        <v>-961.65017710443476</v>
      </c>
      <c r="Q804" t="s">
        <v>18436</v>
      </c>
      <c r="R804" t="s">
        <v>18437</v>
      </c>
      <c r="S804" t="s">
        <v>18438</v>
      </c>
      <c r="T804" t="s">
        <v>18439</v>
      </c>
      <c r="U804" t="s">
        <v>18440</v>
      </c>
      <c r="V804" t="s">
        <v>18441</v>
      </c>
      <c r="W804" t="s">
        <v>18442</v>
      </c>
      <c r="X804" t="s">
        <v>18443</v>
      </c>
      <c r="Y804" t="s">
        <v>18444</v>
      </c>
    </row>
    <row r="805" spans="1:25" x14ac:dyDescent="0.3">
      <c r="A805">
        <v>40200</v>
      </c>
      <c r="B805" t="s">
        <v>18445</v>
      </c>
      <c r="C805" t="s">
        <v>18446</v>
      </c>
      <c r="D805" t="s">
        <v>18447</v>
      </c>
      <c r="E805" t="s">
        <v>18448</v>
      </c>
      <c r="F805" t="s">
        <v>18449</v>
      </c>
      <c r="G805" t="s">
        <v>18450</v>
      </c>
      <c r="H805" t="s">
        <v>18451</v>
      </c>
      <c r="I805" t="s">
        <v>18452</v>
      </c>
      <c r="J805" t="s">
        <v>18453</v>
      </c>
      <c r="K805" t="s">
        <v>18454</v>
      </c>
      <c r="L805" t="s">
        <v>18455</v>
      </c>
      <c r="M805" t="s">
        <v>18456</v>
      </c>
      <c r="N805" t="s">
        <v>18457</v>
      </c>
      <c r="O805" t="s">
        <v>18458</v>
      </c>
      <c r="P805">
        <f>-584.521903421861 -15.1781611984638 -361.100606581875</f>
        <v>-960.80067120219985</v>
      </c>
      <c r="Q805" t="s">
        <v>18459</v>
      </c>
      <c r="R805" t="s">
        <v>18460</v>
      </c>
      <c r="S805" t="s">
        <v>18461</v>
      </c>
      <c r="T805" t="s">
        <v>18462</v>
      </c>
      <c r="U805" t="s">
        <v>18463</v>
      </c>
      <c r="V805" t="s">
        <v>18464</v>
      </c>
      <c r="W805" t="s">
        <v>18465</v>
      </c>
      <c r="X805" t="s">
        <v>18466</v>
      </c>
      <c r="Y805" t="s">
        <v>18467</v>
      </c>
    </row>
    <row r="806" spans="1:25" x14ac:dyDescent="0.3">
      <c r="A806">
        <v>40250</v>
      </c>
      <c r="B806" t="s">
        <v>18468</v>
      </c>
      <c r="C806" t="s">
        <v>18469</v>
      </c>
      <c r="D806" t="s">
        <v>18470</v>
      </c>
      <c r="E806" t="s">
        <v>18471</v>
      </c>
      <c r="F806" t="s">
        <v>18472</v>
      </c>
      <c r="G806" t="s">
        <v>18473</v>
      </c>
      <c r="H806" t="s">
        <v>18474</v>
      </c>
      <c r="I806" t="s">
        <v>18475</v>
      </c>
      <c r="J806" t="s">
        <v>18476</v>
      </c>
      <c r="K806" t="s">
        <v>18477</v>
      </c>
      <c r="L806" t="s">
        <v>18478</v>
      </c>
      <c r="M806" t="s">
        <v>18479</v>
      </c>
      <c r="N806" t="s">
        <v>18480</v>
      </c>
      <c r="O806" t="s">
        <v>18481</v>
      </c>
      <c r="P806">
        <f>-584.150407650707 -14.3377564711607 -360.985897953493</f>
        <v>-959.47406207536073</v>
      </c>
      <c r="Q806" t="s">
        <v>18482</v>
      </c>
      <c r="R806" t="s">
        <v>18483</v>
      </c>
      <c r="S806" t="s">
        <v>18484</v>
      </c>
      <c r="T806" t="s">
        <v>18485</v>
      </c>
      <c r="U806" t="s">
        <v>18486</v>
      </c>
      <c r="V806" t="s">
        <v>18487</v>
      </c>
      <c r="W806" t="s">
        <v>18488</v>
      </c>
      <c r="X806" t="s">
        <v>18489</v>
      </c>
      <c r="Y806" t="s">
        <v>18490</v>
      </c>
    </row>
    <row r="807" spans="1:25" x14ac:dyDescent="0.3">
      <c r="A807">
        <v>40300</v>
      </c>
      <c r="B807" t="s">
        <v>18491</v>
      </c>
      <c r="C807" t="s">
        <v>18492</v>
      </c>
      <c r="D807" t="s">
        <v>18493</v>
      </c>
      <c r="E807" t="s">
        <v>18494</v>
      </c>
      <c r="F807" t="s">
        <v>18495</v>
      </c>
      <c r="G807" t="s">
        <v>18496</v>
      </c>
      <c r="H807" t="s">
        <v>18497</v>
      </c>
      <c r="I807" t="s">
        <v>18498</v>
      </c>
      <c r="J807" t="s">
        <v>18499</v>
      </c>
      <c r="K807" t="s">
        <v>18500</v>
      </c>
      <c r="L807" t="s">
        <v>18501</v>
      </c>
      <c r="M807" t="s">
        <v>18502</v>
      </c>
      <c r="N807" t="s">
        <v>18503</v>
      </c>
      <c r="O807" t="s">
        <v>18504</v>
      </c>
      <c r="P807">
        <f>-583.380572737573 -13.3150874291093 -360.920591770611</f>
        <v>-957.61625193729333</v>
      </c>
      <c r="Q807" t="s">
        <v>18505</v>
      </c>
      <c r="R807" t="s">
        <v>18506</v>
      </c>
      <c r="S807" t="s">
        <v>18507</v>
      </c>
      <c r="T807" t="s">
        <v>18508</v>
      </c>
      <c r="U807" t="s">
        <v>18509</v>
      </c>
      <c r="V807" t="s">
        <v>18510</v>
      </c>
      <c r="W807" t="s">
        <v>18511</v>
      </c>
      <c r="X807" t="s">
        <v>18512</v>
      </c>
      <c r="Y807" t="s">
        <v>18513</v>
      </c>
    </row>
    <row r="808" spans="1:25" x14ac:dyDescent="0.3">
      <c r="A808">
        <v>40350</v>
      </c>
      <c r="B808" t="s">
        <v>18514</v>
      </c>
      <c r="C808" t="s">
        <v>18515</v>
      </c>
      <c r="D808" t="s">
        <v>18516</v>
      </c>
      <c r="E808" t="s">
        <v>18517</v>
      </c>
      <c r="F808" t="s">
        <v>18518</v>
      </c>
      <c r="G808" t="s">
        <v>18519</v>
      </c>
      <c r="H808" t="s">
        <v>18520</v>
      </c>
      <c r="I808" t="s">
        <v>18521</v>
      </c>
      <c r="J808" t="s">
        <v>18522</v>
      </c>
      <c r="K808" t="s">
        <v>18523</v>
      </c>
      <c r="L808" t="s">
        <v>18524</v>
      </c>
      <c r="M808" t="s">
        <v>18525</v>
      </c>
      <c r="N808" t="s">
        <v>18526</v>
      </c>
      <c r="O808" t="s">
        <v>18527</v>
      </c>
      <c r="P808">
        <f>-583.037117482006 -12.6128023450694 -360.841973495361</f>
        <v>-956.49189332243645</v>
      </c>
      <c r="Q808" t="s">
        <v>18528</v>
      </c>
      <c r="R808" t="s">
        <v>18529</v>
      </c>
      <c r="S808" t="s">
        <v>18530</v>
      </c>
      <c r="T808" t="s">
        <v>18531</v>
      </c>
      <c r="U808" t="s">
        <v>18532</v>
      </c>
      <c r="V808" t="s">
        <v>18533</v>
      </c>
      <c r="W808" t="s">
        <v>18534</v>
      </c>
      <c r="X808" t="s">
        <v>18535</v>
      </c>
      <c r="Y808" t="s">
        <v>18536</v>
      </c>
    </row>
    <row r="809" spans="1:25" x14ac:dyDescent="0.3">
      <c r="A809">
        <v>40400</v>
      </c>
      <c r="B809" t="s">
        <v>18537</v>
      </c>
      <c r="C809" t="s">
        <v>18538</v>
      </c>
      <c r="D809" t="s">
        <v>18539</v>
      </c>
      <c r="E809" t="s">
        <v>18540</v>
      </c>
      <c r="F809" t="s">
        <v>18541</v>
      </c>
      <c r="G809" t="s">
        <v>18542</v>
      </c>
      <c r="H809" t="s">
        <v>18543</v>
      </c>
      <c r="I809" t="s">
        <v>18544</v>
      </c>
      <c r="J809" t="s">
        <v>18545</v>
      </c>
      <c r="K809" t="s">
        <v>18546</v>
      </c>
      <c r="L809" t="s">
        <v>18547</v>
      </c>
      <c r="M809" t="s">
        <v>18548</v>
      </c>
      <c r="N809" t="s">
        <v>18549</v>
      </c>
      <c r="O809" t="s">
        <v>18550</v>
      </c>
      <c r="P809">
        <f>-582.511694520989 -12.0314962775205 -360.649588526485</f>
        <v>-955.19277932499449</v>
      </c>
      <c r="Q809" t="s">
        <v>18551</v>
      </c>
      <c r="R809" t="s">
        <v>18552</v>
      </c>
      <c r="S809" t="s">
        <v>18553</v>
      </c>
      <c r="T809" t="s">
        <v>18554</v>
      </c>
      <c r="U809" t="s">
        <v>18555</v>
      </c>
      <c r="V809" t="s">
        <v>18556</v>
      </c>
      <c r="W809" t="s">
        <v>18557</v>
      </c>
      <c r="X809" t="s">
        <v>18558</v>
      </c>
      <c r="Y809" t="s">
        <v>18559</v>
      </c>
    </row>
    <row r="810" spans="1:25" x14ac:dyDescent="0.3">
      <c r="A810">
        <v>40450</v>
      </c>
      <c r="B810" t="s">
        <v>18560</v>
      </c>
      <c r="C810" t="s">
        <v>18561</v>
      </c>
      <c r="D810" t="s">
        <v>18562</v>
      </c>
      <c r="E810" t="s">
        <v>18563</v>
      </c>
      <c r="F810" t="s">
        <v>18564</v>
      </c>
      <c r="G810" t="s">
        <v>18565</v>
      </c>
      <c r="H810" t="s">
        <v>18566</v>
      </c>
      <c r="I810" t="s">
        <v>18567</v>
      </c>
      <c r="J810" t="s">
        <v>18568</v>
      </c>
      <c r="K810" t="s">
        <v>18569</v>
      </c>
      <c r="L810" t="s">
        <v>18570</v>
      </c>
      <c r="M810" t="s">
        <v>18571</v>
      </c>
      <c r="N810" t="s">
        <v>18572</v>
      </c>
      <c r="O810" t="s">
        <v>18573</v>
      </c>
      <c r="P810">
        <f>-582.602198243527 -11.6095289288476 -360.548963474317</f>
        <v>-954.76069064669161</v>
      </c>
      <c r="Q810" t="s">
        <v>18574</v>
      </c>
      <c r="R810" t="s">
        <v>18575</v>
      </c>
      <c r="S810" t="s">
        <v>18576</v>
      </c>
      <c r="T810" t="s">
        <v>18577</v>
      </c>
      <c r="U810" t="s">
        <v>18578</v>
      </c>
      <c r="V810" t="s">
        <v>18579</v>
      </c>
      <c r="W810" t="s">
        <v>18580</v>
      </c>
      <c r="X810" t="s">
        <v>18581</v>
      </c>
      <c r="Y810" t="s">
        <v>18582</v>
      </c>
    </row>
    <row r="811" spans="1:25" x14ac:dyDescent="0.3">
      <c r="A811">
        <v>40500</v>
      </c>
      <c r="B811" t="s">
        <v>18583</v>
      </c>
      <c r="C811" t="s">
        <v>18584</v>
      </c>
      <c r="D811" t="s">
        <v>18585</v>
      </c>
      <c r="E811" t="s">
        <v>18586</v>
      </c>
      <c r="F811" t="s">
        <v>18587</v>
      </c>
      <c r="G811" t="s">
        <v>18588</v>
      </c>
      <c r="H811" t="s">
        <v>18589</v>
      </c>
      <c r="I811" t="s">
        <v>18590</v>
      </c>
      <c r="J811" t="s">
        <v>18591</v>
      </c>
      <c r="K811" t="s">
        <v>18592</v>
      </c>
      <c r="L811" t="s">
        <v>18593</v>
      </c>
      <c r="M811" t="s">
        <v>18594</v>
      </c>
      <c r="N811" t="s">
        <v>18595</v>
      </c>
      <c r="O811" t="s">
        <v>18596</v>
      </c>
      <c r="P811">
        <f>-582.868693593478 -10.7741788377773 -360.389234945691</f>
        <v>-954.03210737694633</v>
      </c>
      <c r="Q811" t="s">
        <v>18597</v>
      </c>
      <c r="R811" t="s">
        <v>18598</v>
      </c>
      <c r="S811" t="s">
        <v>18599</v>
      </c>
      <c r="T811" t="s">
        <v>18600</v>
      </c>
      <c r="U811" t="s">
        <v>18601</v>
      </c>
      <c r="V811" t="s">
        <v>18602</v>
      </c>
      <c r="W811" t="s">
        <v>18603</v>
      </c>
      <c r="X811" t="s">
        <v>18604</v>
      </c>
      <c r="Y811" t="s">
        <v>18605</v>
      </c>
    </row>
    <row r="812" spans="1:25" x14ac:dyDescent="0.3">
      <c r="A812">
        <v>40550</v>
      </c>
      <c r="B812" t="s">
        <v>18606</v>
      </c>
      <c r="C812" t="s">
        <v>18607</v>
      </c>
      <c r="D812" t="s">
        <v>18608</v>
      </c>
      <c r="E812" t="s">
        <v>18609</v>
      </c>
      <c r="F812" t="s">
        <v>18610</v>
      </c>
      <c r="G812" t="s">
        <v>18611</v>
      </c>
      <c r="H812" t="s">
        <v>18612</v>
      </c>
      <c r="I812" t="s">
        <v>18613</v>
      </c>
      <c r="J812" t="s">
        <v>18614</v>
      </c>
      <c r="K812" t="s">
        <v>18615</v>
      </c>
      <c r="L812" t="s">
        <v>18616</v>
      </c>
      <c r="M812" t="s">
        <v>18617</v>
      </c>
      <c r="N812" t="s">
        <v>18618</v>
      </c>
      <c r="O812" t="s">
        <v>18619</v>
      </c>
      <c r="P812">
        <f>-583.168391107408 -10.5720730737785 -360.299147257586</f>
        <v>-954.03961143877245</v>
      </c>
      <c r="Q812" t="s">
        <v>18620</v>
      </c>
      <c r="R812" t="s">
        <v>18621</v>
      </c>
      <c r="S812" t="s">
        <v>18622</v>
      </c>
      <c r="T812" t="s">
        <v>18623</v>
      </c>
      <c r="U812" t="s">
        <v>18624</v>
      </c>
      <c r="V812" t="s">
        <v>18625</v>
      </c>
      <c r="W812" t="s">
        <v>18626</v>
      </c>
      <c r="X812" t="s">
        <v>18627</v>
      </c>
      <c r="Y812" t="s">
        <v>18628</v>
      </c>
    </row>
    <row r="813" spans="1:25" x14ac:dyDescent="0.3">
      <c r="A813">
        <v>40600</v>
      </c>
      <c r="B813" t="s">
        <v>18629</v>
      </c>
      <c r="C813" t="s">
        <v>18630</v>
      </c>
      <c r="D813" t="s">
        <v>18631</v>
      </c>
      <c r="E813" t="s">
        <v>18632</v>
      </c>
      <c r="F813" t="s">
        <v>18633</v>
      </c>
      <c r="G813" t="s">
        <v>18634</v>
      </c>
      <c r="H813" t="s">
        <v>18635</v>
      </c>
      <c r="I813" t="s">
        <v>18636</v>
      </c>
      <c r="J813" t="s">
        <v>18637</v>
      </c>
      <c r="K813" t="s">
        <v>18638</v>
      </c>
      <c r="L813" t="s">
        <v>18639</v>
      </c>
      <c r="M813" t="s">
        <v>18640</v>
      </c>
      <c r="N813" t="s">
        <v>18641</v>
      </c>
      <c r="O813" t="s">
        <v>18642</v>
      </c>
      <c r="P813">
        <f>-583.400764882132 -10.1646442495764 -360.232430148721</f>
        <v>-953.79783928042934</v>
      </c>
      <c r="Q813" t="s">
        <v>18643</v>
      </c>
      <c r="R813" t="s">
        <v>18644</v>
      </c>
      <c r="S813" t="s">
        <v>18645</v>
      </c>
      <c r="T813" t="s">
        <v>18646</v>
      </c>
      <c r="U813" t="s">
        <v>18647</v>
      </c>
      <c r="V813" t="s">
        <v>18648</v>
      </c>
      <c r="W813" t="s">
        <v>18649</v>
      </c>
      <c r="X813" t="s">
        <v>18650</v>
      </c>
      <c r="Y813" t="s">
        <v>18651</v>
      </c>
    </row>
    <row r="814" spans="1:25" x14ac:dyDescent="0.3">
      <c r="A814">
        <v>40650</v>
      </c>
      <c r="B814" t="s">
        <v>18652</v>
      </c>
      <c r="C814" t="s">
        <v>18653</v>
      </c>
      <c r="D814" t="s">
        <v>18654</v>
      </c>
      <c r="E814" t="s">
        <v>18655</v>
      </c>
      <c r="F814" t="s">
        <v>18656</v>
      </c>
      <c r="G814" t="s">
        <v>18657</v>
      </c>
      <c r="H814" t="s">
        <v>18658</v>
      </c>
      <c r="I814" t="s">
        <v>18659</v>
      </c>
      <c r="J814" t="s">
        <v>18660</v>
      </c>
      <c r="K814" t="s">
        <v>18661</v>
      </c>
      <c r="L814" t="s">
        <v>18662</v>
      </c>
      <c r="M814" t="s">
        <v>18663</v>
      </c>
      <c r="N814" t="s">
        <v>18664</v>
      </c>
      <c r="O814" t="s">
        <v>18665</v>
      </c>
      <c r="P814">
        <f>-583.522672403256 -10.0071263064096 -360.272579903242</f>
        <v>-953.80237861290766</v>
      </c>
      <c r="Q814" t="s">
        <v>18666</v>
      </c>
      <c r="R814" t="s">
        <v>18667</v>
      </c>
      <c r="S814" t="s">
        <v>18668</v>
      </c>
      <c r="T814" t="s">
        <v>18669</v>
      </c>
      <c r="U814" t="s">
        <v>18670</v>
      </c>
      <c r="V814" t="s">
        <v>18671</v>
      </c>
      <c r="W814" t="s">
        <v>18672</v>
      </c>
      <c r="X814" t="s">
        <v>18673</v>
      </c>
      <c r="Y814" t="s">
        <v>18674</v>
      </c>
    </row>
    <row r="815" spans="1:25" x14ac:dyDescent="0.3">
      <c r="A815">
        <v>40700</v>
      </c>
      <c r="B815" t="s">
        <v>18675</v>
      </c>
      <c r="C815" t="s">
        <v>18676</v>
      </c>
      <c r="D815" t="s">
        <v>18677</v>
      </c>
      <c r="E815" t="s">
        <v>18678</v>
      </c>
      <c r="F815" t="s">
        <v>18679</v>
      </c>
      <c r="G815" t="s">
        <v>18680</v>
      </c>
      <c r="H815" t="s">
        <v>18681</v>
      </c>
      <c r="I815" t="s">
        <v>18682</v>
      </c>
      <c r="J815" t="s">
        <v>18683</v>
      </c>
      <c r="K815" t="s">
        <v>18684</v>
      </c>
      <c r="L815" t="s">
        <v>18685</v>
      </c>
      <c r="M815" t="s">
        <v>18686</v>
      </c>
      <c r="N815" t="s">
        <v>18687</v>
      </c>
      <c r="O815" t="s">
        <v>18688</v>
      </c>
      <c r="P815">
        <f>-583.727368651412 -9.81116832523321 -360.441386879537</f>
        <v>-953.97992385618227</v>
      </c>
      <c r="Q815" t="s">
        <v>18689</v>
      </c>
      <c r="R815" t="s">
        <v>18690</v>
      </c>
      <c r="S815" t="s">
        <v>18691</v>
      </c>
      <c r="T815" t="s">
        <v>18692</v>
      </c>
      <c r="U815" t="s">
        <v>18693</v>
      </c>
      <c r="V815" t="s">
        <v>18694</v>
      </c>
      <c r="W815" t="s">
        <v>18695</v>
      </c>
      <c r="X815" t="s">
        <v>18696</v>
      </c>
      <c r="Y815" t="s">
        <v>18697</v>
      </c>
    </row>
    <row r="816" spans="1:25" x14ac:dyDescent="0.3">
      <c r="A816">
        <v>40750</v>
      </c>
      <c r="B816" t="s">
        <v>18698</v>
      </c>
      <c r="C816" t="s">
        <v>18699</v>
      </c>
      <c r="D816" t="s">
        <v>18700</v>
      </c>
      <c r="E816" t="s">
        <v>18701</v>
      </c>
      <c r="F816" t="s">
        <v>18702</v>
      </c>
      <c r="G816" t="s">
        <v>18703</v>
      </c>
      <c r="H816" t="s">
        <v>18704</v>
      </c>
      <c r="I816" t="s">
        <v>18705</v>
      </c>
      <c r="J816" t="s">
        <v>18706</v>
      </c>
      <c r="K816" t="s">
        <v>18707</v>
      </c>
      <c r="L816" t="s">
        <v>18708</v>
      </c>
      <c r="M816" t="s">
        <v>18709</v>
      </c>
      <c r="N816" t="s">
        <v>18710</v>
      </c>
      <c r="O816" t="s">
        <v>18711</v>
      </c>
      <c r="P816">
        <f>-583.929367448122 -9.98085529888886 -360.531352106957</f>
        <v>-954.44157485396784</v>
      </c>
      <c r="Q816" t="s">
        <v>18712</v>
      </c>
      <c r="R816" t="s">
        <v>18713</v>
      </c>
      <c r="S816" t="s">
        <v>18714</v>
      </c>
      <c r="T816" t="s">
        <v>18715</v>
      </c>
      <c r="U816" t="s">
        <v>18716</v>
      </c>
      <c r="V816" t="s">
        <v>18717</v>
      </c>
      <c r="W816" t="s">
        <v>18718</v>
      </c>
      <c r="X816" t="s">
        <v>18719</v>
      </c>
      <c r="Y816" t="s">
        <v>18720</v>
      </c>
    </row>
    <row r="817" spans="1:25" x14ac:dyDescent="0.3">
      <c r="A817">
        <v>40800</v>
      </c>
      <c r="B817" t="s">
        <v>18721</v>
      </c>
      <c r="C817" t="s">
        <v>18722</v>
      </c>
      <c r="D817" t="s">
        <v>18723</v>
      </c>
      <c r="E817" t="s">
        <v>18724</v>
      </c>
      <c r="F817" t="s">
        <v>18725</v>
      </c>
      <c r="G817" t="s">
        <v>18726</v>
      </c>
      <c r="H817" t="s">
        <v>18727</v>
      </c>
      <c r="I817" t="s">
        <v>18728</v>
      </c>
      <c r="J817" t="s">
        <v>18729</v>
      </c>
      <c r="K817" t="s">
        <v>18730</v>
      </c>
      <c r="L817" t="s">
        <v>18731</v>
      </c>
      <c r="M817" t="s">
        <v>18732</v>
      </c>
      <c r="N817" t="s">
        <v>18733</v>
      </c>
      <c r="O817" t="s">
        <v>18734</v>
      </c>
      <c r="P817">
        <f>-584.313129936874 -10.3839290239384 -360.676956936777</f>
        <v>-955.37401589758952</v>
      </c>
      <c r="Q817" t="s">
        <v>18735</v>
      </c>
      <c r="R817" t="s">
        <v>18736</v>
      </c>
      <c r="S817" t="s">
        <v>18737</v>
      </c>
      <c r="T817" t="s">
        <v>18738</v>
      </c>
      <c r="U817" t="s">
        <v>18739</v>
      </c>
      <c r="V817" t="s">
        <v>18740</v>
      </c>
      <c r="W817" t="s">
        <v>18741</v>
      </c>
      <c r="X817" t="s">
        <v>18742</v>
      </c>
      <c r="Y817" t="s">
        <v>18743</v>
      </c>
    </row>
    <row r="818" spans="1:25" x14ac:dyDescent="0.3">
      <c r="A818">
        <v>40850</v>
      </c>
      <c r="B818" t="s">
        <v>18744</v>
      </c>
      <c r="C818" t="s">
        <v>18745</v>
      </c>
      <c r="D818" t="s">
        <v>18746</v>
      </c>
      <c r="E818" t="s">
        <v>18747</v>
      </c>
      <c r="F818" t="s">
        <v>18748</v>
      </c>
      <c r="G818" t="s">
        <v>18749</v>
      </c>
      <c r="H818" t="s">
        <v>18750</v>
      </c>
      <c r="I818" t="s">
        <v>18751</v>
      </c>
      <c r="J818" t="s">
        <v>18752</v>
      </c>
      <c r="K818" t="s">
        <v>18753</v>
      </c>
      <c r="L818" t="s">
        <v>18754</v>
      </c>
      <c r="M818" t="s">
        <v>18755</v>
      </c>
      <c r="N818" t="s">
        <v>18756</v>
      </c>
      <c r="O818" t="s">
        <v>18757</v>
      </c>
      <c r="P818">
        <f>-584.411147852257 -10.4040697508326 -360.712626963776</f>
        <v>-955.52784456686572</v>
      </c>
      <c r="Q818" t="s">
        <v>18758</v>
      </c>
      <c r="R818" t="s">
        <v>18759</v>
      </c>
      <c r="S818" t="s">
        <v>18760</v>
      </c>
      <c r="T818" t="s">
        <v>18761</v>
      </c>
      <c r="U818" t="s">
        <v>18762</v>
      </c>
      <c r="V818" t="s">
        <v>18763</v>
      </c>
      <c r="W818" t="s">
        <v>18764</v>
      </c>
      <c r="X818" t="s">
        <v>18765</v>
      </c>
      <c r="Y818" t="s">
        <v>18766</v>
      </c>
    </row>
    <row r="819" spans="1:25" x14ac:dyDescent="0.3">
      <c r="A819">
        <v>40900</v>
      </c>
      <c r="B819" t="s">
        <v>18767</v>
      </c>
      <c r="C819" t="s">
        <v>18768</v>
      </c>
      <c r="D819" t="s">
        <v>18769</v>
      </c>
      <c r="E819" t="s">
        <v>18770</v>
      </c>
      <c r="F819" t="s">
        <v>18771</v>
      </c>
      <c r="G819" t="s">
        <v>18772</v>
      </c>
      <c r="H819" t="s">
        <v>18773</v>
      </c>
      <c r="I819" t="s">
        <v>18774</v>
      </c>
      <c r="J819" t="s">
        <v>18775</v>
      </c>
      <c r="K819" t="s">
        <v>18776</v>
      </c>
      <c r="L819" t="s">
        <v>18777</v>
      </c>
      <c r="M819" t="s">
        <v>18778</v>
      </c>
      <c r="N819" t="s">
        <v>18779</v>
      </c>
      <c r="O819" t="s">
        <v>18780</v>
      </c>
      <c r="P819">
        <f>-584.417033074623 -10.6792438273449 -360.756653256196</f>
        <v>-955.85293015816387</v>
      </c>
      <c r="Q819" t="s">
        <v>18781</v>
      </c>
      <c r="R819" t="s">
        <v>18782</v>
      </c>
      <c r="S819" t="s">
        <v>18783</v>
      </c>
      <c r="T819" t="s">
        <v>18784</v>
      </c>
      <c r="U819" t="s">
        <v>18785</v>
      </c>
      <c r="V819" t="s">
        <v>18786</v>
      </c>
      <c r="W819" t="s">
        <v>18787</v>
      </c>
      <c r="X819" t="s">
        <v>18788</v>
      </c>
      <c r="Y819" t="s">
        <v>18789</v>
      </c>
    </row>
    <row r="820" spans="1:25" x14ac:dyDescent="0.3">
      <c r="A820">
        <v>40950</v>
      </c>
      <c r="B820" t="s">
        <v>18790</v>
      </c>
      <c r="C820" t="s">
        <v>18791</v>
      </c>
      <c r="D820" t="s">
        <v>18792</v>
      </c>
      <c r="E820" t="s">
        <v>18793</v>
      </c>
      <c r="F820" t="s">
        <v>18794</v>
      </c>
      <c r="G820" t="s">
        <v>18795</v>
      </c>
      <c r="H820" t="s">
        <v>18796</v>
      </c>
      <c r="I820" t="s">
        <v>18797</v>
      </c>
      <c r="J820" t="s">
        <v>18798</v>
      </c>
      <c r="K820" t="s">
        <v>18799</v>
      </c>
      <c r="L820" t="s">
        <v>18800</v>
      </c>
      <c r="M820" t="s">
        <v>18801</v>
      </c>
      <c r="N820" t="s">
        <v>18802</v>
      </c>
      <c r="O820" t="s">
        <v>18803</v>
      </c>
      <c r="P820">
        <f>-584.13240783201 -10.8163855680075 -360.760807211824</f>
        <v>-955.70960061184155</v>
      </c>
      <c r="Q820" t="s">
        <v>18804</v>
      </c>
      <c r="R820" t="s">
        <v>18805</v>
      </c>
      <c r="S820" t="s">
        <v>18806</v>
      </c>
      <c r="T820" t="s">
        <v>18807</v>
      </c>
      <c r="U820" t="s">
        <v>18808</v>
      </c>
      <c r="V820" t="s">
        <v>18809</v>
      </c>
      <c r="W820" t="s">
        <v>18810</v>
      </c>
      <c r="X820" t="s">
        <v>18811</v>
      </c>
      <c r="Y820" t="s">
        <v>18812</v>
      </c>
    </row>
    <row r="821" spans="1:25" x14ac:dyDescent="0.3">
      <c r="A821">
        <v>41000</v>
      </c>
      <c r="B821" t="s">
        <v>18813</v>
      </c>
      <c r="C821" t="s">
        <v>18814</v>
      </c>
      <c r="D821" t="s">
        <v>18815</v>
      </c>
      <c r="E821" t="s">
        <v>18816</v>
      </c>
      <c r="F821" t="s">
        <v>18817</v>
      </c>
      <c r="G821" t="s">
        <v>18818</v>
      </c>
      <c r="H821" t="s">
        <v>18819</v>
      </c>
      <c r="I821" t="s">
        <v>18820</v>
      </c>
      <c r="J821" t="s">
        <v>18821</v>
      </c>
      <c r="K821" t="s">
        <v>18822</v>
      </c>
      <c r="L821" t="s">
        <v>18823</v>
      </c>
      <c r="M821" t="s">
        <v>18824</v>
      </c>
      <c r="N821" t="s">
        <v>18825</v>
      </c>
      <c r="O821" t="s">
        <v>18826</v>
      </c>
      <c r="P821">
        <f>-584.017263755771 -10.7134523260811 -360.764777654532</f>
        <v>-955.49549373638411</v>
      </c>
      <c r="Q821" t="s">
        <v>18827</v>
      </c>
      <c r="R821" t="s">
        <v>18828</v>
      </c>
      <c r="S821" t="s">
        <v>18829</v>
      </c>
      <c r="T821" t="s">
        <v>18830</v>
      </c>
      <c r="U821" t="s">
        <v>18831</v>
      </c>
      <c r="V821" t="s">
        <v>18832</v>
      </c>
      <c r="W821" t="s">
        <v>18833</v>
      </c>
      <c r="X821" t="s">
        <v>18834</v>
      </c>
      <c r="Y821" t="s">
        <v>18835</v>
      </c>
    </row>
    <row r="822" spans="1:25" x14ac:dyDescent="0.3">
      <c r="A822">
        <v>41050</v>
      </c>
      <c r="B822" t="s">
        <v>18836</v>
      </c>
      <c r="C822" t="s">
        <v>18837</v>
      </c>
      <c r="D822" t="s">
        <v>18838</v>
      </c>
      <c r="E822" t="s">
        <v>18839</v>
      </c>
      <c r="F822" t="s">
        <v>18840</v>
      </c>
      <c r="G822" t="s">
        <v>18841</v>
      </c>
      <c r="H822" t="s">
        <v>18842</v>
      </c>
      <c r="I822" t="s">
        <v>18843</v>
      </c>
      <c r="J822" t="s">
        <v>18844</v>
      </c>
      <c r="K822" t="s">
        <v>18845</v>
      </c>
      <c r="L822" t="s">
        <v>18846</v>
      </c>
      <c r="M822" t="s">
        <v>18847</v>
      </c>
      <c r="N822" t="s">
        <v>18848</v>
      </c>
      <c r="O822" t="s">
        <v>18849</v>
      </c>
      <c r="P822">
        <f>-583.894275243472 -10.7329845780923 -360.734021084609</f>
        <v>-955.36128090617331</v>
      </c>
      <c r="Q822" t="s">
        <v>18850</v>
      </c>
      <c r="R822" t="s">
        <v>18851</v>
      </c>
      <c r="S822" t="s">
        <v>18852</v>
      </c>
      <c r="T822" t="s">
        <v>18853</v>
      </c>
      <c r="U822" t="s">
        <v>18854</v>
      </c>
      <c r="V822" t="s">
        <v>18855</v>
      </c>
      <c r="W822" t="s">
        <v>18856</v>
      </c>
      <c r="X822" t="s">
        <v>18857</v>
      </c>
      <c r="Y822" t="s">
        <v>18858</v>
      </c>
    </row>
    <row r="823" spans="1:25" x14ac:dyDescent="0.3">
      <c r="A823">
        <v>41100</v>
      </c>
      <c r="B823" t="s">
        <v>18859</v>
      </c>
      <c r="C823" t="s">
        <v>18860</v>
      </c>
      <c r="D823" t="s">
        <v>18861</v>
      </c>
      <c r="E823" t="s">
        <v>18862</v>
      </c>
      <c r="F823" t="s">
        <v>18863</v>
      </c>
      <c r="G823" t="s">
        <v>18864</v>
      </c>
      <c r="H823" t="s">
        <v>18865</v>
      </c>
      <c r="I823" t="s">
        <v>18866</v>
      </c>
      <c r="J823" t="s">
        <v>18867</v>
      </c>
      <c r="K823" t="s">
        <v>18868</v>
      </c>
      <c r="L823" t="s">
        <v>18869</v>
      </c>
      <c r="M823" t="s">
        <v>18870</v>
      </c>
      <c r="N823" t="s">
        <v>18871</v>
      </c>
      <c r="O823" t="s">
        <v>18872</v>
      </c>
      <c r="P823">
        <f>-584.094986928389 -10.958693339699 -360.659429643057</f>
        <v>-955.71310991114501</v>
      </c>
      <c r="Q823" t="s">
        <v>18873</v>
      </c>
      <c r="R823" t="s">
        <v>18874</v>
      </c>
      <c r="S823" t="s">
        <v>18875</v>
      </c>
      <c r="T823" t="s">
        <v>18876</v>
      </c>
      <c r="U823" t="s">
        <v>18877</v>
      </c>
      <c r="V823" t="s">
        <v>18878</v>
      </c>
      <c r="W823" t="s">
        <v>18879</v>
      </c>
      <c r="X823" t="s">
        <v>18880</v>
      </c>
      <c r="Y823" t="s">
        <v>18881</v>
      </c>
    </row>
    <row r="824" spans="1:25" x14ac:dyDescent="0.3">
      <c r="A824">
        <v>41150</v>
      </c>
      <c r="B824" t="s">
        <v>18882</v>
      </c>
      <c r="C824" t="s">
        <v>18883</v>
      </c>
      <c r="D824" t="s">
        <v>18884</v>
      </c>
      <c r="E824" t="s">
        <v>18885</v>
      </c>
      <c r="F824" t="s">
        <v>18886</v>
      </c>
      <c r="G824" t="s">
        <v>18887</v>
      </c>
      <c r="H824" t="s">
        <v>18888</v>
      </c>
      <c r="I824" t="s">
        <v>18889</v>
      </c>
      <c r="J824" t="s">
        <v>18890</v>
      </c>
      <c r="K824" t="s">
        <v>18891</v>
      </c>
      <c r="L824" t="s">
        <v>18892</v>
      </c>
      <c r="M824" t="s">
        <v>18893</v>
      </c>
      <c r="N824" t="s">
        <v>18894</v>
      </c>
      <c r="O824" t="s">
        <v>18895</v>
      </c>
      <c r="P824">
        <f>-584.369138703549 -10.9093060545167 -360.624786804029</f>
        <v>-955.90323156209467</v>
      </c>
      <c r="Q824" t="s">
        <v>18896</v>
      </c>
      <c r="R824" t="s">
        <v>18897</v>
      </c>
      <c r="S824" t="s">
        <v>18898</v>
      </c>
      <c r="T824" t="s">
        <v>18899</v>
      </c>
      <c r="U824" t="s">
        <v>18900</v>
      </c>
      <c r="V824" t="s">
        <v>18901</v>
      </c>
      <c r="W824" t="s">
        <v>18902</v>
      </c>
      <c r="X824" t="s">
        <v>18903</v>
      </c>
      <c r="Y824" t="s">
        <v>18904</v>
      </c>
    </row>
    <row r="825" spans="1:25" x14ac:dyDescent="0.3">
      <c r="A825">
        <v>41200</v>
      </c>
      <c r="B825" t="s">
        <v>18905</v>
      </c>
      <c r="C825" t="s">
        <v>18906</v>
      </c>
      <c r="D825" t="s">
        <v>18907</v>
      </c>
      <c r="E825" t="s">
        <v>18908</v>
      </c>
      <c r="F825" t="s">
        <v>18909</v>
      </c>
      <c r="G825" t="s">
        <v>18910</v>
      </c>
      <c r="H825" t="s">
        <v>18911</v>
      </c>
      <c r="I825" t="s">
        <v>18912</v>
      </c>
      <c r="J825" t="s">
        <v>18913</v>
      </c>
      <c r="K825" t="s">
        <v>18914</v>
      </c>
      <c r="L825" t="s">
        <v>18915</v>
      </c>
      <c r="M825" t="s">
        <v>18916</v>
      </c>
      <c r="N825" t="s">
        <v>18917</v>
      </c>
      <c r="O825" t="s">
        <v>18918</v>
      </c>
      <c r="P825">
        <f>-585.38138252097 -10.6335582609593 -360.640499869232</f>
        <v>-956.65544065116114</v>
      </c>
      <c r="Q825" t="s">
        <v>18919</v>
      </c>
      <c r="R825" t="s">
        <v>18920</v>
      </c>
      <c r="S825" t="s">
        <v>18921</v>
      </c>
      <c r="T825" t="s">
        <v>18922</v>
      </c>
      <c r="U825" t="s">
        <v>18923</v>
      </c>
      <c r="V825" t="s">
        <v>18924</v>
      </c>
      <c r="W825" t="s">
        <v>18925</v>
      </c>
      <c r="X825" t="s">
        <v>18926</v>
      </c>
      <c r="Y825" t="s">
        <v>18927</v>
      </c>
    </row>
    <row r="826" spans="1:25" x14ac:dyDescent="0.3">
      <c r="A826">
        <v>41250</v>
      </c>
      <c r="B826" t="s">
        <v>18928</v>
      </c>
      <c r="C826" t="s">
        <v>18929</v>
      </c>
      <c r="D826" t="s">
        <v>18930</v>
      </c>
      <c r="E826" t="s">
        <v>18931</v>
      </c>
      <c r="F826" t="s">
        <v>18932</v>
      </c>
      <c r="G826" t="s">
        <v>18933</v>
      </c>
      <c r="H826" t="s">
        <v>18934</v>
      </c>
      <c r="I826" t="s">
        <v>18935</v>
      </c>
      <c r="J826" t="s">
        <v>18936</v>
      </c>
      <c r="K826" t="s">
        <v>18937</v>
      </c>
      <c r="L826" t="s">
        <v>18938</v>
      </c>
      <c r="M826" t="s">
        <v>18939</v>
      </c>
      <c r="N826" t="s">
        <v>18940</v>
      </c>
      <c r="O826" t="s">
        <v>18941</v>
      </c>
      <c r="P826">
        <f>-586.252100241898 -10.6629258795804 -360.708202463207</f>
        <v>-957.62322858468542</v>
      </c>
      <c r="Q826" t="s">
        <v>18942</v>
      </c>
      <c r="R826" t="s">
        <v>18943</v>
      </c>
      <c r="S826" t="s">
        <v>18944</v>
      </c>
      <c r="T826" t="s">
        <v>18945</v>
      </c>
      <c r="U826" t="s">
        <v>18946</v>
      </c>
      <c r="V826" t="s">
        <v>18947</v>
      </c>
      <c r="W826" t="s">
        <v>18948</v>
      </c>
      <c r="X826" t="s">
        <v>18949</v>
      </c>
      <c r="Y826" t="s">
        <v>18950</v>
      </c>
    </row>
    <row r="827" spans="1:25" x14ac:dyDescent="0.3">
      <c r="A827">
        <v>41300</v>
      </c>
      <c r="B827" t="s">
        <v>18951</v>
      </c>
      <c r="C827" t="s">
        <v>18952</v>
      </c>
      <c r="D827" t="s">
        <v>18953</v>
      </c>
      <c r="E827" t="s">
        <v>18954</v>
      </c>
      <c r="F827" t="s">
        <v>18955</v>
      </c>
      <c r="G827" t="s">
        <v>18956</v>
      </c>
      <c r="H827" t="s">
        <v>18957</v>
      </c>
      <c r="I827" t="s">
        <v>18958</v>
      </c>
      <c r="J827" t="s">
        <v>18959</v>
      </c>
      <c r="K827" t="s">
        <v>18960</v>
      </c>
      <c r="L827" t="s">
        <v>18961</v>
      </c>
      <c r="M827" t="s">
        <v>18962</v>
      </c>
      <c r="N827" t="s">
        <v>18963</v>
      </c>
      <c r="O827" t="s">
        <v>18964</v>
      </c>
      <c r="P827">
        <f>-588.472905978349 -10.7755937411196 -360.838247491084</f>
        <v>-960.08674721055263</v>
      </c>
      <c r="Q827" t="s">
        <v>18965</v>
      </c>
      <c r="R827" t="s">
        <v>18966</v>
      </c>
      <c r="S827" t="s">
        <v>18967</v>
      </c>
      <c r="T827" t="s">
        <v>18968</v>
      </c>
      <c r="U827" t="s">
        <v>18969</v>
      </c>
      <c r="V827" t="s">
        <v>18970</v>
      </c>
      <c r="W827" t="s">
        <v>18971</v>
      </c>
      <c r="X827" t="s">
        <v>18972</v>
      </c>
      <c r="Y827" t="s">
        <v>18973</v>
      </c>
    </row>
    <row r="828" spans="1:25" x14ac:dyDescent="0.3">
      <c r="A828">
        <v>41350</v>
      </c>
      <c r="B828" t="s">
        <v>18974</v>
      </c>
      <c r="C828" t="s">
        <v>18975</v>
      </c>
      <c r="D828" t="s">
        <v>18976</v>
      </c>
      <c r="E828" t="s">
        <v>18977</v>
      </c>
      <c r="F828" t="s">
        <v>18978</v>
      </c>
      <c r="G828" t="s">
        <v>18979</v>
      </c>
      <c r="H828" t="s">
        <v>18980</v>
      </c>
      <c r="I828" t="s">
        <v>18981</v>
      </c>
      <c r="J828" t="s">
        <v>18982</v>
      </c>
      <c r="K828" t="s">
        <v>18983</v>
      </c>
      <c r="L828" t="s">
        <v>18984</v>
      </c>
      <c r="M828" t="s">
        <v>18985</v>
      </c>
      <c r="N828" t="s">
        <v>18986</v>
      </c>
      <c r="O828" t="s">
        <v>18987</v>
      </c>
      <c r="P828">
        <f>-589.70099806031 -10.7936143565553 -360.993195007916</f>
        <v>-961.48780742478129</v>
      </c>
      <c r="Q828" t="s">
        <v>18988</v>
      </c>
      <c r="R828" t="s">
        <v>18989</v>
      </c>
      <c r="S828" t="s">
        <v>18990</v>
      </c>
      <c r="T828" t="s">
        <v>18991</v>
      </c>
      <c r="U828" t="s">
        <v>18992</v>
      </c>
      <c r="V828" t="s">
        <v>18993</v>
      </c>
      <c r="W828" t="s">
        <v>18994</v>
      </c>
      <c r="X828" t="s">
        <v>18995</v>
      </c>
      <c r="Y828" t="s">
        <v>18996</v>
      </c>
    </row>
    <row r="829" spans="1:25" x14ac:dyDescent="0.3">
      <c r="A829">
        <v>41400</v>
      </c>
      <c r="B829" t="s">
        <v>18997</v>
      </c>
      <c r="C829" t="s">
        <v>18998</v>
      </c>
      <c r="D829" t="s">
        <v>18999</v>
      </c>
      <c r="E829" t="s">
        <v>19000</v>
      </c>
      <c r="F829" t="s">
        <v>19001</v>
      </c>
      <c r="G829" t="s">
        <v>19002</v>
      </c>
      <c r="H829" t="s">
        <v>19003</v>
      </c>
      <c r="I829" t="s">
        <v>19004</v>
      </c>
      <c r="J829" t="s">
        <v>19005</v>
      </c>
      <c r="K829" t="s">
        <v>19006</v>
      </c>
      <c r="L829" t="s">
        <v>19007</v>
      </c>
      <c r="M829" t="s">
        <v>19008</v>
      </c>
      <c r="N829" t="s">
        <v>19009</v>
      </c>
      <c r="O829" t="s">
        <v>19010</v>
      </c>
      <c r="P829">
        <f>-592.083003353735 -11.0023939706764 -361.38039413862</f>
        <v>-964.46579146303134</v>
      </c>
      <c r="Q829" t="s">
        <v>19011</v>
      </c>
      <c r="R829" t="s">
        <v>19012</v>
      </c>
      <c r="S829" t="s">
        <v>19013</v>
      </c>
      <c r="T829" t="s">
        <v>19014</v>
      </c>
      <c r="U829" t="s">
        <v>19015</v>
      </c>
      <c r="V829" t="s">
        <v>19016</v>
      </c>
      <c r="W829" t="s">
        <v>19017</v>
      </c>
      <c r="X829" t="s">
        <v>19018</v>
      </c>
      <c r="Y829" t="s">
        <v>19019</v>
      </c>
    </row>
    <row r="830" spans="1:25" x14ac:dyDescent="0.3">
      <c r="A830">
        <v>41450</v>
      </c>
      <c r="B830" t="s">
        <v>19020</v>
      </c>
      <c r="C830" t="s">
        <v>19021</v>
      </c>
      <c r="D830" t="s">
        <v>19022</v>
      </c>
      <c r="E830" t="s">
        <v>19023</v>
      </c>
      <c r="F830" t="s">
        <v>19024</v>
      </c>
      <c r="G830" t="s">
        <v>19025</v>
      </c>
      <c r="H830" t="s">
        <v>19026</v>
      </c>
      <c r="I830" t="s">
        <v>19027</v>
      </c>
      <c r="J830" t="s">
        <v>19028</v>
      </c>
      <c r="K830" t="s">
        <v>19029</v>
      </c>
      <c r="L830" t="s">
        <v>19030</v>
      </c>
      <c r="M830" t="s">
        <v>19031</v>
      </c>
      <c r="N830" t="s">
        <v>19032</v>
      </c>
      <c r="O830" t="s">
        <v>19033</v>
      </c>
      <c r="P830">
        <f>-593.070276715289 -11.272317648361 -361.561676636937</f>
        <v>-965.90427100058696</v>
      </c>
      <c r="Q830" t="s">
        <v>19034</v>
      </c>
      <c r="R830" t="s">
        <v>19035</v>
      </c>
      <c r="S830" t="s">
        <v>19036</v>
      </c>
      <c r="T830" t="s">
        <v>19037</v>
      </c>
      <c r="U830" t="s">
        <v>19038</v>
      </c>
      <c r="V830" t="s">
        <v>19039</v>
      </c>
      <c r="W830" t="s">
        <v>19040</v>
      </c>
      <c r="X830" t="s">
        <v>19041</v>
      </c>
      <c r="Y830" t="s">
        <v>19042</v>
      </c>
    </row>
    <row r="831" spans="1:25" x14ac:dyDescent="0.3">
      <c r="A831">
        <v>41500</v>
      </c>
      <c r="B831" t="s">
        <v>19043</v>
      </c>
      <c r="C831" t="s">
        <v>19044</v>
      </c>
      <c r="D831" t="s">
        <v>19045</v>
      </c>
      <c r="E831" t="s">
        <v>19046</v>
      </c>
      <c r="F831" t="s">
        <v>19047</v>
      </c>
      <c r="G831" t="s">
        <v>19048</v>
      </c>
      <c r="H831" t="s">
        <v>19049</v>
      </c>
      <c r="I831" t="s">
        <v>19050</v>
      </c>
      <c r="J831" t="s">
        <v>19051</v>
      </c>
      <c r="K831" t="s">
        <v>19052</v>
      </c>
      <c r="L831" t="s">
        <v>19053</v>
      </c>
      <c r="M831" t="s">
        <v>19054</v>
      </c>
      <c r="N831" t="s">
        <v>19055</v>
      </c>
      <c r="O831" t="s">
        <v>19056</v>
      </c>
      <c r="P831">
        <f>-594.725901814076 -11.7746449985243 -361.971245303166</f>
        <v>-968.47179211576622</v>
      </c>
      <c r="Q831" t="s">
        <v>19057</v>
      </c>
      <c r="R831" t="s">
        <v>19058</v>
      </c>
      <c r="S831" t="s">
        <v>19059</v>
      </c>
      <c r="T831" t="s">
        <v>19060</v>
      </c>
      <c r="U831" t="s">
        <v>19061</v>
      </c>
      <c r="V831" t="s">
        <v>19062</v>
      </c>
      <c r="W831" t="s">
        <v>19063</v>
      </c>
      <c r="X831" t="s">
        <v>19064</v>
      </c>
      <c r="Y831" t="s">
        <v>19065</v>
      </c>
    </row>
    <row r="832" spans="1:25" x14ac:dyDescent="0.3">
      <c r="A832">
        <v>41550</v>
      </c>
      <c r="B832" t="s">
        <v>19066</v>
      </c>
      <c r="C832" t="s">
        <v>19067</v>
      </c>
      <c r="D832" t="s">
        <v>19068</v>
      </c>
      <c r="E832" t="s">
        <v>19069</v>
      </c>
      <c r="F832" t="s">
        <v>19070</v>
      </c>
      <c r="G832" t="s">
        <v>19071</v>
      </c>
      <c r="H832" t="s">
        <v>19072</v>
      </c>
      <c r="I832" t="s">
        <v>19073</v>
      </c>
      <c r="J832" t="s">
        <v>19074</v>
      </c>
      <c r="K832" t="s">
        <v>19075</v>
      </c>
      <c r="L832" t="s">
        <v>19076</v>
      </c>
      <c r="M832" t="s">
        <v>19077</v>
      </c>
      <c r="N832" t="s">
        <v>19078</v>
      </c>
      <c r="O832" t="s">
        <v>19079</v>
      </c>
      <c r="P832">
        <f>-595.277806356983 -11.9686906787429 -362.159329799109</f>
        <v>-969.4058268348349</v>
      </c>
      <c r="Q832" t="s">
        <v>19080</v>
      </c>
      <c r="R832" t="s">
        <v>19081</v>
      </c>
      <c r="S832" t="s">
        <v>19082</v>
      </c>
      <c r="T832" t="s">
        <v>19083</v>
      </c>
      <c r="U832" t="s">
        <v>19084</v>
      </c>
      <c r="V832" t="s">
        <v>19085</v>
      </c>
      <c r="W832" t="s">
        <v>19086</v>
      </c>
      <c r="X832" t="s">
        <v>19087</v>
      </c>
      <c r="Y832" t="s">
        <v>19088</v>
      </c>
    </row>
    <row r="833" spans="1:25" x14ac:dyDescent="0.3">
      <c r="A833">
        <v>41600</v>
      </c>
      <c r="B833" t="s">
        <v>19089</v>
      </c>
      <c r="C833" t="s">
        <v>19090</v>
      </c>
      <c r="D833" t="s">
        <v>19091</v>
      </c>
      <c r="E833" t="s">
        <v>19092</v>
      </c>
      <c r="F833" t="s">
        <v>19093</v>
      </c>
      <c r="G833" t="s">
        <v>19094</v>
      </c>
      <c r="H833" t="s">
        <v>19095</v>
      </c>
      <c r="I833" t="s">
        <v>19096</v>
      </c>
      <c r="J833" t="s">
        <v>19097</v>
      </c>
      <c r="K833" t="s">
        <v>19098</v>
      </c>
      <c r="L833" t="s">
        <v>19099</v>
      </c>
      <c r="M833" t="s">
        <v>19100</v>
      </c>
      <c r="N833" t="s">
        <v>19101</v>
      </c>
      <c r="O833" t="s">
        <v>19102</v>
      </c>
      <c r="P833">
        <f>-596.063948350074 -12.0063873869863 -362.431016715948</f>
        <v>-970.50135245300828</v>
      </c>
      <c r="Q833" t="s">
        <v>19103</v>
      </c>
      <c r="R833" t="s">
        <v>19104</v>
      </c>
      <c r="S833" t="s">
        <v>19105</v>
      </c>
      <c r="T833" t="s">
        <v>19106</v>
      </c>
      <c r="U833" t="s">
        <v>19107</v>
      </c>
      <c r="V833" t="s">
        <v>19108</v>
      </c>
      <c r="W833" t="s">
        <v>19109</v>
      </c>
      <c r="X833" t="s">
        <v>19110</v>
      </c>
      <c r="Y833" t="s">
        <v>19111</v>
      </c>
    </row>
    <row r="834" spans="1:25" x14ac:dyDescent="0.3">
      <c r="A834">
        <v>41650</v>
      </c>
      <c r="B834" t="s">
        <v>19112</v>
      </c>
      <c r="C834" t="s">
        <v>19113</v>
      </c>
      <c r="D834" t="s">
        <v>19114</v>
      </c>
      <c r="E834" t="s">
        <v>19115</v>
      </c>
      <c r="F834" t="s">
        <v>19116</v>
      </c>
      <c r="G834" t="s">
        <v>19117</v>
      </c>
      <c r="H834" t="s">
        <v>19118</v>
      </c>
      <c r="I834" t="s">
        <v>19119</v>
      </c>
      <c r="J834" t="s">
        <v>19120</v>
      </c>
      <c r="K834" t="s">
        <v>19121</v>
      </c>
      <c r="L834" t="s">
        <v>19122</v>
      </c>
      <c r="M834" t="s">
        <v>19123</v>
      </c>
      <c r="N834" t="s">
        <v>19124</v>
      </c>
      <c r="O834" t="s">
        <v>19125</v>
      </c>
      <c r="P834">
        <f>-596.248751072332 -12.1621595520671 -362.51617999355</f>
        <v>-970.92709061794903</v>
      </c>
      <c r="Q834" t="s">
        <v>19126</v>
      </c>
      <c r="R834" t="s">
        <v>19127</v>
      </c>
      <c r="S834" t="s">
        <v>19128</v>
      </c>
      <c r="T834" t="s">
        <v>19129</v>
      </c>
      <c r="U834" t="s">
        <v>19130</v>
      </c>
      <c r="V834" t="s">
        <v>19131</v>
      </c>
      <c r="W834" t="s">
        <v>19132</v>
      </c>
      <c r="X834" t="s">
        <v>19133</v>
      </c>
      <c r="Y834" t="s">
        <v>19134</v>
      </c>
    </row>
    <row r="835" spans="1:25" x14ac:dyDescent="0.3">
      <c r="A835">
        <v>41700</v>
      </c>
      <c r="B835" t="s">
        <v>19135</v>
      </c>
      <c r="C835" t="s">
        <v>19136</v>
      </c>
      <c r="D835" t="s">
        <v>19137</v>
      </c>
      <c r="E835" t="s">
        <v>19138</v>
      </c>
      <c r="F835" t="s">
        <v>19139</v>
      </c>
      <c r="G835" t="s">
        <v>19140</v>
      </c>
      <c r="H835" t="s">
        <v>19141</v>
      </c>
      <c r="I835" t="s">
        <v>19142</v>
      </c>
      <c r="J835" t="s">
        <v>19143</v>
      </c>
      <c r="K835" t="s">
        <v>19144</v>
      </c>
      <c r="L835" t="s">
        <v>19145</v>
      </c>
      <c r="M835" t="s">
        <v>19146</v>
      </c>
      <c r="N835" t="s">
        <v>19147</v>
      </c>
      <c r="O835" t="s">
        <v>19148</v>
      </c>
      <c r="P835">
        <f>-596.217693746555 -12.4531074207255 -362.573818917609</f>
        <v>-971.24462008488945</v>
      </c>
      <c r="Q835" t="s">
        <v>19149</v>
      </c>
      <c r="R835" t="s">
        <v>19150</v>
      </c>
      <c r="S835" t="s">
        <v>19151</v>
      </c>
      <c r="T835" t="s">
        <v>19152</v>
      </c>
      <c r="U835" t="s">
        <v>19153</v>
      </c>
      <c r="V835" t="s">
        <v>19154</v>
      </c>
      <c r="W835" t="s">
        <v>19155</v>
      </c>
      <c r="X835" t="s">
        <v>19156</v>
      </c>
      <c r="Y835" t="s">
        <v>19157</v>
      </c>
    </row>
    <row r="836" spans="1:25" x14ac:dyDescent="0.3">
      <c r="A836">
        <v>41750</v>
      </c>
      <c r="B836" t="s">
        <v>19158</v>
      </c>
      <c r="C836" t="s">
        <v>19159</v>
      </c>
      <c r="D836" t="s">
        <v>19160</v>
      </c>
      <c r="E836" t="s">
        <v>19161</v>
      </c>
      <c r="F836" t="s">
        <v>19162</v>
      </c>
      <c r="G836" t="s">
        <v>19163</v>
      </c>
      <c r="H836" t="s">
        <v>19164</v>
      </c>
      <c r="I836" t="s">
        <v>19165</v>
      </c>
      <c r="J836" t="s">
        <v>19166</v>
      </c>
      <c r="K836" t="s">
        <v>19167</v>
      </c>
      <c r="L836" t="s">
        <v>19168</v>
      </c>
      <c r="M836" t="s">
        <v>19169</v>
      </c>
      <c r="N836" t="s">
        <v>19170</v>
      </c>
      <c r="O836" t="s">
        <v>19171</v>
      </c>
      <c r="P836">
        <f>-595.915403454324 -12.5712356900854 -362.564514736742</f>
        <v>-971.05115388115132</v>
      </c>
      <c r="Q836" t="s">
        <v>19172</v>
      </c>
      <c r="R836" t="s">
        <v>19173</v>
      </c>
      <c r="S836" t="s">
        <v>19174</v>
      </c>
      <c r="T836" t="s">
        <v>19175</v>
      </c>
      <c r="U836" t="s">
        <v>19176</v>
      </c>
      <c r="V836" t="s">
        <v>19177</v>
      </c>
      <c r="W836" t="s">
        <v>19178</v>
      </c>
      <c r="X836" t="s">
        <v>19179</v>
      </c>
      <c r="Y836" t="s">
        <v>19180</v>
      </c>
    </row>
    <row r="837" spans="1:25" x14ac:dyDescent="0.3">
      <c r="A837">
        <v>41800</v>
      </c>
      <c r="B837" t="s">
        <v>19181</v>
      </c>
      <c r="C837" t="s">
        <v>19182</v>
      </c>
      <c r="D837" t="s">
        <v>19183</v>
      </c>
      <c r="E837" t="s">
        <v>19184</v>
      </c>
      <c r="F837" t="s">
        <v>19185</v>
      </c>
      <c r="G837" t="s">
        <v>19186</v>
      </c>
      <c r="H837" t="s">
        <v>19187</v>
      </c>
      <c r="I837" t="s">
        <v>19188</v>
      </c>
      <c r="J837" t="s">
        <v>19189</v>
      </c>
      <c r="K837" t="s">
        <v>19190</v>
      </c>
      <c r="L837" t="s">
        <v>19191</v>
      </c>
      <c r="M837" t="s">
        <v>19192</v>
      </c>
      <c r="N837" t="s">
        <v>19193</v>
      </c>
      <c r="O837" t="s">
        <v>19194</v>
      </c>
      <c r="P837">
        <f>-595.678354072303 -12.5361283109921 -362.469800893186</f>
        <v>-970.68428327648121</v>
      </c>
      <c r="Q837" t="s">
        <v>19195</v>
      </c>
      <c r="R837" t="s">
        <v>19196</v>
      </c>
      <c r="S837" t="s">
        <v>19197</v>
      </c>
      <c r="T837" t="s">
        <v>19198</v>
      </c>
      <c r="U837" t="s">
        <v>19199</v>
      </c>
      <c r="V837" t="s">
        <v>19200</v>
      </c>
      <c r="W837" t="s">
        <v>19201</v>
      </c>
      <c r="X837" t="s">
        <v>19202</v>
      </c>
      <c r="Y837" t="s">
        <v>19203</v>
      </c>
    </row>
    <row r="838" spans="1:25" x14ac:dyDescent="0.3">
      <c r="A838">
        <v>41850</v>
      </c>
      <c r="B838" t="s">
        <v>19204</v>
      </c>
      <c r="C838" t="s">
        <v>19205</v>
      </c>
      <c r="D838" t="s">
        <v>19206</v>
      </c>
      <c r="E838" t="s">
        <v>19207</v>
      </c>
      <c r="F838" t="s">
        <v>19208</v>
      </c>
      <c r="G838" t="s">
        <v>19209</v>
      </c>
      <c r="H838" t="s">
        <v>19210</v>
      </c>
      <c r="I838" t="s">
        <v>19211</v>
      </c>
      <c r="J838" t="s">
        <v>19212</v>
      </c>
      <c r="K838" t="s">
        <v>19213</v>
      </c>
      <c r="L838" t="s">
        <v>19214</v>
      </c>
      <c r="M838" t="s">
        <v>19215</v>
      </c>
      <c r="N838" t="s">
        <v>19216</v>
      </c>
      <c r="O838" t="s">
        <v>19217</v>
      </c>
      <c r="P838">
        <f>-595.562866566395 -12.5783960613733 -362.342803710675</f>
        <v>-970.4840663384432</v>
      </c>
      <c r="Q838" t="s">
        <v>19218</v>
      </c>
      <c r="R838" t="s">
        <v>19219</v>
      </c>
      <c r="S838" t="s">
        <v>19220</v>
      </c>
      <c r="T838" t="s">
        <v>19221</v>
      </c>
      <c r="U838" t="s">
        <v>19222</v>
      </c>
      <c r="V838" t="s">
        <v>19223</v>
      </c>
      <c r="W838" t="s">
        <v>19224</v>
      </c>
      <c r="X838" t="s">
        <v>19225</v>
      </c>
      <c r="Y838" t="s">
        <v>19226</v>
      </c>
    </row>
    <row r="839" spans="1:25" x14ac:dyDescent="0.3">
      <c r="A839">
        <v>41900</v>
      </c>
      <c r="B839" t="s">
        <v>19227</v>
      </c>
      <c r="C839" t="s">
        <v>19228</v>
      </c>
      <c r="D839" t="s">
        <v>19229</v>
      </c>
      <c r="E839" t="s">
        <v>19230</v>
      </c>
      <c r="F839" t="s">
        <v>19231</v>
      </c>
      <c r="G839" t="s">
        <v>19232</v>
      </c>
      <c r="H839" t="s">
        <v>19233</v>
      </c>
      <c r="I839" t="s">
        <v>19234</v>
      </c>
      <c r="J839" t="s">
        <v>19235</v>
      </c>
      <c r="K839" t="s">
        <v>19236</v>
      </c>
      <c r="L839" t="s">
        <v>19237</v>
      </c>
      <c r="M839" t="s">
        <v>19238</v>
      </c>
      <c r="N839" t="s">
        <v>19239</v>
      </c>
      <c r="O839" t="s">
        <v>19240</v>
      </c>
      <c r="P839">
        <f>-595.321942818017 -12.4870531711827 -362.052397689504</f>
        <v>-969.86139367870362</v>
      </c>
      <c r="Q839" t="s">
        <v>19241</v>
      </c>
      <c r="R839" t="s">
        <v>19242</v>
      </c>
      <c r="S839" t="s">
        <v>19243</v>
      </c>
      <c r="T839" t="s">
        <v>19244</v>
      </c>
      <c r="U839" t="s">
        <v>19245</v>
      </c>
      <c r="V839" t="s">
        <v>19246</v>
      </c>
      <c r="W839" t="s">
        <v>19247</v>
      </c>
      <c r="X839" t="s">
        <v>19248</v>
      </c>
      <c r="Y839" t="s">
        <v>19249</v>
      </c>
    </row>
    <row r="840" spans="1:25" x14ac:dyDescent="0.3">
      <c r="A840">
        <v>41950</v>
      </c>
      <c r="B840" t="s">
        <v>19250</v>
      </c>
      <c r="C840" t="s">
        <v>19251</v>
      </c>
      <c r="D840" t="s">
        <v>19252</v>
      </c>
      <c r="E840" t="s">
        <v>19253</v>
      </c>
      <c r="F840" t="s">
        <v>19254</v>
      </c>
      <c r="G840" t="s">
        <v>19255</v>
      </c>
      <c r="H840" t="s">
        <v>19256</v>
      </c>
      <c r="I840" t="s">
        <v>19257</v>
      </c>
      <c r="J840" t="s">
        <v>19258</v>
      </c>
      <c r="K840" t="s">
        <v>19259</v>
      </c>
      <c r="L840" t="s">
        <v>19260</v>
      </c>
      <c r="M840" t="s">
        <v>19261</v>
      </c>
      <c r="N840" t="s">
        <v>19262</v>
      </c>
      <c r="O840" t="s">
        <v>19263</v>
      </c>
      <c r="P840">
        <f>-595.005817900424 -12.4536789807796 -361.922895014389</f>
        <v>-969.38239189559249</v>
      </c>
      <c r="Q840" t="s">
        <v>19264</v>
      </c>
      <c r="R840" t="s">
        <v>19265</v>
      </c>
      <c r="S840" t="s">
        <v>19266</v>
      </c>
      <c r="T840" t="s">
        <v>19267</v>
      </c>
      <c r="U840" t="s">
        <v>19268</v>
      </c>
      <c r="V840" t="s">
        <v>19269</v>
      </c>
      <c r="W840" t="s">
        <v>19270</v>
      </c>
      <c r="X840" t="s">
        <v>19271</v>
      </c>
      <c r="Y840" t="s">
        <v>19272</v>
      </c>
    </row>
    <row r="841" spans="1:25" x14ac:dyDescent="0.3">
      <c r="A841">
        <v>42000</v>
      </c>
      <c r="B841" t="s">
        <v>19273</v>
      </c>
      <c r="C841" t="s">
        <v>19274</v>
      </c>
      <c r="D841" t="s">
        <v>19275</v>
      </c>
      <c r="E841" t="s">
        <v>19276</v>
      </c>
      <c r="F841" t="s">
        <v>19277</v>
      </c>
      <c r="G841" t="s">
        <v>19278</v>
      </c>
      <c r="H841" t="s">
        <v>19279</v>
      </c>
      <c r="I841" t="s">
        <v>19280</v>
      </c>
      <c r="J841" t="s">
        <v>19281</v>
      </c>
      <c r="K841" t="s">
        <v>19282</v>
      </c>
      <c r="L841" t="s">
        <v>19283</v>
      </c>
      <c r="M841" t="s">
        <v>19284</v>
      </c>
      <c r="N841" t="s">
        <v>19285</v>
      </c>
      <c r="O841" t="s">
        <v>19286</v>
      </c>
      <c r="P841">
        <f>-594.251824234503 -12.6847605193707 -361.786719603318</f>
        <v>-968.72330435719164</v>
      </c>
      <c r="Q841" t="s">
        <v>19287</v>
      </c>
      <c r="R841" t="s">
        <v>19288</v>
      </c>
      <c r="S841" t="s">
        <v>19289</v>
      </c>
      <c r="T841" t="s">
        <v>19290</v>
      </c>
      <c r="U841" t="s">
        <v>19291</v>
      </c>
      <c r="V841" t="s">
        <v>19292</v>
      </c>
      <c r="W841" t="s">
        <v>19293</v>
      </c>
      <c r="X841" t="s">
        <v>19294</v>
      </c>
      <c r="Y841" t="s">
        <v>19295</v>
      </c>
    </row>
    <row r="842" spans="1:25" x14ac:dyDescent="0.3">
      <c r="A842">
        <v>42050</v>
      </c>
      <c r="B842" t="s">
        <v>19296</v>
      </c>
      <c r="C842" t="s">
        <v>19297</v>
      </c>
      <c r="D842" t="s">
        <v>19298</v>
      </c>
      <c r="E842" t="s">
        <v>19299</v>
      </c>
      <c r="F842" t="s">
        <v>19300</v>
      </c>
      <c r="G842" t="s">
        <v>19301</v>
      </c>
      <c r="H842" t="s">
        <v>19302</v>
      </c>
      <c r="I842" t="s">
        <v>19303</v>
      </c>
      <c r="J842" t="s">
        <v>19304</v>
      </c>
      <c r="K842" t="s">
        <v>19305</v>
      </c>
      <c r="L842" t="s">
        <v>19306</v>
      </c>
      <c r="M842" t="s">
        <v>19307</v>
      </c>
      <c r="N842" t="s">
        <v>19308</v>
      </c>
      <c r="O842" t="s">
        <v>19309</v>
      </c>
      <c r="P842">
        <f>-593.960414903675 -12.5274579714041 -361.774351139666</f>
        <v>-968.26222401474513</v>
      </c>
      <c r="Q842" t="s">
        <v>19310</v>
      </c>
      <c r="R842" t="s">
        <v>19311</v>
      </c>
      <c r="S842" t="s">
        <v>19312</v>
      </c>
      <c r="T842" t="s">
        <v>19313</v>
      </c>
      <c r="U842" t="s">
        <v>19314</v>
      </c>
      <c r="V842" t="s">
        <v>19315</v>
      </c>
      <c r="W842" t="s">
        <v>19316</v>
      </c>
      <c r="X842" t="s">
        <v>19317</v>
      </c>
      <c r="Y842" t="s">
        <v>19318</v>
      </c>
    </row>
    <row r="843" spans="1:25" x14ac:dyDescent="0.3">
      <c r="A843">
        <v>42100</v>
      </c>
      <c r="B843" t="s">
        <v>19319</v>
      </c>
      <c r="C843" t="s">
        <v>19320</v>
      </c>
      <c r="D843" t="s">
        <v>19321</v>
      </c>
      <c r="E843" t="s">
        <v>19322</v>
      </c>
      <c r="F843" t="s">
        <v>19323</v>
      </c>
      <c r="G843" t="s">
        <v>19324</v>
      </c>
      <c r="H843" t="s">
        <v>19325</v>
      </c>
      <c r="I843" t="s">
        <v>19326</v>
      </c>
      <c r="J843" t="s">
        <v>19327</v>
      </c>
      <c r="K843" t="s">
        <v>19328</v>
      </c>
      <c r="L843" t="s">
        <v>19329</v>
      </c>
      <c r="M843" t="s">
        <v>19330</v>
      </c>
      <c r="N843" t="s">
        <v>19331</v>
      </c>
      <c r="O843" t="s">
        <v>19332</v>
      </c>
      <c r="P843">
        <f>-593.597456505606 -12.3849394564224 -361.806030004395</f>
        <v>-967.78842596642346</v>
      </c>
      <c r="Q843" t="s">
        <v>19333</v>
      </c>
      <c r="R843" t="s">
        <v>19334</v>
      </c>
      <c r="S843" t="s">
        <v>19335</v>
      </c>
      <c r="T843" t="s">
        <v>19336</v>
      </c>
      <c r="U843" t="s">
        <v>19337</v>
      </c>
      <c r="V843" t="s">
        <v>19338</v>
      </c>
      <c r="W843" t="s">
        <v>19339</v>
      </c>
      <c r="X843" t="s">
        <v>19340</v>
      </c>
      <c r="Y843" t="s">
        <v>19341</v>
      </c>
    </row>
    <row r="844" spans="1:25" x14ac:dyDescent="0.3">
      <c r="A844">
        <v>42150</v>
      </c>
      <c r="B844" t="s">
        <v>19342</v>
      </c>
      <c r="C844" t="s">
        <v>19343</v>
      </c>
      <c r="D844" t="s">
        <v>19344</v>
      </c>
      <c r="E844" t="s">
        <v>19345</v>
      </c>
      <c r="F844" t="s">
        <v>19346</v>
      </c>
      <c r="G844" t="s">
        <v>19347</v>
      </c>
      <c r="H844" t="s">
        <v>19348</v>
      </c>
      <c r="I844" t="s">
        <v>19349</v>
      </c>
      <c r="J844" t="s">
        <v>19350</v>
      </c>
      <c r="K844" t="s">
        <v>19351</v>
      </c>
      <c r="L844" t="s">
        <v>19352</v>
      </c>
      <c r="M844" t="s">
        <v>19353</v>
      </c>
      <c r="N844" t="s">
        <v>19354</v>
      </c>
      <c r="O844" t="s">
        <v>19355</v>
      </c>
      <c r="P844">
        <f>-593.5665516867 -12.4806118310266 -361.797809995461</f>
        <v>-967.8449735131876</v>
      </c>
      <c r="Q844" t="s">
        <v>19356</v>
      </c>
      <c r="R844" t="s">
        <v>19357</v>
      </c>
      <c r="S844" t="s">
        <v>19358</v>
      </c>
      <c r="T844" t="s">
        <v>19359</v>
      </c>
      <c r="U844" t="s">
        <v>19360</v>
      </c>
      <c r="V844" t="s">
        <v>19361</v>
      </c>
      <c r="W844" t="s">
        <v>19362</v>
      </c>
      <c r="X844" t="s">
        <v>19363</v>
      </c>
      <c r="Y844" t="s">
        <v>19364</v>
      </c>
    </row>
    <row r="845" spans="1:25" x14ac:dyDescent="0.3">
      <c r="A845">
        <v>42200</v>
      </c>
      <c r="B845" t="s">
        <v>19365</v>
      </c>
      <c r="C845" t="s">
        <v>19366</v>
      </c>
      <c r="D845" t="s">
        <v>19367</v>
      </c>
      <c r="E845" t="s">
        <v>19368</v>
      </c>
      <c r="F845" t="s">
        <v>19369</v>
      </c>
      <c r="G845" t="s">
        <v>19370</v>
      </c>
      <c r="H845" t="s">
        <v>19371</v>
      </c>
      <c r="I845" t="s">
        <v>19372</v>
      </c>
      <c r="J845" t="s">
        <v>19373</v>
      </c>
      <c r="K845" t="s">
        <v>19374</v>
      </c>
      <c r="L845" t="s">
        <v>19375</v>
      </c>
      <c r="M845" t="s">
        <v>19376</v>
      </c>
      <c r="N845" t="s">
        <v>19377</v>
      </c>
      <c r="O845" t="s">
        <v>19378</v>
      </c>
      <c r="P845">
        <f>-593.865824693215 -13.0183375237948 -361.693952562361</f>
        <v>-968.57811477937082</v>
      </c>
      <c r="Q845" t="s">
        <v>19379</v>
      </c>
      <c r="R845" t="s">
        <v>19380</v>
      </c>
      <c r="S845" t="s">
        <v>19381</v>
      </c>
      <c r="T845" t="s">
        <v>19382</v>
      </c>
      <c r="U845" t="s">
        <v>19383</v>
      </c>
      <c r="V845" t="s">
        <v>19384</v>
      </c>
      <c r="W845" t="s">
        <v>19385</v>
      </c>
      <c r="X845" t="s">
        <v>19386</v>
      </c>
      <c r="Y845" t="s">
        <v>19387</v>
      </c>
    </row>
    <row r="846" spans="1:25" x14ac:dyDescent="0.3">
      <c r="A846">
        <v>42250</v>
      </c>
      <c r="B846" t="s">
        <v>19388</v>
      </c>
      <c r="C846" t="s">
        <v>19389</v>
      </c>
      <c r="D846" t="s">
        <v>19390</v>
      </c>
      <c r="E846" t="s">
        <v>19391</v>
      </c>
      <c r="F846" t="s">
        <v>19392</v>
      </c>
      <c r="G846" t="s">
        <v>19393</v>
      </c>
      <c r="H846" t="s">
        <v>19394</v>
      </c>
      <c r="I846" t="s">
        <v>19395</v>
      </c>
      <c r="J846" t="s">
        <v>19396</v>
      </c>
      <c r="K846" t="s">
        <v>19397</v>
      </c>
      <c r="L846" t="s">
        <v>19398</v>
      </c>
      <c r="M846" t="s">
        <v>19399</v>
      </c>
      <c r="N846" t="s">
        <v>19400</v>
      </c>
      <c r="O846" t="s">
        <v>19401</v>
      </c>
      <c r="P846">
        <f>-594.601349512235 -12.9588265057173 -361.537870827022</f>
        <v>-969.09804684497431</v>
      </c>
      <c r="Q846" t="s">
        <v>19402</v>
      </c>
      <c r="R846" t="s">
        <v>19403</v>
      </c>
      <c r="S846" t="s">
        <v>19404</v>
      </c>
      <c r="T846" t="s">
        <v>19405</v>
      </c>
      <c r="U846" t="s">
        <v>19406</v>
      </c>
      <c r="V846" t="s">
        <v>19407</v>
      </c>
      <c r="W846" t="s">
        <v>19408</v>
      </c>
      <c r="X846" t="s">
        <v>19409</v>
      </c>
      <c r="Y846" t="s">
        <v>19410</v>
      </c>
    </row>
    <row r="847" spans="1:25" x14ac:dyDescent="0.3">
      <c r="A847">
        <v>42300</v>
      </c>
      <c r="B847" t="s">
        <v>19411</v>
      </c>
      <c r="C847" t="s">
        <v>19412</v>
      </c>
      <c r="D847" t="s">
        <v>19413</v>
      </c>
      <c r="E847" t="s">
        <v>19414</v>
      </c>
      <c r="F847" t="s">
        <v>19415</v>
      </c>
      <c r="G847" t="s">
        <v>19416</v>
      </c>
      <c r="H847" t="s">
        <v>19417</v>
      </c>
      <c r="I847" t="s">
        <v>19418</v>
      </c>
      <c r="J847" t="s">
        <v>19419</v>
      </c>
      <c r="K847" t="s">
        <v>19420</v>
      </c>
      <c r="L847" t="s">
        <v>19421</v>
      </c>
      <c r="M847" t="s">
        <v>19422</v>
      </c>
      <c r="N847" t="s">
        <v>19423</v>
      </c>
      <c r="O847" t="s">
        <v>19424</v>
      </c>
      <c r="P847">
        <f>-595.094899693226 -12.8622441512991 -361.483273872252</f>
        <v>-969.44041771677712</v>
      </c>
      <c r="Q847" t="s">
        <v>19425</v>
      </c>
      <c r="R847" t="s">
        <v>19426</v>
      </c>
      <c r="S847" t="s">
        <v>19427</v>
      </c>
      <c r="T847" t="s">
        <v>19428</v>
      </c>
      <c r="U847" t="s">
        <v>19429</v>
      </c>
      <c r="V847" t="s">
        <v>19430</v>
      </c>
      <c r="W847" t="s">
        <v>19431</v>
      </c>
      <c r="X847" t="s">
        <v>19432</v>
      </c>
      <c r="Y847" t="s">
        <v>19433</v>
      </c>
    </row>
    <row r="848" spans="1:25" x14ac:dyDescent="0.3">
      <c r="A848">
        <v>42350</v>
      </c>
      <c r="B848" t="s">
        <v>19434</v>
      </c>
      <c r="C848" t="s">
        <v>19435</v>
      </c>
      <c r="D848" t="s">
        <v>19436</v>
      </c>
      <c r="E848" t="s">
        <v>19437</v>
      </c>
      <c r="F848" t="s">
        <v>19438</v>
      </c>
      <c r="G848" t="s">
        <v>19439</v>
      </c>
      <c r="H848" t="s">
        <v>19440</v>
      </c>
      <c r="I848" t="s">
        <v>19441</v>
      </c>
      <c r="J848" t="s">
        <v>19442</v>
      </c>
      <c r="K848" t="s">
        <v>19443</v>
      </c>
      <c r="L848" t="s">
        <v>19444</v>
      </c>
      <c r="M848" t="s">
        <v>19445</v>
      </c>
      <c r="N848" t="s">
        <v>19446</v>
      </c>
      <c r="O848" t="s">
        <v>19447</v>
      </c>
      <c r="P848">
        <f>-595.679442278218 -12.9313198312434 -361.396772744981</f>
        <v>-970.00753485444238</v>
      </c>
      <c r="Q848" t="s">
        <v>19448</v>
      </c>
      <c r="R848" t="s">
        <v>19449</v>
      </c>
      <c r="S848" t="s">
        <v>19450</v>
      </c>
      <c r="T848" t="s">
        <v>19451</v>
      </c>
      <c r="U848" t="s">
        <v>19452</v>
      </c>
      <c r="V848" t="s">
        <v>19453</v>
      </c>
      <c r="W848" t="s">
        <v>19454</v>
      </c>
      <c r="X848" t="s">
        <v>19455</v>
      </c>
      <c r="Y848" t="s">
        <v>19456</v>
      </c>
    </row>
    <row r="849" spans="1:25" x14ac:dyDescent="0.3">
      <c r="A849">
        <v>42400</v>
      </c>
      <c r="B849" t="s">
        <v>19457</v>
      </c>
      <c r="C849" t="s">
        <v>19458</v>
      </c>
      <c r="D849" t="s">
        <v>19459</v>
      </c>
      <c r="E849" t="s">
        <v>19460</v>
      </c>
      <c r="F849" t="s">
        <v>19461</v>
      </c>
      <c r="G849" t="s">
        <v>19462</v>
      </c>
      <c r="H849" t="s">
        <v>19463</v>
      </c>
      <c r="I849" t="s">
        <v>19464</v>
      </c>
      <c r="J849" t="s">
        <v>19465</v>
      </c>
      <c r="K849" t="s">
        <v>19466</v>
      </c>
      <c r="L849" t="s">
        <v>19467</v>
      </c>
      <c r="M849" t="s">
        <v>19468</v>
      </c>
      <c r="N849" t="s">
        <v>19469</v>
      </c>
      <c r="O849" t="s">
        <v>19470</v>
      </c>
      <c r="P849">
        <f>-596.708252696534 -13.5589065703609 -361.276592607865</f>
        <v>-971.54375187475989</v>
      </c>
      <c r="Q849" t="s">
        <v>19471</v>
      </c>
      <c r="R849" t="s">
        <v>19472</v>
      </c>
      <c r="S849" t="s">
        <v>19473</v>
      </c>
      <c r="T849" t="s">
        <v>19474</v>
      </c>
      <c r="U849" t="s">
        <v>19475</v>
      </c>
      <c r="V849" t="s">
        <v>19476</v>
      </c>
      <c r="W849" t="s">
        <v>19477</v>
      </c>
      <c r="X849" t="s">
        <v>19478</v>
      </c>
      <c r="Y849" t="s">
        <v>19479</v>
      </c>
    </row>
    <row r="850" spans="1:25" x14ac:dyDescent="0.3">
      <c r="A850">
        <v>42450</v>
      </c>
      <c r="B850" t="s">
        <v>19480</v>
      </c>
      <c r="C850" t="s">
        <v>19481</v>
      </c>
      <c r="D850" t="s">
        <v>19482</v>
      </c>
      <c r="E850" t="s">
        <v>19483</v>
      </c>
      <c r="F850" t="s">
        <v>19484</v>
      </c>
      <c r="G850" t="s">
        <v>19485</v>
      </c>
      <c r="H850" t="s">
        <v>19486</v>
      </c>
      <c r="I850" t="s">
        <v>19487</v>
      </c>
      <c r="J850" t="s">
        <v>19488</v>
      </c>
      <c r="K850" t="s">
        <v>19489</v>
      </c>
      <c r="L850" t="s">
        <v>19490</v>
      </c>
      <c r="M850" t="s">
        <v>19491</v>
      </c>
      <c r="N850" t="s">
        <v>19492</v>
      </c>
      <c r="O850" t="s">
        <v>19493</v>
      </c>
      <c r="P850">
        <f>-597.582068378849 -13.9313768338709 -361.327869283163</f>
        <v>-972.8413144958829</v>
      </c>
      <c r="Q850" t="s">
        <v>19494</v>
      </c>
      <c r="R850" t="s">
        <v>19495</v>
      </c>
      <c r="S850" t="s">
        <v>19496</v>
      </c>
      <c r="T850" t="s">
        <v>19497</v>
      </c>
      <c r="U850" t="s">
        <v>19498</v>
      </c>
      <c r="V850" t="s">
        <v>19499</v>
      </c>
      <c r="W850" t="s">
        <v>19500</v>
      </c>
      <c r="X850" t="s">
        <v>19501</v>
      </c>
      <c r="Y850" t="s">
        <v>19502</v>
      </c>
    </row>
    <row r="851" spans="1:25" x14ac:dyDescent="0.3">
      <c r="A851">
        <v>42500</v>
      </c>
      <c r="B851" t="s">
        <v>19503</v>
      </c>
      <c r="C851" t="s">
        <v>19504</v>
      </c>
      <c r="D851" t="s">
        <v>19505</v>
      </c>
      <c r="E851" t="s">
        <v>19506</v>
      </c>
      <c r="F851" t="s">
        <v>19507</v>
      </c>
      <c r="G851" t="s">
        <v>19508</v>
      </c>
      <c r="H851" t="s">
        <v>19509</v>
      </c>
      <c r="I851" t="s">
        <v>19510</v>
      </c>
      <c r="J851" t="s">
        <v>19511</v>
      </c>
      <c r="K851" t="s">
        <v>19512</v>
      </c>
      <c r="L851" t="s">
        <v>19513</v>
      </c>
      <c r="M851" t="s">
        <v>19514</v>
      </c>
      <c r="N851" t="s">
        <v>19515</v>
      </c>
      <c r="O851" t="s">
        <v>19516</v>
      </c>
      <c r="P851">
        <f>-599.05969956673 -15.1578258501843 -361.620415568232</f>
        <v>-975.83794098514636</v>
      </c>
      <c r="Q851" t="s">
        <v>19517</v>
      </c>
      <c r="R851" t="s">
        <v>19518</v>
      </c>
      <c r="S851" t="s">
        <v>19519</v>
      </c>
      <c r="T851" t="s">
        <v>19520</v>
      </c>
      <c r="U851" t="s">
        <v>19521</v>
      </c>
      <c r="V851" t="s">
        <v>19522</v>
      </c>
      <c r="W851" t="s">
        <v>19523</v>
      </c>
      <c r="X851" t="s">
        <v>19524</v>
      </c>
      <c r="Y851" t="s">
        <v>19525</v>
      </c>
    </row>
    <row r="852" spans="1:25" x14ac:dyDescent="0.3">
      <c r="A852">
        <v>42550</v>
      </c>
      <c r="B852" t="s">
        <v>19526</v>
      </c>
      <c r="C852" t="s">
        <v>19527</v>
      </c>
      <c r="D852" t="s">
        <v>19528</v>
      </c>
      <c r="E852" t="s">
        <v>19529</v>
      </c>
      <c r="F852" t="s">
        <v>19530</v>
      </c>
      <c r="G852" t="s">
        <v>19531</v>
      </c>
      <c r="H852" t="s">
        <v>19532</v>
      </c>
      <c r="I852" t="s">
        <v>19533</v>
      </c>
      <c r="J852" t="s">
        <v>19534</v>
      </c>
      <c r="K852" t="s">
        <v>19535</v>
      </c>
      <c r="L852" t="s">
        <v>19536</v>
      </c>
      <c r="M852" t="s">
        <v>19537</v>
      </c>
      <c r="N852" t="s">
        <v>19538</v>
      </c>
      <c r="O852" t="s">
        <v>19539</v>
      </c>
      <c r="P852">
        <f>-599.920022137747 -15.6738586582444 -361.611844808772</f>
        <v>-977.2057256047633</v>
      </c>
      <c r="Q852" t="s">
        <v>19540</v>
      </c>
      <c r="R852" t="s">
        <v>19541</v>
      </c>
      <c r="S852" t="s">
        <v>19542</v>
      </c>
      <c r="T852" t="s">
        <v>19543</v>
      </c>
      <c r="U852" t="s">
        <v>19544</v>
      </c>
      <c r="V852" t="s">
        <v>19545</v>
      </c>
      <c r="W852" t="s">
        <v>19546</v>
      </c>
      <c r="X852" t="s">
        <v>19547</v>
      </c>
      <c r="Y852" t="s">
        <v>19548</v>
      </c>
    </row>
    <row r="853" spans="1:25" x14ac:dyDescent="0.3">
      <c r="A853">
        <v>42600</v>
      </c>
      <c r="B853" t="s">
        <v>19549</v>
      </c>
      <c r="C853" t="s">
        <v>19550</v>
      </c>
      <c r="D853" t="s">
        <v>19551</v>
      </c>
      <c r="E853" t="s">
        <v>19552</v>
      </c>
      <c r="F853" t="s">
        <v>19553</v>
      </c>
      <c r="G853" t="s">
        <v>19554</v>
      </c>
      <c r="H853" t="s">
        <v>19555</v>
      </c>
      <c r="I853" t="s">
        <v>19556</v>
      </c>
      <c r="J853" t="s">
        <v>19557</v>
      </c>
      <c r="K853" t="s">
        <v>19558</v>
      </c>
      <c r="L853" t="s">
        <v>19559</v>
      </c>
      <c r="M853" t="s">
        <v>19560</v>
      </c>
      <c r="N853" t="s">
        <v>19561</v>
      </c>
      <c r="O853" t="s">
        <v>19562</v>
      </c>
      <c r="P853">
        <f>-602.509167538575 -16.329366965291 -361.687176811172</f>
        <v>-980.52571131503794</v>
      </c>
      <c r="Q853" t="s">
        <v>19563</v>
      </c>
      <c r="R853" t="s">
        <v>19564</v>
      </c>
      <c r="S853" t="s">
        <v>19565</v>
      </c>
      <c r="T853" t="s">
        <v>19566</v>
      </c>
      <c r="U853" t="s">
        <v>19567</v>
      </c>
      <c r="V853" t="s">
        <v>19568</v>
      </c>
      <c r="W853" t="s">
        <v>19569</v>
      </c>
      <c r="X853" t="s">
        <v>19570</v>
      </c>
      <c r="Y853" t="s">
        <v>19571</v>
      </c>
    </row>
    <row r="854" spans="1:25" x14ac:dyDescent="0.3">
      <c r="A854">
        <v>42650</v>
      </c>
      <c r="B854" t="s">
        <v>19572</v>
      </c>
      <c r="C854" t="s">
        <v>19573</v>
      </c>
      <c r="D854" t="s">
        <v>19574</v>
      </c>
      <c r="E854" t="s">
        <v>19575</v>
      </c>
      <c r="F854" t="s">
        <v>19576</v>
      </c>
      <c r="G854" t="s">
        <v>19577</v>
      </c>
      <c r="H854" t="s">
        <v>19578</v>
      </c>
      <c r="I854" t="s">
        <v>19579</v>
      </c>
      <c r="J854" t="s">
        <v>19580</v>
      </c>
      <c r="K854" t="s">
        <v>19581</v>
      </c>
      <c r="L854" t="s">
        <v>19582</v>
      </c>
      <c r="M854" t="s">
        <v>19583</v>
      </c>
      <c r="N854" t="s">
        <v>19584</v>
      </c>
      <c r="O854" t="s">
        <v>19585</v>
      </c>
      <c r="P854">
        <f>-605.156623765015 -16.1594016020706 -361.676280213436</f>
        <v>-982.99230558052159</v>
      </c>
      <c r="Q854" t="s">
        <v>19586</v>
      </c>
      <c r="R854" t="s">
        <v>19587</v>
      </c>
      <c r="S854" t="s">
        <v>19588</v>
      </c>
      <c r="T854" t="s">
        <v>19589</v>
      </c>
      <c r="U854" t="s">
        <v>19590</v>
      </c>
      <c r="V854" t="s">
        <v>19591</v>
      </c>
      <c r="W854" t="s">
        <v>19592</v>
      </c>
      <c r="X854" t="s">
        <v>19593</v>
      </c>
      <c r="Y854" t="s">
        <v>19594</v>
      </c>
    </row>
    <row r="855" spans="1:25" x14ac:dyDescent="0.3">
      <c r="A855">
        <v>42700</v>
      </c>
      <c r="B855" t="s">
        <v>19595</v>
      </c>
      <c r="C855" t="s">
        <v>19596</v>
      </c>
      <c r="D855" t="s">
        <v>19597</v>
      </c>
      <c r="E855" t="s">
        <v>19598</v>
      </c>
      <c r="F855" t="s">
        <v>19599</v>
      </c>
      <c r="G855" t="s">
        <v>19600</v>
      </c>
      <c r="H855" t="s">
        <v>19601</v>
      </c>
      <c r="I855" t="s">
        <v>19602</v>
      </c>
      <c r="J855" t="s">
        <v>19603</v>
      </c>
      <c r="K855" t="s">
        <v>19604</v>
      </c>
      <c r="L855" t="s">
        <v>19605</v>
      </c>
      <c r="M855" t="s">
        <v>19606</v>
      </c>
      <c r="N855" t="s">
        <v>19607</v>
      </c>
      <c r="O855" t="s">
        <v>19608</v>
      </c>
      <c r="P855">
        <f>-606.396128150393 -15.9296079564979 -361.606933708088</f>
        <v>-983.93266981497891</v>
      </c>
      <c r="Q855" t="s">
        <v>19609</v>
      </c>
      <c r="R855" t="s">
        <v>19610</v>
      </c>
      <c r="S855" t="s">
        <v>19611</v>
      </c>
      <c r="T855" t="s">
        <v>19612</v>
      </c>
      <c r="U855" t="s">
        <v>19613</v>
      </c>
      <c r="V855" t="s">
        <v>19614</v>
      </c>
      <c r="W855" t="s">
        <v>19615</v>
      </c>
      <c r="X855" t="s">
        <v>19616</v>
      </c>
      <c r="Y855" t="s">
        <v>19617</v>
      </c>
    </row>
    <row r="856" spans="1:25" x14ac:dyDescent="0.3">
      <c r="A856">
        <v>42750</v>
      </c>
      <c r="B856" t="s">
        <v>19618</v>
      </c>
      <c r="C856" t="s">
        <v>19619</v>
      </c>
      <c r="D856" t="s">
        <v>19620</v>
      </c>
      <c r="E856" t="s">
        <v>19621</v>
      </c>
      <c r="F856" t="s">
        <v>19622</v>
      </c>
      <c r="G856" t="s">
        <v>19623</v>
      </c>
      <c r="H856" t="s">
        <v>19624</v>
      </c>
      <c r="I856" t="s">
        <v>19625</v>
      </c>
      <c r="J856" t="s">
        <v>19626</v>
      </c>
      <c r="K856" t="s">
        <v>19627</v>
      </c>
      <c r="L856" t="s">
        <v>19628</v>
      </c>
      <c r="M856" t="s">
        <v>19629</v>
      </c>
      <c r="N856" t="s">
        <v>19630</v>
      </c>
      <c r="O856" t="s">
        <v>19631</v>
      </c>
      <c r="P856">
        <f>-607.463324991596 -15.8769508026298 -361.490289117898</f>
        <v>-984.8305649121238</v>
      </c>
      <c r="Q856" t="s">
        <v>19632</v>
      </c>
      <c r="R856" t="s">
        <v>19633</v>
      </c>
      <c r="S856" t="s">
        <v>19634</v>
      </c>
      <c r="T856" t="s">
        <v>19635</v>
      </c>
      <c r="U856" t="s">
        <v>19636</v>
      </c>
      <c r="V856" t="s">
        <v>19637</v>
      </c>
      <c r="W856" t="s">
        <v>19638</v>
      </c>
      <c r="X856" t="s">
        <v>19639</v>
      </c>
      <c r="Y856" t="s">
        <v>19640</v>
      </c>
    </row>
    <row r="857" spans="1:25" x14ac:dyDescent="0.3">
      <c r="A857">
        <v>42800</v>
      </c>
      <c r="B857" t="s">
        <v>19641</v>
      </c>
      <c r="C857" t="s">
        <v>19642</v>
      </c>
      <c r="D857" t="s">
        <v>19643</v>
      </c>
      <c r="E857" t="s">
        <v>19644</v>
      </c>
      <c r="F857" t="s">
        <v>19645</v>
      </c>
      <c r="G857" t="s">
        <v>19646</v>
      </c>
      <c r="H857" t="s">
        <v>19647</v>
      </c>
      <c r="I857" t="s">
        <v>19648</v>
      </c>
      <c r="J857" t="s">
        <v>19649</v>
      </c>
      <c r="K857" t="s">
        <v>19650</v>
      </c>
      <c r="L857" t="s">
        <v>19651</v>
      </c>
      <c r="M857" t="s">
        <v>19652</v>
      </c>
      <c r="N857" t="s">
        <v>19653</v>
      </c>
      <c r="O857" t="s">
        <v>19654</v>
      </c>
      <c r="P857">
        <f>-608.722731625269 -15.5108376069757 -361.042369823886</f>
        <v>-985.27593905613071</v>
      </c>
      <c r="Q857" t="s">
        <v>19655</v>
      </c>
      <c r="R857" t="s">
        <v>19656</v>
      </c>
      <c r="S857" t="s">
        <v>19657</v>
      </c>
      <c r="T857" t="s">
        <v>19658</v>
      </c>
      <c r="U857" t="s">
        <v>19659</v>
      </c>
      <c r="V857" t="s">
        <v>19660</v>
      </c>
      <c r="W857" t="s">
        <v>19661</v>
      </c>
      <c r="X857" t="s">
        <v>19662</v>
      </c>
      <c r="Y857" t="s">
        <v>19663</v>
      </c>
    </row>
    <row r="858" spans="1:25" x14ac:dyDescent="0.3">
      <c r="A858">
        <v>42850</v>
      </c>
      <c r="B858" t="s">
        <v>19664</v>
      </c>
      <c r="C858" t="s">
        <v>19665</v>
      </c>
      <c r="D858" t="s">
        <v>19666</v>
      </c>
      <c r="E858" t="s">
        <v>19667</v>
      </c>
      <c r="F858" t="s">
        <v>19668</v>
      </c>
      <c r="G858" t="s">
        <v>19669</v>
      </c>
      <c r="H858" t="s">
        <v>19670</v>
      </c>
      <c r="I858" t="s">
        <v>19671</v>
      </c>
      <c r="J858" t="s">
        <v>19672</v>
      </c>
      <c r="K858" t="s">
        <v>19673</v>
      </c>
      <c r="L858" t="s">
        <v>19674</v>
      </c>
      <c r="M858" t="s">
        <v>19675</v>
      </c>
      <c r="N858" t="s">
        <v>19676</v>
      </c>
      <c r="O858" t="s">
        <v>19677</v>
      </c>
      <c r="P858">
        <f>-609.125368340975 -15.199016983202 -360.805845806542</f>
        <v>-985.13023113071904</v>
      </c>
      <c r="Q858" t="s">
        <v>19678</v>
      </c>
      <c r="R858" t="s">
        <v>19679</v>
      </c>
      <c r="S858" t="s">
        <v>19680</v>
      </c>
      <c r="T858" t="s">
        <v>19681</v>
      </c>
      <c r="U858" t="s">
        <v>19682</v>
      </c>
      <c r="V858" t="s">
        <v>19683</v>
      </c>
      <c r="W858" t="s">
        <v>19684</v>
      </c>
      <c r="X858" t="s">
        <v>19685</v>
      </c>
      <c r="Y858" t="s">
        <v>19686</v>
      </c>
    </row>
    <row r="859" spans="1:25" x14ac:dyDescent="0.3">
      <c r="A859">
        <v>42900</v>
      </c>
      <c r="B859" t="s">
        <v>19687</v>
      </c>
      <c r="C859" t="s">
        <v>19688</v>
      </c>
      <c r="D859" t="s">
        <v>19689</v>
      </c>
      <c r="E859" t="s">
        <v>19690</v>
      </c>
      <c r="F859" t="s">
        <v>19691</v>
      </c>
      <c r="G859" t="s">
        <v>19692</v>
      </c>
      <c r="H859" t="s">
        <v>19693</v>
      </c>
      <c r="I859" t="s">
        <v>19694</v>
      </c>
      <c r="J859" t="s">
        <v>19695</v>
      </c>
      <c r="K859" t="s">
        <v>19696</v>
      </c>
      <c r="L859" t="s">
        <v>19697</v>
      </c>
      <c r="M859" t="s">
        <v>19698</v>
      </c>
      <c r="N859" t="s">
        <v>19699</v>
      </c>
      <c r="O859" t="s">
        <v>19700</v>
      </c>
      <c r="P859">
        <f>-609.900148356172 -14.8749813362906 -360.377132253159</f>
        <v>-985.1522619456216</v>
      </c>
      <c r="Q859" t="s">
        <v>19701</v>
      </c>
      <c r="R859" t="s">
        <v>19702</v>
      </c>
      <c r="S859" t="s">
        <v>19703</v>
      </c>
      <c r="T859" t="s">
        <v>19704</v>
      </c>
      <c r="U859" t="s">
        <v>19705</v>
      </c>
      <c r="V859" t="s">
        <v>19706</v>
      </c>
      <c r="W859" t="s">
        <v>19707</v>
      </c>
      <c r="X859" t="s">
        <v>19708</v>
      </c>
      <c r="Y859" t="s">
        <v>19709</v>
      </c>
    </row>
    <row r="860" spans="1:25" x14ac:dyDescent="0.3">
      <c r="A860">
        <v>42950</v>
      </c>
      <c r="B860" t="s">
        <v>19710</v>
      </c>
      <c r="C860" t="s">
        <v>19711</v>
      </c>
      <c r="D860" t="s">
        <v>19712</v>
      </c>
      <c r="E860" t="s">
        <v>19713</v>
      </c>
      <c r="F860" t="s">
        <v>19714</v>
      </c>
      <c r="G860" t="s">
        <v>19715</v>
      </c>
      <c r="H860" t="s">
        <v>19716</v>
      </c>
      <c r="I860" t="s">
        <v>19717</v>
      </c>
      <c r="J860" t="s">
        <v>19718</v>
      </c>
      <c r="K860" t="s">
        <v>19719</v>
      </c>
      <c r="L860" t="s">
        <v>19720</v>
      </c>
      <c r="M860" t="s">
        <v>19721</v>
      </c>
      <c r="N860" t="s">
        <v>19722</v>
      </c>
      <c r="O860" t="s">
        <v>19723</v>
      </c>
      <c r="P860">
        <f>-610.458733664086 -14.8230861563716 -360.161802564582</f>
        <v>-985.44362238503959</v>
      </c>
      <c r="Q860" t="s">
        <v>19724</v>
      </c>
      <c r="R860" t="s">
        <v>19725</v>
      </c>
      <c r="S860" t="s">
        <v>19726</v>
      </c>
      <c r="T860" t="s">
        <v>19727</v>
      </c>
      <c r="U860" t="s">
        <v>19728</v>
      </c>
      <c r="V860" t="s">
        <v>19729</v>
      </c>
      <c r="W860" t="s">
        <v>19730</v>
      </c>
      <c r="X860" t="s">
        <v>19731</v>
      </c>
      <c r="Y860" t="s">
        <v>19732</v>
      </c>
    </row>
    <row r="861" spans="1:25" x14ac:dyDescent="0.3">
      <c r="A861">
        <v>43000</v>
      </c>
      <c r="B861" t="s">
        <v>19733</v>
      </c>
      <c r="C861" t="s">
        <v>19734</v>
      </c>
      <c r="D861" t="s">
        <v>19735</v>
      </c>
      <c r="E861" t="s">
        <v>19736</v>
      </c>
      <c r="F861" t="s">
        <v>19737</v>
      </c>
      <c r="G861" t="s">
        <v>19738</v>
      </c>
      <c r="H861" t="s">
        <v>19739</v>
      </c>
      <c r="I861" t="s">
        <v>19740</v>
      </c>
      <c r="J861" t="s">
        <v>19741</v>
      </c>
      <c r="K861" t="s">
        <v>19742</v>
      </c>
      <c r="L861" t="s">
        <v>19743</v>
      </c>
      <c r="M861" t="s">
        <v>19744</v>
      </c>
      <c r="N861" t="s">
        <v>19745</v>
      </c>
      <c r="O861" t="s">
        <v>19746</v>
      </c>
      <c r="P861">
        <f>-611.416262960269 -14.8657848275916 -359.838098945738</f>
        <v>-986.12014673359863</v>
      </c>
      <c r="Q861" t="s">
        <v>19747</v>
      </c>
      <c r="R861" t="s">
        <v>19748</v>
      </c>
      <c r="S861" t="s">
        <v>19749</v>
      </c>
      <c r="T861" t="s">
        <v>19750</v>
      </c>
      <c r="U861" t="s">
        <v>19751</v>
      </c>
      <c r="V861" t="s">
        <v>19752</v>
      </c>
      <c r="W861" t="s">
        <v>19753</v>
      </c>
      <c r="X861" t="s">
        <v>19754</v>
      </c>
      <c r="Y861" t="s">
        <v>19755</v>
      </c>
    </row>
    <row r="862" spans="1:25" x14ac:dyDescent="0.3">
      <c r="A862">
        <v>43050</v>
      </c>
      <c r="B862" t="s">
        <v>19756</v>
      </c>
      <c r="C862" t="s">
        <v>19757</v>
      </c>
      <c r="D862" t="s">
        <v>19758</v>
      </c>
      <c r="E862" t="s">
        <v>19759</v>
      </c>
      <c r="F862" t="s">
        <v>19760</v>
      </c>
      <c r="G862" t="s">
        <v>19761</v>
      </c>
      <c r="H862" t="s">
        <v>19762</v>
      </c>
      <c r="I862" t="s">
        <v>19763</v>
      </c>
      <c r="J862" t="s">
        <v>19764</v>
      </c>
      <c r="K862" t="s">
        <v>19765</v>
      </c>
      <c r="L862" t="s">
        <v>19766</v>
      </c>
      <c r="M862" t="s">
        <v>19767</v>
      </c>
      <c r="N862" t="s">
        <v>19768</v>
      </c>
      <c r="O862" t="s">
        <v>19769</v>
      </c>
      <c r="P862">
        <f>-611.745893665674 -14.9475355688364 -359.670514674443</f>
        <v>-986.36394390895339</v>
      </c>
      <c r="Q862" t="s">
        <v>19770</v>
      </c>
      <c r="R862" t="s">
        <v>19771</v>
      </c>
      <c r="S862" t="s">
        <v>19772</v>
      </c>
      <c r="T862" t="s">
        <v>19773</v>
      </c>
      <c r="U862" t="s">
        <v>19774</v>
      </c>
      <c r="V862" t="s">
        <v>19775</v>
      </c>
      <c r="W862" t="s">
        <v>19776</v>
      </c>
      <c r="X862" t="s">
        <v>19777</v>
      </c>
      <c r="Y862" t="s">
        <v>19778</v>
      </c>
    </row>
    <row r="863" spans="1:25" x14ac:dyDescent="0.3">
      <c r="A863">
        <v>43100</v>
      </c>
      <c r="B863" t="s">
        <v>19779</v>
      </c>
      <c r="C863" t="s">
        <v>19780</v>
      </c>
      <c r="D863" t="s">
        <v>19781</v>
      </c>
      <c r="E863" t="s">
        <v>19782</v>
      </c>
      <c r="F863" t="s">
        <v>19783</v>
      </c>
      <c r="G863" t="s">
        <v>19784</v>
      </c>
      <c r="H863" t="s">
        <v>19785</v>
      </c>
      <c r="I863" t="s">
        <v>19786</v>
      </c>
      <c r="J863" t="s">
        <v>19787</v>
      </c>
      <c r="K863" t="s">
        <v>19788</v>
      </c>
      <c r="L863" t="s">
        <v>19789</v>
      </c>
      <c r="M863" t="s">
        <v>19790</v>
      </c>
      <c r="N863" t="s">
        <v>19791</v>
      </c>
      <c r="O863" t="s">
        <v>19792</v>
      </c>
      <c r="P863">
        <f>-611.814939344488 -14.9766509994545 -359.355218414273</f>
        <v>-986.14680875821546</v>
      </c>
      <c r="Q863" t="s">
        <v>19793</v>
      </c>
      <c r="R863" t="s">
        <v>19794</v>
      </c>
      <c r="S863" t="s">
        <v>19795</v>
      </c>
      <c r="T863" t="s">
        <v>19796</v>
      </c>
      <c r="U863" t="s">
        <v>19797</v>
      </c>
      <c r="V863" t="s">
        <v>19798</v>
      </c>
      <c r="W863" t="s">
        <v>19799</v>
      </c>
      <c r="X863" t="s">
        <v>19800</v>
      </c>
      <c r="Y863" t="s">
        <v>19801</v>
      </c>
    </row>
    <row r="864" spans="1:25" x14ac:dyDescent="0.3">
      <c r="A864">
        <v>43150</v>
      </c>
      <c r="B864" t="s">
        <v>19802</v>
      </c>
      <c r="C864" t="s">
        <v>19803</v>
      </c>
      <c r="D864" t="s">
        <v>19804</v>
      </c>
      <c r="E864" t="s">
        <v>19805</v>
      </c>
      <c r="F864" t="s">
        <v>19806</v>
      </c>
      <c r="G864" t="s">
        <v>19807</v>
      </c>
      <c r="H864" t="s">
        <v>19808</v>
      </c>
      <c r="I864" t="s">
        <v>19809</v>
      </c>
      <c r="J864" t="s">
        <v>19810</v>
      </c>
      <c r="K864" t="s">
        <v>19811</v>
      </c>
      <c r="L864" t="s">
        <v>19812</v>
      </c>
      <c r="M864" t="s">
        <v>19813</v>
      </c>
      <c r="N864" t="s">
        <v>19814</v>
      </c>
      <c r="O864" t="s">
        <v>19815</v>
      </c>
      <c r="P864">
        <f>-611.615778148485 -14.943169543094 -359.218332464142</f>
        <v>-985.77728015572097</v>
      </c>
      <c r="Q864" t="s">
        <v>19816</v>
      </c>
      <c r="R864" t="s">
        <v>19817</v>
      </c>
      <c r="S864" t="s">
        <v>19818</v>
      </c>
      <c r="T864" t="s">
        <v>19819</v>
      </c>
      <c r="U864" t="s">
        <v>19820</v>
      </c>
      <c r="V864" t="s">
        <v>19821</v>
      </c>
      <c r="W864" t="s">
        <v>19822</v>
      </c>
      <c r="X864" t="s">
        <v>19823</v>
      </c>
      <c r="Y864" t="s">
        <v>19824</v>
      </c>
    </row>
    <row r="865" spans="1:25" x14ac:dyDescent="0.3">
      <c r="A865">
        <v>43200</v>
      </c>
      <c r="B865" t="s">
        <v>19825</v>
      </c>
      <c r="C865" t="s">
        <v>19826</v>
      </c>
      <c r="D865" t="s">
        <v>19827</v>
      </c>
      <c r="E865" t="s">
        <v>19828</v>
      </c>
      <c r="F865" t="s">
        <v>19829</v>
      </c>
      <c r="G865" t="s">
        <v>19830</v>
      </c>
      <c r="H865" t="s">
        <v>19831</v>
      </c>
      <c r="I865" t="s">
        <v>19832</v>
      </c>
      <c r="J865" t="s">
        <v>19833</v>
      </c>
      <c r="K865" t="s">
        <v>19834</v>
      </c>
      <c r="L865" t="s">
        <v>19835</v>
      </c>
      <c r="M865" t="s">
        <v>19836</v>
      </c>
      <c r="N865" t="s">
        <v>19837</v>
      </c>
      <c r="O865" t="s">
        <v>19838</v>
      </c>
      <c r="P865">
        <f>-610.966507651063 -14.9091613790483 -359.138240176087</f>
        <v>-985.01390920619838</v>
      </c>
      <c r="Q865" t="s">
        <v>19839</v>
      </c>
      <c r="R865" t="s">
        <v>19840</v>
      </c>
      <c r="S865" t="s">
        <v>19841</v>
      </c>
      <c r="T865" t="s">
        <v>19842</v>
      </c>
      <c r="U865" t="s">
        <v>19843</v>
      </c>
      <c r="V865" t="s">
        <v>19844</v>
      </c>
      <c r="W865" t="s">
        <v>19845</v>
      </c>
      <c r="X865" t="s">
        <v>19846</v>
      </c>
      <c r="Y865" t="s">
        <v>19847</v>
      </c>
    </row>
    <row r="866" spans="1:25" x14ac:dyDescent="0.3">
      <c r="A866">
        <v>43250</v>
      </c>
      <c r="B866" t="s">
        <v>19848</v>
      </c>
      <c r="C866" t="s">
        <v>19849</v>
      </c>
      <c r="D866" t="s">
        <v>19850</v>
      </c>
      <c r="E866" t="s">
        <v>19851</v>
      </c>
      <c r="F866" t="s">
        <v>19852</v>
      </c>
      <c r="G866" t="s">
        <v>19853</v>
      </c>
      <c r="H866" t="s">
        <v>19854</v>
      </c>
      <c r="I866" t="s">
        <v>19855</v>
      </c>
      <c r="J866" t="s">
        <v>19856</v>
      </c>
      <c r="K866" t="s">
        <v>19857</v>
      </c>
      <c r="L866" t="s">
        <v>19858</v>
      </c>
      <c r="M866" t="s">
        <v>19859</v>
      </c>
      <c r="N866" t="s">
        <v>19860</v>
      </c>
      <c r="O866" t="s">
        <v>19861</v>
      </c>
      <c r="P866">
        <f>-610.590315052178 -14.8573406126918 -359.068345337494</f>
        <v>-984.51600100236374</v>
      </c>
      <c r="Q866" t="s">
        <v>19862</v>
      </c>
      <c r="R866" t="s">
        <v>19863</v>
      </c>
      <c r="S866" t="s">
        <v>19864</v>
      </c>
      <c r="T866" t="s">
        <v>19865</v>
      </c>
      <c r="U866" t="s">
        <v>19866</v>
      </c>
      <c r="V866" t="s">
        <v>19867</v>
      </c>
      <c r="W866" t="s">
        <v>19868</v>
      </c>
      <c r="X866" t="s">
        <v>19869</v>
      </c>
      <c r="Y866" t="s">
        <v>19870</v>
      </c>
    </row>
    <row r="867" spans="1:25" x14ac:dyDescent="0.3">
      <c r="A867">
        <v>43300</v>
      </c>
      <c r="B867" t="s">
        <v>19871</v>
      </c>
      <c r="C867" t="s">
        <v>19872</v>
      </c>
      <c r="D867" t="s">
        <v>19873</v>
      </c>
      <c r="E867" t="s">
        <v>19874</v>
      </c>
      <c r="F867" t="s">
        <v>19875</v>
      </c>
      <c r="G867" t="s">
        <v>19876</v>
      </c>
      <c r="H867" t="s">
        <v>19877</v>
      </c>
      <c r="I867" t="s">
        <v>19878</v>
      </c>
      <c r="J867" t="s">
        <v>19879</v>
      </c>
      <c r="K867" t="s">
        <v>19880</v>
      </c>
      <c r="L867" t="s">
        <v>19881</v>
      </c>
      <c r="M867" t="s">
        <v>19882</v>
      </c>
      <c r="N867" t="s">
        <v>19883</v>
      </c>
      <c r="O867" t="s">
        <v>19884</v>
      </c>
      <c r="P867">
        <f>-608.761135315814 -15.0710318170272 -358.877917353983</f>
        <v>-982.71008448682426</v>
      </c>
      <c r="Q867" t="s">
        <v>19885</v>
      </c>
      <c r="R867" t="s">
        <v>19886</v>
      </c>
      <c r="S867" t="s">
        <v>19887</v>
      </c>
      <c r="T867" t="s">
        <v>19888</v>
      </c>
      <c r="U867" t="s">
        <v>19889</v>
      </c>
      <c r="V867" t="s">
        <v>19890</v>
      </c>
      <c r="W867" t="s">
        <v>19891</v>
      </c>
      <c r="X867" t="s">
        <v>19892</v>
      </c>
      <c r="Y867" t="s">
        <v>19893</v>
      </c>
    </row>
    <row r="868" spans="1:25" x14ac:dyDescent="0.3">
      <c r="A868">
        <v>43350</v>
      </c>
      <c r="B868" t="s">
        <v>19894</v>
      </c>
      <c r="C868" t="s">
        <v>19895</v>
      </c>
      <c r="D868" t="s">
        <v>19896</v>
      </c>
      <c r="E868" t="s">
        <v>19897</v>
      </c>
      <c r="F868" t="s">
        <v>19898</v>
      </c>
      <c r="G868" t="s">
        <v>19899</v>
      </c>
      <c r="H868" t="s">
        <v>19900</v>
      </c>
      <c r="I868" t="s">
        <v>19901</v>
      </c>
      <c r="J868" t="s">
        <v>19902</v>
      </c>
      <c r="K868" t="s">
        <v>19903</v>
      </c>
      <c r="L868" t="s">
        <v>19904</v>
      </c>
      <c r="M868" t="s">
        <v>19905</v>
      </c>
      <c r="N868" t="s">
        <v>19906</v>
      </c>
      <c r="O868" t="s">
        <v>19907</v>
      </c>
      <c r="P868">
        <f>-607.601215578306 -15.3997880633667 -358.866070398098</f>
        <v>-981.86707403977061</v>
      </c>
      <c r="Q868" t="s">
        <v>19908</v>
      </c>
      <c r="R868" t="s">
        <v>19909</v>
      </c>
      <c r="S868" t="s">
        <v>19910</v>
      </c>
      <c r="T868" t="s">
        <v>19911</v>
      </c>
      <c r="U868" t="s">
        <v>19912</v>
      </c>
      <c r="V868" t="s">
        <v>19913</v>
      </c>
      <c r="W868" t="s">
        <v>19914</v>
      </c>
      <c r="X868" t="s">
        <v>19915</v>
      </c>
      <c r="Y868" t="s">
        <v>19916</v>
      </c>
    </row>
    <row r="869" spans="1:25" x14ac:dyDescent="0.3">
      <c r="A869">
        <v>43400</v>
      </c>
      <c r="B869" t="s">
        <v>19917</v>
      </c>
      <c r="C869" t="s">
        <v>19918</v>
      </c>
      <c r="D869" t="s">
        <v>19919</v>
      </c>
      <c r="E869" t="s">
        <v>19920</v>
      </c>
      <c r="F869" t="s">
        <v>19921</v>
      </c>
      <c r="G869" t="s">
        <v>19922</v>
      </c>
      <c r="H869" t="s">
        <v>19923</v>
      </c>
      <c r="I869" t="s">
        <v>19924</v>
      </c>
      <c r="J869" t="s">
        <v>19925</v>
      </c>
      <c r="K869" t="s">
        <v>19926</v>
      </c>
      <c r="L869" t="s">
        <v>19927</v>
      </c>
      <c r="M869" t="s">
        <v>19928</v>
      </c>
      <c r="N869" t="s">
        <v>19929</v>
      </c>
      <c r="O869" t="s">
        <v>19930</v>
      </c>
      <c r="P869">
        <f>-604.825371361075 -14.9692690642601 -358.702699564574</f>
        <v>-978.49733998990905</v>
      </c>
      <c r="Q869" t="s">
        <v>19931</v>
      </c>
      <c r="R869" t="s">
        <v>19932</v>
      </c>
      <c r="S869" t="s">
        <v>19933</v>
      </c>
      <c r="T869" t="s">
        <v>19934</v>
      </c>
      <c r="U869" t="s">
        <v>19935</v>
      </c>
      <c r="V869" t="s">
        <v>19936</v>
      </c>
      <c r="W869" t="s">
        <v>19937</v>
      </c>
      <c r="X869" t="s">
        <v>19938</v>
      </c>
      <c r="Y869" t="s">
        <v>19939</v>
      </c>
    </row>
    <row r="870" spans="1:25" x14ac:dyDescent="0.3">
      <c r="A870">
        <v>43450</v>
      </c>
      <c r="B870" t="s">
        <v>19940</v>
      </c>
      <c r="C870" t="s">
        <v>19941</v>
      </c>
      <c r="D870" t="s">
        <v>19942</v>
      </c>
      <c r="E870" t="s">
        <v>19943</v>
      </c>
      <c r="F870" t="s">
        <v>19944</v>
      </c>
      <c r="G870" t="s">
        <v>19945</v>
      </c>
      <c r="H870" t="s">
        <v>19946</v>
      </c>
      <c r="I870" t="s">
        <v>19947</v>
      </c>
      <c r="J870" t="s">
        <v>19948</v>
      </c>
      <c r="K870" t="s">
        <v>19949</v>
      </c>
      <c r="L870" t="s">
        <v>19950</v>
      </c>
      <c r="M870" t="s">
        <v>19951</v>
      </c>
      <c r="N870" t="s">
        <v>19952</v>
      </c>
      <c r="O870" t="s">
        <v>19953</v>
      </c>
      <c r="P870">
        <f>-603.173952443632 -15.2330973362964 -358.692384299959</f>
        <v>-977.09943407988726</v>
      </c>
      <c r="Q870" t="s">
        <v>19954</v>
      </c>
      <c r="R870" t="s">
        <v>19955</v>
      </c>
      <c r="S870" t="s">
        <v>19956</v>
      </c>
      <c r="T870" t="s">
        <v>19957</v>
      </c>
      <c r="U870" t="s">
        <v>19958</v>
      </c>
      <c r="V870" t="s">
        <v>19959</v>
      </c>
      <c r="W870" t="s">
        <v>19960</v>
      </c>
      <c r="X870" t="s">
        <v>19961</v>
      </c>
      <c r="Y870" t="s">
        <v>19962</v>
      </c>
    </row>
    <row r="871" spans="1:25" x14ac:dyDescent="0.3">
      <c r="A871">
        <v>43500</v>
      </c>
      <c r="B871" t="s">
        <v>19963</v>
      </c>
      <c r="C871" t="s">
        <v>19964</v>
      </c>
      <c r="D871" t="s">
        <v>19965</v>
      </c>
      <c r="E871" t="s">
        <v>19966</v>
      </c>
      <c r="F871" t="s">
        <v>19967</v>
      </c>
      <c r="G871" t="s">
        <v>19968</v>
      </c>
      <c r="H871" t="s">
        <v>19969</v>
      </c>
      <c r="I871" t="s">
        <v>19970</v>
      </c>
      <c r="J871" t="s">
        <v>19971</v>
      </c>
      <c r="K871" t="s">
        <v>19972</v>
      </c>
      <c r="L871" t="s">
        <v>19973</v>
      </c>
      <c r="M871" t="s">
        <v>19974</v>
      </c>
      <c r="N871" t="s">
        <v>19975</v>
      </c>
      <c r="O871" t="s">
        <v>19976</v>
      </c>
      <c r="P871">
        <f>-601.057922533882 -15.1913993694693 -358.994965068038</f>
        <v>-975.24428697138933</v>
      </c>
      <c r="Q871" t="s">
        <v>19977</v>
      </c>
      <c r="R871" t="s">
        <v>19978</v>
      </c>
      <c r="S871" t="s">
        <v>19979</v>
      </c>
      <c r="T871" t="s">
        <v>19980</v>
      </c>
      <c r="U871" t="s">
        <v>19981</v>
      </c>
      <c r="V871" t="s">
        <v>19982</v>
      </c>
      <c r="W871" t="s">
        <v>19983</v>
      </c>
      <c r="X871" t="s">
        <v>19984</v>
      </c>
      <c r="Y871" t="s">
        <v>19985</v>
      </c>
    </row>
    <row r="872" spans="1:25" x14ac:dyDescent="0.3">
      <c r="A872">
        <v>43550</v>
      </c>
      <c r="B872" t="s">
        <v>19986</v>
      </c>
      <c r="C872" t="s">
        <v>19987</v>
      </c>
      <c r="D872" t="s">
        <v>19988</v>
      </c>
      <c r="E872" t="s">
        <v>19989</v>
      </c>
      <c r="F872" t="s">
        <v>19990</v>
      </c>
      <c r="G872" t="s">
        <v>19991</v>
      </c>
      <c r="H872" t="s">
        <v>19992</v>
      </c>
      <c r="I872" t="s">
        <v>19993</v>
      </c>
      <c r="J872" t="s">
        <v>19994</v>
      </c>
      <c r="K872" t="s">
        <v>19995</v>
      </c>
      <c r="L872" t="s">
        <v>19996</v>
      </c>
      <c r="M872" t="s">
        <v>19997</v>
      </c>
      <c r="N872" t="s">
        <v>19998</v>
      </c>
      <c r="O872" t="s">
        <v>19999</v>
      </c>
      <c r="P872">
        <f>-600.626233855568 -14.9916812183653 -359.00502822742</f>
        <v>-974.6229433013533</v>
      </c>
      <c r="Q872" t="s">
        <v>20000</v>
      </c>
      <c r="R872" t="s">
        <v>20001</v>
      </c>
      <c r="S872" t="s">
        <v>20002</v>
      </c>
      <c r="T872" t="s">
        <v>20003</v>
      </c>
      <c r="U872" t="s">
        <v>20004</v>
      </c>
      <c r="V872" t="s">
        <v>20005</v>
      </c>
      <c r="W872" t="s">
        <v>20006</v>
      </c>
      <c r="X872" t="s">
        <v>20007</v>
      </c>
      <c r="Y872" t="s">
        <v>20008</v>
      </c>
    </row>
    <row r="873" spans="1:25" x14ac:dyDescent="0.3">
      <c r="A873">
        <v>43600</v>
      </c>
      <c r="B873" t="s">
        <v>20009</v>
      </c>
      <c r="C873" t="s">
        <v>20010</v>
      </c>
      <c r="D873" t="s">
        <v>20011</v>
      </c>
      <c r="E873" t="s">
        <v>20012</v>
      </c>
      <c r="F873" t="s">
        <v>20013</v>
      </c>
      <c r="G873" t="s">
        <v>20014</v>
      </c>
      <c r="H873" t="s">
        <v>20015</v>
      </c>
      <c r="I873" t="s">
        <v>20016</v>
      </c>
      <c r="J873" t="s">
        <v>20017</v>
      </c>
      <c r="K873" t="s">
        <v>20018</v>
      </c>
      <c r="L873" t="s">
        <v>20019</v>
      </c>
      <c r="M873" t="s">
        <v>20020</v>
      </c>
      <c r="N873" t="s">
        <v>20021</v>
      </c>
      <c r="O873" t="s">
        <v>20022</v>
      </c>
      <c r="P873">
        <f>-600.076643066195 -15.4363167518363 -359.033537648147</f>
        <v>-974.54649746617827</v>
      </c>
      <c r="Q873" t="s">
        <v>20023</v>
      </c>
      <c r="R873" t="s">
        <v>20024</v>
      </c>
      <c r="S873" t="s">
        <v>20025</v>
      </c>
      <c r="T873" t="s">
        <v>20026</v>
      </c>
      <c r="U873" t="s">
        <v>20027</v>
      </c>
      <c r="V873" t="s">
        <v>20028</v>
      </c>
      <c r="W873" t="s">
        <v>20029</v>
      </c>
      <c r="X873" t="s">
        <v>20030</v>
      </c>
      <c r="Y873" t="s">
        <v>20031</v>
      </c>
    </row>
    <row r="874" spans="1:25" x14ac:dyDescent="0.3">
      <c r="A874">
        <v>43650</v>
      </c>
      <c r="B874" t="s">
        <v>20032</v>
      </c>
      <c r="C874" t="s">
        <v>20033</v>
      </c>
      <c r="D874" t="s">
        <v>20034</v>
      </c>
      <c r="E874" t="s">
        <v>20035</v>
      </c>
      <c r="F874" t="s">
        <v>20036</v>
      </c>
      <c r="G874" t="s">
        <v>20037</v>
      </c>
      <c r="H874" t="s">
        <v>20038</v>
      </c>
      <c r="I874" t="s">
        <v>20039</v>
      </c>
      <c r="J874" t="s">
        <v>20040</v>
      </c>
      <c r="K874" t="s">
        <v>20041</v>
      </c>
      <c r="L874" t="s">
        <v>20042</v>
      </c>
      <c r="M874" t="s">
        <v>20043</v>
      </c>
      <c r="N874" t="s">
        <v>20044</v>
      </c>
      <c r="O874" t="s">
        <v>20045</v>
      </c>
      <c r="P874">
        <f>-599.504714705056 -15.930583177877 -359.143477375847</f>
        <v>-974.57877525878007</v>
      </c>
      <c r="Q874" t="s">
        <v>20046</v>
      </c>
      <c r="R874" t="s">
        <v>20047</v>
      </c>
      <c r="S874" t="s">
        <v>20048</v>
      </c>
      <c r="T874" t="s">
        <v>20049</v>
      </c>
      <c r="U874" t="s">
        <v>20050</v>
      </c>
      <c r="V874" t="s">
        <v>20051</v>
      </c>
      <c r="W874" t="s">
        <v>20052</v>
      </c>
      <c r="X874" t="s">
        <v>20053</v>
      </c>
      <c r="Y874" t="s">
        <v>20054</v>
      </c>
    </row>
    <row r="875" spans="1:25" x14ac:dyDescent="0.3">
      <c r="A875">
        <v>43700</v>
      </c>
      <c r="B875" t="s">
        <v>20055</v>
      </c>
      <c r="C875" t="s">
        <v>20056</v>
      </c>
      <c r="D875" t="s">
        <v>20057</v>
      </c>
      <c r="E875" t="s">
        <v>20058</v>
      </c>
      <c r="F875" t="s">
        <v>20059</v>
      </c>
      <c r="G875" t="s">
        <v>20060</v>
      </c>
      <c r="H875" t="s">
        <v>20061</v>
      </c>
      <c r="I875" t="s">
        <v>20062</v>
      </c>
      <c r="J875" t="s">
        <v>20063</v>
      </c>
      <c r="K875" t="s">
        <v>20064</v>
      </c>
      <c r="L875" t="s">
        <v>20065</v>
      </c>
      <c r="M875" t="s">
        <v>20066</v>
      </c>
      <c r="N875" t="s">
        <v>20067</v>
      </c>
      <c r="O875" t="s">
        <v>20068</v>
      </c>
      <c r="P875">
        <f>-598.574120449427 -15.9430331085111 -359.314977236493</f>
        <v>-973.83213079443112</v>
      </c>
      <c r="Q875" t="s">
        <v>20069</v>
      </c>
      <c r="R875" t="s">
        <v>20070</v>
      </c>
      <c r="S875" t="s">
        <v>20071</v>
      </c>
      <c r="T875" t="s">
        <v>20072</v>
      </c>
      <c r="U875" t="s">
        <v>20073</v>
      </c>
      <c r="V875" t="s">
        <v>20074</v>
      </c>
      <c r="W875" t="s">
        <v>20075</v>
      </c>
      <c r="X875" t="s">
        <v>20076</v>
      </c>
      <c r="Y875" t="s">
        <v>20077</v>
      </c>
    </row>
    <row r="876" spans="1:25" x14ac:dyDescent="0.3">
      <c r="A876">
        <v>43750</v>
      </c>
      <c r="B876" t="s">
        <v>20078</v>
      </c>
      <c r="C876" t="s">
        <v>20079</v>
      </c>
      <c r="D876" t="s">
        <v>20080</v>
      </c>
      <c r="E876" t="s">
        <v>20081</v>
      </c>
      <c r="F876" t="s">
        <v>20082</v>
      </c>
      <c r="G876" t="s">
        <v>20083</v>
      </c>
      <c r="H876" t="s">
        <v>20084</v>
      </c>
      <c r="I876" t="s">
        <v>20085</v>
      </c>
      <c r="J876" t="s">
        <v>20086</v>
      </c>
      <c r="K876" t="s">
        <v>20087</v>
      </c>
      <c r="L876" t="s">
        <v>20088</v>
      </c>
      <c r="M876" t="s">
        <v>20089</v>
      </c>
      <c r="N876" t="s">
        <v>20090</v>
      </c>
      <c r="O876" t="s">
        <v>20091</v>
      </c>
      <c r="P876">
        <f>-598.185346385273 -15.9250949931566 -359.488201924951</f>
        <v>-973.59864330338053</v>
      </c>
      <c r="Q876" t="s">
        <v>20092</v>
      </c>
      <c r="R876" t="s">
        <v>20093</v>
      </c>
      <c r="S876" t="s">
        <v>20094</v>
      </c>
      <c r="T876" t="s">
        <v>20095</v>
      </c>
      <c r="U876" t="s">
        <v>20096</v>
      </c>
      <c r="V876" t="s">
        <v>20097</v>
      </c>
      <c r="W876" t="s">
        <v>20098</v>
      </c>
      <c r="X876" t="s">
        <v>20099</v>
      </c>
      <c r="Y876" t="s">
        <v>20100</v>
      </c>
    </row>
    <row r="877" spans="1:25" x14ac:dyDescent="0.3">
      <c r="A877">
        <v>43800</v>
      </c>
      <c r="B877" t="s">
        <v>20101</v>
      </c>
      <c r="C877" t="s">
        <v>20102</v>
      </c>
      <c r="D877" t="s">
        <v>20103</v>
      </c>
      <c r="E877" t="s">
        <v>20104</v>
      </c>
      <c r="F877" t="s">
        <v>20105</v>
      </c>
      <c r="G877" t="s">
        <v>20106</v>
      </c>
      <c r="H877" t="s">
        <v>20107</v>
      </c>
      <c r="I877" t="s">
        <v>20108</v>
      </c>
      <c r="J877" t="s">
        <v>20109</v>
      </c>
      <c r="K877" t="s">
        <v>20110</v>
      </c>
      <c r="L877" t="s">
        <v>20111</v>
      </c>
      <c r="M877" t="s">
        <v>20112</v>
      </c>
      <c r="N877" t="s">
        <v>20113</v>
      </c>
      <c r="O877" t="s">
        <v>20114</v>
      </c>
      <c r="P877">
        <f>-597.529311884641 -15.9946227756104 -359.697831416813</f>
        <v>-973.22176607706433</v>
      </c>
      <c r="Q877" t="s">
        <v>20115</v>
      </c>
      <c r="R877" t="s">
        <v>20116</v>
      </c>
      <c r="S877" t="s">
        <v>20117</v>
      </c>
      <c r="T877" t="s">
        <v>20118</v>
      </c>
      <c r="U877" t="s">
        <v>20119</v>
      </c>
      <c r="V877" t="s">
        <v>20120</v>
      </c>
      <c r="W877" t="s">
        <v>20121</v>
      </c>
      <c r="X877" t="s">
        <v>20122</v>
      </c>
      <c r="Y877" t="s">
        <v>20123</v>
      </c>
    </row>
    <row r="878" spans="1:25" x14ac:dyDescent="0.3">
      <c r="A878">
        <v>43850</v>
      </c>
      <c r="B878" t="s">
        <v>20124</v>
      </c>
      <c r="C878" t="s">
        <v>20125</v>
      </c>
      <c r="D878" t="s">
        <v>20126</v>
      </c>
      <c r="E878" t="s">
        <v>20127</v>
      </c>
      <c r="F878" t="s">
        <v>20128</v>
      </c>
      <c r="G878" t="s">
        <v>20129</v>
      </c>
      <c r="H878" t="s">
        <v>20130</v>
      </c>
      <c r="I878" t="s">
        <v>20131</v>
      </c>
      <c r="J878" t="s">
        <v>20132</v>
      </c>
      <c r="K878" t="s">
        <v>20133</v>
      </c>
      <c r="L878" t="s">
        <v>20134</v>
      </c>
      <c r="M878" t="s">
        <v>20135</v>
      </c>
      <c r="N878" t="s">
        <v>20136</v>
      </c>
      <c r="O878" t="s">
        <v>20137</v>
      </c>
      <c r="P878">
        <f>-596.516592008965 -16.466699713028 -359.906920556155</f>
        <v>-972.89021227814794</v>
      </c>
      <c r="Q878" t="s">
        <v>20138</v>
      </c>
      <c r="R878" t="s">
        <v>20139</v>
      </c>
      <c r="S878" t="s">
        <v>20140</v>
      </c>
      <c r="T878" t="s">
        <v>20141</v>
      </c>
      <c r="U878" t="s">
        <v>20142</v>
      </c>
      <c r="V878" t="s">
        <v>20143</v>
      </c>
      <c r="W878" t="s">
        <v>20144</v>
      </c>
      <c r="X878" t="s">
        <v>20145</v>
      </c>
      <c r="Y878" t="s">
        <v>20146</v>
      </c>
    </row>
    <row r="879" spans="1:25" x14ac:dyDescent="0.3">
      <c r="A879">
        <v>43900</v>
      </c>
      <c r="B879" t="s">
        <v>20147</v>
      </c>
      <c r="C879" t="s">
        <v>20148</v>
      </c>
      <c r="D879" t="s">
        <v>20149</v>
      </c>
      <c r="E879" t="s">
        <v>20150</v>
      </c>
      <c r="F879" t="s">
        <v>20151</v>
      </c>
      <c r="G879" t="s">
        <v>20152</v>
      </c>
      <c r="H879" t="s">
        <v>20153</v>
      </c>
      <c r="I879" t="s">
        <v>20154</v>
      </c>
      <c r="J879" t="s">
        <v>20155</v>
      </c>
      <c r="K879" t="s">
        <v>20156</v>
      </c>
      <c r="L879" t="s">
        <v>20157</v>
      </c>
      <c r="M879" t="s">
        <v>20158</v>
      </c>
      <c r="N879" t="s">
        <v>20159</v>
      </c>
      <c r="O879" t="s">
        <v>20160</v>
      </c>
      <c r="P879">
        <f>-595.963099167118 -16.3253100792942 -359.964534231213</f>
        <v>-972.25294347762519</v>
      </c>
      <c r="Q879" t="s">
        <v>20161</v>
      </c>
      <c r="R879" t="s">
        <v>20162</v>
      </c>
      <c r="S879" t="s">
        <v>20163</v>
      </c>
      <c r="T879" t="s">
        <v>20164</v>
      </c>
      <c r="U879" t="s">
        <v>20165</v>
      </c>
      <c r="V879" t="s">
        <v>20166</v>
      </c>
      <c r="W879" t="s">
        <v>20167</v>
      </c>
      <c r="X879" t="s">
        <v>20168</v>
      </c>
      <c r="Y879" t="s">
        <v>20169</v>
      </c>
    </row>
    <row r="880" spans="1:25" x14ac:dyDescent="0.3">
      <c r="A880">
        <v>43950</v>
      </c>
      <c r="B880" t="s">
        <v>20170</v>
      </c>
      <c r="C880" t="s">
        <v>20171</v>
      </c>
      <c r="D880" t="s">
        <v>20172</v>
      </c>
      <c r="E880" t="s">
        <v>20173</v>
      </c>
      <c r="F880" t="s">
        <v>20174</v>
      </c>
      <c r="G880" t="s">
        <v>20175</v>
      </c>
      <c r="H880" t="s">
        <v>20176</v>
      </c>
      <c r="I880" t="s">
        <v>20177</v>
      </c>
      <c r="J880" t="s">
        <v>20178</v>
      </c>
      <c r="K880" t="s">
        <v>20179</v>
      </c>
      <c r="L880" t="s">
        <v>20180</v>
      </c>
      <c r="M880" t="s">
        <v>20181</v>
      </c>
      <c r="N880" t="s">
        <v>20182</v>
      </c>
      <c r="O880" t="s">
        <v>20183</v>
      </c>
      <c r="P880">
        <f>-595.492492820474 -16.2588107973922 -359.989199560186</f>
        <v>-971.74050317805222</v>
      </c>
      <c r="Q880" t="s">
        <v>20184</v>
      </c>
      <c r="R880" t="s">
        <v>20185</v>
      </c>
      <c r="S880" t="s">
        <v>20186</v>
      </c>
      <c r="T880" t="s">
        <v>20187</v>
      </c>
      <c r="U880" t="s">
        <v>20188</v>
      </c>
      <c r="V880" t="s">
        <v>20189</v>
      </c>
      <c r="W880" t="s">
        <v>20190</v>
      </c>
      <c r="X880" t="s">
        <v>20191</v>
      </c>
      <c r="Y880" t="s">
        <v>20192</v>
      </c>
    </row>
    <row r="881" spans="1:25" x14ac:dyDescent="0.3">
      <c r="A881">
        <v>44000</v>
      </c>
      <c r="B881" t="s">
        <v>20193</v>
      </c>
      <c r="C881" t="s">
        <v>20194</v>
      </c>
      <c r="D881" t="s">
        <v>20195</v>
      </c>
      <c r="E881" t="s">
        <v>20196</v>
      </c>
      <c r="F881" t="s">
        <v>20197</v>
      </c>
      <c r="G881" t="s">
        <v>20198</v>
      </c>
      <c r="H881" t="s">
        <v>20199</v>
      </c>
      <c r="I881" t="s">
        <v>20200</v>
      </c>
      <c r="J881" t="s">
        <v>20201</v>
      </c>
      <c r="K881" t="s">
        <v>20202</v>
      </c>
      <c r="L881" t="s">
        <v>20203</v>
      </c>
      <c r="M881" t="s">
        <v>20204</v>
      </c>
      <c r="N881" t="s">
        <v>20205</v>
      </c>
      <c r="O881" t="s">
        <v>20206</v>
      </c>
      <c r="P881">
        <f>-594.880030752332 -16.2997877856353 -359.974778533784</f>
        <v>-971.15459707175137</v>
      </c>
      <c r="Q881" t="s">
        <v>20207</v>
      </c>
      <c r="R881" t="s">
        <v>20208</v>
      </c>
      <c r="S881" t="s">
        <v>20209</v>
      </c>
      <c r="T881" t="s">
        <v>20210</v>
      </c>
      <c r="U881" t="s">
        <v>20211</v>
      </c>
      <c r="V881" t="s">
        <v>20212</v>
      </c>
      <c r="W881" t="s">
        <v>20213</v>
      </c>
      <c r="X881" t="s">
        <v>20214</v>
      </c>
      <c r="Y881" t="s">
        <v>20215</v>
      </c>
    </row>
    <row r="882" spans="1:25" x14ac:dyDescent="0.3">
      <c r="A882">
        <v>44050</v>
      </c>
      <c r="B882" t="s">
        <v>20216</v>
      </c>
      <c r="C882" t="s">
        <v>20217</v>
      </c>
      <c r="D882" t="s">
        <v>20218</v>
      </c>
      <c r="E882" t="s">
        <v>20219</v>
      </c>
      <c r="F882" t="s">
        <v>20220</v>
      </c>
      <c r="G882" t="s">
        <v>20221</v>
      </c>
      <c r="H882" t="s">
        <v>20222</v>
      </c>
      <c r="I882" t="s">
        <v>20223</v>
      </c>
      <c r="J882" t="s">
        <v>20224</v>
      </c>
      <c r="K882" t="s">
        <v>20225</v>
      </c>
      <c r="L882" t="s">
        <v>20226</v>
      </c>
      <c r="M882" t="s">
        <v>20227</v>
      </c>
      <c r="N882" t="s">
        <v>20228</v>
      </c>
      <c r="O882" t="s">
        <v>20229</v>
      </c>
      <c r="P882">
        <f>-594.736363236818 -16.3643383824085 -360.000581962387</f>
        <v>-971.10128358161342</v>
      </c>
      <c r="Q882" t="s">
        <v>20230</v>
      </c>
      <c r="R882" t="s">
        <v>20231</v>
      </c>
      <c r="S882" t="s">
        <v>20232</v>
      </c>
      <c r="T882" t="s">
        <v>20233</v>
      </c>
      <c r="U882" t="s">
        <v>20234</v>
      </c>
      <c r="V882" t="s">
        <v>20235</v>
      </c>
      <c r="W882" t="s">
        <v>20236</v>
      </c>
      <c r="X882" t="s">
        <v>20237</v>
      </c>
      <c r="Y882" t="s">
        <v>20238</v>
      </c>
    </row>
    <row r="883" spans="1:25" x14ac:dyDescent="0.3">
      <c r="A883">
        <v>44100</v>
      </c>
      <c r="B883" t="s">
        <v>20239</v>
      </c>
      <c r="C883" t="s">
        <v>20240</v>
      </c>
      <c r="D883" t="s">
        <v>20241</v>
      </c>
      <c r="E883" t="s">
        <v>20242</v>
      </c>
      <c r="F883" t="s">
        <v>20243</v>
      </c>
      <c r="G883" t="s">
        <v>20244</v>
      </c>
      <c r="H883" t="s">
        <v>20245</v>
      </c>
      <c r="I883" t="s">
        <v>20246</v>
      </c>
      <c r="J883" t="s">
        <v>20247</v>
      </c>
      <c r="K883" t="s">
        <v>20248</v>
      </c>
      <c r="L883" t="s">
        <v>20249</v>
      </c>
      <c r="M883" t="s">
        <v>20250</v>
      </c>
      <c r="N883" t="s">
        <v>20251</v>
      </c>
      <c r="O883" t="s">
        <v>20252</v>
      </c>
      <c r="P883">
        <f>-594.462550939373 -16.3043412472232 -359.992431863243</f>
        <v>-970.75932404983928</v>
      </c>
      <c r="Q883" t="s">
        <v>20253</v>
      </c>
      <c r="R883" t="s">
        <v>20254</v>
      </c>
      <c r="S883" t="s">
        <v>20255</v>
      </c>
      <c r="T883" t="s">
        <v>20256</v>
      </c>
      <c r="U883" t="s">
        <v>20257</v>
      </c>
      <c r="V883" t="s">
        <v>20258</v>
      </c>
      <c r="W883" t="s">
        <v>20259</v>
      </c>
      <c r="X883" t="s">
        <v>20260</v>
      </c>
      <c r="Y883" t="s">
        <v>20261</v>
      </c>
    </row>
    <row r="884" spans="1:25" x14ac:dyDescent="0.3">
      <c r="A884">
        <v>44150</v>
      </c>
      <c r="B884" t="s">
        <v>20262</v>
      </c>
      <c r="C884" t="s">
        <v>20263</v>
      </c>
      <c r="D884" t="s">
        <v>20264</v>
      </c>
      <c r="E884" t="s">
        <v>20265</v>
      </c>
      <c r="F884" t="s">
        <v>20266</v>
      </c>
      <c r="G884" t="s">
        <v>20267</v>
      </c>
      <c r="H884" t="s">
        <v>20268</v>
      </c>
      <c r="I884" t="s">
        <v>20269</v>
      </c>
      <c r="J884" t="s">
        <v>20270</v>
      </c>
      <c r="K884" t="s">
        <v>20271</v>
      </c>
      <c r="L884" t="s">
        <v>20272</v>
      </c>
      <c r="M884" t="s">
        <v>20273</v>
      </c>
      <c r="N884" t="s">
        <v>20274</v>
      </c>
      <c r="O884" t="s">
        <v>20275</v>
      </c>
      <c r="P884">
        <f>-594.159115133919 -16.0775162517207 -359.897142744201</f>
        <v>-970.13377412984073</v>
      </c>
      <c r="Q884" t="s">
        <v>20276</v>
      </c>
      <c r="R884" t="s">
        <v>20277</v>
      </c>
      <c r="S884" t="s">
        <v>20278</v>
      </c>
      <c r="T884" t="s">
        <v>20279</v>
      </c>
      <c r="U884" t="s">
        <v>20280</v>
      </c>
      <c r="V884" t="s">
        <v>20281</v>
      </c>
      <c r="W884" t="s">
        <v>20282</v>
      </c>
      <c r="X884" t="s">
        <v>20283</v>
      </c>
      <c r="Y884" t="s">
        <v>20284</v>
      </c>
    </row>
    <row r="885" spans="1:25" x14ac:dyDescent="0.3">
      <c r="A885">
        <v>44200</v>
      </c>
      <c r="B885" t="s">
        <v>20285</v>
      </c>
      <c r="C885" t="s">
        <v>20286</v>
      </c>
      <c r="D885" t="s">
        <v>20287</v>
      </c>
      <c r="E885" t="s">
        <v>20288</v>
      </c>
      <c r="F885" t="s">
        <v>20289</v>
      </c>
      <c r="G885" t="s">
        <v>20290</v>
      </c>
      <c r="H885" t="s">
        <v>20291</v>
      </c>
      <c r="I885" t="s">
        <v>20292</v>
      </c>
      <c r="J885" t="s">
        <v>20293</v>
      </c>
      <c r="K885" t="s">
        <v>20294</v>
      </c>
      <c r="L885" t="s">
        <v>20295</v>
      </c>
      <c r="M885" t="s">
        <v>20296</v>
      </c>
      <c r="N885" t="s">
        <v>20297</v>
      </c>
      <c r="O885" t="s">
        <v>20298</v>
      </c>
      <c r="P885">
        <f>-594.139725775857 -15.8916705022614 -359.817319074768</f>
        <v>-969.8487153528863</v>
      </c>
      <c r="Q885" t="s">
        <v>20299</v>
      </c>
      <c r="R885" t="s">
        <v>20300</v>
      </c>
      <c r="S885" t="s">
        <v>20301</v>
      </c>
      <c r="T885" t="s">
        <v>20302</v>
      </c>
      <c r="U885" t="s">
        <v>20303</v>
      </c>
      <c r="V885" t="s">
        <v>20304</v>
      </c>
      <c r="W885" t="s">
        <v>20305</v>
      </c>
      <c r="X885" t="s">
        <v>20306</v>
      </c>
      <c r="Y885" t="s">
        <v>20307</v>
      </c>
    </row>
    <row r="886" spans="1:25" x14ac:dyDescent="0.3">
      <c r="A886">
        <v>44250</v>
      </c>
      <c r="B886" t="s">
        <v>20308</v>
      </c>
      <c r="C886" t="s">
        <v>20309</v>
      </c>
      <c r="D886" t="s">
        <v>20310</v>
      </c>
      <c r="E886" t="s">
        <v>20311</v>
      </c>
      <c r="F886" t="s">
        <v>20312</v>
      </c>
      <c r="G886" t="s">
        <v>20313</v>
      </c>
      <c r="H886" t="s">
        <v>20314</v>
      </c>
      <c r="I886" t="s">
        <v>20315</v>
      </c>
      <c r="J886" t="s">
        <v>20316</v>
      </c>
      <c r="K886" t="s">
        <v>20317</v>
      </c>
      <c r="L886" t="s">
        <v>20318</v>
      </c>
      <c r="M886" t="s">
        <v>20319</v>
      </c>
      <c r="N886" t="s">
        <v>20320</v>
      </c>
      <c r="O886" t="s">
        <v>20321</v>
      </c>
      <c r="P886">
        <f>-594.084250252129 -15.635891779197 -359.72445783183</f>
        <v>-969.44459986315599</v>
      </c>
      <c r="Q886" t="s">
        <v>20322</v>
      </c>
      <c r="R886" t="s">
        <v>20323</v>
      </c>
      <c r="S886" t="s">
        <v>20324</v>
      </c>
      <c r="T886" t="s">
        <v>20325</v>
      </c>
      <c r="U886" t="s">
        <v>20326</v>
      </c>
      <c r="V886" t="s">
        <v>20327</v>
      </c>
      <c r="W886" t="s">
        <v>20328</v>
      </c>
      <c r="X886" t="s">
        <v>20329</v>
      </c>
      <c r="Y886" t="s">
        <v>20330</v>
      </c>
    </row>
    <row r="887" spans="1:25" x14ac:dyDescent="0.3">
      <c r="A887">
        <v>44300</v>
      </c>
      <c r="B887" t="s">
        <v>20331</v>
      </c>
      <c r="C887" t="s">
        <v>20332</v>
      </c>
      <c r="D887" t="s">
        <v>20333</v>
      </c>
      <c r="E887" t="s">
        <v>20334</v>
      </c>
      <c r="F887" t="s">
        <v>20335</v>
      </c>
      <c r="G887" t="s">
        <v>20336</v>
      </c>
      <c r="H887" t="s">
        <v>20337</v>
      </c>
      <c r="I887" t="s">
        <v>20338</v>
      </c>
      <c r="J887" t="s">
        <v>20339</v>
      </c>
      <c r="K887" t="s">
        <v>20340</v>
      </c>
      <c r="L887" t="s">
        <v>20341</v>
      </c>
      <c r="M887" t="s">
        <v>20342</v>
      </c>
      <c r="N887" t="s">
        <v>20343</v>
      </c>
      <c r="O887" t="s">
        <v>20344</v>
      </c>
      <c r="P887">
        <f>-593.983541155193 -15.2069457808632 -359.651455390752</f>
        <v>-968.84194232680829</v>
      </c>
      <c r="Q887" t="s">
        <v>20345</v>
      </c>
      <c r="R887" t="s">
        <v>20346</v>
      </c>
      <c r="S887" t="s">
        <v>20347</v>
      </c>
      <c r="T887" t="s">
        <v>20348</v>
      </c>
      <c r="U887" t="s">
        <v>20349</v>
      </c>
      <c r="V887" t="s">
        <v>20350</v>
      </c>
      <c r="W887" t="s">
        <v>20351</v>
      </c>
      <c r="X887" t="s">
        <v>20352</v>
      </c>
      <c r="Y887" t="s">
        <v>20353</v>
      </c>
    </row>
    <row r="888" spans="1:25" x14ac:dyDescent="0.3">
      <c r="A888">
        <v>44350</v>
      </c>
      <c r="B888" t="s">
        <v>20354</v>
      </c>
      <c r="C888" t="s">
        <v>20355</v>
      </c>
      <c r="D888" t="s">
        <v>20356</v>
      </c>
      <c r="E888" t="s">
        <v>20357</v>
      </c>
      <c r="F888" t="s">
        <v>20358</v>
      </c>
      <c r="G888" t="s">
        <v>20359</v>
      </c>
      <c r="H888" t="s">
        <v>20360</v>
      </c>
      <c r="I888" t="s">
        <v>20361</v>
      </c>
      <c r="J888" t="s">
        <v>20362</v>
      </c>
      <c r="K888" t="s">
        <v>20363</v>
      </c>
      <c r="L888" t="s">
        <v>20364</v>
      </c>
      <c r="M888" t="s">
        <v>20365</v>
      </c>
      <c r="N888" t="s">
        <v>20366</v>
      </c>
      <c r="O888" t="s">
        <v>20367</v>
      </c>
      <c r="P888">
        <f>-594.026754273078 -15.1596018442899 -359.64022706416</f>
        <v>-968.82658318152789</v>
      </c>
      <c r="Q888" t="s">
        <v>20368</v>
      </c>
      <c r="R888" t="s">
        <v>20369</v>
      </c>
      <c r="S888" t="s">
        <v>20370</v>
      </c>
      <c r="T888" t="s">
        <v>20371</v>
      </c>
      <c r="U888" t="s">
        <v>20372</v>
      </c>
      <c r="V888" t="s">
        <v>20373</v>
      </c>
      <c r="W888" t="s">
        <v>20374</v>
      </c>
      <c r="X888" t="s">
        <v>20375</v>
      </c>
      <c r="Y888" t="s">
        <v>20376</v>
      </c>
    </row>
    <row r="889" spans="1:25" x14ac:dyDescent="0.3">
      <c r="A889">
        <v>44400</v>
      </c>
      <c r="B889" t="s">
        <v>20377</v>
      </c>
      <c r="C889" t="s">
        <v>20378</v>
      </c>
      <c r="D889" t="s">
        <v>20379</v>
      </c>
      <c r="E889" t="s">
        <v>20380</v>
      </c>
      <c r="F889" t="s">
        <v>20381</v>
      </c>
      <c r="G889" t="s">
        <v>20382</v>
      </c>
      <c r="H889" t="s">
        <v>20383</v>
      </c>
      <c r="I889" t="s">
        <v>20384</v>
      </c>
      <c r="J889" t="s">
        <v>20385</v>
      </c>
      <c r="K889" t="s">
        <v>20386</v>
      </c>
      <c r="L889" t="s">
        <v>20387</v>
      </c>
      <c r="M889" t="s">
        <v>20388</v>
      </c>
      <c r="N889" t="s">
        <v>20389</v>
      </c>
      <c r="O889" t="s">
        <v>20390</v>
      </c>
      <c r="P889">
        <f>-593.751294345662 -15.0946683803836 -359.576418254335</f>
        <v>-968.42238098038069</v>
      </c>
      <c r="Q889" t="s">
        <v>20391</v>
      </c>
      <c r="R889" t="s">
        <v>20392</v>
      </c>
      <c r="S889" t="s">
        <v>20393</v>
      </c>
      <c r="T889" t="s">
        <v>20394</v>
      </c>
      <c r="U889" t="s">
        <v>20395</v>
      </c>
      <c r="V889" t="s">
        <v>20396</v>
      </c>
      <c r="W889" t="s">
        <v>20397</v>
      </c>
      <c r="X889" t="s">
        <v>20398</v>
      </c>
      <c r="Y889" t="s">
        <v>20399</v>
      </c>
    </row>
    <row r="890" spans="1:25" x14ac:dyDescent="0.3">
      <c r="A890">
        <v>44450</v>
      </c>
      <c r="B890" t="s">
        <v>20400</v>
      </c>
      <c r="C890" t="s">
        <v>20401</v>
      </c>
      <c r="D890" t="s">
        <v>20402</v>
      </c>
      <c r="E890" t="s">
        <v>20403</v>
      </c>
      <c r="F890" t="s">
        <v>20404</v>
      </c>
      <c r="G890" t="s">
        <v>20405</v>
      </c>
      <c r="H890" t="s">
        <v>20406</v>
      </c>
      <c r="I890" t="s">
        <v>20407</v>
      </c>
      <c r="J890" t="s">
        <v>20408</v>
      </c>
      <c r="K890" t="s">
        <v>20409</v>
      </c>
      <c r="L890" t="s">
        <v>20410</v>
      </c>
      <c r="M890" t="s">
        <v>20411</v>
      </c>
      <c r="N890" t="s">
        <v>20412</v>
      </c>
      <c r="O890" t="s">
        <v>20413</v>
      </c>
      <c r="P890">
        <f>-593.656351531142 -14.9227480763464 -359.546545311054</f>
        <v>-968.12564491854232</v>
      </c>
      <c r="Q890" t="s">
        <v>20414</v>
      </c>
      <c r="R890" t="s">
        <v>20415</v>
      </c>
      <c r="S890" t="s">
        <v>20416</v>
      </c>
      <c r="T890" t="s">
        <v>20417</v>
      </c>
      <c r="U890" t="s">
        <v>20418</v>
      </c>
      <c r="V890" t="s">
        <v>20419</v>
      </c>
      <c r="W890" t="s">
        <v>20420</v>
      </c>
      <c r="X890" t="s">
        <v>20421</v>
      </c>
      <c r="Y890" t="s">
        <v>20422</v>
      </c>
    </row>
    <row r="891" spans="1:25" x14ac:dyDescent="0.3">
      <c r="A891">
        <v>44500</v>
      </c>
      <c r="B891" t="s">
        <v>20423</v>
      </c>
      <c r="C891" t="s">
        <v>20424</v>
      </c>
      <c r="D891" t="s">
        <v>20425</v>
      </c>
      <c r="E891" t="s">
        <v>20426</v>
      </c>
      <c r="F891" t="s">
        <v>20427</v>
      </c>
      <c r="G891" t="s">
        <v>20428</v>
      </c>
      <c r="H891" t="s">
        <v>20429</v>
      </c>
      <c r="I891" t="s">
        <v>20430</v>
      </c>
      <c r="J891" t="s">
        <v>20431</v>
      </c>
      <c r="K891" t="s">
        <v>20432</v>
      </c>
      <c r="L891" t="s">
        <v>20433</v>
      </c>
      <c r="M891" t="s">
        <v>20434</v>
      </c>
      <c r="N891" t="s">
        <v>20435</v>
      </c>
      <c r="O891" t="s">
        <v>20436</v>
      </c>
      <c r="P891">
        <f>-593.56584992077 -14.5589875498606 -359.535739982288</f>
        <v>-967.66057745291869</v>
      </c>
      <c r="Q891" t="s">
        <v>20437</v>
      </c>
      <c r="R891" t="s">
        <v>20438</v>
      </c>
      <c r="S891" t="s">
        <v>20439</v>
      </c>
      <c r="T891" t="s">
        <v>20440</v>
      </c>
      <c r="U891" t="s">
        <v>20441</v>
      </c>
      <c r="V891" t="s">
        <v>20442</v>
      </c>
      <c r="W891" t="s">
        <v>20443</v>
      </c>
      <c r="X891" t="s">
        <v>20444</v>
      </c>
      <c r="Y891" t="s">
        <v>20445</v>
      </c>
    </row>
    <row r="892" spans="1:25" x14ac:dyDescent="0.3">
      <c r="A892">
        <v>44550</v>
      </c>
      <c r="B892" t="s">
        <v>20446</v>
      </c>
      <c r="C892" t="s">
        <v>20447</v>
      </c>
      <c r="D892" t="s">
        <v>20448</v>
      </c>
      <c r="E892" t="s">
        <v>20449</v>
      </c>
      <c r="F892" t="s">
        <v>20450</v>
      </c>
      <c r="G892" t="s">
        <v>20451</v>
      </c>
      <c r="H892" t="s">
        <v>20452</v>
      </c>
      <c r="I892" t="s">
        <v>20453</v>
      </c>
      <c r="J892" t="s">
        <v>20454</v>
      </c>
      <c r="K892" t="s">
        <v>20455</v>
      </c>
      <c r="L892" t="s">
        <v>20456</v>
      </c>
      <c r="M892" t="s">
        <v>20457</v>
      </c>
      <c r="N892" t="s">
        <v>20458</v>
      </c>
      <c r="O892" t="s">
        <v>20459</v>
      </c>
      <c r="P892">
        <f>-593.500820556025 -14.5241522374772 -359.60398523405</f>
        <v>-967.62895802755224</v>
      </c>
      <c r="Q892" t="s">
        <v>20460</v>
      </c>
      <c r="R892" t="s">
        <v>20461</v>
      </c>
      <c r="S892" t="s">
        <v>20462</v>
      </c>
      <c r="T892" t="s">
        <v>20463</v>
      </c>
      <c r="U892" t="s">
        <v>20464</v>
      </c>
      <c r="V892" t="s">
        <v>20465</v>
      </c>
      <c r="W892" t="s">
        <v>20466</v>
      </c>
      <c r="X892" t="s">
        <v>20467</v>
      </c>
      <c r="Y892" t="s">
        <v>20468</v>
      </c>
    </row>
    <row r="893" spans="1:25" x14ac:dyDescent="0.3">
      <c r="A893">
        <v>44600</v>
      </c>
      <c r="B893" t="s">
        <v>20469</v>
      </c>
      <c r="C893" t="s">
        <v>20470</v>
      </c>
      <c r="D893" t="s">
        <v>20471</v>
      </c>
      <c r="E893" t="s">
        <v>20472</v>
      </c>
      <c r="F893" t="s">
        <v>20473</v>
      </c>
      <c r="G893" t="s">
        <v>20474</v>
      </c>
      <c r="H893" t="s">
        <v>20475</v>
      </c>
      <c r="I893" t="s">
        <v>20476</v>
      </c>
      <c r="J893" t="s">
        <v>20477</v>
      </c>
      <c r="K893" t="s">
        <v>20478</v>
      </c>
      <c r="L893" t="s">
        <v>20479</v>
      </c>
      <c r="M893" t="s">
        <v>20480</v>
      </c>
      <c r="N893" t="s">
        <v>20481</v>
      </c>
      <c r="O893" t="s">
        <v>20482</v>
      </c>
      <c r="P893">
        <f>-593.51451322953 -14.4583400825982 -359.69393910062</f>
        <v>-967.66679241274824</v>
      </c>
      <c r="Q893" t="s">
        <v>20483</v>
      </c>
      <c r="R893" t="s">
        <v>20484</v>
      </c>
      <c r="S893" t="s">
        <v>20485</v>
      </c>
      <c r="T893" t="s">
        <v>20486</v>
      </c>
      <c r="U893" t="s">
        <v>20487</v>
      </c>
      <c r="V893" t="s">
        <v>20488</v>
      </c>
      <c r="W893" t="s">
        <v>20489</v>
      </c>
      <c r="X893" t="s">
        <v>20490</v>
      </c>
      <c r="Y893" t="s">
        <v>20491</v>
      </c>
    </row>
    <row r="894" spans="1:25" x14ac:dyDescent="0.3">
      <c r="A894">
        <v>44650</v>
      </c>
      <c r="B894" t="s">
        <v>20492</v>
      </c>
      <c r="C894" t="s">
        <v>20493</v>
      </c>
      <c r="D894" t="s">
        <v>20494</v>
      </c>
      <c r="E894" t="s">
        <v>20495</v>
      </c>
      <c r="F894" t="s">
        <v>20496</v>
      </c>
      <c r="G894" t="s">
        <v>20497</v>
      </c>
      <c r="H894" t="s">
        <v>20498</v>
      </c>
      <c r="I894" t="s">
        <v>20499</v>
      </c>
      <c r="J894" t="s">
        <v>20500</v>
      </c>
      <c r="K894" t="s">
        <v>20501</v>
      </c>
      <c r="L894" t="s">
        <v>20502</v>
      </c>
      <c r="M894" t="s">
        <v>20503</v>
      </c>
      <c r="N894" t="s">
        <v>20504</v>
      </c>
      <c r="O894" t="s">
        <v>20505</v>
      </c>
      <c r="P894">
        <f>-593.559595451887 -14.315649022509 -359.660536864842</f>
        <v>-967.53578133923804</v>
      </c>
      <c r="Q894" t="s">
        <v>20506</v>
      </c>
      <c r="R894" t="s">
        <v>20507</v>
      </c>
      <c r="S894" t="s">
        <v>20508</v>
      </c>
      <c r="T894" t="s">
        <v>20509</v>
      </c>
      <c r="U894" t="s">
        <v>20510</v>
      </c>
      <c r="V894" t="s">
        <v>20511</v>
      </c>
      <c r="W894" t="s">
        <v>20512</v>
      </c>
      <c r="X894" t="s">
        <v>20513</v>
      </c>
      <c r="Y894" t="s">
        <v>20514</v>
      </c>
    </row>
    <row r="895" spans="1:25" x14ac:dyDescent="0.3">
      <c r="A895">
        <v>44700</v>
      </c>
      <c r="B895" t="s">
        <v>20515</v>
      </c>
      <c r="C895" t="s">
        <v>20516</v>
      </c>
      <c r="D895" t="s">
        <v>20517</v>
      </c>
      <c r="E895" t="s">
        <v>20518</v>
      </c>
      <c r="F895" t="s">
        <v>20519</v>
      </c>
      <c r="G895" t="s">
        <v>20520</v>
      </c>
      <c r="H895" t="s">
        <v>20521</v>
      </c>
      <c r="I895" t="s">
        <v>20522</v>
      </c>
      <c r="J895" t="s">
        <v>20523</v>
      </c>
      <c r="K895" t="s">
        <v>20524</v>
      </c>
      <c r="L895" t="s">
        <v>20525</v>
      </c>
      <c r="M895" t="s">
        <v>20526</v>
      </c>
      <c r="N895" t="s">
        <v>20527</v>
      </c>
      <c r="O895" t="s">
        <v>20528</v>
      </c>
      <c r="P895">
        <f>-593.482878606207 -14.3223464812718 -359.590234071089</f>
        <v>-967.39545915856775</v>
      </c>
      <c r="Q895" t="s">
        <v>20529</v>
      </c>
      <c r="R895" t="s">
        <v>20530</v>
      </c>
      <c r="S895" t="s">
        <v>20531</v>
      </c>
      <c r="T895" t="s">
        <v>20532</v>
      </c>
      <c r="U895" t="s">
        <v>20533</v>
      </c>
      <c r="V895" t="s">
        <v>20534</v>
      </c>
      <c r="W895" t="s">
        <v>20535</v>
      </c>
      <c r="X895" t="s">
        <v>20536</v>
      </c>
      <c r="Y895" t="s">
        <v>20537</v>
      </c>
    </row>
    <row r="896" spans="1:25" x14ac:dyDescent="0.3">
      <c r="A896">
        <v>44750</v>
      </c>
      <c r="B896" t="s">
        <v>20538</v>
      </c>
      <c r="C896" t="s">
        <v>20539</v>
      </c>
      <c r="D896" t="s">
        <v>20540</v>
      </c>
      <c r="E896" t="s">
        <v>20541</v>
      </c>
      <c r="F896" t="s">
        <v>20542</v>
      </c>
      <c r="G896" t="s">
        <v>20543</v>
      </c>
      <c r="H896" t="s">
        <v>20544</v>
      </c>
      <c r="I896" t="s">
        <v>20545</v>
      </c>
      <c r="J896" t="s">
        <v>20546</v>
      </c>
      <c r="K896" t="s">
        <v>20547</v>
      </c>
      <c r="L896" t="s">
        <v>20548</v>
      </c>
      <c r="M896" t="s">
        <v>20549</v>
      </c>
      <c r="N896" t="s">
        <v>20550</v>
      </c>
      <c r="O896" t="s">
        <v>20551</v>
      </c>
      <c r="P896">
        <f>-593.444076143293 -14.3888964083912 -359.487821845821</f>
        <v>-967.32079439750532</v>
      </c>
      <c r="Q896" t="s">
        <v>20552</v>
      </c>
      <c r="R896" t="s">
        <v>20553</v>
      </c>
      <c r="S896" t="s">
        <v>20554</v>
      </c>
      <c r="T896" t="s">
        <v>20555</v>
      </c>
      <c r="U896" t="s">
        <v>20556</v>
      </c>
      <c r="V896" t="s">
        <v>20557</v>
      </c>
      <c r="W896" t="s">
        <v>20558</v>
      </c>
      <c r="X896" t="s">
        <v>20559</v>
      </c>
      <c r="Y896" t="s">
        <v>20560</v>
      </c>
    </row>
    <row r="897" spans="1:25" x14ac:dyDescent="0.3">
      <c r="A897">
        <v>44800</v>
      </c>
      <c r="B897" t="s">
        <v>20561</v>
      </c>
      <c r="C897" t="s">
        <v>20562</v>
      </c>
      <c r="D897" t="s">
        <v>20563</v>
      </c>
      <c r="E897" t="s">
        <v>20564</v>
      </c>
      <c r="F897" t="s">
        <v>20565</v>
      </c>
      <c r="G897" t="s">
        <v>20566</v>
      </c>
      <c r="H897" t="s">
        <v>20567</v>
      </c>
      <c r="I897" t="s">
        <v>20568</v>
      </c>
      <c r="J897" t="s">
        <v>20569</v>
      </c>
      <c r="K897" t="s">
        <v>20570</v>
      </c>
      <c r="L897" t="s">
        <v>20571</v>
      </c>
      <c r="M897" t="s">
        <v>20572</v>
      </c>
      <c r="N897" t="s">
        <v>20573</v>
      </c>
      <c r="O897" t="s">
        <v>20574</v>
      </c>
      <c r="P897">
        <f>-593.130279777082 -14.3975698819174 -359.343649220419</f>
        <v>-966.87149887941848</v>
      </c>
      <c r="Q897" t="s">
        <v>20575</v>
      </c>
      <c r="R897" t="s">
        <v>20576</v>
      </c>
      <c r="S897" t="s">
        <v>20577</v>
      </c>
      <c r="T897" t="s">
        <v>20578</v>
      </c>
      <c r="U897" t="s">
        <v>20579</v>
      </c>
      <c r="V897" t="s">
        <v>20580</v>
      </c>
      <c r="W897" t="s">
        <v>20581</v>
      </c>
      <c r="X897" t="s">
        <v>20582</v>
      </c>
      <c r="Y897" t="s">
        <v>20583</v>
      </c>
    </row>
    <row r="898" spans="1:25" x14ac:dyDescent="0.3">
      <c r="A898">
        <v>44850</v>
      </c>
      <c r="B898" t="s">
        <v>20584</v>
      </c>
      <c r="C898" t="s">
        <v>20585</v>
      </c>
      <c r="D898" t="s">
        <v>20586</v>
      </c>
      <c r="E898" t="s">
        <v>20587</v>
      </c>
      <c r="F898" t="s">
        <v>20588</v>
      </c>
      <c r="G898" t="s">
        <v>20589</v>
      </c>
      <c r="H898" t="s">
        <v>20590</v>
      </c>
      <c r="I898" t="s">
        <v>20591</v>
      </c>
      <c r="J898" t="s">
        <v>20592</v>
      </c>
      <c r="K898" t="s">
        <v>20593</v>
      </c>
      <c r="L898" t="s">
        <v>20594</v>
      </c>
      <c r="M898" t="s">
        <v>20595</v>
      </c>
      <c r="N898" t="s">
        <v>20596</v>
      </c>
      <c r="O898" t="s">
        <v>20597</v>
      </c>
      <c r="P898">
        <f>-592.931087149054 -14.3094981429579 -359.267110537666</f>
        <v>-966.5076958296778</v>
      </c>
      <c r="Q898" t="s">
        <v>20598</v>
      </c>
      <c r="R898" t="s">
        <v>20599</v>
      </c>
      <c r="S898" t="s">
        <v>20600</v>
      </c>
      <c r="T898" t="s">
        <v>20601</v>
      </c>
      <c r="U898" t="s">
        <v>20602</v>
      </c>
      <c r="V898" t="s">
        <v>20603</v>
      </c>
      <c r="W898" t="s">
        <v>20604</v>
      </c>
      <c r="X898" t="s">
        <v>20605</v>
      </c>
      <c r="Y898" t="s">
        <v>20606</v>
      </c>
    </row>
    <row r="899" spans="1:25" x14ac:dyDescent="0.3">
      <c r="A899">
        <v>44900</v>
      </c>
      <c r="B899" t="s">
        <v>20607</v>
      </c>
      <c r="C899" t="s">
        <v>20608</v>
      </c>
      <c r="D899" t="s">
        <v>20609</v>
      </c>
      <c r="E899" t="s">
        <v>20610</v>
      </c>
      <c r="F899" t="s">
        <v>20611</v>
      </c>
      <c r="G899" t="s">
        <v>20612</v>
      </c>
      <c r="H899" t="s">
        <v>20613</v>
      </c>
      <c r="I899" t="s">
        <v>20614</v>
      </c>
      <c r="J899" t="s">
        <v>20615</v>
      </c>
      <c r="K899" t="s">
        <v>20616</v>
      </c>
      <c r="L899" t="s">
        <v>20617</v>
      </c>
      <c r="M899" t="s">
        <v>20618</v>
      </c>
      <c r="N899" t="s">
        <v>20619</v>
      </c>
      <c r="O899" t="s">
        <v>20620</v>
      </c>
      <c r="P899">
        <f>-592.927686557824 -14.4045277029022 -359.187690988982</f>
        <v>-966.51990524970824</v>
      </c>
      <c r="Q899" t="s">
        <v>20621</v>
      </c>
      <c r="R899" t="s">
        <v>20622</v>
      </c>
      <c r="S899" t="s">
        <v>20623</v>
      </c>
      <c r="T899" t="s">
        <v>20624</v>
      </c>
      <c r="U899" t="s">
        <v>20625</v>
      </c>
      <c r="V899" t="s">
        <v>20626</v>
      </c>
      <c r="W899" t="s">
        <v>20627</v>
      </c>
      <c r="X899" t="s">
        <v>20628</v>
      </c>
      <c r="Y899" t="s">
        <v>20629</v>
      </c>
    </row>
    <row r="900" spans="1:25" x14ac:dyDescent="0.3">
      <c r="A900">
        <v>44950</v>
      </c>
      <c r="B900" t="s">
        <v>20630</v>
      </c>
      <c r="C900" t="s">
        <v>20631</v>
      </c>
      <c r="D900" t="s">
        <v>20632</v>
      </c>
      <c r="E900" t="s">
        <v>20633</v>
      </c>
      <c r="F900" t="s">
        <v>20634</v>
      </c>
      <c r="G900" t="s">
        <v>20635</v>
      </c>
      <c r="H900" t="s">
        <v>20636</v>
      </c>
      <c r="I900" t="s">
        <v>20637</v>
      </c>
      <c r="J900" t="s">
        <v>20638</v>
      </c>
      <c r="K900" t="s">
        <v>20639</v>
      </c>
      <c r="L900" t="s">
        <v>20640</v>
      </c>
      <c r="M900" t="s">
        <v>20641</v>
      </c>
      <c r="N900" t="s">
        <v>20642</v>
      </c>
      <c r="O900" t="s">
        <v>20643</v>
      </c>
      <c r="P900">
        <f>-592.895734118889 -14.4606868090079 -359.115716178352</f>
        <v>-966.47213710624897</v>
      </c>
      <c r="Q900" t="s">
        <v>20644</v>
      </c>
      <c r="R900" t="s">
        <v>20645</v>
      </c>
      <c r="S900" t="s">
        <v>20646</v>
      </c>
      <c r="T900" t="s">
        <v>20647</v>
      </c>
      <c r="U900" t="s">
        <v>20648</v>
      </c>
      <c r="V900" t="s">
        <v>20649</v>
      </c>
      <c r="W900" t="s">
        <v>20650</v>
      </c>
      <c r="X900" t="s">
        <v>20651</v>
      </c>
      <c r="Y900" t="s">
        <v>20652</v>
      </c>
    </row>
    <row r="901" spans="1:25" x14ac:dyDescent="0.3">
      <c r="A901">
        <v>45000</v>
      </c>
      <c r="B901" t="s">
        <v>20653</v>
      </c>
      <c r="C901" t="s">
        <v>20654</v>
      </c>
      <c r="D901" t="s">
        <v>20655</v>
      </c>
      <c r="E901" t="s">
        <v>20656</v>
      </c>
      <c r="F901" t="s">
        <v>20657</v>
      </c>
      <c r="G901" t="s">
        <v>20658</v>
      </c>
      <c r="H901" t="s">
        <v>20659</v>
      </c>
      <c r="I901" t="s">
        <v>20660</v>
      </c>
      <c r="J901" t="s">
        <v>20661</v>
      </c>
      <c r="K901" t="s">
        <v>20662</v>
      </c>
      <c r="L901" t="s">
        <v>20663</v>
      </c>
      <c r="M901" t="s">
        <v>20664</v>
      </c>
      <c r="N901" t="s">
        <v>20665</v>
      </c>
      <c r="O901" t="s">
        <v>20666</v>
      </c>
      <c r="P901">
        <f>-593.109287111855 -14.2393687193075 -358.947368413262</f>
        <v>-966.29602424442453</v>
      </c>
      <c r="Q901" t="s">
        <v>20667</v>
      </c>
      <c r="R901" t="s">
        <v>20668</v>
      </c>
      <c r="S901" t="s">
        <v>20669</v>
      </c>
      <c r="T901" t="s">
        <v>20670</v>
      </c>
      <c r="U901" t="s">
        <v>20671</v>
      </c>
      <c r="V901" t="s">
        <v>20672</v>
      </c>
      <c r="W901" t="s">
        <v>20673</v>
      </c>
      <c r="X901" t="s">
        <v>20674</v>
      </c>
      <c r="Y901" t="s">
        <v>20675</v>
      </c>
    </row>
    <row r="902" spans="1:25" x14ac:dyDescent="0.3">
      <c r="A902">
        <v>45050</v>
      </c>
      <c r="B902" t="s">
        <v>20676</v>
      </c>
      <c r="C902" t="s">
        <v>20677</v>
      </c>
      <c r="D902" t="s">
        <v>20678</v>
      </c>
      <c r="E902" t="s">
        <v>20679</v>
      </c>
      <c r="F902" t="s">
        <v>20680</v>
      </c>
      <c r="G902" t="s">
        <v>20681</v>
      </c>
      <c r="H902" t="s">
        <v>20682</v>
      </c>
      <c r="I902" t="s">
        <v>20683</v>
      </c>
      <c r="J902" t="s">
        <v>20684</v>
      </c>
      <c r="K902" t="s">
        <v>20685</v>
      </c>
      <c r="L902" t="s">
        <v>20686</v>
      </c>
      <c r="M902" t="s">
        <v>20687</v>
      </c>
      <c r="N902" t="s">
        <v>20688</v>
      </c>
      <c r="O902" t="s">
        <v>20689</v>
      </c>
      <c r="P902">
        <f>-593.552953655358 -14.1463593242649 -358.833458894284</f>
        <v>-966.532771873907</v>
      </c>
      <c r="Q902" t="s">
        <v>20690</v>
      </c>
      <c r="R902" t="s">
        <v>20691</v>
      </c>
      <c r="S902" t="s">
        <v>20692</v>
      </c>
      <c r="T902" t="s">
        <v>20693</v>
      </c>
      <c r="U902" t="s">
        <v>20694</v>
      </c>
      <c r="V902" t="s">
        <v>20695</v>
      </c>
      <c r="W902" t="s">
        <v>20696</v>
      </c>
      <c r="X902" t="s">
        <v>20697</v>
      </c>
      <c r="Y902" t="s">
        <v>20698</v>
      </c>
    </row>
    <row r="903" spans="1:25" x14ac:dyDescent="0.3">
      <c r="A903">
        <v>45100</v>
      </c>
      <c r="B903" t="s">
        <v>20699</v>
      </c>
      <c r="C903" t="s">
        <v>20700</v>
      </c>
      <c r="D903" t="s">
        <v>20701</v>
      </c>
      <c r="E903" t="s">
        <v>20702</v>
      </c>
      <c r="F903" t="s">
        <v>20703</v>
      </c>
      <c r="G903" t="s">
        <v>20704</v>
      </c>
      <c r="H903" t="s">
        <v>20705</v>
      </c>
      <c r="I903" t="s">
        <v>20706</v>
      </c>
      <c r="J903" t="s">
        <v>20707</v>
      </c>
      <c r="K903" t="s">
        <v>20708</v>
      </c>
      <c r="L903" t="s">
        <v>20709</v>
      </c>
      <c r="M903" t="s">
        <v>20710</v>
      </c>
      <c r="N903" t="s">
        <v>20711</v>
      </c>
      <c r="O903" t="s">
        <v>20712</v>
      </c>
      <c r="P903">
        <f>-593.823884931981 -14.0787426905611 -358.776647910528</f>
        <v>-966.67927553307004</v>
      </c>
      <c r="Q903" t="s">
        <v>20713</v>
      </c>
      <c r="R903" t="s">
        <v>20714</v>
      </c>
      <c r="S903" t="s">
        <v>20715</v>
      </c>
      <c r="T903" t="s">
        <v>20716</v>
      </c>
      <c r="U903" t="s">
        <v>20717</v>
      </c>
      <c r="V903" t="s">
        <v>20718</v>
      </c>
      <c r="W903" t="s">
        <v>20719</v>
      </c>
      <c r="X903" t="s">
        <v>20720</v>
      </c>
      <c r="Y903" t="s">
        <v>20721</v>
      </c>
    </row>
    <row r="904" spans="1:25" x14ac:dyDescent="0.3">
      <c r="A904">
        <v>45150</v>
      </c>
      <c r="B904" t="s">
        <v>20722</v>
      </c>
      <c r="C904" t="s">
        <v>20723</v>
      </c>
      <c r="D904" t="s">
        <v>20724</v>
      </c>
      <c r="E904" t="s">
        <v>20725</v>
      </c>
      <c r="F904" t="s">
        <v>20726</v>
      </c>
      <c r="G904" t="s">
        <v>20727</v>
      </c>
      <c r="H904" t="s">
        <v>20728</v>
      </c>
      <c r="I904" t="s">
        <v>20729</v>
      </c>
      <c r="J904" t="s">
        <v>20730</v>
      </c>
      <c r="K904" t="s">
        <v>20731</v>
      </c>
      <c r="L904" t="s">
        <v>20732</v>
      </c>
      <c r="M904" t="s">
        <v>20733</v>
      </c>
      <c r="N904" t="s">
        <v>20734</v>
      </c>
      <c r="O904" t="s">
        <v>20735</v>
      </c>
      <c r="P904">
        <f>-594.120227691408 -14.0923442281692 -358.750688271614</f>
        <v>-966.96326019119124</v>
      </c>
      <c r="Q904" t="s">
        <v>20736</v>
      </c>
      <c r="R904" t="s">
        <v>20737</v>
      </c>
      <c r="S904" t="s">
        <v>20738</v>
      </c>
      <c r="T904" t="s">
        <v>20739</v>
      </c>
      <c r="U904" t="s">
        <v>20740</v>
      </c>
      <c r="V904" t="s">
        <v>20741</v>
      </c>
      <c r="W904" t="s">
        <v>20742</v>
      </c>
      <c r="X904" t="s">
        <v>20743</v>
      </c>
      <c r="Y904" t="s">
        <v>20744</v>
      </c>
    </row>
    <row r="905" spans="1:25" x14ac:dyDescent="0.3">
      <c r="A905">
        <v>45200</v>
      </c>
      <c r="B905" t="s">
        <v>20745</v>
      </c>
      <c r="C905" t="s">
        <v>20746</v>
      </c>
      <c r="D905" t="s">
        <v>20747</v>
      </c>
      <c r="E905" t="s">
        <v>20748</v>
      </c>
      <c r="F905" t="s">
        <v>20749</v>
      </c>
      <c r="G905" t="s">
        <v>20750</v>
      </c>
      <c r="H905" t="s">
        <v>20751</v>
      </c>
      <c r="I905" t="s">
        <v>20752</v>
      </c>
      <c r="J905" t="s">
        <v>20753</v>
      </c>
      <c r="K905" t="s">
        <v>20754</v>
      </c>
      <c r="L905" t="s">
        <v>20755</v>
      </c>
      <c r="M905" t="s">
        <v>20756</v>
      </c>
      <c r="N905" t="s">
        <v>20757</v>
      </c>
      <c r="O905" t="s">
        <v>20758</v>
      </c>
      <c r="P905">
        <f>-594.880344137922 -14.0427823925622 -358.768223419643</f>
        <v>-967.69134995012723</v>
      </c>
      <c r="Q905" t="s">
        <v>20759</v>
      </c>
      <c r="R905" t="s">
        <v>20760</v>
      </c>
      <c r="S905" t="s">
        <v>20761</v>
      </c>
      <c r="T905" t="s">
        <v>20762</v>
      </c>
      <c r="U905" t="s">
        <v>20763</v>
      </c>
      <c r="V905" t="s">
        <v>20764</v>
      </c>
      <c r="W905" t="s">
        <v>20765</v>
      </c>
      <c r="X905" t="s">
        <v>20766</v>
      </c>
      <c r="Y905" t="s">
        <v>20767</v>
      </c>
    </row>
    <row r="906" spans="1:25" x14ac:dyDescent="0.3">
      <c r="A906">
        <v>45250</v>
      </c>
      <c r="B906" t="s">
        <v>20768</v>
      </c>
      <c r="C906" t="s">
        <v>20769</v>
      </c>
      <c r="D906" t="s">
        <v>20770</v>
      </c>
      <c r="E906" t="s">
        <v>20771</v>
      </c>
      <c r="F906" t="s">
        <v>20772</v>
      </c>
      <c r="G906" t="s">
        <v>20773</v>
      </c>
      <c r="H906" t="s">
        <v>20774</v>
      </c>
      <c r="I906" t="s">
        <v>20775</v>
      </c>
      <c r="J906" t="s">
        <v>20776</v>
      </c>
      <c r="K906" t="s">
        <v>20777</v>
      </c>
      <c r="L906" t="s">
        <v>20778</v>
      </c>
      <c r="M906" t="s">
        <v>20779</v>
      </c>
      <c r="N906" t="s">
        <v>20780</v>
      </c>
      <c r="O906" t="s">
        <v>20781</v>
      </c>
      <c r="P906">
        <f>-595.671692871511 -14.2315201355395 -358.88368124981</f>
        <v>-968.78689425686059</v>
      </c>
      <c r="Q906" t="s">
        <v>20782</v>
      </c>
      <c r="R906" t="s">
        <v>20783</v>
      </c>
      <c r="S906" t="s">
        <v>20784</v>
      </c>
      <c r="T906" t="s">
        <v>20785</v>
      </c>
      <c r="U906" t="s">
        <v>20786</v>
      </c>
      <c r="V906" t="s">
        <v>20787</v>
      </c>
      <c r="W906" t="s">
        <v>20788</v>
      </c>
      <c r="X906" t="s">
        <v>20789</v>
      </c>
      <c r="Y906" t="s">
        <v>20790</v>
      </c>
    </row>
    <row r="907" spans="1:25" x14ac:dyDescent="0.3">
      <c r="A907">
        <v>45300</v>
      </c>
      <c r="B907" t="s">
        <v>20791</v>
      </c>
      <c r="C907" t="s">
        <v>20792</v>
      </c>
      <c r="D907" t="s">
        <v>20793</v>
      </c>
      <c r="E907" t="s">
        <v>20794</v>
      </c>
      <c r="F907" t="s">
        <v>20795</v>
      </c>
      <c r="G907" t="s">
        <v>20796</v>
      </c>
      <c r="H907" t="s">
        <v>20797</v>
      </c>
      <c r="I907" t="s">
        <v>20798</v>
      </c>
      <c r="J907" t="s">
        <v>20799</v>
      </c>
      <c r="K907" t="s">
        <v>20800</v>
      </c>
      <c r="L907" t="s">
        <v>20801</v>
      </c>
      <c r="M907" t="s">
        <v>20802</v>
      </c>
      <c r="N907" t="s">
        <v>20803</v>
      </c>
      <c r="O907" t="s">
        <v>20804</v>
      </c>
      <c r="P907">
        <f>-595.972311800406 -14.1962711723918 -358.961763456476</f>
        <v>-969.1303464292738</v>
      </c>
      <c r="Q907" t="s">
        <v>20805</v>
      </c>
      <c r="R907" t="s">
        <v>20806</v>
      </c>
      <c r="S907" t="s">
        <v>20807</v>
      </c>
      <c r="T907" t="s">
        <v>20808</v>
      </c>
      <c r="U907" t="s">
        <v>20809</v>
      </c>
      <c r="V907" t="s">
        <v>20810</v>
      </c>
      <c r="W907" t="s">
        <v>20811</v>
      </c>
      <c r="X907" t="s">
        <v>20812</v>
      </c>
      <c r="Y907" t="s">
        <v>20813</v>
      </c>
    </row>
    <row r="908" spans="1:25" x14ac:dyDescent="0.3">
      <c r="A908">
        <v>45350</v>
      </c>
      <c r="B908" t="s">
        <v>20814</v>
      </c>
      <c r="C908" t="s">
        <v>20815</v>
      </c>
      <c r="D908" t="s">
        <v>20816</v>
      </c>
      <c r="E908" t="s">
        <v>20817</v>
      </c>
      <c r="F908" t="s">
        <v>20818</v>
      </c>
      <c r="G908" t="s">
        <v>20819</v>
      </c>
      <c r="H908" t="s">
        <v>20820</v>
      </c>
      <c r="I908" t="s">
        <v>20821</v>
      </c>
      <c r="J908" t="s">
        <v>20822</v>
      </c>
      <c r="K908" t="s">
        <v>20823</v>
      </c>
      <c r="L908" t="s">
        <v>20824</v>
      </c>
      <c r="M908" t="s">
        <v>20825</v>
      </c>
      <c r="N908" t="s">
        <v>20826</v>
      </c>
      <c r="O908" t="s">
        <v>20827</v>
      </c>
      <c r="P908">
        <f>-596.097699041954 -14.1920524408226 -359.040079567483</f>
        <v>-969.3298310502596</v>
      </c>
      <c r="Q908" t="s">
        <v>20828</v>
      </c>
      <c r="R908" t="s">
        <v>20829</v>
      </c>
      <c r="S908" t="s">
        <v>20830</v>
      </c>
      <c r="T908" t="s">
        <v>20831</v>
      </c>
      <c r="U908" t="s">
        <v>20832</v>
      </c>
      <c r="V908" t="s">
        <v>20833</v>
      </c>
      <c r="W908" t="s">
        <v>20834</v>
      </c>
      <c r="X908" t="s">
        <v>20835</v>
      </c>
      <c r="Y908" t="s">
        <v>20836</v>
      </c>
    </row>
    <row r="909" spans="1:25" x14ac:dyDescent="0.3">
      <c r="A909">
        <v>45400</v>
      </c>
      <c r="B909" t="s">
        <v>20837</v>
      </c>
      <c r="C909" t="s">
        <v>20838</v>
      </c>
      <c r="D909" t="s">
        <v>20839</v>
      </c>
      <c r="E909" t="s">
        <v>20840</v>
      </c>
      <c r="F909" t="s">
        <v>20841</v>
      </c>
      <c r="G909" t="s">
        <v>20842</v>
      </c>
      <c r="H909" t="s">
        <v>20843</v>
      </c>
      <c r="I909" t="s">
        <v>20844</v>
      </c>
      <c r="J909" t="s">
        <v>20845</v>
      </c>
      <c r="K909" t="s">
        <v>20846</v>
      </c>
      <c r="L909" t="s">
        <v>20847</v>
      </c>
      <c r="M909" t="s">
        <v>20848</v>
      </c>
      <c r="N909" t="s">
        <v>20849</v>
      </c>
      <c r="O909" t="s">
        <v>20850</v>
      </c>
      <c r="P909">
        <f>-596.374941441112 -14.3311723128993 -359.300070697997</f>
        <v>-970.00618445200826</v>
      </c>
      <c r="Q909" t="s">
        <v>20851</v>
      </c>
      <c r="R909" t="s">
        <v>20852</v>
      </c>
      <c r="S909" t="s">
        <v>20853</v>
      </c>
      <c r="T909" t="s">
        <v>20854</v>
      </c>
      <c r="U909" t="s">
        <v>20855</v>
      </c>
      <c r="V909" t="s">
        <v>20856</v>
      </c>
      <c r="W909" t="s">
        <v>20857</v>
      </c>
      <c r="X909" t="s">
        <v>20858</v>
      </c>
      <c r="Y909" t="s">
        <v>20859</v>
      </c>
    </row>
    <row r="910" spans="1:25" x14ac:dyDescent="0.3">
      <c r="A910">
        <v>45450</v>
      </c>
      <c r="B910" t="s">
        <v>20860</v>
      </c>
      <c r="C910" t="s">
        <v>20861</v>
      </c>
      <c r="D910" t="s">
        <v>20862</v>
      </c>
      <c r="E910" t="s">
        <v>20863</v>
      </c>
      <c r="F910" t="s">
        <v>20864</v>
      </c>
      <c r="G910" t="s">
        <v>20865</v>
      </c>
      <c r="H910" t="s">
        <v>20866</v>
      </c>
      <c r="I910" t="s">
        <v>20867</v>
      </c>
      <c r="J910" t="s">
        <v>20868</v>
      </c>
      <c r="K910" t="s">
        <v>20869</v>
      </c>
      <c r="L910" t="s">
        <v>20870</v>
      </c>
      <c r="M910" t="s">
        <v>20871</v>
      </c>
      <c r="N910" t="s">
        <v>20872</v>
      </c>
      <c r="O910" t="s">
        <v>20873</v>
      </c>
      <c r="P910">
        <f>-596.88314567601 -14.261967749552 -359.664352166395</f>
        <v>-970.80946559195706</v>
      </c>
      <c r="Q910" t="s">
        <v>20874</v>
      </c>
      <c r="R910" t="s">
        <v>20875</v>
      </c>
      <c r="S910" t="s">
        <v>20876</v>
      </c>
      <c r="T910" t="s">
        <v>20877</v>
      </c>
      <c r="U910" t="s">
        <v>20878</v>
      </c>
      <c r="V910" t="s">
        <v>20879</v>
      </c>
      <c r="W910" t="s">
        <v>20880</v>
      </c>
      <c r="X910" t="s">
        <v>20881</v>
      </c>
      <c r="Y910" t="s">
        <v>20882</v>
      </c>
    </row>
    <row r="911" spans="1:25" x14ac:dyDescent="0.3">
      <c r="A911">
        <v>45500</v>
      </c>
      <c r="B911" t="s">
        <v>20883</v>
      </c>
      <c r="C911" t="s">
        <v>20884</v>
      </c>
      <c r="D911" t="s">
        <v>20885</v>
      </c>
      <c r="E911" t="s">
        <v>20886</v>
      </c>
      <c r="F911" t="s">
        <v>20887</v>
      </c>
      <c r="G911" t="s">
        <v>20888</v>
      </c>
      <c r="H911" t="s">
        <v>20889</v>
      </c>
      <c r="I911" t="s">
        <v>20890</v>
      </c>
      <c r="J911" t="s">
        <v>20891</v>
      </c>
      <c r="K911" t="s">
        <v>20892</v>
      </c>
      <c r="L911" t="s">
        <v>20893</v>
      </c>
      <c r="M911" t="s">
        <v>20894</v>
      </c>
      <c r="N911" t="s">
        <v>20895</v>
      </c>
      <c r="O911" t="s">
        <v>20896</v>
      </c>
      <c r="P911">
        <f>-597.155570659306 -14.4764552183067 -359.789127733241</f>
        <v>-971.42115361085371</v>
      </c>
      <c r="Q911" t="s">
        <v>20897</v>
      </c>
      <c r="R911" t="s">
        <v>20898</v>
      </c>
      <c r="S911" t="s">
        <v>20899</v>
      </c>
      <c r="T911" t="s">
        <v>20900</v>
      </c>
      <c r="U911" t="s">
        <v>20901</v>
      </c>
      <c r="V911" t="s">
        <v>20902</v>
      </c>
      <c r="W911" t="s">
        <v>20903</v>
      </c>
      <c r="X911" t="s">
        <v>20904</v>
      </c>
      <c r="Y911" t="s">
        <v>20905</v>
      </c>
    </row>
    <row r="912" spans="1:25" x14ac:dyDescent="0.3">
      <c r="A912">
        <v>45550</v>
      </c>
      <c r="B912" t="s">
        <v>20906</v>
      </c>
      <c r="C912" t="s">
        <v>20907</v>
      </c>
      <c r="D912" t="s">
        <v>20908</v>
      </c>
      <c r="E912" t="s">
        <v>20909</v>
      </c>
      <c r="F912" t="s">
        <v>20910</v>
      </c>
      <c r="G912" t="s">
        <v>20911</v>
      </c>
      <c r="H912" t="s">
        <v>20912</v>
      </c>
      <c r="I912" t="s">
        <v>20913</v>
      </c>
      <c r="J912" t="s">
        <v>20914</v>
      </c>
      <c r="K912" t="s">
        <v>20915</v>
      </c>
      <c r="L912" t="s">
        <v>20916</v>
      </c>
      <c r="M912" t="s">
        <v>20917</v>
      </c>
      <c r="N912" t="s">
        <v>20918</v>
      </c>
      <c r="O912" t="s">
        <v>20919</v>
      </c>
      <c r="P912">
        <f>-597.586448392716 -14.7750753151652 -359.871857618296</f>
        <v>-972.2333813261771</v>
      </c>
      <c r="Q912" t="s">
        <v>20920</v>
      </c>
      <c r="R912" t="s">
        <v>20921</v>
      </c>
      <c r="S912" t="s">
        <v>20922</v>
      </c>
      <c r="T912" t="s">
        <v>20923</v>
      </c>
      <c r="U912" t="s">
        <v>20924</v>
      </c>
      <c r="V912" t="s">
        <v>20925</v>
      </c>
      <c r="W912" t="s">
        <v>20926</v>
      </c>
      <c r="X912" t="s">
        <v>20927</v>
      </c>
      <c r="Y912" t="s">
        <v>20928</v>
      </c>
    </row>
    <row r="913" spans="1:25" x14ac:dyDescent="0.3">
      <c r="A913">
        <v>45600</v>
      </c>
      <c r="B913" t="s">
        <v>20929</v>
      </c>
      <c r="C913" t="s">
        <v>20930</v>
      </c>
      <c r="D913" t="s">
        <v>20931</v>
      </c>
      <c r="E913" t="s">
        <v>20932</v>
      </c>
      <c r="F913" t="s">
        <v>20933</v>
      </c>
      <c r="G913" t="s">
        <v>20934</v>
      </c>
      <c r="H913" t="s">
        <v>20935</v>
      </c>
      <c r="I913" t="s">
        <v>20936</v>
      </c>
      <c r="J913" t="s">
        <v>20937</v>
      </c>
      <c r="K913" t="s">
        <v>20938</v>
      </c>
      <c r="L913" t="s">
        <v>20939</v>
      </c>
      <c r="M913" t="s">
        <v>20940</v>
      </c>
      <c r="N913" t="s">
        <v>20941</v>
      </c>
      <c r="O913" t="s">
        <v>20942</v>
      </c>
      <c r="P913">
        <f>-598.715146348983 -15.2528420810147 -359.962973641935</f>
        <v>-973.93096207193275</v>
      </c>
      <c r="Q913" t="s">
        <v>20943</v>
      </c>
      <c r="R913" t="s">
        <v>20944</v>
      </c>
      <c r="S913" t="s">
        <v>20945</v>
      </c>
      <c r="T913" t="s">
        <v>20946</v>
      </c>
      <c r="U913" t="s">
        <v>20947</v>
      </c>
      <c r="V913" t="s">
        <v>20948</v>
      </c>
      <c r="W913" t="s">
        <v>20949</v>
      </c>
      <c r="X913" t="s">
        <v>20950</v>
      </c>
      <c r="Y913" t="s">
        <v>20951</v>
      </c>
    </row>
    <row r="914" spans="1:25" x14ac:dyDescent="0.3">
      <c r="A914">
        <v>45650</v>
      </c>
      <c r="B914" t="s">
        <v>20952</v>
      </c>
      <c r="C914" t="s">
        <v>20953</v>
      </c>
      <c r="D914" t="s">
        <v>20954</v>
      </c>
      <c r="E914" t="s">
        <v>20955</v>
      </c>
      <c r="F914" t="s">
        <v>20956</v>
      </c>
      <c r="G914" t="s">
        <v>20957</v>
      </c>
      <c r="H914" t="s">
        <v>20958</v>
      </c>
      <c r="I914" t="s">
        <v>20959</v>
      </c>
      <c r="J914" t="s">
        <v>20960</v>
      </c>
      <c r="K914" t="s">
        <v>20961</v>
      </c>
      <c r="L914" t="s">
        <v>20962</v>
      </c>
      <c r="M914" t="s">
        <v>20963</v>
      </c>
      <c r="N914" t="s">
        <v>20964</v>
      </c>
      <c r="O914" t="s">
        <v>20965</v>
      </c>
      <c r="P914">
        <f>-599.331108597538 -15.5132294490675 -359.972725560872</f>
        <v>-974.81706360747739</v>
      </c>
      <c r="Q914" t="s">
        <v>20966</v>
      </c>
      <c r="R914" t="s">
        <v>20967</v>
      </c>
      <c r="S914" t="s">
        <v>20968</v>
      </c>
      <c r="T914" t="s">
        <v>20969</v>
      </c>
      <c r="U914" t="s">
        <v>20970</v>
      </c>
      <c r="V914" t="s">
        <v>20971</v>
      </c>
      <c r="W914" t="s">
        <v>20972</v>
      </c>
      <c r="X914" t="s">
        <v>20973</v>
      </c>
      <c r="Y914" t="s">
        <v>20974</v>
      </c>
    </row>
    <row r="915" spans="1:25" x14ac:dyDescent="0.3">
      <c r="A915">
        <v>45700</v>
      </c>
      <c r="B915" t="s">
        <v>20975</v>
      </c>
      <c r="C915" t="s">
        <v>20976</v>
      </c>
      <c r="D915" t="s">
        <v>20977</v>
      </c>
      <c r="E915" t="s">
        <v>20978</v>
      </c>
      <c r="F915" t="s">
        <v>20979</v>
      </c>
      <c r="G915" t="s">
        <v>20980</v>
      </c>
      <c r="H915" t="s">
        <v>20981</v>
      </c>
      <c r="I915" t="s">
        <v>20982</v>
      </c>
      <c r="J915" t="s">
        <v>20983</v>
      </c>
      <c r="K915" t="s">
        <v>20984</v>
      </c>
      <c r="L915" t="s">
        <v>20985</v>
      </c>
      <c r="M915" t="s">
        <v>20986</v>
      </c>
      <c r="N915" t="s">
        <v>20987</v>
      </c>
      <c r="O915" t="s">
        <v>20988</v>
      </c>
      <c r="P915">
        <f>-599.227748319428 -15.3547840204451 -360.079171966558</f>
        <v>-974.66170430643115</v>
      </c>
      <c r="Q915" t="s">
        <v>20989</v>
      </c>
      <c r="R915" t="s">
        <v>20990</v>
      </c>
      <c r="S915" t="s">
        <v>20991</v>
      </c>
      <c r="T915" t="s">
        <v>20992</v>
      </c>
      <c r="U915" t="s">
        <v>20993</v>
      </c>
      <c r="V915" t="s">
        <v>20994</v>
      </c>
      <c r="W915" t="s">
        <v>20995</v>
      </c>
      <c r="X915" t="s">
        <v>20996</v>
      </c>
      <c r="Y915" t="s">
        <v>20997</v>
      </c>
    </row>
    <row r="916" spans="1:25" x14ac:dyDescent="0.3">
      <c r="A916">
        <v>45750</v>
      </c>
      <c r="B916" t="s">
        <v>20998</v>
      </c>
      <c r="C916" t="s">
        <v>20999</v>
      </c>
      <c r="D916" t="s">
        <v>21000</v>
      </c>
      <c r="E916" t="s">
        <v>21001</v>
      </c>
      <c r="F916" t="s">
        <v>21002</v>
      </c>
      <c r="G916" t="s">
        <v>21003</v>
      </c>
      <c r="H916" t="s">
        <v>21004</v>
      </c>
      <c r="I916" t="s">
        <v>21005</v>
      </c>
      <c r="J916" t="s">
        <v>21006</v>
      </c>
      <c r="K916" t="s">
        <v>21007</v>
      </c>
      <c r="L916" t="s">
        <v>21008</v>
      </c>
      <c r="M916" t="s">
        <v>21009</v>
      </c>
      <c r="N916" t="s">
        <v>21010</v>
      </c>
      <c r="O916" t="s">
        <v>21011</v>
      </c>
      <c r="P916">
        <f>-598.806269839884 -15.6395343950282 -360.492956075242</f>
        <v>-974.93876031015418</v>
      </c>
      <c r="Q916" t="s">
        <v>21012</v>
      </c>
      <c r="R916" t="s">
        <v>21013</v>
      </c>
      <c r="S916" t="s">
        <v>21014</v>
      </c>
      <c r="T916" t="s">
        <v>21015</v>
      </c>
      <c r="U916" t="s">
        <v>21016</v>
      </c>
      <c r="V916" t="s">
        <v>21017</v>
      </c>
      <c r="W916" t="s">
        <v>21018</v>
      </c>
      <c r="X916" t="s">
        <v>21019</v>
      </c>
      <c r="Y916" t="s">
        <v>21020</v>
      </c>
    </row>
    <row r="917" spans="1:25" x14ac:dyDescent="0.3">
      <c r="A917">
        <v>45800</v>
      </c>
      <c r="B917" t="s">
        <v>21021</v>
      </c>
      <c r="C917" t="s">
        <v>21022</v>
      </c>
      <c r="D917" t="s">
        <v>21023</v>
      </c>
      <c r="E917" t="s">
        <v>21024</v>
      </c>
      <c r="F917" t="s">
        <v>21025</v>
      </c>
      <c r="G917" t="s">
        <v>21026</v>
      </c>
      <c r="H917" t="s">
        <v>21027</v>
      </c>
      <c r="I917" t="s">
        <v>21028</v>
      </c>
      <c r="J917" t="s">
        <v>21029</v>
      </c>
      <c r="K917" t="s">
        <v>21030</v>
      </c>
      <c r="L917" t="s">
        <v>21031</v>
      </c>
      <c r="M917" t="s">
        <v>21032</v>
      </c>
      <c r="N917" t="s">
        <v>21033</v>
      </c>
      <c r="O917" t="s">
        <v>21034</v>
      </c>
      <c r="P917">
        <f>-597.763828651308 -15.8136489436263 -361.48486403706</f>
        <v>-975.06234163199429</v>
      </c>
      <c r="Q917" t="s">
        <v>21035</v>
      </c>
      <c r="R917" t="s">
        <v>21036</v>
      </c>
      <c r="S917" t="s">
        <v>21037</v>
      </c>
      <c r="T917" t="s">
        <v>21038</v>
      </c>
      <c r="U917" t="s">
        <v>21039</v>
      </c>
      <c r="V917" t="s">
        <v>21040</v>
      </c>
      <c r="W917" t="s">
        <v>21041</v>
      </c>
      <c r="X917" t="s">
        <v>21042</v>
      </c>
      <c r="Y917" t="s">
        <v>21043</v>
      </c>
    </row>
    <row r="918" spans="1:25" x14ac:dyDescent="0.3">
      <c r="A918">
        <v>45850</v>
      </c>
      <c r="B918" t="s">
        <v>21044</v>
      </c>
      <c r="C918" t="s">
        <v>21045</v>
      </c>
      <c r="D918" t="s">
        <v>21046</v>
      </c>
      <c r="E918" t="s">
        <v>21047</v>
      </c>
      <c r="F918" t="s">
        <v>21048</v>
      </c>
      <c r="G918" t="s">
        <v>21049</v>
      </c>
      <c r="H918" t="s">
        <v>21050</v>
      </c>
      <c r="I918" t="s">
        <v>21051</v>
      </c>
      <c r="J918" t="s">
        <v>21052</v>
      </c>
      <c r="K918" t="s">
        <v>21053</v>
      </c>
      <c r="L918" t="s">
        <v>21054</v>
      </c>
      <c r="M918" t="s">
        <v>21055</v>
      </c>
      <c r="N918" t="s">
        <v>21056</v>
      </c>
      <c r="O918" t="s">
        <v>21057</v>
      </c>
      <c r="P918">
        <f>-597.74728326069 -16.3326837825084 -361.992896581542</f>
        <v>-976.07286362474042</v>
      </c>
      <c r="Q918" t="s">
        <v>21058</v>
      </c>
      <c r="R918" t="s">
        <v>21059</v>
      </c>
      <c r="S918" t="s">
        <v>21060</v>
      </c>
      <c r="T918" t="s">
        <v>21061</v>
      </c>
      <c r="U918" t="s">
        <v>21062</v>
      </c>
      <c r="V918" t="s">
        <v>21063</v>
      </c>
      <c r="W918" t="s">
        <v>21064</v>
      </c>
      <c r="X918" t="s">
        <v>21065</v>
      </c>
      <c r="Y918" t="s">
        <v>21066</v>
      </c>
    </row>
    <row r="919" spans="1:25" x14ac:dyDescent="0.3">
      <c r="A919">
        <v>45900</v>
      </c>
      <c r="B919" t="s">
        <v>21067</v>
      </c>
      <c r="C919" t="s">
        <v>21068</v>
      </c>
      <c r="D919" t="s">
        <v>21069</v>
      </c>
      <c r="E919" t="s">
        <v>21070</v>
      </c>
      <c r="F919" t="s">
        <v>21071</v>
      </c>
      <c r="G919" t="s">
        <v>21072</v>
      </c>
      <c r="H919" t="s">
        <v>21073</v>
      </c>
      <c r="I919" t="s">
        <v>21074</v>
      </c>
      <c r="J919" t="s">
        <v>21075</v>
      </c>
      <c r="K919" t="s">
        <v>21076</v>
      </c>
      <c r="L919" t="s">
        <v>21077</v>
      </c>
      <c r="M919" t="s">
        <v>21078</v>
      </c>
      <c r="N919" t="s">
        <v>21079</v>
      </c>
      <c r="O919" t="s">
        <v>21080</v>
      </c>
      <c r="P919">
        <f>-597.896119032087 -16.1551120880054 -362.479289269685</f>
        <v>-976.53052038977739</v>
      </c>
      <c r="Q919" t="s">
        <v>21081</v>
      </c>
      <c r="R919" t="s">
        <v>21082</v>
      </c>
      <c r="S919" t="s">
        <v>21083</v>
      </c>
      <c r="T919" t="s">
        <v>21084</v>
      </c>
      <c r="U919" t="s">
        <v>21085</v>
      </c>
      <c r="V919" t="s">
        <v>21086</v>
      </c>
      <c r="W919" t="s">
        <v>21087</v>
      </c>
      <c r="X919" t="s">
        <v>21088</v>
      </c>
      <c r="Y919" t="s">
        <v>21089</v>
      </c>
    </row>
    <row r="920" spans="1:25" x14ac:dyDescent="0.3">
      <c r="A920">
        <v>45950</v>
      </c>
      <c r="B920" t="s">
        <v>21090</v>
      </c>
      <c r="C920" t="s">
        <v>21091</v>
      </c>
      <c r="D920" t="s">
        <v>21092</v>
      </c>
      <c r="E920" t="s">
        <v>21093</v>
      </c>
      <c r="F920" t="s">
        <v>21094</v>
      </c>
      <c r="G920" t="s">
        <v>21095</v>
      </c>
      <c r="H920" t="s">
        <v>21096</v>
      </c>
      <c r="I920" t="s">
        <v>21097</v>
      </c>
      <c r="J920" t="s">
        <v>21098</v>
      </c>
      <c r="K920" t="s">
        <v>21099</v>
      </c>
      <c r="L920" t="s">
        <v>21100</v>
      </c>
      <c r="M920" t="s">
        <v>21101</v>
      </c>
      <c r="N920" t="s">
        <v>21102</v>
      </c>
      <c r="O920" t="s">
        <v>21103</v>
      </c>
      <c r="P920">
        <f>-598.46549024249 -17.593130129143 -362.211449255007</f>
        <v>-978.27006962663995</v>
      </c>
      <c r="Q920" t="s">
        <v>21104</v>
      </c>
      <c r="R920" t="s">
        <v>21105</v>
      </c>
      <c r="S920" t="s">
        <v>21106</v>
      </c>
      <c r="T920" t="s">
        <v>21107</v>
      </c>
      <c r="U920" t="s">
        <v>21108</v>
      </c>
      <c r="V920" t="s">
        <v>21109</v>
      </c>
      <c r="W920" t="s">
        <v>21110</v>
      </c>
      <c r="X920" t="s">
        <v>21111</v>
      </c>
      <c r="Y920" t="s">
        <v>21112</v>
      </c>
    </row>
    <row r="921" spans="1:25" x14ac:dyDescent="0.3">
      <c r="A921">
        <v>46000</v>
      </c>
      <c r="B921" t="s">
        <v>21113</v>
      </c>
      <c r="C921" t="s">
        <v>21114</v>
      </c>
      <c r="D921" t="s">
        <v>21115</v>
      </c>
      <c r="E921" t="s">
        <v>21116</v>
      </c>
      <c r="F921" t="s">
        <v>21117</v>
      </c>
      <c r="G921" t="s">
        <v>21118</v>
      </c>
      <c r="H921" t="s">
        <v>21119</v>
      </c>
      <c r="I921" t="s">
        <v>21120</v>
      </c>
      <c r="J921" t="s">
        <v>21121</v>
      </c>
      <c r="K921" t="s">
        <v>21122</v>
      </c>
      <c r="L921" t="s">
        <v>21123</v>
      </c>
      <c r="M921" t="s">
        <v>21124</v>
      </c>
      <c r="N921" t="s">
        <v>21125</v>
      </c>
      <c r="O921" t="s">
        <v>21126</v>
      </c>
      <c r="P921">
        <f>-598.918986796746 -18.1948173967583 -361.717603492402</f>
        <v>-978.83140768590624</v>
      </c>
      <c r="Q921" t="s">
        <v>21127</v>
      </c>
      <c r="R921" t="s">
        <v>21128</v>
      </c>
      <c r="S921" t="s">
        <v>21129</v>
      </c>
      <c r="T921" t="s">
        <v>21130</v>
      </c>
      <c r="U921" t="s">
        <v>21131</v>
      </c>
      <c r="V921" t="s">
        <v>21132</v>
      </c>
      <c r="W921" t="s">
        <v>21133</v>
      </c>
      <c r="X921" t="s">
        <v>21134</v>
      </c>
      <c r="Y921" t="s">
        <v>21135</v>
      </c>
    </row>
    <row r="922" spans="1:25" x14ac:dyDescent="0.3">
      <c r="A922">
        <v>46050</v>
      </c>
      <c r="B922" t="s">
        <v>21136</v>
      </c>
      <c r="C922" t="s">
        <v>21137</v>
      </c>
      <c r="D922" t="s">
        <v>21138</v>
      </c>
      <c r="E922" t="s">
        <v>21139</v>
      </c>
      <c r="F922" t="s">
        <v>21140</v>
      </c>
      <c r="G922" t="s">
        <v>21141</v>
      </c>
      <c r="H922" t="s">
        <v>21142</v>
      </c>
      <c r="I922" t="s">
        <v>21143</v>
      </c>
      <c r="J922" t="s">
        <v>21144</v>
      </c>
      <c r="K922" t="s">
        <v>21145</v>
      </c>
      <c r="L922" t="s">
        <v>21146</v>
      </c>
      <c r="M922" t="s">
        <v>21147</v>
      </c>
      <c r="N922" t="s">
        <v>21148</v>
      </c>
      <c r="O922" t="s">
        <v>21149</v>
      </c>
      <c r="P922">
        <f>-598.91642995401 -18.1575704002175 -361.17538468357</f>
        <v>-978.24938503779754</v>
      </c>
      <c r="Q922" t="s">
        <v>21150</v>
      </c>
      <c r="R922" t="s">
        <v>21151</v>
      </c>
      <c r="S922" t="s">
        <v>21152</v>
      </c>
      <c r="T922" t="s">
        <v>21153</v>
      </c>
      <c r="U922" t="s">
        <v>21154</v>
      </c>
      <c r="V922" t="s">
        <v>21155</v>
      </c>
      <c r="W922" t="s">
        <v>21156</v>
      </c>
      <c r="X922" t="s">
        <v>21157</v>
      </c>
      <c r="Y922" t="s">
        <v>21158</v>
      </c>
    </row>
    <row r="923" spans="1:25" x14ac:dyDescent="0.3">
      <c r="A923">
        <v>46100</v>
      </c>
      <c r="B923" t="s">
        <v>21159</v>
      </c>
      <c r="C923" t="s">
        <v>21160</v>
      </c>
      <c r="D923" t="s">
        <v>21161</v>
      </c>
      <c r="E923" t="s">
        <v>21162</v>
      </c>
      <c r="F923" t="s">
        <v>21163</v>
      </c>
      <c r="G923" t="s">
        <v>21164</v>
      </c>
      <c r="H923" t="s">
        <v>21165</v>
      </c>
      <c r="I923" t="s">
        <v>21166</v>
      </c>
      <c r="J923" t="s">
        <v>21167</v>
      </c>
      <c r="K923" t="s">
        <v>21168</v>
      </c>
      <c r="L923" t="s">
        <v>21169</v>
      </c>
      <c r="M923" t="s">
        <v>21170</v>
      </c>
      <c r="N923" t="s">
        <v>21171</v>
      </c>
      <c r="O923" t="s">
        <v>21172</v>
      </c>
      <c r="P923">
        <f>-598.514984714667 -18.261302607337 -360.506575150068</f>
        <v>-977.282862472072</v>
      </c>
      <c r="Q923" t="s">
        <v>21173</v>
      </c>
      <c r="R923" t="s">
        <v>21174</v>
      </c>
      <c r="S923" t="s">
        <v>21175</v>
      </c>
      <c r="T923" t="s">
        <v>21176</v>
      </c>
      <c r="U923" t="s">
        <v>21177</v>
      </c>
      <c r="V923" t="s">
        <v>21178</v>
      </c>
      <c r="W923" t="s">
        <v>21179</v>
      </c>
      <c r="X923" t="s">
        <v>21180</v>
      </c>
      <c r="Y923" t="s">
        <v>21181</v>
      </c>
    </row>
    <row r="924" spans="1:25" x14ac:dyDescent="0.3">
      <c r="A924">
        <v>46150</v>
      </c>
      <c r="B924" t="s">
        <v>21182</v>
      </c>
      <c r="C924" t="s">
        <v>21183</v>
      </c>
      <c r="D924" t="s">
        <v>21184</v>
      </c>
      <c r="E924" t="s">
        <v>21185</v>
      </c>
      <c r="F924" t="s">
        <v>21186</v>
      </c>
      <c r="G924" t="s">
        <v>21187</v>
      </c>
      <c r="H924" t="s">
        <v>21188</v>
      </c>
      <c r="I924" t="s">
        <v>21189</v>
      </c>
      <c r="J924" t="s">
        <v>21190</v>
      </c>
      <c r="K924" t="s">
        <v>21191</v>
      </c>
      <c r="L924" t="s">
        <v>21192</v>
      </c>
      <c r="M924" t="s">
        <v>21193</v>
      </c>
      <c r="N924" t="s">
        <v>21194</v>
      </c>
      <c r="O924" t="s">
        <v>21195</v>
      </c>
      <c r="P924">
        <f>-598.559103714005 -18.7194659886904 -360.411620823466</f>
        <v>-977.69019052616147</v>
      </c>
      <c r="Q924" t="s">
        <v>21196</v>
      </c>
      <c r="R924" t="s">
        <v>21197</v>
      </c>
      <c r="S924" t="s">
        <v>21198</v>
      </c>
      <c r="T924" t="s">
        <v>21199</v>
      </c>
      <c r="U924" t="s">
        <v>21200</v>
      </c>
      <c r="V924" t="s">
        <v>21201</v>
      </c>
      <c r="W924" t="s">
        <v>21202</v>
      </c>
      <c r="X924" t="s">
        <v>21203</v>
      </c>
      <c r="Y924" t="s">
        <v>21204</v>
      </c>
    </row>
    <row r="925" spans="1:25" x14ac:dyDescent="0.3">
      <c r="A925">
        <v>46200</v>
      </c>
      <c r="B925" t="s">
        <v>21205</v>
      </c>
      <c r="C925" t="s">
        <v>21206</v>
      </c>
      <c r="D925" t="s">
        <v>21207</v>
      </c>
      <c r="E925" t="s">
        <v>21208</v>
      </c>
      <c r="F925" t="s">
        <v>21209</v>
      </c>
      <c r="G925" t="s">
        <v>21210</v>
      </c>
      <c r="H925" t="s">
        <v>21211</v>
      </c>
      <c r="I925" t="s">
        <v>21212</v>
      </c>
      <c r="J925" t="s">
        <v>21213</v>
      </c>
      <c r="K925" t="s">
        <v>21214</v>
      </c>
      <c r="L925" t="s">
        <v>21215</v>
      </c>
      <c r="M925" t="s">
        <v>21216</v>
      </c>
      <c r="N925" t="s">
        <v>21217</v>
      </c>
      <c r="O925" t="s">
        <v>21218</v>
      </c>
      <c r="P925">
        <f>-598.597756475551 -19.0014458980825 -360.45323636102</f>
        <v>-978.05243873465349</v>
      </c>
      <c r="Q925" t="s">
        <v>21219</v>
      </c>
      <c r="R925" t="s">
        <v>21220</v>
      </c>
      <c r="S925" t="s">
        <v>21221</v>
      </c>
      <c r="T925" t="s">
        <v>21222</v>
      </c>
      <c r="U925" t="s">
        <v>21223</v>
      </c>
      <c r="V925" t="s">
        <v>21224</v>
      </c>
      <c r="W925" t="s">
        <v>21225</v>
      </c>
      <c r="X925" t="s">
        <v>21226</v>
      </c>
      <c r="Y925" t="s">
        <v>21227</v>
      </c>
    </row>
    <row r="926" spans="1:25" x14ac:dyDescent="0.3">
      <c r="A926">
        <v>46250</v>
      </c>
      <c r="B926" t="s">
        <v>21228</v>
      </c>
      <c r="C926" t="s">
        <v>21229</v>
      </c>
      <c r="D926" t="s">
        <v>21230</v>
      </c>
      <c r="E926" t="s">
        <v>21231</v>
      </c>
      <c r="F926" t="s">
        <v>21232</v>
      </c>
      <c r="G926" t="s">
        <v>21233</v>
      </c>
      <c r="H926" t="s">
        <v>21234</v>
      </c>
      <c r="I926" t="s">
        <v>21235</v>
      </c>
      <c r="J926" t="s">
        <v>21236</v>
      </c>
      <c r="K926" t="s">
        <v>21237</v>
      </c>
      <c r="L926" t="s">
        <v>21238</v>
      </c>
      <c r="M926" t="s">
        <v>21239</v>
      </c>
      <c r="N926" t="s">
        <v>21240</v>
      </c>
      <c r="O926" t="s">
        <v>21241</v>
      </c>
      <c r="P926">
        <f>-599.119749637372 -19.1222404142363 -360.376944062749</f>
        <v>-978.61893411435733</v>
      </c>
      <c r="Q926" t="s">
        <v>21242</v>
      </c>
      <c r="R926" t="s">
        <v>21243</v>
      </c>
      <c r="S926" t="s">
        <v>21244</v>
      </c>
      <c r="T926" t="s">
        <v>21245</v>
      </c>
      <c r="U926" t="s">
        <v>21246</v>
      </c>
      <c r="V926" t="s">
        <v>21247</v>
      </c>
      <c r="W926" t="s">
        <v>21248</v>
      </c>
      <c r="X926" t="s">
        <v>21249</v>
      </c>
      <c r="Y926" t="s">
        <v>21250</v>
      </c>
    </row>
    <row r="927" spans="1:25" x14ac:dyDescent="0.3">
      <c r="A927">
        <v>46300</v>
      </c>
      <c r="B927" t="s">
        <v>21251</v>
      </c>
      <c r="C927" t="s">
        <v>21252</v>
      </c>
      <c r="D927" t="s">
        <v>21253</v>
      </c>
      <c r="E927" t="s">
        <v>21254</v>
      </c>
      <c r="F927" t="s">
        <v>21255</v>
      </c>
      <c r="G927" t="s">
        <v>21256</v>
      </c>
      <c r="H927" t="s">
        <v>21257</v>
      </c>
      <c r="I927" t="s">
        <v>21258</v>
      </c>
      <c r="J927" t="s">
        <v>21259</v>
      </c>
      <c r="K927" t="s">
        <v>21260</v>
      </c>
      <c r="L927" t="s">
        <v>21261</v>
      </c>
      <c r="M927" t="s">
        <v>21262</v>
      </c>
      <c r="N927" t="s">
        <v>21263</v>
      </c>
      <c r="O927" t="s">
        <v>21264</v>
      </c>
      <c r="P927">
        <f>-599.756517008586 -19.3071888378374 -359.978870291308</f>
        <v>-979.04257613773143</v>
      </c>
      <c r="Q927" t="s">
        <v>21265</v>
      </c>
      <c r="R927" t="s">
        <v>21266</v>
      </c>
      <c r="S927" t="s">
        <v>21267</v>
      </c>
      <c r="T927" t="s">
        <v>21268</v>
      </c>
      <c r="U927" t="s">
        <v>21269</v>
      </c>
      <c r="V927" t="s">
        <v>21270</v>
      </c>
      <c r="W927" t="s">
        <v>21271</v>
      </c>
      <c r="X927" t="s">
        <v>21272</v>
      </c>
      <c r="Y927" t="s">
        <v>21273</v>
      </c>
    </row>
    <row r="928" spans="1:25" x14ac:dyDescent="0.3">
      <c r="A928">
        <v>46350</v>
      </c>
      <c r="B928" t="s">
        <v>21274</v>
      </c>
      <c r="C928" t="s">
        <v>21275</v>
      </c>
      <c r="D928" t="s">
        <v>21276</v>
      </c>
      <c r="E928" t="s">
        <v>21277</v>
      </c>
      <c r="F928" t="s">
        <v>21278</v>
      </c>
      <c r="G928" t="s">
        <v>21279</v>
      </c>
      <c r="H928" t="s">
        <v>21280</v>
      </c>
      <c r="I928" t="s">
        <v>21281</v>
      </c>
      <c r="J928" t="s">
        <v>21282</v>
      </c>
      <c r="K928" t="s">
        <v>21283</v>
      </c>
      <c r="L928" t="s">
        <v>21284</v>
      </c>
      <c r="M928" t="s">
        <v>21285</v>
      </c>
      <c r="N928" t="s">
        <v>21286</v>
      </c>
      <c r="O928" t="s">
        <v>21287</v>
      </c>
      <c r="P928">
        <f>-599.853815067845 -19.6477073821304 -359.795859661833</f>
        <v>-979.29738211180836</v>
      </c>
      <c r="Q928" t="s">
        <v>21288</v>
      </c>
      <c r="R928" t="s">
        <v>21289</v>
      </c>
      <c r="S928" t="s">
        <v>21290</v>
      </c>
      <c r="T928" t="s">
        <v>21291</v>
      </c>
      <c r="U928" t="s">
        <v>21292</v>
      </c>
      <c r="V928" t="s">
        <v>21293</v>
      </c>
      <c r="W928" t="s">
        <v>21294</v>
      </c>
      <c r="X928" t="s">
        <v>21295</v>
      </c>
      <c r="Y928" t="s">
        <v>21296</v>
      </c>
    </row>
    <row r="929" spans="1:25" x14ac:dyDescent="0.3">
      <c r="A929">
        <v>46400</v>
      </c>
      <c r="B929" t="s">
        <v>21297</v>
      </c>
      <c r="C929" t="s">
        <v>21298</v>
      </c>
      <c r="D929" t="s">
        <v>21299</v>
      </c>
      <c r="E929" t="s">
        <v>21300</v>
      </c>
      <c r="F929" t="s">
        <v>21301</v>
      </c>
      <c r="G929" t="s">
        <v>21302</v>
      </c>
      <c r="H929" t="s">
        <v>21303</v>
      </c>
      <c r="I929" t="s">
        <v>21304</v>
      </c>
      <c r="J929" t="s">
        <v>21305</v>
      </c>
      <c r="K929" t="s">
        <v>21306</v>
      </c>
      <c r="L929" t="s">
        <v>21307</v>
      </c>
      <c r="M929" t="s">
        <v>21308</v>
      </c>
      <c r="N929" t="s">
        <v>21309</v>
      </c>
      <c r="O929" t="s">
        <v>21310</v>
      </c>
      <c r="P929">
        <f>-599.624521155591 -20.362437549948 -359.29268955511</f>
        <v>-979.27964826064897</v>
      </c>
      <c r="Q929" t="s">
        <v>21311</v>
      </c>
      <c r="R929" t="s">
        <v>21312</v>
      </c>
      <c r="S929" t="s">
        <v>21313</v>
      </c>
      <c r="T929" t="s">
        <v>21314</v>
      </c>
      <c r="U929" t="s">
        <v>21315</v>
      </c>
      <c r="V929" t="s">
        <v>21316</v>
      </c>
      <c r="W929" t="s">
        <v>21317</v>
      </c>
      <c r="X929" t="s">
        <v>21318</v>
      </c>
      <c r="Y929" t="s">
        <v>21319</v>
      </c>
    </row>
    <row r="930" spans="1:25" x14ac:dyDescent="0.3">
      <c r="A930">
        <v>46450</v>
      </c>
      <c r="B930" t="s">
        <v>21320</v>
      </c>
      <c r="C930" t="s">
        <v>21321</v>
      </c>
      <c r="D930" t="s">
        <v>21322</v>
      </c>
      <c r="E930" t="s">
        <v>21323</v>
      </c>
      <c r="F930" t="s">
        <v>21324</v>
      </c>
      <c r="G930" t="s">
        <v>21325</v>
      </c>
      <c r="H930" t="s">
        <v>21326</v>
      </c>
      <c r="I930" t="s">
        <v>21327</v>
      </c>
      <c r="J930" t="s">
        <v>21328</v>
      </c>
      <c r="K930" t="s">
        <v>21329</v>
      </c>
      <c r="L930" t="s">
        <v>21330</v>
      </c>
      <c r="M930" t="s">
        <v>21331</v>
      </c>
      <c r="N930" t="s">
        <v>21332</v>
      </c>
      <c r="O930" t="s">
        <v>21333</v>
      </c>
      <c r="P930">
        <f>-599.529118254776 -20.823307474071 -358.931668767444</f>
        <v>-979.28409449629112</v>
      </c>
      <c r="Q930" t="s">
        <v>21334</v>
      </c>
      <c r="R930" t="s">
        <v>21335</v>
      </c>
      <c r="S930" t="s">
        <v>21336</v>
      </c>
      <c r="T930" t="s">
        <v>21337</v>
      </c>
      <c r="U930" t="s">
        <v>21338</v>
      </c>
      <c r="V930" t="s">
        <v>21339</v>
      </c>
      <c r="W930" t="s">
        <v>21340</v>
      </c>
      <c r="X930" t="s">
        <v>21341</v>
      </c>
      <c r="Y930" t="s">
        <v>21342</v>
      </c>
    </row>
    <row r="931" spans="1:25" x14ac:dyDescent="0.3">
      <c r="A931">
        <v>46500</v>
      </c>
      <c r="B931" t="s">
        <v>21343</v>
      </c>
      <c r="C931" t="s">
        <v>21344</v>
      </c>
      <c r="D931" t="s">
        <v>21345</v>
      </c>
      <c r="E931" t="s">
        <v>21346</v>
      </c>
      <c r="F931" t="s">
        <v>21347</v>
      </c>
      <c r="G931" t="s">
        <v>21348</v>
      </c>
      <c r="H931" t="s">
        <v>21349</v>
      </c>
      <c r="I931" t="s">
        <v>21350</v>
      </c>
      <c r="J931" t="s">
        <v>21351</v>
      </c>
      <c r="K931" t="s">
        <v>21352</v>
      </c>
      <c r="L931" t="s">
        <v>21353</v>
      </c>
      <c r="M931" t="s">
        <v>21354</v>
      </c>
      <c r="N931" t="s">
        <v>21355</v>
      </c>
      <c r="O931" t="s">
        <v>21356</v>
      </c>
      <c r="P931">
        <f>-599.805463554569 -22.4845976377924 -358.179892603227</f>
        <v>-980.46995379558837</v>
      </c>
      <c r="Q931" t="s">
        <v>21357</v>
      </c>
      <c r="R931" t="s">
        <v>21358</v>
      </c>
      <c r="S931" t="s">
        <v>21359</v>
      </c>
      <c r="T931" t="s">
        <v>21360</v>
      </c>
      <c r="U931" t="s">
        <v>21361</v>
      </c>
      <c r="V931" t="s">
        <v>21362</v>
      </c>
      <c r="W931" t="s">
        <v>21363</v>
      </c>
      <c r="X931" t="s">
        <v>21364</v>
      </c>
      <c r="Y931" t="s">
        <v>21365</v>
      </c>
    </row>
    <row r="932" spans="1:25" x14ac:dyDescent="0.3">
      <c r="A932">
        <v>46550</v>
      </c>
      <c r="B932" t="s">
        <v>21366</v>
      </c>
      <c r="C932" t="s">
        <v>21367</v>
      </c>
      <c r="D932" t="s">
        <v>21368</v>
      </c>
      <c r="E932" t="s">
        <v>21369</v>
      </c>
      <c r="F932" t="s">
        <v>21370</v>
      </c>
      <c r="G932" t="s">
        <v>21371</v>
      </c>
      <c r="H932" t="s">
        <v>21372</v>
      </c>
      <c r="I932" t="s">
        <v>21373</v>
      </c>
      <c r="J932" t="s">
        <v>21374</v>
      </c>
      <c r="K932" t="s">
        <v>21375</v>
      </c>
      <c r="L932" t="s">
        <v>21376</v>
      </c>
      <c r="M932" t="s">
        <v>21377</v>
      </c>
      <c r="N932" t="s">
        <v>21378</v>
      </c>
      <c r="O932" t="s">
        <v>21379</v>
      </c>
      <c r="P932">
        <f>-600.02423995907 -24.9632285236344 -357.820337098308</f>
        <v>-982.80780558101242</v>
      </c>
      <c r="Q932" t="s">
        <v>21380</v>
      </c>
      <c r="R932" t="s">
        <v>21381</v>
      </c>
      <c r="S932" t="s">
        <v>21382</v>
      </c>
      <c r="T932" t="s">
        <v>21383</v>
      </c>
      <c r="U932" t="s">
        <v>21384</v>
      </c>
      <c r="V932" t="s">
        <v>21385</v>
      </c>
      <c r="W932" t="s">
        <v>21386</v>
      </c>
      <c r="X932" t="s">
        <v>21387</v>
      </c>
      <c r="Y932" t="s">
        <v>21388</v>
      </c>
    </row>
    <row r="933" spans="1:25" x14ac:dyDescent="0.3">
      <c r="A933">
        <v>46600</v>
      </c>
      <c r="B933" t="s">
        <v>21389</v>
      </c>
      <c r="C933" t="s">
        <v>21390</v>
      </c>
      <c r="D933" t="s">
        <v>21391</v>
      </c>
      <c r="E933" t="s">
        <v>21392</v>
      </c>
      <c r="F933" t="s">
        <v>21393</v>
      </c>
      <c r="G933" t="s">
        <v>21394</v>
      </c>
      <c r="H933" t="s">
        <v>21395</v>
      </c>
      <c r="I933" t="s">
        <v>21396</v>
      </c>
      <c r="J933" t="s">
        <v>21397</v>
      </c>
      <c r="K933" t="s">
        <v>21398</v>
      </c>
      <c r="L933" t="s">
        <v>21399</v>
      </c>
      <c r="M933" t="s">
        <v>21400</v>
      </c>
      <c r="N933" t="s">
        <v>21401</v>
      </c>
      <c r="O933" t="s">
        <v>21402</v>
      </c>
      <c r="P933">
        <f>-600.324754943161 -26.3256964954792 -357.703266813995</f>
        <v>-984.35371825263519</v>
      </c>
      <c r="Q933" t="s">
        <v>21403</v>
      </c>
      <c r="R933" t="s">
        <v>21404</v>
      </c>
      <c r="S933" t="s">
        <v>21405</v>
      </c>
      <c r="T933" t="s">
        <v>21406</v>
      </c>
      <c r="U933" t="s">
        <v>21407</v>
      </c>
      <c r="V933" t="s">
        <v>21408</v>
      </c>
      <c r="W933" t="s">
        <v>21409</v>
      </c>
      <c r="X933" t="s">
        <v>21410</v>
      </c>
      <c r="Y933" t="s">
        <v>21411</v>
      </c>
    </row>
    <row r="934" spans="1:25" x14ac:dyDescent="0.3">
      <c r="A934">
        <v>46650</v>
      </c>
      <c r="B934" t="s">
        <v>21412</v>
      </c>
      <c r="C934" t="s">
        <v>21413</v>
      </c>
      <c r="D934" t="s">
        <v>21414</v>
      </c>
      <c r="E934" t="s">
        <v>21415</v>
      </c>
      <c r="F934" t="s">
        <v>21416</v>
      </c>
      <c r="G934" t="s">
        <v>21417</v>
      </c>
      <c r="H934" t="s">
        <v>21418</v>
      </c>
      <c r="I934" t="s">
        <v>21419</v>
      </c>
      <c r="J934" t="s">
        <v>21420</v>
      </c>
      <c r="K934" t="s">
        <v>21421</v>
      </c>
      <c r="L934" t="s">
        <v>21422</v>
      </c>
      <c r="M934" t="s">
        <v>21423</v>
      </c>
      <c r="N934" t="s">
        <v>21424</v>
      </c>
      <c r="O934" t="s">
        <v>21425</v>
      </c>
      <c r="P934">
        <f>-600.794000016032 -27.5726512140568 -357.60902302137</f>
        <v>-985.97567425145871</v>
      </c>
      <c r="Q934" t="s">
        <v>21426</v>
      </c>
      <c r="R934" t="s">
        <v>21427</v>
      </c>
      <c r="S934" t="s">
        <v>21428</v>
      </c>
      <c r="T934" t="s">
        <v>21429</v>
      </c>
      <c r="U934" t="s">
        <v>21430</v>
      </c>
      <c r="V934" t="s">
        <v>21431</v>
      </c>
      <c r="W934" t="s">
        <v>21432</v>
      </c>
      <c r="X934" t="s">
        <v>21433</v>
      </c>
      <c r="Y934" t="s">
        <v>21434</v>
      </c>
    </row>
    <row r="935" spans="1:25" x14ac:dyDescent="0.3">
      <c r="A935">
        <v>46700</v>
      </c>
      <c r="B935" t="s">
        <v>21435</v>
      </c>
      <c r="C935" t="s">
        <v>21436</v>
      </c>
      <c r="D935" t="s">
        <v>21437</v>
      </c>
      <c r="E935" t="s">
        <v>21438</v>
      </c>
      <c r="F935" t="s">
        <v>21439</v>
      </c>
      <c r="G935" t="s">
        <v>21440</v>
      </c>
      <c r="H935" t="s">
        <v>21441</v>
      </c>
      <c r="I935" t="s">
        <v>21442</v>
      </c>
      <c r="J935" t="s">
        <v>21443</v>
      </c>
      <c r="K935" t="s">
        <v>21444</v>
      </c>
      <c r="L935" t="s">
        <v>21445</v>
      </c>
      <c r="M935" t="s">
        <v>21446</v>
      </c>
      <c r="N935" t="s">
        <v>21447</v>
      </c>
      <c r="O935" t="s">
        <v>21448</v>
      </c>
      <c r="P935">
        <f>-602.007785639835 -29.3923951212121 -357.298594856963</f>
        <v>-988.69877561801013</v>
      </c>
      <c r="Q935" t="s">
        <v>21449</v>
      </c>
      <c r="R935" t="s">
        <v>21450</v>
      </c>
      <c r="S935" t="s">
        <v>21451</v>
      </c>
      <c r="T935" t="s">
        <v>21452</v>
      </c>
      <c r="U935" t="s">
        <v>21453</v>
      </c>
      <c r="V935" t="s">
        <v>21454</v>
      </c>
      <c r="W935" t="s">
        <v>21455</v>
      </c>
      <c r="X935" t="s">
        <v>21456</v>
      </c>
      <c r="Y935" t="s">
        <v>21457</v>
      </c>
    </row>
    <row r="936" spans="1:25" x14ac:dyDescent="0.3">
      <c r="A936">
        <v>46750</v>
      </c>
      <c r="B936" t="s">
        <v>21458</v>
      </c>
      <c r="C936" t="s">
        <v>21459</v>
      </c>
      <c r="D936" t="s">
        <v>21460</v>
      </c>
      <c r="E936" t="s">
        <v>21461</v>
      </c>
      <c r="F936" t="s">
        <v>21462</v>
      </c>
      <c r="G936" t="s">
        <v>21463</v>
      </c>
      <c r="H936" t="s">
        <v>21464</v>
      </c>
      <c r="I936" t="s">
        <v>21465</v>
      </c>
      <c r="J936" t="s">
        <v>21466</v>
      </c>
      <c r="K936" t="s">
        <v>21467</v>
      </c>
      <c r="L936" t="s">
        <v>21468</v>
      </c>
      <c r="M936" t="s">
        <v>21469</v>
      </c>
      <c r="N936" t="s">
        <v>21470</v>
      </c>
      <c r="O936" t="s">
        <v>21471</v>
      </c>
      <c r="P936">
        <f>-603.31252525079 -31.4762053873003 -357.033279251326</f>
        <v>-991.82200988941634</v>
      </c>
      <c r="Q936" t="s">
        <v>21472</v>
      </c>
      <c r="R936" t="s">
        <v>21473</v>
      </c>
      <c r="S936" t="s">
        <v>21474</v>
      </c>
      <c r="T936" t="s">
        <v>21475</v>
      </c>
      <c r="U936" t="s">
        <v>21476</v>
      </c>
      <c r="V936" t="s">
        <v>21477</v>
      </c>
      <c r="W936" t="s">
        <v>21478</v>
      </c>
      <c r="X936" t="s">
        <v>21479</v>
      </c>
      <c r="Y936" t="s">
        <v>21480</v>
      </c>
    </row>
    <row r="937" spans="1:25" x14ac:dyDescent="0.3">
      <c r="A937">
        <v>46800</v>
      </c>
      <c r="B937" t="s">
        <v>21481</v>
      </c>
      <c r="C937" t="s">
        <v>21482</v>
      </c>
      <c r="D937" t="s">
        <v>21483</v>
      </c>
      <c r="E937" t="s">
        <v>21484</v>
      </c>
      <c r="F937" t="s">
        <v>21485</v>
      </c>
      <c r="G937" t="s">
        <v>21486</v>
      </c>
      <c r="H937" t="s">
        <v>21487</v>
      </c>
      <c r="I937" t="s">
        <v>21488</v>
      </c>
      <c r="J937" t="s">
        <v>21489</v>
      </c>
      <c r="K937" t="s">
        <v>21490</v>
      </c>
      <c r="L937" t="s">
        <v>21491</v>
      </c>
      <c r="M937" t="s">
        <v>21492</v>
      </c>
      <c r="N937" t="s">
        <v>21493</v>
      </c>
      <c r="O937" t="s">
        <v>21494</v>
      </c>
      <c r="P937">
        <f>-604.406278338438 -32.1566663036924 -356.841117632001</f>
        <v>-993.40406227413143</v>
      </c>
      <c r="Q937" t="s">
        <v>21495</v>
      </c>
      <c r="R937" t="s">
        <v>21496</v>
      </c>
      <c r="S937" t="s">
        <v>21497</v>
      </c>
      <c r="T937" t="s">
        <v>21498</v>
      </c>
      <c r="U937" t="s">
        <v>21499</v>
      </c>
      <c r="V937" t="s">
        <v>21500</v>
      </c>
      <c r="W937" t="s">
        <v>21501</v>
      </c>
      <c r="X937" t="s">
        <v>21502</v>
      </c>
      <c r="Y937" t="s">
        <v>21503</v>
      </c>
    </row>
    <row r="938" spans="1:25" x14ac:dyDescent="0.3">
      <c r="A938">
        <v>46850</v>
      </c>
      <c r="B938" t="s">
        <v>21504</v>
      </c>
      <c r="C938" t="s">
        <v>21505</v>
      </c>
      <c r="D938" t="s">
        <v>21506</v>
      </c>
      <c r="E938" t="s">
        <v>21507</v>
      </c>
      <c r="F938" t="s">
        <v>21508</v>
      </c>
      <c r="G938" t="s">
        <v>21509</v>
      </c>
      <c r="H938" t="s">
        <v>21510</v>
      </c>
      <c r="I938" t="s">
        <v>21511</v>
      </c>
      <c r="J938" t="s">
        <v>21512</v>
      </c>
      <c r="K938" t="s">
        <v>21513</v>
      </c>
      <c r="L938" t="s">
        <v>21514</v>
      </c>
      <c r="M938" t="s">
        <v>21515</v>
      </c>
      <c r="N938" t="s">
        <v>21516</v>
      </c>
      <c r="O938" t="s">
        <v>21517</v>
      </c>
      <c r="P938">
        <f>-608.223635495188 -31.8142522227151 -356.569837948025</f>
        <v>-996.60772566592811</v>
      </c>
      <c r="Q938" t="s">
        <v>21518</v>
      </c>
      <c r="R938" t="s">
        <v>21519</v>
      </c>
      <c r="S938" t="s">
        <v>21520</v>
      </c>
      <c r="T938" t="s">
        <v>21521</v>
      </c>
      <c r="U938" t="s">
        <v>21522</v>
      </c>
      <c r="V938" t="s">
        <v>21523</v>
      </c>
      <c r="W938" t="s">
        <v>21524</v>
      </c>
      <c r="X938" t="s">
        <v>21525</v>
      </c>
      <c r="Y938" t="s">
        <v>21526</v>
      </c>
    </row>
    <row r="939" spans="1:25" x14ac:dyDescent="0.3">
      <c r="A939">
        <v>46900</v>
      </c>
      <c r="B939" t="s">
        <v>21527</v>
      </c>
      <c r="C939" t="s">
        <v>21528</v>
      </c>
      <c r="D939" t="s">
        <v>21529</v>
      </c>
      <c r="E939" t="s">
        <v>21530</v>
      </c>
      <c r="F939" t="s">
        <v>21531</v>
      </c>
      <c r="G939" t="s">
        <v>21532</v>
      </c>
      <c r="H939" t="s">
        <v>21533</v>
      </c>
      <c r="I939" t="s">
        <v>21534</v>
      </c>
      <c r="J939" t="s">
        <v>21535</v>
      </c>
      <c r="K939" t="s">
        <v>21536</v>
      </c>
      <c r="L939" t="s">
        <v>21537</v>
      </c>
      <c r="M939" t="s">
        <v>21538</v>
      </c>
      <c r="N939" t="s">
        <v>21539</v>
      </c>
      <c r="O939" t="s">
        <v>21540</v>
      </c>
      <c r="P939">
        <f>-608.91400341388 -31.5001645008369 -356.791269072932</f>
        <v>-997.20543698764891</v>
      </c>
      <c r="Q939" t="s">
        <v>21541</v>
      </c>
      <c r="R939" t="s">
        <v>21542</v>
      </c>
      <c r="S939" t="s">
        <v>21543</v>
      </c>
      <c r="T939" t="s">
        <v>21544</v>
      </c>
      <c r="U939" t="s">
        <v>21545</v>
      </c>
      <c r="V939" t="s">
        <v>21546</v>
      </c>
      <c r="W939" t="s">
        <v>21547</v>
      </c>
      <c r="X939" t="s">
        <v>21548</v>
      </c>
      <c r="Y939" t="s">
        <v>21549</v>
      </c>
    </row>
    <row r="940" spans="1:25" x14ac:dyDescent="0.3">
      <c r="A940">
        <v>46950</v>
      </c>
      <c r="B940" t="s">
        <v>21550</v>
      </c>
      <c r="C940" t="s">
        <v>21551</v>
      </c>
      <c r="D940" t="s">
        <v>21552</v>
      </c>
      <c r="E940" t="s">
        <v>21553</v>
      </c>
      <c r="F940" t="s">
        <v>21554</v>
      </c>
      <c r="G940" t="s">
        <v>21555</v>
      </c>
      <c r="H940" t="s">
        <v>21556</v>
      </c>
      <c r="I940" t="s">
        <v>21557</v>
      </c>
      <c r="J940" t="s">
        <v>21558</v>
      </c>
      <c r="K940" t="s">
        <v>21559</v>
      </c>
      <c r="L940" t="s">
        <v>21560</v>
      </c>
      <c r="M940" t="s">
        <v>21561</v>
      </c>
      <c r="N940" t="s">
        <v>21562</v>
      </c>
      <c r="O940" t="s">
        <v>21563</v>
      </c>
      <c r="P940">
        <f>-608.65776230489 -30.5843611820571 -357.277215645265</f>
        <v>-996.51933913221205</v>
      </c>
      <c r="Q940" t="s">
        <v>21564</v>
      </c>
      <c r="R940" t="s">
        <v>21565</v>
      </c>
      <c r="S940" t="s">
        <v>21566</v>
      </c>
      <c r="T940" t="s">
        <v>21567</v>
      </c>
      <c r="U940" t="s">
        <v>21568</v>
      </c>
      <c r="V940" t="s">
        <v>21569</v>
      </c>
      <c r="W940" t="s">
        <v>21570</v>
      </c>
      <c r="X940" t="s">
        <v>21571</v>
      </c>
      <c r="Y940" t="s">
        <v>21572</v>
      </c>
    </row>
    <row r="941" spans="1:25" x14ac:dyDescent="0.3">
      <c r="A941">
        <v>47000</v>
      </c>
      <c r="B941" t="s">
        <v>21573</v>
      </c>
      <c r="C941" t="s">
        <v>21574</v>
      </c>
      <c r="D941" t="s">
        <v>21575</v>
      </c>
      <c r="E941" t="s">
        <v>21576</v>
      </c>
      <c r="F941" t="s">
        <v>21577</v>
      </c>
      <c r="G941" t="s">
        <v>21578</v>
      </c>
      <c r="H941" t="s">
        <v>21579</v>
      </c>
      <c r="I941" t="s">
        <v>21580</v>
      </c>
      <c r="J941" t="s">
        <v>21581</v>
      </c>
      <c r="K941" t="s">
        <v>21582</v>
      </c>
      <c r="L941" t="s">
        <v>21583</v>
      </c>
      <c r="M941" t="s">
        <v>21584</v>
      </c>
      <c r="N941" t="s">
        <v>21585</v>
      </c>
      <c r="O941" t="s">
        <v>21586</v>
      </c>
      <c r="P941">
        <f>-608.931503840447 -24.1057153332488 -357.424953215011</f>
        <v>-990.46217238870679</v>
      </c>
      <c r="Q941" t="s">
        <v>21587</v>
      </c>
      <c r="R941" t="s">
        <v>21588</v>
      </c>
      <c r="S941" t="s">
        <v>21589</v>
      </c>
      <c r="T941" t="s">
        <v>21590</v>
      </c>
      <c r="U941" t="s">
        <v>21591</v>
      </c>
      <c r="V941" t="s">
        <v>21592</v>
      </c>
      <c r="W941" t="s">
        <v>21593</v>
      </c>
      <c r="X941" t="s">
        <v>21594</v>
      </c>
      <c r="Y941" t="s">
        <v>21595</v>
      </c>
    </row>
    <row r="942" spans="1:25" x14ac:dyDescent="0.3">
      <c r="A942">
        <v>47050</v>
      </c>
      <c r="B942" t="s">
        <v>21596</v>
      </c>
      <c r="C942" t="s">
        <v>21597</v>
      </c>
      <c r="D942" t="s">
        <v>21598</v>
      </c>
      <c r="E942" t="s">
        <v>21599</v>
      </c>
      <c r="F942" t="s">
        <v>21600</v>
      </c>
      <c r="G942" t="s">
        <v>21601</v>
      </c>
      <c r="H942" t="s">
        <v>21602</v>
      </c>
      <c r="I942" t="s">
        <v>21603</v>
      </c>
      <c r="J942" t="s">
        <v>21604</v>
      </c>
      <c r="K942" t="s">
        <v>21605</v>
      </c>
      <c r="L942" t="s">
        <v>21606</v>
      </c>
      <c r="M942" t="s">
        <v>21607</v>
      </c>
      <c r="N942" t="s">
        <v>21608</v>
      </c>
      <c r="O942" t="s">
        <v>21609</v>
      </c>
      <c r="P942">
        <f>-611.375623875254 -14.0208540319506 -357.708046668236</f>
        <v>-983.10452457544056</v>
      </c>
      <c r="Q942" t="s">
        <v>21610</v>
      </c>
      <c r="R942" t="s">
        <v>21611</v>
      </c>
      <c r="S942" t="s">
        <v>21612</v>
      </c>
      <c r="T942" t="s">
        <v>21613</v>
      </c>
      <c r="U942" t="s">
        <v>21614</v>
      </c>
      <c r="V942" t="s">
        <v>21615</v>
      </c>
      <c r="W942" t="s">
        <v>21616</v>
      </c>
      <c r="X942" t="s">
        <v>21617</v>
      </c>
      <c r="Y942" t="s">
        <v>21618</v>
      </c>
    </row>
    <row r="943" spans="1:25" x14ac:dyDescent="0.3">
      <c r="A943">
        <v>47100</v>
      </c>
      <c r="B943" t="s">
        <v>21619</v>
      </c>
      <c r="C943" t="s">
        <v>21620</v>
      </c>
      <c r="D943" t="s">
        <v>21621</v>
      </c>
      <c r="E943" t="s">
        <v>21622</v>
      </c>
      <c r="F943" t="s">
        <v>21623</v>
      </c>
      <c r="G943" t="s">
        <v>21624</v>
      </c>
      <c r="H943" t="s">
        <v>21625</v>
      </c>
      <c r="I943" t="s">
        <v>21626</v>
      </c>
      <c r="J943" t="s">
        <v>21627</v>
      </c>
      <c r="K943" t="s">
        <v>21628</v>
      </c>
      <c r="L943" t="s">
        <v>21629</v>
      </c>
      <c r="M943" t="s">
        <v>21630</v>
      </c>
      <c r="N943" t="s">
        <v>21631</v>
      </c>
      <c r="O943" t="s">
        <v>21632</v>
      </c>
      <c r="P943">
        <f>-612.469244534504 -8.48968798278679 -358.153810214113</f>
        <v>-979.11274273140384</v>
      </c>
      <c r="Q943" t="s">
        <v>21633</v>
      </c>
      <c r="R943" t="s">
        <v>21634</v>
      </c>
      <c r="S943" t="s">
        <v>21635</v>
      </c>
      <c r="T943" t="s">
        <v>21636</v>
      </c>
      <c r="U943" t="s">
        <v>21637</v>
      </c>
      <c r="V943" t="s">
        <v>21638</v>
      </c>
      <c r="W943" t="s">
        <v>21639</v>
      </c>
      <c r="X943" t="s">
        <v>21640</v>
      </c>
      <c r="Y943" t="s">
        <v>21641</v>
      </c>
    </row>
    <row r="944" spans="1:25" x14ac:dyDescent="0.3">
      <c r="A944">
        <v>47150</v>
      </c>
      <c r="B944" t="s">
        <v>21642</v>
      </c>
      <c r="C944" t="s">
        <v>21643</v>
      </c>
      <c r="D944" t="s">
        <v>21644</v>
      </c>
      <c r="E944" t="s">
        <v>21645</v>
      </c>
      <c r="F944" t="s">
        <v>21646</v>
      </c>
      <c r="G944" t="s">
        <v>21647</v>
      </c>
      <c r="H944" t="s">
        <v>21648</v>
      </c>
      <c r="I944" t="s">
        <v>21649</v>
      </c>
      <c r="J944" t="s">
        <v>21650</v>
      </c>
      <c r="K944" t="s">
        <v>21651</v>
      </c>
      <c r="L944" t="s">
        <v>21652</v>
      </c>
      <c r="M944" t="s">
        <v>21653</v>
      </c>
      <c r="N944" t="s">
        <v>21654</v>
      </c>
      <c r="O944" t="s">
        <v>21655</v>
      </c>
      <c r="P944" t="s">
        <v>21656</v>
      </c>
      <c r="Q944" t="s">
        <v>21657</v>
      </c>
      <c r="R944" t="s">
        <v>21658</v>
      </c>
      <c r="S944" t="s">
        <v>21659</v>
      </c>
      <c r="T944" t="s">
        <v>21660</v>
      </c>
      <c r="U944" t="s">
        <v>21661</v>
      </c>
      <c r="V944" t="s">
        <v>21662</v>
      </c>
      <c r="W944" t="s">
        <v>21663</v>
      </c>
      <c r="X944" t="s">
        <v>21664</v>
      </c>
      <c r="Y944" t="s">
        <v>21665</v>
      </c>
    </row>
    <row r="945" spans="1:25" x14ac:dyDescent="0.3">
      <c r="A945">
        <v>47200</v>
      </c>
      <c r="B945" t="s">
        <v>21666</v>
      </c>
      <c r="C945" t="s">
        <v>21667</v>
      </c>
      <c r="D945" t="s">
        <v>21668</v>
      </c>
      <c r="E945" t="s">
        <v>21669</v>
      </c>
      <c r="F945" t="s">
        <v>21670</v>
      </c>
      <c r="G945" t="s">
        <v>21671</v>
      </c>
      <c r="H945" t="s">
        <v>21672</v>
      </c>
      <c r="I945" t="s">
        <v>21673</v>
      </c>
      <c r="J945" t="s">
        <v>21674</v>
      </c>
      <c r="K945" t="s">
        <v>21675</v>
      </c>
      <c r="L945" t="s">
        <v>21676</v>
      </c>
      <c r="M945" t="s">
        <v>21677</v>
      </c>
      <c r="N945" t="s">
        <v>21678</v>
      </c>
      <c r="O945" t="s">
        <v>21679</v>
      </c>
      <c r="P945" t="s">
        <v>21680</v>
      </c>
      <c r="Q945" t="s">
        <v>21681</v>
      </c>
      <c r="R945" t="s">
        <v>21682</v>
      </c>
      <c r="S945" t="s">
        <v>21683</v>
      </c>
      <c r="T945" t="s">
        <v>21684</v>
      </c>
      <c r="U945" t="s">
        <v>21685</v>
      </c>
      <c r="V945" t="s">
        <v>21686</v>
      </c>
      <c r="W945" t="s">
        <v>21687</v>
      </c>
      <c r="X945" t="s">
        <v>21688</v>
      </c>
      <c r="Y945" t="s">
        <v>21689</v>
      </c>
    </row>
    <row r="946" spans="1:25" x14ac:dyDescent="0.3">
      <c r="A946">
        <v>47250</v>
      </c>
      <c r="B946" t="s">
        <v>21690</v>
      </c>
      <c r="C946" t="s">
        <v>21691</v>
      </c>
      <c r="D946" t="s">
        <v>21692</v>
      </c>
      <c r="E946" t="s">
        <v>21693</v>
      </c>
      <c r="F946" t="s">
        <v>21694</v>
      </c>
      <c r="G946" t="s">
        <v>21695</v>
      </c>
      <c r="H946" t="s">
        <v>21696</v>
      </c>
      <c r="I946" t="s">
        <v>21697</v>
      </c>
      <c r="J946" t="s">
        <v>21698</v>
      </c>
      <c r="K946" t="s">
        <v>21699</v>
      </c>
      <c r="L946" t="s">
        <v>21700</v>
      </c>
      <c r="M946" t="s">
        <v>21701</v>
      </c>
      <c r="N946" t="s">
        <v>21702</v>
      </c>
      <c r="O946" t="s">
        <v>21703</v>
      </c>
      <c r="P946" t="s">
        <v>21704</v>
      </c>
      <c r="Q946" t="s">
        <v>21705</v>
      </c>
      <c r="R946" t="s">
        <v>21706</v>
      </c>
      <c r="S946" t="s">
        <v>21707</v>
      </c>
      <c r="T946" t="s">
        <v>21708</v>
      </c>
      <c r="U946" t="s">
        <v>21709</v>
      </c>
      <c r="V946" t="s">
        <v>21710</v>
      </c>
      <c r="W946" t="s">
        <v>21711</v>
      </c>
      <c r="X946" t="s">
        <v>21712</v>
      </c>
      <c r="Y946" t="s">
        <v>21713</v>
      </c>
    </row>
    <row r="947" spans="1:25" x14ac:dyDescent="0.3">
      <c r="A947">
        <v>47300</v>
      </c>
      <c r="B947" t="s">
        <v>21714</v>
      </c>
      <c r="C947" t="s">
        <v>21715</v>
      </c>
      <c r="D947" t="s">
        <v>21716</v>
      </c>
      <c r="E947" t="s">
        <v>21717</v>
      </c>
      <c r="F947" t="s">
        <v>21718</v>
      </c>
      <c r="G947" t="s">
        <v>21719</v>
      </c>
      <c r="H947" t="s">
        <v>21720</v>
      </c>
      <c r="I947" t="s">
        <v>21721</v>
      </c>
      <c r="J947" t="s">
        <v>21722</v>
      </c>
      <c r="K947" t="s">
        <v>21723</v>
      </c>
      <c r="L947" t="s">
        <v>21724</v>
      </c>
      <c r="M947" t="s">
        <v>21725</v>
      </c>
      <c r="N947" t="s">
        <v>21726</v>
      </c>
      <c r="O947" t="s">
        <v>21727</v>
      </c>
      <c r="P947" t="s">
        <v>21728</v>
      </c>
      <c r="Q947" t="s">
        <v>21729</v>
      </c>
      <c r="R947" t="s">
        <v>21730</v>
      </c>
      <c r="S947" t="s">
        <v>21731</v>
      </c>
      <c r="T947" t="s">
        <v>21732</v>
      </c>
      <c r="U947" t="s">
        <v>21733</v>
      </c>
      <c r="V947" t="s">
        <v>21734</v>
      </c>
      <c r="W947" t="s">
        <v>21735</v>
      </c>
      <c r="X947" t="s">
        <v>21736</v>
      </c>
      <c r="Y947" t="s">
        <v>21737</v>
      </c>
    </row>
    <row r="948" spans="1:25" x14ac:dyDescent="0.3">
      <c r="A948">
        <v>47350</v>
      </c>
      <c r="B948" t="s">
        <v>21738</v>
      </c>
      <c r="C948" t="s">
        <v>21739</v>
      </c>
      <c r="D948" t="s">
        <v>21740</v>
      </c>
      <c r="E948" t="s">
        <v>21741</v>
      </c>
      <c r="F948" t="s">
        <v>21742</v>
      </c>
      <c r="G948" t="s">
        <v>21743</v>
      </c>
      <c r="H948" t="s">
        <v>21744</v>
      </c>
      <c r="I948" t="s">
        <v>21745</v>
      </c>
      <c r="J948" t="s">
        <v>21746</v>
      </c>
      <c r="K948" t="s">
        <v>21747</v>
      </c>
      <c r="L948" t="s">
        <v>21748</v>
      </c>
      <c r="M948" t="s">
        <v>21749</v>
      </c>
      <c r="N948" t="s">
        <v>21750</v>
      </c>
      <c r="O948" t="s">
        <v>21751</v>
      </c>
      <c r="P948" t="s">
        <v>21752</v>
      </c>
      <c r="Q948" t="s">
        <v>21753</v>
      </c>
      <c r="R948" t="s">
        <v>21754</v>
      </c>
      <c r="S948" t="s">
        <v>21755</v>
      </c>
      <c r="T948" t="s">
        <v>21756</v>
      </c>
      <c r="U948" t="s">
        <v>21757</v>
      </c>
      <c r="V948" t="s">
        <v>21758</v>
      </c>
      <c r="W948" t="s">
        <v>21759</v>
      </c>
      <c r="X948" t="s">
        <v>21760</v>
      </c>
      <c r="Y948" t="s">
        <v>21761</v>
      </c>
    </row>
    <row r="949" spans="1:25" x14ac:dyDescent="0.3">
      <c r="A949">
        <v>47400</v>
      </c>
      <c r="B949" t="s">
        <v>21762</v>
      </c>
      <c r="C949" t="s">
        <v>21763</v>
      </c>
      <c r="D949" t="s">
        <v>21764</v>
      </c>
      <c r="E949" t="s">
        <v>21765</v>
      </c>
      <c r="F949" t="s">
        <v>21766</v>
      </c>
      <c r="G949" t="s">
        <v>21767</v>
      </c>
      <c r="H949" t="s">
        <v>21768</v>
      </c>
      <c r="I949" t="s">
        <v>21769</v>
      </c>
      <c r="J949" t="s">
        <v>21770</v>
      </c>
      <c r="K949" t="s">
        <v>21771</v>
      </c>
      <c r="L949" t="s">
        <v>21772</v>
      </c>
      <c r="M949" t="s">
        <v>21773</v>
      </c>
      <c r="N949" t="s">
        <v>21774</v>
      </c>
      <c r="O949" t="s">
        <v>21775</v>
      </c>
      <c r="P949" t="s">
        <v>21776</v>
      </c>
      <c r="Q949" t="s">
        <v>21777</v>
      </c>
      <c r="R949" t="s">
        <v>21778</v>
      </c>
      <c r="S949" t="s">
        <v>21779</v>
      </c>
      <c r="T949" t="s">
        <v>21780</v>
      </c>
      <c r="U949" t="s">
        <v>21781</v>
      </c>
      <c r="V949" t="s">
        <v>21782</v>
      </c>
      <c r="W949" t="s">
        <v>21783</v>
      </c>
      <c r="X949" t="s">
        <v>21784</v>
      </c>
      <c r="Y949" t="s">
        <v>21785</v>
      </c>
    </row>
    <row r="950" spans="1:25" x14ac:dyDescent="0.3">
      <c r="A950">
        <v>47450</v>
      </c>
      <c r="B950" t="s">
        <v>21786</v>
      </c>
      <c r="C950" t="s">
        <v>21787</v>
      </c>
      <c r="D950" t="s">
        <v>21788</v>
      </c>
      <c r="E950" t="s">
        <v>21789</v>
      </c>
      <c r="F950" t="s">
        <v>21790</v>
      </c>
      <c r="G950" t="s">
        <v>21791</v>
      </c>
      <c r="H950" t="s">
        <v>21792</v>
      </c>
      <c r="I950" t="s">
        <v>21793</v>
      </c>
      <c r="J950" t="s">
        <v>21794</v>
      </c>
      <c r="K950" t="s">
        <v>21795</v>
      </c>
      <c r="L950" t="s">
        <v>21796</v>
      </c>
      <c r="M950" t="s">
        <v>21797</v>
      </c>
      <c r="N950" t="s">
        <v>21798</v>
      </c>
      <c r="O950" t="s">
        <v>21799</v>
      </c>
      <c r="P950" t="s">
        <v>21800</v>
      </c>
      <c r="Q950" t="s">
        <v>21801</v>
      </c>
      <c r="R950" t="s">
        <v>21802</v>
      </c>
      <c r="S950" t="s">
        <v>21803</v>
      </c>
      <c r="T950" t="s">
        <v>21804</v>
      </c>
      <c r="U950" t="s">
        <v>21805</v>
      </c>
      <c r="V950" t="s">
        <v>21806</v>
      </c>
      <c r="W950" t="s">
        <v>21807</v>
      </c>
      <c r="X950" t="s">
        <v>21808</v>
      </c>
      <c r="Y950" t="s">
        <v>21809</v>
      </c>
    </row>
    <row r="951" spans="1:25" x14ac:dyDescent="0.3">
      <c r="A951">
        <v>47500</v>
      </c>
      <c r="B951" t="s">
        <v>21810</v>
      </c>
      <c r="C951" t="s">
        <v>21811</v>
      </c>
      <c r="D951" t="s">
        <v>21812</v>
      </c>
      <c r="E951" t="s">
        <v>21813</v>
      </c>
      <c r="F951" t="s">
        <v>21814</v>
      </c>
      <c r="G951" t="s">
        <v>21815</v>
      </c>
      <c r="H951" t="s">
        <v>21816</v>
      </c>
      <c r="I951" t="s">
        <v>21817</v>
      </c>
      <c r="J951" t="s">
        <v>21818</v>
      </c>
      <c r="K951" t="s">
        <v>21819</v>
      </c>
      <c r="L951" t="s">
        <v>21820</v>
      </c>
      <c r="M951" t="s">
        <v>21821</v>
      </c>
      <c r="N951" t="s">
        <v>21822</v>
      </c>
      <c r="O951" t="s">
        <v>21823</v>
      </c>
      <c r="P951" t="s">
        <v>21824</v>
      </c>
      <c r="Q951" t="s">
        <v>21825</v>
      </c>
      <c r="R951" t="s">
        <v>21826</v>
      </c>
      <c r="S951" t="s">
        <v>21827</v>
      </c>
      <c r="T951" t="s">
        <v>21828</v>
      </c>
      <c r="U951" t="s">
        <v>21829</v>
      </c>
      <c r="V951" t="s">
        <v>21830</v>
      </c>
      <c r="W951" t="s">
        <v>21831</v>
      </c>
      <c r="X951" t="s">
        <v>21832</v>
      </c>
      <c r="Y951" t="s">
        <v>21833</v>
      </c>
    </row>
    <row r="952" spans="1:25" x14ac:dyDescent="0.3">
      <c r="A952">
        <v>47550</v>
      </c>
      <c r="B952" t="s">
        <v>21834</v>
      </c>
      <c r="C952" t="s">
        <v>21835</v>
      </c>
      <c r="D952" t="s">
        <v>21836</v>
      </c>
      <c r="E952" t="s">
        <v>21837</v>
      </c>
      <c r="F952" t="s">
        <v>21838</v>
      </c>
      <c r="G952" t="s">
        <v>21839</v>
      </c>
      <c r="H952" t="s">
        <v>21840</v>
      </c>
      <c r="I952" t="s">
        <v>21841</v>
      </c>
      <c r="J952" t="s">
        <v>21842</v>
      </c>
      <c r="K952" t="s">
        <v>21843</v>
      </c>
      <c r="L952" t="s">
        <v>21844</v>
      </c>
      <c r="M952" t="s">
        <v>21845</v>
      </c>
      <c r="N952" t="s">
        <v>21846</v>
      </c>
      <c r="O952" t="s">
        <v>21847</v>
      </c>
      <c r="P952" t="s">
        <v>21848</v>
      </c>
      <c r="Q952" t="s">
        <v>21849</v>
      </c>
      <c r="R952" t="s">
        <v>21850</v>
      </c>
      <c r="S952" t="s">
        <v>21851</v>
      </c>
      <c r="T952" t="s">
        <v>21852</v>
      </c>
      <c r="U952" t="s">
        <v>21853</v>
      </c>
      <c r="V952" t="s">
        <v>21854</v>
      </c>
      <c r="W952" t="s">
        <v>21855</v>
      </c>
      <c r="X952" t="s">
        <v>21856</v>
      </c>
      <c r="Y952" t="s">
        <v>21857</v>
      </c>
    </row>
    <row r="953" spans="1:25" x14ac:dyDescent="0.3">
      <c r="A953">
        <v>47600</v>
      </c>
      <c r="B953" t="s">
        <v>21858</v>
      </c>
      <c r="C953" t="s">
        <v>21859</v>
      </c>
      <c r="D953" t="s">
        <v>21860</v>
      </c>
      <c r="E953" t="s">
        <v>21861</v>
      </c>
      <c r="F953" t="s">
        <v>21862</v>
      </c>
      <c r="G953" t="s">
        <v>21863</v>
      </c>
      <c r="H953" t="s">
        <v>21864</v>
      </c>
      <c r="I953" t="s">
        <v>21865</v>
      </c>
      <c r="J953" t="s">
        <v>21866</v>
      </c>
      <c r="K953" t="s">
        <v>21867</v>
      </c>
      <c r="L953" t="s">
        <v>21868</v>
      </c>
      <c r="M953" t="s">
        <v>21869</v>
      </c>
      <c r="N953" t="s">
        <v>21870</v>
      </c>
      <c r="O953" t="s">
        <v>21871</v>
      </c>
      <c r="P953" t="s">
        <v>21872</v>
      </c>
      <c r="Q953" t="s">
        <v>21873</v>
      </c>
      <c r="R953" t="s">
        <v>21874</v>
      </c>
      <c r="S953" t="s">
        <v>21875</v>
      </c>
      <c r="T953" t="s">
        <v>21876</v>
      </c>
      <c r="U953" t="s">
        <v>21877</v>
      </c>
      <c r="V953" t="s">
        <v>21878</v>
      </c>
      <c r="W953" t="s">
        <v>21879</v>
      </c>
      <c r="X953" t="s">
        <v>21880</v>
      </c>
      <c r="Y953" t="s">
        <v>21881</v>
      </c>
    </row>
    <row r="954" spans="1:25" x14ac:dyDescent="0.3">
      <c r="A954">
        <v>47650</v>
      </c>
      <c r="B954" t="s">
        <v>21882</v>
      </c>
      <c r="C954" t="s">
        <v>21883</v>
      </c>
      <c r="D954" t="s">
        <v>21884</v>
      </c>
      <c r="E954" t="s">
        <v>21885</v>
      </c>
      <c r="F954" t="s">
        <v>21886</v>
      </c>
      <c r="G954" t="s">
        <v>21887</v>
      </c>
      <c r="H954" t="s">
        <v>21888</v>
      </c>
      <c r="I954" t="s">
        <v>21889</v>
      </c>
      <c r="J954" t="s">
        <v>21890</v>
      </c>
      <c r="K954" t="s">
        <v>21891</v>
      </c>
      <c r="L954" t="s">
        <v>21892</v>
      </c>
      <c r="M954" t="s">
        <v>21893</v>
      </c>
      <c r="N954" t="s">
        <v>21894</v>
      </c>
      <c r="O954" t="s">
        <v>21895</v>
      </c>
      <c r="P954" t="s">
        <v>21896</v>
      </c>
      <c r="Q954" t="s">
        <v>21897</v>
      </c>
      <c r="R954" t="s">
        <v>21898</v>
      </c>
      <c r="S954" t="s">
        <v>21899</v>
      </c>
      <c r="T954" t="s">
        <v>21900</v>
      </c>
      <c r="U954" t="s">
        <v>21901</v>
      </c>
      <c r="V954" t="s">
        <v>21902</v>
      </c>
      <c r="W954" t="s">
        <v>21903</v>
      </c>
      <c r="X954" t="s">
        <v>21904</v>
      </c>
      <c r="Y954" t="s">
        <v>21905</v>
      </c>
    </row>
    <row r="955" spans="1:25" x14ac:dyDescent="0.3">
      <c r="A955">
        <v>47700</v>
      </c>
      <c r="B955" t="s">
        <v>21906</v>
      </c>
      <c r="C955" t="s">
        <v>21907</v>
      </c>
      <c r="D955" t="s">
        <v>21908</v>
      </c>
      <c r="E955" t="s">
        <v>21909</v>
      </c>
      <c r="F955" t="s">
        <v>21910</v>
      </c>
      <c r="G955" t="s">
        <v>21911</v>
      </c>
      <c r="H955" t="s">
        <v>21912</v>
      </c>
      <c r="I955" t="s">
        <v>21913</v>
      </c>
      <c r="J955" t="s">
        <v>21914</v>
      </c>
      <c r="K955" t="s">
        <v>21915</v>
      </c>
      <c r="L955" t="s">
        <v>21916</v>
      </c>
      <c r="M955" t="s">
        <v>21917</v>
      </c>
      <c r="N955" t="s">
        <v>21918</v>
      </c>
      <c r="O955" t="s">
        <v>21919</v>
      </c>
      <c r="P955" t="s">
        <v>21920</v>
      </c>
      <c r="Q955" t="s">
        <v>21921</v>
      </c>
      <c r="R955" t="s">
        <v>21922</v>
      </c>
      <c r="S955" t="s">
        <v>21923</v>
      </c>
      <c r="T955" t="s">
        <v>21924</v>
      </c>
      <c r="U955" t="s">
        <v>21925</v>
      </c>
      <c r="V955" t="s">
        <v>21926</v>
      </c>
      <c r="W955" t="s">
        <v>21927</v>
      </c>
      <c r="X955" t="s">
        <v>21928</v>
      </c>
      <c r="Y955" t="s">
        <v>21929</v>
      </c>
    </row>
    <row r="956" spans="1:25" x14ac:dyDescent="0.3">
      <c r="A956">
        <v>47750</v>
      </c>
      <c r="B956" t="s">
        <v>21930</v>
      </c>
      <c r="C956" t="s">
        <v>21931</v>
      </c>
      <c r="D956" t="s">
        <v>21932</v>
      </c>
      <c r="E956" t="s">
        <v>21933</v>
      </c>
      <c r="F956" t="s">
        <v>21934</v>
      </c>
      <c r="G956" t="s">
        <v>21935</v>
      </c>
      <c r="H956" t="s">
        <v>21936</v>
      </c>
      <c r="I956" t="s">
        <v>21937</v>
      </c>
      <c r="J956" t="s">
        <v>21938</v>
      </c>
      <c r="K956" t="s">
        <v>21939</v>
      </c>
      <c r="L956" t="s">
        <v>21940</v>
      </c>
      <c r="M956" t="s">
        <v>21941</v>
      </c>
      <c r="N956" t="s">
        <v>21942</v>
      </c>
      <c r="O956" t="s">
        <v>21943</v>
      </c>
      <c r="P956" t="s">
        <v>21944</v>
      </c>
      <c r="Q956" t="s">
        <v>21945</v>
      </c>
      <c r="R956" t="s">
        <v>21946</v>
      </c>
      <c r="S956" t="s">
        <v>21947</v>
      </c>
      <c r="T956" t="s">
        <v>21948</v>
      </c>
      <c r="U956" t="s">
        <v>21949</v>
      </c>
      <c r="V956" t="s">
        <v>21950</v>
      </c>
      <c r="W956" t="s">
        <v>21951</v>
      </c>
      <c r="X956" t="s">
        <v>21952</v>
      </c>
      <c r="Y956" t="s">
        <v>21953</v>
      </c>
    </row>
    <row r="957" spans="1:25" x14ac:dyDescent="0.3">
      <c r="A957">
        <v>47800</v>
      </c>
      <c r="B957" t="s">
        <v>21954</v>
      </c>
      <c r="C957" t="s">
        <v>21955</v>
      </c>
      <c r="D957" t="s">
        <v>21956</v>
      </c>
      <c r="E957" t="s">
        <v>21957</v>
      </c>
      <c r="F957" t="s">
        <v>21958</v>
      </c>
      <c r="G957" t="s">
        <v>21959</v>
      </c>
      <c r="H957" t="s">
        <v>21960</v>
      </c>
      <c r="I957" t="s">
        <v>21961</v>
      </c>
      <c r="J957" t="s">
        <v>21962</v>
      </c>
      <c r="K957" t="s">
        <v>21963</v>
      </c>
      <c r="L957" t="s">
        <v>21964</v>
      </c>
      <c r="M957" t="s">
        <v>21965</v>
      </c>
      <c r="N957" t="s">
        <v>21966</v>
      </c>
      <c r="O957" t="s">
        <v>21967</v>
      </c>
      <c r="P957">
        <f>-600.461838602246 -3.98254143613622 -365.409358751843</f>
        <v>-969.85373879022518</v>
      </c>
      <c r="Q957" t="s">
        <v>21968</v>
      </c>
      <c r="R957" t="s">
        <v>21969</v>
      </c>
      <c r="S957" t="s">
        <v>21970</v>
      </c>
      <c r="T957" t="s">
        <v>21971</v>
      </c>
      <c r="U957" t="s">
        <v>21972</v>
      </c>
      <c r="V957" t="s">
        <v>21973</v>
      </c>
      <c r="W957" t="s">
        <v>21974</v>
      </c>
      <c r="X957" t="s">
        <v>21975</v>
      </c>
      <c r="Y957" t="s">
        <v>21976</v>
      </c>
    </row>
    <row r="958" spans="1:25" x14ac:dyDescent="0.3">
      <c r="A958">
        <v>47850</v>
      </c>
      <c r="B958" t="s">
        <v>21977</v>
      </c>
      <c r="C958" t="s">
        <v>21978</v>
      </c>
      <c r="D958" t="s">
        <v>21979</v>
      </c>
      <c r="E958" t="s">
        <v>21980</v>
      </c>
      <c r="F958" t="s">
        <v>21981</v>
      </c>
      <c r="G958" t="s">
        <v>21982</v>
      </c>
      <c r="H958" t="s">
        <v>21983</v>
      </c>
      <c r="I958" t="s">
        <v>21984</v>
      </c>
      <c r="J958" t="s">
        <v>21985</v>
      </c>
      <c r="K958" t="s">
        <v>21986</v>
      </c>
      <c r="L958" t="s">
        <v>21987</v>
      </c>
      <c r="M958" t="s">
        <v>21988</v>
      </c>
      <c r="N958" t="s">
        <v>21989</v>
      </c>
      <c r="O958" t="s">
        <v>21990</v>
      </c>
      <c r="P958">
        <f>-599.605786155122 -7.81481178292847 -365.341685189612</f>
        <v>-972.7622831276625</v>
      </c>
      <c r="Q958" t="s">
        <v>21991</v>
      </c>
      <c r="R958" t="s">
        <v>21992</v>
      </c>
      <c r="S958" t="s">
        <v>21993</v>
      </c>
      <c r="T958" t="s">
        <v>21994</v>
      </c>
      <c r="U958" t="s">
        <v>21995</v>
      </c>
      <c r="V958" t="s">
        <v>21996</v>
      </c>
      <c r="W958" t="s">
        <v>21997</v>
      </c>
      <c r="X958" t="s">
        <v>21998</v>
      </c>
      <c r="Y958" t="s">
        <v>21999</v>
      </c>
    </row>
    <row r="959" spans="1:25" x14ac:dyDescent="0.3">
      <c r="A959">
        <v>47900</v>
      </c>
      <c r="B959" t="s">
        <v>22000</v>
      </c>
      <c r="C959" t="s">
        <v>22001</v>
      </c>
      <c r="D959" t="s">
        <v>22002</v>
      </c>
      <c r="E959" t="s">
        <v>22003</v>
      </c>
      <c r="F959" t="s">
        <v>22004</v>
      </c>
      <c r="G959" t="s">
        <v>22005</v>
      </c>
      <c r="H959" t="s">
        <v>22006</v>
      </c>
      <c r="I959" t="s">
        <v>22007</v>
      </c>
      <c r="J959" t="s">
        <v>22008</v>
      </c>
      <c r="K959" t="s">
        <v>22009</v>
      </c>
      <c r="L959" t="s">
        <v>22010</v>
      </c>
      <c r="M959" t="s">
        <v>22011</v>
      </c>
      <c r="N959" t="s">
        <v>22012</v>
      </c>
      <c r="O959" t="s">
        <v>22013</v>
      </c>
      <c r="P959">
        <f>-598.268303067029 -13.8766455775228 -364.994731109695</f>
        <v>-977.1396797542468</v>
      </c>
      <c r="Q959" t="s">
        <v>22014</v>
      </c>
      <c r="R959" t="s">
        <v>22015</v>
      </c>
      <c r="S959" t="s">
        <v>22016</v>
      </c>
      <c r="T959" t="s">
        <v>22017</v>
      </c>
      <c r="U959" t="s">
        <v>22018</v>
      </c>
      <c r="V959" t="s">
        <v>22019</v>
      </c>
      <c r="W959" t="s">
        <v>22020</v>
      </c>
      <c r="X959" t="s">
        <v>22021</v>
      </c>
      <c r="Y959" t="s">
        <v>22022</v>
      </c>
    </row>
    <row r="960" spans="1:25" x14ac:dyDescent="0.3">
      <c r="A960">
        <v>47950</v>
      </c>
      <c r="B960" t="s">
        <v>22023</v>
      </c>
      <c r="C960" t="s">
        <v>22024</v>
      </c>
      <c r="D960" t="s">
        <v>22025</v>
      </c>
      <c r="E960" t="s">
        <v>22026</v>
      </c>
      <c r="F960" t="s">
        <v>22027</v>
      </c>
      <c r="G960" t="s">
        <v>22028</v>
      </c>
      <c r="H960" t="s">
        <v>22029</v>
      </c>
      <c r="I960" t="s">
        <v>22030</v>
      </c>
      <c r="J960" t="s">
        <v>22031</v>
      </c>
      <c r="K960" t="s">
        <v>22032</v>
      </c>
      <c r="L960" t="s">
        <v>22033</v>
      </c>
      <c r="M960" t="s">
        <v>22034</v>
      </c>
      <c r="N960" t="s">
        <v>22035</v>
      </c>
      <c r="O960" t="s">
        <v>22036</v>
      </c>
      <c r="P960">
        <f>-597.839691476191 -16.342311145778 -364.743762450303</f>
        <v>-978.92576507227204</v>
      </c>
      <c r="Q960" t="s">
        <v>22037</v>
      </c>
      <c r="R960" t="s">
        <v>22038</v>
      </c>
      <c r="S960" t="s">
        <v>22039</v>
      </c>
      <c r="T960" t="s">
        <v>22040</v>
      </c>
      <c r="U960" t="s">
        <v>22041</v>
      </c>
      <c r="V960" t="s">
        <v>22042</v>
      </c>
      <c r="W960" t="s">
        <v>22043</v>
      </c>
      <c r="X960" t="s">
        <v>22044</v>
      </c>
      <c r="Y960" t="s">
        <v>22045</v>
      </c>
    </row>
    <row r="961" spans="1:25" x14ac:dyDescent="0.3">
      <c r="A961">
        <v>48000</v>
      </c>
      <c r="B961" t="s">
        <v>22046</v>
      </c>
      <c r="C961" t="s">
        <v>22047</v>
      </c>
      <c r="D961" t="s">
        <v>22048</v>
      </c>
      <c r="E961" t="s">
        <v>22049</v>
      </c>
      <c r="F961" t="s">
        <v>22050</v>
      </c>
      <c r="G961" t="s">
        <v>22051</v>
      </c>
      <c r="H961" t="s">
        <v>22052</v>
      </c>
      <c r="I961" t="s">
        <v>22053</v>
      </c>
      <c r="J961" t="s">
        <v>22054</v>
      </c>
      <c r="K961" t="s">
        <v>22055</v>
      </c>
      <c r="L961" t="s">
        <v>22056</v>
      </c>
      <c r="M961" t="s">
        <v>22057</v>
      </c>
      <c r="N961" t="s">
        <v>22058</v>
      </c>
      <c r="O961" t="s">
        <v>22059</v>
      </c>
      <c r="P961">
        <f>-597.502661417618 -20.9577258636768 -364.392517460265</f>
        <v>-982.85290474155988</v>
      </c>
      <c r="Q961" t="s">
        <v>22060</v>
      </c>
      <c r="R961" t="s">
        <v>22061</v>
      </c>
      <c r="S961" t="s">
        <v>22062</v>
      </c>
      <c r="T961" t="s">
        <v>22063</v>
      </c>
      <c r="U961" t="s">
        <v>22064</v>
      </c>
      <c r="V961" t="s">
        <v>22065</v>
      </c>
      <c r="W961" t="s">
        <v>22066</v>
      </c>
      <c r="X961" t="s">
        <v>22067</v>
      </c>
      <c r="Y961" t="s">
        <v>22068</v>
      </c>
    </row>
    <row r="962" spans="1:25" x14ac:dyDescent="0.3">
      <c r="A962">
        <v>48050</v>
      </c>
      <c r="B962" t="s">
        <v>22069</v>
      </c>
      <c r="C962" t="s">
        <v>22070</v>
      </c>
      <c r="D962" t="s">
        <v>22071</v>
      </c>
      <c r="E962" t="s">
        <v>22072</v>
      </c>
      <c r="F962" t="s">
        <v>22073</v>
      </c>
      <c r="G962" t="s">
        <v>22074</v>
      </c>
      <c r="H962" t="s">
        <v>22075</v>
      </c>
      <c r="I962" t="s">
        <v>22076</v>
      </c>
      <c r="J962" t="s">
        <v>22077</v>
      </c>
      <c r="K962" t="s">
        <v>22078</v>
      </c>
      <c r="L962" t="s">
        <v>22079</v>
      </c>
      <c r="M962" t="s">
        <v>22080</v>
      </c>
      <c r="N962" t="s">
        <v>22081</v>
      </c>
      <c r="O962" t="s">
        <v>22082</v>
      </c>
      <c r="P962">
        <f>-597.482404720934 -22.7983813921371 -364.321410960132</f>
        <v>-984.60219707320311</v>
      </c>
      <c r="Q962" t="s">
        <v>22083</v>
      </c>
      <c r="R962" t="s">
        <v>22084</v>
      </c>
      <c r="S962" t="s">
        <v>22085</v>
      </c>
      <c r="T962" t="s">
        <v>22086</v>
      </c>
      <c r="U962" t="s">
        <v>22087</v>
      </c>
      <c r="V962" t="s">
        <v>22088</v>
      </c>
      <c r="W962" t="s">
        <v>22089</v>
      </c>
      <c r="X962" t="s">
        <v>22090</v>
      </c>
      <c r="Y962" t="s">
        <v>22091</v>
      </c>
    </row>
    <row r="963" spans="1:25" x14ac:dyDescent="0.3">
      <c r="A963">
        <v>48100</v>
      </c>
      <c r="B963" t="s">
        <v>22092</v>
      </c>
      <c r="C963" t="s">
        <v>22093</v>
      </c>
      <c r="D963" t="s">
        <v>22094</v>
      </c>
      <c r="E963" t="s">
        <v>22095</v>
      </c>
      <c r="F963" t="s">
        <v>22096</v>
      </c>
      <c r="G963" t="s">
        <v>22097</v>
      </c>
      <c r="H963" t="s">
        <v>22098</v>
      </c>
      <c r="I963" t="s">
        <v>22099</v>
      </c>
      <c r="J963" t="s">
        <v>22100</v>
      </c>
      <c r="K963" t="s">
        <v>22101</v>
      </c>
      <c r="L963" t="s">
        <v>22102</v>
      </c>
      <c r="M963" t="s">
        <v>22103</v>
      </c>
      <c r="N963" t="s">
        <v>22104</v>
      </c>
      <c r="O963" t="s">
        <v>22105</v>
      </c>
      <c r="P963">
        <f>-597.042978439633 -26.0444154342933 -363.948404415399</f>
        <v>-987.03579828932538</v>
      </c>
      <c r="Q963" t="s">
        <v>22106</v>
      </c>
      <c r="R963" t="s">
        <v>22107</v>
      </c>
      <c r="S963" t="s">
        <v>22108</v>
      </c>
      <c r="T963" t="s">
        <v>22109</v>
      </c>
      <c r="U963" t="s">
        <v>22110</v>
      </c>
      <c r="V963" t="s">
        <v>22111</v>
      </c>
      <c r="W963" t="s">
        <v>22112</v>
      </c>
      <c r="X963" t="s">
        <v>22113</v>
      </c>
      <c r="Y963" t="s">
        <v>22114</v>
      </c>
    </row>
    <row r="964" spans="1:25" x14ac:dyDescent="0.3">
      <c r="A964">
        <v>48150</v>
      </c>
      <c r="B964" t="s">
        <v>22115</v>
      </c>
      <c r="C964" t="s">
        <v>22116</v>
      </c>
      <c r="D964" t="s">
        <v>22117</v>
      </c>
      <c r="E964" t="s">
        <v>22118</v>
      </c>
      <c r="F964" t="s">
        <v>22119</v>
      </c>
      <c r="G964" t="s">
        <v>22120</v>
      </c>
      <c r="H964" t="s">
        <v>22121</v>
      </c>
      <c r="I964" t="s">
        <v>22122</v>
      </c>
      <c r="J964" t="s">
        <v>22123</v>
      </c>
      <c r="K964" t="s">
        <v>22124</v>
      </c>
      <c r="L964" t="s">
        <v>22125</v>
      </c>
      <c r="M964" t="s">
        <v>22126</v>
      </c>
      <c r="N964" t="s">
        <v>22127</v>
      </c>
      <c r="O964" t="s">
        <v>22128</v>
      </c>
      <c r="P964">
        <f>-596.706251663388 -27.719270021048 -363.684695760967</f>
        <v>-988.11021744540301</v>
      </c>
      <c r="Q964" t="s">
        <v>22129</v>
      </c>
      <c r="R964" t="s">
        <v>22130</v>
      </c>
      <c r="S964" t="s">
        <v>22131</v>
      </c>
      <c r="T964" t="s">
        <v>22132</v>
      </c>
      <c r="U964" t="s">
        <v>22133</v>
      </c>
      <c r="V964" t="s">
        <v>22134</v>
      </c>
      <c r="W964" t="s">
        <v>22135</v>
      </c>
      <c r="X964" t="s">
        <v>22136</v>
      </c>
      <c r="Y964" t="s">
        <v>22137</v>
      </c>
    </row>
    <row r="965" spans="1:25" x14ac:dyDescent="0.3">
      <c r="A965">
        <v>48200</v>
      </c>
      <c r="B965" t="s">
        <v>22138</v>
      </c>
      <c r="C965" t="s">
        <v>22139</v>
      </c>
      <c r="D965" t="s">
        <v>22140</v>
      </c>
      <c r="E965" t="s">
        <v>22141</v>
      </c>
      <c r="F965" t="s">
        <v>22142</v>
      </c>
      <c r="G965" t="s">
        <v>22143</v>
      </c>
      <c r="H965" t="s">
        <v>22144</v>
      </c>
      <c r="I965" t="s">
        <v>22145</v>
      </c>
      <c r="J965" t="s">
        <v>22146</v>
      </c>
      <c r="K965" t="s">
        <v>22147</v>
      </c>
      <c r="L965" t="s">
        <v>22148</v>
      </c>
      <c r="M965" t="s">
        <v>22149</v>
      </c>
      <c r="N965" t="s">
        <v>22150</v>
      </c>
      <c r="O965" t="s">
        <v>22151</v>
      </c>
      <c r="P965">
        <f>-595.964885653534 -30.109916726328 -363.557427384482</f>
        <v>-989.63222976434406</v>
      </c>
      <c r="Q965" t="s">
        <v>22152</v>
      </c>
      <c r="R965" t="s">
        <v>22153</v>
      </c>
      <c r="S965" t="s">
        <v>22154</v>
      </c>
      <c r="T965" t="s">
        <v>22155</v>
      </c>
      <c r="U965" t="s">
        <v>22156</v>
      </c>
      <c r="V965" t="s">
        <v>22157</v>
      </c>
      <c r="W965" t="s">
        <v>22158</v>
      </c>
      <c r="X965" t="s">
        <v>22159</v>
      </c>
      <c r="Y965" t="s">
        <v>22160</v>
      </c>
    </row>
    <row r="966" spans="1:25" x14ac:dyDescent="0.3">
      <c r="A966">
        <v>48250</v>
      </c>
      <c r="B966" t="s">
        <v>22161</v>
      </c>
      <c r="C966" t="s">
        <v>22162</v>
      </c>
      <c r="D966" t="s">
        <v>22163</v>
      </c>
      <c r="E966" t="s">
        <v>22164</v>
      </c>
      <c r="F966" t="s">
        <v>22165</v>
      </c>
      <c r="G966" t="s">
        <v>22166</v>
      </c>
      <c r="H966" t="s">
        <v>22167</v>
      </c>
      <c r="I966" t="s">
        <v>22168</v>
      </c>
      <c r="J966" t="s">
        <v>22169</v>
      </c>
      <c r="K966" t="s">
        <v>22170</v>
      </c>
      <c r="L966" t="s">
        <v>22171</v>
      </c>
      <c r="M966" t="s">
        <v>22172</v>
      </c>
      <c r="N966" t="s">
        <v>22173</v>
      </c>
      <c r="O966" t="s">
        <v>22174</v>
      </c>
      <c r="P966">
        <f>-595.54881451748 -30.9464503863665 -363.62558609038</f>
        <v>-990.12085099422643</v>
      </c>
      <c r="Q966" t="s">
        <v>22175</v>
      </c>
      <c r="R966" t="s">
        <v>22176</v>
      </c>
      <c r="S966" t="s">
        <v>22177</v>
      </c>
      <c r="T966" t="s">
        <v>22178</v>
      </c>
      <c r="U966" t="s">
        <v>22179</v>
      </c>
      <c r="V966" t="s">
        <v>22180</v>
      </c>
      <c r="W966" t="s">
        <v>22181</v>
      </c>
      <c r="X966" t="s">
        <v>22182</v>
      </c>
      <c r="Y966" t="s">
        <v>22183</v>
      </c>
    </row>
    <row r="967" spans="1:25" x14ac:dyDescent="0.3">
      <c r="A967">
        <v>48300</v>
      </c>
      <c r="B967" t="s">
        <v>22184</v>
      </c>
      <c r="C967" t="s">
        <v>22185</v>
      </c>
      <c r="D967" t="s">
        <v>22186</v>
      </c>
      <c r="E967" t="s">
        <v>22187</v>
      </c>
      <c r="F967" t="s">
        <v>22188</v>
      </c>
      <c r="G967" t="s">
        <v>22189</v>
      </c>
      <c r="H967" t="s">
        <v>22190</v>
      </c>
      <c r="I967" t="s">
        <v>22191</v>
      </c>
      <c r="J967" t="s">
        <v>22192</v>
      </c>
      <c r="K967" t="s">
        <v>22193</v>
      </c>
      <c r="L967" t="s">
        <v>22194</v>
      </c>
      <c r="M967" t="s">
        <v>22195</v>
      </c>
      <c r="N967" t="s">
        <v>22196</v>
      </c>
      <c r="O967" t="s">
        <v>22197</v>
      </c>
      <c r="P967">
        <f>-594.384220645205 -31.4763135558519 -363.736061401749</f>
        <v>-989.59659560280591</v>
      </c>
      <c r="Q967" t="s">
        <v>22198</v>
      </c>
      <c r="R967" t="s">
        <v>22199</v>
      </c>
      <c r="S967" t="s">
        <v>22200</v>
      </c>
      <c r="T967" t="s">
        <v>22201</v>
      </c>
      <c r="U967" t="s">
        <v>22202</v>
      </c>
      <c r="V967" t="s">
        <v>22203</v>
      </c>
      <c r="W967" t="s">
        <v>22204</v>
      </c>
      <c r="X967" t="s">
        <v>22205</v>
      </c>
      <c r="Y967" t="s">
        <v>22206</v>
      </c>
    </row>
    <row r="968" spans="1:25" x14ac:dyDescent="0.3">
      <c r="A968">
        <v>48350</v>
      </c>
      <c r="B968" t="s">
        <v>22207</v>
      </c>
      <c r="C968" t="s">
        <v>22208</v>
      </c>
      <c r="D968" t="s">
        <v>22209</v>
      </c>
      <c r="E968" t="s">
        <v>22210</v>
      </c>
      <c r="F968" t="s">
        <v>22211</v>
      </c>
      <c r="G968" t="s">
        <v>22212</v>
      </c>
      <c r="H968" t="s">
        <v>22213</v>
      </c>
      <c r="I968" t="s">
        <v>22214</v>
      </c>
      <c r="J968" t="s">
        <v>22215</v>
      </c>
      <c r="K968" t="s">
        <v>22216</v>
      </c>
      <c r="L968" t="s">
        <v>22217</v>
      </c>
      <c r="M968" t="s">
        <v>22218</v>
      </c>
      <c r="N968" t="s">
        <v>22219</v>
      </c>
      <c r="O968" t="s">
        <v>22220</v>
      </c>
      <c r="P968">
        <f>-593.895662888339 -31.5778709384454 -363.835325123917</f>
        <v>-989.30885895070128</v>
      </c>
      <c r="Q968" t="s">
        <v>22221</v>
      </c>
      <c r="R968" t="s">
        <v>22222</v>
      </c>
      <c r="S968" t="s">
        <v>22223</v>
      </c>
      <c r="T968" t="s">
        <v>22224</v>
      </c>
      <c r="U968" t="s">
        <v>22225</v>
      </c>
      <c r="V968" t="s">
        <v>22226</v>
      </c>
      <c r="W968" t="s">
        <v>22227</v>
      </c>
      <c r="X968" t="s">
        <v>22228</v>
      </c>
      <c r="Y968" t="s">
        <v>22229</v>
      </c>
    </row>
    <row r="969" spans="1:25" x14ac:dyDescent="0.3">
      <c r="A969">
        <v>48400</v>
      </c>
      <c r="B969" t="s">
        <v>22230</v>
      </c>
      <c r="C969" t="s">
        <v>22231</v>
      </c>
      <c r="D969" t="s">
        <v>22232</v>
      </c>
      <c r="E969" t="s">
        <v>22233</v>
      </c>
      <c r="F969" t="s">
        <v>22234</v>
      </c>
      <c r="G969" t="s">
        <v>22235</v>
      </c>
      <c r="H969" t="s">
        <v>22236</v>
      </c>
      <c r="I969" t="s">
        <v>22237</v>
      </c>
      <c r="J969" t="s">
        <v>22238</v>
      </c>
      <c r="K969" t="s">
        <v>22239</v>
      </c>
      <c r="L969" t="s">
        <v>22240</v>
      </c>
      <c r="M969" t="s">
        <v>22241</v>
      </c>
      <c r="N969" t="s">
        <v>22242</v>
      </c>
      <c r="O969" t="s">
        <v>22243</v>
      </c>
      <c r="P969">
        <f>-593.423735326626 -31.8590251417356 -363.988148166163</f>
        <v>-989.27090863452463</v>
      </c>
      <c r="Q969" t="s">
        <v>22244</v>
      </c>
      <c r="R969" t="s">
        <v>22245</v>
      </c>
      <c r="S969" t="s">
        <v>22246</v>
      </c>
      <c r="T969" t="s">
        <v>22247</v>
      </c>
      <c r="U969" t="s">
        <v>22248</v>
      </c>
      <c r="V969" t="s">
        <v>22249</v>
      </c>
      <c r="W969" t="s">
        <v>22250</v>
      </c>
      <c r="X969" t="s">
        <v>22251</v>
      </c>
      <c r="Y969" t="s">
        <v>22252</v>
      </c>
    </row>
    <row r="970" spans="1:25" x14ac:dyDescent="0.3">
      <c r="A970">
        <v>48450</v>
      </c>
      <c r="B970" t="s">
        <v>22253</v>
      </c>
      <c r="C970" t="s">
        <v>22254</v>
      </c>
      <c r="D970" t="s">
        <v>22255</v>
      </c>
      <c r="E970" t="s">
        <v>22256</v>
      </c>
      <c r="F970" t="s">
        <v>22257</v>
      </c>
      <c r="G970" t="s">
        <v>22258</v>
      </c>
      <c r="H970" t="s">
        <v>22259</v>
      </c>
      <c r="I970" t="s">
        <v>22260</v>
      </c>
      <c r="J970" t="s">
        <v>22261</v>
      </c>
      <c r="K970" t="s">
        <v>22262</v>
      </c>
      <c r="L970" t="s">
        <v>22263</v>
      </c>
      <c r="M970" t="s">
        <v>22264</v>
      </c>
      <c r="N970" t="s">
        <v>22265</v>
      </c>
      <c r="O970" t="s">
        <v>22266</v>
      </c>
      <c r="P970">
        <f>-592.055683403512 -30.9104066093325 -364.229429698869</f>
        <v>-987.19551971171359</v>
      </c>
      <c r="Q970" t="s">
        <v>22267</v>
      </c>
      <c r="R970" t="s">
        <v>22268</v>
      </c>
      <c r="S970" t="s">
        <v>22269</v>
      </c>
      <c r="T970" t="s">
        <v>22270</v>
      </c>
      <c r="U970" t="s">
        <v>22271</v>
      </c>
      <c r="V970" t="s">
        <v>22272</v>
      </c>
      <c r="W970" t="s">
        <v>22273</v>
      </c>
      <c r="X970" t="s">
        <v>22274</v>
      </c>
      <c r="Y970" t="s">
        <v>22275</v>
      </c>
    </row>
    <row r="971" spans="1:25" x14ac:dyDescent="0.3">
      <c r="A971">
        <v>48500</v>
      </c>
      <c r="B971" t="s">
        <v>22276</v>
      </c>
      <c r="C971" t="s">
        <v>22277</v>
      </c>
      <c r="D971" t="s">
        <v>22278</v>
      </c>
      <c r="E971" t="s">
        <v>22279</v>
      </c>
      <c r="F971" t="s">
        <v>22280</v>
      </c>
      <c r="G971" t="s">
        <v>22281</v>
      </c>
      <c r="H971" t="s">
        <v>22282</v>
      </c>
      <c r="I971" t="s">
        <v>22283</v>
      </c>
      <c r="J971" t="s">
        <v>22284</v>
      </c>
      <c r="K971" t="s">
        <v>22285</v>
      </c>
      <c r="L971" t="s">
        <v>22286</v>
      </c>
      <c r="M971" t="s">
        <v>22287</v>
      </c>
      <c r="N971" t="s">
        <v>22288</v>
      </c>
      <c r="O971" t="s">
        <v>22289</v>
      </c>
      <c r="P971">
        <f>-591.197013913961 -30.8426997129052 -364.454377207257</f>
        <v>-986.4940908341232</v>
      </c>
      <c r="Q971" t="s">
        <v>22290</v>
      </c>
      <c r="R971" t="s">
        <v>22291</v>
      </c>
      <c r="S971" t="s">
        <v>22292</v>
      </c>
      <c r="T971" t="s">
        <v>22293</v>
      </c>
      <c r="U971" t="s">
        <v>22294</v>
      </c>
      <c r="V971" t="s">
        <v>22295</v>
      </c>
      <c r="W971" t="s">
        <v>22296</v>
      </c>
      <c r="X971" t="s">
        <v>22297</v>
      </c>
      <c r="Y971" t="s">
        <v>22298</v>
      </c>
    </row>
    <row r="972" spans="1:25" x14ac:dyDescent="0.3">
      <c r="A972">
        <v>48550</v>
      </c>
      <c r="B972" t="s">
        <v>22299</v>
      </c>
      <c r="C972" t="s">
        <v>22300</v>
      </c>
      <c r="D972" t="s">
        <v>22301</v>
      </c>
      <c r="E972" t="s">
        <v>22302</v>
      </c>
      <c r="F972" t="s">
        <v>22303</v>
      </c>
      <c r="G972" t="s">
        <v>22304</v>
      </c>
      <c r="H972" t="s">
        <v>22305</v>
      </c>
      <c r="I972" t="s">
        <v>22306</v>
      </c>
      <c r="J972" t="s">
        <v>22307</v>
      </c>
      <c r="K972" t="s">
        <v>22308</v>
      </c>
      <c r="L972" t="s">
        <v>22309</v>
      </c>
      <c r="M972" t="s">
        <v>22310</v>
      </c>
      <c r="N972" t="s">
        <v>22311</v>
      </c>
      <c r="O972" t="s">
        <v>22312</v>
      </c>
      <c r="P972">
        <f>-590.078018984767 -30.6828525998217 -364.606854202751</f>
        <v>-985.36772578733962</v>
      </c>
      <c r="Q972" t="s">
        <v>22313</v>
      </c>
      <c r="R972" t="s">
        <v>22314</v>
      </c>
      <c r="S972" t="s">
        <v>22315</v>
      </c>
      <c r="T972" t="s">
        <v>22316</v>
      </c>
      <c r="U972" t="s">
        <v>22317</v>
      </c>
      <c r="V972" t="s">
        <v>22318</v>
      </c>
      <c r="W972" t="s">
        <v>22319</v>
      </c>
      <c r="X972" t="s">
        <v>22320</v>
      </c>
      <c r="Y972" t="s">
        <v>22321</v>
      </c>
    </row>
    <row r="973" spans="1:25" x14ac:dyDescent="0.3">
      <c r="A973">
        <v>48600</v>
      </c>
      <c r="B973" t="s">
        <v>22322</v>
      </c>
      <c r="C973" t="s">
        <v>22323</v>
      </c>
      <c r="D973" t="s">
        <v>22324</v>
      </c>
      <c r="E973" t="s">
        <v>22325</v>
      </c>
      <c r="F973" t="s">
        <v>22326</v>
      </c>
      <c r="G973" t="s">
        <v>22327</v>
      </c>
      <c r="H973" t="s">
        <v>22328</v>
      </c>
      <c r="I973" t="s">
        <v>22329</v>
      </c>
      <c r="J973" t="s">
        <v>22330</v>
      </c>
      <c r="K973" t="s">
        <v>22331</v>
      </c>
      <c r="L973" t="s">
        <v>22332</v>
      </c>
      <c r="M973" t="s">
        <v>22333</v>
      </c>
      <c r="N973" t="s">
        <v>22334</v>
      </c>
      <c r="O973" t="s">
        <v>22335</v>
      </c>
      <c r="P973">
        <f>-586.746478082269 -30.009383586239 -364.872273921633</f>
        <v>-981.62813559014103</v>
      </c>
      <c r="Q973" t="s">
        <v>22336</v>
      </c>
      <c r="R973" t="s">
        <v>22337</v>
      </c>
      <c r="S973" t="s">
        <v>22338</v>
      </c>
      <c r="T973" t="s">
        <v>22339</v>
      </c>
      <c r="U973" t="s">
        <v>22340</v>
      </c>
      <c r="V973" t="s">
        <v>22341</v>
      </c>
      <c r="W973" t="s">
        <v>22342</v>
      </c>
      <c r="X973" t="s">
        <v>22343</v>
      </c>
      <c r="Y973" t="s">
        <v>22344</v>
      </c>
    </row>
    <row r="974" spans="1:25" x14ac:dyDescent="0.3">
      <c r="A974">
        <v>48650</v>
      </c>
      <c r="B974" t="s">
        <v>22345</v>
      </c>
      <c r="C974" t="s">
        <v>22346</v>
      </c>
      <c r="D974" t="s">
        <v>22347</v>
      </c>
      <c r="E974" t="s">
        <v>22348</v>
      </c>
      <c r="F974" t="s">
        <v>22349</v>
      </c>
      <c r="G974" t="s">
        <v>22350</v>
      </c>
      <c r="H974" t="s">
        <v>22351</v>
      </c>
      <c r="I974" t="s">
        <v>22352</v>
      </c>
      <c r="J974" t="s">
        <v>22353</v>
      </c>
      <c r="K974" t="s">
        <v>22354</v>
      </c>
      <c r="L974" t="s">
        <v>22355</v>
      </c>
      <c r="M974" t="s">
        <v>22356</v>
      </c>
      <c r="N974" t="s">
        <v>22357</v>
      </c>
      <c r="O974" t="s">
        <v>22358</v>
      </c>
      <c r="P974">
        <f>-583.103269149853 -29.8142756651796 -365.266784815734</f>
        <v>-978.18432963076657</v>
      </c>
      <c r="Q974" t="s">
        <v>22359</v>
      </c>
      <c r="R974" t="s">
        <v>22360</v>
      </c>
      <c r="S974" t="s">
        <v>22361</v>
      </c>
      <c r="T974" t="s">
        <v>22362</v>
      </c>
      <c r="U974" t="s">
        <v>22363</v>
      </c>
      <c r="V974" t="s">
        <v>22364</v>
      </c>
      <c r="W974" t="s">
        <v>22365</v>
      </c>
      <c r="X974" t="s">
        <v>22366</v>
      </c>
      <c r="Y974" t="s">
        <v>22367</v>
      </c>
    </row>
    <row r="975" spans="1:25" x14ac:dyDescent="0.3">
      <c r="A975">
        <v>48700</v>
      </c>
      <c r="B975" t="s">
        <v>22368</v>
      </c>
      <c r="C975" t="s">
        <v>22369</v>
      </c>
      <c r="D975" t="s">
        <v>22370</v>
      </c>
      <c r="E975" t="s">
        <v>22371</v>
      </c>
      <c r="F975" t="s">
        <v>22372</v>
      </c>
      <c r="G975" t="s">
        <v>22373</v>
      </c>
      <c r="H975" t="s">
        <v>22374</v>
      </c>
      <c r="I975" t="s">
        <v>22375</v>
      </c>
      <c r="J975" t="s">
        <v>22376</v>
      </c>
      <c r="K975" t="s">
        <v>22377</v>
      </c>
      <c r="L975" t="s">
        <v>22378</v>
      </c>
      <c r="M975" t="s">
        <v>22379</v>
      </c>
      <c r="N975" t="s">
        <v>22380</v>
      </c>
      <c r="O975" t="s">
        <v>22381</v>
      </c>
      <c r="P975">
        <f>-581.76055292036 -29.3563258580755 -365.398435271985</f>
        <v>-976.51531405042056</v>
      </c>
      <c r="Q975" t="s">
        <v>22382</v>
      </c>
      <c r="R975" t="s">
        <v>22383</v>
      </c>
      <c r="S975" t="s">
        <v>22384</v>
      </c>
      <c r="T975" t="s">
        <v>22385</v>
      </c>
      <c r="U975" t="s">
        <v>22386</v>
      </c>
      <c r="V975" t="s">
        <v>22387</v>
      </c>
      <c r="W975" t="s">
        <v>22388</v>
      </c>
      <c r="X975" t="s">
        <v>22389</v>
      </c>
      <c r="Y975" t="s">
        <v>22390</v>
      </c>
    </row>
    <row r="976" spans="1:25" x14ac:dyDescent="0.3">
      <c r="A976">
        <v>48750</v>
      </c>
      <c r="B976" t="s">
        <v>22391</v>
      </c>
      <c r="C976" t="s">
        <v>22392</v>
      </c>
      <c r="D976" t="s">
        <v>22393</v>
      </c>
      <c r="E976" t="s">
        <v>22394</v>
      </c>
      <c r="F976" t="s">
        <v>22395</v>
      </c>
      <c r="G976" t="s">
        <v>22396</v>
      </c>
      <c r="H976" t="s">
        <v>22397</v>
      </c>
      <c r="I976" t="s">
        <v>22398</v>
      </c>
      <c r="J976" t="s">
        <v>22399</v>
      </c>
      <c r="K976" t="s">
        <v>22400</v>
      </c>
      <c r="L976" t="s">
        <v>22401</v>
      </c>
      <c r="M976" t="s">
        <v>22402</v>
      </c>
      <c r="N976" t="s">
        <v>22403</v>
      </c>
      <c r="O976" t="s">
        <v>22404</v>
      </c>
      <c r="P976">
        <f>-580.198596780786 -28.1757392195914 -365.541214659775</f>
        <v>-973.91555066015235</v>
      </c>
      <c r="Q976" t="s">
        <v>22405</v>
      </c>
      <c r="R976" t="s">
        <v>22406</v>
      </c>
      <c r="S976" t="s">
        <v>22407</v>
      </c>
      <c r="T976" t="s">
        <v>22408</v>
      </c>
      <c r="U976" t="s">
        <v>22409</v>
      </c>
      <c r="V976" t="s">
        <v>22410</v>
      </c>
      <c r="W976" t="s">
        <v>22411</v>
      </c>
      <c r="X976" t="s">
        <v>22412</v>
      </c>
      <c r="Y976" t="s">
        <v>22413</v>
      </c>
    </row>
    <row r="977" spans="1:25" x14ac:dyDescent="0.3">
      <c r="A977">
        <v>48800</v>
      </c>
      <c r="B977" t="s">
        <v>22414</v>
      </c>
      <c r="C977" t="s">
        <v>22415</v>
      </c>
      <c r="D977" t="s">
        <v>22416</v>
      </c>
      <c r="E977" t="s">
        <v>22417</v>
      </c>
      <c r="F977" t="s">
        <v>22418</v>
      </c>
      <c r="G977" t="s">
        <v>22419</v>
      </c>
      <c r="H977" t="s">
        <v>22420</v>
      </c>
      <c r="I977" t="s">
        <v>22421</v>
      </c>
      <c r="J977" t="s">
        <v>22422</v>
      </c>
      <c r="K977" t="s">
        <v>22423</v>
      </c>
      <c r="L977" t="s">
        <v>22424</v>
      </c>
      <c r="M977" t="s">
        <v>22425</v>
      </c>
      <c r="N977" t="s">
        <v>22426</v>
      </c>
      <c r="O977" t="s">
        <v>22427</v>
      </c>
      <c r="P977">
        <f>-579.105010112529 -27.2417905346354 -365.433494856802</f>
        <v>-971.78029550396639</v>
      </c>
      <c r="Q977" t="s">
        <v>22428</v>
      </c>
      <c r="R977" t="s">
        <v>22429</v>
      </c>
      <c r="S977" t="s">
        <v>22430</v>
      </c>
      <c r="T977" t="s">
        <v>22431</v>
      </c>
      <c r="U977" t="s">
        <v>22432</v>
      </c>
      <c r="V977" t="s">
        <v>22433</v>
      </c>
      <c r="W977" t="s">
        <v>22434</v>
      </c>
      <c r="X977" t="s">
        <v>22435</v>
      </c>
      <c r="Y977" t="s">
        <v>22436</v>
      </c>
    </row>
    <row r="978" spans="1:25" x14ac:dyDescent="0.3">
      <c r="A978">
        <v>48850</v>
      </c>
      <c r="B978" t="s">
        <v>22437</v>
      </c>
      <c r="C978" t="s">
        <v>22438</v>
      </c>
      <c r="D978" t="s">
        <v>22439</v>
      </c>
      <c r="E978" t="s">
        <v>22440</v>
      </c>
      <c r="F978" t="s">
        <v>22441</v>
      </c>
      <c r="G978" t="s">
        <v>22442</v>
      </c>
      <c r="H978" t="s">
        <v>22443</v>
      </c>
      <c r="I978" t="s">
        <v>22444</v>
      </c>
      <c r="J978" t="s">
        <v>22445</v>
      </c>
      <c r="K978" t="s">
        <v>22446</v>
      </c>
      <c r="L978" t="s">
        <v>22447</v>
      </c>
      <c r="M978" t="s">
        <v>22448</v>
      </c>
      <c r="N978" t="s">
        <v>22449</v>
      </c>
      <c r="O978" t="s">
        <v>22450</v>
      </c>
      <c r="P978">
        <f>-577.629679343336 -26.9860143439489 -365.33318821216</f>
        <v>-969.94888189944481</v>
      </c>
      <c r="Q978" t="s">
        <v>22451</v>
      </c>
      <c r="R978" t="s">
        <v>22452</v>
      </c>
      <c r="S978" t="s">
        <v>22453</v>
      </c>
      <c r="T978" t="s">
        <v>22454</v>
      </c>
      <c r="U978" t="s">
        <v>22455</v>
      </c>
      <c r="V978" t="s">
        <v>22456</v>
      </c>
      <c r="W978" t="s">
        <v>22457</v>
      </c>
      <c r="X978" t="s">
        <v>22458</v>
      </c>
      <c r="Y978" t="s">
        <v>22459</v>
      </c>
    </row>
    <row r="979" spans="1:25" x14ac:dyDescent="0.3">
      <c r="A979">
        <v>48900</v>
      </c>
      <c r="B979" t="s">
        <v>22460</v>
      </c>
      <c r="C979" t="s">
        <v>22461</v>
      </c>
      <c r="D979" t="s">
        <v>22462</v>
      </c>
      <c r="E979" t="s">
        <v>22463</v>
      </c>
      <c r="F979" t="s">
        <v>22464</v>
      </c>
      <c r="G979" t="s">
        <v>22465</v>
      </c>
      <c r="H979" t="s">
        <v>22466</v>
      </c>
      <c r="I979" t="s">
        <v>22467</v>
      </c>
      <c r="J979" t="s">
        <v>22468</v>
      </c>
      <c r="K979" t="s">
        <v>22469</v>
      </c>
      <c r="L979" t="s">
        <v>22470</v>
      </c>
      <c r="M979" t="s">
        <v>22471</v>
      </c>
      <c r="N979" t="s">
        <v>22472</v>
      </c>
      <c r="O979" t="s">
        <v>22473</v>
      </c>
      <c r="P979">
        <f>-574.931326661136 -26.5456057593867 -365.044558994215</f>
        <v>-966.52149141473774</v>
      </c>
      <c r="Q979" t="s">
        <v>22474</v>
      </c>
      <c r="R979" t="s">
        <v>22475</v>
      </c>
      <c r="S979" t="s">
        <v>22476</v>
      </c>
      <c r="T979" t="s">
        <v>22477</v>
      </c>
      <c r="U979" t="s">
        <v>22478</v>
      </c>
      <c r="V979" t="s">
        <v>22479</v>
      </c>
      <c r="W979" t="s">
        <v>22480</v>
      </c>
      <c r="X979" t="s">
        <v>22481</v>
      </c>
      <c r="Y979" t="s">
        <v>22482</v>
      </c>
    </row>
    <row r="980" spans="1:25" x14ac:dyDescent="0.3">
      <c r="A980">
        <v>48950</v>
      </c>
      <c r="B980" t="s">
        <v>22483</v>
      </c>
      <c r="C980" t="s">
        <v>22484</v>
      </c>
      <c r="D980" t="s">
        <v>22485</v>
      </c>
      <c r="E980" t="s">
        <v>22486</v>
      </c>
      <c r="F980" t="s">
        <v>22487</v>
      </c>
      <c r="G980" t="s">
        <v>22488</v>
      </c>
      <c r="H980" t="s">
        <v>22489</v>
      </c>
      <c r="I980" t="s">
        <v>22490</v>
      </c>
      <c r="J980" t="s">
        <v>22491</v>
      </c>
      <c r="K980" t="s">
        <v>22492</v>
      </c>
      <c r="L980" t="s">
        <v>22493</v>
      </c>
      <c r="M980" t="s">
        <v>22494</v>
      </c>
      <c r="N980" t="s">
        <v>22495</v>
      </c>
      <c r="O980" t="s">
        <v>22496</v>
      </c>
      <c r="P980">
        <f>-571.839465155542 -26.633242054121 -364.609927455746</f>
        <v>-963.08263466540893</v>
      </c>
      <c r="Q980" t="s">
        <v>22497</v>
      </c>
      <c r="R980" t="s">
        <v>22498</v>
      </c>
      <c r="S980" t="s">
        <v>22499</v>
      </c>
      <c r="T980" t="s">
        <v>22500</v>
      </c>
      <c r="U980" t="s">
        <v>22501</v>
      </c>
      <c r="V980" t="s">
        <v>22502</v>
      </c>
      <c r="W980" t="s">
        <v>22503</v>
      </c>
      <c r="X980" t="s">
        <v>22504</v>
      </c>
      <c r="Y980" t="s">
        <v>22505</v>
      </c>
    </row>
    <row r="981" spans="1:25" x14ac:dyDescent="0.3">
      <c r="A981">
        <v>49000</v>
      </c>
      <c r="B981" t="s">
        <v>22483</v>
      </c>
      <c r="C981" t="s">
        <v>22484</v>
      </c>
      <c r="D981" t="s">
        <v>22485</v>
      </c>
      <c r="E981" t="s">
        <v>22486</v>
      </c>
      <c r="F981" t="s">
        <v>22487</v>
      </c>
      <c r="G981" t="s">
        <v>22488</v>
      </c>
      <c r="H981" t="s">
        <v>22489</v>
      </c>
      <c r="I981" t="s">
        <v>22490</v>
      </c>
      <c r="J981" t="s">
        <v>22491</v>
      </c>
      <c r="K981" t="s">
        <v>22492</v>
      </c>
      <c r="L981" t="s">
        <v>22493</v>
      </c>
      <c r="M981" t="s">
        <v>22494</v>
      </c>
      <c r="N981" t="s">
        <v>22495</v>
      </c>
      <c r="O981" t="s">
        <v>22496</v>
      </c>
      <c r="P981">
        <f>-571.839465155542 -26.633242054121 -364.609927455746</f>
        <v>-963.08263466540893</v>
      </c>
      <c r="Q981" t="s">
        <v>22497</v>
      </c>
      <c r="R981" t="s">
        <v>22498</v>
      </c>
      <c r="S981" t="s">
        <v>22499</v>
      </c>
      <c r="T981" t="s">
        <v>22500</v>
      </c>
      <c r="U981" t="s">
        <v>22501</v>
      </c>
      <c r="V981" t="s">
        <v>22502</v>
      </c>
      <c r="W981" t="s">
        <v>22503</v>
      </c>
      <c r="X981" t="s">
        <v>22504</v>
      </c>
      <c r="Y981" t="s">
        <v>22505</v>
      </c>
    </row>
    <row r="982" spans="1:25" x14ac:dyDescent="0.3">
      <c r="A982">
        <v>49050</v>
      </c>
      <c r="B982" t="s">
        <v>22506</v>
      </c>
      <c r="C982" t="s">
        <v>22507</v>
      </c>
      <c r="D982" t="s">
        <v>22508</v>
      </c>
      <c r="E982" t="s">
        <v>22509</v>
      </c>
      <c r="F982" t="s">
        <v>22510</v>
      </c>
      <c r="G982" t="s">
        <v>22511</v>
      </c>
      <c r="H982" t="s">
        <v>22512</v>
      </c>
      <c r="I982" t="s">
        <v>22513</v>
      </c>
      <c r="J982" t="s">
        <v>22514</v>
      </c>
      <c r="K982" t="s">
        <v>22515</v>
      </c>
      <c r="L982" t="s">
        <v>22516</v>
      </c>
      <c r="M982" t="s">
        <v>22517</v>
      </c>
      <c r="N982" t="s">
        <v>22518</v>
      </c>
      <c r="O982" t="s">
        <v>22519</v>
      </c>
      <c r="P982">
        <f>-570.738430728687 -26.1571973685718 -364.516825310773</f>
        <v>-961.41245340803187</v>
      </c>
      <c r="Q982" t="s">
        <v>22520</v>
      </c>
      <c r="R982" t="s">
        <v>22521</v>
      </c>
      <c r="S982" t="s">
        <v>22522</v>
      </c>
      <c r="T982" t="s">
        <v>22523</v>
      </c>
      <c r="U982" t="s">
        <v>22524</v>
      </c>
      <c r="V982" t="s">
        <v>22525</v>
      </c>
      <c r="W982" t="s">
        <v>22526</v>
      </c>
      <c r="X982" t="s">
        <v>22527</v>
      </c>
      <c r="Y982" t="s">
        <v>22528</v>
      </c>
    </row>
    <row r="983" spans="1:25" x14ac:dyDescent="0.3">
      <c r="A983">
        <v>49100</v>
      </c>
      <c r="B983" t="s">
        <v>22529</v>
      </c>
      <c r="C983" t="s">
        <v>22530</v>
      </c>
      <c r="D983" t="s">
        <v>22531</v>
      </c>
      <c r="E983" t="s">
        <v>22532</v>
      </c>
      <c r="F983" t="s">
        <v>22533</v>
      </c>
      <c r="G983" t="s">
        <v>22534</v>
      </c>
      <c r="H983" t="s">
        <v>22535</v>
      </c>
      <c r="I983" t="s">
        <v>22536</v>
      </c>
      <c r="J983" t="s">
        <v>22537</v>
      </c>
      <c r="K983" t="s">
        <v>22538</v>
      </c>
      <c r="L983" t="s">
        <v>22539</v>
      </c>
      <c r="M983" t="s">
        <v>22540</v>
      </c>
      <c r="N983" t="s">
        <v>22541</v>
      </c>
      <c r="O983" t="s">
        <v>22542</v>
      </c>
      <c r="P983">
        <f>-565.414439835379 -27.7004793710103 -364.982610478671</f>
        <v>-958.09752968506018</v>
      </c>
      <c r="Q983" t="s">
        <v>22543</v>
      </c>
      <c r="R983" t="s">
        <v>22544</v>
      </c>
      <c r="S983" t="s">
        <v>22545</v>
      </c>
      <c r="T983" t="s">
        <v>22546</v>
      </c>
      <c r="U983" t="s">
        <v>22547</v>
      </c>
      <c r="V983" t="s">
        <v>22548</v>
      </c>
      <c r="W983" t="s">
        <v>22549</v>
      </c>
      <c r="X983" t="s">
        <v>22550</v>
      </c>
      <c r="Y983" t="s">
        <v>22551</v>
      </c>
    </row>
    <row r="984" spans="1:25" x14ac:dyDescent="0.3">
      <c r="A984">
        <v>49150</v>
      </c>
      <c r="B984" t="s">
        <v>22552</v>
      </c>
      <c r="C984" t="s">
        <v>22553</v>
      </c>
      <c r="D984" t="s">
        <v>22554</v>
      </c>
      <c r="E984" t="s">
        <v>22555</v>
      </c>
      <c r="F984" t="s">
        <v>22556</v>
      </c>
      <c r="G984" t="s">
        <v>22557</v>
      </c>
      <c r="H984" t="s">
        <v>22558</v>
      </c>
      <c r="I984" t="s">
        <v>22559</v>
      </c>
      <c r="J984" t="s">
        <v>22560</v>
      </c>
      <c r="K984" t="s">
        <v>22561</v>
      </c>
      <c r="L984" t="s">
        <v>22562</v>
      </c>
      <c r="M984" t="s">
        <v>22563</v>
      </c>
      <c r="N984" t="s">
        <v>22564</v>
      </c>
      <c r="O984" t="s">
        <v>22565</v>
      </c>
      <c r="P984">
        <f>-563.957971482369 -28.8751700225496 -365.073369931188</f>
        <v>-957.90651143610648</v>
      </c>
      <c r="Q984" t="s">
        <v>22566</v>
      </c>
      <c r="R984" t="s">
        <v>22567</v>
      </c>
      <c r="S984" t="s">
        <v>22568</v>
      </c>
      <c r="T984" t="s">
        <v>22569</v>
      </c>
      <c r="U984" t="s">
        <v>22570</v>
      </c>
      <c r="V984" t="s">
        <v>22571</v>
      </c>
      <c r="W984" t="s">
        <v>22572</v>
      </c>
      <c r="X984" t="s">
        <v>22573</v>
      </c>
      <c r="Y984" t="s">
        <v>22574</v>
      </c>
    </row>
    <row r="985" spans="1:25" x14ac:dyDescent="0.3">
      <c r="A985">
        <v>49200</v>
      </c>
      <c r="B985" t="s">
        <v>22575</v>
      </c>
      <c r="C985" t="s">
        <v>22576</v>
      </c>
      <c r="D985" t="s">
        <v>22577</v>
      </c>
      <c r="E985" t="s">
        <v>22578</v>
      </c>
      <c r="F985" t="s">
        <v>22579</v>
      </c>
      <c r="G985" t="s">
        <v>22580</v>
      </c>
      <c r="H985" t="s">
        <v>22581</v>
      </c>
      <c r="I985" t="s">
        <v>22582</v>
      </c>
      <c r="J985" t="s">
        <v>22583</v>
      </c>
      <c r="K985" t="s">
        <v>22584</v>
      </c>
      <c r="L985" t="s">
        <v>22585</v>
      </c>
      <c r="M985" t="s">
        <v>22586</v>
      </c>
      <c r="N985" t="s">
        <v>22587</v>
      </c>
      <c r="O985" t="s">
        <v>22588</v>
      </c>
      <c r="P985">
        <f>-561.84607902456 -30.4301790667837 -365.274758955126</f>
        <v>-957.55101704646972</v>
      </c>
      <c r="Q985" t="s">
        <v>22589</v>
      </c>
      <c r="R985" t="s">
        <v>22590</v>
      </c>
      <c r="S985" t="s">
        <v>22591</v>
      </c>
      <c r="T985" t="s">
        <v>22592</v>
      </c>
      <c r="U985" t="s">
        <v>22593</v>
      </c>
      <c r="V985" t="s">
        <v>22594</v>
      </c>
      <c r="W985" t="s">
        <v>22595</v>
      </c>
      <c r="X985" t="s">
        <v>22596</v>
      </c>
      <c r="Y985" t="s">
        <v>22597</v>
      </c>
    </row>
    <row r="986" spans="1:25" x14ac:dyDescent="0.3">
      <c r="A986">
        <v>49250</v>
      </c>
      <c r="B986" t="s">
        <v>22598</v>
      </c>
      <c r="C986" t="s">
        <v>22599</v>
      </c>
      <c r="D986" t="s">
        <v>22600</v>
      </c>
      <c r="E986" t="s">
        <v>22601</v>
      </c>
      <c r="F986" t="s">
        <v>22602</v>
      </c>
      <c r="G986" t="s">
        <v>22603</v>
      </c>
      <c r="H986" t="s">
        <v>22604</v>
      </c>
      <c r="I986" t="s">
        <v>22605</v>
      </c>
      <c r="J986" t="s">
        <v>22606</v>
      </c>
      <c r="K986" t="s">
        <v>22607</v>
      </c>
      <c r="L986" t="s">
        <v>22608</v>
      </c>
      <c r="M986" t="s">
        <v>22609</v>
      </c>
      <c r="N986" t="s">
        <v>22610</v>
      </c>
      <c r="O986" t="s">
        <v>22611</v>
      </c>
      <c r="P986">
        <f>-561.025683413557 -30.8634900278118 -365.201944751834</f>
        <v>-957.09111819320287</v>
      </c>
      <c r="Q986" t="s">
        <v>22612</v>
      </c>
      <c r="R986" t="s">
        <v>22613</v>
      </c>
      <c r="S986" t="s">
        <v>22614</v>
      </c>
      <c r="T986" t="s">
        <v>22615</v>
      </c>
      <c r="U986" t="s">
        <v>22616</v>
      </c>
      <c r="V986" t="s">
        <v>22617</v>
      </c>
      <c r="W986" t="s">
        <v>22618</v>
      </c>
      <c r="X986" t="s">
        <v>22619</v>
      </c>
      <c r="Y986" t="s">
        <v>22620</v>
      </c>
    </row>
    <row r="987" spans="1:25" x14ac:dyDescent="0.3">
      <c r="A987">
        <v>49300</v>
      </c>
      <c r="B987" t="s">
        <v>22621</v>
      </c>
      <c r="C987" t="s">
        <v>22622</v>
      </c>
      <c r="D987" t="s">
        <v>22623</v>
      </c>
      <c r="E987" t="s">
        <v>22624</v>
      </c>
      <c r="F987" t="s">
        <v>22625</v>
      </c>
      <c r="G987" t="s">
        <v>22626</v>
      </c>
      <c r="H987" t="s">
        <v>22627</v>
      </c>
      <c r="I987" t="s">
        <v>22628</v>
      </c>
      <c r="J987" t="s">
        <v>22629</v>
      </c>
      <c r="K987" t="s">
        <v>22630</v>
      </c>
      <c r="L987" t="s">
        <v>22631</v>
      </c>
      <c r="M987" t="s">
        <v>22632</v>
      </c>
      <c r="N987" t="s">
        <v>22633</v>
      </c>
      <c r="O987" t="s">
        <v>22634</v>
      </c>
      <c r="P987">
        <f>-560.095628190813 -31.7723043795638 -365.037171421301</f>
        <v>-956.90510399167783</v>
      </c>
      <c r="Q987" t="s">
        <v>22635</v>
      </c>
      <c r="R987" t="s">
        <v>22636</v>
      </c>
      <c r="S987" t="s">
        <v>22637</v>
      </c>
      <c r="T987" t="s">
        <v>22638</v>
      </c>
      <c r="U987" t="s">
        <v>22639</v>
      </c>
      <c r="V987" t="s">
        <v>22640</v>
      </c>
      <c r="W987" t="s">
        <v>22641</v>
      </c>
      <c r="X987" t="s">
        <v>22642</v>
      </c>
      <c r="Y987" t="s">
        <v>22643</v>
      </c>
    </row>
    <row r="988" spans="1:25" x14ac:dyDescent="0.3">
      <c r="A988">
        <v>49350</v>
      </c>
      <c r="B988" t="s">
        <v>22644</v>
      </c>
      <c r="C988" t="s">
        <v>22645</v>
      </c>
      <c r="D988" t="s">
        <v>22646</v>
      </c>
      <c r="E988" t="s">
        <v>22647</v>
      </c>
      <c r="F988" t="s">
        <v>22648</v>
      </c>
      <c r="G988" t="s">
        <v>22649</v>
      </c>
      <c r="H988" t="s">
        <v>22650</v>
      </c>
      <c r="I988" t="s">
        <v>22651</v>
      </c>
      <c r="J988" t="s">
        <v>22652</v>
      </c>
      <c r="K988" t="s">
        <v>22653</v>
      </c>
      <c r="L988" t="s">
        <v>22654</v>
      </c>
      <c r="M988" t="s">
        <v>22655</v>
      </c>
      <c r="N988" t="s">
        <v>22656</v>
      </c>
      <c r="O988" t="s">
        <v>22657</v>
      </c>
      <c r="P988">
        <f>-559.642133973389 -32.3005730137475 -365.024604422628</f>
        <v>-956.96731140976453</v>
      </c>
      <c r="Q988" t="s">
        <v>22658</v>
      </c>
      <c r="R988" t="s">
        <v>22659</v>
      </c>
      <c r="S988" t="s">
        <v>22660</v>
      </c>
      <c r="T988" t="s">
        <v>22661</v>
      </c>
      <c r="U988" t="s">
        <v>22662</v>
      </c>
      <c r="V988" t="s">
        <v>22663</v>
      </c>
      <c r="W988" t="s">
        <v>22664</v>
      </c>
      <c r="X988" t="s">
        <v>22665</v>
      </c>
      <c r="Y988" t="s">
        <v>22666</v>
      </c>
    </row>
    <row r="989" spans="1:25" x14ac:dyDescent="0.3">
      <c r="A989">
        <v>49400</v>
      </c>
      <c r="B989" t="s">
        <v>22667</v>
      </c>
      <c r="C989" t="s">
        <v>22668</v>
      </c>
      <c r="D989" t="s">
        <v>22669</v>
      </c>
      <c r="E989" t="s">
        <v>22670</v>
      </c>
      <c r="F989" t="s">
        <v>22671</v>
      </c>
      <c r="G989" t="s">
        <v>22672</v>
      </c>
      <c r="H989" t="s">
        <v>22673</v>
      </c>
      <c r="I989" t="s">
        <v>22674</v>
      </c>
      <c r="J989" t="s">
        <v>22675</v>
      </c>
      <c r="K989" t="s">
        <v>22676</v>
      </c>
      <c r="L989" t="s">
        <v>22677</v>
      </c>
      <c r="M989" t="s">
        <v>22678</v>
      </c>
      <c r="N989" t="s">
        <v>22679</v>
      </c>
      <c r="O989" t="s">
        <v>22680</v>
      </c>
      <c r="P989">
        <f>-558.805112629612 -33.6935227372558 -365.181248356445</f>
        <v>-957.67988372331274</v>
      </c>
      <c r="Q989" t="s">
        <v>22681</v>
      </c>
      <c r="R989" t="s">
        <v>22682</v>
      </c>
      <c r="S989" t="s">
        <v>22683</v>
      </c>
      <c r="T989" t="s">
        <v>22684</v>
      </c>
      <c r="U989" t="s">
        <v>22685</v>
      </c>
      <c r="V989" t="s">
        <v>22686</v>
      </c>
      <c r="W989" t="s">
        <v>22687</v>
      </c>
      <c r="X989" t="s">
        <v>22688</v>
      </c>
      <c r="Y989" t="s">
        <v>22689</v>
      </c>
    </row>
    <row r="990" spans="1:25" x14ac:dyDescent="0.3">
      <c r="A990">
        <v>49450</v>
      </c>
      <c r="B990" t="s">
        <v>22690</v>
      </c>
      <c r="C990" t="s">
        <v>22691</v>
      </c>
      <c r="D990" t="s">
        <v>22692</v>
      </c>
      <c r="E990" t="s">
        <v>22693</v>
      </c>
      <c r="F990" t="s">
        <v>22694</v>
      </c>
      <c r="G990" t="s">
        <v>22695</v>
      </c>
      <c r="H990" t="s">
        <v>22696</v>
      </c>
      <c r="I990" t="s">
        <v>22697</v>
      </c>
      <c r="J990" t="s">
        <v>22698</v>
      </c>
      <c r="K990" t="s">
        <v>22699</v>
      </c>
      <c r="L990" t="s">
        <v>22700</v>
      </c>
      <c r="M990" t="s">
        <v>22701</v>
      </c>
      <c r="N990" t="s">
        <v>22702</v>
      </c>
      <c r="O990" t="s">
        <v>22703</v>
      </c>
      <c r="P990">
        <f>-558.699405545237 -34.4148661214952 -365.237953149593</f>
        <v>-958.35222481632513</v>
      </c>
      <c r="Q990" t="s">
        <v>22704</v>
      </c>
      <c r="R990" t="s">
        <v>22705</v>
      </c>
      <c r="S990" t="s">
        <v>22706</v>
      </c>
      <c r="T990" t="s">
        <v>22707</v>
      </c>
      <c r="U990" t="s">
        <v>22708</v>
      </c>
      <c r="V990" t="s">
        <v>22709</v>
      </c>
      <c r="W990" t="s">
        <v>22710</v>
      </c>
      <c r="X990" t="s">
        <v>22711</v>
      </c>
      <c r="Y990" t="s">
        <v>22712</v>
      </c>
    </row>
    <row r="991" spans="1:25" x14ac:dyDescent="0.3">
      <c r="A991">
        <v>49500</v>
      </c>
      <c r="B991" t="s">
        <v>22713</v>
      </c>
      <c r="C991" t="s">
        <v>22714</v>
      </c>
      <c r="D991" t="s">
        <v>22715</v>
      </c>
      <c r="E991" t="s">
        <v>22716</v>
      </c>
      <c r="F991" t="s">
        <v>22717</v>
      </c>
      <c r="G991" t="s">
        <v>22718</v>
      </c>
      <c r="H991" t="s">
        <v>22719</v>
      </c>
      <c r="I991" t="s">
        <v>22720</v>
      </c>
      <c r="J991" t="s">
        <v>22721</v>
      </c>
      <c r="K991" t="s">
        <v>22722</v>
      </c>
      <c r="L991" t="s">
        <v>22723</v>
      </c>
      <c r="M991" t="s">
        <v>22724</v>
      </c>
      <c r="N991" t="s">
        <v>22725</v>
      </c>
      <c r="O991" t="s">
        <v>22726</v>
      </c>
      <c r="P991">
        <f>-558.872728473424 -35.2263995898388 -365.136210993933</f>
        <v>-959.2353390571958</v>
      </c>
      <c r="Q991" t="s">
        <v>22727</v>
      </c>
      <c r="R991" t="s">
        <v>22728</v>
      </c>
      <c r="S991" t="s">
        <v>22729</v>
      </c>
      <c r="T991" t="s">
        <v>22730</v>
      </c>
      <c r="U991" t="s">
        <v>22731</v>
      </c>
      <c r="V991" t="s">
        <v>22732</v>
      </c>
      <c r="W991" t="s">
        <v>22733</v>
      </c>
      <c r="X991" t="s">
        <v>22734</v>
      </c>
      <c r="Y991" t="s">
        <v>22735</v>
      </c>
    </row>
    <row r="992" spans="1:25" x14ac:dyDescent="0.3">
      <c r="A992">
        <v>49550</v>
      </c>
      <c r="B992" t="s">
        <v>22736</v>
      </c>
      <c r="C992" t="s">
        <v>22737</v>
      </c>
      <c r="D992" t="s">
        <v>22738</v>
      </c>
      <c r="E992" t="s">
        <v>22739</v>
      </c>
      <c r="F992" t="s">
        <v>22740</v>
      </c>
      <c r="G992" t="s">
        <v>22741</v>
      </c>
      <c r="H992" t="s">
        <v>22742</v>
      </c>
      <c r="I992" t="s">
        <v>22743</v>
      </c>
      <c r="J992" t="s">
        <v>22744</v>
      </c>
      <c r="K992" t="s">
        <v>22745</v>
      </c>
      <c r="L992" t="s">
        <v>22746</v>
      </c>
      <c r="M992" t="s">
        <v>22747</v>
      </c>
      <c r="N992" t="s">
        <v>22748</v>
      </c>
      <c r="O992" t="s">
        <v>22749</v>
      </c>
      <c r="P992">
        <f>-559.11223007201 -35.7032376400298 -365.12255496541</f>
        <v>-959.93802267744979</v>
      </c>
      <c r="Q992" t="s">
        <v>22750</v>
      </c>
      <c r="R992" t="s">
        <v>22751</v>
      </c>
      <c r="S992" t="s">
        <v>22752</v>
      </c>
      <c r="T992" t="s">
        <v>22753</v>
      </c>
      <c r="U992" t="s">
        <v>22754</v>
      </c>
      <c r="V992" t="s">
        <v>22755</v>
      </c>
      <c r="W992" t="s">
        <v>22756</v>
      </c>
      <c r="X992" t="s">
        <v>22757</v>
      </c>
      <c r="Y992" t="s">
        <v>22758</v>
      </c>
    </row>
    <row r="993" spans="1:25" x14ac:dyDescent="0.3">
      <c r="A993">
        <v>49600</v>
      </c>
      <c r="B993" t="s">
        <v>22759</v>
      </c>
      <c r="C993" t="s">
        <v>22760</v>
      </c>
      <c r="D993" t="s">
        <v>22761</v>
      </c>
      <c r="E993" t="s">
        <v>22762</v>
      </c>
      <c r="F993" t="s">
        <v>22763</v>
      </c>
      <c r="G993" t="s">
        <v>22764</v>
      </c>
      <c r="H993" t="s">
        <v>22765</v>
      </c>
      <c r="I993" t="s">
        <v>22766</v>
      </c>
      <c r="J993" t="s">
        <v>22767</v>
      </c>
      <c r="K993" t="s">
        <v>22768</v>
      </c>
      <c r="L993" t="s">
        <v>22769</v>
      </c>
      <c r="M993" t="s">
        <v>22770</v>
      </c>
      <c r="N993" t="s">
        <v>22771</v>
      </c>
      <c r="O993" t="s">
        <v>22772</v>
      </c>
      <c r="P993">
        <f>-559.303519863641 -36.2824386673901 -365.244561025232</f>
        <v>-960.83051955626308</v>
      </c>
      <c r="Q993" t="s">
        <v>22773</v>
      </c>
      <c r="R993" t="s">
        <v>22774</v>
      </c>
      <c r="S993" t="s">
        <v>22775</v>
      </c>
      <c r="T993" t="s">
        <v>22776</v>
      </c>
      <c r="U993" t="s">
        <v>22777</v>
      </c>
      <c r="V993" t="s">
        <v>22778</v>
      </c>
      <c r="W993" t="s">
        <v>22779</v>
      </c>
      <c r="X993" t="s">
        <v>22780</v>
      </c>
      <c r="Y993" t="s">
        <v>22781</v>
      </c>
    </row>
    <row r="994" spans="1:25" x14ac:dyDescent="0.3">
      <c r="A994">
        <v>49650</v>
      </c>
      <c r="B994" t="s">
        <v>22782</v>
      </c>
      <c r="C994" t="s">
        <v>22783</v>
      </c>
      <c r="D994" t="s">
        <v>22784</v>
      </c>
      <c r="E994" t="s">
        <v>22785</v>
      </c>
      <c r="F994" t="s">
        <v>22786</v>
      </c>
      <c r="G994" t="s">
        <v>22787</v>
      </c>
      <c r="H994" t="s">
        <v>22788</v>
      </c>
      <c r="I994" t="s">
        <v>22789</v>
      </c>
      <c r="J994" t="s">
        <v>22790</v>
      </c>
      <c r="K994" t="s">
        <v>22791</v>
      </c>
      <c r="L994" t="s">
        <v>22792</v>
      </c>
      <c r="M994" t="s">
        <v>22793</v>
      </c>
      <c r="N994" t="s">
        <v>22794</v>
      </c>
      <c r="O994" t="s">
        <v>22795</v>
      </c>
      <c r="P994">
        <f>-559.291833498743 -36.8012892440522 -365.387595340959</f>
        <v>-961.48071808375425</v>
      </c>
      <c r="Q994" t="s">
        <v>22796</v>
      </c>
      <c r="R994" t="s">
        <v>22797</v>
      </c>
      <c r="S994" t="s">
        <v>22798</v>
      </c>
      <c r="T994" t="s">
        <v>22799</v>
      </c>
      <c r="U994" t="s">
        <v>22800</v>
      </c>
      <c r="V994" t="s">
        <v>22801</v>
      </c>
      <c r="W994" t="s">
        <v>22802</v>
      </c>
      <c r="X994" t="s">
        <v>22803</v>
      </c>
      <c r="Y994" t="s">
        <v>22804</v>
      </c>
    </row>
    <row r="995" spans="1:25" x14ac:dyDescent="0.3">
      <c r="A995">
        <v>49700</v>
      </c>
      <c r="B995" t="s">
        <v>22805</v>
      </c>
      <c r="C995" t="s">
        <v>22806</v>
      </c>
      <c r="D995" t="s">
        <v>22807</v>
      </c>
      <c r="E995" t="s">
        <v>22808</v>
      </c>
      <c r="F995" t="s">
        <v>22809</v>
      </c>
      <c r="G995" t="s">
        <v>22810</v>
      </c>
      <c r="H995" t="s">
        <v>22811</v>
      </c>
      <c r="I995" t="s">
        <v>22812</v>
      </c>
      <c r="J995" t="s">
        <v>22813</v>
      </c>
      <c r="K995" t="s">
        <v>22814</v>
      </c>
      <c r="L995" t="s">
        <v>22815</v>
      </c>
      <c r="M995" t="s">
        <v>22816</v>
      </c>
      <c r="N995" t="s">
        <v>22817</v>
      </c>
      <c r="O995" t="s">
        <v>22818</v>
      </c>
      <c r="P995">
        <f>-559.326763227783 -38.6344431734203 -365.885573995503</f>
        <v>-963.84678039670632</v>
      </c>
      <c r="Q995" t="s">
        <v>22819</v>
      </c>
      <c r="R995" t="s">
        <v>22820</v>
      </c>
      <c r="S995" t="s">
        <v>22821</v>
      </c>
      <c r="T995" t="s">
        <v>22822</v>
      </c>
      <c r="U995" t="s">
        <v>22823</v>
      </c>
      <c r="V995" t="s">
        <v>22824</v>
      </c>
      <c r="W995" t="s">
        <v>22825</v>
      </c>
      <c r="X995" t="s">
        <v>22826</v>
      </c>
      <c r="Y995" t="s">
        <v>22827</v>
      </c>
    </row>
    <row r="996" spans="1:25" x14ac:dyDescent="0.3">
      <c r="A996">
        <v>49750</v>
      </c>
      <c r="B996" t="s">
        <v>22828</v>
      </c>
      <c r="C996" t="s">
        <v>22829</v>
      </c>
      <c r="D996" t="s">
        <v>22830</v>
      </c>
      <c r="E996" t="s">
        <v>22831</v>
      </c>
      <c r="F996" t="s">
        <v>22832</v>
      </c>
      <c r="G996" t="s">
        <v>22833</v>
      </c>
      <c r="H996" t="s">
        <v>22834</v>
      </c>
      <c r="I996" t="s">
        <v>22835</v>
      </c>
      <c r="J996" t="s">
        <v>22836</v>
      </c>
      <c r="K996" t="s">
        <v>22837</v>
      </c>
      <c r="L996" t="s">
        <v>22838</v>
      </c>
      <c r="M996" t="s">
        <v>22839</v>
      </c>
      <c r="N996" t="s">
        <v>22840</v>
      </c>
      <c r="O996" t="s">
        <v>22841</v>
      </c>
      <c r="P996">
        <f>-559.530571545362 -39.7507662959094 -366.039726044507</f>
        <v>-965.32106388577847</v>
      </c>
      <c r="Q996" t="s">
        <v>22842</v>
      </c>
      <c r="R996" t="s">
        <v>22843</v>
      </c>
      <c r="S996" t="s">
        <v>22844</v>
      </c>
      <c r="T996" t="s">
        <v>22845</v>
      </c>
      <c r="U996" t="s">
        <v>22846</v>
      </c>
      <c r="V996" t="s">
        <v>22847</v>
      </c>
      <c r="W996" t="s">
        <v>22848</v>
      </c>
      <c r="X996" t="s">
        <v>22849</v>
      </c>
      <c r="Y996" t="s">
        <v>22850</v>
      </c>
    </row>
    <row r="997" spans="1:25" x14ac:dyDescent="0.3">
      <c r="A997">
        <v>49800</v>
      </c>
      <c r="B997" t="s">
        <v>22851</v>
      </c>
      <c r="C997" t="s">
        <v>22852</v>
      </c>
      <c r="D997" t="s">
        <v>22853</v>
      </c>
      <c r="E997" t="s">
        <v>22854</v>
      </c>
      <c r="F997" t="s">
        <v>22855</v>
      </c>
      <c r="G997" t="s">
        <v>22856</v>
      </c>
      <c r="H997" t="s">
        <v>22857</v>
      </c>
      <c r="I997" t="s">
        <v>22858</v>
      </c>
      <c r="J997" t="s">
        <v>22859</v>
      </c>
      <c r="K997" t="s">
        <v>22860</v>
      </c>
      <c r="L997" t="s">
        <v>22861</v>
      </c>
      <c r="M997" t="s">
        <v>22862</v>
      </c>
      <c r="N997" t="s">
        <v>22863</v>
      </c>
      <c r="O997" t="s">
        <v>22864</v>
      </c>
      <c r="P997">
        <f>-560.14086331807 -41.4028036162078 -366.244059442844</f>
        <v>-967.78772637712188</v>
      </c>
      <c r="Q997" t="s">
        <v>22865</v>
      </c>
      <c r="R997" t="s">
        <v>22866</v>
      </c>
      <c r="S997" t="s">
        <v>22867</v>
      </c>
      <c r="T997" t="s">
        <v>22868</v>
      </c>
      <c r="U997" t="s">
        <v>22869</v>
      </c>
      <c r="V997" t="s">
        <v>22870</v>
      </c>
      <c r="W997" t="s">
        <v>22871</v>
      </c>
      <c r="X997" t="s">
        <v>22872</v>
      </c>
      <c r="Y997" t="s">
        <v>22873</v>
      </c>
    </row>
    <row r="998" spans="1:25" x14ac:dyDescent="0.3">
      <c r="A998">
        <v>49850</v>
      </c>
      <c r="B998" t="s">
        <v>22874</v>
      </c>
      <c r="C998" t="s">
        <v>22875</v>
      </c>
      <c r="D998" t="s">
        <v>22876</v>
      </c>
      <c r="E998" t="s">
        <v>22877</v>
      </c>
      <c r="F998" t="s">
        <v>22878</v>
      </c>
      <c r="G998" t="s">
        <v>22879</v>
      </c>
      <c r="H998" t="s">
        <v>22880</v>
      </c>
      <c r="I998" t="s">
        <v>22881</v>
      </c>
      <c r="J998" t="s">
        <v>22882</v>
      </c>
      <c r="K998" t="s">
        <v>22883</v>
      </c>
      <c r="L998" t="s">
        <v>22884</v>
      </c>
      <c r="M998" t="s">
        <v>22885</v>
      </c>
      <c r="N998" t="s">
        <v>22886</v>
      </c>
      <c r="O998" t="s">
        <v>22887</v>
      </c>
      <c r="P998">
        <f>-560.442848015684 -41.3866477132806 -366.240132989408</f>
        <v>-968.06962871837254</v>
      </c>
      <c r="Q998" t="s">
        <v>22888</v>
      </c>
      <c r="R998" t="s">
        <v>22889</v>
      </c>
      <c r="S998" t="s">
        <v>22890</v>
      </c>
      <c r="T998" t="s">
        <v>22891</v>
      </c>
      <c r="U998" t="s">
        <v>22892</v>
      </c>
      <c r="V998" t="s">
        <v>22893</v>
      </c>
      <c r="W998" t="s">
        <v>22894</v>
      </c>
      <c r="X998" t="s">
        <v>22895</v>
      </c>
      <c r="Y998" t="s">
        <v>22896</v>
      </c>
    </row>
    <row r="999" spans="1:25" x14ac:dyDescent="0.3">
      <c r="A999">
        <v>49900</v>
      </c>
      <c r="B999" t="s">
        <v>22897</v>
      </c>
      <c r="C999" t="s">
        <v>22898</v>
      </c>
      <c r="D999" t="s">
        <v>22899</v>
      </c>
      <c r="E999" t="s">
        <v>22900</v>
      </c>
      <c r="F999" t="s">
        <v>22901</v>
      </c>
      <c r="G999" t="s">
        <v>22902</v>
      </c>
      <c r="H999" t="s">
        <v>22903</v>
      </c>
      <c r="I999" t="s">
        <v>22904</v>
      </c>
      <c r="J999" t="s">
        <v>22905</v>
      </c>
      <c r="K999" t="s">
        <v>22906</v>
      </c>
      <c r="L999" t="s">
        <v>22907</v>
      </c>
      <c r="M999" t="s">
        <v>22908</v>
      </c>
      <c r="N999" t="s">
        <v>22909</v>
      </c>
      <c r="O999" t="s">
        <v>22910</v>
      </c>
      <c r="P999">
        <f>-560.99589705215 -41.4273369273678 -366.303020141069</f>
        <v>-968.72625412058687</v>
      </c>
      <c r="Q999" t="s">
        <v>22911</v>
      </c>
      <c r="R999" t="s">
        <v>22912</v>
      </c>
      <c r="S999" t="s">
        <v>22913</v>
      </c>
      <c r="T999" t="s">
        <v>22914</v>
      </c>
      <c r="U999" t="s">
        <v>22915</v>
      </c>
      <c r="V999" t="s">
        <v>22916</v>
      </c>
      <c r="W999" t="s">
        <v>22917</v>
      </c>
      <c r="X999" t="s">
        <v>22918</v>
      </c>
      <c r="Y999" t="s">
        <v>22919</v>
      </c>
    </row>
    <row r="1000" spans="1:25" x14ac:dyDescent="0.3">
      <c r="A1000">
        <v>49950</v>
      </c>
      <c r="B1000" t="s">
        <v>22920</v>
      </c>
      <c r="C1000" t="s">
        <v>22921</v>
      </c>
      <c r="D1000" t="s">
        <v>22922</v>
      </c>
      <c r="E1000" t="s">
        <v>22923</v>
      </c>
      <c r="F1000" t="s">
        <v>22924</v>
      </c>
      <c r="G1000" t="s">
        <v>22925</v>
      </c>
      <c r="H1000" t="s">
        <v>22926</v>
      </c>
      <c r="I1000" t="s">
        <v>22927</v>
      </c>
      <c r="J1000" t="s">
        <v>22928</v>
      </c>
      <c r="K1000" t="s">
        <v>22929</v>
      </c>
      <c r="L1000" t="s">
        <v>22930</v>
      </c>
      <c r="M1000" t="s">
        <v>22931</v>
      </c>
      <c r="N1000" t="s">
        <v>22932</v>
      </c>
      <c r="O1000" t="s">
        <v>22933</v>
      </c>
      <c r="P1000">
        <f>-561.540082686598 -41.8140775168667 -366.322825312589</f>
        <v>-969.67698551605372</v>
      </c>
      <c r="Q1000" t="s">
        <v>22934</v>
      </c>
      <c r="R1000" t="s">
        <v>22935</v>
      </c>
      <c r="S1000" t="s">
        <v>22936</v>
      </c>
      <c r="T1000" t="s">
        <v>22937</v>
      </c>
      <c r="U1000" t="s">
        <v>22938</v>
      </c>
      <c r="V1000" t="s">
        <v>22939</v>
      </c>
      <c r="W1000" t="s">
        <v>22940</v>
      </c>
      <c r="X1000" t="s">
        <v>22941</v>
      </c>
      <c r="Y1000" t="s">
        <v>22942</v>
      </c>
    </row>
    <row r="1001" spans="1:25" x14ac:dyDescent="0.3">
      <c r="A1001">
        <v>50000</v>
      </c>
      <c r="B1001" t="s">
        <v>22943</v>
      </c>
      <c r="C1001" t="s">
        <v>22944</v>
      </c>
      <c r="D1001" t="s">
        <v>22945</v>
      </c>
      <c r="E1001" t="s">
        <v>22946</v>
      </c>
      <c r="F1001" t="s">
        <v>22947</v>
      </c>
      <c r="G1001" t="s">
        <v>22948</v>
      </c>
      <c r="H1001" t="s">
        <v>22949</v>
      </c>
      <c r="I1001" t="s">
        <v>22950</v>
      </c>
      <c r="J1001" t="s">
        <v>22951</v>
      </c>
      <c r="K1001" t="s">
        <v>22952</v>
      </c>
      <c r="L1001" t="s">
        <v>22953</v>
      </c>
      <c r="M1001" t="s">
        <v>22954</v>
      </c>
      <c r="N1001" t="s">
        <v>22955</v>
      </c>
      <c r="O1001" t="s">
        <v>22956</v>
      </c>
      <c r="P1001">
        <f>-562.399899673027 -42.9853983305986 -366.39003324323</f>
        <v>-971.77533124685556</v>
      </c>
      <c r="Q1001" t="s">
        <v>22957</v>
      </c>
      <c r="R1001" t="s">
        <v>22958</v>
      </c>
      <c r="S1001" t="s">
        <v>22959</v>
      </c>
      <c r="T1001" t="s">
        <v>22960</v>
      </c>
      <c r="U1001" t="s">
        <v>22961</v>
      </c>
      <c r="V1001" t="s">
        <v>22962</v>
      </c>
      <c r="W1001" t="s">
        <v>22963</v>
      </c>
      <c r="X1001" t="s">
        <v>22964</v>
      </c>
      <c r="Y1001" t="s">
        <v>22965</v>
      </c>
    </row>
    <row r="1002" spans="1:25" x14ac:dyDescent="0.3">
      <c r="A1002">
        <v>50050</v>
      </c>
      <c r="B1002" t="s">
        <v>22966</v>
      </c>
      <c r="C1002" t="s">
        <v>22967</v>
      </c>
      <c r="D1002" t="s">
        <v>22968</v>
      </c>
      <c r="E1002" t="s">
        <v>22969</v>
      </c>
      <c r="F1002" t="s">
        <v>22970</v>
      </c>
      <c r="G1002" t="s">
        <v>22971</v>
      </c>
      <c r="H1002" t="s">
        <v>22972</v>
      </c>
      <c r="I1002" t="s">
        <v>22973</v>
      </c>
      <c r="J1002" t="s">
        <v>22974</v>
      </c>
      <c r="K1002" t="s">
        <v>22975</v>
      </c>
      <c r="L1002" t="s">
        <v>22976</v>
      </c>
      <c r="M1002" t="s">
        <v>22977</v>
      </c>
      <c r="N1002" t="s">
        <v>22978</v>
      </c>
      <c r="O1002" t="s">
        <v>22979</v>
      </c>
      <c r="P1002">
        <f>-562.651714038926 -43.7377201600934 -366.41064122185</f>
        <v>-972.80007542086946</v>
      </c>
      <c r="Q1002" t="s">
        <v>22980</v>
      </c>
      <c r="R1002" t="s">
        <v>22981</v>
      </c>
      <c r="S1002" t="s">
        <v>22982</v>
      </c>
      <c r="T1002" t="s">
        <v>22983</v>
      </c>
      <c r="U1002" t="s">
        <v>22984</v>
      </c>
      <c r="V1002" t="s">
        <v>22985</v>
      </c>
      <c r="W1002" t="s">
        <v>22986</v>
      </c>
      <c r="X1002" t="s">
        <v>22987</v>
      </c>
      <c r="Y1002" t="s">
        <v>22988</v>
      </c>
    </row>
    <row r="1003" spans="1:25" x14ac:dyDescent="0.3">
      <c r="A1003">
        <v>50100</v>
      </c>
      <c r="B1003" t="s">
        <v>22989</v>
      </c>
      <c r="C1003" t="s">
        <v>22990</v>
      </c>
      <c r="D1003" t="s">
        <v>22991</v>
      </c>
      <c r="E1003" t="s">
        <v>22992</v>
      </c>
      <c r="F1003" t="s">
        <v>22993</v>
      </c>
      <c r="G1003" t="s">
        <v>22994</v>
      </c>
      <c r="H1003" t="s">
        <v>22995</v>
      </c>
      <c r="I1003" t="s">
        <v>22996</v>
      </c>
      <c r="J1003" t="s">
        <v>22997</v>
      </c>
      <c r="K1003" t="s">
        <v>22998</v>
      </c>
      <c r="L1003" t="s">
        <v>22999</v>
      </c>
      <c r="M1003" t="s">
        <v>23000</v>
      </c>
      <c r="N1003" t="s">
        <v>23001</v>
      </c>
      <c r="O1003" t="s">
        <v>23002</v>
      </c>
      <c r="P1003">
        <f>-563.065052008376 -45.2200135648027 -366.565032099562</f>
        <v>-974.85009767274073</v>
      </c>
      <c r="Q1003" t="s">
        <v>23003</v>
      </c>
      <c r="R1003" t="s">
        <v>23004</v>
      </c>
      <c r="S1003" t="s">
        <v>23005</v>
      </c>
      <c r="T1003" t="s">
        <v>23006</v>
      </c>
      <c r="U1003" t="s">
        <v>23007</v>
      </c>
      <c r="V1003" t="s">
        <v>23008</v>
      </c>
      <c r="W1003" t="s">
        <v>23009</v>
      </c>
      <c r="X1003" t="s">
        <v>23010</v>
      </c>
      <c r="Y1003" t="s">
        <v>23011</v>
      </c>
    </row>
    <row r="1004" spans="1:25" x14ac:dyDescent="0.3">
      <c r="A1004">
        <v>50150</v>
      </c>
      <c r="B1004" t="s">
        <v>23012</v>
      </c>
      <c r="C1004" t="s">
        <v>23013</v>
      </c>
      <c r="D1004" t="s">
        <v>23014</v>
      </c>
      <c r="E1004" t="s">
        <v>23015</v>
      </c>
      <c r="F1004" t="s">
        <v>23016</v>
      </c>
      <c r="G1004" t="s">
        <v>23017</v>
      </c>
      <c r="H1004" t="s">
        <v>23018</v>
      </c>
      <c r="I1004" t="s">
        <v>23019</v>
      </c>
      <c r="J1004" t="s">
        <v>23020</v>
      </c>
      <c r="K1004" t="s">
        <v>23021</v>
      </c>
      <c r="L1004" t="s">
        <v>23022</v>
      </c>
      <c r="M1004" t="s">
        <v>23023</v>
      </c>
      <c r="N1004" t="s">
        <v>23024</v>
      </c>
      <c r="O1004" t="s">
        <v>23025</v>
      </c>
      <c r="P1004">
        <f>-563.979209238558 -46.0234224517242 -366.706766789371</f>
        <v>-976.70939847965315</v>
      </c>
      <c r="Q1004" t="s">
        <v>23026</v>
      </c>
      <c r="R1004" t="s">
        <v>23027</v>
      </c>
      <c r="S1004" t="s">
        <v>23028</v>
      </c>
      <c r="T1004" t="s">
        <v>23029</v>
      </c>
      <c r="U1004" t="s">
        <v>23030</v>
      </c>
      <c r="V1004" t="s">
        <v>23031</v>
      </c>
      <c r="W1004" t="s">
        <v>23032</v>
      </c>
      <c r="X1004" t="s">
        <v>23033</v>
      </c>
      <c r="Y1004" t="s">
        <v>23034</v>
      </c>
    </row>
    <row r="1005" spans="1:25" x14ac:dyDescent="0.3">
      <c r="A1005">
        <v>50200</v>
      </c>
      <c r="B1005" t="s">
        <v>23035</v>
      </c>
      <c r="C1005" t="s">
        <v>23036</v>
      </c>
      <c r="D1005" t="s">
        <v>23037</v>
      </c>
      <c r="E1005" t="s">
        <v>23038</v>
      </c>
      <c r="F1005" t="s">
        <v>23039</v>
      </c>
      <c r="G1005" t="s">
        <v>23040</v>
      </c>
      <c r="H1005" t="s">
        <v>23041</v>
      </c>
      <c r="I1005" t="s">
        <v>23042</v>
      </c>
      <c r="J1005" t="s">
        <v>23043</v>
      </c>
      <c r="K1005" t="s">
        <v>23044</v>
      </c>
      <c r="L1005" t="s">
        <v>23045</v>
      </c>
      <c r="M1005" t="s">
        <v>23046</v>
      </c>
      <c r="N1005" t="s">
        <v>23047</v>
      </c>
      <c r="O1005" t="s">
        <v>23048</v>
      </c>
      <c r="P1005">
        <f>-564.217816525043 -46.4542950415766 -366.842469874473</f>
        <v>-977.51458144109256</v>
      </c>
      <c r="Q1005" t="s">
        <v>23049</v>
      </c>
      <c r="R1005" t="s">
        <v>23050</v>
      </c>
      <c r="S1005" t="s">
        <v>23051</v>
      </c>
      <c r="T1005" t="s">
        <v>23052</v>
      </c>
      <c r="U1005" t="s">
        <v>23053</v>
      </c>
      <c r="V1005" t="s">
        <v>23054</v>
      </c>
      <c r="W1005" t="s">
        <v>23055</v>
      </c>
      <c r="X1005" t="s">
        <v>23056</v>
      </c>
      <c r="Y1005" t="s">
        <v>23057</v>
      </c>
    </row>
    <row r="1006" spans="1:25" x14ac:dyDescent="0.3">
      <c r="A1006">
        <v>50250</v>
      </c>
      <c r="B1006" t="s">
        <v>23058</v>
      </c>
      <c r="C1006" t="s">
        <v>23059</v>
      </c>
      <c r="D1006" t="s">
        <v>23060</v>
      </c>
      <c r="E1006" t="s">
        <v>23061</v>
      </c>
      <c r="F1006" t="s">
        <v>23062</v>
      </c>
      <c r="G1006" t="s">
        <v>23063</v>
      </c>
      <c r="H1006" t="s">
        <v>23064</v>
      </c>
      <c r="I1006" t="s">
        <v>23065</v>
      </c>
      <c r="J1006" t="s">
        <v>23066</v>
      </c>
      <c r="K1006" t="s">
        <v>23067</v>
      </c>
      <c r="L1006" t="s">
        <v>23068</v>
      </c>
      <c r="M1006" t="s">
        <v>23069</v>
      </c>
      <c r="N1006" t="s">
        <v>23070</v>
      </c>
      <c r="O1006" t="s">
        <v>23071</v>
      </c>
      <c r="P1006">
        <f>-563.987941875116 -47.3000637035143 -367.175261320893</f>
        <v>-978.46326689952332</v>
      </c>
      <c r="Q1006" t="s">
        <v>23072</v>
      </c>
      <c r="R1006" t="s">
        <v>23073</v>
      </c>
      <c r="S1006" t="s">
        <v>23074</v>
      </c>
      <c r="T1006" t="s">
        <v>23075</v>
      </c>
      <c r="U1006" t="s">
        <v>23076</v>
      </c>
      <c r="V1006" t="s">
        <v>23077</v>
      </c>
      <c r="W1006" t="s">
        <v>23078</v>
      </c>
      <c r="X1006" t="s">
        <v>23079</v>
      </c>
      <c r="Y1006" t="s">
        <v>23080</v>
      </c>
    </row>
    <row r="1007" spans="1:25" x14ac:dyDescent="0.3">
      <c r="A1007">
        <v>50300</v>
      </c>
      <c r="B1007" t="s">
        <v>23081</v>
      </c>
      <c r="C1007" t="s">
        <v>23082</v>
      </c>
      <c r="D1007" t="s">
        <v>23083</v>
      </c>
      <c r="E1007" t="s">
        <v>23084</v>
      </c>
      <c r="F1007" t="s">
        <v>23085</v>
      </c>
      <c r="G1007" t="s">
        <v>23086</v>
      </c>
      <c r="H1007" t="s">
        <v>23087</v>
      </c>
      <c r="I1007" t="s">
        <v>23088</v>
      </c>
      <c r="J1007" t="s">
        <v>23089</v>
      </c>
      <c r="K1007" t="s">
        <v>23090</v>
      </c>
      <c r="L1007" t="s">
        <v>23091</v>
      </c>
      <c r="M1007" t="s">
        <v>23092</v>
      </c>
      <c r="N1007" t="s">
        <v>23093</v>
      </c>
      <c r="O1007" t="s">
        <v>23094</v>
      </c>
      <c r="P1007">
        <f>-563.565235442347 -47.5277487120468 -367.325959219743</f>
        <v>-978.4189433741368</v>
      </c>
      <c r="Q1007" t="s">
        <v>23095</v>
      </c>
      <c r="R1007" t="s">
        <v>23096</v>
      </c>
      <c r="S1007" t="s">
        <v>23097</v>
      </c>
      <c r="T1007" t="s">
        <v>23098</v>
      </c>
      <c r="U1007" t="s">
        <v>23099</v>
      </c>
      <c r="V1007" t="s">
        <v>23100</v>
      </c>
      <c r="W1007" t="s">
        <v>23101</v>
      </c>
      <c r="X1007" t="s">
        <v>23102</v>
      </c>
      <c r="Y1007" t="s">
        <v>23103</v>
      </c>
    </row>
    <row r="1008" spans="1:25" x14ac:dyDescent="0.3">
      <c r="A1008">
        <v>50350</v>
      </c>
      <c r="B1008" t="s">
        <v>23104</v>
      </c>
      <c r="C1008" t="s">
        <v>23105</v>
      </c>
      <c r="D1008" t="s">
        <v>23106</v>
      </c>
      <c r="E1008" t="s">
        <v>23107</v>
      </c>
      <c r="F1008" t="s">
        <v>23108</v>
      </c>
      <c r="G1008" t="s">
        <v>23109</v>
      </c>
      <c r="H1008" t="s">
        <v>23110</v>
      </c>
      <c r="I1008" t="s">
        <v>23111</v>
      </c>
      <c r="J1008" t="s">
        <v>23112</v>
      </c>
      <c r="K1008" t="s">
        <v>23113</v>
      </c>
      <c r="L1008" t="s">
        <v>23114</v>
      </c>
      <c r="M1008" t="s">
        <v>23115</v>
      </c>
      <c r="N1008" t="s">
        <v>23116</v>
      </c>
      <c r="O1008" t="s">
        <v>23117</v>
      </c>
      <c r="P1008">
        <f>-562.920205442046 -47.6590832588408 -367.386467051019</f>
        <v>-977.96575575190582</v>
      </c>
      <c r="Q1008" t="s">
        <v>23118</v>
      </c>
      <c r="R1008" t="s">
        <v>23119</v>
      </c>
      <c r="S1008" t="s">
        <v>23120</v>
      </c>
      <c r="T1008" t="s">
        <v>23121</v>
      </c>
      <c r="U1008" t="s">
        <v>23122</v>
      </c>
      <c r="V1008" t="s">
        <v>23123</v>
      </c>
      <c r="W1008" t="s">
        <v>23124</v>
      </c>
      <c r="X1008" t="s">
        <v>23125</v>
      </c>
      <c r="Y1008" t="s">
        <v>23126</v>
      </c>
    </row>
    <row r="1009" spans="1:25" x14ac:dyDescent="0.3">
      <c r="A1009">
        <v>50400</v>
      </c>
      <c r="B1009" t="s">
        <v>23127</v>
      </c>
      <c r="C1009" t="s">
        <v>23128</v>
      </c>
      <c r="D1009" t="s">
        <v>23129</v>
      </c>
      <c r="E1009" t="s">
        <v>23130</v>
      </c>
      <c r="F1009" t="s">
        <v>23131</v>
      </c>
      <c r="G1009" t="s">
        <v>23132</v>
      </c>
      <c r="H1009" t="s">
        <v>23133</v>
      </c>
      <c r="I1009" t="s">
        <v>23134</v>
      </c>
      <c r="J1009" t="s">
        <v>23135</v>
      </c>
      <c r="K1009" t="s">
        <v>23136</v>
      </c>
      <c r="L1009" t="s">
        <v>23137</v>
      </c>
      <c r="M1009" t="s">
        <v>23138</v>
      </c>
      <c r="N1009" t="s">
        <v>23139</v>
      </c>
      <c r="O1009" t="s">
        <v>23140</v>
      </c>
      <c r="P1009">
        <f>-561.778172840303 -47.2908386449355 -367.497308012056</f>
        <v>-976.56631949729456</v>
      </c>
      <c r="Q1009" t="s">
        <v>23141</v>
      </c>
      <c r="R1009" t="s">
        <v>23142</v>
      </c>
      <c r="S1009" t="s">
        <v>23143</v>
      </c>
      <c r="T1009" t="s">
        <v>23144</v>
      </c>
      <c r="U1009" t="s">
        <v>23145</v>
      </c>
      <c r="V1009" t="s">
        <v>23146</v>
      </c>
      <c r="W1009" t="s">
        <v>23147</v>
      </c>
      <c r="X1009" t="s">
        <v>23148</v>
      </c>
      <c r="Y1009" t="s">
        <v>23149</v>
      </c>
    </row>
    <row r="1010" spans="1:25" x14ac:dyDescent="0.3">
      <c r="A1010">
        <v>50450</v>
      </c>
      <c r="B1010" t="s">
        <v>23150</v>
      </c>
      <c r="C1010" t="s">
        <v>23151</v>
      </c>
      <c r="D1010" t="s">
        <v>23152</v>
      </c>
      <c r="E1010" t="s">
        <v>23153</v>
      </c>
      <c r="F1010" t="s">
        <v>23154</v>
      </c>
      <c r="G1010" t="s">
        <v>23155</v>
      </c>
      <c r="H1010" t="s">
        <v>23156</v>
      </c>
      <c r="I1010" t="s">
        <v>23157</v>
      </c>
      <c r="J1010" t="s">
        <v>23158</v>
      </c>
      <c r="K1010" t="s">
        <v>23159</v>
      </c>
      <c r="L1010" t="s">
        <v>23160</v>
      </c>
      <c r="M1010" t="s">
        <v>23161</v>
      </c>
      <c r="N1010" t="s">
        <v>23162</v>
      </c>
      <c r="O1010" t="s">
        <v>23163</v>
      </c>
      <c r="P1010">
        <f>-561.539206094932 -47.2486840706674 -367.56521196375</f>
        <v>-976.35310212934939</v>
      </c>
      <c r="Q1010" t="s">
        <v>23164</v>
      </c>
      <c r="R1010" t="s">
        <v>23165</v>
      </c>
      <c r="S1010" t="s">
        <v>23166</v>
      </c>
      <c r="T1010" t="s">
        <v>23167</v>
      </c>
      <c r="U1010" t="s">
        <v>23168</v>
      </c>
      <c r="V1010" t="s">
        <v>23169</v>
      </c>
      <c r="W1010" t="s">
        <v>23170</v>
      </c>
      <c r="X1010" t="s">
        <v>23171</v>
      </c>
      <c r="Y1010" t="s">
        <v>23172</v>
      </c>
    </row>
    <row r="1011" spans="1:25" x14ac:dyDescent="0.3">
      <c r="A1011">
        <v>50500</v>
      </c>
      <c r="B1011" t="s">
        <v>23173</v>
      </c>
      <c r="C1011" t="s">
        <v>23174</v>
      </c>
      <c r="D1011" t="s">
        <v>23175</v>
      </c>
      <c r="E1011" t="s">
        <v>23176</v>
      </c>
      <c r="F1011" t="s">
        <v>23177</v>
      </c>
      <c r="G1011" t="s">
        <v>23178</v>
      </c>
      <c r="H1011" t="s">
        <v>23179</v>
      </c>
      <c r="I1011" t="s">
        <v>23180</v>
      </c>
      <c r="J1011" t="s">
        <v>23181</v>
      </c>
      <c r="K1011" t="s">
        <v>23182</v>
      </c>
      <c r="L1011" t="s">
        <v>23183</v>
      </c>
      <c r="M1011" t="s">
        <v>23184</v>
      </c>
      <c r="N1011" t="s">
        <v>23185</v>
      </c>
      <c r="O1011" t="s">
        <v>23186</v>
      </c>
      <c r="P1011">
        <f>-560.791165369339 -47.5982602459794 -367.672008680661</f>
        <v>-976.06143429597932</v>
      </c>
      <c r="Q1011" t="s">
        <v>23187</v>
      </c>
      <c r="R1011" t="s">
        <v>23188</v>
      </c>
      <c r="S1011" t="s">
        <v>23189</v>
      </c>
      <c r="T1011" t="s">
        <v>23190</v>
      </c>
      <c r="U1011" t="s">
        <v>23191</v>
      </c>
      <c r="V1011" t="s">
        <v>23192</v>
      </c>
      <c r="W1011" t="s">
        <v>23193</v>
      </c>
      <c r="X1011" t="s">
        <v>23194</v>
      </c>
      <c r="Y1011" t="s">
        <v>23195</v>
      </c>
    </row>
    <row r="1012" spans="1:25" x14ac:dyDescent="0.3">
      <c r="A1012">
        <v>50550</v>
      </c>
      <c r="B1012" t="s">
        <v>23196</v>
      </c>
      <c r="C1012" t="s">
        <v>23197</v>
      </c>
      <c r="D1012" t="s">
        <v>23198</v>
      </c>
      <c r="E1012" t="s">
        <v>23199</v>
      </c>
      <c r="F1012" t="s">
        <v>23200</v>
      </c>
      <c r="G1012" t="s">
        <v>23201</v>
      </c>
      <c r="H1012" t="s">
        <v>23202</v>
      </c>
      <c r="I1012" t="s">
        <v>23203</v>
      </c>
      <c r="J1012" t="s">
        <v>23204</v>
      </c>
      <c r="K1012" t="s">
        <v>23205</v>
      </c>
      <c r="L1012" t="s">
        <v>23206</v>
      </c>
      <c r="M1012" t="s">
        <v>23207</v>
      </c>
      <c r="N1012" t="s">
        <v>23208</v>
      </c>
      <c r="O1012" t="s">
        <v>23209</v>
      </c>
      <c r="P1012">
        <f>-560.11768864825 -48.4644965034704 -367.696387495996</f>
        <v>-976.27857264771637</v>
      </c>
      <c r="Q1012" t="s">
        <v>23210</v>
      </c>
      <c r="R1012" t="s">
        <v>23211</v>
      </c>
      <c r="S1012" t="s">
        <v>23212</v>
      </c>
      <c r="T1012" t="s">
        <v>23213</v>
      </c>
      <c r="U1012" t="s">
        <v>23214</v>
      </c>
      <c r="V1012" t="s">
        <v>23215</v>
      </c>
      <c r="W1012" t="s">
        <v>23216</v>
      </c>
      <c r="X1012" t="s">
        <v>23217</v>
      </c>
      <c r="Y1012" t="s">
        <v>23218</v>
      </c>
    </row>
    <row r="1013" spans="1:25" x14ac:dyDescent="0.3">
      <c r="A1013">
        <v>50600</v>
      </c>
      <c r="B1013" t="s">
        <v>23219</v>
      </c>
      <c r="C1013" t="s">
        <v>23220</v>
      </c>
      <c r="D1013" t="s">
        <v>23221</v>
      </c>
      <c r="E1013" t="s">
        <v>23222</v>
      </c>
      <c r="F1013" t="s">
        <v>23223</v>
      </c>
      <c r="G1013" t="s">
        <v>23224</v>
      </c>
      <c r="H1013" t="s">
        <v>23225</v>
      </c>
      <c r="I1013" t="s">
        <v>23226</v>
      </c>
      <c r="J1013" t="s">
        <v>23227</v>
      </c>
      <c r="K1013" t="s">
        <v>23228</v>
      </c>
      <c r="L1013" t="s">
        <v>23229</v>
      </c>
      <c r="M1013" t="s">
        <v>23230</v>
      </c>
      <c r="N1013" t="s">
        <v>23231</v>
      </c>
      <c r="O1013" t="s">
        <v>23232</v>
      </c>
      <c r="P1013">
        <f>-559.495967934432 -48.3703015411263 -367.644170422421</f>
        <v>-975.51043989797927</v>
      </c>
      <c r="Q1013" t="s">
        <v>23233</v>
      </c>
      <c r="R1013" t="s">
        <v>23234</v>
      </c>
      <c r="S1013" t="s">
        <v>23235</v>
      </c>
      <c r="T1013" t="s">
        <v>23236</v>
      </c>
      <c r="U1013" t="s">
        <v>23237</v>
      </c>
      <c r="V1013" t="s">
        <v>23238</v>
      </c>
      <c r="W1013" t="s">
        <v>23239</v>
      </c>
      <c r="X1013" t="s">
        <v>23240</v>
      </c>
      <c r="Y1013" t="s">
        <v>23241</v>
      </c>
    </row>
    <row r="1014" spans="1:25" x14ac:dyDescent="0.3">
      <c r="A1014">
        <v>50650</v>
      </c>
      <c r="B1014" t="s">
        <v>23242</v>
      </c>
      <c r="C1014" t="s">
        <v>23243</v>
      </c>
      <c r="D1014" t="s">
        <v>23244</v>
      </c>
      <c r="E1014" t="s">
        <v>23245</v>
      </c>
      <c r="F1014" t="s">
        <v>23246</v>
      </c>
      <c r="G1014" t="s">
        <v>23247</v>
      </c>
      <c r="H1014" t="s">
        <v>23248</v>
      </c>
      <c r="I1014" t="s">
        <v>23249</v>
      </c>
      <c r="J1014" t="s">
        <v>23250</v>
      </c>
      <c r="K1014" t="s">
        <v>23251</v>
      </c>
      <c r="L1014" t="s">
        <v>23252</v>
      </c>
      <c r="M1014" t="s">
        <v>23253</v>
      </c>
      <c r="N1014" t="s">
        <v>23254</v>
      </c>
      <c r="O1014" t="s">
        <v>23255</v>
      </c>
      <c r="P1014">
        <f>-558.522717089026 -48.0699170957541 -367.470838970223</f>
        <v>-974.06347315500307</v>
      </c>
      <c r="Q1014" t="s">
        <v>23256</v>
      </c>
      <c r="R1014" t="s">
        <v>23257</v>
      </c>
      <c r="S1014" t="s">
        <v>23258</v>
      </c>
      <c r="T1014" t="s">
        <v>23259</v>
      </c>
      <c r="U1014" t="s">
        <v>23260</v>
      </c>
      <c r="V1014" t="s">
        <v>23261</v>
      </c>
      <c r="W1014" t="s">
        <v>23262</v>
      </c>
      <c r="X1014" t="s">
        <v>23263</v>
      </c>
      <c r="Y1014" t="s">
        <v>23264</v>
      </c>
    </row>
    <row r="1015" spans="1:25" x14ac:dyDescent="0.3">
      <c r="A1015">
        <v>50700</v>
      </c>
      <c r="B1015" t="s">
        <v>23265</v>
      </c>
      <c r="C1015" t="s">
        <v>23266</v>
      </c>
      <c r="D1015" t="s">
        <v>23267</v>
      </c>
      <c r="E1015" t="s">
        <v>23268</v>
      </c>
      <c r="F1015" t="s">
        <v>23269</v>
      </c>
      <c r="G1015" t="s">
        <v>23270</v>
      </c>
      <c r="H1015" t="s">
        <v>23271</v>
      </c>
      <c r="I1015" t="s">
        <v>23272</v>
      </c>
      <c r="J1015" t="s">
        <v>23273</v>
      </c>
      <c r="K1015" t="s">
        <v>23274</v>
      </c>
      <c r="L1015" t="s">
        <v>23275</v>
      </c>
      <c r="M1015" t="s">
        <v>23276</v>
      </c>
      <c r="N1015" t="s">
        <v>23277</v>
      </c>
      <c r="O1015" t="s">
        <v>23278</v>
      </c>
      <c r="P1015">
        <f>-558.335281525201 -48.0961442560365 -367.415535409872</f>
        <v>-973.84696119110959</v>
      </c>
      <c r="Q1015" t="s">
        <v>23279</v>
      </c>
      <c r="R1015" t="s">
        <v>23280</v>
      </c>
      <c r="S1015" t="s">
        <v>23281</v>
      </c>
      <c r="T1015" t="s">
        <v>23282</v>
      </c>
      <c r="U1015" t="s">
        <v>23283</v>
      </c>
      <c r="V1015" t="s">
        <v>23284</v>
      </c>
      <c r="W1015" t="s">
        <v>23285</v>
      </c>
      <c r="X1015" t="s">
        <v>23286</v>
      </c>
      <c r="Y1015" t="s">
        <v>23287</v>
      </c>
    </row>
    <row r="1016" spans="1:25" x14ac:dyDescent="0.3">
      <c r="A1016">
        <v>50750</v>
      </c>
      <c r="B1016" t="s">
        <v>23288</v>
      </c>
      <c r="C1016" t="s">
        <v>23289</v>
      </c>
      <c r="D1016" t="s">
        <v>23290</v>
      </c>
      <c r="E1016" t="s">
        <v>23291</v>
      </c>
      <c r="F1016" t="s">
        <v>23292</v>
      </c>
      <c r="G1016" t="s">
        <v>23293</v>
      </c>
      <c r="H1016" t="s">
        <v>23294</v>
      </c>
      <c r="I1016" t="s">
        <v>23295</v>
      </c>
      <c r="J1016" t="s">
        <v>23296</v>
      </c>
      <c r="K1016" t="s">
        <v>23297</v>
      </c>
      <c r="L1016" t="s">
        <v>23298</v>
      </c>
      <c r="M1016" t="s">
        <v>23299</v>
      </c>
      <c r="N1016" t="s">
        <v>23300</v>
      </c>
      <c r="O1016" t="s">
        <v>23301</v>
      </c>
      <c r="P1016">
        <f>-557.813594988046 -48.0826734608074 -367.371169985455</f>
        <v>-973.26743843430847</v>
      </c>
      <c r="Q1016" t="s">
        <v>23302</v>
      </c>
      <c r="R1016" t="s">
        <v>23303</v>
      </c>
      <c r="S1016" t="s">
        <v>23304</v>
      </c>
      <c r="T1016" t="s">
        <v>23305</v>
      </c>
      <c r="U1016" t="s">
        <v>23306</v>
      </c>
      <c r="V1016" t="s">
        <v>23307</v>
      </c>
      <c r="W1016" t="s">
        <v>23308</v>
      </c>
      <c r="X1016" t="s">
        <v>23309</v>
      </c>
      <c r="Y1016" t="s">
        <v>23310</v>
      </c>
    </row>
    <row r="1017" spans="1:25" x14ac:dyDescent="0.3">
      <c r="A1017">
        <v>50800</v>
      </c>
      <c r="B1017" t="s">
        <v>23311</v>
      </c>
      <c r="C1017" t="s">
        <v>23312</v>
      </c>
      <c r="D1017" t="s">
        <v>23313</v>
      </c>
      <c r="E1017" t="s">
        <v>23314</v>
      </c>
      <c r="F1017" t="s">
        <v>23315</v>
      </c>
      <c r="G1017" t="s">
        <v>23316</v>
      </c>
      <c r="H1017" t="s">
        <v>23317</v>
      </c>
      <c r="I1017" t="s">
        <v>23318</v>
      </c>
      <c r="J1017" t="s">
        <v>23319</v>
      </c>
      <c r="K1017" t="s">
        <v>23320</v>
      </c>
      <c r="L1017" t="s">
        <v>23321</v>
      </c>
      <c r="M1017" t="s">
        <v>23322</v>
      </c>
      <c r="N1017" t="s">
        <v>23323</v>
      </c>
      <c r="O1017" t="s">
        <v>23324</v>
      </c>
      <c r="P1017">
        <f>-557.70001355954 -48.2215043581214 -367.380668858031</f>
        <v>-973.30218677569246</v>
      </c>
      <c r="Q1017" t="s">
        <v>23325</v>
      </c>
      <c r="R1017" t="s">
        <v>23326</v>
      </c>
      <c r="S1017" t="s">
        <v>23327</v>
      </c>
      <c r="T1017" t="s">
        <v>23328</v>
      </c>
      <c r="U1017" t="s">
        <v>23329</v>
      </c>
      <c r="V1017" t="s">
        <v>23330</v>
      </c>
      <c r="W1017" t="s">
        <v>23331</v>
      </c>
      <c r="X1017" t="s">
        <v>23332</v>
      </c>
      <c r="Y1017" t="s">
        <v>23333</v>
      </c>
    </row>
    <row r="1018" spans="1:25" x14ac:dyDescent="0.3">
      <c r="A1018">
        <v>50850</v>
      </c>
      <c r="B1018" t="s">
        <v>23334</v>
      </c>
      <c r="C1018" t="s">
        <v>23335</v>
      </c>
      <c r="D1018" t="s">
        <v>23336</v>
      </c>
      <c r="E1018" t="s">
        <v>23337</v>
      </c>
      <c r="F1018" t="s">
        <v>23338</v>
      </c>
      <c r="G1018" t="s">
        <v>23339</v>
      </c>
      <c r="H1018" t="s">
        <v>23340</v>
      </c>
      <c r="I1018" t="s">
        <v>23341</v>
      </c>
      <c r="J1018" t="s">
        <v>23342</v>
      </c>
      <c r="K1018" t="s">
        <v>23343</v>
      </c>
      <c r="L1018" t="s">
        <v>23344</v>
      </c>
      <c r="M1018" t="s">
        <v>23345</v>
      </c>
      <c r="N1018" t="s">
        <v>23346</v>
      </c>
      <c r="O1018" t="s">
        <v>23347</v>
      </c>
      <c r="P1018">
        <f>-557.361369284897 -48.2419650543761 -367.328956959533</f>
        <v>-972.93229129880615</v>
      </c>
      <c r="Q1018" t="s">
        <v>23348</v>
      </c>
      <c r="R1018" t="s">
        <v>23349</v>
      </c>
      <c r="S1018" t="s">
        <v>23350</v>
      </c>
      <c r="T1018" t="s">
        <v>23351</v>
      </c>
      <c r="U1018" t="s">
        <v>23352</v>
      </c>
      <c r="V1018" t="s">
        <v>23353</v>
      </c>
      <c r="W1018" t="s">
        <v>23354</v>
      </c>
      <c r="X1018" t="s">
        <v>23355</v>
      </c>
      <c r="Y1018" t="s">
        <v>23356</v>
      </c>
    </row>
    <row r="1019" spans="1:25" x14ac:dyDescent="0.3">
      <c r="A1019">
        <v>50900</v>
      </c>
      <c r="B1019" t="s">
        <v>23357</v>
      </c>
      <c r="C1019" t="s">
        <v>23358</v>
      </c>
      <c r="D1019" t="s">
        <v>23359</v>
      </c>
      <c r="E1019" t="s">
        <v>23360</v>
      </c>
      <c r="F1019" t="s">
        <v>23361</v>
      </c>
      <c r="G1019" t="s">
        <v>23362</v>
      </c>
      <c r="H1019" t="s">
        <v>23363</v>
      </c>
      <c r="I1019" t="s">
        <v>23364</v>
      </c>
      <c r="J1019" t="s">
        <v>23365</v>
      </c>
      <c r="K1019" t="s">
        <v>23366</v>
      </c>
      <c r="L1019" t="s">
        <v>23367</v>
      </c>
      <c r="M1019" t="s">
        <v>23368</v>
      </c>
      <c r="N1019" t="s">
        <v>23369</v>
      </c>
      <c r="O1019" t="s">
        <v>23370</v>
      </c>
      <c r="P1019">
        <f>-556.916599827081 -48.0480440530753 -367.287653042315</f>
        <v>-972.25229692247126</v>
      </c>
      <c r="Q1019" t="s">
        <v>23371</v>
      </c>
      <c r="R1019" t="s">
        <v>23372</v>
      </c>
      <c r="S1019" t="s">
        <v>23373</v>
      </c>
      <c r="T1019" t="s">
        <v>23374</v>
      </c>
      <c r="U1019" t="s">
        <v>23375</v>
      </c>
      <c r="V1019" t="s">
        <v>23376</v>
      </c>
      <c r="W1019" t="s">
        <v>23377</v>
      </c>
      <c r="X1019" t="s">
        <v>23378</v>
      </c>
      <c r="Y1019" t="s">
        <v>23379</v>
      </c>
    </row>
    <row r="1020" spans="1:25" x14ac:dyDescent="0.3">
      <c r="A1020">
        <v>50950</v>
      </c>
      <c r="B1020" t="s">
        <v>23380</v>
      </c>
      <c r="C1020" t="s">
        <v>23381</v>
      </c>
      <c r="D1020" t="s">
        <v>23382</v>
      </c>
      <c r="E1020" t="s">
        <v>23383</v>
      </c>
      <c r="F1020" t="s">
        <v>23384</v>
      </c>
      <c r="G1020" t="s">
        <v>23385</v>
      </c>
      <c r="H1020" t="s">
        <v>23386</v>
      </c>
      <c r="I1020" t="s">
        <v>23387</v>
      </c>
      <c r="J1020" t="s">
        <v>23388</v>
      </c>
      <c r="K1020" t="s">
        <v>23389</v>
      </c>
      <c r="L1020" t="s">
        <v>23390</v>
      </c>
      <c r="M1020" t="s">
        <v>23391</v>
      </c>
      <c r="N1020" t="s">
        <v>23392</v>
      </c>
      <c r="O1020" t="s">
        <v>23393</v>
      </c>
      <c r="P1020">
        <f>-556.483449733379 -47.8404887392774 -367.320439922858</f>
        <v>-971.64437839551431</v>
      </c>
      <c r="Q1020" t="s">
        <v>23394</v>
      </c>
      <c r="R1020" t="s">
        <v>23395</v>
      </c>
      <c r="S1020" t="s">
        <v>23396</v>
      </c>
      <c r="T1020" t="s">
        <v>23397</v>
      </c>
      <c r="U1020" t="s">
        <v>23398</v>
      </c>
      <c r="V1020" t="s">
        <v>23399</v>
      </c>
      <c r="W1020" t="s">
        <v>23400</v>
      </c>
      <c r="X1020" t="s">
        <v>23401</v>
      </c>
      <c r="Y1020" t="s">
        <v>23402</v>
      </c>
    </row>
    <row r="1021" spans="1:25" x14ac:dyDescent="0.3">
      <c r="A1021">
        <v>51000</v>
      </c>
      <c r="B1021" t="s">
        <v>23403</v>
      </c>
      <c r="C1021" t="s">
        <v>23404</v>
      </c>
      <c r="D1021" t="s">
        <v>23405</v>
      </c>
      <c r="E1021" t="s">
        <v>23406</v>
      </c>
      <c r="F1021" t="s">
        <v>23407</v>
      </c>
      <c r="G1021" t="s">
        <v>23408</v>
      </c>
      <c r="H1021" t="s">
        <v>23409</v>
      </c>
      <c r="I1021" t="s">
        <v>23410</v>
      </c>
      <c r="J1021" t="s">
        <v>23411</v>
      </c>
      <c r="K1021" t="s">
        <v>23412</v>
      </c>
      <c r="L1021" t="s">
        <v>23413</v>
      </c>
      <c r="M1021" t="s">
        <v>23414</v>
      </c>
      <c r="N1021" t="s">
        <v>23415</v>
      </c>
      <c r="O1021" t="s">
        <v>23416</v>
      </c>
      <c r="P1021">
        <f>-555.618495897077 -47.4217716566814 -367.230884608771</f>
        <v>-970.27115216252935</v>
      </c>
      <c r="Q1021" t="s">
        <v>23417</v>
      </c>
      <c r="R1021" t="s">
        <v>23418</v>
      </c>
      <c r="S1021" t="s">
        <v>23419</v>
      </c>
      <c r="T1021" t="s">
        <v>23420</v>
      </c>
      <c r="U1021" t="s">
        <v>23421</v>
      </c>
      <c r="V1021" t="s">
        <v>23422</v>
      </c>
      <c r="W1021" t="s">
        <v>23423</v>
      </c>
      <c r="X1021" t="s">
        <v>23424</v>
      </c>
      <c r="Y1021" t="s">
        <v>23425</v>
      </c>
    </row>
    <row r="1022" spans="1:25" x14ac:dyDescent="0.3">
      <c r="A1022">
        <v>51050</v>
      </c>
      <c r="B1022" t="s">
        <v>23426</v>
      </c>
      <c r="C1022" t="s">
        <v>23427</v>
      </c>
      <c r="D1022" t="s">
        <v>23428</v>
      </c>
      <c r="E1022" t="s">
        <v>23429</v>
      </c>
      <c r="F1022" t="s">
        <v>23430</v>
      </c>
      <c r="G1022" t="s">
        <v>23431</v>
      </c>
      <c r="H1022" t="s">
        <v>23432</v>
      </c>
      <c r="I1022" t="s">
        <v>23433</v>
      </c>
      <c r="J1022" t="s">
        <v>23434</v>
      </c>
      <c r="K1022" t="s">
        <v>23435</v>
      </c>
      <c r="L1022" t="s">
        <v>23436</v>
      </c>
      <c r="M1022" t="s">
        <v>23437</v>
      </c>
      <c r="N1022" t="s">
        <v>23438</v>
      </c>
      <c r="O1022" t="s">
        <v>23439</v>
      </c>
      <c r="P1022">
        <f>-555.259493923475 -47.7498043485016 -367.204631373372</f>
        <v>-970.21392964534857</v>
      </c>
      <c r="Q1022" t="s">
        <v>23440</v>
      </c>
      <c r="R1022" t="s">
        <v>23441</v>
      </c>
      <c r="S1022" t="s">
        <v>23442</v>
      </c>
      <c r="T1022" t="s">
        <v>23443</v>
      </c>
      <c r="U1022" t="s">
        <v>23444</v>
      </c>
      <c r="V1022" t="s">
        <v>23445</v>
      </c>
      <c r="W1022" t="s">
        <v>23446</v>
      </c>
      <c r="X1022" t="s">
        <v>23447</v>
      </c>
      <c r="Y1022" t="s">
        <v>23448</v>
      </c>
    </row>
    <row r="1023" spans="1:25" x14ac:dyDescent="0.3">
      <c r="A1023">
        <v>51100</v>
      </c>
      <c r="B1023" t="s">
        <v>23449</v>
      </c>
      <c r="C1023" t="s">
        <v>23450</v>
      </c>
      <c r="D1023" t="s">
        <v>23451</v>
      </c>
      <c r="E1023" t="s">
        <v>23452</v>
      </c>
      <c r="F1023" t="s">
        <v>23453</v>
      </c>
      <c r="G1023" t="s">
        <v>23454</v>
      </c>
      <c r="H1023" t="s">
        <v>23455</v>
      </c>
      <c r="I1023" t="s">
        <v>23456</v>
      </c>
      <c r="J1023" t="s">
        <v>23457</v>
      </c>
      <c r="K1023" t="s">
        <v>23458</v>
      </c>
      <c r="L1023" t="s">
        <v>23459</v>
      </c>
      <c r="M1023" t="s">
        <v>23460</v>
      </c>
      <c r="N1023" t="s">
        <v>23461</v>
      </c>
      <c r="O1023" t="s">
        <v>23462</v>
      </c>
      <c r="P1023">
        <f>-554.892578739053 -47.8896557385049 -367.204630268939</f>
        <v>-969.98686474649685</v>
      </c>
      <c r="Q1023" t="s">
        <v>23463</v>
      </c>
      <c r="R1023" t="s">
        <v>23464</v>
      </c>
      <c r="S1023" t="s">
        <v>23465</v>
      </c>
      <c r="T1023" t="s">
        <v>23466</v>
      </c>
      <c r="U1023" t="s">
        <v>23467</v>
      </c>
      <c r="V1023" t="s">
        <v>23468</v>
      </c>
      <c r="W1023" t="s">
        <v>23469</v>
      </c>
      <c r="X1023" t="s">
        <v>23470</v>
      </c>
      <c r="Y1023" t="s">
        <v>23471</v>
      </c>
    </row>
    <row r="1024" spans="1:25" x14ac:dyDescent="0.3">
      <c r="A1024">
        <v>51150</v>
      </c>
      <c r="B1024" t="s">
        <v>23472</v>
      </c>
      <c r="C1024" t="s">
        <v>23473</v>
      </c>
      <c r="D1024" t="s">
        <v>23474</v>
      </c>
      <c r="E1024" t="s">
        <v>23475</v>
      </c>
      <c r="F1024" t="s">
        <v>23476</v>
      </c>
      <c r="G1024" t="s">
        <v>23477</v>
      </c>
      <c r="H1024" t="s">
        <v>23478</v>
      </c>
      <c r="I1024" t="s">
        <v>23479</v>
      </c>
      <c r="J1024" t="s">
        <v>23480</v>
      </c>
      <c r="K1024" t="s">
        <v>23481</v>
      </c>
      <c r="L1024" t="s">
        <v>23482</v>
      </c>
      <c r="M1024" t="s">
        <v>23483</v>
      </c>
      <c r="N1024" t="s">
        <v>23484</v>
      </c>
      <c r="O1024" t="s">
        <v>23485</v>
      </c>
      <c r="P1024">
        <f>-554.737080430926 -47.8490917428533 -367.141410761297</f>
        <v>-969.72758293507627</v>
      </c>
      <c r="Q1024" t="s">
        <v>23486</v>
      </c>
      <c r="R1024" t="s">
        <v>23487</v>
      </c>
      <c r="S1024" t="s">
        <v>23488</v>
      </c>
      <c r="T1024" t="s">
        <v>23489</v>
      </c>
      <c r="U1024" t="s">
        <v>23490</v>
      </c>
      <c r="V1024" t="s">
        <v>23491</v>
      </c>
      <c r="W1024" t="s">
        <v>23492</v>
      </c>
      <c r="X1024" t="s">
        <v>23493</v>
      </c>
      <c r="Y1024" t="s">
        <v>23494</v>
      </c>
    </row>
    <row r="1025" spans="1:25" x14ac:dyDescent="0.3">
      <c r="A1025">
        <v>51200</v>
      </c>
      <c r="B1025" t="s">
        <v>23495</v>
      </c>
      <c r="C1025" t="s">
        <v>23496</v>
      </c>
      <c r="D1025" t="s">
        <v>23497</v>
      </c>
      <c r="E1025" t="s">
        <v>23498</v>
      </c>
      <c r="F1025" t="s">
        <v>23499</v>
      </c>
      <c r="G1025" t="s">
        <v>23500</v>
      </c>
      <c r="H1025" t="s">
        <v>23501</v>
      </c>
      <c r="I1025" t="s">
        <v>23502</v>
      </c>
      <c r="J1025" t="s">
        <v>23503</v>
      </c>
      <c r="K1025" t="s">
        <v>23504</v>
      </c>
      <c r="L1025" t="s">
        <v>23505</v>
      </c>
      <c r="M1025" t="s">
        <v>23506</v>
      </c>
      <c r="N1025" t="s">
        <v>23507</v>
      </c>
      <c r="O1025" t="s">
        <v>23508</v>
      </c>
      <c r="P1025">
        <f>-554.777182578908 -47.0997913825922 -367.039541482097</f>
        <v>-968.91651544359718</v>
      </c>
      <c r="Q1025" t="s">
        <v>23509</v>
      </c>
      <c r="R1025" t="s">
        <v>23510</v>
      </c>
      <c r="S1025" t="s">
        <v>23511</v>
      </c>
      <c r="T1025" t="s">
        <v>23512</v>
      </c>
      <c r="U1025" t="s">
        <v>23513</v>
      </c>
      <c r="V1025" t="s">
        <v>23514</v>
      </c>
      <c r="W1025" t="s">
        <v>23515</v>
      </c>
      <c r="X1025" t="s">
        <v>23516</v>
      </c>
      <c r="Y1025" t="s">
        <v>23517</v>
      </c>
    </row>
    <row r="1026" spans="1:25" x14ac:dyDescent="0.3">
      <c r="A1026">
        <v>51250</v>
      </c>
      <c r="B1026" t="s">
        <v>23518</v>
      </c>
      <c r="C1026" t="s">
        <v>23519</v>
      </c>
      <c r="D1026" t="s">
        <v>23520</v>
      </c>
      <c r="E1026" t="s">
        <v>23521</v>
      </c>
      <c r="F1026" t="s">
        <v>23522</v>
      </c>
      <c r="G1026" t="s">
        <v>23523</v>
      </c>
      <c r="H1026" t="s">
        <v>23524</v>
      </c>
      <c r="I1026" t="s">
        <v>23525</v>
      </c>
      <c r="J1026" t="s">
        <v>23526</v>
      </c>
      <c r="K1026" t="s">
        <v>23527</v>
      </c>
      <c r="L1026" t="s">
        <v>23528</v>
      </c>
      <c r="M1026" t="s">
        <v>23529</v>
      </c>
      <c r="N1026" t="s">
        <v>23530</v>
      </c>
      <c r="O1026" t="s">
        <v>23531</v>
      </c>
      <c r="P1026">
        <f>-554.880954998915 -47.019613361213 -367.071106014258</f>
        <v>-968.971674374386</v>
      </c>
      <c r="Q1026" t="s">
        <v>23532</v>
      </c>
      <c r="R1026" t="s">
        <v>23533</v>
      </c>
      <c r="S1026" t="s">
        <v>23534</v>
      </c>
      <c r="T1026" t="s">
        <v>23535</v>
      </c>
      <c r="U1026" t="s">
        <v>23536</v>
      </c>
      <c r="V1026" t="s">
        <v>23537</v>
      </c>
      <c r="W1026" t="s">
        <v>23538</v>
      </c>
      <c r="X1026" t="s">
        <v>23539</v>
      </c>
      <c r="Y1026" t="s">
        <v>23540</v>
      </c>
    </row>
    <row r="1027" spans="1:25" x14ac:dyDescent="0.3">
      <c r="A1027">
        <v>51300</v>
      </c>
      <c r="B1027" t="s">
        <v>23541</v>
      </c>
      <c r="C1027" t="s">
        <v>23542</v>
      </c>
      <c r="D1027" t="s">
        <v>23543</v>
      </c>
      <c r="E1027" t="s">
        <v>23544</v>
      </c>
      <c r="F1027" t="s">
        <v>23545</v>
      </c>
      <c r="G1027" t="s">
        <v>23546</v>
      </c>
      <c r="H1027" t="s">
        <v>23547</v>
      </c>
      <c r="I1027" t="s">
        <v>23548</v>
      </c>
      <c r="J1027" t="s">
        <v>23549</v>
      </c>
      <c r="K1027" t="s">
        <v>23550</v>
      </c>
      <c r="L1027" t="s">
        <v>23551</v>
      </c>
      <c r="M1027" t="s">
        <v>23552</v>
      </c>
      <c r="N1027" t="s">
        <v>23553</v>
      </c>
      <c r="O1027" t="s">
        <v>23554</v>
      </c>
      <c r="P1027">
        <f>-555.400611978415 -46.882289185615 -367.097108804771</f>
        <v>-969.38000996880101</v>
      </c>
      <c r="Q1027" t="s">
        <v>23555</v>
      </c>
      <c r="R1027" t="s">
        <v>23556</v>
      </c>
      <c r="S1027" t="s">
        <v>23557</v>
      </c>
      <c r="T1027" t="s">
        <v>23558</v>
      </c>
      <c r="U1027" t="s">
        <v>23559</v>
      </c>
      <c r="V1027" t="s">
        <v>23560</v>
      </c>
      <c r="W1027" t="s">
        <v>23561</v>
      </c>
      <c r="X1027" t="s">
        <v>23562</v>
      </c>
      <c r="Y1027" t="s">
        <v>23563</v>
      </c>
    </row>
    <row r="1028" spans="1:25" x14ac:dyDescent="0.3">
      <c r="A1028">
        <v>51350</v>
      </c>
      <c r="B1028" t="s">
        <v>23564</v>
      </c>
      <c r="C1028" t="s">
        <v>23565</v>
      </c>
      <c r="D1028" t="s">
        <v>23566</v>
      </c>
      <c r="E1028" t="s">
        <v>23567</v>
      </c>
      <c r="F1028" t="s">
        <v>23568</v>
      </c>
      <c r="G1028" t="s">
        <v>23569</v>
      </c>
      <c r="H1028" t="s">
        <v>23570</v>
      </c>
      <c r="I1028" t="s">
        <v>23571</v>
      </c>
      <c r="J1028" t="s">
        <v>23572</v>
      </c>
      <c r="K1028" t="s">
        <v>23573</v>
      </c>
      <c r="L1028" t="s">
        <v>23574</v>
      </c>
      <c r="M1028" t="s">
        <v>23575</v>
      </c>
      <c r="N1028" t="s">
        <v>23576</v>
      </c>
      <c r="O1028" t="s">
        <v>23577</v>
      </c>
      <c r="P1028">
        <f>-555.604209088494 -46.8195598769644 -367.178885506667</f>
        <v>-969.60265447212532</v>
      </c>
      <c r="Q1028" t="s">
        <v>23578</v>
      </c>
      <c r="R1028" t="s">
        <v>23579</v>
      </c>
      <c r="S1028" t="s">
        <v>23580</v>
      </c>
      <c r="T1028" t="s">
        <v>23581</v>
      </c>
      <c r="U1028" t="s">
        <v>23582</v>
      </c>
      <c r="V1028" t="s">
        <v>23583</v>
      </c>
      <c r="W1028" t="s">
        <v>23584</v>
      </c>
      <c r="X1028" t="s">
        <v>23585</v>
      </c>
      <c r="Y1028" t="s">
        <v>23586</v>
      </c>
    </row>
    <row r="1029" spans="1:25" x14ac:dyDescent="0.3">
      <c r="A1029">
        <v>51400</v>
      </c>
      <c r="B1029" t="s">
        <v>23587</v>
      </c>
      <c r="C1029" t="s">
        <v>23588</v>
      </c>
      <c r="D1029" t="s">
        <v>23589</v>
      </c>
      <c r="E1029" t="s">
        <v>23590</v>
      </c>
      <c r="F1029" t="s">
        <v>23591</v>
      </c>
      <c r="G1029" t="s">
        <v>23592</v>
      </c>
      <c r="H1029" t="s">
        <v>23593</v>
      </c>
      <c r="I1029" t="s">
        <v>23594</v>
      </c>
      <c r="J1029" t="s">
        <v>23595</v>
      </c>
      <c r="K1029" t="s">
        <v>23596</v>
      </c>
      <c r="L1029" t="s">
        <v>23597</v>
      </c>
      <c r="M1029" t="s">
        <v>23598</v>
      </c>
      <c r="N1029" t="s">
        <v>23599</v>
      </c>
      <c r="O1029" t="s">
        <v>23600</v>
      </c>
      <c r="P1029">
        <f>-555.883631299165 -47.0537924307168 -367.298413849056</f>
        <v>-970.23583757893789</v>
      </c>
      <c r="Q1029" t="s">
        <v>23601</v>
      </c>
      <c r="R1029" t="s">
        <v>23602</v>
      </c>
      <c r="S1029" t="s">
        <v>23603</v>
      </c>
      <c r="T1029" t="s">
        <v>23604</v>
      </c>
      <c r="U1029" t="s">
        <v>23605</v>
      </c>
      <c r="V1029" t="s">
        <v>23606</v>
      </c>
      <c r="W1029" t="s">
        <v>23607</v>
      </c>
      <c r="X1029" t="s">
        <v>23608</v>
      </c>
      <c r="Y1029" t="s">
        <v>23609</v>
      </c>
    </row>
    <row r="1030" spans="1:25" x14ac:dyDescent="0.3">
      <c r="A1030">
        <v>51450</v>
      </c>
      <c r="B1030" t="s">
        <v>23610</v>
      </c>
      <c r="C1030" t="s">
        <v>23611</v>
      </c>
      <c r="D1030" t="s">
        <v>23612</v>
      </c>
      <c r="E1030" t="s">
        <v>23613</v>
      </c>
      <c r="F1030" t="s">
        <v>23614</v>
      </c>
      <c r="G1030" t="s">
        <v>23615</v>
      </c>
      <c r="H1030" t="s">
        <v>23616</v>
      </c>
      <c r="I1030" t="s">
        <v>23617</v>
      </c>
      <c r="J1030" t="s">
        <v>23618</v>
      </c>
      <c r="K1030" t="s">
        <v>23619</v>
      </c>
      <c r="L1030" t="s">
        <v>23620</v>
      </c>
      <c r="M1030" t="s">
        <v>23621</v>
      </c>
      <c r="N1030" t="s">
        <v>23622</v>
      </c>
      <c r="O1030" t="s">
        <v>23623</v>
      </c>
      <c r="P1030">
        <f>-556.178168117714 -47.189424842235 -367.464539400872</f>
        <v>-970.83213236082099</v>
      </c>
      <c r="Q1030" t="s">
        <v>23624</v>
      </c>
      <c r="R1030" t="s">
        <v>23625</v>
      </c>
      <c r="S1030" t="s">
        <v>23626</v>
      </c>
      <c r="T1030" t="s">
        <v>23627</v>
      </c>
      <c r="U1030" t="s">
        <v>23628</v>
      </c>
      <c r="V1030" t="s">
        <v>23629</v>
      </c>
      <c r="W1030" t="s">
        <v>23630</v>
      </c>
      <c r="X1030" t="s">
        <v>23631</v>
      </c>
      <c r="Y1030" t="s">
        <v>23632</v>
      </c>
    </row>
    <row r="1031" spans="1:25" x14ac:dyDescent="0.3">
      <c r="A1031">
        <v>51500</v>
      </c>
      <c r="B1031" t="s">
        <v>23633</v>
      </c>
      <c r="C1031" t="s">
        <v>23634</v>
      </c>
      <c r="D1031" t="s">
        <v>23635</v>
      </c>
      <c r="E1031" t="s">
        <v>23636</v>
      </c>
      <c r="F1031" t="s">
        <v>23637</v>
      </c>
      <c r="G1031" t="s">
        <v>23638</v>
      </c>
      <c r="H1031" t="s">
        <v>23639</v>
      </c>
      <c r="I1031" t="s">
        <v>23640</v>
      </c>
      <c r="J1031" t="s">
        <v>23641</v>
      </c>
      <c r="K1031" t="s">
        <v>23642</v>
      </c>
      <c r="L1031" t="s">
        <v>23643</v>
      </c>
      <c r="M1031" t="s">
        <v>23644</v>
      </c>
      <c r="N1031" t="s">
        <v>23645</v>
      </c>
      <c r="O1031" t="s">
        <v>23646</v>
      </c>
      <c r="P1031">
        <f>-556.288329946751 -47.158208006354 -367.553943282721</f>
        <v>-971.00048123582599</v>
      </c>
      <c r="Q1031" t="s">
        <v>23647</v>
      </c>
      <c r="R1031" t="s">
        <v>23648</v>
      </c>
      <c r="S1031" t="s">
        <v>23649</v>
      </c>
      <c r="T1031" t="s">
        <v>23650</v>
      </c>
      <c r="U1031" t="s">
        <v>23651</v>
      </c>
      <c r="V1031" t="s">
        <v>23652</v>
      </c>
      <c r="W1031" t="s">
        <v>23653</v>
      </c>
      <c r="X1031" t="s">
        <v>23654</v>
      </c>
      <c r="Y1031" t="s">
        <v>23655</v>
      </c>
    </row>
    <row r="1032" spans="1:25" x14ac:dyDescent="0.3">
      <c r="A1032">
        <v>51550</v>
      </c>
      <c r="B1032" t="s">
        <v>23656</v>
      </c>
      <c r="C1032" t="s">
        <v>23657</v>
      </c>
      <c r="D1032" t="s">
        <v>23658</v>
      </c>
      <c r="E1032" t="s">
        <v>23659</v>
      </c>
      <c r="F1032" t="s">
        <v>23660</v>
      </c>
      <c r="G1032" t="s">
        <v>23661</v>
      </c>
      <c r="H1032" t="s">
        <v>23662</v>
      </c>
      <c r="I1032" t="s">
        <v>23663</v>
      </c>
      <c r="J1032" t="s">
        <v>23664</v>
      </c>
      <c r="K1032" t="s">
        <v>23665</v>
      </c>
      <c r="L1032" t="s">
        <v>23666</v>
      </c>
      <c r="M1032" t="s">
        <v>23667</v>
      </c>
      <c r="N1032" t="s">
        <v>23668</v>
      </c>
      <c r="O1032" t="s">
        <v>23669</v>
      </c>
      <c r="P1032">
        <f>-556.51130604746 -47.1457274410807 -367.564172891316</f>
        <v>-971.22120637985677</v>
      </c>
      <c r="Q1032" t="s">
        <v>23670</v>
      </c>
      <c r="R1032" t="s">
        <v>23671</v>
      </c>
      <c r="S1032" t="s">
        <v>23672</v>
      </c>
      <c r="T1032" t="s">
        <v>23673</v>
      </c>
      <c r="U1032" t="s">
        <v>23674</v>
      </c>
      <c r="V1032" t="s">
        <v>23675</v>
      </c>
      <c r="W1032" t="s">
        <v>23676</v>
      </c>
      <c r="X1032" t="s">
        <v>23677</v>
      </c>
      <c r="Y1032" t="s">
        <v>23678</v>
      </c>
    </row>
    <row r="1033" spans="1:25" x14ac:dyDescent="0.3">
      <c r="A1033">
        <v>51600</v>
      </c>
      <c r="B1033" t="s">
        <v>23679</v>
      </c>
      <c r="C1033" t="s">
        <v>23680</v>
      </c>
      <c r="D1033" t="s">
        <v>23681</v>
      </c>
      <c r="E1033" t="s">
        <v>23682</v>
      </c>
      <c r="F1033" t="s">
        <v>23683</v>
      </c>
      <c r="G1033" t="s">
        <v>23684</v>
      </c>
      <c r="H1033" t="s">
        <v>23685</v>
      </c>
      <c r="I1033" t="s">
        <v>23686</v>
      </c>
      <c r="J1033" t="s">
        <v>23687</v>
      </c>
      <c r="K1033" t="s">
        <v>23688</v>
      </c>
      <c r="L1033" t="s">
        <v>23689</v>
      </c>
      <c r="M1033" t="s">
        <v>23690</v>
      </c>
      <c r="N1033" t="s">
        <v>23691</v>
      </c>
      <c r="O1033" t="s">
        <v>23692</v>
      </c>
      <c r="P1033">
        <f>-556.800052552759 -47.4937073197116 -367.50221410441</f>
        <v>-971.79597397688053</v>
      </c>
      <c r="Q1033" t="s">
        <v>23693</v>
      </c>
      <c r="R1033" t="s">
        <v>23694</v>
      </c>
      <c r="S1033" t="s">
        <v>23695</v>
      </c>
      <c r="T1033" t="s">
        <v>23696</v>
      </c>
      <c r="U1033" t="s">
        <v>23697</v>
      </c>
      <c r="V1033" t="s">
        <v>23698</v>
      </c>
      <c r="W1033" t="s">
        <v>23699</v>
      </c>
      <c r="X1033" t="s">
        <v>23700</v>
      </c>
      <c r="Y1033" t="s">
        <v>23701</v>
      </c>
    </row>
    <row r="1034" spans="1:25" x14ac:dyDescent="0.3">
      <c r="A1034">
        <v>51650</v>
      </c>
      <c r="B1034" t="s">
        <v>23702</v>
      </c>
      <c r="C1034" t="s">
        <v>23703</v>
      </c>
      <c r="D1034" t="s">
        <v>23704</v>
      </c>
      <c r="E1034" t="s">
        <v>23705</v>
      </c>
      <c r="F1034" t="s">
        <v>23706</v>
      </c>
      <c r="G1034" t="s">
        <v>23707</v>
      </c>
      <c r="H1034" t="s">
        <v>23708</v>
      </c>
      <c r="I1034" t="s">
        <v>23709</v>
      </c>
      <c r="J1034" t="s">
        <v>23710</v>
      </c>
      <c r="K1034" t="s">
        <v>23711</v>
      </c>
      <c r="L1034" t="s">
        <v>23712</v>
      </c>
      <c r="M1034" t="s">
        <v>23713</v>
      </c>
      <c r="N1034" t="s">
        <v>23714</v>
      </c>
      <c r="O1034" t="s">
        <v>23715</v>
      </c>
      <c r="P1034">
        <f>-556.923041224631 -47.6443904393061 -367.448664495551</f>
        <v>-972.01609615948814</v>
      </c>
      <c r="Q1034" t="s">
        <v>23716</v>
      </c>
      <c r="R1034" t="s">
        <v>23717</v>
      </c>
      <c r="S1034" t="s">
        <v>23718</v>
      </c>
      <c r="T1034" t="s">
        <v>23719</v>
      </c>
      <c r="U1034" t="s">
        <v>23720</v>
      </c>
      <c r="V1034" t="s">
        <v>23721</v>
      </c>
      <c r="W1034" t="s">
        <v>23722</v>
      </c>
      <c r="X1034" t="s">
        <v>23723</v>
      </c>
      <c r="Y1034" t="s">
        <v>23724</v>
      </c>
    </row>
    <row r="1035" spans="1:25" x14ac:dyDescent="0.3">
      <c r="A1035">
        <v>51700</v>
      </c>
      <c r="B1035" t="s">
        <v>23725</v>
      </c>
      <c r="C1035" t="s">
        <v>23726</v>
      </c>
      <c r="D1035" t="s">
        <v>23727</v>
      </c>
      <c r="E1035" t="s">
        <v>23728</v>
      </c>
      <c r="F1035" t="s">
        <v>23729</v>
      </c>
      <c r="G1035" t="s">
        <v>23730</v>
      </c>
      <c r="H1035" t="s">
        <v>23731</v>
      </c>
      <c r="I1035" t="s">
        <v>23732</v>
      </c>
      <c r="J1035" t="s">
        <v>23733</v>
      </c>
      <c r="K1035" t="s">
        <v>23734</v>
      </c>
      <c r="L1035" t="s">
        <v>23735</v>
      </c>
      <c r="M1035" t="s">
        <v>23736</v>
      </c>
      <c r="N1035" t="s">
        <v>23737</v>
      </c>
      <c r="O1035" t="s">
        <v>23738</v>
      </c>
      <c r="P1035">
        <f>-557.089717800126 -47.4639771332302 -367.358907712016</f>
        <v>-971.91260264537209</v>
      </c>
      <c r="Q1035" t="s">
        <v>23739</v>
      </c>
      <c r="R1035" t="s">
        <v>23740</v>
      </c>
      <c r="S1035" t="s">
        <v>23741</v>
      </c>
      <c r="T1035" t="s">
        <v>23742</v>
      </c>
      <c r="U1035" t="s">
        <v>23743</v>
      </c>
      <c r="V1035" t="s">
        <v>23744</v>
      </c>
      <c r="W1035" t="s">
        <v>23745</v>
      </c>
      <c r="X1035" t="s">
        <v>23746</v>
      </c>
      <c r="Y1035" t="s">
        <v>23747</v>
      </c>
    </row>
    <row r="1036" spans="1:25" x14ac:dyDescent="0.3">
      <c r="A1036">
        <v>51750</v>
      </c>
      <c r="B1036" t="s">
        <v>23748</v>
      </c>
      <c r="C1036" t="s">
        <v>23749</v>
      </c>
      <c r="D1036" t="s">
        <v>23750</v>
      </c>
      <c r="E1036" t="s">
        <v>23751</v>
      </c>
      <c r="F1036" t="s">
        <v>23752</v>
      </c>
      <c r="G1036" t="s">
        <v>23753</v>
      </c>
      <c r="H1036" t="s">
        <v>23754</v>
      </c>
      <c r="I1036" t="s">
        <v>23755</v>
      </c>
      <c r="J1036" t="s">
        <v>23756</v>
      </c>
      <c r="K1036" t="s">
        <v>23757</v>
      </c>
      <c r="L1036" t="s">
        <v>23758</v>
      </c>
      <c r="M1036" t="s">
        <v>23759</v>
      </c>
      <c r="N1036" t="s">
        <v>23760</v>
      </c>
      <c r="O1036" t="s">
        <v>23761</v>
      </c>
      <c r="P1036">
        <f>-557.191289062041 -47.3465299192278 -367.369588553902</f>
        <v>-971.90740753517093</v>
      </c>
      <c r="Q1036" t="s">
        <v>23762</v>
      </c>
      <c r="R1036" t="s">
        <v>23763</v>
      </c>
      <c r="S1036" t="s">
        <v>23764</v>
      </c>
      <c r="T1036" t="s">
        <v>23765</v>
      </c>
      <c r="U1036" t="s">
        <v>23766</v>
      </c>
      <c r="V1036" t="s">
        <v>23767</v>
      </c>
      <c r="W1036" t="s">
        <v>23768</v>
      </c>
      <c r="X1036" t="s">
        <v>23769</v>
      </c>
      <c r="Y1036" t="s">
        <v>23770</v>
      </c>
    </row>
    <row r="1037" spans="1:25" x14ac:dyDescent="0.3">
      <c r="A1037">
        <v>51800</v>
      </c>
      <c r="B1037" t="s">
        <v>23771</v>
      </c>
      <c r="C1037" t="s">
        <v>23772</v>
      </c>
      <c r="D1037" t="s">
        <v>23773</v>
      </c>
      <c r="E1037" t="s">
        <v>23774</v>
      </c>
      <c r="F1037" t="s">
        <v>23775</v>
      </c>
      <c r="G1037" t="s">
        <v>23776</v>
      </c>
      <c r="H1037" t="s">
        <v>23777</v>
      </c>
      <c r="I1037" t="s">
        <v>23778</v>
      </c>
      <c r="J1037" t="s">
        <v>23779</v>
      </c>
      <c r="K1037" t="s">
        <v>23780</v>
      </c>
      <c r="L1037" t="s">
        <v>23781</v>
      </c>
      <c r="M1037" t="s">
        <v>23782</v>
      </c>
      <c r="N1037" t="s">
        <v>23783</v>
      </c>
      <c r="O1037" t="s">
        <v>23784</v>
      </c>
      <c r="P1037">
        <f>-557.204746159875 -46.3978275739451 -367.167709277747</f>
        <v>-970.77028301156702</v>
      </c>
      <c r="Q1037" t="s">
        <v>23785</v>
      </c>
      <c r="R1037" t="s">
        <v>23786</v>
      </c>
      <c r="S1037" t="s">
        <v>23787</v>
      </c>
      <c r="T1037" t="s">
        <v>23788</v>
      </c>
      <c r="U1037" t="s">
        <v>23789</v>
      </c>
      <c r="V1037" t="s">
        <v>23790</v>
      </c>
      <c r="W1037" t="s">
        <v>23791</v>
      </c>
      <c r="X1037" t="s">
        <v>23792</v>
      </c>
      <c r="Y1037" t="s">
        <v>23793</v>
      </c>
    </row>
    <row r="1038" spans="1:25" x14ac:dyDescent="0.3">
      <c r="A1038">
        <v>51850</v>
      </c>
      <c r="B1038" t="s">
        <v>23794</v>
      </c>
      <c r="C1038" t="s">
        <v>23795</v>
      </c>
      <c r="D1038" t="s">
        <v>23796</v>
      </c>
      <c r="E1038" t="s">
        <v>23797</v>
      </c>
      <c r="F1038" t="s">
        <v>23798</v>
      </c>
      <c r="G1038" t="s">
        <v>23799</v>
      </c>
      <c r="H1038" t="s">
        <v>23800</v>
      </c>
      <c r="I1038" t="s">
        <v>23801</v>
      </c>
      <c r="J1038" t="s">
        <v>23802</v>
      </c>
      <c r="K1038" t="s">
        <v>23803</v>
      </c>
      <c r="L1038" t="s">
        <v>23804</v>
      </c>
      <c r="M1038" t="s">
        <v>23805</v>
      </c>
      <c r="N1038" t="s">
        <v>23806</v>
      </c>
      <c r="O1038" t="s">
        <v>23807</v>
      </c>
      <c r="P1038">
        <f>-557.13581079071 -46.5095762441745 -367.176431424457</f>
        <v>-970.82181845934156</v>
      </c>
      <c r="Q1038" t="s">
        <v>23808</v>
      </c>
      <c r="R1038" t="s">
        <v>23809</v>
      </c>
      <c r="S1038" t="s">
        <v>23810</v>
      </c>
      <c r="T1038" t="s">
        <v>23811</v>
      </c>
      <c r="U1038" t="s">
        <v>23812</v>
      </c>
      <c r="V1038" t="s">
        <v>23813</v>
      </c>
      <c r="W1038" t="s">
        <v>23814</v>
      </c>
      <c r="X1038" t="s">
        <v>23815</v>
      </c>
      <c r="Y1038" t="s">
        <v>23816</v>
      </c>
    </row>
    <row r="1039" spans="1:25" x14ac:dyDescent="0.3">
      <c r="A1039">
        <v>51900</v>
      </c>
      <c r="B1039" t="s">
        <v>23817</v>
      </c>
      <c r="C1039" t="s">
        <v>23818</v>
      </c>
      <c r="D1039" t="s">
        <v>23819</v>
      </c>
      <c r="E1039" t="s">
        <v>23820</v>
      </c>
      <c r="F1039" t="s">
        <v>23821</v>
      </c>
      <c r="G1039" t="s">
        <v>23822</v>
      </c>
      <c r="H1039" t="s">
        <v>23823</v>
      </c>
      <c r="I1039" t="s">
        <v>23824</v>
      </c>
      <c r="J1039" t="s">
        <v>23825</v>
      </c>
      <c r="K1039" t="s">
        <v>23826</v>
      </c>
      <c r="L1039" t="s">
        <v>23827</v>
      </c>
      <c r="M1039" t="s">
        <v>23828</v>
      </c>
      <c r="N1039" t="s">
        <v>23829</v>
      </c>
      <c r="O1039" t="s">
        <v>23830</v>
      </c>
      <c r="P1039">
        <f>-557.213914994117 -47.1327322212885 -367.27615011317</f>
        <v>-971.62279732857542</v>
      </c>
      <c r="Q1039" t="s">
        <v>23831</v>
      </c>
      <c r="R1039" t="s">
        <v>23832</v>
      </c>
      <c r="S1039" t="s">
        <v>23833</v>
      </c>
      <c r="T1039" t="s">
        <v>23834</v>
      </c>
      <c r="U1039" t="s">
        <v>23835</v>
      </c>
      <c r="V1039" t="s">
        <v>23836</v>
      </c>
      <c r="W1039" t="s">
        <v>23837</v>
      </c>
      <c r="X1039" t="s">
        <v>23838</v>
      </c>
      <c r="Y1039" t="s">
        <v>23839</v>
      </c>
    </row>
    <row r="1040" spans="1:25" x14ac:dyDescent="0.3">
      <c r="A1040">
        <v>51950</v>
      </c>
      <c r="B1040" t="s">
        <v>23840</v>
      </c>
      <c r="C1040" t="s">
        <v>23841</v>
      </c>
      <c r="D1040" t="s">
        <v>23842</v>
      </c>
      <c r="E1040" t="s">
        <v>23843</v>
      </c>
      <c r="F1040" t="s">
        <v>23844</v>
      </c>
      <c r="G1040" t="s">
        <v>23845</v>
      </c>
      <c r="H1040" t="s">
        <v>23846</v>
      </c>
      <c r="I1040" t="s">
        <v>23847</v>
      </c>
      <c r="J1040" t="s">
        <v>23848</v>
      </c>
      <c r="K1040" t="s">
        <v>23849</v>
      </c>
      <c r="L1040" t="s">
        <v>23850</v>
      </c>
      <c r="M1040" t="s">
        <v>23851</v>
      </c>
      <c r="N1040" t="s">
        <v>23852</v>
      </c>
      <c r="O1040" t="s">
        <v>23853</v>
      </c>
      <c r="P1040">
        <f>-557.258059139728 -47.4016030033315 -367.320826138704</f>
        <v>-971.98048828176343</v>
      </c>
      <c r="Q1040" t="s">
        <v>23854</v>
      </c>
      <c r="R1040" t="s">
        <v>23855</v>
      </c>
      <c r="S1040" t="s">
        <v>23856</v>
      </c>
      <c r="T1040" t="s">
        <v>23857</v>
      </c>
      <c r="U1040" t="s">
        <v>23858</v>
      </c>
      <c r="V1040" t="s">
        <v>23859</v>
      </c>
      <c r="W1040" t="s">
        <v>23860</v>
      </c>
      <c r="X1040" t="s">
        <v>23861</v>
      </c>
      <c r="Y1040" t="s">
        <v>23862</v>
      </c>
    </row>
    <row r="1041" spans="1:25" x14ac:dyDescent="0.3">
      <c r="A1041">
        <v>52000</v>
      </c>
      <c r="B1041" t="s">
        <v>23863</v>
      </c>
      <c r="C1041" t="s">
        <v>23864</v>
      </c>
      <c r="D1041" t="s">
        <v>23865</v>
      </c>
      <c r="E1041" t="s">
        <v>23866</v>
      </c>
      <c r="F1041" t="s">
        <v>23867</v>
      </c>
      <c r="G1041" t="s">
        <v>23868</v>
      </c>
      <c r="H1041" t="s">
        <v>23869</v>
      </c>
      <c r="I1041" t="s">
        <v>23870</v>
      </c>
      <c r="J1041" t="s">
        <v>23871</v>
      </c>
      <c r="K1041" t="s">
        <v>23872</v>
      </c>
      <c r="L1041" t="s">
        <v>23873</v>
      </c>
      <c r="M1041" t="s">
        <v>23874</v>
      </c>
      <c r="N1041" t="s">
        <v>23875</v>
      </c>
      <c r="O1041" t="s">
        <v>23876</v>
      </c>
      <c r="P1041">
        <f>-557.157760513627 -47.3422160723298 -367.294868754146</f>
        <v>-971.79484534010282</v>
      </c>
      <c r="Q1041" t="s">
        <v>23877</v>
      </c>
      <c r="R1041" t="s">
        <v>23878</v>
      </c>
      <c r="S1041" t="s">
        <v>23879</v>
      </c>
      <c r="T1041" t="s">
        <v>23880</v>
      </c>
      <c r="U1041" t="s">
        <v>23881</v>
      </c>
      <c r="V1041" t="s">
        <v>23882</v>
      </c>
      <c r="W1041" t="s">
        <v>23883</v>
      </c>
      <c r="X1041" t="s">
        <v>23884</v>
      </c>
      <c r="Y1041" t="s">
        <v>23885</v>
      </c>
    </row>
    <row r="1042" spans="1:25" x14ac:dyDescent="0.3">
      <c r="A1042">
        <v>52050</v>
      </c>
      <c r="B1042" t="s">
        <v>23886</v>
      </c>
      <c r="C1042" t="s">
        <v>23887</v>
      </c>
      <c r="D1042" t="s">
        <v>23888</v>
      </c>
      <c r="E1042" t="s">
        <v>23889</v>
      </c>
      <c r="F1042" t="s">
        <v>23890</v>
      </c>
      <c r="G1042" t="s">
        <v>23891</v>
      </c>
      <c r="H1042" t="s">
        <v>23892</v>
      </c>
      <c r="I1042" t="s">
        <v>23893</v>
      </c>
      <c r="J1042" t="s">
        <v>23894</v>
      </c>
      <c r="K1042" t="s">
        <v>23895</v>
      </c>
      <c r="L1042" t="s">
        <v>23896</v>
      </c>
      <c r="M1042" t="s">
        <v>23897</v>
      </c>
      <c r="N1042" t="s">
        <v>23898</v>
      </c>
      <c r="O1042" t="s">
        <v>23899</v>
      </c>
      <c r="P1042">
        <f>-556.123823587047 -46.826641347802 -367.211872100661</f>
        <v>-970.16233703551006</v>
      </c>
      <c r="Q1042" t="s">
        <v>23900</v>
      </c>
      <c r="R1042" t="s">
        <v>23901</v>
      </c>
      <c r="S1042" t="s">
        <v>23902</v>
      </c>
      <c r="T1042" t="s">
        <v>23903</v>
      </c>
      <c r="U1042" t="s">
        <v>23904</v>
      </c>
      <c r="V1042" t="s">
        <v>23905</v>
      </c>
      <c r="W1042" t="s">
        <v>23906</v>
      </c>
      <c r="X1042" t="s">
        <v>23907</v>
      </c>
      <c r="Y1042" t="s">
        <v>23908</v>
      </c>
    </row>
    <row r="1043" spans="1:25" x14ac:dyDescent="0.3">
      <c r="A1043">
        <v>52100</v>
      </c>
      <c r="B1043" t="s">
        <v>23909</v>
      </c>
      <c r="C1043" t="s">
        <v>23910</v>
      </c>
      <c r="D1043" t="s">
        <v>23911</v>
      </c>
      <c r="E1043" t="s">
        <v>23912</v>
      </c>
      <c r="F1043" t="s">
        <v>23913</v>
      </c>
      <c r="G1043" t="s">
        <v>23914</v>
      </c>
      <c r="H1043" t="s">
        <v>23915</v>
      </c>
      <c r="I1043" t="s">
        <v>23916</v>
      </c>
      <c r="J1043" t="s">
        <v>23917</v>
      </c>
      <c r="K1043" t="s">
        <v>23918</v>
      </c>
      <c r="L1043" t="s">
        <v>23919</v>
      </c>
      <c r="M1043" t="s">
        <v>23920</v>
      </c>
      <c r="N1043" t="s">
        <v>23921</v>
      </c>
      <c r="O1043" t="s">
        <v>23922</v>
      </c>
      <c r="P1043">
        <f>-555.748900050332 -46.4516710956593 -367.21127883308</f>
        <v>-969.41184997907135</v>
      </c>
      <c r="Q1043" t="s">
        <v>23923</v>
      </c>
      <c r="R1043" t="s">
        <v>23924</v>
      </c>
      <c r="S1043" t="s">
        <v>23925</v>
      </c>
      <c r="T1043" t="s">
        <v>23926</v>
      </c>
      <c r="U1043" t="s">
        <v>23927</v>
      </c>
      <c r="V1043" t="s">
        <v>23928</v>
      </c>
      <c r="W1043" t="s">
        <v>23929</v>
      </c>
      <c r="X1043" t="s">
        <v>23930</v>
      </c>
      <c r="Y1043" t="s">
        <v>23931</v>
      </c>
    </row>
    <row r="1044" spans="1:25" x14ac:dyDescent="0.3">
      <c r="A1044">
        <v>52150</v>
      </c>
      <c r="B1044" t="s">
        <v>23932</v>
      </c>
      <c r="C1044" t="s">
        <v>23933</v>
      </c>
      <c r="D1044" t="s">
        <v>23934</v>
      </c>
      <c r="E1044" t="s">
        <v>23935</v>
      </c>
      <c r="F1044" t="s">
        <v>23936</v>
      </c>
      <c r="G1044" t="s">
        <v>23937</v>
      </c>
      <c r="H1044" t="s">
        <v>23938</v>
      </c>
      <c r="I1044" t="s">
        <v>23939</v>
      </c>
      <c r="J1044" t="s">
        <v>23940</v>
      </c>
      <c r="K1044" t="s">
        <v>23941</v>
      </c>
      <c r="L1044" t="s">
        <v>23942</v>
      </c>
      <c r="M1044" t="s">
        <v>23943</v>
      </c>
      <c r="N1044" t="s">
        <v>23944</v>
      </c>
      <c r="O1044" t="s">
        <v>23945</v>
      </c>
      <c r="P1044">
        <f>-555.391610760627 -45.8520787750213 -367.100702612299</f>
        <v>-968.34439214794725</v>
      </c>
      <c r="Q1044" t="s">
        <v>23946</v>
      </c>
      <c r="R1044" t="s">
        <v>23947</v>
      </c>
      <c r="S1044" t="s">
        <v>23948</v>
      </c>
      <c r="T1044" t="s">
        <v>23949</v>
      </c>
      <c r="U1044" t="s">
        <v>23950</v>
      </c>
      <c r="V1044" t="s">
        <v>23951</v>
      </c>
      <c r="W1044" t="s">
        <v>23952</v>
      </c>
      <c r="X1044" t="s">
        <v>23953</v>
      </c>
      <c r="Y1044" t="s">
        <v>23954</v>
      </c>
    </row>
    <row r="1045" spans="1:25" x14ac:dyDescent="0.3">
      <c r="A1045">
        <v>52200</v>
      </c>
      <c r="B1045" t="s">
        <v>23955</v>
      </c>
      <c r="C1045" t="s">
        <v>23956</v>
      </c>
      <c r="D1045" t="s">
        <v>23957</v>
      </c>
      <c r="E1045" t="s">
        <v>23958</v>
      </c>
      <c r="F1045" t="s">
        <v>23959</v>
      </c>
      <c r="G1045" t="s">
        <v>23960</v>
      </c>
      <c r="H1045" t="s">
        <v>23961</v>
      </c>
      <c r="I1045" t="s">
        <v>23962</v>
      </c>
      <c r="J1045" t="s">
        <v>23963</v>
      </c>
      <c r="K1045" t="s">
        <v>23964</v>
      </c>
      <c r="L1045" t="s">
        <v>23965</v>
      </c>
      <c r="M1045" t="s">
        <v>23966</v>
      </c>
      <c r="N1045" t="s">
        <v>23967</v>
      </c>
      <c r="O1045" t="s">
        <v>23968</v>
      </c>
      <c r="P1045">
        <f>-554.385884501495 -45.7887292145786 -367.101959146963</f>
        <v>-967.27657286303656</v>
      </c>
      <c r="Q1045" t="s">
        <v>23969</v>
      </c>
      <c r="R1045" t="s">
        <v>23970</v>
      </c>
      <c r="S1045" t="s">
        <v>23971</v>
      </c>
      <c r="T1045" t="s">
        <v>23972</v>
      </c>
      <c r="U1045" t="s">
        <v>23973</v>
      </c>
      <c r="V1045" t="s">
        <v>23974</v>
      </c>
      <c r="W1045" t="s">
        <v>23975</v>
      </c>
      <c r="X1045" t="s">
        <v>23976</v>
      </c>
      <c r="Y1045" t="s">
        <v>23977</v>
      </c>
    </row>
    <row r="1046" spans="1:25" x14ac:dyDescent="0.3">
      <c r="A1046">
        <v>52250</v>
      </c>
      <c r="B1046" t="s">
        <v>23978</v>
      </c>
      <c r="C1046" t="s">
        <v>23979</v>
      </c>
      <c r="D1046" t="s">
        <v>23980</v>
      </c>
      <c r="E1046" t="s">
        <v>23981</v>
      </c>
      <c r="F1046" t="s">
        <v>23982</v>
      </c>
      <c r="G1046" t="s">
        <v>23983</v>
      </c>
      <c r="H1046" t="s">
        <v>23984</v>
      </c>
      <c r="I1046" t="s">
        <v>23985</v>
      </c>
      <c r="J1046" t="s">
        <v>23986</v>
      </c>
      <c r="K1046" t="s">
        <v>23987</v>
      </c>
      <c r="L1046" t="s">
        <v>23988</v>
      </c>
      <c r="M1046" t="s">
        <v>23989</v>
      </c>
      <c r="N1046" t="s">
        <v>23990</v>
      </c>
      <c r="O1046" t="s">
        <v>23991</v>
      </c>
      <c r="P1046">
        <f>-553.917329716095 -45.2443136908903 -367.008952113515</f>
        <v>-966.17059552050023</v>
      </c>
      <c r="Q1046" t="s">
        <v>23992</v>
      </c>
      <c r="R1046" t="s">
        <v>23993</v>
      </c>
      <c r="S1046" t="s">
        <v>23994</v>
      </c>
      <c r="T1046" t="s">
        <v>23995</v>
      </c>
      <c r="U1046" t="s">
        <v>23996</v>
      </c>
      <c r="V1046" t="s">
        <v>23997</v>
      </c>
      <c r="W1046" t="s">
        <v>23998</v>
      </c>
      <c r="X1046" t="s">
        <v>23999</v>
      </c>
      <c r="Y1046" t="s">
        <v>24000</v>
      </c>
    </row>
    <row r="1047" spans="1:25" x14ac:dyDescent="0.3">
      <c r="A1047">
        <v>52300</v>
      </c>
      <c r="B1047" t="s">
        <v>24001</v>
      </c>
      <c r="C1047" t="s">
        <v>24002</v>
      </c>
      <c r="D1047" t="s">
        <v>24003</v>
      </c>
      <c r="E1047" t="s">
        <v>24004</v>
      </c>
      <c r="F1047" t="s">
        <v>24005</v>
      </c>
      <c r="G1047" t="s">
        <v>24006</v>
      </c>
      <c r="H1047" t="s">
        <v>24007</v>
      </c>
      <c r="I1047" t="s">
        <v>24008</v>
      </c>
      <c r="J1047" t="s">
        <v>24009</v>
      </c>
      <c r="K1047" t="s">
        <v>24010</v>
      </c>
      <c r="L1047" t="s">
        <v>24011</v>
      </c>
      <c r="M1047" t="s">
        <v>24012</v>
      </c>
      <c r="N1047" t="s">
        <v>24013</v>
      </c>
      <c r="O1047" t="s">
        <v>24014</v>
      </c>
      <c r="P1047">
        <f>-552.960273057131 -43.8210492644689 -366.837053094131</f>
        <v>-963.61837541573095</v>
      </c>
      <c r="Q1047" t="s">
        <v>24015</v>
      </c>
      <c r="R1047" t="s">
        <v>24016</v>
      </c>
      <c r="S1047" t="s">
        <v>24017</v>
      </c>
      <c r="T1047" t="s">
        <v>24018</v>
      </c>
      <c r="U1047" t="s">
        <v>24019</v>
      </c>
      <c r="V1047" t="s">
        <v>24020</v>
      </c>
      <c r="W1047" t="s">
        <v>24021</v>
      </c>
      <c r="X1047" t="s">
        <v>24022</v>
      </c>
      <c r="Y1047" t="s">
        <v>24023</v>
      </c>
    </row>
    <row r="1048" spans="1:25" x14ac:dyDescent="0.3">
      <c r="A1048">
        <v>52350</v>
      </c>
      <c r="B1048" t="s">
        <v>24024</v>
      </c>
      <c r="C1048" t="s">
        <v>24025</v>
      </c>
      <c r="D1048" t="s">
        <v>24026</v>
      </c>
      <c r="E1048" t="s">
        <v>24027</v>
      </c>
      <c r="F1048" t="s">
        <v>24028</v>
      </c>
      <c r="G1048" t="s">
        <v>24029</v>
      </c>
      <c r="H1048" t="s">
        <v>24030</v>
      </c>
      <c r="I1048" t="s">
        <v>24031</v>
      </c>
      <c r="J1048" t="s">
        <v>24032</v>
      </c>
      <c r="K1048" t="s">
        <v>24033</v>
      </c>
      <c r="L1048" t="s">
        <v>24034</v>
      </c>
      <c r="M1048" t="s">
        <v>24035</v>
      </c>
      <c r="N1048" t="s">
        <v>24036</v>
      </c>
      <c r="O1048" t="s">
        <v>24037</v>
      </c>
      <c r="P1048">
        <f>-551.696581155396 -42.8536364131096 -366.891508557958</f>
        <v>-961.44172612646355</v>
      </c>
      <c r="Q1048" t="s">
        <v>24038</v>
      </c>
      <c r="R1048" t="s">
        <v>24039</v>
      </c>
      <c r="S1048" t="s">
        <v>24040</v>
      </c>
      <c r="T1048" t="s">
        <v>24041</v>
      </c>
      <c r="U1048" t="s">
        <v>24042</v>
      </c>
      <c r="V1048" t="s">
        <v>24043</v>
      </c>
      <c r="W1048" t="s">
        <v>24044</v>
      </c>
      <c r="X1048" t="s">
        <v>24045</v>
      </c>
      <c r="Y1048" t="s">
        <v>24046</v>
      </c>
    </row>
    <row r="1049" spans="1:25" x14ac:dyDescent="0.3">
      <c r="A1049">
        <v>52400</v>
      </c>
      <c r="B1049" t="s">
        <v>24047</v>
      </c>
      <c r="C1049" t="s">
        <v>24048</v>
      </c>
      <c r="D1049" t="s">
        <v>24049</v>
      </c>
      <c r="E1049" t="s">
        <v>24050</v>
      </c>
      <c r="F1049" t="s">
        <v>24051</v>
      </c>
      <c r="G1049" t="s">
        <v>24052</v>
      </c>
      <c r="H1049" t="s">
        <v>24053</v>
      </c>
      <c r="I1049" t="s">
        <v>24054</v>
      </c>
      <c r="J1049" t="s">
        <v>24055</v>
      </c>
      <c r="K1049" t="s">
        <v>24056</v>
      </c>
      <c r="L1049" t="s">
        <v>24057</v>
      </c>
      <c r="M1049" t="s">
        <v>24058</v>
      </c>
      <c r="N1049" t="s">
        <v>24059</v>
      </c>
      <c r="O1049" t="s">
        <v>24060</v>
      </c>
      <c r="P1049">
        <f>-551.073642614864 -42.6868669879623 -366.973427936233</f>
        <v>-960.7339375390593</v>
      </c>
      <c r="Q1049" t="s">
        <v>24061</v>
      </c>
      <c r="R1049" t="s">
        <v>24062</v>
      </c>
      <c r="S1049" t="s">
        <v>24063</v>
      </c>
      <c r="T1049" t="s">
        <v>24064</v>
      </c>
      <c r="U1049" t="s">
        <v>24065</v>
      </c>
      <c r="V1049" t="s">
        <v>24066</v>
      </c>
      <c r="W1049" t="s">
        <v>24067</v>
      </c>
      <c r="X1049" t="s">
        <v>24068</v>
      </c>
      <c r="Y1049" t="s">
        <v>24069</v>
      </c>
    </row>
    <row r="1050" spans="1:25" x14ac:dyDescent="0.3">
      <c r="A1050">
        <v>52450</v>
      </c>
      <c r="B1050" t="s">
        <v>24070</v>
      </c>
      <c r="C1050" t="s">
        <v>24071</v>
      </c>
      <c r="D1050" t="s">
        <v>24072</v>
      </c>
      <c r="E1050" t="s">
        <v>24073</v>
      </c>
      <c r="F1050" t="s">
        <v>24074</v>
      </c>
      <c r="G1050" t="s">
        <v>24075</v>
      </c>
      <c r="H1050" t="s">
        <v>24076</v>
      </c>
      <c r="I1050" t="s">
        <v>24077</v>
      </c>
      <c r="J1050" t="s">
        <v>24078</v>
      </c>
      <c r="K1050" t="s">
        <v>24079</v>
      </c>
      <c r="L1050" t="s">
        <v>24080</v>
      </c>
      <c r="M1050" t="s">
        <v>24081</v>
      </c>
      <c r="N1050" t="s">
        <v>24082</v>
      </c>
      <c r="O1050" t="s">
        <v>24083</v>
      </c>
      <c r="P1050">
        <f>-550.616517294022 -42.5506365883405 -366.943732067935</f>
        <v>-960.11088595029742</v>
      </c>
      <c r="Q1050" t="s">
        <v>24084</v>
      </c>
      <c r="R1050" t="s">
        <v>24085</v>
      </c>
      <c r="S1050" t="s">
        <v>24086</v>
      </c>
      <c r="T1050" t="s">
        <v>24087</v>
      </c>
      <c r="U1050" t="s">
        <v>24088</v>
      </c>
      <c r="V1050" t="s">
        <v>24089</v>
      </c>
      <c r="W1050" t="s">
        <v>24090</v>
      </c>
      <c r="X1050" t="s">
        <v>24091</v>
      </c>
      <c r="Y1050" t="s">
        <v>24092</v>
      </c>
    </row>
    <row r="1051" spans="1:25" x14ac:dyDescent="0.3">
      <c r="A1051">
        <v>52500</v>
      </c>
      <c r="B1051" t="s">
        <v>24093</v>
      </c>
      <c r="C1051" t="s">
        <v>24094</v>
      </c>
      <c r="D1051" t="s">
        <v>24095</v>
      </c>
      <c r="E1051" t="s">
        <v>24096</v>
      </c>
      <c r="F1051" t="s">
        <v>24097</v>
      </c>
      <c r="G1051" t="s">
        <v>24098</v>
      </c>
      <c r="H1051" t="s">
        <v>24099</v>
      </c>
      <c r="I1051" t="s">
        <v>24100</v>
      </c>
      <c r="J1051" t="s">
        <v>24101</v>
      </c>
      <c r="K1051" t="s">
        <v>24102</v>
      </c>
      <c r="L1051" t="s">
        <v>24103</v>
      </c>
      <c r="M1051" t="s">
        <v>24104</v>
      </c>
      <c r="N1051" t="s">
        <v>24105</v>
      </c>
      <c r="O1051" t="s">
        <v>24106</v>
      </c>
      <c r="P1051">
        <f>-550.009832119329 -42.8692686439861 -367.203225493899</f>
        <v>-960.08232625721405</v>
      </c>
      <c r="Q1051" t="s">
        <v>24107</v>
      </c>
      <c r="R1051" t="s">
        <v>24108</v>
      </c>
      <c r="S1051" t="s">
        <v>24109</v>
      </c>
      <c r="T1051" t="s">
        <v>24110</v>
      </c>
      <c r="U1051" t="s">
        <v>24111</v>
      </c>
      <c r="V1051" t="s">
        <v>24112</v>
      </c>
      <c r="W1051" t="s">
        <v>24113</v>
      </c>
      <c r="X1051" t="s">
        <v>24114</v>
      </c>
      <c r="Y1051" t="s">
        <v>24115</v>
      </c>
    </row>
    <row r="1052" spans="1:25" x14ac:dyDescent="0.3">
      <c r="A1052">
        <v>52550</v>
      </c>
      <c r="B1052" t="s">
        <v>24116</v>
      </c>
      <c r="C1052" t="s">
        <v>24117</v>
      </c>
      <c r="D1052" t="s">
        <v>24118</v>
      </c>
      <c r="E1052" t="s">
        <v>24119</v>
      </c>
      <c r="F1052" t="s">
        <v>24120</v>
      </c>
      <c r="G1052" t="s">
        <v>24121</v>
      </c>
      <c r="H1052" t="s">
        <v>24122</v>
      </c>
      <c r="I1052" t="s">
        <v>24123</v>
      </c>
      <c r="J1052" t="s">
        <v>24124</v>
      </c>
      <c r="K1052" t="s">
        <v>24125</v>
      </c>
      <c r="L1052" t="s">
        <v>24126</v>
      </c>
      <c r="M1052" t="s">
        <v>24127</v>
      </c>
      <c r="N1052" t="s">
        <v>24128</v>
      </c>
      <c r="O1052" t="s">
        <v>24129</v>
      </c>
      <c r="P1052">
        <f>-550.830847409476 -41.8319675967423 -367.028439827017</f>
        <v>-959.69125483323523</v>
      </c>
      <c r="Q1052" t="s">
        <v>24130</v>
      </c>
      <c r="R1052" t="s">
        <v>24131</v>
      </c>
      <c r="S1052" t="s">
        <v>24132</v>
      </c>
      <c r="T1052" t="s">
        <v>24133</v>
      </c>
      <c r="U1052" t="s">
        <v>24134</v>
      </c>
      <c r="V1052" t="s">
        <v>24135</v>
      </c>
      <c r="W1052" t="s">
        <v>24136</v>
      </c>
      <c r="X1052" t="s">
        <v>24137</v>
      </c>
      <c r="Y1052" t="s">
        <v>24138</v>
      </c>
    </row>
    <row r="1053" spans="1:25" x14ac:dyDescent="0.3">
      <c r="A1053">
        <v>52600</v>
      </c>
      <c r="B1053" t="s">
        <v>24139</v>
      </c>
      <c r="C1053" t="s">
        <v>24140</v>
      </c>
      <c r="D1053" t="s">
        <v>24141</v>
      </c>
      <c r="E1053" t="s">
        <v>24142</v>
      </c>
      <c r="F1053" t="s">
        <v>24143</v>
      </c>
      <c r="G1053" t="s">
        <v>24144</v>
      </c>
      <c r="H1053" t="s">
        <v>24145</v>
      </c>
      <c r="I1053" t="s">
        <v>24146</v>
      </c>
      <c r="J1053" t="s">
        <v>24147</v>
      </c>
      <c r="K1053" t="s">
        <v>24148</v>
      </c>
      <c r="L1053" t="s">
        <v>24149</v>
      </c>
      <c r="M1053" t="s">
        <v>24150</v>
      </c>
      <c r="N1053" t="s">
        <v>24151</v>
      </c>
      <c r="O1053" t="s">
        <v>24152</v>
      </c>
      <c r="P1053">
        <f>-551.410913108643 -41.8156973426976 -367.078700071861</f>
        <v>-960.30531052320157</v>
      </c>
      <c r="Q1053" t="s">
        <v>24153</v>
      </c>
      <c r="R1053" t="s">
        <v>24154</v>
      </c>
      <c r="S1053" t="s">
        <v>24155</v>
      </c>
      <c r="T1053" t="s">
        <v>24156</v>
      </c>
      <c r="U1053" t="s">
        <v>24157</v>
      </c>
      <c r="V1053" t="s">
        <v>24158</v>
      </c>
      <c r="W1053" t="s">
        <v>24159</v>
      </c>
      <c r="X1053" t="s">
        <v>24160</v>
      </c>
      <c r="Y1053" t="s">
        <v>24161</v>
      </c>
    </row>
    <row r="1054" spans="1:25" x14ac:dyDescent="0.3">
      <c r="A1054">
        <v>52650</v>
      </c>
      <c r="B1054" t="s">
        <v>24162</v>
      </c>
      <c r="C1054" t="s">
        <v>24163</v>
      </c>
      <c r="D1054" t="s">
        <v>24164</v>
      </c>
      <c r="E1054" t="s">
        <v>24165</v>
      </c>
      <c r="F1054" t="s">
        <v>24166</v>
      </c>
      <c r="G1054" t="s">
        <v>24167</v>
      </c>
      <c r="H1054" t="s">
        <v>24168</v>
      </c>
      <c r="I1054" t="s">
        <v>24169</v>
      </c>
      <c r="J1054" t="s">
        <v>24170</v>
      </c>
      <c r="K1054" t="s">
        <v>24171</v>
      </c>
      <c r="L1054" t="s">
        <v>24172</v>
      </c>
      <c r="M1054" t="s">
        <v>24173</v>
      </c>
      <c r="N1054" t="s">
        <v>24174</v>
      </c>
      <c r="O1054" t="s">
        <v>24175</v>
      </c>
      <c r="P1054">
        <f>-551.533677534843 -42.234674554059 -367.319663023347</f>
        <v>-961.08801511224897</v>
      </c>
      <c r="Q1054" t="s">
        <v>24176</v>
      </c>
      <c r="R1054" t="s">
        <v>24177</v>
      </c>
      <c r="S1054" t="s">
        <v>24178</v>
      </c>
      <c r="T1054" t="s">
        <v>24179</v>
      </c>
      <c r="U1054" t="s">
        <v>24180</v>
      </c>
      <c r="V1054" t="s">
        <v>24181</v>
      </c>
      <c r="W1054" t="s">
        <v>24182</v>
      </c>
      <c r="X1054" t="s">
        <v>24183</v>
      </c>
      <c r="Y1054" t="s">
        <v>24184</v>
      </c>
    </row>
    <row r="1055" spans="1:25" x14ac:dyDescent="0.3">
      <c r="A1055">
        <v>52700</v>
      </c>
      <c r="B1055" t="s">
        <v>24185</v>
      </c>
      <c r="C1055" t="s">
        <v>24186</v>
      </c>
      <c r="D1055" t="s">
        <v>24187</v>
      </c>
      <c r="E1055" t="s">
        <v>24188</v>
      </c>
      <c r="F1055" t="s">
        <v>24189</v>
      </c>
      <c r="G1055" t="s">
        <v>24190</v>
      </c>
      <c r="H1055" t="s">
        <v>24191</v>
      </c>
      <c r="I1055" t="s">
        <v>24192</v>
      </c>
      <c r="J1055" t="s">
        <v>24193</v>
      </c>
      <c r="K1055" t="s">
        <v>24194</v>
      </c>
      <c r="L1055" t="s">
        <v>24195</v>
      </c>
      <c r="M1055" t="s">
        <v>24196</v>
      </c>
      <c r="N1055" t="s">
        <v>24197</v>
      </c>
      <c r="O1055" t="s">
        <v>24198</v>
      </c>
      <c r="P1055">
        <f>-551.436642589179 -43.1746392934699 -367.817055534244</f>
        <v>-962.42833741689287</v>
      </c>
      <c r="Q1055" t="s">
        <v>24199</v>
      </c>
      <c r="R1055" t="s">
        <v>24200</v>
      </c>
      <c r="S1055" t="s">
        <v>24201</v>
      </c>
      <c r="T1055" t="s">
        <v>24202</v>
      </c>
      <c r="U1055" t="s">
        <v>24203</v>
      </c>
      <c r="V1055" t="s">
        <v>24204</v>
      </c>
      <c r="W1055" t="s">
        <v>24205</v>
      </c>
      <c r="X1055" t="s">
        <v>24206</v>
      </c>
      <c r="Y1055" t="s">
        <v>24207</v>
      </c>
    </row>
    <row r="1056" spans="1:25" x14ac:dyDescent="0.3">
      <c r="A1056">
        <v>52750</v>
      </c>
      <c r="B1056" t="s">
        <v>24208</v>
      </c>
      <c r="C1056" t="s">
        <v>24209</v>
      </c>
      <c r="D1056" t="s">
        <v>24210</v>
      </c>
      <c r="E1056" t="s">
        <v>24211</v>
      </c>
      <c r="F1056" t="s">
        <v>24212</v>
      </c>
      <c r="G1056" t="s">
        <v>24213</v>
      </c>
      <c r="H1056" t="s">
        <v>24214</v>
      </c>
      <c r="I1056" t="s">
        <v>24215</v>
      </c>
      <c r="J1056" t="s">
        <v>24216</v>
      </c>
      <c r="K1056" t="s">
        <v>24217</v>
      </c>
      <c r="L1056" t="s">
        <v>24218</v>
      </c>
      <c r="M1056" t="s">
        <v>24219</v>
      </c>
      <c r="N1056" t="s">
        <v>24220</v>
      </c>
      <c r="O1056" t="s">
        <v>24221</v>
      </c>
      <c r="P1056">
        <f>-551.45037644868 -43.2787952604633 -368.020396939548</f>
        <v>-962.74956864869137</v>
      </c>
      <c r="Q1056" t="s">
        <v>24222</v>
      </c>
      <c r="R1056" t="s">
        <v>24223</v>
      </c>
      <c r="S1056" t="s">
        <v>24224</v>
      </c>
      <c r="T1056" t="s">
        <v>24225</v>
      </c>
      <c r="U1056" t="s">
        <v>24226</v>
      </c>
      <c r="V1056" t="s">
        <v>24227</v>
      </c>
      <c r="W1056" t="s">
        <v>24228</v>
      </c>
      <c r="X1056" t="s">
        <v>24229</v>
      </c>
      <c r="Y1056" t="s">
        <v>24230</v>
      </c>
    </row>
    <row r="1057" spans="1:25" x14ac:dyDescent="0.3">
      <c r="A1057">
        <v>52800</v>
      </c>
      <c r="B1057" t="s">
        <v>24231</v>
      </c>
      <c r="C1057" t="s">
        <v>24232</v>
      </c>
      <c r="D1057" t="s">
        <v>24233</v>
      </c>
      <c r="E1057" t="s">
        <v>24234</v>
      </c>
      <c r="F1057" t="s">
        <v>24235</v>
      </c>
      <c r="G1057" t="s">
        <v>24236</v>
      </c>
      <c r="H1057" t="s">
        <v>24237</v>
      </c>
      <c r="I1057" t="s">
        <v>24238</v>
      </c>
      <c r="J1057" t="s">
        <v>24239</v>
      </c>
      <c r="K1057" t="s">
        <v>24240</v>
      </c>
      <c r="L1057" t="s">
        <v>24241</v>
      </c>
      <c r="M1057" t="s">
        <v>24242</v>
      </c>
      <c r="N1057" t="s">
        <v>24243</v>
      </c>
      <c r="O1057" t="s">
        <v>24244</v>
      </c>
      <c r="P1057">
        <f>-551.107086545558 -44.259805424937 -368.487638221455</f>
        <v>-963.85453019194995</v>
      </c>
      <c r="Q1057" t="s">
        <v>24245</v>
      </c>
      <c r="R1057" t="s">
        <v>24246</v>
      </c>
      <c r="S1057" t="s">
        <v>24247</v>
      </c>
      <c r="T1057" t="s">
        <v>24248</v>
      </c>
      <c r="U1057" t="s">
        <v>24249</v>
      </c>
      <c r="V1057" t="s">
        <v>24250</v>
      </c>
      <c r="W1057" t="s">
        <v>24251</v>
      </c>
      <c r="X1057" t="s">
        <v>24252</v>
      </c>
      <c r="Y1057" t="s">
        <v>24253</v>
      </c>
    </row>
    <row r="1058" spans="1:25" x14ac:dyDescent="0.3">
      <c r="A1058">
        <v>52850</v>
      </c>
      <c r="B1058" t="s">
        <v>24254</v>
      </c>
      <c r="C1058" t="s">
        <v>24255</v>
      </c>
      <c r="D1058" t="s">
        <v>24256</v>
      </c>
      <c r="E1058" t="s">
        <v>24257</v>
      </c>
      <c r="F1058" t="s">
        <v>24258</v>
      </c>
      <c r="G1058" t="s">
        <v>24259</v>
      </c>
      <c r="H1058" t="s">
        <v>24260</v>
      </c>
      <c r="I1058" t="s">
        <v>24261</v>
      </c>
      <c r="J1058" t="s">
        <v>24262</v>
      </c>
      <c r="K1058" t="s">
        <v>24263</v>
      </c>
      <c r="L1058" t="s">
        <v>24264</v>
      </c>
      <c r="M1058" t="s">
        <v>24265</v>
      </c>
      <c r="N1058" t="s">
        <v>24266</v>
      </c>
      <c r="O1058" t="s">
        <v>24267</v>
      </c>
      <c r="P1058">
        <f>-551.269778219723 -45.0212339528894 -368.619268378865</f>
        <v>-964.9102805514774</v>
      </c>
      <c r="Q1058" t="s">
        <v>24268</v>
      </c>
      <c r="R1058" t="s">
        <v>24269</v>
      </c>
      <c r="S1058" t="s">
        <v>24270</v>
      </c>
      <c r="T1058" t="s">
        <v>24271</v>
      </c>
      <c r="U1058" t="s">
        <v>24272</v>
      </c>
      <c r="V1058" t="s">
        <v>24273</v>
      </c>
      <c r="W1058" t="s">
        <v>24274</v>
      </c>
      <c r="X1058" t="s">
        <v>24275</v>
      </c>
      <c r="Y1058" t="s">
        <v>24276</v>
      </c>
    </row>
    <row r="1059" spans="1:25" x14ac:dyDescent="0.3">
      <c r="A1059">
        <v>52900</v>
      </c>
      <c r="B1059" t="s">
        <v>24277</v>
      </c>
      <c r="C1059" t="s">
        <v>24278</v>
      </c>
      <c r="D1059" t="s">
        <v>24279</v>
      </c>
      <c r="E1059" t="s">
        <v>24280</v>
      </c>
      <c r="F1059" t="s">
        <v>24281</v>
      </c>
      <c r="G1059" t="s">
        <v>24282</v>
      </c>
      <c r="H1059" t="s">
        <v>24283</v>
      </c>
      <c r="I1059" t="s">
        <v>24284</v>
      </c>
      <c r="J1059" t="s">
        <v>24285</v>
      </c>
      <c r="K1059" t="s">
        <v>24286</v>
      </c>
      <c r="L1059" t="s">
        <v>24287</v>
      </c>
      <c r="M1059" t="s">
        <v>24288</v>
      </c>
      <c r="N1059" t="s">
        <v>24289</v>
      </c>
      <c r="O1059" t="s">
        <v>24290</v>
      </c>
      <c r="P1059">
        <f>-551.651187920524 -44.0672263330164 -368.245825933642</f>
        <v>-963.96424018718233</v>
      </c>
      <c r="Q1059" t="s">
        <v>24291</v>
      </c>
      <c r="R1059" t="s">
        <v>24292</v>
      </c>
      <c r="S1059" t="s">
        <v>24293</v>
      </c>
      <c r="T1059" t="s">
        <v>24294</v>
      </c>
      <c r="U1059" t="s">
        <v>24295</v>
      </c>
      <c r="V1059" t="s">
        <v>24296</v>
      </c>
      <c r="W1059" t="s">
        <v>24297</v>
      </c>
      <c r="X1059" t="s">
        <v>24298</v>
      </c>
      <c r="Y1059" t="s">
        <v>24299</v>
      </c>
    </row>
    <row r="1060" spans="1:25" x14ac:dyDescent="0.3">
      <c r="A1060">
        <v>52950</v>
      </c>
      <c r="B1060" t="s">
        <v>24300</v>
      </c>
      <c r="C1060" t="s">
        <v>24301</v>
      </c>
      <c r="D1060" t="s">
        <v>24302</v>
      </c>
      <c r="E1060" t="s">
        <v>24303</v>
      </c>
      <c r="F1060" t="s">
        <v>24304</v>
      </c>
      <c r="G1060" t="s">
        <v>24305</v>
      </c>
      <c r="H1060" t="s">
        <v>24306</v>
      </c>
      <c r="I1060" t="s">
        <v>24307</v>
      </c>
      <c r="J1060" t="s">
        <v>24308</v>
      </c>
      <c r="K1060" t="s">
        <v>24309</v>
      </c>
      <c r="L1060" t="s">
        <v>24310</v>
      </c>
      <c r="M1060" t="s">
        <v>24311</v>
      </c>
      <c r="N1060" t="s">
        <v>24312</v>
      </c>
      <c r="O1060" t="s">
        <v>24313</v>
      </c>
      <c r="P1060">
        <f>-551.59164502841 -43.8397298553582 -368.162435237631</f>
        <v>-963.5938101213992</v>
      </c>
      <c r="Q1060" t="s">
        <v>24314</v>
      </c>
      <c r="R1060" t="s">
        <v>24315</v>
      </c>
      <c r="S1060" t="s">
        <v>24316</v>
      </c>
      <c r="T1060" t="s">
        <v>24317</v>
      </c>
      <c r="U1060" t="s">
        <v>24318</v>
      </c>
      <c r="V1060" t="s">
        <v>24319</v>
      </c>
      <c r="W1060" t="s">
        <v>24320</v>
      </c>
      <c r="X1060" t="s">
        <v>24321</v>
      </c>
      <c r="Y1060" t="s">
        <v>24322</v>
      </c>
    </row>
    <row r="1061" spans="1:25" x14ac:dyDescent="0.3">
      <c r="A1061">
        <v>53000</v>
      </c>
      <c r="B1061" t="s">
        <v>24323</v>
      </c>
      <c r="C1061" t="s">
        <v>24324</v>
      </c>
      <c r="D1061" t="s">
        <v>24325</v>
      </c>
      <c r="E1061" t="s">
        <v>24326</v>
      </c>
      <c r="F1061" t="s">
        <v>24327</v>
      </c>
      <c r="G1061" t="s">
        <v>24328</v>
      </c>
      <c r="H1061" t="s">
        <v>24329</v>
      </c>
      <c r="I1061" t="s">
        <v>24330</v>
      </c>
      <c r="J1061" t="s">
        <v>24331</v>
      </c>
      <c r="K1061" t="s">
        <v>24332</v>
      </c>
      <c r="L1061" t="s">
        <v>24333</v>
      </c>
      <c r="M1061" t="s">
        <v>24334</v>
      </c>
      <c r="N1061" t="s">
        <v>24335</v>
      </c>
      <c r="O1061" t="s">
        <v>24336</v>
      </c>
      <c r="P1061">
        <f>-551.892560028424 -43.2066290692021 -367.624036295549</f>
        <v>-962.72322539317508</v>
      </c>
      <c r="Q1061" t="s">
        <v>24337</v>
      </c>
      <c r="R1061" t="s">
        <v>24338</v>
      </c>
      <c r="S1061" t="s">
        <v>24339</v>
      </c>
      <c r="T1061" t="s">
        <v>24340</v>
      </c>
      <c r="U1061" t="s">
        <v>24341</v>
      </c>
      <c r="V1061" t="s">
        <v>24342</v>
      </c>
      <c r="W1061" t="s">
        <v>24343</v>
      </c>
      <c r="X1061" t="s">
        <v>24344</v>
      </c>
      <c r="Y1061" t="s">
        <v>24345</v>
      </c>
    </row>
    <row r="1062" spans="1:25" x14ac:dyDescent="0.3">
      <c r="A1062">
        <v>53050</v>
      </c>
      <c r="B1062" t="s">
        <v>24346</v>
      </c>
      <c r="C1062" t="s">
        <v>24347</v>
      </c>
      <c r="D1062" t="s">
        <v>24348</v>
      </c>
      <c r="E1062" t="s">
        <v>24349</v>
      </c>
      <c r="F1062" t="s">
        <v>24350</v>
      </c>
      <c r="G1062" t="s">
        <v>24351</v>
      </c>
      <c r="H1062" t="s">
        <v>24352</v>
      </c>
      <c r="I1062" t="s">
        <v>24353</v>
      </c>
      <c r="J1062" t="s">
        <v>24354</v>
      </c>
      <c r="K1062" t="s">
        <v>24355</v>
      </c>
      <c r="L1062" t="s">
        <v>24356</v>
      </c>
      <c r="M1062" t="s">
        <v>24357</v>
      </c>
      <c r="N1062" t="s">
        <v>24358</v>
      </c>
      <c r="O1062" t="s">
        <v>24359</v>
      </c>
      <c r="P1062">
        <f>-551.876623212313 -43.6471959054388 -367.610905610647</f>
        <v>-963.13472472839885</v>
      </c>
      <c r="Q1062" t="s">
        <v>24360</v>
      </c>
      <c r="R1062" t="s">
        <v>24361</v>
      </c>
      <c r="S1062" t="s">
        <v>24362</v>
      </c>
      <c r="T1062" t="s">
        <v>24363</v>
      </c>
      <c r="U1062" t="s">
        <v>24364</v>
      </c>
      <c r="V1062" t="s">
        <v>24365</v>
      </c>
      <c r="W1062" t="s">
        <v>24366</v>
      </c>
      <c r="X1062" t="s">
        <v>24367</v>
      </c>
      <c r="Y1062" t="s">
        <v>24368</v>
      </c>
    </row>
    <row r="1063" spans="1:25" x14ac:dyDescent="0.3">
      <c r="A1063">
        <v>53100</v>
      </c>
      <c r="B1063" t="s">
        <v>24369</v>
      </c>
      <c r="C1063" t="s">
        <v>24370</v>
      </c>
      <c r="D1063" t="s">
        <v>24371</v>
      </c>
      <c r="E1063" t="s">
        <v>24372</v>
      </c>
      <c r="F1063" t="s">
        <v>24373</v>
      </c>
      <c r="G1063" t="s">
        <v>24374</v>
      </c>
      <c r="H1063" t="s">
        <v>24375</v>
      </c>
      <c r="I1063" t="s">
        <v>24376</v>
      </c>
      <c r="J1063" t="s">
        <v>24377</v>
      </c>
      <c r="K1063" t="s">
        <v>24378</v>
      </c>
      <c r="L1063" t="s">
        <v>24379</v>
      </c>
      <c r="M1063" t="s">
        <v>24380</v>
      </c>
      <c r="N1063" t="s">
        <v>24381</v>
      </c>
      <c r="O1063" t="s">
        <v>24382</v>
      </c>
      <c r="P1063">
        <f>-552.065804627421 -44.3985989324019 -367.4096443243</f>
        <v>-963.874047884123</v>
      </c>
      <c r="Q1063" t="s">
        <v>24383</v>
      </c>
      <c r="R1063" t="s">
        <v>24384</v>
      </c>
      <c r="S1063" t="s">
        <v>24385</v>
      </c>
      <c r="T1063" t="s">
        <v>24386</v>
      </c>
      <c r="U1063" t="s">
        <v>24387</v>
      </c>
      <c r="V1063" t="s">
        <v>24388</v>
      </c>
      <c r="W1063" t="s">
        <v>24389</v>
      </c>
      <c r="X1063" t="s">
        <v>24390</v>
      </c>
      <c r="Y1063" t="s">
        <v>24391</v>
      </c>
    </row>
    <row r="1064" spans="1:25" x14ac:dyDescent="0.3">
      <c r="A1064">
        <v>53150</v>
      </c>
      <c r="B1064" t="s">
        <v>24392</v>
      </c>
      <c r="C1064" t="s">
        <v>24393</v>
      </c>
      <c r="D1064" t="s">
        <v>24394</v>
      </c>
      <c r="E1064" t="s">
        <v>24395</v>
      </c>
      <c r="F1064" t="s">
        <v>24396</v>
      </c>
      <c r="G1064" t="s">
        <v>24397</v>
      </c>
      <c r="H1064" t="s">
        <v>24398</v>
      </c>
      <c r="I1064" t="s">
        <v>24399</v>
      </c>
      <c r="J1064" t="s">
        <v>24400</v>
      </c>
      <c r="K1064" t="s">
        <v>24401</v>
      </c>
      <c r="L1064" t="s">
        <v>24402</v>
      </c>
      <c r="M1064" t="s">
        <v>24403</v>
      </c>
      <c r="N1064" t="s">
        <v>24404</v>
      </c>
      <c r="O1064" t="s">
        <v>24405</v>
      </c>
      <c r="P1064">
        <f>-551.904178032596 -44.8527214650608 -367.379403049431</f>
        <v>-964.13630254708778</v>
      </c>
      <c r="Q1064" t="s">
        <v>24406</v>
      </c>
      <c r="R1064" t="s">
        <v>24407</v>
      </c>
      <c r="S1064" t="s">
        <v>24408</v>
      </c>
      <c r="T1064" t="s">
        <v>24409</v>
      </c>
      <c r="U1064" t="s">
        <v>24410</v>
      </c>
      <c r="V1064" t="s">
        <v>24411</v>
      </c>
      <c r="W1064" t="s">
        <v>24412</v>
      </c>
      <c r="X1064" t="s">
        <v>24413</v>
      </c>
      <c r="Y1064" t="s">
        <v>24414</v>
      </c>
    </row>
    <row r="1065" spans="1:25" x14ac:dyDescent="0.3">
      <c r="A1065">
        <v>53200</v>
      </c>
      <c r="B1065" t="s">
        <v>24415</v>
      </c>
      <c r="C1065" t="s">
        <v>24416</v>
      </c>
      <c r="D1065" t="s">
        <v>24417</v>
      </c>
      <c r="E1065" t="s">
        <v>24418</v>
      </c>
      <c r="F1065" t="s">
        <v>24419</v>
      </c>
      <c r="G1065" t="s">
        <v>24420</v>
      </c>
      <c r="H1065" t="s">
        <v>24421</v>
      </c>
      <c r="I1065" t="s">
        <v>24422</v>
      </c>
      <c r="J1065" t="s">
        <v>24423</v>
      </c>
      <c r="K1065" t="s">
        <v>24424</v>
      </c>
      <c r="L1065" t="s">
        <v>24425</v>
      </c>
      <c r="M1065" t="s">
        <v>24426</v>
      </c>
      <c r="N1065" t="s">
        <v>24427</v>
      </c>
      <c r="O1065" t="s">
        <v>24428</v>
      </c>
      <c r="P1065">
        <f>-551.155796038535 -45.095281004247 -367.375440087918</f>
        <v>-963.62651713069999</v>
      </c>
      <c r="Q1065" t="s">
        <v>24429</v>
      </c>
      <c r="R1065" t="s">
        <v>24430</v>
      </c>
      <c r="S1065" t="s">
        <v>24431</v>
      </c>
      <c r="T1065" t="s">
        <v>24432</v>
      </c>
      <c r="U1065" t="s">
        <v>24433</v>
      </c>
      <c r="V1065" t="s">
        <v>24434</v>
      </c>
      <c r="W1065" t="s">
        <v>24435</v>
      </c>
      <c r="X1065" t="s">
        <v>24436</v>
      </c>
      <c r="Y1065" t="s">
        <v>24437</v>
      </c>
    </row>
    <row r="1066" spans="1:25" x14ac:dyDescent="0.3">
      <c r="A1066">
        <v>53250</v>
      </c>
      <c r="B1066" t="s">
        <v>24438</v>
      </c>
      <c r="C1066" t="s">
        <v>24439</v>
      </c>
      <c r="D1066" t="s">
        <v>24440</v>
      </c>
      <c r="E1066" t="s">
        <v>24441</v>
      </c>
      <c r="F1066" t="s">
        <v>24442</v>
      </c>
      <c r="G1066" t="s">
        <v>24443</v>
      </c>
      <c r="H1066" t="s">
        <v>24444</v>
      </c>
      <c r="I1066" t="s">
        <v>24445</v>
      </c>
      <c r="J1066" t="s">
        <v>24446</v>
      </c>
      <c r="K1066" t="s">
        <v>24447</v>
      </c>
      <c r="L1066" t="s">
        <v>24448</v>
      </c>
      <c r="M1066" t="s">
        <v>24449</v>
      </c>
      <c r="N1066" t="s">
        <v>24450</v>
      </c>
      <c r="O1066" t="s">
        <v>24451</v>
      </c>
      <c r="P1066">
        <f>-550.50042882284 -45.3837195709393 -367.432840414694</f>
        <v>-963.3169888084733</v>
      </c>
      <c r="Q1066" t="s">
        <v>24452</v>
      </c>
      <c r="R1066" t="s">
        <v>24453</v>
      </c>
      <c r="S1066" t="s">
        <v>24454</v>
      </c>
      <c r="T1066" t="s">
        <v>24455</v>
      </c>
      <c r="U1066" t="s">
        <v>24456</v>
      </c>
      <c r="V1066" t="s">
        <v>24457</v>
      </c>
      <c r="W1066" t="s">
        <v>24458</v>
      </c>
      <c r="X1066" t="s">
        <v>24459</v>
      </c>
      <c r="Y1066" t="s">
        <v>24460</v>
      </c>
    </row>
    <row r="1067" spans="1:25" x14ac:dyDescent="0.3">
      <c r="A1067">
        <v>53300</v>
      </c>
      <c r="B1067" t="s">
        <v>24461</v>
      </c>
      <c r="C1067" t="s">
        <v>24462</v>
      </c>
      <c r="D1067" t="s">
        <v>24463</v>
      </c>
      <c r="E1067" t="s">
        <v>24464</v>
      </c>
      <c r="F1067" t="s">
        <v>24465</v>
      </c>
      <c r="G1067" t="s">
        <v>24466</v>
      </c>
      <c r="H1067" t="s">
        <v>24467</v>
      </c>
      <c r="I1067" t="s">
        <v>24468</v>
      </c>
      <c r="J1067" t="s">
        <v>24469</v>
      </c>
      <c r="K1067" t="s">
        <v>24470</v>
      </c>
      <c r="L1067" t="s">
        <v>24471</v>
      </c>
      <c r="M1067" t="s">
        <v>24472</v>
      </c>
      <c r="N1067" t="s">
        <v>24473</v>
      </c>
      <c r="O1067" t="s">
        <v>24474</v>
      </c>
      <c r="P1067">
        <f>-549.575354608937 -45.8168536548546 -367.380427077966</f>
        <v>-962.77263534175768</v>
      </c>
      <c r="Q1067" t="s">
        <v>24475</v>
      </c>
      <c r="R1067" t="s">
        <v>24476</v>
      </c>
      <c r="S1067" t="s">
        <v>24477</v>
      </c>
      <c r="T1067" t="s">
        <v>24478</v>
      </c>
      <c r="U1067" t="s">
        <v>24479</v>
      </c>
      <c r="V1067" t="s">
        <v>24480</v>
      </c>
      <c r="W1067" t="s">
        <v>24481</v>
      </c>
      <c r="X1067" t="s">
        <v>24482</v>
      </c>
      <c r="Y1067" t="s">
        <v>24483</v>
      </c>
    </row>
    <row r="1068" spans="1:25" x14ac:dyDescent="0.3">
      <c r="A1068">
        <v>53350</v>
      </c>
      <c r="B1068" t="s">
        <v>24484</v>
      </c>
      <c r="C1068" t="s">
        <v>24485</v>
      </c>
      <c r="D1068" t="s">
        <v>24486</v>
      </c>
      <c r="E1068" t="s">
        <v>24487</v>
      </c>
      <c r="F1068" t="s">
        <v>24488</v>
      </c>
      <c r="G1068" t="s">
        <v>24489</v>
      </c>
      <c r="H1068" t="s">
        <v>24490</v>
      </c>
      <c r="I1068" t="s">
        <v>24491</v>
      </c>
      <c r="J1068" t="s">
        <v>24492</v>
      </c>
      <c r="K1068" t="s">
        <v>24493</v>
      </c>
      <c r="L1068" t="s">
        <v>24494</v>
      </c>
      <c r="M1068" t="s">
        <v>24495</v>
      </c>
      <c r="N1068" t="s">
        <v>24496</v>
      </c>
      <c r="O1068" t="s">
        <v>24497</v>
      </c>
      <c r="P1068">
        <f>-548.822804932102 -46.5209007119147 -367.429000200467</f>
        <v>-962.77270584448365</v>
      </c>
      <c r="Q1068" t="s">
        <v>24498</v>
      </c>
      <c r="R1068" t="s">
        <v>24499</v>
      </c>
      <c r="S1068" t="s">
        <v>24500</v>
      </c>
      <c r="T1068" t="s">
        <v>24501</v>
      </c>
      <c r="U1068" t="s">
        <v>24502</v>
      </c>
      <c r="V1068" t="s">
        <v>24503</v>
      </c>
      <c r="W1068" t="s">
        <v>24504</v>
      </c>
      <c r="X1068" t="s">
        <v>24505</v>
      </c>
      <c r="Y1068" t="s">
        <v>24506</v>
      </c>
    </row>
    <row r="1069" spans="1:25" x14ac:dyDescent="0.3">
      <c r="A1069">
        <v>53400</v>
      </c>
      <c r="B1069" t="s">
        <v>24507</v>
      </c>
      <c r="C1069" t="s">
        <v>24508</v>
      </c>
      <c r="D1069" t="s">
        <v>24509</v>
      </c>
      <c r="E1069" t="s">
        <v>24510</v>
      </c>
      <c r="F1069" t="s">
        <v>24511</v>
      </c>
      <c r="G1069" t="s">
        <v>24512</v>
      </c>
      <c r="H1069" t="s">
        <v>24513</v>
      </c>
      <c r="I1069" t="s">
        <v>24514</v>
      </c>
      <c r="J1069" t="s">
        <v>24515</v>
      </c>
      <c r="K1069" t="s">
        <v>24516</v>
      </c>
      <c r="L1069" t="s">
        <v>24517</v>
      </c>
      <c r="M1069" t="s">
        <v>24518</v>
      </c>
      <c r="N1069" t="s">
        <v>24519</v>
      </c>
      <c r="O1069" t="s">
        <v>24520</v>
      </c>
      <c r="P1069">
        <f>-548.899684907758 -46.7947306093542 -367.416941045852</f>
        <v>-963.11135656296426</v>
      </c>
      <c r="Q1069" t="s">
        <v>24521</v>
      </c>
      <c r="R1069" t="s">
        <v>24522</v>
      </c>
      <c r="S1069" t="s">
        <v>24523</v>
      </c>
      <c r="T1069" t="s">
        <v>24524</v>
      </c>
      <c r="U1069" t="s">
        <v>24525</v>
      </c>
      <c r="V1069" t="s">
        <v>24526</v>
      </c>
      <c r="W1069" t="s">
        <v>24527</v>
      </c>
      <c r="X1069" t="s">
        <v>24528</v>
      </c>
      <c r="Y1069" t="s">
        <v>24529</v>
      </c>
    </row>
    <row r="1070" spans="1:25" x14ac:dyDescent="0.3">
      <c r="A1070">
        <v>53450</v>
      </c>
      <c r="B1070" t="s">
        <v>24530</v>
      </c>
      <c r="C1070" t="s">
        <v>24531</v>
      </c>
      <c r="D1070" t="s">
        <v>24532</v>
      </c>
      <c r="E1070" t="s">
        <v>24533</v>
      </c>
      <c r="F1070" t="s">
        <v>24534</v>
      </c>
      <c r="G1070" t="s">
        <v>24535</v>
      </c>
      <c r="H1070" t="s">
        <v>24536</v>
      </c>
      <c r="I1070" t="s">
        <v>24537</v>
      </c>
      <c r="J1070" t="s">
        <v>24538</v>
      </c>
      <c r="K1070" t="s">
        <v>24539</v>
      </c>
      <c r="L1070" t="s">
        <v>24540</v>
      </c>
      <c r="M1070" t="s">
        <v>24541</v>
      </c>
      <c r="N1070" t="s">
        <v>24542</v>
      </c>
      <c r="O1070" t="s">
        <v>24543</v>
      </c>
      <c r="P1070">
        <f>-548.917735475935 -46.8804952401451 -367.152138024385</f>
        <v>-962.95036874046514</v>
      </c>
      <c r="Q1070" t="s">
        <v>24544</v>
      </c>
      <c r="R1070" t="s">
        <v>24545</v>
      </c>
      <c r="S1070" t="s">
        <v>24546</v>
      </c>
      <c r="T1070" t="s">
        <v>24547</v>
      </c>
      <c r="U1070" t="s">
        <v>24548</v>
      </c>
      <c r="V1070" t="s">
        <v>24549</v>
      </c>
      <c r="W1070" t="s">
        <v>24550</v>
      </c>
      <c r="X1070" t="s">
        <v>24551</v>
      </c>
      <c r="Y1070" t="s">
        <v>24552</v>
      </c>
    </row>
    <row r="1071" spans="1:25" x14ac:dyDescent="0.3">
      <c r="A1071">
        <v>53500</v>
      </c>
      <c r="B1071" t="s">
        <v>24553</v>
      </c>
      <c r="C1071" t="s">
        <v>24554</v>
      </c>
      <c r="D1071" t="s">
        <v>24555</v>
      </c>
      <c r="E1071" t="s">
        <v>24556</v>
      </c>
      <c r="F1071" t="s">
        <v>24557</v>
      </c>
      <c r="G1071" t="s">
        <v>24558</v>
      </c>
      <c r="H1071" t="s">
        <v>24559</v>
      </c>
      <c r="I1071" t="s">
        <v>24560</v>
      </c>
      <c r="J1071" t="s">
        <v>24561</v>
      </c>
      <c r="K1071" t="s">
        <v>24562</v>
      </c>
      <c r="L1071" t="s">
        <v>24563</v>
      </c>
      <c r="M1071" t="s">
        <v>24564</v>
      </c>
      <c r="N1071" t="s">
        <v>24565</v>
      </c>
      <c r="O1071" t="s">
        <v>24566</v>
      </c>
      <c r="P1071">
        <f>-548.77848746751 -46.8065530247445 -367.023554244663</f>
        <v>-962.60859473691744</v>
      </c>
      <c r="Q1071" t="s">
        <v>24567</v>
      </c>
      <c r="R1071" t="s">
        <v>24568</v>
      </c>
      <c r="S1071" t="s">
        <v>24569</v>
      </c>
      <c r="T1071" t="s">
        <v>24570</v>
      </c>
      <c r="U1071" t="s">
        <v>24571</v>
      </c>
      <c r="V1071" t="s">
        <v>24572</v>
      </c>
      <c r="W1071" t="s">
        <v>24573</v>
      </c>
      <c r="X1071" t="s">
        <v>24574</v>
      </c>
      <c r="Y1071" t="s">
        <v>24575</v>
      </c>
    </row>
    <row r="1072" spans="1:25" x14ac:dyDescent="0.3">
      <c r="A1072">
        <v>53550</v>
      </c>
      <c r="B1072" t="s">
        <v>24576</v>
      </c>
      <c r="C1072" t="s">
        <v>24577</v>
      </c>
      <c r="D1072" t="s">
        <v>24578</v>
      </c>
      <c r="E1072" t="s">
        <v>24579</v>
      </c>
      <c r="F1072" t="s">
        <v>24580</v>
      </c>
      <c r="G1072" t="s">
        <v>24581</v>
      </c>
      <c r="H1072" t="s">
        <v>24582</v>
      </c>
      <c r="I1072" t="s">
        <v>24583</v>
      </c>
      <c r="J1072" t="s">
        <v>24584</v>
      </c>
      <c r="K1072" t="s">
        <v>24585</v>
      </c>
      <c r="L1072" t="s">
        <v>24586</v>
      </c>
      <c r="M1072" t="s">
        <v>24587</v>
      </c>
      <c r="N1072" t="s">
        <v>24588</v>
      </c>
      <c r="O1072">
        <f>-566.484951799861 -0.670736284891291 -662.450661080187</f>
        <v>-1229.6063491649393</v>
      </c>
      <c r="P1072">
        <f>-548.563613133357 -46.6202448132954 -366.532590849776</f>
        <v>-961.71644879642827</v>
      </c>
      <c r="Q1072" t="s">
        <v>24589</v>
      </c>
      <c r="R1072" t="s">
        <v>24590</v>
      </c>
      <c r="S1072" t="s">
        <v>24591</v>
      </c>
      <c r="T1072" t="s">
        <v>24592</v>
      </c>
      <c r="U1072" t="s">
        <v>24593</v>
      </c>
      <c r="V1072" t="s">
        <v>24594</v>
      </c>
      <c r="W1072" t="s">
        <v>24595</v>
      </c>
      <c r="X1072" t="s">
        <v>24596</v>
      </c>
      <c r="Y1072" t="s">
        <v>24597</v>
      </c>
    </row>
    <row r="1073" spans="1:25" x14ac:dyDescent="0.3">
      <c r="A1073">
        <v>53600</v>
      </c>
      <c r="B1073" t="s">
        <v>24598</v>
      </c>
      <c r="C1073" t="s">
        <v>24599</v>
      </c>
      <c r="D1073" t="s">
        <v>24600</v>
      </c>
      <c r="E1073" t="s">
        <v>24601</v>
      </c>
      <c r="F1073" t="s">
        <v>24602</v>
      </c>
      <c r="G1073" t="s">
        <v>24603</v>
      </c>
      <c r="H1073" t="s">
        <v>24604</v>
      </c>
      <c r="I1073" t="s">
        <v>24605</v>
      </c>
      <c r="J1073" t="s">
        <v>24606</v>
      </c>
      <c r="K1073" t="s">
        <v>24607</v>
      </c>
      <c r="L1073" t="s">
        <v>24608</v>
      </c>
      <c r="M1073" t="s">
        <v>24609</v>
      </c>
      <c r="N1073" t="s">
        <v>24610</v>
      </c>
      <c r="O1073">
        <f>-566.437243871856 -1.05735432585607 -662.273302465056</f>
        <v>-1229.7679006627682</v>
      </c>
      <c r="P1073">
        <f>-548.375990821698 -46.3587341896459 -366.2637811374</f>
        <v>-960.9985061487439</v>
      </c>
      <c r="Q1073" t="s">
        <v>24611</v>
      </c>
      <c r="R1073" t="s">
        <v>24612</v>
      </c>
      <c r="S1073" t="s">
        <v>24613</v>
      </c>
      <c r="T1073" t="s">
        <v>24614</v>
      </c>
      <c r="U1073" t="s">
        <v>24615</v>
      </c>
      <c r="V1073" t="s">
        <v>24616</v>
      </c>
      <c r="W1073" t="s">
        <v>24617</v>
      </c>
      <c r="X1073" t="s">
        <v>24618</v>
      </c>
      <c r="Y1073" t="s">
        <v>24619</v>
      </c>
    </row>
    <row r="1074" spans="1:25" x14ac:dyDescent="0.3">
      <c r="A1074">
        <v>53650</v>
      </c>
      <c r="B1074" t="s">
        <v>24620</v>
      </c>
      <c r="C1074" t="s">
        <v>24621</v>
      </c>
      <c r="D1074" t="s">
        <v>24622</v>
      </c>
      <c r="E1074" t="s">
        <v>24623</v>
      </c>
      <c r="F1074" t="s">
        <v>24624</v>
      </c>
      <c r="G1074" t="s">
        <v>24625</v>
      </c>
      <c r="H1074" t="s">
        <v>24626</v>
      </c>
      <c r="I1074" t="s">
        <v>24627</v>
      </c>
      <c r="J1074" t="s">
        <v>24628</v>
      </c>
      <c r="K1074" t="s">
        <v>24629</v>
      </c>
      <c r="L1074" t="s">
        <v>24630</v>
      </c>
      <c r="M1074" t="s">
        <v>24631</v>
      </c>
      <c r="N1074" t="s">
        <v>24632</v>
      </c>
      <c r="O1074">
        <f>-566.886436826138 -1.36354993372038 -662.100337538402</f>
        <v>-1230.3503242982604</v>
      </c>
      <c r="P1074">
        <f>-548.386747439609 -46.4169252443912 -366.080179137913</f>
        <v>-960.88385182191325</v>
      </c>
      <c r="Q1074" t="s">
        <v>24633</v>
      </c>
      <c r="R1074" t="s">
        <v>24634</v>
      </c>
      <c r="S1074" t="s">
        <v>24635</v>
      </c>
      <c r="T1074" t="s">
        <v>24636</v>
      </c>
      <c r="U1074" t="s">
        <v>24637</v>
      </c>
      <c r="V1074" t="s">
        <v>24638</v>
      </c>
      <c r="W1074" t="s">
        <v>24639</v>
      </c>
      <c r="X1074" t="s">
        <v>24640</v>
      </c>
      <c r="Y1074" t="s">
        <v>24641</v>
      </c>
    </row>
    <row r="1075" spans="1:25" x14ac:dyDescent="0.3">
      <c r="A1075">
        <v>53700</v>
      </c>
      <c r="B1075" t="s">
        <v>24642</v>
      </c>
      <c r="C1075" t="s">
        <v>24643</v>
      </c>
      <c r="D1075" t="s">
        <v>24644</v>
      </c>
      <c r="E1075" t="s">
        <v>24645</v>
      </c>
      <c r="F1075" t="s">
        <v>24646</v>
      </c>
      <c r="G1075" t="s">
        <v>24647</v>
      </c>
      <c r="H1075" t="s">
        <v>24648</v>
      </c>
      <c r="I1075" t="s">
        <v>24649</v>
      </c>
      <c r="J1075" t="s">
        <v>24650</v>
      </c>
      <c r="K1075" t="s">
        <v>24651</v>
      </c>
      <c r="L1075" t="s">
        <v>24652</v>
      </c>
      <c r="M1075" t="s">
        <v>24653</v>
      </c>
      <c r="N1075" t="s">
        <v>24654</v>
      </c>
      <c r="O1075">
        <f>-567.014955575492 -1.58667723220492 -662.019656853875</f>
        <v>-1230.6212896615718</v>
      </c>
      <c r="P1075">
        <f>-548.525785514531 -46.4809463478909 -365.97466898662</f>
        <v>-960.98140084904185</v>
      </c>
      <c r="Q1075" t="s">
        <v>24655</v>
      </c>
      <c r="R1075" t="s">
        <v>24656</v>
      </c>
      <c r="S1075" t="s">
        <v>24657</v>
      </c>
      <c r="T1075" t="s">
        <v>24658</v>
      </c>
      <c r="U1075" t="s">
        <v>24659</v>
      </c>
      <c r="V1075" t="s">
        <v>24660</v>
      </c>
      <c r="W1075" t="s">
        <v>24661</v>
      </c>
      <c r="X1075" t="s">
        <v>24662</v>
      </c>
      <c r="Y1075" t="s">
        <v>24663</v>
      </c>
    </row>
    <row r="1076" spans="1:25" x14ac:dyDescent="0.3">
      <c r="A1076">
        <v>53750</v>
      </c>
      <c r="B1076" t="s">
        <v>24664</v>
      </c>
      <c r="C1076" t="s">
        <v>24665</v>
      </c>
      <c r="D1076" t="s">
        <v>24666</v>
      </c>
      <c r="E1076" t="s">
        <v>24667</v>
      </c>
      <c r="F1076" t="s">
        <v>24668</v>
      </c>
      <c r="G1076" t="s">
        <v>24669</v>
      </c>
      <c r="H1076" t="s">
        <v>24670</v>
      </c>
      <c r="I1076" t="s">
        <v>24671</v>
      </c>
      <c r="J1076" t="s">
        <v>24672</v>
      </c>
      <c r="K1076" t="s">
        <v>24673</v>
      </c>
      <c r="L1076" t="s">
        <v>24674</v>
      </c>
      <c r="M1076" t="s">
        <v>24675</v>
      </c>
      <c r="N1076" t="s">
        <v>24676</v>
      </c>
      <c r="O1076">
        <f>-567.801268688748 -2.02495482705808 -661.862355171371</f>
        <v>-1231.6885786871771</v>
      </c>
      <c r="P1076">
        <f>-548.758059996211 -46.8680922134608 -365.844817170347</f>
        <v>-961.47096938001891</v>
      </c>
      <c r="Q1076" t="s">
        <v>24677</v>
      </c>
      <c r="R1076" t="s">
        <v>24678</v>
      </c>
      <c r="S1076" t="s">
        <v>24679</v>
      </c>
      <c r="T1076" t="s">
        <v>24680</v>
      </c>
      <c r="U1076" t="s">
        <v>24681</v>
      </c>
      <c r="V1076" t="s">
        <v>24682</v>
      </c>
      <c r="W1076" t="s">
        <v>24683</v>
      </c>
      <c r="X1076" t="s">
        <v>24684</v>
      </c>
      <c r="Y1076" t="s">
        <v>24685</v>
      </c>
    </row>
    <row r="1077" spans="1:25" x14ac:dyDescent="0.3">
      <c r="A1077">
        <v>53800</v>
      </c>
      <c r="B1077" t="s">
        <v>24686</v>
      </c>
      <c r="C1077" t="s">
        <v>24687</v>
      </c>
      <c r="D1077" t="s">
        <v>24688</v>
      </c>
      <c r="E1077" t="s">
        <v>24689</v>
      </c>
      <c r="F1077" t="s">
        <v>24690</v>
      </c>
      <c r="G1077" t="s">
        <v>24691</v>
      </c>
      <c r="H1077" t="s">
        <v>24692</v>
      </c>
      <c r="I1077" t="s">
        <v>24693</v>
      </c>
      <c r="J1077" t="s">
        <v>24694</v>
      </c>
      <c r="K1077" t="s">
        <v>24695</v>
      </c>
      <c r="L1077" t="s">
        <v>24696</v>
      </c>
      <c r="M1077" t="s">
        <v>24697</v>
      </c>
      <c r="N1077" t="s">
        <v>24698</v>
      </c>
      <c r="O1077">
        <f>-568.101397579984 -2.26510912666481 -661.767076198826</f>
        <v>-1232.1335829054747</v>
      </c>
      <c r="P1077">
        <f>-549.018119736471 -46.8496789234209 -365.713020939313</f>
        <v>-961.58081959920491</v>
      </c>
      <c r="Q1077" t="s">
        <v>24699</v>
      </c>
      <c r="R1077" t="s">
        <v>24700</v>
      </c>
      <c r="S1077" t="s">
        <v>24701</v>
      </c>
      <c r="T1077" t="s">
        <v>24702</v>
      </c>
      <c r="U1077" t="s">
        <v>24703</v>
      </c>
      <c r="V1077" t="s">
        <v>24704</v>
      </c>
      <c r="W1077" t="s">
        <v>24705</v>
      </c>
      <c r="X1077" t="s">
        <v>24706</v>
      </c>
      <c r="Y1077" t="s">
        <v>24707</v>
      </c>
    </row>
    <row r="1078" spans="1:25" x14ac:dyDescent="0.3">
      <c r="A1078">
        <v>53850</v>
      </c>
      <c r="B1078" t="s">
        <v>24708</v>
      </c>
      <c r="C1078" t="s">
        <v>24709</v>
      </c>
      <c r="D1078" t="s">
        <v>24710</v>
      </c>
      <c r="E1078" t="s">
        <v>24711</v>
      </c>
      <c r="F1078" t="s">
        <v>24712</v>
      </c>
      <c r="G1078" t="s">
        <v>24713</v>
      </c>
      <c r="H1078" t="s">
        <v>24714</v>
      </c>
      <c r="I1078" t="s">
        <v>24715</v>
      </c>
      <c r="J1078" t="s">
        <v>24716</v>
      </c>
      <c r="K1078" t="s">
        <v>24717</v>
      </c>
      <c r="L1078" t="s">
        <v>24718</v>
      </c>
      <c r="M1078" t="s">
        <v>24719</v>
      </c>
      <c r="N1078" t="s">
        <v>24720</v>
      </c>
      <c r="O1078">
        <f>-568.495913319638 -2.39198830761529 -661.737486599689</f>
        <v>-1232.6253882269423</v>
      </c>
      <c r="P1078">
        <f>-549.219234151273 -46.9356085210538 -365.689844938774</f>
        <v>-961.84468761110088</v>
      </c>
      <c r="Q1078" t="s">
        <v>24721</v>
      </c>
      <c r="R1078" t="s">
        <v>24722</v>
      </c>
      <c r="S1078" t="s">
        <v>24723</v>
      </c>
      <c r="T1078" t="s">
        <v>24724</v>
      </c>
      <c r="U1078" t="s">
        <v>24725</v>
      </c>
      <c r="V1078" t="s">
        <v>24726</v>
      </c>
      <c r="W1078" t="s">
        <v>24727</v>
      </c>
      <c r="X1078" t="s">
        <v>24728</v>
      </c>
      <c r="Y1078" t="s">
        <v>24729</v>
      </c>
    </row>
    <row r="1079" spans="1:25" x14ac:dyDescent="0.3">
      <c r="A1079">
        <v>53900</v>
      </c>
      <c r="B1079" t="s">
        <v>24730</v>
      </c>
      <c r="C1079" t="s">
        <v>24731</v>
      </c>
      <c r="D1079" t="s">
        <v>24732</v>
      </c>
      <c r="E1079" t="s">
        <v>24733</v>
      </c>
      <c r="F1079" t="s">
        <v>24734</v>
      </c>
      <c r="G1079" t="s">
        <v>24735</v>
      </c>
      <c r="H1079" t="s">
        <v>24736</v>
      </c>
      <c r="I1079" t="s">
        <v>24737</v>
      </c>
      <c r="J1079" t="s">
        <v>24738</v>
      </c>
      <c r="K1079" t="s">
        <v>24739</v>
      </c>
      <c r="L1079" t="s">
        <v>24740</v>
      </c>
      <c r="M1079" t="s">
        <v>24741</v>
      </c>
      <c r="N1079" t="s">
        <v>24742</v>
      </c>
      <c r="O1079">
        <f>-569.113166807426 -2.65736276492385 -661.695877748072</f>
        <v>-1233.4664073204217</v>
      </c>
      <c r="P1079">
        <f>-549.764768512243 -47.2663088496297 -365.662587309974</f>
        <v>-962.6936646718467</v>
      </c>
      <c r="Q1079" t="s">
        <v>24743</v>
      </c>
      <c r="R1079" t="s">
        <v>24744</v>
      </c>
      <c r="S1079" t="s">
        <v>24745</v>
      </c>
      <c r="T1079" t="s">
        <v>24746</v>
      </c>
      <c r="U1079" t="s">
        <v>24747</v>
      </c>
      <c r="V1079" t="s">
        <v>24748</v>
      </c>
      <c r="W1079" t="s">
        <v>24749</v>
      </c>
      <c r="X1079" t="s">
        <v>24750</v>
      </c>
      <c r="Y1079" t="s">
        <v>24751</v>
      </c>
    </row>
    <row r="1080" spans="1:25" x14ac:dyDescent="0.3">
      <c r="A1080">
        <v>53950</v>
      </c>
      <c r="B1080" t="s">
        <v>24752</v>
      </c>
      <c r="C1080" t="s">
        <v>24753</v>
      </c>
      <c r="D1080" t="s">
        <v>24754</v>
      </c>
      <c r="E1080" t="s">
        <v>24755</v>
      </c>
      <c r="F1080" t="s">
        <v>24756</v>
      </c>
      <c r="G1080" t="s">
        <v>24757</v>
      </c>
      <c r="H1080" t="s">
        <v>24758</v>
      </c>
      <c r="I1080" t="s">
        <v>24759</v>
      </c>
      <c r="J1080" t="s">
        <v>24760</v>
      </c>
      <c r="K1080" t="s">
        <v>24761</v>
      </c>
      <c r="L1080" t="s">
        <v>24762</v>
      </c>
      <c r="M1080" t="s">
        <v>24763</v>
      </c>
      <c r="N1080" t="s">
        <v>24764</v>
      </c>
      <c r="O1080">
        <f>-569.326502679003 -2.63341126945284 -661.732748827747</f>
        <v>-1233.6926627762027</v>
      </c>
      <c r="P1080">
        <f>-550.017826821891 -47.4155717422605 -365.723165321806</f>
        <v>-963.15656388595744</v>
      </c>
      <c r="Q1080" t="s">
        <v>24765</v>
      </c>
      <c r="R1080" t="s">
        <v>24766</v>
      </c>
      <c r="S1080" t="s">
        <v>24767</v>
      </c>
      <c r="T1080" t="s">
        <v>24768</v>
      </c>
      <c r="U1080" t="s">
        <v>24769</v>
      </c>
      <c r="V1080" t="s">
        <v>24770</v>
      </c>
      <c r="W1080" t="s">
        <v>24771</v>
      </c>
      <c r="X1080" t="s">
        <v>24772</v>
      </c>
      <c r="Y1080" t="s">
        <v>24773</v>
      </c>
    </row>
    <row r="1081" spans="1:25" x14ac:dyDescent="0.3">
      <c r="A1081">
        <v>54000</v>
      </c>
      <c r="B1081" t="s">
        <v>24774</v>
      </c>
      <c r="C1081" t="s">
        <v>24775</v>
      </c>
      <c r="D1081" t="s">
        <v>24776</v>
      </c>
      <c r="E1081" t="s">
        <v>24777</v>
      </c>
      <c r="F1081" t="s">
        <v>24778</v>
      </c>
      <c r="G1081" t="s">
        <v>24779</v>
      </c>
      <c r="H1081" t="s">
        <v>24780</v>
      </c>
      <c r="I1081" t="s">
        <v>24781</v>
      </c>
      <c r="J1081" t="s">
        <v>24782</v>
      </c>
      <c r="K1081" t="s">
        <v>24783</v>
      </c>
      <c r="L1081" t="s">
        <v>24784</v>
      </c>
      <c r="M1081" t="s">
        <v>24785</v>
      </c>
      <c r="N1081" t="s">
        <v>24786</v>
      </c>
      <c r="O1081">
        <f>-569.492972392626 -2.6645046829351 -661.773701375336</f>
        <v>-1233.9311784508973</v>
      </c>
      <c r="P1081">
        <f>-550.665717470659 -47.4413855704872 -365.732274251355</f>
        <v>-963.83937729250124</v>
      </c>
      <c r="Q1081" t="s">
        <v>24787</v>
      </c>
      <c r="R1081" t="s">
        <v>24788</v>
      </c>
      <c r="S1081" t="s">
        <v>24789</v>
      </c>
      <c r="T1081" t="s">
        <v>24790</v>
      </c>
      <c r="U1081" t="s">
        <v>24791</v>
      </c>
      <c r="V1081" t="s">
        <v>24792</v>
      </c>
      <c r="W1081" t="s">
        <v>24793</v>
      </c>
      <c r="X1081" t="s">
        <v>24794</v>
      </c>
      <c r="Y1081" t="s">
        <v>24795</v>
      </c>
    </row>
    <row r="1082" spans="1:25" x14ac:dyDescent="0.3">
      <c r="A1082">
        <v>54050</v>
      </c>
      <c r="B1082" t="s">
        <v>24796</v>
      </c>
      <c r="C1082" t="s">
        <v>24797</v>
      </c>
      <c r="D1082" t="s">
        <v>24798</v>
      </c>
      <c r="E1082" t="s">
        <v>24799</v>
      </c>
      <c r="F1082" t="s">
        <v>24800</v>
      </c>
      <c r="G1082" t="s">
        <v>24801</v>
      </c>
      <c r="H1082" t="s">
        <v>24802</v>
      </c>
      <c r="I1082" t="s">
        <v>24803</v>
      </c>
      <c r="J1082" t="s">
        <v>24804</v>
      </c>
      <c r="K1082" t="s">
        <v>24805</v>
      </c>
      <c r="L1082" t="s">
        <v>24806</v>
      </c>
      <c r="M1082" t="s">
        <v>24807</v>
      </c>
      <c r="N1082" t="s">
        <v>24808</v>
      </c>
      <c r="O1082">
        <f>-569.536213073041 -2.74763380110926 -661.761974935876</f>
        <v>-1234.0458218100262</v>
      </c>
      <c r="P1082">
        <f>-550.934826091044 -47.4336820351764 -365.692391518588</f>
        <v>-964.06089964480839</v>
      </c>
      <c r="Q1082" t="s">
        <v>24809</v>
      </c>
      <c r="R1082" t="s">
        <v>24810</v>
      </c>
      <c r="S1082" t="s">
        <v>24811</v>
      </c>
      <c r="T1082" t="s">
        <v>24812</v>
      </c>
      <c r="U1082" t="s">
        <v>24813</v>
      </c>
      <c r="V1082" t="s">
        <v>24814</v>
      </c>
      <c r="W1082" t="s">
        <v>24815</v>
      </c>
      <c r="X1082" t="s">
        <v>24816</v>
      </c>
      <c r="Y1082" t="s">
        <v>24817</v>
      </c>
    </row>
    <row r="1083" spans="1:25" x14ac:dyDescent="0.3">
      <c r="A1083">
        <v>54100</v>
      </c>
      <c r="B1083" t="s">
        <v>24818</v>
      </c>
      <c r="C1083" t="s">
        <v>24819</v>
      </c>
      <c r="D1083" t="s">
        <v>24820</v>
      </c>
      <c r="E1083" t="s">
        <v>24821</v>
      </c>
      <c r="F1083" t="s">
        <v>24822</v>
      </c>
      <c r="G1083" t="s">
        <v>24823</v>
      </c>
      <c r="H1083" t="s">
        <v>24824</v>
      </c>
      <c r="I1083" t="s">
        <v>24825</v>
      </c>
      <c r="J1083" t="s">
        <v>24826</v>
      </c>
      <c r="K1083" t="s">
        <v>24827</v>
      </c>
      <c r="L1083" t="s">
        <v>24828</v>
      </c>
      <c r="M1083" t="s">
        <v>24829</v>
      </c>
      <c r="N1083" t="s">
        <v>24830</v>
      </c>
      <c r="O1083">
        <f>-570.009468964657 -2.63417253849411 -661.755294549157</f>
        <v>-1234.3989360523083</v>
      </c>
      <c r="P1083">
        <f>-551.385999083761 -47.1919125522047 -365.667866803672</f>
        <v>-964.24577843963766</v>
      </c>
      <c r="Q1083" t="s">
        <v>24831</v>
      </c>
      <c r="R1083" t="s">
        <v>24832</v>
      </c>
      <c r="S1083" t="s">
        <v>24833</v>
      </c>
      <c r="T1083" t="s">
        <v>24834</v>
      </c>
      <c r="U1083" t="s">
        <v>24835</v>
      </c>
      <c r="V1083" t="s">
        <v>24836</v>
      </c>
      <c r="W1083" t="s">
        <v>24837</v>
      </c>
      <c r="X1083" t="s">
        <v>24838</v>
      </c>
      <c r="Y1083" t="s">
        <v>24839</v>
      </c>
    </row>
    <row r="1084" spans="1:25" x14ac:dyDescent="0.3">
      <c r="A1084">
        <v>54150</v>
      </c>
      <c r="B1084" t="s">
        <v>24840</v>
      </c>
      <c r="C1084" t="s">
        <v>24841</v>
      </c>
      <c r="D1084" t="s">
        <v>24842</v>
      </c>
      <c r="E1084" t="s">
        <v>24843</v>
      </c>
      <c r="F1084" t="s">
        <v>24844</v>
      </c>
      <c r="G1084" t="s">
        <v>24845</v>
      </c>
      <c r="H1084" t="s">
        <v>24846</v>
      </c>
      <c r="I1084" t="s">
        <v>24847</v>
      </c>
      <c r="J1084" t="s">
        <v>24848</v>
      </c>
      <c r="K1084" t="s">
        <v>24849</v>
      </c>
      <c r="L1084" t="s">
        <v>24850</v>
      </c>
      <c r="M1084" t="s">
        <v>24851</v>
      </c>
      <c r="N1084" t="s">
        <v>24852</v>
      </c>
      <c r="O1084">
        <f>-570.499453020229 -2.38418796630594 -661.752828648173</f>
        <v>-1234.636469634708</v>
      </c>
      <c r="P1084">
        <f>-551.888292687331 -46.7868631800891 -365.641387671012</f>
        <v>-964.31654353843214</v>
      </c>
      <c r="Q1084" t="s">
        <v>24853</v>
      </c>
      <c r="R1084" t="s">
        <v>24854</v>
      </c>
      <c r="S1084" t="s">
        <v>24855</v>
      </c>
      <c r="T1084" t="s">
        <v>24856</v>
      </c>
      <c r="U1084" t="s">
        <v>24857</v>
      </c>
      <c r="V1084" t="s">
        <v>24858</v>
      </c>
      <c r="W1084" t="s">
        <v>24859</v>
      </c>
      <c r="X1084" t="s">
        <v>24860</v>
      </c>
      <c r="Y1084" t="s">
        <v>24861</v>
      </c>
    </row>
    <row r="1085" spans="1:25" x14ac:dyDescent="0.3">
      <c r="A1085">
        <v>54200</v>
      </c>
      <c r="B1085" t="s">
        <v>24862</v>
      </c>
      <c r="C1085" t="s">
        <v>24863</v>
      </c>
      <c r="D1085" t="s">
        <v>24864</v>
      </c>
      <c r="E1085" t="s">
        <v>24865</v>
      </c>
      <c r="F1085" t="s">
        <v>24866</v>
      </c>
      <c r="G1085" t="s">
        <v>24867</v>
      </c>
      <c r="H1085" t="s">
        <v>24868</v>
      </c>
      <c r="I1085" t="s">
        <v>24869</v>
      </c>
      <c r="J1085" t="s">
        <v>24870</v>
      </c>
      <c r="K1085" t="s">
        <v>24871</v>
      </c>
      <c r="L1085" t="s">
        <v>24872</v>
      </c>
      <c r="M1085" t="s">
        <v>24873</v>
      </c>
      <c r="N1085" t="s">
        <v>24874</v>
      </c>
      <c r="O1085">
        <f>-570.820603013286 -2.22404308571095 -661.792189564196</f>
        <v>-1234.8368356631929</v>
      </c>
      <c r="P1085">
        <f>-552.249850849241 -46.6186477290826 -365.676967841566</f>
        <v>-964.54546641988964</v>
      </c>
      <c r="Q1085" t="s">
        <v>24875</v>
      </c>
      <c r="R1085" t="s">
        <v>24876</v>
      </c>
      <c r="S1085" t="s">
        <v>24877</v>
      </c>
      <c r="T1085" t="s">
        <v>24878</v>
      </c>
      <c r="U1085" t="s">
        <v>24879</v>
      </c>
      <c r="V1085" t="s">
        <v>24880</v>
      </c>
      <c r="W1085" t="s">
        <v>24881</v>
      </c>
      <c r="X1085" t="s">
        <v>24882</v>
      </c>
      <c r="Y1085" t="s">
        <v>24883</v>
      </c>
    </row>
    <row r="1086" spans="1:25" x14ac:dyDescent="0.3">
      <c r="A1086">
        <v>54250</v>
      </c>
      <c r="B1086" t="s">
        <v>24884</v>
      </c>
      <c r="C1086" t="s">
        <v>24885</v>
      </c>
      <c r="D1086" t="s">
        <v>24886</v>
      </c>
      <c r="E1086" t="s">
        <v>24887</v>
      </c>
      <c r="F1086" t="s">
        <v>24888</v>
      </c>
      <c r="G1086" t="s">
        <v>24889</v>
      </c>
      <c r="H1086" t="s">
        <v>24890</v>
      </c>
      <c r="I1086" t="s">
        <v>24891</v>
      </c>
      <c r="J1086" t="s">
        <v>24892</v>
      </c>
      <c r="K1086" t="s">
        <v>24893</v>
      </c>
      <c r="L1086" t="s">
        <v>24894</v>
      </c>
      <c r="M1086" t="s">
        <v>24895</v>
      </c>
      <c r="N1086" t="s">
        <v>24896</v>
      </c>
      <c r="O1086">
        <f>-571.198424917317 -2.07777927860275 -661.836928768561</f>
        <v>-1235.1131329644809</v>
      </c>
      <c r="P1086">
        <f>-552.584409589243 -46.4752768804301 -365.724736499672</f>
        <v>-964.78442296934509</v>
      </c>
      <c r="Q1086" t="s">
        <v>24897</v>
      </c>
      <c r="R1086" t="s">
        <v>24898</v>
      </c>
      <c r="S1086" t="s">
        <v>24899</v>
      </c>
      <c r="T1086" t="s">
        <v>24900</v>
      </c>
      <c r="U1086" t="s">
        <v>24901</v>
      </c>
      <c r="V1086" t="s">
        <v>24902</v>
      </c>
      <c r="W1086" t="s">
        <v>24903</v>
      </c>
      <c r="X1086" t="s">
        <v>24904</v>
      </c>
      <c r="Y1086" t="s">
        <v>24905</v>
      </c>
    </row>
    <row r="1087" spans="1:25" x14ac:dyDescent="0.3">
      <c r="A1087">
        <v>54300</v>
      </c>
      <c r="B1087" t="s">
        <v>24906</v>
      </c>
      <c r="C1087" t="s">
        <v>24907</v>
      </c>
      <c r="D1087" t="s">
        <v>24908</v>
      </c>
      <c r="E1087" t="s">
        <v>24909</v>
      </c>
      <c r="F1087" t="s">
        <v>24910</v>
      </c>
      <c r="G1087" t="s">
        <v>24911</v>
      </c>
      <c r="H1087" t="s">
        <v>24912</v>
      </c>
      <c r="I1087" t="s">
        <v>24913</v>
      </c>
      <c r="J1087" t="s">
        <v>24914</v>
      </c>
      <c r="K1087" t="s">
        <v>24915</v>
      </c>
      <c r="L1087" t="s">
        <v>24916</v>
      </c>
      <c r="M1087" t="s">
        <v>24917</v>
      </c>
      <c r="N1087" t="s">
        <v>24918</v>
      </c>
      <c r="O1087">
        <f>-572.295426181687 -1.71338193379779 -662.01959906095</f>
        <v>-1236.0284071764349</v>
      </c>
      <c r="P1087">
        <f>-553.740132014242 -46.1727509951702 -365.913008097194</f>
        <v>-965.82589110660615</v>
      </c>
      <c r="Q1087" t="s">
        <v>24919</v>
      </c>
      <c r="R1087" t="s">
        <v>24920</v>
      </c>
      <c r="S1087" t="s">
        <v>24921</v>
      </c>
      <c r="T1087" t="s">
        <v>24922</v>
      </c>
      <c r="U1087" t="s">
        <v>24923</v>
      </c>
      <c r="V1087" t="s">
        <v>24924</v>
      </c>
      <c r="W1087" t="s">
        <v>24925</v>
      </c>
      <c r="X1087" t="s">
        <v>24926</v>
      </c>
      <c r="Y1087" t="s">
        <v>24927</v>
      </c>
    </row>
    <row r="1088" spans="1:25" x14ac:dyDescent="0.3">
      <c r="A1088">
        <v>54350</v>
      </c>
      <c r="B1088" t="s">
        <v>24928</v>
      </c>
      <c r="C1088" t="s">
        <v>24929</v>
      </c>
      <c r="D1088" t="s">
        <v>24930</v>
      </c>
      <c r="E1088" t="s">
        <v>24931</v>
      </c>
      <c r="F1088" t="s">
        <v>24932</v>
      </c>
      <c r="G1088" t="s">
        <v>24933</v>
      </c>
      <c r="H1088" t="s">
        <v>24934</v>
      </c>
      <c r="I1088" t="s">
        <v>24935</v>
      </c>
      <c r="J1088" t="s">
        <v>24936</v>
      </c>
      <c r="K1088" t="s">
        <v>24937</v>
      </c>
      <c r="L1088" t="s">
        <v>24938</v>
      </c>
      <c r="M1088" t="s">
        <v>24939</v>
      </c>
      <c r="N1088" t="s">
        <v>24940</v>
      </c>
      <c r="O1088">
        <f>-572.734187615537 -1.55179268000143 -662.112310746777</f>
        <v>-1236.3982910423156</v>
      </c>
      <c r="P1088">
        <f>-554.257129159873 -46.2289989292719 -366.033711588643</f>
        <v>-966.5198396777879</v>
      </c>
      <c r="Q1088" t="s">
        <v>24941</v>
      </c>
      <c r="R1088" t="s">
        <v>24942</v>
      </c>
      <c r="S1088" t="s">
        <v>24943</v>
      </c>
      <c r="T1088" t="s">
        <v>24944</v>
      </c>
      <c r="U1088" t="s">
        <v>24945</v>
      </c>
      <c r="V1088" t="s">
        <v>24946</v>
      </c>
      <c r="W1088" t="s">
        <v>24947</v>
      </c>
      <c r="X1088" t="s">
        <v>24948</v>
      </c>
      <c r="Y1088" t="s">
        <v>24949</v>
      </c>
    </row>
    <row r="1089" spans="1:25" x14ac:dyDescent="0.3">
      <c r="A1089">
        <v>54400</v>
      </c>
      <c r="B1089" t="s">
        <v>24950</v>
      </c>
      <c r="C1089" t="s">
        <v>24951</v>
      </c>
      <c r="D1089" t="s">
        <v>24952</v>
      </c>
      <c r="E1089" t="s">
        <v>24953</v>
      </c>
      <c r="F1089" t="s">
        <v>24954</v>
      </c>
      <c r="G1089" t="s">
        <v>24955</v>
      </c>
      <c r="H1089" t="s">
        <v>24956</v>
      </c>
      <c r="I1089" t="s">
        <v>24957</v>
      </c>
      <c r="J1089" t="s">
        <v>24958</v>
      </c>
      <c r="K1089" t="s">
        <v>24959</v>
      </c>
      <c r="L1089" t="s">
        <v>24960</v>
      </c>
      <c r="M1089" t="s">
        <v>24961</v>
      </c>
      <c r="N1089" t="s">
        <v>24962</v>
      </c>
      <c r="O1089">
        <f>-573.47048657904 -1.39629860136961 -662.24884755293</f>
        <v>-1237.1156327333397</v>
      </c>
      <c r="P1089">
        <f>-555.177532610136 -46.5105598136586 -366.225110553984</f>
        <v>-967.91320297777861</v>
      </c>
      <c r="Q1089" t="s">
        <v>24963</v>
      </c>
      <c r="R1089" t="s">
        <v>24964</v>
      </c>
      <c r="S1089" t="s">
        <v>24965</v>
      </c>
      <c r="T1089" t="s">
        <v>24966</v>
      </c>
      <c r="U1089" t="s">
        <v>24967</v>
      </c>
      <c r="V1089" t="s">
        <v>24968</v>
      </c>
      <c r="W1089" t="s">
        <v>24969</v>
      </c>
      <c r="X1089" t="s">
        <v>24970</v>
      </c>
      <c r="Y1089" t="s">
        <v>24971</v>
      </c>
    </row>
    <row r="1090" spans="1:25" x14ac:dyDescent="0.3">
      <c r="A1090">
        <v>54450</v>
      </c>
      <c r="B1090" t="s">
        <v>24972</v>
      </c>
      <c r="C1090" t="s">
        <v>24973</v>
      </c>
      <c r="D1090" t="s">
        <v>24974</v>
      </c>
      <c r="E1090" t="s">
        <v>24975</v>
      </c>
      <c r="F1090" t="s">
        <v>24976</v>
      </c>
      <c r="G1090" t="s">
        <v>24977</v>
      </c>
      <c r="H1090" t="s">
        <v>24978</v>
      </c>
      <c r="I1090" t="s">
        <v>24979</v>
      </c>
      <c r="J1090" t="s">
        <v>24980</v>
      </c>
      <c r="K1090" t="s">
        <v>24981</v>
      </c>
      <c r="L1090" t="s">
        <v>24982</v>
      </c>
      <c r="M1090" t="s">
        <v>24983</v>
      </c>
      <c r="N1090" t="s">
        <v>24984</v>
      </c>
      <c r="O1090">
        <f>-574.005325102935 -1.41325090904706 -662.298655299719</f>
        <v>-1237.7172313117012</v>
      </c>
      <c r="P1090">
        <f>-555.653672524503 -46.8455752788873 -366.327240802429</f>
        <v>-968.82648860581935</v>
      </c>
      <c r="Q1090" t="s">
        <v>24985</v>
      </c>
      <c r="R1090" t="s">
        <v>24986</v>
      </c>
      <c r="S1090" t="s">
        <v>24987</v>
      </c>
      <c r="T1090" t="s">
        <v>24988</v>
      </c>
      <c r="U1090" t="s">
        <v>24989</v>
      </c>
      <c r="V1090" t="s">
        <v>24990</v>
      </c>
      <c r="W1090" t="s">
        <v>24991</v>
      </c>
      <c r="X1090" t="s">
        <v>24992</v>
      </c>
      <c r="Y1090" t="s">
        <v>24993</v>
      </c>
    </row>
    <row r="1091" spans="1:25" x14ac:dyDescent="0.3">
      <c r="A1091">
        <v>54500</v>
      </c>
      <c r="B1091" t="s">
        <v>24994</v>
      </c>
      <c r="C1091" t="s">
        <v>24995</v>
      </c>
      <c r="D1091" t="s">
        <v>24996</v>
      </c>
      <c r="E1091" t="s">
        <v>24997</v>
      </c>
      <c r="F1091" t="s">
        <v>24998</v>
      </c>
      <c r="G1091" t="s">
        <v>24999</v>
      </c>
      <c r="H1091" t="s">
        <v>25000</v>
      </c>
      <c r="I1091" t="s">
        <v>25001</v>
      </c>
      <c r="J1091" t="s">
        <v>25002</v>
      </c>
      <c r="K1091" t="s">
        <v>25003</v>
      </c>
      <c r="L1091" t="s">
        <v>25004</v>
      </c>
      <c r="M1091" t="s">
        <v>25005</v>
      </c>
      <c r="N1091" t="s">
        <v>25006</v>
      </c>
      <c r="O1091">
        <f>-574.882933736956 -1.58282562456793 -662.370513937567</f>
        <v>-1238.8362732990909</v>
      </c>
      <c r="P1091">
        <f>-556.42695943777 -47.3829474119818 -366.462187401959</f>
        <v>-970.27209425171088</v>
      </c>
      <c r="Q1091" t="s">
        <v>25007</v>
      </c>
      <c r="R1091" t="s">
        <v>25008</v>
      </c>
      <c r="S1091" t="s">
        <v>25009</v>
      </c>
      <c r="T1091" t="s">
        <v>25010</v>
      </c>
      <c r="U1091" t="s">
        <v>25011</v>
      </c>
      <c r="V1091" t="s">
        <v>25012</v>
      </c>
      <c r="W1091" t="s">
        <v>25013</v>
      </c>
      <c r="X1091" t="s">
        <v>25014</v>
      </c>
      <c r="Y1091" t="s">
        <v>25015</v>
      </c>
    </row>
    <row r="1092" spans="1:25" x14ac:dyDescent="0.3">
      <c r="A1092">
        <v>54550</v>
      </c>
      <c r="B1092" t="s">
        <v>25016</v>
      </c>
      <c r="C1092" t="s">
        <v>25017</v>
      </c>
      <c r="D1092" t="s">
        <v>25018</v>
      </c>
      <c r="E1092" t="s">
        <v>25019</v>
      </c>
      <c r="F1092" t="s">
        <v>25020</v>
      </c>
      <c r="G1092" t="s">
        <v>25021</v>
      </c>
      <c r="H1092" t="s">
        <v>25022</v>
      </c>
      <c r="I1092" t="s">
        <v>25023</v>
      </c>
      <c r="J1092" t="s">
        <v>25024</v>
      </c>
      <c r="K1092" t="s">
        <v>25025</v>
      </c>
      <c r="L1092" t="s">
        <v>25026</v>
      </c>
      <c r="M1092" t="s">
        <v>25027</v>
      </c>
      <c r="N1092" t="s">
        <v>25028</v>
      </c>
      <c r="O1092">
        <f>-576.02896963392 -1.93270833898828 -662.425048091701</f>
        <v>-1240.3867260646093</v>
      </c>
      <c r="P1092">
        <f>-557.260393503127 -47.9380036975183 -366.568209471395</f>
        <v>-971.76660667204033</v>
      </c>
      <c r="Q1092" t="s">
        <v>25029</v>
      </c>
      <c r="R1092" t="s">
        <v>25030</v>
      </c>
      <c r="S1092" t="s">
        <v>25031</v>
      </c>
      <c r="T1092" t="s">
        <v>25032</v>
      </c>
      <c r="U1092" t="s">
        <v>25033</v>
      </c>
      <c r="V1092" t="s">
        <v>25034</v>
      </c>
      <c r="W1092" t="s">
        <v>25035</v>
      </c>
      <c r="X1092" t="s">
        <v>25036</v>
      </c>
      <c r="Y1092" t="s">
        <v>25037</v>
      </c>
    </row>
    <row r="1093" spans="1:25" x14ac:dyDescent="0.3">
      <c r="A1093">
        <v>54600</v>
      </c>
      <c r="B1093" t="s">
        <v>25016</v>
      </c>
      <c r="C1093" t="s">
        <v>25017</v>
      </c>
      <c r="D1093" t="s">
        <v>25018</v>
      </c>
      <c r="E1093" t="s">
        <v>25019</v>
      </c>
      <c r="F1093" t="s">
        <v>25020</v>
      </c>
      <c r="G1093" t="s">
        <v>25021</v>
      </c>
      <c r="H1093" t="s">
        <v>25022</v>
      </c>
      <c r="I1093" t="s">
        <v>25023</v>
      </c>
      <c r="J1093" t="s">
        <v>25024</v>
      </c>
      <c r="K1093" t="s">
        <v>25025</v>
      </c>
      <c r="L1093" t="s">
        <v>25026</v>
      </c>
      <c r="M1093" t="s">
        <v>25027</v>
      </c>
      <c r="N1093" t="s">
        <v>25028</v>
      </c>
      <c r="O1093">
        <f>-576.02896963392 -1.93270833898828 -662.425048091701</f>
        <v>-1240.3867260646093</v>
      </c>
      <c r="P1093">
        <f>-557.260393503127 -47.9380036975183 -366.568209471395</f>
        <v>-971.76660667204033</v>
      </c>
      <c r="Q1093" t="s">
        <v>25029</v>
      </c>
      <c r="R1093" t="s">
        <v>25030</v>
      </c>
      <c r="S1093" t="s">
        <v>25031</v>
      </c>
      <c r="T1093" t="s">
        <v>25032</v>
      </c>
      <c r="U1093" t="s">
        <v>25033</v>
      </c>
      <c r="V1093" t="s">
        <v>25034</v>
      </c>
      <c r="W1093" t="s">
        <v>25035</v>
      </c>
      <c r="X1093" t="s">
        <v>25036</v>
      </c>
      <c r="Y1093" t="s">
        <v>25037</v>
      </c>
    </row>
    <row r="1094" spans="1:25" x14ac:dyDescent="0.3">
      <c r="A1094">
        <v>54650</v>
      </c>
      <c r="B1094" t="s">
        <v>25038</v>
      </c>
      <c r="C1094" t="s">
        <v>25039</v>
      </c>
      <c r="D1094" t="s">
        <v>25040</v>
      </c>
      <c r="E1094" t="s">
        <v>25041</v>
      </c>
      <c r="F1094" t="s">
        <v>25042</v>
      </c>
      <c r="G1094" t="s">
        <v>25043</v>
      </c>
      <c r="H1094" t="s">
        <v>25044</v>
      </c>
      <c r="I1094" t="s">
        <v>25045</v>
      </c>
      <c r="J1094" t="s">
        <v>25046</v>
      </c>
      <c r="K1094" t="s">
        <v>25047</v>
      </c>
      <c r="L1094" t="s">
        <v>25048</v>
      </c>
      <c r="M1094" t="s">
        <v>25049</v>
      </c>
      <c r="N1094" t="s">
        <v>25050</v>
      </c>
      <c r="O1094">
        <f>-576.608713263463 -2.21793677603409 -662.39220702336</f>
        <v>-1241.2188570628571</v>
      </c>
      <c r="P1094">
        <f>-557.600076401516 -48.3531663182437 -366.570885667172</f>
        <v>-972.52412838693169</v>
      </c>
      <c r="Q1094" t="s">
        <v>25051</v>
      </c>
      <c r="R1094" t="s">
        <v>25052</v>
      </c>
      <c r="S1094" t="s">
        <v>25053</v>
      </c>
      <c r="T1094" t="s">
        <v>25054</v>
      </c>
      <c r="U1094" t="s">
        <v>25055</v>
      </c>
      <c r="V1094" t="s">
        <v>25056</v>
      </c>
      <c r="W1094" t="s">
        <v>25057</v>
      </c>
      <c r="X1094" t="s">
        <v>25058</v>
      </c>
      <c r="Y1094" t="s">
        <v>25059</v>
      </c>
    </row>
    <row r="1095" spans="1:25" x14ac:dyDescent="0.3">
      <c r="A1095">
        <v>54700</v>
      </c>
      <c r="B1095" t="s">
        <v>25060</v>
      </c>
      <c r="C1095" t="s">
        <v>25061</v>
      </c>
      <c r="D1095" t="s">
        <v>25062</v>
      </c>
      <c r="E1095" t="s">
        <v>25063</v>
      </c>
      <c r="F1095" t="s">
        <v>25064</v>
      </c>
      <c r="G1095" t="s">
        <v>25065</v>
      </c>
      <c r="H1095" t="s">
        <v>25066</v>
      </c>
      <c r="I1095" t="s">
        <v>25067</v>
      </c>
      <c r="J1095" t="s">
        <v>25068</v>
      </c>
      <c r="K1095" t="s">
        <v>25069</v>
      </c>
      <c r="L1095" t="s">
        <v>25070</v>
      </c>
      <c r="M1095" t="s">
        <v>25071</v>
      </c>
      <c r="N1095" t="s">
        <v>25072</v>
      </c>
      <c r="O1095">
        <f>-578.713718344851 -3.20833082375816 -662.118900898414</f>
        <v>-1244.0409500670232</v>
      </c>
      <c r="P1095">
        <f>-558.237240087142 -49.6393248052332 -366.441960027276</f>
        <v>-974.31852491965128</v>
      </c>
      <c r="Q1095" t="s">
        <v>25073</v>
      </c>
      <c r="R1095" t="s">
        <v>25074</v>
      </c>
      <c r="S1095" t="s">
        <v>25075</v>
      </c>
      <c r="T1095" t="s">
        <v>25076</v>
      </c>
      <c r="U1095" t="s">
        <v>25077</v>
      </c>
      <c r="V1095" t="s">
        <v>25078</v>
      </c>
      <c r="W1095" t="s">
        <v>25079</v>
      </c>
      <c r="X1095" t="s">
        <v>25080</v>
      </c>
      <c r="Y1095" t="s">
        <v>25081</v>
      </c>
    </row>
    <row r="1096" spans="1:25" x14ac:dyDescent="0.3">
      <c r="A1096">
        <v>54750</v>
      </c>
      <c r="B1096" t="s">
        <v>25082</v>
      </c>
      <c r="C1096" t="s">
        <v>25083</v>
      </c>
      <c r="D1096" t="s">
        <v>25084</v>
      </c>
      <c r="E1096" t="s">
        <v>25085</v>
      </c>
      <c r="F1096" t="s">
        <v>25086</v>
      </c>
      <c r="G1096" t="s">
        <v>25087</v>
      </c>
      <c r="H1096" t="s">
        <v>25088</v>
      </c>
      <c r="I1096" t="s">
        <v>25089</v>
      </c>
      <c r="J1096" t="s">
        <v>25090</v>
      </c>
      <c r="K1096" t="s">
        <v>25091</v>
      </c>
      <c r="L1096" t="s">
        <v>25092</v>
      </c>
      <c r="M1096" t="s">
        <v>25093</v>
      </c>
      <c r="N1096" t="s">
        <v>25094</v>
      </c>
      <c r="O1096">
        <f>-580.290375834114 -3.92386759648616 -661.927947202993</f>
        <v>-1246.1421906335931</v>
      </c>
      <c r="P1096">
        <f>-558.855452418154 -50.4831031283672 -366.339035628866</f>
        <v>-975.67759117538719</v>
      </c>
      <c r="Q1096" t="s">
        <v>25095</v>
      </c>
      <c r="R1096" t="s">
        <v>25096</v>
      </c>
      <c r="S1096" t="s">
        <v>25097</v>
      </c>
      <c r="T1096" t="s">
        <v>25098</v>
      </c>
      <c r="U1096" t="s">
        <v>25099</v>
      </c>
      <c r="V1096" t="s">
        <v>25100</v>
      </c>
      <c r="W1096" t="s">
        <v>25101</v>
      </c>
      <c r="X1096" t="s">
        <v>25102</v>
      </c>
      <c r="Y1096" t="s">
        <v>25103</v>
      </c>
    </row>
    <row r="1097" spans="1:25" x14ac:dyDescent="0.3">
      <c r="A1097">
        <v>54800</v>
      </c>
      <c r="B1097" t="s">
        <v>25104</v>
      </c>
      <c r="C1097" t="s">
        <v>25105</v>
      </c>
      <c r="D1097" t="s">
        <v>25106</v>
      </c>
      <c r="E1097" t="s">
        <v>25107</v>
      </c>
      <c r="F1097" t="s">
        <v>25108</v>
      </c>
      <c r="G1097" t="s">
        <v>25109</v>
      </c>
      <c r="H1097" t="s">
        <v>25110</v>
      </c>
      <c r="I1097" t="s">
        <v>25111</v>
      </c>
      <c r="J1097" t="s">
        <v>25112</v>
      </c>
      <c r="K1097" t="s">
        <v>25113</v>
      </c>
      <c r="L1097" t="s">
        <v>25114</v>
      </c>
      <c r="M1097" t="s">
        <v>25115</v>
      </c>
      <c r="N1097" t="s">
        <v>25116</v>
      </c>
      <c r="O1097">
        <f>-581.101194454629 -4.37211217966433 -661.814386406476</f>
        <v>-1247.2876930407692</v>
      </c>
      <c r="P1097">
        <f>-559.445322758958 -50.9752002611549 -366.248497050621</f>
        <v>-976.66902007073395</v>
      </c>
      <c r="Q1097" t="s">
        <v>25117</v>
      </c>
      <c r="R1097" t="s">
        <v>25118</v>
      </c>
      <c r="S1097" t="s">
        <v>25119</v>
      </c>
      <c r="T1097" t="s">
        <v>25120</v>
      </c>
      <c r="U1097" t="s">
        <v>25121</v>
      </c>
      <c r="V1097" t="s">
        <v>25122</v>
      </c>
      <c r="W1097" t="s">
        <v>25123</v>
      </c>
      <c r="X1097" t="s">
        <v>25124</v>
      </c>
      <c r="Y1097" t="s">
        <v>25125</v>
      </c>
    </row>
    <row r="1098" spans="1:25" x14ac:dyDescent="0.3">
      <c r="A1098">
        <v>54850</v>
      </c>
      <c r="B1098" t="s">
        <v>25126</v>
      </c>
      <c r="C1098" t="s">
        <v>25127</v>
      </c>
      <c r="D1098" t="s">
        <v>25128</v>
      </c>
      <c r="E1098" t="s">
        <v>25129</v>
      </c>
      <c r="F1098" t="s">
        <v>25130</v>
      </c>
      <c r="G1098" t="s">
        <v>25131</v>
      </c>
      <c r="H1098" t="s">
        <v>25132</v>
      </c>
      <c r="I1098" t="s">
        <v>25133</v>
      </c>
      <c r="J1098" t="s">
        <v>25134</v>
      </c>
      <c r="K1098" t="s">
        <v>25135</v>
      </c>
      <c r="L1098" t="s">
        <v>25136</v>
      </c>
      <c r="M1098" t="s">
        <v>25137</v>
      </c>
      <c r="N1098" t="s">
        <v>25138</v>
      </c>
      <c r="O1098">
        <f>-581.976733491432 -4.84973962223239 -661.683307259837</f>
        <v>-1248.5097803735014</v>
      </c>
      <c r="P1098">
        <f>-560.127434308453 -51.5192203025465 -366.142104935337</f>
        <v>-977.78875954633645</v>
      </c>
      <c r="Q1098" t="s">
        <v>25139</v>
      </c>
      <c r="R1098" t="s">
        <v>25140</v>
      </c>
      <c r="S1098" t="s">
        <v>25141</v>
      </c>
      <c r="T1098" t="s">
        <v>25142</v>
      </c>
      <c r="U1098" t="s">
        <v>25143</v>
      </c>
      <c r="V1098" t="s">
        <v>25144</v>
      </c>
      <c r="W1098" t="s">
        <v>25145</v>
      </c>
      <c r="X1098" t="s">
        <v>25146</v>
      </c>
      <c r="Y1098" t="s">
        <v>25147</v>
      </c>
    </row>
    <row r="1099" spans="1:25" x14ac:dyDescent="0.3">
      <c r="A1099">
        <v>54900</v>
      </c>
      <c r="B1099" t="s">
        <v>25148</v>
      </c>
      <c r="C1099" t="s">
        <v>25149</v>
      </c>
      <c r="D1099" t="s">
        <v>25150</v>
      </c>
      <c r="E1099" t="s">
        <v>25151</v>
      </c>
      <c r="F1099" t="s">
        <v>25152</v>
      </c>
      <c r="G1099" t="s">
        <v>25153</v>
      </c>
      <c r="H1099" t="s">
        <v>25154</v>
      </c>
      <c r="I1099" t="s">
        <v>25155</v>
      </c>
      <c r="J1099" t="s">
        <v>25156</v>
      </c>
      <c r="K1099" t="s">
        <v>25157</v>
      </c>
      <c r="L1099" t="s">
        <v>25158</v>
      </c>
      <c r="M1099" t="s">
        <v>25159</v>
      </c>
      <c r="N1099" t="s">
        <v>25160</v>
      </c>
      <c r="O1099">
        <f>-583.623275318801 -5.84184370073854 -661.366477007242</f>
        <v>-1250.8315960267814</v>
      </c>
      <c r="P1099">
        <f>-561.400584857446 -52.5023321076224 -365.851614804697</f>
        <v>-979.75453176976544</v>
      </c>
      <c r="Q1099" t="s">
        <v>25161</v>
      </c>
      <c r="R1099" t="s">
        <v>25162</v>
      </c>
      <c r="S1099" t="s">
        <v>25163</v>
      </c>
      <c r="T1099" t="s">
        <v>25164</v>
      </c>
      <c r="U1099" t="s">
        <v>25165</v>
      </c>
      <c r="V1099" t="s">
        <v>25166</v>
      </c>
      <c r="W1099" t="s">
        <v>25167</v>
      </c>
      <c r="X1099" t="s">
        <v>25168</v>
      </c>
      <c r="Y1099" t="s">
        <v>25169</v>
      </c>
    </row>
    <row r="1100" spans="1:25" x14ac:dyDescent="0.3">
      <c r="A1100">
        <v>54950</v>
      </c>
      <c r="B1100" t="s">
        <v>25170</v>
      </c>
      <c r="C1100" t="s">
        <v>25171</v>
      </c>
      <c r="D1100" t="s">
        <v>25172</v>
      </c>
      <c r="E1100" t="s">
        <v>25173</v>
      </c>
      <c r="F1100" t="s">
        <v>25174</v>
      </c>
      <c r="G1100" t="s">
        <v>25175</v>
      </c>
      <c r="H1100" t="s">
        <v>25176</v>
      </c>
      <c r="I1100" t="s">
        <v>25177</v>
      </c>
      <c r="J1100" t="s">
        <v>25178</v>
      </c>
      <c r="K1100" t="s">
        <v>25179</v>
      </c>
      <c r="L1100" t="s">
        <v>25180</v>
      </c>
      <c r="M1100" t="s">
        <v>25181</v>
      </c>
      <c r="N1100" t="s">
        <v>25182</v>
      </c>
      <c r="O1100">
        <f>-584.380718353844 -6.25382693779238 -661.241004766397</f>
        <v>-1251.8755500580335</v>
      </c>
      <c r="P1100">
        <f>-561.884574658237 -52.9248412234842 -365.748636302832</f>
        <v>-980.55805218455328</v>
      </c>
      <c r="Q1100" t="s">
        <v>25183</v>
      </c>
      <c r="R1100" t="s">
        <v>25184</v>
      </c>
      <c r="S1100" t="s">
        <v>25185</v>
      </c>
      <c r="T1100" t="s">
        <v>25186</v>
      </c>
      <c r="U1100" t="s">
        <v>25187</v>
      </c>
      <c r="V1100" t="s">
        <v>25188</v>
      </c>
      <c r="W1100" t="s">
        <v>25189</v>
      </c>
      <c r="X1100" t="s">
        <v>25190</v>
      </c>
      <c r="Y1100" t="s">
        <v>25191</v>
      </c>
    </row>
    <row r="1101" spans="1:25" x14ac:dyDescent="0.3">
      <c r="A1101">
        <v>55000</v>
      </c>
      <c r="B1101" t="s">
        <v>25192</v>
      </c>
      <c r="C1101" t="s">
        <v>25193</v>
      </c>
      <c r="D1101" t="s">
        <v>25194</v>
      </c>
      <c r="E1101" t="s">
        <v>25195</v>
      </c>
      <c r="F1101" t="s">
        <v>25196</v>
      </c>
      <c r="G1101" t="s">
        <v>25197</v>
      </c>
      <c r="H1101" t="s">
        <v>25198</v>
      </c>
      <c r="I1101" t="s">
        <v>25199</v>
      </c>
      <c r="J1101" t="s">
        <v>25200</v>
      </c>
      <c r="K1101" t="s">
        <v>25201</v>
      </c>
      <c r="L1101" t="s">
        <v>25202</v>
      </c>
      <c r="M1101" t="s">
        <v>25203</v>
      </c>
      <c r="N1101" t="s">
        <v>25204</v>
      </c>
      <c r="O1101">
        <f>-585.625501218985 -6.87250632662722 -661.043363479558</f>
        <v>-1253.5413710251703</v>
      </c>
      <c r="P1101">
        <f>-562.648737017662 -53.5029959397814 -365.581485224902</f>
        <v>-981.73321818234535</v>
      </c>
      <c r="Q1101" t="s">
        <v>25205</v>
      </c>
      <c r="R1101" t="s">
        <v>25206</v>
      </c>
      <c r="S1101" t="s">
        <v>25207</v>
      </c>
      <c r="T1101" t="s">
        <v>25208</v>
      </c>
      <c r="U1101" t="s">
        <v>25209</v>
      </c>
      <c r="V1101" t="s">
        <v>25210</v>
      </c>
      <c r="W1101" t="s">
        <v>25211</v>
      </c>
      <c r="X1101" t="s">
        <v>25212</v>
      </c>
      <c r="Y1101" t="s">
        <v>25213</v>
      </c>
    </row>
    <row r="1102" spans="1:25" x14ac:dyDescent="0.3">
      <c r="A1102">
        <v>55050</v>
      </c>
      <c r="B1102" t="s">
        <v>25214</v>
      </c>
      <c r="C1102" t="s">
        <v>25215</v>
      </c>
      <c r="D1102" t="s">
        <v>25216</v>
      </c>
      <c r="E1102" t="s">
        <v>25217</v>
      </c>
      <c r="F1102" t="s">
        <v>25218</v>
      </c>
      <c r="G1102" t="s">
        <v>25219</v>
      </c>
      <c r="H1102" t="s">
        <v>25220</v>
      </c>
      <c r="I1102" t="s">
        <v>25221</v>
      </c>
      <c r="J1102" t="s">
        <v>25222</v>
      </c>
      <c r="K1102" t="s">
        <v>25223</v>
      </c>
      <c r="L1102" t="s">
        <v>25224</v>
      </c>
      <c r="M1102" t="s">
        <v>25225</v>
      </c>
      <c r="N1102" t="s">
        <v>25226</v>
      </c>
      <c r="O1102">
        <f>-586.037981961153 -7.07618441497652 -660.990500510838</f>
        <v>-1254.1046668869676</v>
      </c>
      <c r="P1102">
        <f>-562.914252246266 -53.7156414124031 -365.541602638321</f>
        <v>-982.17149629699009</v>
      </c>
      <c r="Q1102" t="s">
        <v>25227</v>
      </c>
      <c r="R1102" t="s">
        <v>25228</v>
      </c>
      <c r="S1102" t="s">
        <v>25229</v>
      </c>
      <c r="T1102" t="s">
        <v>25230</v>
      </c>
      <c r="U1102" t="s">
        <v>25231</v>
      </c>
      <c r="V1102" t="s">
        <v>25232</v>
      </c>
      <c r="W1102" t="s">
        <v>25233</v>
      </c>
      <c r="X1102" t="s">
        <v>25234</v>
      </c>
      <c r="Y1102" t="s">
        <v>25235</v>
      </c>
    </row>
    <row r="1103" spans="1:25" x14ac:dyDescent="0.3">
      <c r="A1103">
        <v>55100</v>
      </c>
      <c r="B1103" t="s">
        <v>25236</v>
      </c>
      <c r="C1103" t="s">
        <v>25237</v>
      </c>
      <c r="D1103" t="s">
        <v>25238</v>
      </c>
      <c r="E1103" t="s">
        <v>25239</v>
      </c>
      <c r="F1103" t="s">
        <v>25240</v>
      </c>
      <c r="G1103" t="s">
        <v>25241</v>
      </c>
      <c r="H1103" t="s">
        <v>25242</v>
      </c>
      <c r="I1103" t="s">
        <v>25243</v>
      </c>
      <c r="J1103" t="s">
        <v>25244</v>
      </c>
      <c r="K1103" t="s">
        <v>25245</v>
      </c>
      <c r="L1103" t="s">
        <v>25246</v>
      </c>
      <c r="M1103" t="s">
        <v>25247</v>
      </c>
      <c r="N1103" t="s">
        <v>25248</v>
      </c>
      <c r="O1103">
        <f>-586.555202680485 -7.2633788367682 -660.975921664447</f>
        <v>-1254.7945031817003</v>
      </c>
      <c r="P1103">
        <f>-563.049672383404 -54.1480955349673 -365.595956823999</f>
        <v>-982.79372474237027</v>
      </c>
      <c r="Q1103" t="s">
        <v>25249</v>
      </c>
      <c r="R1103" t="s">
        <v>25250</v>
      </c>
      <c r="S1103" t="s">
        <v>25251</v>
      </c>
      <c r="T1103" t="s">
        <v>25252</v>
      </c>
      <c r="U1103" t="s">
        <v>25253</v>
      </c>
      <c r="V1103" t="s">
        <v>25254</v>
      </c>
      <c r="W1103" t="s">
        <v>25255</v>
      </c>
      <c r="X1103" t="s">
        <v>25256</v>
      </c>
      <c r="Y1103" t="s">
        <v>25257</v>
      </c>
    </row>
    <row r="1104" spans="1:25" x14ac:dyDescent="0.3">
      <c r="A1104">
        <v>55150</v>
      </c>
      <c r="B1104" t="s">
        <v>25258</v>
      </c>
      <c r="C1104" t="s">
        <v>25259</v>
      </c>
      <c r="D1104" t="s">
        <v>25260</v>
      </c>
      <c r="E1104" t="s">
        <v>25261</v>
      </c>
      <c r="F1104" t="s">
        <v>25262</v>
      </c>
      <c r="G1104" t="s">
        <v>25263</v>
      </c>
      <c r="H1104" t="s">
        <v>25264</v>
      </c>
      <c r="I1104" t="s">
        <v>25265</v>
      </c>
      <c r="J1104" t="s">
        <v>25266</v>
      </c>
      <c r="K1104" t="s">
        <v>25267</v>
      </c>
      <c r="L1104" t="s">
        <v>25268</v>
      </c>
      <c r="M1104" t="s">
        <v>25269</v>
      </c>
      <c r="N1104" t="s">
        <v>25270</v>
      </c>
      <c r="O1104">
        <f>-586.940646760945 -7.60097293490412 -660.958488216417</f>
        <v>-1255.5001079122662</v>
      </c>
      <c r="P1104">
        <f>-563.301934984211 -54.5614267442338 -365.601243685803</f>
        <v>-983.4646054142479</v>
      </c>
      <c r="Q1104" t="s">
        <v>25271</v>
      </c>
      <c r="R1104" t="s">
        <v>25272</v>
      </c>
      <c r="S1104" t="s">
        <v>25273</v>
      </c>
      <c r="T1104" t="s">
        <v>25274</v>
      </c>
      <c r="U1104" t="s">
        <v>25275</v>
      </c>
      <c r="V1104" t="s">
        <v>25276</v>
      </c>
      <c r="W1104" t="s">
        <v>25277</v>
      </c>
      <c r="X1104" t="s">
        <v>25278</v>
      </c>
      <c r="Y1104" t="s">
        <v>25279</v>
      </c>
    </row>
    <row r="1105" spans="1:25" x14ac:dyDescent="0.3">
      <c r="A1105">
        <v>55200</v>
      </c>
      <c r="B1105" t="s">
        <v>25280</v>
      </c>
      <c r="C1105" t="s">
        <v>25281</v>
      </c>
      <c r="D1105" t="s">
        <v>25282</v>
      </c>
      <c r="E1105" t="s">
        <v>25283</v>
      </c>
      <c r="F1105" t="s">
        <v>25284</v>
      </c>
      <c r="G1105" t="s">
        <v>25285</v>
      </c>
      <c r="H1105" t="s">
        <v>25286</v>
      </c>
      <c r="I1105" t="s">
        <v>25287</v>
      </c>
      <c r="J1105" t="s">
        <v>25288</v>
      </c>
      <c r="K1105" t="s">
        <v>25289</v>
      </c>
      <c r="L1105" t="s">
        <v>25290</v>
      </c>
      <c r="M1105" t="s">
        <v>25291</v>
      </c>
      <c r="N1105" t="s">
        <v>25292</v>
      </c>
      <c r="O1105">
        <f>-587.107213980782 -7.90514498508105 -660.926793078776</f>
        <v>-1255.9391520446391</v>
      </c>
      <c r="P1105">
        <f>-563.387465955927 -54.8980405580921 -365.581118310854</f>
        <v>-983.86662482487316</v>
      </c>
      <c r="Q1105" t="s">
        <v>25293</v>
      </c>
      <c r="R1105" t="s">
        <v>25294</v>
      </c>
      <c r="S1105" t="s">
        <v>25295</v>
      </c>
      <c r="T1105" t="s">
        <v>25296</v>
      </c>
      <c r="U1105" t="s">
        <v>25297</v>
      </c>
      <c r="V1105" t="s">
        <v>25298</v>
      </c>
      <c r="W1105" t="s">
        <v>25299</v>
      </c>
      <c r="X1105" t="s">
        <v>25300</v>
      </c>
      <c r="Y1105" t="s">
        <v>25301</v>
      </c>
    </row>
    <row r="1106" spans="1:25" x14ac:dyDescent="0.3">
      <c r="A1106">
        <v>55250</v>
      </c>
      <c r="B1106" t="s">
        <v>25302</v>
      </c>
      <c r="C1106" t="s">
        <v>25303</v>
      </c>
      <c r="D1106" t="s">
        <v>25304</v>
      </c>
      <c r="E1106" t="s">
        <v>25305</v>
      </c>
      <c r="F1106" t="s">
        <v>25306</v>
      </c>
      <c r="G1106" t="s">
        <v>25307</v>
      </c>
      <c r="H1106" t="s">
        <v>25308</v>
      </c>
      <c r="I1106" t="s">
        <v>25309</v>
      </c>
      <c r="J1106" t="s">
        <v>25310</v>
      </c>
      <c r="K1106" t="s">
        <v>25311</v>
      </c>
      <c r="L1106" t="s">
        <v>25312</v>
      </c>
      <c r="M1106" t="s">
        <v>25313</v>
      </c>
      <c r="N1106" t="s">
        <v>25314</v>
      </c>
      <c r="O1106">
        <f>-587.404619800484 -8.25097611276965 -660.892930198591</f>
        <v>-1256.5485261118447</v>
      </c>
      <c r="P1106">
        <f>-563.597888341193 -55.243596623314 -365.55433354058</f>
        <v>-984.39581850508694</v>
      </c>
      <c r="Q1106" t="s">
        <v>25315</v>
      </c>
      <c r="R1106" t="s">
        <v>25316</v>
      </c>
      <c r="S1106" t="s">
        <v>25317</v>
      </c>
      <c r="T1106" t="s">
        <v>25318</v>
      </c>
      <c r="U1106" t="s">
        <v>25319</v>
      </c>
      <c r="V1106" t="s">
        <v>25320</v>
      </c>
      <c r="W1106" t="s">
        <v>25321</v>
      </c>
      <c r="X1106" t="s">
        <v>25322</v>
      </c>
      <c r="Y1106" t="s">
        <v>25323</v>
      </c>
    </row>
    <row r="1107" spans="1:25" x14ac:dyDescent="0.3">
      <c r="A1107">
        <v>55300</v>
      </c>
      <c r="B1107" t="s">
        <v>25324</v>
      </c>
      <c r="C1107" t="s">
        <v>25325</v>
      </c>
      <c r="D1107" t="s">
        <v>25326</v>
      </c>
      <c r="E1107" t="s">
        <v>25327</v>
      </c>
      <c r="F1107" t="s">
        <v>25328</v>
      </c>
      <c r="G1107" t="s">
        <v>25329</v>
      </c>
      <c r="H1107" t="s">
        <v>25330</v>
      </c>
      <c r="I1107" t="s">
        <v>25331</v>
      </c>
      <c r="J1107" t="s">
        <v>25332</v>
      </c>
      <c r="K1107" t="s">
        <v>25333</v>
      </c>
      <c r="L1107" t="s">
        <v>25334</v>
      </c>
      <c r="M1107" t="s">
        <v>25335</v>
      </c>
      <c r="N1107" t="s">
        <v>25336</v>
      </c>
      <c r="O1107">
        <f>-587.540111292725 -8.8330404113949 -660.907341772103</f>
        <v>-1257.280493476223</v>
      </c>
      <c r="P1107">
        <f>-563.612325439218 -55.6951155516099 -365.55783478146</f>
        <v>-984.86527577228787</v>
      </c>
      <c r="Q1107" t="s">
        <v>25337</v>
      </c>
      <c r="R1107" t="s">
        <v>25338</v>
      </c>
      <c r="S1107" t="s">
        <v>25339</v>
      </c>
      <c r="T1107" t="s">
        <v>25340</v>
      </c>
      <c r="U1107" t="s">
        <v>25341</v>
      </c>
      <c r="V1107" t="s">
        <v>25342</v>
      </c>
      <c r="W1107" t="s">
        <v>25343</v>
      </c>
      <c r="X1107" t="s">
        <v>25344</v>
      </c>
      <c r="Y1107" t="s">
        <v>25345</v>
      </c>
    </row>
    <row r="1108" spans="1:25" x14ac:dyDescent="0.3">
      <c r="A1108">
        <v>55350</v>
      </c>
      <c r="B1108" t="s">
        <v>25346</v>
      </c>
      <c r="C1108" t="s">
        <v>25347</v>
      </c>
      <c r="D1108" t="s">
        <v>25348</v>
      </c>
      <c r="E1108" t="s">
        <v>25349</v>
      </c>
      <c r="F1108" t="s">
        <v>25350</v>
      </c>
      <c r="G1108" t="s">
        <v>25351</v>
      </c>
      <c r="H1108" t="s">
        <v>25352</v>
      </c>
      <c r="I1108" t="s">
        <v>25353</v>
      </c>
      <c r="J1108" t="s">
        <v>25354</v>
      </c>
      <c r="K1108" t="s">
        <v>25355</v>
      </c>
      <c r="L1108" t="s">
        <v>25356</v>
      </c>
      <c r="M1108" t="s">
        <v>25357</v>
      </c>
      <c r="N1108" t="s">
        <v>25358</v>
      </c>
      <c r="O1108">
        <f>-589.346103758774 -9.17052870623252 -660.90014219347</f>
        <v>-1259.4167746584765</v>
      </c>
      <c r="P1108">
        <f>-565.214448594471 -56.126747334916 -365.582096144121</f>
        <v>-986.92329207350804</v>
      </c>
      <c r="Q1108" t="s">
        <v>25359</v>
      </c>
      <c r="R1108" t="s">
        <v>25360</v>
      </c>
      <c r="S1108" t="s">
        <v>25361</v>
      </c>
      <c r="T1108" t="s">
        <v>25362</v>
      </c>
      <c r="U1108" t="s">
        <v>25363</v>
      </c>
      <c r="V1108" t="s">
        <v>25364</v>
      </c>
      <c r="W1108" t="s">
        <v>25365</v>
      </c>
      <c r="X1108" t="s">
        <v>25366</v>
      </c>
      <c r="Y1108" t="s">
        <v>25367</v>
      </c>
    </row>
    <row r="1109" spans="1:25" x14ac:dyDescent="0.3">
      <c r="A1109">
        <v>55400</v>
      </c>
      <c r="B1109" t="s">
        <v>25368</v>
      </c>
      <c r="C1109" t="s">
        <v>25369</v>
      </c>
      <c r="D1109" t="s">
        <v>25370</v>
      </c>
      <c r="E1109" t="s">
        <v>25371</v>
      </c>
      <c r="F1109" t="s">
        <v>25372</v>
      </c>
      <c r="G1109" t="s">
        <v>25373</v>
      </c>
      <c r="H1109" t="s">
        <v>25374</v>
      </c>
      <c r="I1109" t="s">
        <v>25375</v>
      </c>
      <c r="J1109" t="s">
        <v>25376</v>
      </c>
      <c r="K1109" t="s">
        <v>25377</v>
      </c>
      <c r="L1109" t="s">
        <v>25378</v>
      </c>
      <c r="M1109" t="s">
        <v>25379</v>
      </c>
      <c r="N1109" t="s">
        <v>25380</v>
      </c>
      <c r="O1109">
        <f>-590.740862671098 -9.23114643200302 -660.849070779607</f>
        <v>-1260.8210798827081</v>
      </c>
      <c r="P1109">
        <f>-566.419573287218 -56.3500875462141 -365.572532213385</f>
        <v>-988.3421930468171</v>
      </c>
      <c r="Q1109" t="s">
        <v>25381</v>
      </c>
      <c r="R1109" t="s">
        <v>25382</v>
      </c>
      <c r="S1109" t="s">
        <v>25383</v>
      </c>
      <c r="T1109" t="s">
        <v>25384</v>
      </c>
      <c r="U1109" t="s">
        <v>25385</v>
      </c>
      <c r="V1109" t="s">
        <v>25386</v>
      </c>
      <c r="W1109" t="s">
        <v>25387</v>
      </c>
      <c r="X1109" t="s">
        <v>25388</v>
      </c>
      <c r="Y1109" t="s">
        <v>25389</v>
      </c>
    </row>
    <row r="1110" spans="1:25" x14ac:dyDescent="0.3">
      <c r="A1110">
        <v>55450</v>
      </c>
      <c r="B1110" t="s">
        <v>25390</v>
      </c>
      <c r="C1110" t="s">
        <v>25391</v>
      </c>
      <c r="D1110" t="s">
        <v>25392</v>
      </c>
      <c r="E1110" t="s">
        <v>25393</v>
      </c>
      <c r="F1110" t="s">
        <v>25394</v>
      </c>
      <c r="G1110" t="s">
        <v>25395</v>
      </c>
      <c r="H1110" t="s">
        <v>25396</v>
      </c>
      <c r="I1110" t="s">
        <v>25397</v>
      </c>
      <c r="J1110" t="s">
        <v>25398</v>
      </c>
      <c r="K1110" t="s">
        <v>25399</v>
      </c>
      <c r="L1110" t="s">
        <v>25400</v>
      </c>
      <c r="M1110" t="s">
        <v>25401</v>
      </c>
      <c r="N1110" t="s">
        <v>25402</v>
      </c>
      <c r="O1110">
        <f>-592.452005062262 -8.98304855699962 -660.811463753187</f>
        <v>-1262.2465173724486</v>
      </c>
      <c r="P1110">
        <f>-567.858293794083 -56.2997778625718 -365.589099205831</f>
        <v>-989.74717086248575</v>
      </c>
      <c r="Q1110" t="s">
        <v>25403</v>
      </c>
      <c r="R1110" t="s">
        <v>25404</v>
      </c>
      <c r="S1110" t="s">
        <v>25405</v>
      </c>
      <c r="T1110" t="s">
        <v>25406</v>
      </c>
      <c r="U1110" t="s">
        <v>25407</v>
      </c>
      <c r="V1110" t="s">
        <v>25408</v>
      </c>
      <c r="W1110" t="s">
        <v>25409</v>
      </c>
      <c r="X1110" t="s">
        <v>25410</v>
      </c>
      <c r="Y1110" t="s">
        <v>25411</v>
      </c>
    </row>
    <row r="1111" spans="1:25" x14ac:dyDescent="0.3">
      <c r="A1111">
        <v>55500</v>
      </c>
      <c r="B1111" t="s">
        <v>25412</v>
      </c>
      <c r="C1111" t="s">
        <v>25413</v>
      </c>
      <c r="D1111" t="s">
        <v>25414</v>
      </c>
      <c r="E1111" t="s">
        <v>25415</v>
      </c>
      <c r="F1111" t="s">
        <v>25416</v>
      </c>
      <c r="G1111" t="s">
        <v>25417</v>
      </c>
      <c r="H1111" t="s">
        <v>25418</v>
      </c>
      <c r="I1111" t="s">
        <v>25419</v>
      </c>
      <c r="J1111" t="s">
        <v>25420</v>
      </c>
      <c r="K1111" t="s">
        <v>25421</v>
      </c>
      <c r="L1111" t="s">
        <v>25422</v>
      </c>
      <c r="M1111" t="s">
        <v>25423</v>
      </c>
      <c r="N1111" t="s">
        <v>25424</v>
      </c>
      <c r="O1111">
        <f>-596.224509939718 -8.23625627972342 -660.834961190962</f>
        <v>-1265.2957274104033</v>
      </c>
      <c r="P1111">
        <f>-571.174087238193 -55.8575751119033 -365.700048599039</f>
        <v>-992.73171094913528</v>
      </c>
      <c r="Q1111" t="s">
        <v>25425</v>
      </c>
      <c r="R1111" t="s">
        <v>25426</v>
      </c>
      <c r="S1111" t="s">
        <v>25427</v>
      </c>
      <c r="T1111" t="s">
        <v>25428</v>
      </c>
      <c r="U1111" t="s">
        <v>25429</v>
      </c>
      <c r="V1111" t="s">
        <v>25430</v>
      </c>
      <c r="W1111" t="s">
        <v>25431</v>
      </c>
      <c r="X1111" t="s">
        <v>25432</v>
      </c>
      <c r="Y1111" t="s">
        <v>25433</v>
      </c>
    </row>
    <row r="1112" spans="1:25" x14ac:dyDescent="0.3">
      <c r="A1112">
        <v>55550</v>
      </c>
      <c r="B1112" t="s">
        <v>25434</v>
      </c>
      <c r="C1112" t="s">
        <v>25435</v>
      </c>
      <c r="D1112" t="s">
        <v>25436</v>
      </c>
      <c r="E1112" t="s">
        <v>25437</v>
      </c>
      <c r="F1112" t="s">
        <v>25438</v>
      </c>
      <c r="G1112" t="s">
        <v>25439</v>
      </c>
      <c r="H1112" t="s">
        <v>25440</v>
      </c>
      <c r="I1112" t="s">
        <v>25441</v>
      </c>
      <c r="J1112" t="s">
        <v>25442</v>
      </c>
      <c r="K1112" t="s">
        <v>25443</v>
      </c>
      <c r="L1112" t="s">
        <v>25444</v>
      </c>
      <c r="M1112" t="s">
        <v>25445</v>
      </c>
      <c r="N1112" t="s">
        <v>25446</v>
      </c>
      <c r="O1112">
        <f>-599.716625123035 -7.37808571272649 -660.79302355008</f>
        <v>-1267.8877343858414</v>
      </c>
      <c r="P1112">
        <f>-573.866898224267 -55.4898257278071 -365.806390559405</f>
        <v>-995.16311451147908</v>
      </c>
      <c r="Q1112" t="s">
        <v>25447</v>
      </c>
      <c r="R1112" t="s">
        <v>25448</v>
      </c>
      <c r="S1112" t="s">
        <v>25449</v>
      </c>
      <c r="T1112" t="s">
        <v>25450</v>
      </c>
      <c r="U1112" t="s">
        <v>25451</v>
      </c>
      <c r="V1112" t="s">
        <v>25452</v>
      </c>
      <c r="W1112" t="s">
        <v>25453</v>
      </c>
      <c r="X1112" t="s">
        <v>25454</v>
      </c>
      <c r="Y1112" t="s">
        <v>25455</v>
      </c>
    </row>
    <row r="1113" spans="1:25" x14ac:dyDescent="0.3">
      <c r="A1113">
        <v>55600</v>
      </c>
      <c r="B1113" t="s">
        <v>25456</v>
      </c>
      <c r="C1113" t="s">
        <v>25457</v>
      </c>
      <c r="D1113" t="s">
        <v>25458</v>
      </c>
      <c r="E1113" t="s">
        <v>25459</v>
      </c>
      <c r="F1113" t="s">
        <v>25460</v>
      </c>
      <c r="G1113" t="s">
        <v>25461</v>
      </c>
      <c r="H1113" t="s">
        <v>25462</v>
      </c>
      <c r="I1113" t="s">
        <v>25463</v>
      </c>
      <c r="J1113" t="s">
        <v>25464</v>
      </c>
      <c r="K1113" t="s">
        <v>25465</v>
      </c>
      <c r="L1113" t="s">
        <v>25466</v>
      </c>
      <c r="M1113" t="s">
        <v>25467</v>
      </c>
      <c r="N1113" t="s">
        <v>25468</v>
      </c>
      <c r="O1113">
        <f>-601.222458912089 -6.9462121127101 -660.776851378882</f>
        <v>-1268.945522403681</v>
      </c>
      <c r="P1113">
        <f>-575.12245635283 -55.185987134573 -365.833225457592</f>
        <v>-996.14166894499499</v>
      </c>
      <c r="Q1113" t="s">
        <v>25469</v>
      </c>
      <c r="R1113" t="s">
        <v>25470</v>
      </c>
      <c r="S1113" t="s">
        <v>25471</v>
      </c>
      <c r="T1113" t="s">
        <v>25472</v>
      </c>
      <c r="U1113" t="s">
        <v>25473</v>
      </c>
      <c r="V1113" t="s">
        <v>25474</v>
      </c>
      <c r="W1113" t="s">
        <v>25475</v>
      </c>
      <c r="X1113" t="s">
        <v>25476</v>
      </c>
      <c r="Y1113" t="s">
        <v>25477</v>
      </c>
    </row>
    <row r="1114" spans="1:25" x14ac:dyDescent="0.3">
      <c r="A1114">
        <v>55650</v>
      </c>
      <c r="B1114" t="s">
        <v>25478</v>
      </c>
      <c r="C1114" t="s">
        <v>25479</v>
      </c>
      <c r="D1114" t="s">
        <v>25480</v>
      </c>
      <c r="E1114" t="s">
        <v>25481</v>
      </c>
      <c r="F1114" t="s">
        <v>25482</v>
      </c>
      <c r="G1114" t="s">
        <v>25483</v>
      </c>
      <c r="H1114" t="s">
        <v>25484</v>
      </c>
      <c r="I1114" t="s">
        <v>25485</v>
      </c>
      <c r="J1114" t="s">
        <v>25486</v>
      </c>
      <c r="K1114" t="s">
        <v>25487</v>
      </c>
      <c r="L1114" t="s">
        <v>25488</v>
      </c>
      <c r="M1114" t="s">
        <v>25489</v>
      </c>
      <c r="N1114" t="s">
        <v>25490</v>
      </c>
      <c r="O1114">
        <f>-602.73749663506 -6.59647161992575 -660.767393954742</f>
        <v>-1270.1013622097278</v>
      </c>
      <c r="P1114">
        <f>-576.475898359045 -54.9116015867394 -365.850422884489</f>
        <v>-997.23792283027342</v>
      </c>
      <c r="Q1114" t="s">
        <v>25491</v>
      </c>
      <c r="R1114" t="s">
        <v>25492</v>
      </c>
      <c r="S1114" t="s">
        <v>25493</v>
      </c>
      <c r="T1114" t="s">
        <v>25494</v>
      </c>
      <c r="U1114" t="s">
        <v>25495</v>
      </c>
      <c r="V1114" t="s">
        <v>25496</v>
      </c>
      <c r="W1114" t="s">
        <v>25497</v>
      </c>
      <c r="X1114" t="s">
        <v>25498</v>
      </c>
      <c r="Y1114" t="s">
        <v>25499</v>
      </c>
    </row>
    <row r="1115" spans="1:25" x14ac:dyDescent="0.3">
      <c r="A1115">
        <v>55700</v>
      </c>
      <c r="B1115" t="s">
        <v>25500</v>
      </c>
      <c r="C1115" t="s">
        <v>25501</v>
      </c>
      <c r="D1115" t="s">
        <v>25502</v>
      </c>
      <c r="E1115" t="s">
        <v>25503</v>
      </c>
      <c r="F1115" t="s">
        <v>25504</v>
      </c>
      <c r="G1115" t="s">
        <v>25505</v>
      </c>
      <c r="H1115" t="s">
        <v>25506</v>
      </c>
      <c r="I1115" t="s">
        <v>25507</v>
      </c>
      <c r="J1115" t="s">
        <v>25508</v>
      </c>
      <c r="K1115" t="s">
        <v>25509</v>
      </c>
      <c r="L1115" t="s">
        <v>25510</v>
      </c>
      <c r="M1115" t="s">
        <v>25511</v>
      </c>
      <c r="N1115" t="s">
        <v>25512</v>
      </c>
      <c r="O1115">
        <f>-604.903143780963 -5.92234372540793 -660.832680426856</f>
        <v>-1271.6581679332269</v>
      </c>
      <c r="P1115">
        <f>-578.457182143218 -54.3695352077925 -365.95399354892</f>
        <v>-998.78071089993045</v>
      </c>
      <c r="Q1115" t="s">
        <v>25513</v>
      </c>
      <c r="R1115" t="s">
        <v>25514</v>
      </c>
      <c r="S1115" t="s">
        <v>25515</v>
      </c>
      <c r="T1115" t="s">
        <v>25516</v>
      </c>
      <c r="U1115" t="s">
        <v>25517</v>
      </c>
      <c r="V1115" t="s">
        <v>25518</v>
      </c>
      <c r="W1115" t="s">
        <v>25519</v>
      </c>
      <c r="X1115" t="s">
        <v>25520</v>
      </c>
      <c r="Y1115" t="s">
        <v>25521</v>
      </c>
    </row>
    <row r="1116" spans="1:25" x14ac:dyDescent="0.3">
      <c r="A1116">
        <v>55750</v>
      </c>
      <c r="B1116" t="s">
        <v>25522</v>
      </c>
      <c r="C1116" t="s">
        <v>25523</v>
      </c>
      <c r="D1116" t="s">
        <v>25524</v>
      </c>
      <c r="E1116" t="s">
        <v>25525</v>
      </c>
      <c r="F1116" t="s">
        <v>25526</v>
      </c>
      <c r="G1116" t="s">
        <v>25527</v>
      </c>
      <c r="H1116" t="s">
        <v>25528</v>
      </c>
      <c r="I1116" t="s">
        <v>25529</v>
      </c>
      <c r="J1116" t="s">
        <v>25530</v>
      </c>
      <c r="K1116" t="s">
        <v>25531</v>
      </c>
      <c r="L1116" t="s">
        <v>25532</v>
      </c>
      <c r="M1116" t="s">
        <v>25533</v>
      </c>
      <c r="N1116" t="s">
        <v>25534</v>
      </c>
      <c r="O1116">
        <f>-605.26740609043 -5.96461992854029 -660.790818476958</f>
        <v>-1272.0228444959282</v>
      </c>
      <c r="P1116">
        <f>-578.778776863821 -54.4132123502525 -365.916154114645</f>
        <v>-999.10814332871848</v>
      </c>
      <c r="Q1116" t="s">
        <v>25535</v>
      </c>
      <c r="R1116" t="s">
        <v>25536</v>
      </c>
      <c r="S1116" t="s">
        <v>25537</v>
      </c>
      <c r="T1116" t="s">
        <v>25538</v>
      </c>
      <c r="U1116" t="s">
        <v>25539</v>
      </c>
      <c r="V1116" t="s">
        <v>25540</v>
      </c>
      <c r="W1116" t="s">
        <v>25541</v>
      </c>
      <c r="X1116" t="s">
        <v>25542</v>
      </c>
      <c r="Y1116" t="s">
        <v>25543</v>
      </c>
    </row>
    <row r="1117" spans="1:25" x14ac:dyDescent="0.3">
      <c r="A1117">
        <v>55800</v>
      </c>
      <c r="B1117" t="s">
        <v>25544</v>
      </c>
      <c r="C1117" t="s">
        <v>25545</v>
      </c>
      <c r="D1117" t="s">
        <v>25546</v>
      </c>
      <c r="E1117" t="s">
        <v>25547</v>
      </c>
      <c r="F1117" t="s">
        <v>25548</v>
      </c>
      <c r="G1117" t="s">
        <v>25549</v>
      </c>
      <c r="H1117" t="s">
        <v>25550</v>
      </c>
      <c r="I1117" t="s">
        <v>25551</v>
      </c>
      <c r="J1117" t="s">
        <v>25552</v>
      </c>
      <c r="K1117" t="s">
        <v>25553</v>
      </c>
      <c r="L1117" t="s">
        <v>25554</v>
      </c>
      <c r="M1117" t="s">
        <v>25555</v>
      </c>
      <c r="N1117" t="s">
        <v>25556</v>
      </c>
      <c r="O1117">
        <f>-605.44948846859 -6.59082930227214 -660.672523617604</f>
        <v>-1272.7128413884661</v>
      </c>
      <c r="P1117">
        <f>-579.196264806789 -55.1125089517955 -365.788704648966</f>
        <v>-1000.0974784075505</v>
      </c>
      <c r="Q1117" t="s">
        <v>25557</v>
      </c>
      <c r="R1117" t="s">
        <v>25558</v>
      </c>
      <c r="S1117" t="s">
        <v>25559</v>
      </c>
      <c r="T1117" t="s">
        <v>25560</v>
      </c>
      <c r="U1117" t="s">
        <v>25561</v>
      </c>
      <c r="V1117" t="s">
        <v>25562</v>
      </c>
      <c r="W1117" t="s">
        <v>25563</v>
      </c>
      <c r="X1117" t="s">
        <v>25564</v>
      </c>
      <c r="Y1117" t="s">
        <v>25565</v>
      </c>
    </row>
    <row r="1118" spans="1:25" x14ac:dyDescent="0.3">
      <c r="A1118">
        <v>55850</v>
      </c>
      <c r="B1118" t="s">
        <v>25566</v>
      </c>
      <c r="C1118" t="s">
        <v>25567</v>
      </c>
      <c r="D1118" t="s">
        <v>25568</v>
      </c>
      <c r="E1118" t="s">
        <v>25569</v>
      </c>
      <c r="F1118" t="s">
        <v>25570</v>
      </c>
      <c r="G1118" t="s">
        <v>25571</v>
      </c>
      <c r="H1118" t="s">
        <v>25572</v>
      </c>
      <c r="I1118" t="s">
        <v>25573</v>
      </c>
      <c r="J1118" t="s">
        <v>25574</v>
      </c>
      <c r="K1118" t="s">
        <v>25575</v>
      </c>
      <c r="L1118" t="s">
        <v>25576</v>
      </c>
      <c r="M1118" t="s">
        <v>25577</v>
      </c>
      <c r="N1118" t="s">
        <v>25578</v>
      </c>
      <c r="O1118">
        <f>-605.30473614441 -6.89373327457793 -660.570853785787</f>
        <v>-1272.769323204775</v>
      </c>
      <c r="P1118">
        <f>-579.236643158319 -55.4232318425634 -365.671944515474</f>
        <v>-1000.3318195163564</v>
      </c>
      <c r="Q1118" t="s">
        <v>25579</v>
      </c>
      <c r="R1118" t="s">
        <v>25580</v>
      </c>
      <c r="S1118" t="s">
        <v>25581</v>
      </c>
      <c r="T1118" t="s">
        <v>25582</v>
      </c>
      <c r="U1118" t="s">
        <v>25583</v>
      </c>
      <c r="V1118" t="s">
        <v>25584</v>
      </c>
      <c r="W1118" t="s">
        <v>25585</v>
      </c>
      <c r="X1118" t="s">
        <v>25586</v>
      </c>
      <c r="Y1118" t="s">
        <v>25587</v>
      </c>
    </row>
    <row r="1119" spans="1:25" x14ac:dyDescent="0.3">
      <c r="A1119">
        <v>55900</v>
      </c>
      <c r="B1119" t="s">
        <v>25588</v>
      </c>
      <c r="C1119" t="s">
        <v>25589</v>
      </c>
      <c r="D1119" t="s">
        <v>25590</v>
      </c>
      <c r="E1119" t="s">
        <v>25591</v>
      </c>
      <c r="F1119" t="s">
        <v>25592</v>
      </c>
      <c r="G1119" t="s">
        <v>25593</v>
      </c>
      <c r="H1119" t="s">
        <v>25594</v>
      </c>
      <c r="I1119" t="s">
        <v>25595</v>
      </c>
      <c r="J1119" t="s">
        <v>25596</v>
      </c>
      <c r="K1119" t="s">
        <v>25597</v>
      </c>
      <c r="L1119" t="s">
        <v>25598</v>
      </c>
      <c r="M1119" t="s">
        <v>25599</v>
      </c>
      <c r="N1119" t="s">
        <v>25600</v>
      </c>
      <c r="O1119">
        <f>-604.28572597199 -6.98602640701665 -660.38977951377</f>
        <v>-1271.6615318927766</v>
      </c>
      <c r="P1119">
        <f>-578.71272663474 -55.2348187988746 -365.401616254141</f>
        <v>-999.34916168775555</v>
      </c>
      <c r="Q1119" t="s">
        <v>25601</v>
      </c>
      <c r="R1119" t="s">
        <v>25602</v>
      </c>
      <c r="S1119" t="s">
        <v>25603</v>
      </c>
      <c r="T1119" t="s">
        <v>25604</v>
      </c>
      <c r="U1119" t="s">
        <v>25605</v>
      </c>
      <c r="V1119" t="s">
        <v>25606</v>
      </c>
      <c r="W1119" t="s">
        <v>25607</v>
      </c>
      <c r="X1119" t="s">
        <v>25608</v>
      </c>
      <c r="Y1119" t="s">
        <v>25609</v>
      </c>
    </row>
    <row r="1120" spans="1:25" x14ac:dyDescent="0.3">
      <c r="A1120">
        <v>55950</v>
      </c>
      <c r="B1120" t="s">
        <v>25610</v>
      </c>
      <c r="C1120" t="s">
        <v>25611</v>
      </c>
      <c r="D1120" t="s">
        <v>25612</v>
      </c>
      <c r="E1120" t="s">
        <v>25613</v>
      </c>
      <c r="F1120" t="s">
        <v>25614</v>
      </c>
      <c r="G1120" t="s">
        <v>25615</v>
      </c>
      <c r="H1120" t="s">
        <v>25616</v>
      </c>
      <c r="I1120" t="s">
        <v>25617</v>
      </c>
      <c r="J1120" t="s">
        <v>25618</v>
      </c>
      <c r="K1120" t="s">
        <v>25619</v>
      </c>
      <c r="L1120" t="s">
        <v>25620</v>
      </c>
      <c r="M1120" t="s">
        <v>25621</v>
      </c>
      <c r="N1120" t="s">
        <v>25622</v>
      </c>
      <c r="O1120">
        <f>-600.287733571698 -6.97451433531432 -660.254852704594</f>
        <v>-1267.5171006116063</v>
      </c>
      <c r="P1120">
        <f>-575.483948410207 -54.9042864840064 -365.148876807079</f>
        <v>-995.53711170129236</v>
      </c>
      <c r="Q1120" t="s">
        <v>25623</v>
      </c>
      <c r="R1120" t="s">
        <v>25624</v>
      </c>
      <c r="S1120" t="s">
        <v>25625</v>
      </c>
      <c r="T1120" t="s">
        <v>25626</v>
      </c>
      <c r="U1120" t="s">
        <v>25627</v>
      </c>
      <c r="V1120" t="s">
        <v>25628</v>
      </c>
      <c r="W1120" t="s">
        <v>25629</v>
      </c>
      <c r="X1120" t="s">
        <v>25630</v>
      </c>
      <c r="Y1120" t="s">
        <v>25631</v>
      </c>
    </row>
    <row r="1121" spans="1:25" x14ac:dyDescent="0.3">
      <c r="A1121">
        <v>56000</v>
      </c>
      <c r="B1121" t="s">
        <v>25632</v>
      </c>
      <c r="C1121" t="s">
        <v>25633</v>
      </c>
      <c r="D1121" t="s">
        <v>25634</v>
      </c>
      <c r="E1121" t="s">
        <v>25635</v>
      </c>
      <c r="F1121" t="s">
        <v>25636</v>
      </c>
      <c r="G1121" t="s">
        <v>25637</v>
      </c>
      <c r="H1121" t="s">
        <v>25638</v>
      </c>
      <c r="I1121" t="s">
        <v>25639</v>
      </c>
      <c r="J1121" t="s">
        <v>25640</v>
      </c>
      <c r="K1121" t="s">
        <v>25641</v>
      </c>
      <c r="L1121" t="s">
        <v>25642</v>
      </c>
      <c r="M1121" t="s">
        <v>25643</v>
      </c>
      <c r="N1121" t="s">
        <v>25644</v>
      </c>
      <c r="O1121">
        <f>-598.460046223233 -7.39734740877202 -660.34712576915</f>
        <v>-1266.204519401155</v>
      </c>
      <c r="P1121">
        <f>-574.319633984268 -54.965799359022 -365.127701681263</f>
        <v>-994.41313502455296</v>
      </c>
      <c r="Q1121" t="s">
        <v>25645</v>
      </c>
      <c r="R1121" t="s">
        <v>25646</v>
      </c>
      <c r="S1121" t="s">
        <v>25647</v>
      </c>
      <c r="T1121" t="s">
        <v>25648</v>
      </c>
      <c r="U1121" t="s">
        <v>25649</v>
      </c>
      <c r="V1121" t="s">
        <v>25650</v>
      </c>
      <c r="W1121" t="s">
        <v>25651</v>
      </c>
      <c r="X1121" t="s">
        <v>25652</v>
      </c>
      <c r="Y1121" t="s">
        <v>25653</v>
      </c>
    </row>
    <row r="1122" spans="1:25" x14ac:dyDescent="0.3">
      <c r="A1122">
        <v>56050</v>
      </c>
      <c r="B1122" t="s">
        <v>25654</v>
      </c>
      <c r="C1122" t="s">
        <v>25655</v>
      </c>
      <c r="D1122" t="s">
        <v>25656</v>
      </c>
      <c r="E1122" t="s">
        <v>25657</v>
      </c>
      <c r="F1122" t="s">
        <v>25658</v>
      </c>
      <c r="G1122" t="s">
        <v>25659</v>
      </c>
      <c r="H1122" t="s">
        <v>25660</v>
      </c>
      <c r="I1122" t="s">
        <v>25661</v>
      </c>
      <c r="J1122" t="s">
        <v>25662</v>
      </c>
      <c r="K1122" t="s">
        <v>25663</v>
      </c>
      <c r="L1122" t="s">
        <v>25664</v>
      </c>
      <c r="M1122" t="s">
        <v>25665</v>
      </c>
      <c r="N1122" t="s">
        <v>25666</v>
      </c>
      <c r="O1122">
        <f>-595.810673298152 -8.04724056572672 -660.805896583071</f>
        <v>-1264.6638104469498</v>
      </c>
      <c r="P1122">
        <f>-572.563731177419 -54.7714275166795 -365.380006409222</f>
        <v>-992.71516510332049</v>
      </c>
      <c r="Q1122" t="s">
        <v>25667</v>
      </c>
      <c r="R1122" t="s">
        <v>25668</v>
      </c>
      <c r="S1122" t="s">
        <v>25669</v>
      </c>
      <c r="T1122" t="s">
        <v>25670</v>
      </c>
      <c r="U1122" t="s">
        <v>25671</v>
      </c>
      <c r="V1122" t="s">
        <v>25672</v>
      </c>
      <c r="W1122" t="s">
        <v>25673</v>
      </c>
      <c r="X1122" t="s">
        <v>25674</v>
      </c>
      <c r="Y1122" t="s">
        <v>25675</v>
      </c>
    </row>
    <row r="1123" spans="1:25" x14ac:dyDescent="0.3">
      <c r="A1123">
        <v>56100</v>
      </c>
      <c r="B1123" t="s">
        <v>25676</v>
      </c>
      <c r="C1123" t="s">
        <v>25677</v>
      </c>
      <c r="D1123" t="s">
        <v>25678</v>
      </c>
      <c r="E1123" t="s">
        <v>25679</v>
      </c>
      <c r="F1123" t="s">
        <v>25680</v>
      </c>
      <c r="G1123" t="s">
        <v>25681</v>
      </c>
      <c r="H1123" t="s">
        <v>25682</v>
      </c>
      <c r="I1123" t="s">
        <v>25683</v>
      </c>
      <c r="J1123" t="s">
        <v>25684</v>
      </c>
      <c r="K1123" t="s">
        <v>25685</v>
      </c>
      <c r="L1123" t="s">
        <v>25686</v>
      </c>
      <c r="M1123" t="s">
        <v>25687</v>
      </c>
      <c r="N1123" t="s">
        <v>25688</v>
      </c>
      <c r="O1123">
        <f>-595.145114151863 -7.75576292074561 -660.99864724214</f>
        <v>-1263.8995243147488</v>
      </c>
      <c r="P1123">
        <f>-571.793410365624 -54.2900675002138 -365.551118764409</f>
        <v>-991.63459663024685</v>
      </c>
      <c r="Q1123" t="s">
        <v>25689</v>
      </c>
      <c r="R1123" t="s">
        <v>25690</v>
      </c>
      <c r="S1123" t="s">
        <v>25691</v>
      </c>
      <c r="T1123" t="s">
        <v>25692</v>
      </c>
      <c r="U1123" t="s">
        <v>25693</v>
      </c>
      <c r="V1123" t="s">
        <v>25694</v>
      </c>
      <c r="W1123" t="s">
        <v>25695</v>
      </c>
      <c r="X1123" t="s">
        <v>25696</v>
      </c>
      <c r="Y1123" t="s">
        <v>25697</v>
      </c>
    </row>
    <row r="1124" spans="1:25" x14ac:dyDescent="0.3">
      <c r="A1124">
        <v>56150</v>
      </c>
      <c r="B1124" t="s">
        <v>25698</v>
      </c>
      <c r="C1124" t="s">
        <v>25699</v>
      </c>
      <c r="D1124" t="s">
        <v>25700</v>
      </c>
      <c r="E1124" t="s">
        <v>25701</v>
      </c>
      <c r="F1124" t="s">
        <v>25702</v>
      </c>
      <c r="G1124" t="s">
        <v>25703</v>
      </c>
      <c r="H1124" t="s">
        <v>25704</v>
      </c>
      <c r="I1124" t="s">
        <v>25705</v>
      </c>
      <c r="J1124" t="s">
        <v>25706</v>
      </c>
      <c r="K1124" t="s">
        <v>25707</v>
      </c>
      <c r="L1124" t="s">
        <v>25708</v>
      </c>
      <c r="M1124" t="s">
        <v>25709</v>
      </c>
      <c r="N1124" t="s">
        <v>25710</v>
      </c>
      <c r="O1124">
        <f>-594.568193550025 -7.48516577042756 -661.068786463004</f>
        <v>-1263.1221457834565</v>
      </c>
      <c r="P1124">
        <f>-571.073686528661 -54.0370712145832 -365.635348338681</f>
        <v>-990.74610608192529</v>
      </c>
      <c r="Q1124" t="s">
        <v>25711</v>
      </c>
      <c r="R1124" t="s">
        <v>25712</v>
      </c>
      <c r="S1124" t="s">
        <v>25713</v>
      </c>
      <c r="T1124" t="s">
        <v>25714</v>
      </c>
      <c r="U1124" t="s">
        <v>25715</v>
      </c>
      <c r="V1124" t="s">
        <v>25716</v>
      </c>
      <c r="W1124" t="s">
        <v>25717</v>
      </c>
      <c r="X1124" t="s">
        <v>25718</v>
      </c>
      <c r="Y1124" t="s">
        <v>25719</v>
      </c>
    </row>
    <row r="1125" spans="1:25" x14ac:dyDescent="0.3">
      <c r="A1125">
        <v>56200</v>
      </c>
      <c r="B1125" t="s">
        <v>25720</v>
      </c>
      <c r="C1125" t="s">
        <v>25721</v>
      </c>
      <c r="D1125" t="s">
        <v>25722</v>
      </c>
      <c r="E1125" t="s">
        <v>25723</v>
      </c>
      <c r="F1125" t="s">
        <v>25724</v>
      </c>
      <c r="G1125" t="s">
        <v>25725</v>
      </c>
      <c r="H1125" t="s">
        <v>25726</v>
      </c>
      <c r="I1125" t="s">
        <v>25727</v>
      </c>
      <c r="J1125" t="s">
        <v>25728</v>
      </c>
      <c r="K1125" t="s">
        <v>25729</v>
      </c>
      <c r="L1125" t="s">
        <v>25730</v>
      </c>
      <c r="M1125" t="s">
        <v>25731</v>
      </c>
      <c r="N1125" t="s">
        <v>25732</v>
      </c>
      <c r="O1125">
        <f>-594.306712000222 -7.59882965758152 -660.820767317133</f>
        <v>-1262.7263089749365</v>
      </c>
      <c r="P1125">
        <f>-571.004415541179 -54.6176176248889 -365.446067195404</f>
        <v>-991.06810036147192</v>
      </c>
      <c r="Q1125" t="s">
        <v>25733</v>
      </c>
      <c r="R1125" t="s">
        <v>25734</v>
      </c>
      <c r="S1125" t="s">
        <v>25735</v>
      </c>
      <c r="T1125" t="s">
        <v>25736</v>
      </c>
      <c r="U1125" t="s">
        <v>25737</v>
      </c>
      <c r="V1125" t="s">
        <v>25738</v>
      </c>
      <c r="W1125" t="s">
        <v>25739</v>
      </c>
      <c r="X1125" t="s">
        <v>25740</v>
      </c>
      <c r="Y1125" t="s">
        <v>25741</v>
      </c>
    </row>
    <row r="1126" spans="1:25" x14ac:dyDescent="0.3">
      <c r="A1126">
        <v>56250</v>
      </c>
      <c r="B1126" t="s">
        <v>25742</v>
      </c>
      <c r="C1126" t="s">
        <v>25743</v>
      </c>
      <c r="D1126" t="s">
        <v>25744</v>
      </c>
      <c r="E1126" t="s">
        <v>25745</v>
      </c>
      <c r="F1126" t="s">
        <v>25746</v>
      </c>
      <c r="G1126" t="s">
        <v>25747</v>
      </c>
      <c r="H1126" t="s">
        <v>25748</v>
      </c>
      <c r="I1126" t="s">
        <v>25749</v>
      </c>
      <c r="J1126" t="s">
        <v>25750</v>
      </c>
      <c r="K1126" t="s">
        <v>25751</v>
      </c>
      <c r="L1126" t="s">
        <v>25752</v>
      </c>
      <c r="M1126" t="s">
        <v>25753</v>
      </c>
      <c r="N1126" t="s">
        <v>25754</v>
      </c>
      <c r="O1126">
        <f>-594.409626741448 -7.64191149164094 -660.701513571252</f>
        <v>-1262.7530518043409</v>
      </c>
      <c r="P1126">
        <f>-571.773688447687 -54.4300584343716 -365.238294628001</f>
        <v>-991.44204151005965</v>
      </c>
      <c r="Q1126" t="s">
        <v>25755</v>
      </c>
      <c r="R1126" t="s">
        <v>25756</v>
      </c>
      <c r="S1126" t="s">
        <v>25757</v>
      </c>
      <c r="T1126" t="s">
        <v>25758</v>
      </c>
      <c r="U1126" t="s">
        <v>25759</v>
      </c>
      <c r="V1126" t="s">
        <v>25760</v>
      </c>
      <c r="W1126" t="s">
        <v>25761</v>
      </c>
      <c r="X1126" t="s">
        <v>25762</v>
      </c>
      <c r="Y1126" t="s">
        <v>25763</v>
      </c>
    </row>
    <row r="1127" spans="1:25" x14ac:dyDescent="0.3">
      <c r="A1127">
        <v>56300</v>
      </c>
      <c r="B1127" t="s">
        <v>25764</v>
      </c>
      <c r="C1127" t="s">
        <v>25765</v>
      </c>
      <c r="D1127" t="s">
        <v>25766</v>
      </c>
      <c r="E1127" t="s">
        <v>25767</v>
      </c>
      <c r="F1127" t="s">
        <v>25768</v>
      </c>
      <c r="G1127" t="s">
        <v>25769</v>
      </c>
      <c r="H1127" t="s">
        <v>25770</v>
      </c>
      <c r="I1127" t="s">
        <v>25771</v>
      </c>
      <c r="J1127" t="s">
        <v>25772</v>
      </c>
      <c r="K1127" t="s">
        <v>25773</v>
      </c>
      <c r="L1127" t="s">
        <v>25774</v>
      </c>
      <c r="M1127" t="s">
        <v>25775</v>
      </c>
      <c r="N1127" t="s">
        <v>25776</v>
      </c>
      <c r="O1127">
        <f>-594.473465833049 -7.58834147369589 -660.631802645068</f>
        <v>-1262.693609951813</v>
      </c>
      <c r="P1127">
        <f>-572.02545110653 -54.0774819830278 -365.107126383753</f>
        <v>-991.21005947331082</v>
      </c>
      <c r="Q1127" t="s">
        <v>25777</v>
      </c>
      <c r="R1127" t="s">
        <v>25778</v>
      </c>
      <c r="S1127" t="s">
        <v>25779</v>
      </c>
      <c r="T1127" t="s">
        <v>25780</v>
      </c>
      <c r="U1127" t="s">
        <v>25781</v>
      </c>
      <c r="V1127" t="s">
        <v>25782</v>
      </c>
      <c r="W1127" t="s">
        <v>25783</v>
      </c>
      <c r="X1127" t="s">
        <v>25784</v>
      </c>
      <c r="Y1127" t="s">
        <v>25785</v>
      </c>
    </row>
    <row r="1128" spans="1:25" x14ac:dyDescent="0.3">
      <c r="A1128">
        <v>56350</v>
      </c>
      <c r="B1128" t="s">
        <v>25786</v>
      </c>
      <c r="C1128" t="s">
        <v>25787</v>
      </c>
      <c r="D1128" t="s">
        <v>25788</v>
      </c>
      <c r="E1128" t="s">
        <v>25789</v>
      </c>
      <c r="F1128" t="s">
        <v>25790</v>
      </c>
      <c r="G1128" t="s">
        <v>25791</v>
      </c>
      <c r="H1128" t="s">
        <v>25792</v>
      </c>
      <c r="I1128" t="s">
        <v>25793</v>
      </c>
      <c r="J1128" t="s">
        <v>25794</v>
      </c>
      <c r="K1128" t="s">
        <v>25795</v>
      </c>
      <c r="L1128" t="s">
        <v>25796</v>
      </c>
      <c r="M1128" t="s">
        <v>25797</v>
      </c>
      <c r="N1128" t="s">
        <v>25798</v>
      </c>
      <c r="O1128">
        <f>-594.538959470752 -7.69493888263969 -660.518659350174</f>
        <v>-1262.7525577035658</v>
      </c>
      <c r="P1128">
        <f>-572.146602862721 -54.1686790467245 -364.987404785156</f>
        <v>-991.30268669460156</v>
      </c>
      <c r="Q1128" t="s">
        <v>25799</v>
      </c>
      <c r="R1128" t="s">
        <v>25800</v>
      </c>
      <c r="S1128" t="s">
        <v>25801</v>
      </c>
      <c r="T1128" t="s">
        <v>25802</v>
      </c>
      <c r="U1128" t="s">
        <v>25803</v>
      </c>
      <c r="V1128" t="s">
        <v>25804</v>
      </c>
      <c r="W1128" t="s">
        <v>25805</v>
      </c>
      <c r="X1128" t="s">
        <v>25806</v>
      </c>
      <c r="Y1128" t="s">
        <v>25807</v>
      </c>
    </row>
    <row r="1129" spans="1:25" x14ac:dyDescent="0.3">
      <c r="A1129">
        <v>56400</v>
      </c>
      <c r="B1129" t="s">
        <v>25808</v>
      </c>
      <c r="C1129" t="s">
        <v>25809</v>
      </c>
      <c r="D1129" t="s">
        <v>25810</v>
      </c>
      <c r="E1129" t="s">
        <v>25811</v>
      </c>
      <c r="F1129" t="s">
        <v>25812</v>
      </c>
      <c r="G1129" t="s">
        <v>25813</v>
      </c>
      <c r="H1129" t="s">
        <v>25814</v>
      </c>
      <c r="I1129" t="s">
        <v>25815</v>
      </c>
      <c r="J1129" t="s">
        <v>25816</v>
      </c>
      <c r="K1129" t="s">
        <v>25817</v>
      </c>
      <c r="L1129" t="s">
        <v>25818</v>
      </c>
      <c r="M1129" t="s">
        <v>25819</v>
      </c>
      <c r="N1129" t="s">
        <v>25820</v>
      </c>
      <c r="O1129">
        <f>-595.016247083275 -7.97654967185167 -660.274447824033</f>
        <v>-1263.2672445791595</v>
      </c>
      <c r="P1129">
        <f>-572.191698959617 -54.8636813766875 -364.841427526023</f>
        <v>-991.89680786232748</v>
      </c>
      <c r="Q1129" t="s">
        <v>25821</v>
      </c>
      <c r="R1129" t="s">
        <v>25822</v>
      </c>
      <c r="S1129" t="s">
        <v>25823</v>
      </c>
      <c r="T1129" t="s">
        <v>25824</v>
      </c>
      <c r="U1129" t="s">
        <v>25825</v>
      </c>
      <c r="V1129" t="s">
        <v>25826</v>
      </c>
      <c r="W1129" t="s">
        <v>25827</v>
      </c>
      <c r="X1129" t="s">
        <v>25828</v>
      </c>
      <c r="Y1129" t="s">
        <v>25829</v>
      </c>
    </row>
    <row r="1130" spans="1:25" x14ac:dyDescent="0.3">
      <c r="A1130">
        <v>56450</v>
      </c>
      <c r="B1130" t="s">
        <v>25830</v>
      </c>
      <c r="C1130" t="s">
        <v>25831</v>
      </c>
      <c r="D1130" t="s">
        <v>25832</v>
      </c>
      <c r="E1130" t="s">
        <v>25833</v>
      </c>
      <c r="F1130" t="s">
        <v>25834</v>
      </c>
      <c r="G1130" t="s">
        <v>25835</v>
      </c>
      <c r="H1130" t="s">
        <v>25836</v>
      </c>
      <c r="I1130" t="s">
        <v>25837</v>
      </c>
      <c r="J1130" t="s">
        <v>25838</v>
      </c>
      <c r="K1130" t="s">
        <v>25839</v>
      </c>
      <c r="L1130" t="s">
        <v>25840</v>
      </c>
      <c r="M1130" t="s">
        <v>25841</v>
      </c>
      <c r="N1130" t="s">
        <v>25842</v>
      </c>
      <c r="O1130">
        <f>-595.528491956591 -8.0095911123808 -660.136493292953</f>
        <v>-1263.6745763619247</v>
      </c>
      <c r="P1130">
        <f>-572.351892605504 -55.0375719540489 -364.753266787295</f>
        <v>-992.14273134684777</v>
      </c>
      <c r="Q1130" t="s">
        <v>25843</v>
      </c>
      <c r="R1130" t="s">
        <v>25844</v>
      </c>
      <c r="S1130" t="s">
        <v>25845</v>
      </c>
      <c r="T1130" t="s">
        <v>25846</v>
      </c>
      <c r="U1130" t="s">
        <v>25847</v>
      </c>
      <c r="V1130" t="s">
        <v>25848</v>
      </c>
      <c r="W1130" t="s">
        <v>25849</v>
      </c>
      <c r="X1130" t="s">
        <v>25850</v>
      </c>
      <c r="Y1130" t="s">
        <v>25851</v>
      </c>
    </row>
    <row r="1131" spans="1:25" x14ac:dyDescent="0.3">
      <c r="A1131">
        <v>56500</v>
      </c>
      <c r="B1131" t="s">
        <v>25852</v>
      </c>
      <c r="C1131" t="s">
        <v>25853</v>
      </c>
      <c r="D1131" t="s">
        <v>25854</v>
      </c>
      <c r="E1131" t="s">
        <v>25855</v>
      </c>
      <c r="F1131" t="s">
        <v>25856</v>
      </c>
      <c r="G1131" t="s">
        <v>25857</v>
      </c>
      <c r="H1131" t="s">
        <v>25858</v>
      </c>
      <c r="I1131" t="s">
        <v>25859</v>
      </c>
      <c r="J1131" t="s">
        <v>25860</v>
      </c>
      <c r="K1131" t="s">
        <v>25861</v>
      </c>
      <c r="L1131" t="s">
        <v>25862</v>
      </c>
      <c r="M1131" t="s">
        <v>25863</v>
      </c>
      <c r="N1131" t="s">
        <v>25864</v>
      </c>
      <c r="O1131">
        <f>-596.681936086112 -8.00439334024031 -659.853786384885</f>
        <v>-1264.5401158112372</v>
      </c>
      <c r="P1131">
        <f>-572.558845188325 -54.8533203829138 -364.518022593211</f>
        <v>-991.93018816444987</v>
      </c>
      <c r="Q1131" t="s">
        <v>25865</v>
      </c>
      <c r="R1131" t="s">
        <v>25866</v>
      </c>
      <c r="S1131" t="s">
        <v>25867</v>
      </c>
      <c r="T1131" t="s">
        <v>25868</v>
      </c>
      <c r="U1131" t="s">
        <v>25869</v>
      </c>
      <c r="V1131" t="s">
        <v>25870</v>
      </c>
      <c r="W1131" t="s">
        <v>25871</v>
      </c>
      <c r="X1131" t="s">
        <v>25872</v>
      </c>
      <c r="Y1131" t="s">
        <v>25873</v>
      </c>
    </row>
    <row r="1132" spans="1:25" x14ac:dyDescent="0.3">
      <c r="A1132">
        <v>56550</v>
      </c>
      <c r="B1132" t="s">
        <v>25874</v>
      </c>
      <c r="C1132" t="s">
        <v>25875</v>
      </c>
      <c r="D1132" t="s">
        <v>25876</v>
      </c>
      <c r="E1132" t="s">
        <v>25877</v>
      </c>
      <c r="F1132" t="s">
        <v>25878</v>
      </c>
      <c r="G1132" t="s">
        <v>25879</v>
      </c>
      <c r="H1132" t="s">
        <v>25880</v>
      </c>
      <c r="I1132" t="s">
        <v>25881</v>
      </c>
      <c r="J1132" t="s">
        <v>25882</v>
      </c>
      <c r="K1132" t="s">
        <v>25883</v>
      </c>
      <c r="L1132" t="s">
        <v>25884</v>
      </c>
      <c r="M1132" t="s">
        <v>25885</v>
      </c>
      <c r="N1132" t="s">
        <v>25886</v>
      </c>
      <c r="O1132">
        <f>-596.864111951789 -7.96568691370157 -659.781654705148</f>
        <v>-1264.6114535706386</v>
      </c>
      <c r="P1132">
        <f>-572.435745137978 -54.5737653642493 -364.432869815895</f>
        <v>-991.44238031812233</v>
      </c>
      <c r="Q1132" t="s">
        <v>25887</v>
      </c>
      <c r="R1132" t="s">
        <v>25888</v>
      </c>
      <c r="S1132" t="s">
        <v>25889</v>
      </c>
      <c r="T1132" t="s">
        <v>25890</v>
      </c>
      <c r="U1132" t="s">
        <v>25891</v>
      </c>
      <c r="V1132" t="s">
        <v>25892</v>
      </c>
      <c r="W1132" t="s">
        <v>25893</v>
      </c>
      <c r="X1132" t="s">
        <v>25894</v>
      </c>
      <c r="Y1132" t="s">
        <v>25895</v>
      </c>
    </row>
    <row r="1133" spans="1:25" x14ac:dyDescent="0.3">
      <c r="A1133">
        <v>56600</v>
      </c>
      <c r="B1133" t="s">
        <v>25896</v>
      </c>
      <c r="C1133" t="s">
        <v>25897</v>
      </c>
      <c r="D1133" t="s">
        <v>25898</v>
      </c>
      <c r="E1133" t="s">
        <v>25899</v>
      </c>
      <c r="F1133" t="s">
        <v>25900</v>
      </c>
      <c r="G1133" t="s">
        <v>25901</v>
      </c>
      <c r="H1133" t="s">
        <v>25902</v>
      </c>
      <c r="I1133" t="s">
        <v>25903</v>
      </c>
      <c r="J1133" t="s">
        <v>25904</v>
      </c>
      <c r="K1133" t="s">
        <v>25905</v>
      </c>
      <c r="L1133" t="s">
        <v>25906</v>
      </c>
      <c r="M1133" t="s">
        <v>25907</v>
      </c>
      <c r="N1133" t="s">
        <v>25908</v>
      </c>
      <c r="O1133">
        <f>-596.218806588609 -7.65740558161724 -660.13343209319</f>
        <v>-1264.0096442634162</v>
      </c>
      <c r="P1133">
        <f>-573.26282211021 -52.9923017581027 -364.46835693855</f>
        <v>-990.72348080686265</v>
      </c>
      <c r="Q1133" t="s">
        <v>25909</v>
      </c>
      <c r="R1133" t="s">
        <v>25910</v>
      </c>
      <c r="S1133" t="s">
        <v>25911</v>
      </c>
      <c r="T1133" t="s">
        <v>25912</v>
      </c>
      <c r="U1133" t="s">
        <v>25913</v>
      </c>
      <c r="V1133" t="s">
        <v>25914</v>
      </c>
      <c r="W1133" t="s">
        <v>25915</v>
      </c>
      <c r="X1133" t="s">
        <v>25916</v>
      </c>
      <c r="Y1133" t="s">
        <v>25917</v>
      </c>
    </row>
    <row r="1134" spans="1:25" x14ac:dyDescent="0.3">
      <c r="A1134">
        <v>56650</v>
      </c>
      <c r="B1134" t="s">
        <v>25918</v>
      </c>
      <c r="C1134" t="s">
        <v>25919</v>
      </c>
      <c r="D1134" t="s">
        <v>25920</v>
      </c>
      <c r="E1134" t="s">
        <v>25921</v>
      </c>
      <c r="F1134" t="s">
        <v>25922</v>
      </c>
      <c r="G1134" t="s">
        <v>25923</v>
      </c>
      <c r="H1134" t="s">
        <v>25924</v>
      </c>
      <c r="I1134" t="s">
        <v>25925</v>
      </c>
      <c r="J1134" t="s">
        <v>25926</v>
      </c>
      <c r="K1134" t="s">
        <v>25927</v>
      </c>
      <c r="L1134" t="s">
        <v>25928</v>
      </c>
      <c r="M1134" t="s">
        <v>25929</v>
      </c>
      <c r="N1134" t="s">
        <v>25930</v>
      </c>
      <c r="O1134">
        <f>-595.278880377548 -7.50113434899572 -660.483362861837</f>
        <v>-1263.2633775883808</v>
      </c>
      <c r="P1134">
        <f>-573.1280133381 -52.4890480864431 -364.704057298636</f>
        <v>-990.3211187231791</v>
      </c>
      <c r="Q1134" t="s">
        <v>25931</v>
      </c>
      <c r="R1134" t="s">
        <v>25932</v>
      </c>
      <c r="S1134" t="s">
        <v>25933</v>
      </c>
      <c r="T1134" t="s">
        <v>25934</v>
      </c>
      <c r="U1134" t="s">
        <v>25935</v>
      </c>
      <c r="V1134" t="s">
        <v>25936</v>
      </c>
      <c r="W1134" t="s">
        <v>25937</v>
      </c>
      <c r="X1134" t="s">
        <v>25938</v>
      </c>
      <c r="Y1134" t="s">
        <v>25939</v>
      </c>
    </row>
    <row r="1135" spans="1:25" x14ac:dyDescent="0.3">
      <c r="A1135">
        <v>56700</v>
      </c>
      <c r="B1135" t="s">
        <v>25940</v>
      </c>
      <c r="C1135" t="s">
        <v>25941</v>
      </c>
      <c r="D1135" t="s">
        <v>25942</v>
      </c>
      <c r="E1135" t="s">
        <v>25943</v>
      </c>
      <c r="F1135" t="s">
        <v>25944</v>
      </c>
      <c r="G1135" t="s">
        <v>25945</v>
      </c>
      <c r="H1135" t="s">
        <v>25946</v>
      </c>
      <c r="I1135" t="s">
        <v>25947</v>
      </c>
      <c r="J1135" t="s">
        <v>25948</v>
      </c>
      <c r="K1135" t="s">
        <v>25949</v>
      </c>
      <c r="L1135" t="s">
        <v>25950</v>
      </c>
      <c r="M1135" t="s">
        <v>25951</v>
      </c>
      <c r="N1135" t="s">
        <v>25952</v>
      </c>
      <c r="O1135">
        <f>-594.468538572841 -7.73493731639337 -660.668471507781</f>
        <v>-1262.8719473970154</v>
      </c>
      <c r="P1135">
        <f>-572.687768219704 -53.2034810386949 -364.935243501285</f>
        <v>-990.82649275968402</v>
      </c>
      <c r="Q1135" t="s">
        <v>25953</v>
      </c>
      <c r="R1135" t="s">
        <v>25954</v>
      </c>
      <c r="S1135" t="s">
        <v>25955</v>
      </c>
      <c r="T1135" t="s">
        <v>25956</v>
      </c>
      <c r="U1135" t="s">
        <v>25957</v>
      </c>
      <c r="V1135" t="s">
        <v>25958</v>
      </c>
      <c r="W1135" t="s">
        <v>25959</v>
      </c>
      <c r="X1135" t="s">
        <v>25960</v>
      </c>
      <c r="Y1135" t="s">
        <v>25961</v>
      </c>
    </row>
    <row r="1136" spans="1:25" x14ac:dyDescent="0.3">
      <c r="A1136">
        <v>56750</v>
      </c>
      <c r="B1136" t="s">
        <v>25962</v>
      </c>
      <c r="C1136" t="s">
        <v>25963</v>
      </c>
      <c r="D1136" t="s">
        <v>25964</v>
      </c>
      <c r="E1136" t="s">
        <v>25965</v>
      </c>
      <c r="F1136" t="s">
        <v>25966</v>
      </c>
      <c r="G1136" t="s">
        <v>25967</v>
      </c>
      <c r="H1136" t="s">
        <v>25968</v>
      </c>
      <c r="I1136" t="s">
        <v>25969</v>
      </c>
      <c r="J1136" t="s">
        <v>25970</v>
      </c>
      <c r="K1136" t="s">
        <v>25971</v>
      </c>
      <c r="L1136" t="s">
        <v>25972</v>
      </c>
      <c r="M1136" t="s">
        <v>25973</v>
      </c>
      <c r="N1136" t="s">
        <v>25974</v>
      </c>
      <c r="O1136">
        <f>-594.841702364853 -7.75813161730707 -660.447891132684</f>
        <v>-1263.0477251148441</v>
      </c>
      <c r="P1136">
        <f>-572.243738600765 -53.6564926669148 -364.842321599224</f>
        <v>-990.74255286690391</v>
      </c>
      <c r="Q1136" t="s">
        <v>25975</v>
      </c>
      <c r="R1136" t="s">
        <v>25976</v>
      </c>
      <c r="S1136" t="s">
        <v>25977</v>
      </c>
      <c r="T1136" t="s">
        <v>25978</v>
      </c>
      <c r="U1136" t="s">
        <v>25979</v>
      </c>
      <c r="V1136" t="s">
        <v>25980</v>
      </c>
      <c r="W1136" t="s">
        <v>25981</v>
      </c>
      <c r="X1136" t="s">
        <v>25982</v>
      </c>
      <c r="Y1136" t="s">
        <v>25983</v>
      </c>
    </row>
    <row r="1137" spans="1:25" x14ac:dyDescent="0.3">
      <c r="A1137">
        <v>56800</v>
      </c>
      <c r="B1137" t="s">
        <v>25984</v>
      </c>
      <c r="C1137" t="s">
        <v>25985</v>
      </c>
      <c r="D1137" t="s">
        <v>25986</v>
      </c>
      <c r="E1137" t="s">
        <v>25987</v>
      </c>
      <c r="F1137" t="s">
        <v>25988</v>
      </c>
      <c r="G1137" t="s">
        <v>25989</v>
      </c>
      <c r="H1137" t="s">
        <v>25990</v>
      </c>
      <c r="I1137" t="s">
        <v>25991</v>
      </c>
      <c r="J1137" t="s">
        <v>25992</v>
      </c>
      <c r="K1137" t="s">
        <v>25993</v>
      </c>
      <c r="L1137" t="s">
        <v>25994</v>
      </c>
      <c r="M1137" t="s">
        <v>25995</v>
      </c>
      <c r="N1137" t="s">
        <v>25996</v>
      </c>
      <c r="O1137">
        <f>-596.264007151039 -7.75586230881959 -660.078621765355</f>
        <v>-1264.0984912252136</v>
      </c>
      <c r="P1137">
        <f>-572.280432349102 -53.6694881612946 -364.584508289708</f>
        <v>-990.53442880010471</v>
      </c>
      <c r="Q1137" t="s">
        <v>25997</v>
      </c>
      <c r="R1137" t="s">
        <v>25998</v>
      </c>
      <c r="S1137" t="s">
        <v>25999</v>
      </c>
      <c r="T1137" t="s">
        <v>26000</v>
      </c>
      <c r="U1137" t="s">
        <v>26001</v>
      </c>
      <c r="V1137" t="s">
        <v>26002</v>
      </c>
      <c r="W1137" t="s">
        <v>26003</v>
      </c>
      <c r="X1137" t="s">
        <v>26004</v>
      </c>
      <c r="Y1137" t="s">
        <v>26005</v>
      </c>
    </row>
    <row r="1138" spans="1:25" x14ac:dyDescent="0.3">
      <c r="A1138">
        <v>56850</v>
      </c>
      <c r="B1138" t="s">
        <v>26006</v>
      </c>
      <c r="C1138" t="s">
        <v>26007</v>
      </c>
      <c r="D1138" t="s">
        <v>26008</v>
      </c>
      <c r="E1138" t="s">
        <v>26009</v>
      </c>
      <c r="F1138" t="s">
        <v>26010</v>
      </c>
      <c r="G1138" t="s">
        <v>26011</v>
      </c>
      <c r="H1138" t="s">
        <v>26012</v>
      </c>
      <c r="I1138" t="s">
        <v>26013</v>
      </c>
      <c r="J1138" t="s">
        <v>26014</v>
      </c>
      <c r="K1138" t="s">
        <v>26015</v>
      </c>
      <c r="L1138" t="s">
        <v>26016</v>
      </c>
      <c r="M1138" t="s">
        <v>26017</v>
      </c>
      <c r="N1138" t="s">
        <v>26018</v>
      </c>
      <c r="O1138">
        <f>-597.014932629545 -7.59480837615661 -660.005853431341</f>
        <v>-1264.6155944370425</v>
      </c>
      <c r="P1138">
        <f>-572.564689735968 -53.3710764569651 -364.528833897498</f>
        <v>-990.46460009043108</v>
      </c>
      <c r="Q1138" t="s">
        <v>26019</v>
      </c>
      <c r="R1138" t="s">
        <v>26020</v>
      </c>
      <c r="S1138" t="s">
        <v>26021</v>
      </c>
      <c r="T1138" t="s">
        <v>26022</v>
      </c>
      <c r="U1138" t="s">
        <v>26023</v>
      </c>
      <c r="V1138" t="s">
        <v>26024</v>
      </c>
      <c r="W1138" t="s">
        <v>26025</v>
      </c>
      <c r="X1138" t="s">
        <v>26026</v>
      </c>
      <c r="Y1138" t="s">
        <v>26027</v>
      </c>
    </row>
    <row r="1139" spans="1:25" x14ac:dyDescent="0.3">
      <c r="A1139">
        <v>56900</v>
      </c>
      <c r="B1139" t="s">
        <v>26028</v>
      </c>
      <c r="C1139" t="s">
        <v>26029</v>
      </c>
      <c r="D1139" t="s">
        <v>26030</v>
      </c>
      <c r="E1139" t="s">
        <v>26031</v>
      </c>
      <c r="F1139" t="s">
        <v>26032</v>
      </c>
      <c r="G1139" t="s">
        <v>26033</v>
      </c>
      <c r="H1139" t="s">
        <v>26034</v>
      </c>
      <c r="I1139" t="s">
        <v>26035</v>
      </c>
      <c r="J1139" t="s">
        <v>26036</v>
      </c>
      <c r="K1139" t="s">
        <v>26037</v>
      </c>
      <c r="L1139" t="s">
        <v>26038</v>
      </c>
      <c r="M1139" t="s">
        <v>26039</v>
      </c>
      <c r="N1139" t="s">
        <v>26040</v>
      </c>
      <c r="O1139">
        <f>-596.600690723951 -6.93961241323632 -660.335911051611</f>
        <v>-1263.8762141887983</v>
      </c>
      <c r="P1139">
        <f>-573.235799717166 -52.6593400712293 -364.762233779158</f>
        <v>-990.65737356755324</v>
      </c>
      <c r="Q1139" t="s">
        <v>26041</v>
      </c>
      <c r="R1139" t="s">
        <v>26042</v>
      </c>
      <c r="S1139" t="s">
        <v>26043</v>
      </c>
      <c r="T1139" t="s">
        <v>26044</v>
      </c>
      <c r="U1139" t="s">
        <v>26045</v>
      </c>
      <c r="V1139" t="s">
        <v>26046</v>
      </c>
      <c r="W1139" t="s">
        <v>26047</v>
      </c>
      <c r="X1139" t="s">
        <v>26048</v>
      </c>
      <c r="Y1139" t="s">
        <v>26049</v>
      </c>
    </row>
    <row r="1140" spans="1:25" x14ac:dyDescent="0.3">
      <c r="A1140">
        <v>56950</v>
      </c>
      <c r="B1140" t="s">
        <v>26050</v>
      </c>
      <c r="C1140" t="s">
        <v>26051</v>
      </c>
      <c r="D1140" t="s">
        <v>26052</v>
      </c>
      <c r="E1140" t="s">
        <v>26053</v>
      </c>
      <c r="F1140" t="s">
        <v>26054</v>
      </c>
      <c r="G1140" t="s">
        <v>26055</v>
      </c>
      <c r="H1140" t="s">
        <v>26056</v>
      </c>
      <c r="I1140" t="s">
        <v>26057</v>
      </c>
      <c r="J1140" t="s">
        <v>26058</v>
      </c>
      <c r="K1140" t="s">
        <v>26059</v>
      </c>
      <c r="L1140" t="s">
        <v>26060</v>
      </c>
      <c r="M1140" t="s">
        <v>26061</v>
      </c>
      <c r="N1140" t="s">
        <v>26062</v>
      </c>
      <c r="O1140">
        <f>-595.927961983498 -6.65603081326844 -660.634894901302</f>
        <v>-1263.2188876980686</v>
      </c>
      <c r="P1140">
        <f>-573.680989744271 -52.3100603855582 -364.964745111904</f>
        <v>-990.9557952417332</v>
      </c>
      <c r="Q1140" t="s">
        <v>26063</v>
      </c>
      <c r="R1140" t="s">
        <v>26064</v>
      </c>
      <c r="S1140" t="s">
        <v>26065</v>
      </c>
      <c r="T1140" t="s">
        <v>26066</v>
      </c>
      <c r="U1140" t="s">
        <v>26067</v>
      </c>
      <c r="V1140" t="s">
        <v>26068</v>
      </c>
      <c r="W1140" t="s">
        <v>26069</v>
      </c>
      <c r="X1140" t="s">
        <v>26070</v>
      </c>
      <c r="Y1140" t="s">
        <v>26071</v>
      </c>
    </row>
    <row r="1141" spans="1:25" x14ac:dyDescent="0.3">
      <c r="A1141">
        <v>57000</v>
      </c>
      <c r="B1141" t="s">
        <v>26072</v>
      </c>
      <c r="C1141" t="s">
        <v>26073</v>
      </c>
      <c r="D1141" t="s">
        <v>26074</v>
      </c>
      <c r="E1141" t="s">
        <v>26075</v>
      </c>
      <c r="F1141" t="s">
        <v>26076</v>
      </c>
      <c r="G1141" t="s">
        <v>26077</v>
      </c>
      <c r="H1141" t="s">
        <v>26078</v>
      </c>
      <c r="I1141" t="s">
        <v>26079</v>
      </c>
      <c r="J1141" t="s">
        <v>26080</v>
      </c>
      <c r="K1141" t="s">
        <v>26081</v>
      </c>
      <c r="L1141" t="s">
        <v>26082</v>
      </c>
      <c r="M1141" t="s">
        <v>26083</v>
      </c>
      <c r="N1141" t="s">
        <v>26084</v>
      </c>
      <c r="O1141">
        <f>-594.96177575091 -6.40373883383245 -661.006170150086</f>
        <v>-1262.3716847348282</v>
      </c>
      <c r="P1141">
        <f>-573.296558589438 -52.6903871777481 -365.391273739219</f>
        <v>-991.378219506405</v>
      </c>
      <c r="Q1141" t="s">
        <v>26085</v>
      </c>
      <c r="R1141" t="s">
        <v>26086</v>
      </c>
      <c r="S1141" t="s">
        <v>26087</v>
      </c>
      <c r="T1141" t="s">
        <v>26088</v>
      </c>
      <c r="U1141" t="s">
        <v>26089</v>
      </c>
      <c r="V1141" t="s">
        <v>26090</v>
      </c>
      <c r="W1141" t="s">
        <v>26091</v>
      </c>
      <c r="X1141" t="s">
        <v>26092</v>
      </c>
      <c r="Y1141" t="s">
        <v>26093</v>
      </c>
    </row>
    <row r="1142" spans="1:25" x14ac:dyDescent="0.3">
      <c r="A1142">
        <v>57050</v>
      </c>
      <c r="B1142" t="s">
        <v>26094</v>
      </c>
      <c r="C1142" t="s">
        <v>26095</v>
      </c>
      <c r="D1142" t="s">
        <v>26096</v>
      </c>
      <c r="E1142" t="s">
        <v>26097</v>
      </c>
      <c r="F1142" t="s">
        <v>26098</v>
      </c>
      <c r="G1142" t="s">
        <v>26099</v>
      </c>
      <c r="H1142" t="s">
        <v>26100</v>
      </c>
      <c r="I1142" t="s">
        <v>26101</v>
      </c>
      <c r="J1142" t="s">
        <v>26102</v>
      </c>
      <c r="K1142" t="s">
        <v>26103</v>
      </c>
      <c r="L1142" t="s">
        <v>26104</v>
      </c>
      <c r="M1142" t="s">
        <v>26105</v>
      </c>
      <c r="N1142" t="s">
        <v>26106</v>
      </c>
      <c r="O1142">
        <f>-595.406543059904 -6.57217959807736 -660.593948803431</f>
        <v>-1262.5726714614125</v>
      </c>
      <c r="P1142">
        <f>-573.220644231964 -52.8597961930495 -365.017871279199</f>
        <v>-991.09831170421262</v>
      </c>
      <c r="Q1142" t="s">
        <v>26107</v>
      </c>
      <c r="R1142" t="s">
        <v>26108</v>
      </c>
      <c r="S1142" t="s">
        <v>26109</v>
      </c>
      <c r="T1142" t="s">
        <v>26110</v>
      </c>
      <c r="U1142" t="s">
        <v>26111</v>
      </c>
      <c r="V1142" t="s">
        <v>26112</v>
      </c>
      <c r="W1142" t="s">
        <v>26113</v>
      </c>
      <c r="X1142" t="s">
        <v>26114</v>
      </c>
      <c r="Y1142" t="s">
        <v>26115</v>
      </c>
    </row>
    <row r="1143" spans="1:25" x14ac:dyDescent="0.3">
      <c r="A1143">
        <v>57100</v>
      </c>
      <c r="B1143" t="s">
        <v>26116</v>
      </c>
      <c r="C1143" t="s">
        <v>26117</v>
      </c>
      <c r="D1143" t="s">
        <v>26118</v>
      </c>
      <c r="E1143" t="s">
        <v>26119</v>
      </c>
      <c r="F1143" t="s">
        <v>26120</v>
      </c>
      <c r="G1143" t="s">
        <v>26121</v>
      </c>
      <c r="H1143" t="s">
        <v>26122</v>
      </c>
      <c r="I1143" t="s">
        <v>26123</v>
      </c>
      <c r="J1143" t="s">
        <v>26124</v>
      </c>
      <c r="K1143" t="s">
        <v>26125</v>
      </c>
      <c r="L1143" t="s">
        <v>26126</v>
      </c>
      <c r="M1143" t="s">
        <v>26127</v>
      </c>
      <c r="N1143" t="s">
        <v>26128</v>
      </c>
      <c r="O1143">
        <f>-595.56378909028 -6.63525075219127 -660.445428749256</f>
        <v>-1262.6444685917272</v>
      </c>
      <c r="P1143">
        <f>-573.483927882754 -52.4563078681958 -364.788698776565</f>
        <v>-990.72893452751487</v>
      </c>
      <c r="Q1143" t="s">
        <v>26129</v>
      </c>
      <c r="R1143" t="s">
        <v>26130</v>
      </c>
      <c r="S1143" t="s">
        <v>26131</v>
      </c>
      <c r="T1143" t="s">
        <v>26132</v>
      </c>
      <c r="U1143" t="s">
        <v>26133</v>
      </c>
      <c r="V1143" t="s">
        <v>26134</v>
      </c>
      <c r="W1143" t="s">
        <v>26135</v>
      </c>
      <c r="X1143" t="s">
        <v>26136</v>
      </c>
      <c r="Y1143" t="s">
        <v>26137</v>
      </c>
    </row>
    <row r="1144" spans="1:25" x14ac:dyDescent="0.3">
      <c r="A1144">
        <v>57150</v>
      </c>
      <c r="B1144" t="s">
        <v>26138</v>
      </c>
      <c r="C1144" t="s">
        <v>26139</v>
      </c>
      <c r="D1144" t="s">
        <v>26140</v>
      </c>
      <c r="E1144" t="s">
        <v>26141</v>
      </c>
      <c r="F1144" t="s">
        <v>26142</v>
      </c>
      <c r="G1144" t="s">
        <v>26143</v>
      </c>
      <c r="H1144" t="s">
        <v>26144</v>
      </c>
      <c r="I1144" t="s">
        <v>26145</v>
      </c>
      <c r="J1144" t="s">
        <v>26146</v>
      </c>
      <c r="K1144" t="s">
        <v>26147</v>
      </c>
      <c r="L1144" t="s">
        <v>26148</v>
      </c>
      <c r="M1144" t="s">
        <v>26149</v>
      </c>
      <c r="N1144" t="s">
        <v>26150</v>
      </c>
      <c r="O1144">
        <f>-595.53499528079 -6.51746851834355 -660.460917410734</f>
        <v>-1262.5133812098675</v>
      </c>
      <c r="P1144">
        <f>-573.773429106727 -52.0964765427118 -364.743015402499</f>
        <v>-990.61292105193775</v>
      </c>
      <c r="Q1144" t="s">
        <v>26151</v>
      </c>
      <c r="R1144" t="s">
        <v>26152</v>
      </c>
      <c r="S1144" t="s">
        <v>26153</v>
      </c>
      <c r="T1144" t="s">
        <v>26154</v>
      </c>
      <c r="U1144" t="s">
        <v>26155</v>
      </c>
      <c r="V1144" t="s">
        <v>26156</v>
      </c>
      <c r="W1144" t="s">
        <v>26157</v>
      </c>
      <c r="X1144" t="s">
        <v>26158</v>
      </c>
      <c r="Y1144" t="s">
        <v>26159</v>
      </c>
    </row>
    <row r="1145" spans="1:25" x14ac:dyDescent="0.3">
      <c r="A1145">
        <v>57200</v>
      </c>
      <c r="B1145" t="s">
        <v>26160</v>
      </c>
      <c r="C1145" t="s">
        <v>26161</v>
      </c>
      <c r="D1145" t="s">
        <v>26162</v>
      </c>
      <c r="E1145" t="s">
        <v>26163</v>
      </c>
      <c r="F1145" t="s">
        <v>26164</v>
      </c>
      <c r="G1145" t="s">
        <v>26165</v>
      </c>
      <c r="H1145" t="s">
        <v>26166</v>
      </c>
      <c r="I1145" t="s">
        <v>26167</v>
      </c>
      <c r="J1145" t="s">
        <v>26168</v>
      </c>
      <c r="K1145" t="s">
        <v>26169</v>
      </c>
      <c r="L1145" t="s">
        <v>26170</v>
      </c>
      <c r="M1145" t="s">
        <v>26171</v>
      </c>
      <c r="N1145" t="s">
        <v>26172</v>
      </c>
      <c r="O1145">
        <f>-595.330077935032 -6.27053751739436 -660.665685918684</f>
        <v>-1262.2663013711103</v>
      </c>
      <c r="P1145">
        <f>-574.126350681434 -51.7106183008743 -364.885987403144</f>
        <v>-990.72295638545233</v>
      </c>
      <c r="Q1145" t="s">
        <v>26173</v>
      </c>
      <c r="R1145" t="s">
        <v>26174</v>
      </c>
      <c r="S1145" t="s">
        <v>26175</v>
      </c>
      <c r="T1145" t="s">
        <v>26176</v>
      </c>
      <c r="U1145" t="s">
        <v>26177</v>
      </c>
      <c r="V1145" t="s">
        <v>26178</v>
      </c>
      <c r="W1145" t="s">
        <v>26179</v>
      </c>
      <c r="X1145" t="s">
        <v>26180</v>
      </c>
      <c r="Y1145" t="s">
        <v>26181</v>
      </c>
    </row>
    <row r="1146" spans="1:25" x14ac:dyDescent="0.3">
      <c r="A1146">
        <v>57250</v>
      </c>
      <c r="B1146" t="s">
        <v>26182</v>
      </c>
      <c r="C1146" t="s">
        <v>26183</v>
      </c>
      <c r="D1146" t="s">
        <v>26184</v>
      </c>
      <c r="E1146" t="s">
        <v>26185</v>
      </c>
      <c r="F1146" t="s">
        <v>26186</v>
      </c>
      <c r="G1146" t="s">
        <v>26187</v>
      </c>
      <c r="H1146" t="s">
        <v>26188</v>
      </c>
      <c r="I1146" t="s">
        <v>26189</v>
      </c>
      <c r="J1146" t="s">
        <v>26190</v>
      </c>
      <c r="K1146" t="s">
        <v>26191</v>
      </c>
      <c r="L1146" t="s">
        <v>26192</v>
      </c>
      <c r="M1146" t="s">
        <v>26193</v>
      </c>
      <c r="N1146" t="s">
        <v>26194</v>
      </c>
      <c r="O1146">
        <f>-594.960189832309 -6.1443603015266 -660.95672077888</f>
        <v>-1262.0612709127156</v>
      </c>
      <c r="P1146">
        <f>-573.519268946206 -51.8719259294719 -365.238527568472</f>
        <v>-990.62972244414993</v>
      </c>
      <c r="Q1146" t="s">
        <v>26195</v>
      </c>
      <c r="R1146" t="s">
        <v>26196</v>
      </c>
      <c r="S1146" t="s">
        <v>26197</v>
      </c>
      <c r="T1146" t="s">
        <v>26198</v>
      </c>
      <c r="U1146" t="s">
        <v>26199</v>
      </c>
      <c r="V1146" t="s">
        <v>26200</v>
      </c>
      <c r="W1146" t="s">
        <v>26201</v>
      </c>
      <c r="X1146" t="s">
        <v>26202</v>
      </c>
      <c r="Y1146" t="s">
        <v>26203</v>
      </c>
    </row>
    <row r="1147" spans="1:25" x14ac:dyDescent="0.3">
      <c r="A1147">
        <v>57300</v>
      </c>
      <c r="B1147" t="s">
        <v>26204</v>
      </c>
      <c r="C1147" t="s">
        <v>26205</v>
      </c>
      <c r="D1147" t="s">
        <v>26206</v>
      </c>
      <c r="E1147" t="s">
        <v>26207</v>
      </c>
      <c r="F1147" t="s">
        <v>26208</v>
      </c>
      <c r="G1147" t="s">
        <v>26209</v>
      </c>
      <c r="H1147" t="s">
        <v>26210</v>
      </c>
      <c r="I1147" t="s">
        <v>26211</v>
      </c>
      <c r="J1147" t="s">
        <v>26212</v>
      </c>
      <c r="K1147" t="s">
        <v>26213</v>
      </c>
      <c r="L1147" t="s">
        <v>26214</v>
      </c>
      <c r="M1147" t="s">
        <v>26215</v>
      </c>
      <c r="N1147" t="s">
        <v>26216</v>
      </c>
      <c r="O1147">
        <f>-593.861941340343 -6.40100430310622 -662.210276102533</f>
        <v>-1262.4732217459823</v>
      </c>
      <c r="P1147">
        <f>-571.958152639986 -52.4549013683607 -366.576531213238</f>
        <v>-990.98958522158466</v>
      </c>
      <c r="Q1147" t="s">
        <v>26217</v>
      </c>
      <c r="R1147" t="s">
        <v>26218</v>
      </c>
      <c r="S1147" t="s">
        <v>26219</v>
      </c>
      <c r="T1147" t="s">
        <v>26220</v>
      </c>
      <c r="U1147" t="s">
        <v>26221</v>
      </c>
      <c r="V1147" t="s">
        <v>26222</v>
      </c>
      <c r="W1147" t="s">
        <v>26223</v>
      </c>
      <c r="X1147" t="s">
        <v>26224</v>
      </c>
      <c r="Y1147" t="s">
        <v>26225</v>
      </c>
    </row>
    <row r="1148" spans="1:25" x14ac:dyDescent="0.3">
      <c r="A1148">
        <v>57350</v>
      </c>
      <c r="B1148" t="s">
        <v>26226</v>
      </c>
      <c r="C1148" t="s">
        <v>26227</v>
      </c>
      <c r="D1148" t="s">
        <v>26228</v>
      </c>
      <c r="E1148" t="s">
        <v>26229</v>
      </c>
      <c r="F1148" t="s">
        <v>26230</v>
      </c>
      <c r="G1148" t="s">
        <v>26231</v>
      </c>
      <c r="H1148" t="s">
        <v>26232</v>
      </c>
      <c r="I1148" t="s">
        <v>26233</v>
      </c>
      <c r="J1148" t="s">
        <v>26234</v>
      </c>
      <c r="K1148" t="s">
        <v>26235</v>
      </c>
      <c r="L1148" t="s">
        <v>26236</v>
      </c>
      <c r="M1148" t="s">
        <v>26237</v>
      </c>
      <c r="N1148" t="s">
        <v>26238</v>
      </c>
      <c r="O1148">
        <f>-593.437289499269 -6.34116745699976 -663.129371823261</f>
        <v>-1262.9078287795296</v>
      </c>
      <c r="P1148">
        <f>-571.544778075055 -52.3890700696966 -367.493913041898</f>
        <v>-991.4277611866496</v>
      </c>
      <c r="Q1148" t="s">
        <v>26239</v>
      </c>
      <c r="R1148" t="s">
        <v>26240</v>
      </c>
      <c r="S1148" t="s">
        <v>26241</v>
      </c>
      <c r="T1148" t="s">
        <v>26242</v>
      </c>
      <c r="U1148" t="s">
        <v>26243</v>
      </c>
      <c r="V1148" t="s">
        <v>26244</v>
      </c>
      <c r="W1148" t="s">
        <v>26245</v>
      </c>
      <c r="X1148" t="s">
        <v>26246</v>
      </c>
      <c r="Y1148" t="s">
        <v>26247</v>
      </c>
    </row>
    <row r="1149" spans="1:25" x14ac:dyDescent="0.3">
      <c r="A1149">
        <v>57400</v>
      </c>
      <c r="B1149" t="s">
        <v>26248</v>
      </c>
      <c r="C1149" t="s">
        <v>26249</v>
      </c>
      <c r="D1149" t="s">
        <v>26250</v>
      </c>
      <c r="E1149" t="s">
        <v>26251</v>
      </c>
      <c r="F1149" t="s">
        <v>26252</v>
      </c>
      <c r="G1149" t="s">
        <v>26253</v>
      </c>
      <c r="H1149" t="s">
        <v>26254</v>
      </c>
      <c r="I1149" t="s">
        <v>26255</v>
      </c>
      <c r="J1149" t="s">
        <v>26256</v>
      </c>
      <c r="K1149" t="s">
        <v>26257</v>
      </c>
      <c r="L1149" t="s">
        <v>26258</v>
      </c>
      <c r="M1149" t="s">
        <v>26259</v>
      </c>
      <c r="N1149" t="s">
        <v>26260</v>
      </c>
      <c r="O1149">
        <f>-592.974738199651 -6.23604872917099 -664.776531178643</f>
        <v>-1263.9873181074649</v>
      </c>
      <c r="P1149">
        <f>-571.468057703038 -51.9999164269452 -369.068668782958</f>
        <v>-992.53664291294126</v>
      </c>
      <c r="Q1149" t="s">
        <v>26261</v>
      </c>
      <c r="R1149" t="s">
        <v>26262</v>
      </c>
      <c r="S1149" t="s">
        <v>26263</v>
      </c>
      <c r="T1149" t="s">
        <v>26264</v>
      </c>
      <c r="U1149" t="s">
        <v>26265</v>
      </c>
      <c r="V1149" t="s">
        <v>26266</v>
      </c>
      <c r="W1149" t="s">
        <v>26267</v>
      </c>
      <c r="X1149" t="s">
        <v>26268</v>
      </c>
      <c r="Y1149" t="s">
        <v>26269</v>
      </c>
    </row>
    <row r="1150" spans="1:25" x14ac:dyDescent="0.3">
      <c r="A1150">
        <v>57450</v>
      </c>
      <c r="B1150" t="s">
        <v>26270</v>
      </c>
      <c r="C1150" t="s">
        <v>26271</v>
      </c>
      <c r="D1150" t="s">
        <v>26272</v>
      </c>
      <c r="E1150" t="s">
        <v>26273</v>
      </c>
      <c r="F1150" t="s">
        <v>26274</v>
      </c>
      <c r="G1150" t="s">
        <v>26275</v>
      </c>
      <c r="H1150" t="s">
        <v>26276</v>
      </c>
      <c r="I1150" t="s">
        <v>26277</v>
      </c>
      <c r="J1150" t="s">
        <v>26278</v>
      </c>
      <c r="K1150" t="s">
        <v>26279</v>
      </c>
      <c r="L1150" t="s">
        <v>26280</v>
      </c>
      <c r="M1150" t="s">
        <v>26281</v>
      </c>
      <c r="N1150" t="s">
        <v>26282</v>
      </c>
      <c r="O1150">
        <f>-592.865339317887 -6.32212186656602 -665.119382407205</f>
        <v>-1264.306843591658</v>
      </c>
      <c r="P1150">
        <f>-571.534669642326 -52.0086498425746 -369.386853536973</f>
        <v>-992.93017302187354</v>
      </c>
      <c r="Q1150" t="s">
        <v>26283</v>
      </c>
      <c r="R1150" t="s">
        <v>26284</v>
      </c>
      <c r="S1150" t="s">
        <v>26285</v>
      </c>
      <c r="T1150" t="s">
        <v>26286</v>
      </c>
      <c r="U1150" t="s">
        <v>26287</v>
      </c>
      <c r="V1150" t="s">
        <v>26288</v>
      </c>
      <c r="W1150" t="s">
        <v>26289</v>
      </c>
      <c r="X1150" t="s">
        <v>26290</v>
      </c>
      <c r="Y1150" t="s">
        <v>26291</v>
      </c>
    </row>
    <row r="1151" spans="1:25" x14ac:dyDescent="0.3">
      <c r="A1151">
        <v>57500</v>
      </c>
      <c r="B1151" t="s">
        <v>26292</v>
      </c>
      <c r="C1151" t="s">
        <v>26293</v>
      </c>
      <c r="D1151" t="s">
        <v>26294</v>
      </c>
      <c r="E1151" t="s">
        <v>26295</v>
      </c>
      <c r="F1151" t="s">
        <v>26296</v>
      </c>
      <c r="G1151" t="s">
        <v>26297</v>
      </c>
      <c r="H1151" t="s">
        <v>26298</v>
      </c>
      <c r="I1151" t="s">
        <v>26299</v>
      </c>
      <c r="J1151" t="s">
        <v>26300</v>
      </c>
      <c r="K1151" t="s">
        <v>26301</v>
      </c>
      <c r="L1151" t="s">
        <v>26302</v>
      </c>
      <c r="M1151" t="s">
        <v>26303</v>
      </c>
      <c r="N1151" t="s">
        <v>26304</v>
      </c>
      <c r="O1151">
        <f>-592.654999273109 -6.41527906163356 -664.843685733683</f>
        <v>-1263.9139640684255</v>
      </c>
      <c r="P1151">
        <f>-570.845563520296 -52.151762392087 -369.153790833613</f>
        <v>-992.15111674599598</v>
      </c>
      <c r="Q1151" t="s">
        <v>26305</v>
      </c>
      <c r="R1151" t="s">
        <v>26306</v>
      </c>
      <c r="S1151" t="s">
        <v>26307</v>
      </c>
      <c r="T1151" t="s">
        <v>26308</v>
      </c>
      <c r="U1151" t="s">
        <v>26309</v>
      </c>
      <c r="V1151" t="s">
        <v>26310</v>
      </c>
      <c r="W1151" t="s">
        <v>26311</v>
      </c>
      <c r="X1151" t="s">
        <v>26312</v>
      </c>
      <c r="Y1151" t="s">
        <v>26313</v>
      </c>
    </row>
    <row r="1152" spans="1:25" x14ac:dyDescent="0.3">
      <c r="A1152">
        <v>57550</v>
      </c>
      <c r="B1152" t="s">
        <v>26314</v>
      </c>
      <c r="C1152" t="s">
        <v>26315</v>
      </c>
      <c r="D1152" t="s">
        <v>26316</v>
      </c>
      <c r="E1152" t="s">
        <v>26317</v>
      </c>
      <c r="F1152" t="s">
        <v>26318</v>
      </c>
      <c r="G1152" t="s">
        <v>26319</v>
      </c>
      <c r="H1152" t="s">
        <v>26320</v>
      </c>
      <c r="I1152" t="s">
        <v>26321</v>
      </c>
      <c r="J1152" t="s">
        <v>26322</v>
      </c>
      <c r="K1152" t="s">
        <v>26323</v>
      </c>
      <c r="L1152" t="s">
        <v>26324</v>
      </c>
      <c r="M1152" t="s">
        <v>26325</v>
      </c>
      <c r="N1152" t="s">
        <v>26326</v>
      </c>
      <c r="O1152">
        <f>-592.85582184153 -5.98194810269729 -663.359691450497</f>
        <v>-1262.1974613947243</v>
      </c>
      <c r="P1152">
        <f>-571.12382030621 -51.9333830646142 -367.697398080412</f>
        <v>-990.75460145123611</v>
      </c>
      <c r="Q1152" t="s">
        <v>26327</v>
      </c>
      <c r="R1152" t="s">
        <v>26328</v>
      </c>
      <c r="S1152" t="s">
        <v>26329</v>
      </c>
      <c r="T1152" t="s">
        <v>26330</v>
      </c>
      <c r="U1152" t="s">
        <v>26331</v>
      </c>
      <c r="V1152" t="s">
        <v>26332</v>
      </c>
      <c r="W1152" t="s">
        <v>26333</v>
      </c>
      <c r="X1152" t="s">
        <v>26334</v>
      </c>
      <c r="Y1152" t="s">
        <v>26335</v>
      </c>
    </row>
    <row r="1153" spans="1:25" x14ac:dyDescent="0.3">
      <c r="A1153">
        <v>57600</v>
      </c>
      <c r="B1153" t="s">
        <v>26336</v>
      </c>
      <c r="C1153" t="s">
        <v>26337</v>
      </c>
      <c r="D1153" t="s">
        <v>26338</v>
      </c>
      <c r="E1153" t="s">
        <v>26339</v>
      </c>
      <c r="F1153" t="s">
        <v>26340</v>
      </c>
      <c r="G1153" t="s">
        <v>26341</v>
      </c>
      <c r="H1153" t="s">
        <v>26342</v>
      </c>
      <c r="I1153" t="s">
        <v>26343</v>
      </c>
      <c r="J1153" t="s">
        <v>26344</v>
      </c>
      <c r="K1153" t="s">
        <v>26345</v>
      </c>
      <c r="L1153" t="s">
        <v>26346</v>
      </c>
      <c r="M1153" t="s">
        <v>26347</v>
      </c>
      <c r="N1153" t="s">
        <v>26348</v>
      </c>
      <c r="O1153">
        <f>-593.003157139886 -5.68943203578078 -662.515823989519</f>
        <v>-1261.2084131651859</v>
      </c>
      <c r="P1153">
        <f>-571.639792479818 -51.7354235137916 -366.841395729058</f>
        <v>-990.21661172266749</v>
      </c>
      <c r="Q1153" t="s">
        <v>26349</v>
      </c>
      <c r="R1153" t="s">
        <v>26350</v>
      </c>
      <c r="S1153" t="s">
        <v>26351</v>
      </c>
      <c r="T1153" t="s">
        <v>26352</v>
      </c>
      <c r="U1153" t="s">
        <v>26353</v>
      </c>
      <c r="V1153" t="s">
        <v>26354</v>
      </c>
      <c r="W1153" t="s">
        <v>26355</v>
      </c>
      <c r="X1153" t="s">
        <v>26356</v>
      </c>
      <c r="Y1153" t="s">
        <v>26357</v>
      </c>
    </row>
    <row r="1154" spans="1:25" x14ac:dyDescent="0.3">
      <c r="A1154">
        <v>57650</v>
      </c>
      <c r="B1154" t="s">
        <v>26358</v>
      </c>
      <c r="C1154" t="s">
        <v>26359</v>
      </c>
      <c r="D1154" t="s">
        <v>26360</v>
      </c>
      <c r="E1154" t="s">
        <v>26361</v>
      </c>
      <c r="F1154" t="s">
        <v>26362</v>
      </c>
      <c r="G1154" t="s">
        <v>26363</v>
      </c>
      <c r="H1154" t="s">
        <v>26364</v>
      </c>
      <c r="I1154" t="s">
        <v>26365</v>
      </c>
      <c r="J1154" t="s">
        <v>26366</v>
      </c>
      <c r="K1154" t="s">
        <v>26367</v>
      </c>
      <c r="L1154" t="s">
        <v>26368</v>
      </c>
      <c r="M1154" t="s">
        <v>26369</v>
      </c>
      <c r="N1154" t="s">
        <v>26370</v>
      </c>
      <c r="O1154">
        <f>-593.007690107117 -5.54455805186217 -661.835843068177</f>
        <v>-1260.3880912271561</v>
      </c>
      <c r="P1154">
        <f>-571.860896123305 -51.7152788491544 -366.165219750278</f>
        <v>-989.74139472273737</v>
      </c>
      <c r="Q1154" t="s">
        <v>26371</v>
      </c>
      <c r="R1154" t="s">
        <v>26372</v>
      </c>
      <c r="S1154" t="s">
        <v>26373</v>
      </c>
      <c r="T1154" t="s">
        <v>26374</v>
      </c>
      <c r="U1154" t="s">
        <v>26375</v>
      </c>
      <c r="V1154" t="s">
        <v>26376</v>
      </c>
      <c r="W1154" t="s">
        <v>26377</v>
      </c>
      <c r="X1154" t="s">
        <v>26378</v>
      </c>
      <c r="Y1154" t="s">
        <v>26379</v>
      </c>
    </row>
    <row r="1155" spans="1:25" x14ac:dyDescent="0.3">
      <c r="A1155">
        <v>57700</v>
      </c>
      <c r="B1155" t="s">
        <v>26380</v>
      </c>
      <c r="C1155" t="s">
        <v>26381</v>
      </c>
      <c r="D1155" t="s">
        <v>26382</v>
      </c>
      <c r="E1155" t="s">
        <v>26383</v>
      </c>
      <c r="F1155" t="s">
        <v>26384</v>
      </c>
      <c r="G1155" t="s">
        <v>26385</v>
      </c>
      <c r="H1155" t="s">
        <v>26386</v>
      </c>
      <c r="I1155" t="s">
        <v>26387</v>
      </c>
      <c r="J1155" t="s">
        <v>26388</v>
      </c>
      <c r="K1155" t="s">
        <v>26389</v>
      </c>
      <c r="L1155" t="s">
        <v>26390</v>
      </c>
      <c r="M1155" t="s">
        <v>26391</v>
      </c>
      <c r="N1155" t="s">
        <v>26392</v>
      </c>
      <c r="O1155">
        <f>-592.605917823784 -5.26002002459836 -660.869970968072</f>
        <v>-1258.7359088164544</v>
      </c>
      <c r="P1155">
        <f>-571.170019193014 -51.935383159775 -365.299640242055</f>
        <v>-988.40504259484396</v>
      </c>
      <c r="Q1155" t="s">
        <v>26393</v>
      </c>
      <c r="R1155" t="s">
        <v>26394</v>
      </c>
      <c r="S1155" t="s">
        <v>26395</v>
      </c>
      <c r="T1155" t="s">
        <v>26396</v>
      </c>
      <c r="U1155" t="s">
        <v>26397</v>
      </c>
      <c r="V1155" t="s">
        <v>26398</v>
      </c>
      <c r="W1155" t="s">
        <v>26399</v>
      </c>
      <c r="X1155" t="s">
        <v>26400</v>
      </c>
      <c r="Y1155" t="s">
        <v>26401</v>
      </c>
    </row>
    <row r="1156" spans="1:25" x14ac:dyDescent="0.3">
      <c r="A1156">
        <v>57750</v>
      </c>
      <c r="B1156" t="s">
        <v>26402</v>
      </c>
      <c r="C1156" t="s">
        <v>26403</v>
      </c>
      <c r="D1156" t="s">
        <v>26404</v>
      </c>
      <c r="E1156" t="s">
        <v>26405</v>
      </c>
      <c r="F1156" t="s">
        <v>26406</v>
      </c>
      <c r="G1156" t="s">
        <v>26407</v>
      </c>
      <c r="H1156" t="s">
        <v>26408</v>
      </c>
      <c r="I1156" t="s">
        <v>26409</v>
      </c>
      <c r="J1156" t="s">
        <v>26410</v>
      </c>
      <c r="K1156" t="s">
        <v>26411</v>
      </c>
      <c r="L1156" t="s">
        <v>26412</v>
      </c>
      <c r="M1156" t="s">
        <v>26413</v>
      </c>
      <c r="N1156" t="s">
        <v>26414</v>
      </c>
      <c r="O1156">
        <f>-591.918805110903 -5.13539746854167 -660.767999397079</f>
        <v>-1257.8222019765237</v>
      </c>
      <c r="P1156">
        <f>-570.291077011975 -51.7775804387313 -365.206159118461</f>
        <v>-987.27481656916734</v>
      </c>
      <c r="Q1156" t="s">
        <v>26415</v>
      </c>
      <c r="R1156" t="s">
        <v>26416</v>
      </c>
      <c r="S1156" t="s">
        <v>26417</v>
      </c>
      <c r="T1156" t="s">
        <v>26418</v>
      </c>
      <c r="U1156" t="s">
        <v>26419</v>
      </c>
      <c r="V1156" t="s">
        <v>26420</v>
      </c>
      <c r="W1156" t="s">
        <v>26421</v>
      </c>
      <c r="X1156" t="s">
        <v>26422</v>
      </c>
      <c r="Y1156" t="s">
        <v>26423</v>
      </c>
    </row>
    <row r="1157" spans="1:25" x14ac:dyDescent="0.3">
      <c r="A1157">
        <v>57800</v>
      </c>
      <c r="B1157" t="s">
        <v>26424</v>
      </c>
      <c r="C1157" t="s">
        <v>26425</v>
      </c>
      <c r="D1157" t="s">
        <v>26426</v>
      </c>
      <c r="E1157" t="s">
        <v>26427</v>
      </c>
      <c r="F1157" t="s">
        <v>26428</v>
      </c>
      <c r="G1157" t="s">
        <v>26429</v>
      </c>
      <c r="H1157" t="s">
        <v>26430</v>
      </c>
      <c r="I1157" t="s">
        <v>26431</v>
      </c>
      <c r="J1157" t="s">
        <v>26432</v>
      </c>
      <c r="K1157" t="s">
        <v>26433</v>
      </c>
      <c r="L1157" t="s">
        <v>26434</v>
      </c>
      <c r="M1157" t="s">
        <v>26435</v>
      </c>
      <c r="N1157" t="s">
        <v>26436</v>
      </c>
      <c r="O1157">
        <f>-591.408036436755 -5.10101283231802 -660.888096687267</f>
        <v>-1257.39714595634</v>
      </c>
      <c r="P1157">
        <f>-569.851195751117 -51.5836510770623 -365.296029345484</f>
        <v>-986.73087617366332</v>
      </c>
      <c r="Q1157" t="s">
        <v>26437</v>
      </c>
      <c r="R1157" t="s">
        <v>26438</v>
      </c>
      <c r="S1157" t="s">
        <v>26439</v>
      </c>
      <c r="T1157" t="s">
        <v>26440</v>
      </c>
      <c r="U1157" t="s">
        <v>26441</v>
      </c>
      <c r="V1157" t="s">
        <v>26442</v>
      </c>
      <c r="W1157" t="s">
        <v>26443</v>
      </c>
      <c r="X1157" t="s">
        <v>26444</v>
      </c>
      <c r="Y1157" t="s">
        <v>26445</v>
      </c>
    </row>
    <row r="1158" spans="1:25" x14ac:dyDescent="0.3">
      <c r="A1158">
        <v>57850</v>
      </c>
      <c r="B1158" t="s">
        <v>26446</v>
      </c>
      <c r="C1158" t="s">
        <v>26447</v>
      </c>
      <c r="D1158" t="s">
        <v>26448</v>
      </c>
      <c r="E1158" t="s">
        <v>26449</v>
      </c>
      <c r="F1158" t="s">
        <v>26450</v>
      </c>
      <c r="G1158" t="s">
        <v>26451</v>
      </c>
      <c r="H1158" t="s">
        <v>26452</v>
      </c>
      <c r="I1158" t="s">
        <v>26453</v>
      </c>
      <c r="J1158" t="s">
        <v>26454</v>
      </c>
      <c r="K1158" t="s">
        <v>26455</v>
      </c>
      <c r="L1158" t="s">
        <v>26456</v>
      </c>
      <c r="M1158" t="s">
        <v>26457</v>
      </c>
      <c r="N1158" t="s">
        <v>26458</v>
      </c>
      <c r="O1158">
        <f>-591.002423435071 -4.99580897699502 -661.014190206424</f>
        <v>-1257.0124226184901</v>
      </c>
      <c r="P1158">
        <f>-569.433388057491 -51.3431309999578 -365.40166047559</f>
        <v>-986.17817953303881</v>
      </c>
      <c r="Q1158" t="s">
        <v>26459</v>
      </c>
      <c r="R1158" t="s">
        <v>26460</v>
      </c>
      <c r="S1158" t="s">
        <v>26461</v>
      </c>
      <c r="T1158" t="s">
        <v>26462</v>
      </c>
      <c r="U1158" t="s">
        <v>26463</v>
      </c>
      <c r="V1158" t="s">
        <v>26464</v>
      </c>
      <c r="W1158" t="s">
        <v>26465</v>
      </c>
      <c r="X1158" t="s">
        <v>26466</v>
      </c>
      <c r="Y1158" t="s">
        <v>26467</v>
      </c>
    </row>
    <row r="1159" spans="1:25" x14ac:dyDescent="0.3">
      <c r="A1159">
        <v>57900</v>
      </c>
      <c r="B1159" t="s">
        <v>26468</v>
      </c>
      <c r="C1159" t="s">
        <v>26469</v>
      </c>
      <c r="D1159" t="s">
        <v>26470</v>
      </c>
      <c r="E1159" t="s">
        <v>26471</v>
      </c>
      <c r="F1159" t="s">
        <v>26472</v>
      </c>
      <c r="G1159" t="s">
        <v>26473</v>
      </c>
      <c r="H1159" t="s">
        <v>26474</v>
      </c>
      <c r="I1159" t="s">
        <v>26475</v>
      </c>
      <c r="J1159" t="s">
        <v>26476</v>
      </c>
      <c r="K1159" t="s">
        <v>26477</v>
      </c>
      <c r="L1159" t="s">
        <v>26478</v>
      </c>
      <c r="M1159" t="s">
        <v>26479</v>
      </c>
      <c r="N1159" t="s">
        <v>26480</v>
      </c>
      <c r="O1159">
        <f>-590.063774337089 -4.97881946076336 -661.250102226596</f>
        <v>-1256.2926960244483</v>
      </c>
      <c r="P1159">
        <f>-568.094512334013 -51.4144015815873 -365.680925521207</f>
        <v>-985.18983943680723</v>
      </c>
      <c r="Q1159" t="s">
        <v>26481</v>
      </c>
      <c r="R1159" t="s">
        <v>26482</v>
      </c>
      <c r="S1159" t="s">
        <v>26483</v>
      </c>
      <c r="T1159" t="s">
        <v>26484</v>
      </c>
      <c r="U1159" t="s">
        <v>26485</v>
      </c>
      <c r="V1159" t="s">
        <v>26486</v>
      </c>
      <c r="W1159" t="s">
        <v>26487</v>
      </c>
      <c r="X1159" t="s">
        <v>26488</v>
      </c>
      <c r="Y1159" t="s">
        <v>26489</v>
      </c>
    </row>
    <row r="1160" spans="1:25" x14ac:dyDescent="0.3">
      <c r="A1160">
        <v>57950</v>
      </c>
      <c r="B1160" t="s">
        <v>26490</v>
      </c>
      <c r="C1160" t="s">
        <v>26491</v>
      </c>
      <c r="D1160" t="s">
        <v>26492</v>
      </c>
      <c r="E1160" t="s">
        <v>26493</v>
      </c>
      <c r="F1160" t="s">
        <v>26494</v>
      </c>
      <c r="G1160" t="s">
        <v>26495</v>
      </c>
      <c r="H1160" t="s">
        <v>26496</v>
      </c>
      <c r="I1160" t="s">
        <v>26497</v>
      </c>
      <c r="J1160" t="s">
        <v>26498</v>
      </c>
      <c r="K1160" t="s">
        <v>26499</v>
      </c>
      <c r="L1160" t="s">
        <v>26500</v>
      </c>
      <c r="M1160" t="s">
        <v>26501</v>
      </c>
      <c r="N1160" t="s">
        <v>26502</v>
      </c>
      <c r="O1160">
        <f>-589.51322157597 -4.94956167718351 -661.375740854161</f>
        <v>-1255.8385241073145</v>
      </c>
      <c r="P1160">
        <f>-567.400342326613 -51.4390960523124 -365.825782404875</f>
        <v>-984.66522078380035</v>
      </c>
      <c r="Q1160" t="s">
        <v>26503</v>
      </c>
      <c r="R1160" t="s">
        <v>26504</v>
      </c>
      <c r="S1160" t="s">
        <v>26505</v>
      </c>
      <c r="T1160" t="s">
        <v>26506</v>
      </c>
      <c r="U1160" t="s">
        <v>26507</v>
      </c>
      <c r="V1160" t="s">
        <v>26508</v>
      </c>
      <c r="W1160" t="s">
        <v>26509</v>
      </c>
      <c r="X1160" t="s">
        <v>26510</v>
      </c>
      <c r="Y1160" t="s">
        <v>26511</v>
      </c>
    </row>
    <row r="1161" spans="1:25" x14ac:dyDescent="0.3">
      <c r="A1161">
        <v>58000</v>
      </c>
      <c r="B1161" t="s">
        <v>26512</v>
      </c>
      <c r="C1161" t="s">
        <v>26513</v>
      </c>
      <c r="D1161" t="s">
        <v>26514</v>
      </c>
      <c r="E1161" t="s">
        <v>26515</v>
      </c>
      <c r="F1161" t="s">
        <v>26516</v>
      </c>
      <c r="G1161" t="s">
        <v>26517</v>
      </c>
      <c r="H1161" t="s">
        <v>26518</v>
      </c>
      <c r="I1161" t="s">
        <v>26519</v>
      </c>
      <c r="J1161" t="s">
        <v>26520</v>
      </c>
      <c r="K1161" t="s">
        <v>26521</v>
      </c>
      <c r="L1161" t="s">
        <v>26522</v>
      </c>
      <c r="M1161" t="s">
        <v>26523</v>
      </c>
      <c r="N1161" t="s">
        <v>26524</v>
      </c>
      <c r="O1161">
        <f>-588.38072894631 -5.00958232560674 -661.521244955685</f>
        <v>-1254.9115562276017</v>
      </c>
      <c r="P1161">
        <f>-566.326393314185 -51.5360170037418 -365.97273855119</f>
        <v>-983.83514886911678</v>
      </c>
      <c r="Q1161" t="s">
        <v>26525</v>
      </c>
      <c r="R1161" t="s">
        <v>26526</v>
      </c>
      <c r="S1161" t="s">
        <v>26527</v>
      </c>
      <c r="T1161" t="s">
        <v>26528</v>
      </c>
      <c r="U1161" t="s">
        <v>26529</v>
      </c>
      <c r="V1161" t="s">
        <v>26530</v>
      </c>
      <c r="W1161" t="s">
        <v>26531</v>
      </c>
      <c r="X1161" t="s">
        <v>26532</v>
      </c>
      <c r="Y1161" t="s">
        <v>26533</v>
      </c>
    </row>
    <row r="1162" spans="1:25" x14ac:dyDescent="0.3">
      <c r="A1162">
        <v>58050</v>
      </c>
      <c r="B1162" t="s">
        <v>26534</v>
      </c>
      <c r="C1162" t="s">
        <v>26535</v>
      </c>
      <c r="D1162" t="s">
        <v>26536</v>
      </c>
      <c r="E1162" t="s">
        <v>26537</v>
      </c>
      <c r="F1162" t="s">
        <v>26538</v>
      </c>
      <c r="G1162" t="s">
        <v>26539</v>
      </c>
      <c r="H1162" t="s">
        <v>26540</v>
      </c>
      <c r="I1162" t="s">
        <v>26541</v>
      </c>
      <c r="J1162" t="s">
        <v>26542</v>
      </c>
      <c r="K1162" t="s">
        <v>26543</v>
      </c>
      <c r="L1162" t="s">
        <v>26544</v>
      </c>
      <c r="M1162" t="s">
        <v>26545</v>
      </c>
      <c r="N1162" t="s">
        <v>26546</v>
      </c>
      <c r="O1162">
        <f>-587.71381362729 -5.0804881357808 -661.578005836298</f>
        <v>-1254.3723075993689</v>
      </c>
      <c r="P1162">
        <f>-565.637309034389 -51.595502321366 -366.02933105808</f>
        <v>-983.26214241383491</v>
      </c>
      <c r="Q1162" t="s">
        <v>26547</v>
      </c>
      <c r="R1162" t="s">
        <v>26548</v>
      </c>
      <c r="S1162" t="s">
        <v>26549</v>
      </c>
      <c r="T1162" t="s">
        <v>26550</v>
      </c>
      <c r="U1162" t="s">
        <v>26551</v>
      </c>
      <c r="V1162" t="s">
        <v>26552</v>
      </c>
      <c r="W1162" t="s">
        <v>26553</v>
      </c>
      <c r="X1162" t="s">
        <v>26554</v>
      </c>
      <c r="Y1162" t="s">
        <v>26555</v>
      </c>
    </row>
    <row r="1163" spans="1:25" x14ac:dyDescent="0.3">
      <c r="A1163">
        <v>58100</v>
      </c>
      <c r="B1163" t="s">
        <v>26556</v>
      </c>
      <c r="C1163" t="s">
        <v>26557</v>
      </c>
      <c r="D1163" t="s">
        <v>26558</v>
      </c>
      <c r="E1163" t="s">
        <v>26559</v>
      </c>
      <c r="F1163" t="s">
        <v>26560</v>
      </c>
      <c r="G1163" t="s">
        <v>26561</v>
      </c>
      <c r="H1163" t="s">
        <v>26562</v>
      </c>
      <c r="I1163" t="s">
        <v>26563</v>
      </c>
      <c r="J1163" t="s">
        <v>26564</v>
      </c>
      <c r="K1163" t="s">
        <v>26565</v>
      </c>
      <c r="L1163" t="s">
        <v>26566</v>
      </c>
      <c r="M1163" t="s">
        <v>26567</v>
      </c>
      <c r="N1163" t="s">
        <v>26568</v>
      </c>
      <c r="O1163">
        <f>-586.557569673163 -5.05850401096063 -661.70923642324</f>
        <v>-1253.3253101073637</v>
      </c>
      <c r="P1163">
        <f>-564.672760970622 -51.4397146734684 -366.12536265352</f>
        <v>-982.23783829761044</v>
      </c>
      <c r="Q1163" t="s">
        <v>26569</v>
      </c>
      <c r="R1163" t="s">
        <v>26570</v>
      </c>
      <c r="S1163" t="s">
        <v>26571</v>
      </c>
      <c r="T1163" t="s">
        <v>26572</v>
      </c>
      <c r="U1163" t="s">
        <v>26573</v>
      </c>
      <c r="V1163" t="s">
        <v>26574</v>
      </c>
      <c r="W1163" t="s">
        <v>26575</v>
      </c>
      <c r="X1163" t="s">
        <v>26576</v>
      </c>
      <c r="Y1163" t="s">
        <v>26577</v>
      </c>
    </row>
    <row r="1164" spans="1:25" x14ac:dyDescent="0.3">
      <c r="A1164">
        <v>58150</v>
      </c>
      <c r="B1164" t="s">
        <v>26578</v>
      </c>
      <c r="C1164" t="s">
        <v>26579</v>
      </c>
      <c r="D1164" t="s">
        <v>26580</v>
      </c>
      <c r="E1164" t="s">
        <v>26581</v>
      </c>
      <c r="F1164" t="s">
        <v>26582</v>
      </c>
      <c r="G1164" t="s">
        <v>26583</v>
      </c>
      <c r="H1164" t="s">
        <v>26584</v>
      </c>
      <c r="I1164" t="s">
        <v>26585</v>
      </c>
      <c r="J1164" t="s">
        <v>26586</v>
      </c>
      <c r="K1164" t="s">
        <v>26587</v>
      </c>
      <c r="L1164" t="s">
        <v>26588</v>
      </c>
      <c r="M1164" t="s">
        <v>26589</v>
      </c>
      <c r="N1164" t="s">
        <v>26590</v>
      </c>
      <c r="O1164">
        <f>-585.331625910805 -4.95195912899885 -661.890906924726</f>
        <v>-1252.1744919645298</v>
      </c>
      <c r="P1164">
        <f>-563.868109303282 -51.3067540104887 -366.271941873232</f>
        <v>-981.44680518700272</v>
      </c>
      <c r="Q1164" t="s">
        <v>26591</v>
      </c>
      <c r="R1164" t="s">
        <v>26592</v>
      </c>
      <c r="S1164" t="s">
        <v>26593</v>
      </c>
      <c r="T1164" t="s">
        <v>26594</v>
      </c>
      <c r="U1164" t="s">
        <v>26595</v>
      </c>
      <c r="V1164" t="s">
        <v>26596</v>
      </c>
      <c r="W1164" t="s">
        <v>26597</v>
      </c>
      <c r="X1164" t="s">
        <v>26598</v>
      </c>
      <c r="Y1164" t="s">
        <v>26599</v>
      </c>
    </row>
    <row r="1165" spans="1:25" x14ac:dyDescent="0.3">
      <c r="A1165">
        <v>58200</v>
      </c>
      <c r="B1165" t="s">
        <v>26600</v>
      </c>
      <c r="C1165" t="s">
        <v>26601</v>
      </c>
      <c r="D1165" t="s">
        <v>26602</v>
      </c>
      <c r="E1165" t="s">
        <v>26603</v>
      </c>
      <c r="F1165" t="s">
        <v>26604</v>
      </c>
      <c r="G1165" t="s">
        <v>26605</v>
      </c>
      <c r="H1165" t="s">
        <v>26606</v>
      </c>
      <c r="I1165" t="s">
        <v>26607</v>
      </c>
      <c r="J1165" t="s">
        <v>26608</v>
      </c>
      <c r="K1165" t="s">
        <v>26609</v>
      </c>
      <c r="L1165" t="s">
        <v>26610</v>
      </c>
      <c r="M1165" t="s">
        <v>26611</v>
      </c>
      <c r="N1165" t="s">
        <v>26612</v>
      </c>
      <c r="O1165">
        <f>-584.735598349058 -4.88218617557845 -662.011670568561</f>
        <v>-1251.6294550931975</v>
      </c>
      <c r="P1165">
        <f>-563.397364943211 -51.374698398311 -366.40524789959</f>
        <v>-981.17731124111197</v>
      </c>
      <c r="Q1165" t="s">
        <v>26613</v>
      </c>
      <c r="R1165" t="s">
        <v>26614</v>
      </c>
      <c r="S1165" t="s">
        <v>26615</v>
      </c>
      <c r="T1165" t="s">
        <v>26616</v>
      </c>
      <c r="U1165" t="s">
        <v>26617</v>
      </c>
      <c r="V1165" t="s">
        <v>26618</v>
      </c>
      <c r="W1165" t="s">
        <v>26619</v>
      </c>
      <c r="X1165" t="s">
        <v>26620</v>
      </c>
      <c r="Y1165" t="s">
        <v>26621</v>
      </c>
    </row>
    <row r="1166" spans="1:25" x14ac:dyDescent="0.3">
      <c r="A1166">
        <v>58250</v>
      </c>
      <c r="B1166" t="s">
        <v>26622</v>
      </c>
      <c r="C1166" t="s">
        <v>26623</v>
      </c>
      <c r="D1166" t="s">
        <v>26624</v>
      </c>
      <c r="E1166" t="s">
        <v>26625</v>
      </c>
      <c r="F1166" t="s">
        <v>26626</v>
      </c>
      <c r="G1166" t="s">
        <v>26627</v>
      </c>
      <c r="H1166" t="s">
        <v>26628</v>
      </c>
      <c r="I1166" t="s">
        <v>26629</v>
      </c>
      <c r="J1166" t="s">
        <v>26630</v>
      </c>
      <c r="K1166" t="s">
        <v>26631</v>
      </c>
      <c r="L1166" t="s">
        <v>26632</v>
      </c>
      <c r="M1166" t="s">
        <v>26633</v>
      </c>
      <c r="N1166" t="s">
        <v>26634</v>
      </c>
      <c r="O1166">
        <f>-584.116803078232 -4.86985076402175 -662.103481566527</f>
        <v>-1251.0901354087807</v>
      </c>
      <c r="P1166">
        <f>-562.909675012969 -51.3889719674658 -366.491950349221</f>
        <v>-980.79059732965584</v>
      </c>
      <c r="Q1166" t="s">
        <v>26635</v>
      </c>
      <c r="R1166" t="s">
        <v>26636</v>
      </c>
      <c r="S1166" t="s">
        <v>26637</v>
      </c>
      <c r="T1166" t="s">
        <v>26638</v>
      </c>
      <c r="U1166" t="s">
        <v>26639</v>
      </c>
      <c r="V1166" t="s">
        <v>26640</v>
      </c>
      <c r="W1166" t="s">
        <v>26641</v>
      </c>
      <c r="X1166" t="s">
        <v>26642</v>
      </c>
      <c r="Y1166" t="s">
        <v>26643</v>
      </c>
    </row>
    <row r="1167" spans="1:25" x14ac:dyDescent="0.3">
      <c r="A1167">
        <v>58300</v>
      </c>
      <c r="B1167" t="s">
        <v>26644</v>
      </c>
      <c r="C1167" t="s">
        <v>26645</v>
      </c>
      <c r="D1167" t="s">
        <v>26646</v>
      </c>
      <c r="E1167" t="s">
        <v>26647</v>
      </c>
      <c r="F1167" t="s">
        <v>26648</v>
      </c>
      <c r="G1167" t="s">
        <v>26649</v>
      </c>
      <c r="H1167" t="s">
        <v>26650</v>
      </c>
      <c r="I1167" t="s">
        <v>26651</v>
      </c>
      <c r="J1167" t="s">
        <v>26652</v>
      </c>
      <c r="K1167" t="s">
        <v>26653</v>
      </c>
      <c r="L1167" t="s">
        <v>26654</v>
      </c>
      <c r="M1167" t="s">
        <v>26655</v>
      </c>
      <c r="N1167" t="s">
        <v>26656</v>
      </c>
      <c r="O1167">
        <f>-583.076262096779 -4.9401766229455 -662.247231612855</f>
        <v>-1250.2636703325795</v>
      </c>
      <c r="P1167">
        <f>-561.985898004224 -51.5908441751653 -366.647958021639</f>
        <v>-980.22470020102833</v>
      </c>
      <c r="Q1167" t="s">
        <v>26657</v>
      </c>
      <c r="R1167" t="s">
        <v>26658</v>
      </c>
      <c r="S1167" t="s">
        <v>26659</v>
      </c>
      <c r="T1167" t="s">
        <v>26660</v>
      </c>
      <c r="U1167" t="s">
        <v>26661</v>
      </c>
      <c r="V1167" t="s">
        <v>26662</v>
      </c>
      <c r="W1167" t="s">
        <v>26663</v>
      </c>
      <c r="X1167" t="s">
        <v>26664</v>
      </c>
      <c r="Y1167" t="s">
        <v>26665</v>
      </c>
    </row>
    <row r="1168" spans="1:25" x14ac:dyDescent="0.3">
      <c r="A1168">
        <v>58350</v>
      </c>
      <c r="B1168" t="s">
        <v>26666</v>
      </c>
      <c r="C1168" t="s">
        <v>26667</v>
      </c>
      <c r="D1168" t="s">
        <v>26668</v>
      </c>
      <c r="E1168" t="s">
        <v>26669</v>
      </c>
      <c r="F1168" t="s">
        <v>26670</v>
      </c>
      <c r="G1168" t="s">
        <v>26671</v>
      </c>
      <c r="H1168" t="s">
        <v>26672</v>
      </c>
      <c r="I1168" t="s">
        <v>26673</v>
      </c>
      <c r="J1168" t="s">
        <v>26674</v>
      </c>
      <c r="K1168" t="s">
        <v>26675</v>
      </c>
      <c r="L1168" t="s">
        <v>26676</v>
      </c>
      <c r="M1168" t="s">
        <v>26677</v>
      </c>
      <c r="N1168" t="s">
        <v>26678</v>
      </c>
      <c r="O1168">
        <f>-582.555716506753 -4.96845468142988 -662.321911218484</f>
        <v>-1249.8460824066669</v>
      </c>
      <c r="P1168">
        <f>-561.603673384225 -51.5896250830963 -366.708139041796</f>
        <v>-979.90143750911727</v>
      </c>
      <c r="Q1168" t="s">
        <v>26679</v>
      </c>
      <c r="R1168" t="s">
        <v>26680</v>
      </c>
      <c r="S1168" t="s">
        <v>26681</v>
      </c>
      <c r="T1168" t="s">
        <v>26682</v>
      </c>
      <c r="U1168" t="s">
        <v>26683</v>
      </c>
      <c r="V1168" t="s">
        <v>26684</v>
      </c>
      <c r="W1168" t="s">
        <v>26685</v>
      </c>
      <c r="X1168" t="s">
        <v>26686</v>
      </c>
      <c r="Y1168" t="s">
        <v>26687</v>
      </c>
    </row>
    <row r="1169" spans="1:25" x14ac:dyDescent="0.3">
      <c r="A1169">
        <v>58400</v>
      </c>
      <c r="B1169" t="s">
        <v>26688</v>
      </c>
      <c r="C1169" t="s">
        <v>26689</v>
      </c>
      <c r="D1169" t="s">
        <v>26690</v>
      </c>
      <c r="E1169" t="s">
        <v>26691</v>
      </c>
      <c r="F1169" t="s">
        <v>26692</v>
      </c>
      <c r="G1169" t="s">
        <v>26693</v>
      </c>
      <c r="H1169" t="s">
        <v>26694</v>
      </c>
      <c r="I1169" t="s">
        <v>26695</v>
      </c>
      <c r="J1169" t="s">
        <v>26696</v>
      </c>
      <c r="K1169" t="s">
        <v>26697</v>
      </c>
      <c r="L1169" t="s">
        <v>26698</v>
      </c>
      <c r="M1169" t="s">
        <v>26699</v>
      </c>
      <c r="N1169" t="s">
        <v>26700</v>
      </c>
      <c r="O1169">
        <f>-581.601526598192 -5.05314255165922 -662.438590191074</f>
        <v>-1249.0932593409252</v>
      </c>
      <c r="P1169">
        <f>-560.966228945927 -51.5372567483978 -366.781052545212</f>
        <v>-979.2845382395368</v>
      </c>
      <c r="Q1169" t="s">
        <v>26701</v>
      </c>
      <c r="R1169" t="s">
        <v>26702</v>
      </c>
      <c r="S1169" t="s">
        <v>26703</v>
      </c>
      <c r="T1169" t="s">
        <v>26704</v>
      </c>
      <c r="U1169" t="s">
        <v>26705</v>
      </c>
      <c r="V1169" t="s">
        <v>26706</v>
      </c>
      <c r="W1169" t="s">
        <v>26707</v>
      </c>
      <c r="X1169" t="s">
        <v>26708</v>
      </c>
      <c r="Y1169" t="s">
        <v>26709</v>
      </c>
    </row>
    <row r="1170" spans="1:25" x14ac:dyDescent="0.3">
      <c r="A1170">
        <v>58450</v>
      </c>
      <c r="B1170" t="s">
        <v>26710</v>
      </c>
      <c r="C1170" t="s">
        <v>26711</v>
      </c>
      <c r="D1170" t="s">
        <v>26712</v>
      </c>
      <c r="E1170" t="s">
        <v>26713</v>
      </c>
      <c r="F1170" t="s">
        <v>26714</v>
      </c>
      <c r="G1170" t="s">
        <v>26715</v>
      </c>
      <c r="H1170" t="s">
        <v>26716</v>
      </c>
      <c r="I1170" t="s">
        <v>26717</v>
      </c>
      <c r="J1170" t="s">
        <v>26718</v>
      </c>
      <c r="K1170" t="s">
        <v>26719</v>
      </c>
      <c r="L1170" t="s">
        <v>26720</v>
      </c>
      <c r="M1170" t="s">
        <v>26721</v>
      </c>
      <c r="N1170" t="s">
        <v>26722</v>
      </c>
      <c r="O1170">
        <f>-581.119102925209 -5.09387502610821 -662.509434421793</f>
        <v>-1248.7224123731103</v>
      </c>
      <c r="P1170">
        <f>-560.666986634798 -51.7094862672384 -366.859757737758</f>
        <v>-979.23623063979448</v>
      </c>
      <c r="Q1170" t="s">
        <v>26723</v>
      </c>
      <c r="R1170" t="s">
        <v>26724</v>
      </c>
      <c r="S1170" t="s">
        <v>26725</v>
      </c>
      <c r="T1170" t="s">
        <v>26726</v>
      </c>
      <c r="U1170" t="s">
        <v>26727</v>
      </c>
      <c r="V1170" t="s">
        <v>26728</v>
      </c>
      <c r="W1170" t="s">
        <v>26729</v>
      </c>
      <c r="X1170" t="s">
        <v>26730</v>
      </c>
      <c r="Y1170" t="s">
        <v>26731</v>
      </c>
    </row>
    <row r="1171" spans="1:25" x14ac:dyDescent="0.3">
      <c r="A1171">
        <v>58500</v>
      </c>
      <c r="B1171" t="s">
        <v>26732</v>
      </c>
      <c r="C1171" t="s">
        <v>26733</v>
      </c>
      <c r="D1171" t="s">
        <v>26734</v>
      </c>
      <c r="E1171" t="s">
        <v>26735</v>
      </c>
      <c r="F1171" t="s">
        <v>26736</v>
      </c>
      <c r="G1171" t="s">
        <v>26737</v>
      </c>
      <c r="H1171" t="s">
        <v>26738</v>
      </c>
      <c r="I1171" t="s">
        <v>26739</v>
      </c>
      <c r="J1171" t="s">
        <v>26740</v>
      </c>
      <c r="K1171" t="s">
        <v>26741</v>
      </c>
      <c r="L1171" t="s">
        <v>26742</v>
      </c>
      <c r="M1171" t="s">
        <v>26743</v>
      </c>
      <c r="N1171" t="s">
        <v>26744</v>
      </c>
      <c r="O1171">
        <f>-580.109837659493 -5.19330883281555 -662.610450339595</f>
        <v>-1247.9135968319035</v>
      </c>
      <c r="P1171">
        <f>-560.170060876633 -51.6901180995008 -366.907162215553</f>
        <v>-978.76734119168668</v>
      </c>
      <c r="Q1171" t="s">
        <v>26745</v>
      </c>
      <c r="R1171" t="s">
        <v>26746</v>
      </c>
      <c r="S1171" t="s">
        <v>26747</v>
      </c>
      <c r="T1171" t="s">
        <v>26748</v>
      </c>
      <c r="U1171" t="s">
        <v>26749</v>
      </c>
      <c r="V1171" t="s">
        <v>26750</v>
      </c>
      <c r="W1171" t="s">
        <v>26751</v>
      </c>
      <c r="X1171" t="s">
        <v>26752</v>
      </c>
      <c r="Y1171" t="s">
        <v>26753</v>
      </c>
    </row>
    <row r="1172" spans="1:25" x14ac:dyDescent="0.3">
      <c r="A1172">
        <v>58550</v>
      </c>
      <c r="B1172" t="s">
        <v>26754</v>
      </c>
      <c r="C1172" t="s">
        <v>26755</v>
      </c>
      <c r="D1172" t="s">
        <v>26756</v>
      </c>
      <c r="E1172" t="s">
        <v>26757</v>
      </c>
      <c r="F1172" t="s">
        <v>26758</v>
      </c>
      <c r="G1172" t="s">
        <v>26759</v>
      </c>
      <c r="H1172" t="s">
        <v>26760</v>
      </c>
      <c r="I1172" t="s">
        <v>26761</v>
      </c>
      <c r="J1172" t="s">
        <v>26762</v>
      </c>
      <c r="K1172" t="s">
        <v>26763</v>
      </c>
      <c r="L1172" t="s">
        <v>26764</v>
      </c>
      <c r="M1172" t="s">
        <v>26765</v>
      </c>
      <c r="N1172" t="s">
        <v>26766</v>
      </c>
      <c r="O1172">
        <f>-579.707845059382 -5.19261927134471 -662.635143551915</f>
        <v>-1247.5356078826417</v>
      </c>
      <c r="P1172">
        <f>-559.89253365407 -51.5178759654657 -366.89638392113</f>
        <v>-978.30679354066569</v>
      </c>
      <c r="Q1172" t="s">
        <v>26767</v>
      </c>
      <c r="R1172" t="s">
        <v>26768</v>
      </c>
      <c r="S1172" t="s">
        <v>26769</v>
      </c>
      <c r="T1172" t="s">
        <v>26770</v>
      </c>
      <c r="U1172" t="s">
        <v>26771</v>
      </c>
      <c r="V1172" t="s">
        <v>26772</v>
      </c>
      <c r="W1172" t="s">
        <v>26773</v>
      </c>
      <c r="X1172" t="s">
        <v>26774</v>
      </c>
      <c r="Y1172" t="s">
        <v>26775</v>
      </c>
    </row>
    <row r="1173" spans="1:25" x14ac:dyDescent="0.3">
      <c r="A1173">
        <v>58600</v>
      </c>
      <c r="B1173" t="s">
        <v>26776</v>
      </c>
      <c r="C1173" t="s">
        <v>26777</v>
      </c>
      <c r="D1173" t="s">
        <v>26778</v>
      </c>
      <c r="E1173" t="s">
        <v>26779</v>
      </c>
      <c r="F1173" t="s">
        <v>26780</v>
      </c>
      <c r="G1173" t="s">
        <v>26781</v>
      </c>
      <c r="H1173" t="s">
        <v>26782</v>
      </c>
      <c r="I1173" t="s">
        <v>26783</v>
      </c>
      <c r="J1173" t="s">
        <v>26784</v>
      </c>
      <c r="K1173" t="s">
        <v>26785</v>
      </c>
      <c r="L1173" t="s">
        <v>26786</v>
      </c>
      <c r="M1173" t="s">
        <v>26787</v>
      </c>
      <c r="N1173" t="s">
        <v>26788</v>
      </c>
      <c r="O1173">
        <f>-578.785113901827 -4.97738645961522 -662.72578917768</f>
        <v>-1246.4882895391222</v>
      </c>
      <c r="P1173">
        <f>-559.196448002944 -51.1698822456494 -366.951316963607</f>
        <v>-977.31764721220043</v>
      </c>
      <c r="Q1173" t="s">
        <v>26789</v>
      </c>
      <c r="R1173" t="s">
        <v>26790</v>
      </c>
      <c r="S1173" t="s">
        <v>26791</v>
      </c>
      <c r="T1173" t="s">
        <v>26792</v>
      </c>
      <c r="U1173" t="s">
        <v>26793</v>
      </c>
      <c r="V1173" t="s">
        <v>26794</v>
      </c>
      <c r="W1173" t="s">
        <v>26795</v>
      </c>
      <c r="X1173" t="s">
        <v>26796</v>
      </c>
      <c r="Y1173" t="s">
        <v>26797</v>
      </c>
    </row>
    <row r="1174" spans="1:25" x14ac:dyDescent="0.3">
      <c r="A1174">
        <v>58650</v>
      </c>
      <c r="B1174" t="s">
        <v>26798</v>
      </c>
      <c r="C1174" t="s">
        <v>26799</v>
      </c>
      <c r="D1174" t="s">
        <v>26800</v>
      </c>
      <c r="E1174" t="s">
        <v>26801</v>
      </c>
      <c r="F1174" t="s">
        <v>26802</v>
      </c>
      <c r="G1174" t="s">
        <v>26803</v>
      </c>
      <c r="H1174" t="s">
        <v>26804</v>
      </c>
      <c r="I1174" t="s">
        <v>26805</v>
      </c>
      <c r="J1174" t="s">
        <v>26806</v>
      </c>
      <c r="K1174" t="s">
        <v>26807</v>
      </c>
      <c r="L1174" t="s">
        <v>26808</v>
      </c>
      <c r="M1174" t="s">
        <v>26809</v>
      </c>
      <c r="N1174" t="s">
        <v>26810</v>
      </c>
      <c r="O1174">
        <f>-577.969970581816 -4.80750246963748 -662.735938215525</f>
        <v>-1245.5134112669784</v>
      </c>
      <c r="P1174">
        <f>-558.474719314455 -50.8671238861682 -366.934565764389</f>
        <v>-976.27640896501225</v>
      </c>
      <c r="Q1174" t="s">
        <v>26811</v>
      </c>
      <c r="R1174" t="s">
        <v>26812</v>
      </c>
      <c r="S1174" t="s">
        <v>26813</v>
      </c>
      <c r="T1174" t="s">
        <v>26814</v>
      </c>
      <c r="U1174" t="s">
        <v>26815</v>
      </c>
      <c r="V1174" t="s">
        <v>26816</v>
      </c>
      <c r="W1174" t="s">
        <v>26817</v>
      </c>
      <c r="X1174" t="s">
        <v>26818</v>
      </c>
      <c r="Y1174" t="s">
        <v>26819</v>
      </c>
    </row>
    <row r="1175" spans="1:25" x14ac:dyDescent="0.3">
      <c r="A1175">
        <v>58700</v>
      </c>
      <c r="B1175" t="s">
        <v>26820</v>
      </c>
      <c r="C1175" t="s">
        <v>26821</v>
      </c>
      <c r="D1175" t="s">
        <v>26822</v>
      </c>
      <c r="E1175" t="s">
        <v>26823</v>
      </c>
      <c r="F1175" t="s">
        <v>26824</v>
      </c>
      <c r="G1175" t="s">
        <v>26825</v>
      </c>
      <c r="H1175" t="s">
        <v>26826</v>
      </c>
      <c r="I1175" t="s">
        <v>26827</v>
      </c>
      <c r="J1175" t="s">
        <v>26828</v>
      </c>
      <c r="K1175" t="s">
        <v>26829</v>
      </c>
      <c r="L1175" t="s">
        <v>26830</v>
      </c>
      <c r="M1175" t="s">
        <v>26831</v>
      </c>
      <c r="N1175" t="s">
        <v>26832</v>
      </c>
      <c r="O1175">
        <f>-577.620230629943 -4.66435824310292 -662.725995419418</f>
        <v>-1245.010584292464</v>
      </c>
      <c r="P1175">
        <f>-558.055219613235 -50.7134809139579 -366.927561206696</f>
        <v>-975.69626173388883</v>
      </c>
      <c r="Q1175" t="s">
        <v>26833</v>
      </c>
      <c r="R1175" t="s">
        <v>26834</v>
      </c>
      <c r="S1175" t="s">
        <v>26835</v>
      </c>
      <c r="T1175" t="s">
        <v>26836</v>
      </c>
      <c r="U1175" t="s">
        <v>26837</v>
      </c>
      <c r="V1175" t="s">
        <v>26838</v>
      </c>
      <c r="W1175" t="s">
        <v>26839</v>
      </c>
      <c r="X1175" t="s">
        <v>26840</v>
      </c>
      <c r="Y1175" t="s">
        <v>26841</v>
      </c>
    </row>
    <row r="1176" spans="1:25" x14ac:dyDescent="0.3">
      <c r="A1176">
        <v>58750</v>
      </c>
      <c r="B1176" t="s">
        <v>26842</v>
      </c>
      <c r="C1176" t="s">
        <v>26843</v>
      </c>
      <c r="D1176" t="s">
        <v>26844</v>
      </c>
      <c r="E1176" t="s">
        <v>26845</v>
      </c>
      <c r="F1176" t="s">
        <v>26846</v>
      </c>
      <c r="G1176" t="s">
        <v>26847</v>
      </c>
      <c r="H1176" t="s">
        <v>26848</v>
      </c>
      <c r="I1176" t="s">
        <v>26849</v>
      </c>
      <c r="J1176" t="s">
        <v>26850</v>
      </c>
      <c r="K1176" t="s">
        <v>26851</v>
      </c>
      <c r="L1176" t="s">
        <v>26852</v>
      </c>
      <c r="M1176" t="s">
        <v>26853</v>
      </c>
      <c r="N1176" t="s">
        <v>26854</v>
      </c>
      <c r="O1176">
        <f>-577.42366198311 -4.45263704009017 -662.732900988353</f>
        <v>-1244.6092000115532</v>
      </c>
      <c r="P1176">
        <f>-557.698870565087 -50.5398091041784 -366.950972601605</f>
        <v>-975.18965227087028</v>
      </c>
      <c r="Q1176" t="s">
        <v>26855</v>
      </c>
      <c r="R1176" t="s">
        <v>26856</v>
      </c>
      <c r="S1176" t="s">
        <v>26857</v>
      </c>
      <c r="T1176" t="s">
        <v>26858</v>
      </c>
      <c r="U1176" t="s">
        <v>26859</v>
      </c>
      <c r="V1176" t="s">
        <v>26860</v>
      </c>
      <c r="W1176" t="s">
        <v>26861</v>
      </c>
      <c r="X1176" t="s">
        <v>26862</v>
      </c>
      <c r="Y1176" t="s">
        <v>26863</v>
      </c>
    </row>
    <row r="1177" spans="1:25" x14ac:dyDescent="0.3">
      <c r="A1177">
        <v>58800</v>
      </c>
      <c r="B1177" t="s">
        <v>26864</v>
      </c>
      <c r="C1177" t="s">
        <v>26865</v>
      </c>
      <c r="D1177" t="s">
        <v>26866</v>
      </c>
      <c r="E1177" t="s">
        <v>26867</v>
      </c>
      <c r="F1177" t="s">
        <v>26868</v>
      </c>
      <c r="G1177" t="s">
        <v>26869</v>
      </c>
      <c r="H1177" t="s">
        <v>26870</v>
      </c>
      <c r="I1177" t="s">
        <v>26871</v>
      </c>
      <c r="J1177" t="s">
        <v>26872</v>
      </c>
      <c r="K1177" t="s">
        <v>26873</v>
      </c>
      <c r="L1177" t="s">
        <v>26874</v>
      </c>
      <c r="M1177" t="s">
        <v>26875</v>
      </c>
      <c r="N1177" t="s">
        <v>26876</v>
      </c>
      <c r="O1177">
        <f>-577.095837376246 -4.15886096927761 -662.737599062845</f>
        <v>-1243.9922974083686</v>
      </c>
      <c r="P1177">
        <f>-557.114929706259 -50.0747740439574 -366.946441670583</f>
        <v>-974.13614542079938</v>
      </c>
      <c r="Q1177" t="s">
        <v>26877</v>
      </c>
      <c r="R1177" t="s">
        <v>26878</v>
      </c>
      <c r="S1177" t="s">
        <v>26879</v>
      </c>
      <c r="T1177" t="s">
        <v>26880</v>
      </c>
      <c r="U1177" t="s">
        <v>26881</v>
      </c>
      <c r="V1177" t="s">
        <v>26882</v>
      </c>
      <c r="W1177" t="s">
        <v>26883</v>
      </c>
      <c r="X1177" t="s">
        <v>26884</v>
      </c>
      <c r="Y1177" t="s">
        <v>26885</v>
      </c>
    </row>
    <row r="1178" spans="1:25" x14ac:dyDescent="0.3">
      <c r="A1178">
        <v>58850</v>
      </c>
      <c r="B1178" t="s">
        <v>26886</v>
      </c>
      <c r="C1178" t="s">
        <v>26887</v>
      </c>
      <c r="D1178" t="s">
        <v>26888</v>
      </c>
      <c r="E1178" t="s">
        <v>26889</v>
      </c>
      <c r="F1178" t="s">
        <v>26890</v>
      </c>
      <c r="G1178" t="s">
        <v>26891</v>
      </c>
      <c r="H1178" t="s">
        <v>26892</v>
      </c>
      <c r="I1178" t="s">
        <v>26893</v>
      </c>
      <c r="J1178" t="s">
        <v>26894</v>
      </c>
      <c r="K1178" t="s">
        <v>26895</v>
      </c>
      <c r="L1178" t="s">
        <v>26896</v>
      </c>
      <c r="M1178" t="s">
        <v>26897</v>
      </c>
      <c r="N1178" t="s">
        <v>26898</v>
      </c>
      <c r="O1178">
        <f>-576.816877477183 -3.89034268181854 -662.831364591981</f>
        <v>-1243.5385847509824</v>
      </c>
      <c r="P1178">
        <f>-556.666200538276 -49.9184852343169 -367.069057632842</f>
        <v>-973.65374340543485</v>
      </c>
      <c r="Q1178" t="s">
        <v>26899</v>
      </c>
      <c r="R1178" t="s">
        <v>26900</v>
      </c>
      <c r="S1178" t="s">
        <v>26901</v>
      </c>
      <c r="T1178" t="s">
        <v>26902</v>
      </c>
      <c r="U1178" t="s">
        <v>26903</v>
      </c>
      <c r="V1178" t="s">
        <v>26904</v>
      </c>
      <c r="W1178" t="s">
        <v>26905</v>
      </c>
      <c r="X1178" t="s">
        <v>26906</v>
      </c>
      <c r="Y1178" t="s">
        <v>26907</v>
      </c>
    </row>
    <row r="1179" spans="1:25" x14ac:dyDescent="0.3">
      <c r="A1179">
        <v>58900</v>
      </c>
      <c r="B1179" t="s">
        <v>26908</v>
      </c>
      <c r="C1179" t="s">
        <v>26909</v>
      </c>
      <c r="D1179" t="s">
        <v>26910</v>
      </c>
      <c r="E1179" t="s">
        <v>26911</v>
      </c>
      <c r="F1179" t="s">
        <v>26912</v>
      </c>
      <c r="G1179" t="s">
        <v>26913</v>
      </c>
      <c r="H1179" t="s">
        <v>26914</v>
      </c>
      <c r="I1179" t="s">
        <v>26915</v>
      </c>
      <c r="J1179" t="s">
        <v>26916</v>
      </c>
      <c r="K1179" t="s">
        <v>26917</v>
      </c>
      <c r="L1179" t="s">
        <v>26918</v>
      </c>
      <c r="M1179" t="s">
        <v>26919</v>
      </c>
      <c r="N1179" t="s">
        <v>26920</v>
      </c>
      <c r="O1179">
        <f>-576.676073647517 -3.76721829107169 -662.898426045848</f>
        <v>-1243.3417179844369</v>
      </c>
      <c r="P1179">
        <f>-556.567231768969 -49.8405622080802 -367.140151583514</f>
        <v>-973.54794556056322</v>
      </c>
      <c r="Q1179" t="s">
        <v>26921</v>
      </c>
      <c r="R1179" t="s">
        <v>26922</v>
      </c>
      <c r="S1179" t="s">
        <v>26923</v>
      </c>
      <c r="T1179" t="s">
        <v>26924</v>
      </c>
      <c r="U1179" t="s">
        <v>26925</v>
      </c>
      <c r="V1179" t="s">
        <v>26926</v>
      </c>
      <c r="W1179" t="s">
        <v>26927</v>
      </c>
      <c r="X1179" t="s">
        <v>26928</v>
      </c>
      <c r="Y1179" t="s">
        <v>26929</v>
      </c>
    </row>
    <row r="1180" spans="1:25" x14ac:dyDescent="0.3">
      <c r="A1180">
        <v>58950</v>
      </c>
      <c r="B1180" t="s">
        <v>26930</v>
      </c>
      <c r="C1180" t="s">
        <v>26931</v>
      </c>
      <c r="D1180" t="s">
        <v>26932</v>
      </c>
      <c r="E1180" t="s">
        <v>26933</v>
      </c>
      <c r="F1180" t="s">
        <v>26934</v>
      </c>
      <c r="G1180" t="s">
        <v>26935</v>
      </c>
      <c r="H1180" t="s">
        <v>26936</v>
      </c>
      <c r="I1180" t="s">
        <v>26937</v>
      </c>
      <c r="J1180" t="s">
        <v>26938</v>
      </c>
      <c r="K1180" t="s">
        <v>26939</v>
      </c>
      <c r="L1180" t="s">
        <v>26940</v>
      </c>
      <c r="M1180" t="s">
        <v>26941</v>
      </c>
      <c r="N1180" t="s">
        <v>26942</v>
      </c>
      <c r="O1180">
        <f>-576.787153627522 -3.63245198629647 -663.034921839342</f>
        <v>-1243.4545274531606</v>
      </c>
      <c r="P1180">
        <f>-556.776878815244 -50.1997943120975 -367.347403506063</f>
        <v>-974.3240766334045</v>
      </c>
      <c r="Q1180" t="s">
        <v>26943</v>
      </c>
      <c r="R1180" t="s">
        <v>26944</v>
      </c>
      <c r="S1180" t="s">
        <v>26945</v>
      </c>
      <c r="T1180" t="s">
        <v>26946</v>
      </c>
      <c r="U1180" t="s">
        <v>26947</v>
      </c>
      <c r="V1180" t="s">
        <v>26948</v>
      </c>
      <c r="W1180" t="s">
        <v>26949</v>
      </c>
      <c r="X1180" t="s">
        <v>26950</v>
      </c>
      <c r="Y1180" t="s">
        <v>26951</v>
      </c>
    </row>
    <row r="1181" spans="1:25" x14ac:dyDescent="0.3">
      <c r="A1181">
        <v>59000</v>
      </c>
      <c r="B1181" t="s">
        <v>26952</v>
      </c>
      <c r="C1181" t="s">
        <v>26953</v>
      </c>
      <c r="D1181" t="s">
        <v>26954</v>
      </c>
      <c r="E1181" t="s">
        <v>26955</v>
      </c>
      <c r="F1181" t="s">
        <v>26956</v>
      </c>
      <c r="G1181" t="s">
        <v>26957</v>
      </c>
      <c r="H1181" t="s">
        <v>26958</v>
      </c>
      <c r="I1181" t="s">
        <v>26959</v>
      </c>
      <c r="J1181" t="s">
        <v>26960</v>
      </c>
      <c r="K1181" t="s">
        <v>26961</v>
      </c>
      <c r="L1181" t="s">
        <v>26962</v>
      </c>
      <c r="M1181" t="s">
        <v>26963</v>
      </c>
      <c r="N1181" t="s">
        <v>26964</v>
      </c>
      <c r="O1181">
        <f>-576.763745697901 -3.61301817646722 -663.083131757647</f>
        <v>-1243.4598956320151</v>
      </c>
      <c r="P1181">
        <f>-556.945861741217 -50.3390357024164 -367.40786507588</f>
        <v>-974.69276251951328</v>
      </c>
      <c r="Q1181" t="s">
        <v>26965</v>
      </c>
      <c r="R1181" t="s">
        <v>26966</v>
      </c>
      <c r="S1181" t="s">
        <v>26967</v>
      </c>
      <c r="T1181" t="s">
        <v>26968</v>
      </c>
      <c r="U1181" t="s">
        <v>26969</v>
      </c>
      <c r="V1181" t="s">
        <v>26970</v>
      </c>
      <c r="W1181" t="s">
        <v>26971</v>
      </c>
      <c r="X1181" t="s">
        <v>26972</v>
      </c>
      <c r="Y1181" t="s">
        <v>26973</v>
      </c>
    </row>
    <row r="1182" spans="1:25" x14ac:dyDescent="0.3">
      <c r="A1182">
        <v>59050</v>
      </c>
      <c r="B1182" t="s">
        <v>26974</v>
      </c>
      <c r="C1182" t="s">
        <v>26975</v>
      </c>
      <c r="D1182" t="s">
        <v>26976</v>
      </c>
      <c r="E1182" t="s">
        <v>26977</v>
      </c>
      <c r="F1182" t="s">
        <v>26978</v>
      </c>
      <c r="G1182" t="s">
        <v>26979</v>
      </c>
      <c r="H1182" t="s">
        <v>26980</v>
      </c>
      <c r="I1182" t="s">
        <v>26981</v>
      </c>
      <c r="J1182" t="s">
        <v>26982</v>
      </c>
      <c r="K1182" t="s">
        <v>26983</v>
      </c>
      <c r="L1182" t="s">
        <v>26984</v>
      </c>
      <c r="M1182" t="s">
        <v>26985</v>
      </c>
      <c r="N1182" t="s">
        <v>26986</v>
      </c>
      <c r="O1182">
        <f>-576.72098667947 -3.56639203678083 -663.181309777009</f>
        <v>-1243.4686884932598</v>
      </c>
      <c r="P1182">
        <f>-557.127137777178 -50.4030117405887 -367.50846591473</f>
        <v>-975.03861543249661</v>
      </c>
      <c r="Q1182" t="s">
        <v>26987</v>
      </c>
      <c r="R1182" t="s">
        <v>26988</v>
      </c>
      <c r="S1182" t="s">
        <v>26989</v>
      </c>
      <c r="T1182" t="s">
        <v>26990</v>
      </c>
      <c r="U1182" t="s">
        <v>26991</v>
      </c>
      <c r="V1182" t="s">
        <v>26992</v>
      </c>
      <c r="W1182" t="s">
        <v>26993</v>
      </c>
      <c r="X1182" t="s">
        <v>26994</v>
      </c>
      <c r="Y1182" t="s">
        <v>26995</v>
      </c>
    </row>
    <row r="1183" spans="1:25" x14ac:dyDescent="0.3">
      <c r="A1183">
        <v>59100</v>
      </c>
      <c r="B1183" t="s">
        <v>26996</v>
      </c>
      <c r="C1183" t="s">
        <v>26997</v>
      </c>
      <c r="D1183" t="s">
        <v>26998</v>
      </c>
      <c r="E1183" t="s">
        <v>26999</v>
      </c>
      <c r="F1183" t="s">
        <v>27000</v>
      </c>
      <c r="G1183" t="s">
        <v>27001</v>
      </c>
      <c r="H1183" t="s">
        <v>27002</v>
      </c>
      <c r="I1183" t="s">
        <v>27003</v>
      </c>
      <c r="J1183" t="s">
        <v>27004</v>
      </c>
      <c r="K1183" t="s">
        <v>27005</v>
      </c>
      <c r="L1183" t="s">
        <v>27006</v>
      </c>
      <c r="M1183" t="s">
        <v>27007</v>
      </c>
      <c r="N1183" t="s">
        <v>27008</v>
      </c>
      <c r="O1183">
        <f>-576.729671982219 -3.53196721176437 -663.256988089719</f>
        <v>-1243.5186272837022</v>
      </c>
      <c r="P1183">
        <f>-557.028771396597 -50.5397821130978 -367.618405075066</f>
        <v>-975.18695858476076</v>
      </c>
      <c r="Q1183" t="s">
        <v>27009</v>
      </c>
      <c r="R1183" t="s">
        <v>27010</v>
      </c>
      <c r="S1183" t="s">
        <v>27011</v>
      </c>
      <c r="T1183" t="s">
        <v>27012</v>
      </c>
      <c r="U1183" t="s">
        <v>27013</v>
      </c>
      <c r="V1183" t="s">
        <v>27014</v>
      </c>
      <c r="W1183" t="s">
        <v>27015</v>
      </c>
      <c r="X1183" t="s">
        <v>27016</v>
      </c>
      <c r="Y1183" t="s">
        <v>27017</v>
      </c>
    </row>
    <row r="1184" spans="1:25" x14ac:dyDescent="0.3">
      <c r="A1184">
        <v>59150</v>
      </c>
      <c r="B1184" t="s">
        <v>27018</v>
      </c>
      <c r="C1184" t="s">
        <v>27019</v>
      </c>
      <c r="D1184" t="s">
        <v>27020</v>
      </c>
      <c r="E1184" t="s">
        <v>27021</v>
      </c>
      <c r="F1184" t="s">
        <v>27022</v>
      </c>
      <c r="G1184" t="s">
        <v>27023</v>
      </c>
      <c r="H1184" t="s">
        <v>27024</v>
      </c>
      <c r="I1184" t="s">
        <v>27025</v>
      </c>
      <c r="J1184" t="s">
        <v>27026</v>
      </c>
      <c r="K1184" t="s">
        <v>27027</v>
      </c>
      <c r="L1184" t="s">
        <v>27028</v>
      </c>
      <c r="M1184" t="s">
        <v>27029</v>
      </c>
      <c r="N1184" t="s">
        <v>27030</v>
      </c>
      <c r="O1184">
        <f>-576.696470409529 -3.55340783699785 -663.309918357996</f>
        <v>-1243.5597966045229</v>
      </c>
      <c r="P1184">
        <f>-556.970497323666 -50.8046567657307 -367.711964430144</f>
        <v>-975.48711851954067</v>
      </c>
      <c r="Q1184" t="s">
        <v>27031</v>
      </c>
      <c r="R1184" t="s">
        <v>27032</v>
      </c>
      <c r="S1184" t="s">
        <v>27033</v>
      </c>
      <c r="T1184" t="s">
        <v>27034</v>
      </c>
      <c r="U1184" t="s">
        <v>27035</v>
      </c>
      <c r="V1184" t="s">
        <v>27036</v>
      </c>
      <c r="W1184" t="s">
        <v>27037</v>
      </c>
      <c r="X1184" t="s">
        <v>27038</v>
      </c>
      <c r="Y1184" t="s">
        <v>27039</v>
      </c>
    </row>
    <row r="1185" spans="1:25" x14ac:dyDescent="0.3">
      <c r="A1185">
        <v>59200</v>
      </c>
      <c r="B1185" t="s">
        <v>27040</v>
      </c>
      <c r="C1185" t="s">
        <v>27041</v>
      </c>
      <c r="D1185" t="s">
        <v>27042</v>
      </c>
      <c r="E1185" t="s">
        <v>27043</v>
      </c>
      <c r="F1185" t="s">
        <v>27044</v>
      </c>
      <c r="G1185" t="s">
        <v>27045</v>
      </c>
      <c r="H1185" t="s">
        <v>27046</v>
      </c>
      <c r="I1185" t="s">
        <v>27047</v>
      </c>
      <c r="J1185" t="s">
        <v>27048</v>
      </c>
      <c r="K1185" t="s">
        <v>27049</v>
      </c>
      <c r="L1185" t="s">
        <v>27050</v>
      </c>
      <c r="M1185" t="s">
        <v>27051</v>
      </c>
      <c r="N1185" t="s">
        <v>27052</v>
      </c>
      <c r="O1185">
        <f>-576.621013087135 -3.6420423483321 -663.359019361053</f>
        <v>-1243.6220747965201</v>
      </c>
      <c r="P1185">
        <f>-556.965938448867 -51.0572741843346 -367.782564366391</f>
        <v>-975.80577699959258</v>
      </c>
      <c r="Q1185" t="s">
        <v>27053</v>
      </c>
      <c r="R1185" t="s">
        <v>27054</v>
      </c>
      <c r="S1185" t="s">
        <v>27055</v>
      </c>
      <c r="T1185" t="s">
        <v>27056</v>
      </c>
      <c r="U1185" t="s">
        <v>27057</v>
      </c>
      <c r="V1185" t="s">
        <v>27058</v>
      </c>
      <c r="W1185" t="s">
        <v>27059</v>
      </c>
      <c r="X1185" t="s">
        <v>27060</v>
      </c>
      <c r="Y1185" t="s">
        <v>27061</v>
      </c>
    </row>
    <row r="1186" spans="1:25" x14ac:dyDescent="0.3">
      <c r="A1186">
        <v>59250</v>
      </c>
      <c r="B1186" t="s">
        <v>27062</v>
      </c>
      <c r="C1186" t="s">
        <v>27063</v>
      </c>
      <c r="D1186" t="s">
        <v>27064</v>
      </c>
      <c r="E1186" t="s">
        <v>27065</v>
      </c>
      <c r="F1186" t="s">
        <v>27066</v>
      </c>
      <c r="G1186" t="s">
        <v>27067</v>
      </c>
      <c r="H1186" t="s">
        <v>27068</v>
      </c>
      <c r="I1186" t="s">
        <v>27069</v>
      </c>
      <c r="J1186" t="s">
        <v>27070</v>
      </c>
      <c r="K1186" t="s">
        <v>27071</v>
      </c>
      <c r="L1186" t="s">
        <v>27072</v>
      </c>
      <c r="M1186" t="s">
        <v>27073</v>
      </c>
      <c r="N1186" t="s">
        <v>27074</v>
      </c>
      <c r="O1186">
        <f>-576.255747591469 -3.67164872279909 -663.52219797943</f>
        <v>-1243.4495942936981</v>
      </c>
      <c r="P1186">
        <f>-556.408016017966 -51.4228146450764 -368.01269545203</f>
        <v>-975.84352611507245</v>
      </c>
      <c r="Q1186" t="s">
        <v>27075</v>
      </c>
      <c r="R1186" t="s">
        <v>27076</v>
      </c>
      <c r="S1186" t="s">
        <v>27077</v>
      </c>
      <c r="T1186" t="s">
        <v>27078</v>
      </c>
      <c r="U1186" t="s">
        <v>27079</v>
      </c>
      <c r="V1186" t="s">
        <v>27080</v>
      </c>
      <c r="W1186" t="s">
        <v>27081</v>
      </c>
      <c r="X1186" t="s">
        <v>27082</v>
      </c>
      <c r="Y1186" t="s">
        <v>27083</v>
      </c>
    </row>
    <row r="1187" spans="1:25" x14ac:dyDescent="0.3">
      <c r="A1187">
        <v>59300</v>
      </c>
      <c r="B1187" t="s">
        <v>27084</v>
      </c>
      <c r="C1187" t="s">
        <v>27085</v>
      </c>
      <c r="D1187" t="s">
        <v>27086</v>
      </c>
      <c r="E1187" t="s">
        <v>27087</v>
      </c>
      <c r="F1187" t="s">
        <v>27088</v>
      </c>
      <c r="G1187" t="s">
        <v>27089</v>
      </c>
      <c r="H1187" t="s">
        <v>27090</v>
      </c>
      <c r="I1187" t="s">
        <v>27091</v>
      </c>
      <c r="J1187" t="s">
        <v>27092</v>
      </c>
      <c r="K1187" t="s">
        <v>27093</v>
      </c>
      <c r="L1187" t="s">
        <v>27094</v>
      </c>
      <c r="M1187" t="s">
        <v>27095</v>
      </c>
      <c r="N1187" t="s">
        <v>27096</v>
      </c>
      <c r="O1187">
        <f>-576.029277655786 -3.79852936056727 -663.567455927458</f>
        <v>-1243.3952629438113</v>
      </c>
      <c r="P1187">
        <f>-556.019532848832 -51.5400727719982 -368.067392704318</f>
        <v>-975.62699832514818</v>
      </c>
      <c r="Q1187" t="s">
        <v>27097</v>
      </c>
      <c r="R1187" t="s">
        <v>27098</v>
      </c>
      <c r="S1187" t="s">
        <v>27099</v>
      </c>
      <c r="T1187" t="s">
        <v>27100</v>
      </c>
      <c r="U1187" t="s">
        <v>27101</v>
      </c>
      <c r="V1187" t="s">
        <v>27102</v>
      </c>
      <c r="W1187" t="s">
        <v>27103</v>
      </c>
      <c r="X1187" t="s">
        <v>27104</v>
      </c>
      <c r="Y1187" t="s">
        <v>27105</v>
      </c>
    </row>
    <row r="1188" spans="1:25" x14ac:dyDescent="0.3">
      <c r="A1188">
        <v>59350</v>
      </c>
      <c r="B1188" t="s">
        <v>27106</v>
      </c>
      <c r="C1188" t="s">
        <v>27107</v>
      </c>
      <c r="D1188" t="s">
        <v>27108</v>
      </c>
      <c r="E1188" t="s">
        <v>27109</v>
      </c>
      <c r="F1188" t="s">
        <v>27110</v>
      </c>
      <c r="G1188" t="s">
        <v>27111</v>
      </c>
      <c r="H1188" t="s">
        <v>27112</v>
      </c>
      <c r="I1188" t="s">
        <v>27113</v>
      </c>
      <c r="J1188" t="s">
        <v>27114</v>
      </c>
      <c r="K1188" t="s">
        <v>27115</v>
      </c>
      <c r="L1188" t="s">
        <v>27116</v>
      </c>
      <c r="M1188" t="s">
        <v>27117</v>
      </c>
      <c r="N1188" t="s">
        <v>27118</v>
      </c>
      <c r="O1188">
        <f>-575.635657460118 -3.91438642881712 -663.622733426597</f>
        <v>-1243.1727773155321</v>
      </c>
      <c r="P1188">
        <f>-555.380187378814 -51.6368587300158 -368.136120543183</f>
        <v>-975.15316665201271</v>
      </c>
      <c r="Q1188" t="s">
        <v>27119</v>
      </c>
      <c r="R1188" t="s">
        <v>27120</v>
      </c>
      <c r="S1188" t="s">
        <v>27121</v>
      </c>
      <c r="T1188" t="s">
        <v>27122</v>
      </c>
      <c r="U1188" t="s">
        <v>27123</v>
      </c>
      <c r="V1188" t="s">
        <v>27124</v>
      </c>
      <c r="W1188" t="s">
        <v>27125</v>
      </c>
      <c r="X1188" t="s">
        <v>27126</v>
      </c>
      <c r="Y1188" t="s">
        <v>27127</v>
      </c>
    </row>
    <row r="1189" spans="1:25" x14ac:dyDescent="0.3">
      <c r="A1189">
        <v>59400</v>
      </c>
      <c r="B1189" t="s">
        <v>27128</v>
      </c>
      <c r="C1189" t="s">
        <v>27129</v>
      </c>
      <c r="D1189" t="s">
        <v>27130</v>
      </c>
      <c r="E1189" t="s">
        <v>27131</v>
      </c>
      <c r="F1189" t="s">
        <v>27132</v>
      </c>
      <c r="G1189" t="s">
        <v>27133</v>
      </c>
      <c r="H1189" t="s">
        <v>27134</v>
      </c>
      <c r="I1189" t="s">
        <v>27135</v>
      </c>
      <c r="J1189" t="s">
        <v>27136</v>
      </c>
      <c r="K1189" t="s">
        <v>27137</v>
      </c>
      <c r="L1189" t="s">
        <v>27138</v>
      </c>
      <c r="M1189" t="s">
        <v>27139</v>
      </c>
      <c r="N1189" t="s">
        <v>27140</v>
      </c>
      <c r="O1189">
        <f>-575.002807337771 -4.01079447279881 -663.737550186871</f>
        <v>-1242.7511519974407</v>
      </c>
      <c r="P1189">
        <f>-554.232395165007 -51.6321576719283 -368.270543684649</f>
        <v>-974.13509652158427</v>
      </c>
      <c r="Q1189" t="s">
        <v>27141</v>
      </c>
      <c r="R1189" t="s">
        <v>27142</v>
      </c>
      <c r="S1189" t="s">
        <v>27143</v>
      </c>
      <c r="T1189" t="s">
        <v>27144</v>
      </c>
      <c r="U1189" t="s">
        <v>27145</v>
      </c>
      <c r="V1189" t="s">
        <v>27146</v>
      </c>
      <c r="W1189" t="s">
        <v>27147</v>
      </c>
      <c r="X1189" t="s">
        <v>27148</v>
      </c>
      <c r="Y1189" t="s">
        <v>27149</v>
      </c>
    </row>
    <row r="1190" spans="1:25" x14ac:dyDescent="0.3">
      <c r="A1190">
        <v>59450</v>
      </c>
      <c r="B1190" t="s">
        <v>27150</v>
      </c>
      <c r="C1190" t="s">
        <v>27151</v>
      </c>
      <c r="D1190" t="s">
        <v>27152</v>
      </c>
      <c r="E1190" t="s">
        <v>27153</v>
      </c>
      <c r="F1190" t="s">
        <v>27154</v>
      </c>
      <c r="G1190" t="s">
        <v>27155</v>
      </c>
      <c r="H1190" t="s">
        <v>27156</v>
      </c>
      <c r="I1190" t="s">
        <v>27157</v>
      </c>
      <c r="J1190" t="s">
        <v>27158</v>
      </c>
      <c r="K1190" t="s">
        <v>27159</v>
      </c>
      <c r="L1190" t="s">
        <v>27160</v>
      </c>
      <c r="M1190" t="s">
        <v>27161</v>
      </c>
      <c r="N1190" t="s">
        <v>27162</v>
      </c>
      <c r="O1190">
        <f>-574.763990363275 -4.09736671642895 -663.754777928606</f>
        <v>-1242.6161350083098</v>
      </c>
      <c r="P1190">
        <f>-553.857723500939 -51.6060005259969 -368.279142586197</f>
        <v>-973.74286661313295</v>
      </c>
      <c r="Q1190" t="s">
        <v>27163</v>
      </c>
      <c r="R1190" t="s">
        <v>27164</v>
      </c>
      <c r="S1190" t="s">
        <v>27165</v>
      </c>
      <c r="T1190" t="s">
        <v>27166</v>
      </c>
      <c r="U1190" t="s">
        <v>27167</v>
      </c>
      <c r="V1190" t="s">
        <v>27168</v>
      </c>
      <c r="W1190" t="s">
        <v>27169</v>
      </c>
      <c r="X1190" t="s">
        <v>27170</v>
      </c>
      <c r="Y1190" t="s">
        <v>27171</v>
      </c>
    </row>
    <row r="1191" spans="1:25" x14ac:dyDescent="0.3">
      <c r="A1191">
        <v>59500</v>
      </c>
      <c r="B1191" t="s">
        <v>27172</v>
      </c>
      <c r="C1191" t="s">
        <v>27173</v>
      </c>
      <c r="D1191" t="s">
        <v>27174</v>
      </c>
      <c r="E1191" t="s">
        <v>27175</v>
      </c>
      <c r="F1191" t="s">
        <v>27176</v>
      </c>
      <c r="G1191" t="s">
        <v>27177</v>
      </c>
      <c r="H1191" t="s">
        <v>27178</v>
      </c>
      <c r="I1191" t="s">
        <v>27179</v>
      </c>
      <c r="J1191" t="s">
        <v>27180</v>
      </c>
      <c r="K1191" t="s">
        <v>27181</v>
      </c>
      <c r="L1191" t="s">
        <v>27182</v>
      </c>
      <c r="M1191" t="s">
        <v>27183</v>
      </c>
      <c r="N1191" t="s">
        <v>27184</v>
      </c>
      <c r="O1191">
        <f>-574.31936874128 -4.23806297976125 -663.812819519472</f>
        <v>-1242.3702512405132</v>
      </c>
      <c r="P1191">
        <f>-553.043165661916 -51.8502315936091 -368.380205521693</f>
        <v>-973.273602777218</v>
      </c>
      <c r="Q1191" t="s">
        <v>27185</v>
      </c>
      <c r="R1191" t="s">
        <v>27186</v>
      </c>
      <c r="S1191" t="s">
        <v>27187</v>
      </c>
      <c r="T1191" t="s">
        <v>27188</v>
      </c>
      <c r="U1191" t="s">
        <v>27189</v>
      </c>
      <c r="V1191" t="s">
        <v>27190</v>
      </c>
      <c r="W1191" t="s">
        <v>27191</v>
      </c>
      <c r="X1191" t="s">
        <v>27192</v>
      </c>
      <c r="Y1191" t="s">
        <v>27193</v>
      </c>
    </row>
    <row r="1192" spans="1:25" x14ac:dyDescent="0.3">
      <c r="A1192">
        <v>59550</v>
      </c>
      <c r="B1192" t="s">
        <v>27194</v>
      </c>
      <c r="C1192" t="s">
        <v>27195</v>
      </c>
      <c r="D1192" t="s">
        <v>27196</v>
      </c>
      <c r="E1192" t="s">
        <v>27197</v>
      </c>
      <c r="F1192" t="s">
        <v>27198</v>
      </c>
      <c r="G1192" t="s">
        <v>27199</v>
      </c>
      <c r="H1192" t="s">
        <v>27200</v>
      </c>
      <c r="I1192" t="s">
        <v>27201</v>
      </c>
      <c r="J1192" t="s">
        <v>27202</v>
      </c>
      <c r="K1192" t="s">
        <v>27203</v>
      </c>
      <c r="L1192" t="s">
        <v>27204</v>
      </c>
      <c r="M1192" t="s">
        <v>27205</v>
      </c>
      <c r="N1192" t="s">
        <v>27206</v>
      </c>
      <c r="O1192">
        <f>-574.10411453647 -4.20502664496189 -663.841551778286</f>
        <v>-1242.1506929597178</v>
      </c>
      <c r="P1192">
        <f>-552.805777500339 -51.7055935072515 -368.392520112002</f>
        <v>-972.90389111959246</v>
      </c>
      <c r="Q1192" t="s">
        <v>27207</v>
      </c>
      <c r="R1192" t="s">
        <v>27208</v>
      </c>
      <c r="S1192" t="s">
        <v>27209</v>
      </c>
      <c r="T1192" t="s">
        <v>27210</v>
      </c>
      <c r="U1192" t="s">
        <v>27211</v>
      </c>
      <c r="V1192" t="s">
        <v>27212</v>
      </c>
      <c r="W1192" t="s">
        <v>27213</v>
      </c>
      <c r="X1192" t="s">
        <v>27214</v>
      </c>
      <c r="Y1192" t="s">
        <v>27215</v>
      </c>
    </row>
    <row r="1193" spans="1:25" x14ac:dyDescent="0.3">
      <c r="A1193">
        <v>59600</v>
      </c>
      <c r="B1193" t="s">
        <v>27216</v>
      </c>
      <c r="C1193" t="s">
        <v>27217</v>
      </c>
      <c r="D1193" t="s">
        <v>27218</v>
      </c>
      <c r="E1193" t="s">
        <v>27219</v>
      </c>
      <c r="F1193" t="s">
        <v>27220</v>
      </c>
      <c r="G1193" t="s">
        <v>27221</v>
      </c>
      <c r="H1193" t="s">
        <v>27222</v>
      </c>
      <c r="I1193" t="s">
        <v>27223</v>
      </c>
      <c r="J1193" t="s">
        <v>27224</v>
      </c>
      <c r="K1193" t="s">
        <v>27225</v>
      </c>
      <c r="L1193" t="s">
        <v>27226</v>
      </c>
      <c r="M1193" t="s">
        <v>27227</v>
      </c>
      <c r="N1193" t="s">
        <v>27228</v>
      </c>
      <c r="O1193">
        <f>-573.507849592535 -4.10836383690662 -663.990959642948</f>
        <v>-1241.6071730723897</v>
      </c>
      <c r="P1193">
        <f>-552.509647946024 -51.6957503738338 -368.534452651054</f>
        <v>-972.73985097091168</v>
      </c>
      <c r="Q1193" t="s">
        <v>27229</v>
      </c>
      <c r="R1193" t="s">
        <v>27230</v>
      </c>
      <c r="S1193" t="s">
        <v>27231</v>
      </c>
      <c r="T1193" t="s">
        <v>27232</v>
      </c>
      <c r="U1193" t="s">
        <v>27233</v>
      </c>
      <c r="V1193" t="s">
        <v>27234</v>
      </c>
      <c r="W1193" t="s">
        <v>27235</v>
      </c>
      <c r="X1193" t="s">
        <v>27236</v>
      </c>
      <c r="Y1193" t="s">
        <v>27237</v>
      </c>
    </row>
    <row r="1194" spans="1:25" x14ac:dyDescent="0.3">
      <c r="A1194">
        <v>59650</v>
      </c>
      <c r="B1194" t="s">
        <v>27238</v>
      </c>
      <c r="C1194" t="s">
        <v>27239</v>
      </c>
      <c r="D1194" t="s">
        <v>27240</v>
      </c>
      <c r="E1194" t="s">
        <v>27241</v>
      </c>
      <c r="F1194" t="s">
        <v>27242</v>
      </c>
      <c r="G1194" t="s">
        <v>27243</v>
      </c>
      <c r="H1194" t="s">
        <v>27244</v>
      </c>
      <c r="I1194" t="s">
        <v>27245</v>
      </c>
      <c r="J1194" t="s">
        <v>27246</v>
      </c>
      <c r="K1194" t="s">
        <v>27247</v>
      </c>
      <c r="L1194" t="s">
        <v>27248</v>
      </c>
      <c r="M1194" t="s">
        <v>27249</v>
      </c>
      <c r="N1194" t="s">
        <v>27250</v>
      </c>
      <c r="O1194">
        <f>-573.081079246058 -4.05279134268767 -664.058300428278</f>
        <v>-1241.1921710170236</v>
      </c>
      <c r="P1194">
        <f>-552.499773212156 -51.7001904246581 -368.582217778117</f>
        <v>-972.78218141493107</v>
      </c>
      <c r="Q1194" t="s">
        <v>27251</v>
      </c>
      <c r="R1194" t="s">
        <v>27252</v>
      </c>
      <c r="S1194" t="s">
        <v>27253</v>
      </c>
      <c r="T1194" t="s">
        <v>27254</v>
      </c>
      <c r="U1194" t="s">
        <v>27255</v>
      </c>
      <c r="V1194" t="s">
        <v>27256</v>
      </c>
      <c r="W1194" t="s">
        <v>27257</v>
      </c>
      <c r="X1194" t="s">
        <v>27258</v>
      </c>
      <c r="Y1194" t="s">
        <v>27259</v>
      </c>
    </row>
    <row r="1195" spans="1:25" x14ac:dyDescent="0.3">
      <c r="A1195">
        <v>59700</v>
      </c>
      <c r="B1195" t="s">
        <v>27260</v>
      </c>
      <c r="C1195" t="s">
        <v>27261</v>
      </c>
      <c r="D1195" t="s">
        <v>27262</v>
      </c>
      <c r="E1195" t="s">
        <v>27263</v>
      </c>
      <c r="F1195" t="s">
        <v>27264</v>
      </c>
      <c r="G1195" t="s">
        <v>27265</v>
      </c>
      <c r="H1195" t="s">
        <v>27266</v>
      </c>
      <c r="I1195" t="s">
        <v>27267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>
        <f>-572.437283693712 -3.88726085999292 -664.221802284138</f>
        <v>-1240.546346837843</v>
      </c>
      <c r="P1195">
        <f>-552.384319293368 -51.8068295766902 -368.75348053803</f>
        <v>-972.94462940808819</v>
      </c>
      <c r="Q1195" t="s">
        <v>27273</v>
      </c>
      <c r="R1195" t="s">
        <v>27274</v>
      </c>
      <c r="S1195" t="s">
        <v>27275</v>
      </c>
      <c r="T1195" t="s">
        <v>27276</v>
      </c>
      <c r="U1195" t="s">
        <v>27277</v>
      </c>
      <c r="V1195" t="s">
        <v>27278</v>
      </c>
      <c r="W1195" t="s">
        <v>27279</v>
      </c>
      <c r="X1195" t="s">
        <v>27280</v>
      </c>
      <c r="Y1195" t="s">
        <v>27281</v>
      </c>
    </row>
    <row r="1196" spans="1:25" x14ac:dyDescent="0.3">
      <c r="A1196">
        <v>59750</v>
      </c>
      <c r="B1196" t="s">
        <v>27282</v>
      </c>
      <c r="C1196" t="s">
        <v>27283</v>
      </c>
      <c r="D1196" t="s">
        <v>27284</v>
      </c>
      <c r="E1196" t="s">
        <v>27285</v>
      </c>
      <c r="F1196" t="s">
        <v>27286</v>
      </c>
      <c r="G1196" t="s">
        <v>27287</v>
      </c>
      <c r="H1196" t="s">
        <v>27288</v>
      </c>
      <c r="I1196" t="s">
        <v>27289</v>
      </c>
      <c r="J1196" t="s">
        <v>27290</v>
      </c>
      <c r="K1196" t="s">
        <v>27291</v>
      </c>
      <c r="L1196" t="s">
        <v>27292</v>
      </c>
      <c r="M1196" t="s">
        <v>27293</v>
      </c>
      <c r="N1196" t="s">
        <v>27294</v>
      </c>
      <c r="O1196">
        <f>-571.569167767102 -3.78222645835967 -664.330086302866</f>
        <v>-1239.6814805283277</v>
      </c>
      <c r="P1196">
        <f>-552.003338048442 -51.6013604760503 -368.812861790664</f>
        <v>-972.41756031515627</v>
      </c>
      <c r="Q1196" t="s">
        <v>27295</v>
      </c>
      <c r="R1196" t="s">
        <v>27296</v>
      </c>
      <c r="S1196" t="s">
        <v>27297</v>
      </c>
      <c r="T1196" t="s">
        <v>27298</v>
      </c>
      <c r="U1196" t="s">
        <v>27299</v>
      </c>
      <c r="V1196" t="s">
        <v>27300</v>
      </c>
      <c r="W1196" t="s">
        <v>27301</v>
      </c>
      <c r="X1196" t="s">
        <v>27302</v>
      </c>
      <c r="Y1196" t="s">
        <v>27303</v>
      </c>
    </row>
    <row r="1197" spans="1:25" x14ac:dyDescent="0.3">
      <c r="A1197">
        <v>59800</v>
      </c>
      <c r="B1197" t="s">
        <v>27304</v>
      </c>
      <c r="C1197" t="s">
        <v>27305</v>
      </c>
      <c r="D1197" t="s">
        <v>27306</v>
      </c>
      <c r="E1197" t="s">
        <v>27307</v>
      </c>
      <c r="F1197" t="s">
        <v>27308</v>
      </c>
      <c r="G1197" t="s">
        <v>27309</v>
      </c>
      <c r="H1197" t="s">
        <v>27310</v>
      </c>
      <c r="I1197" t="s">
        <v>27311</v>
      </c>
      <c r="J1197" t="s">
        <v>27312</v>
      </c>
      <c r="K1197" t="s">
        <v>27313</v>
      </c>
      <c r="L1197" t="s">
        <v>27314</v>
      </c>
      <c r="M1197" t="s">
        <v>27315</v>
      </c>
      <c r="N1197" t="s">
        <v>27316</v>
      </c>
      <c r="O1197">
        <f>-571.044442543313 -3.67013664120964 -664.425321826031</f>
        <v>-1239.1399010105538</v>
      </c>
      <c r="P1197">
        <f>-551.700224601745 -51.5039758366242 -368.89571832267</f>
        <v>-972.09991876103936</v>
      </c>
      <c r="Q1197" t="s">
        <v>27317</v>
      </c>
      <c r="R1197" t="s">
        <v>27318</v>
      </c>
      <c r="S1197" t="s">
        <v>27319</v>
      </c>
      <c r="T1197" t="s">
        <v>27320</v>
      </c>
      <c r="U1197" t="s">
        <v>27321</v>
      </c>
      <c r="V1197" t="s">
        <v>27322</v>
      </c>
      <c r="W1197" t="s">
        <v>27323</v>
      </c>
      <c r="X1197" t="s">
        <v>27324</v>
      </c>
      <c r="Y1197" t="s">
        <v>27325</v>
      </c>
    </row>
    <row r="1198" spans="1:25" x14ac:dyDescent="0.3">
      <c r="A1198">
        <v>59850</v>
      </c>
      <c r="B1198" t="s">
        <v>27326</v>
      </c>
      <c r="C1198" t="s">
        <v>27327</v>
      </c>
      <c r="D1198" t="s">
        <v>27328</v>
      </c>
      <c r="E1198" t="s">
        <v>27329</v>
      </c>
      <c r="F1198" t="s">
        <v>27330</v>
      </c>
      <c r="G1198" t="s">
        <v>27331</v>
      </c>
      <c r="H1198" t="s">
        <v>27332</v>
      </c>
      <c r="I1198" t="s">
        <v>27333</v>
      </c>
      <c r="J1198" t="s">
        <v>27334</v>
      </c>
      <c r="K1198" t="s">
        <v>27335</v>
      </c>
      <c r="L1198" t="s">
        <v>27336</v>
      </c>
      <c r="M1198" t="s">
        <v>27337</v>
      </c>
      <c r="N1198" t="s">
        <v>27338</v>
      </c>
      <c r="O1198">
        <f>-570.568543799457 -3.57008005439684 -664.510982241405</f>
        <v>-1238.6496060952588</v>
      </c>
      <c r="P1198">
        <f>-551.538091301028 -51.3156323329617 -368.946790049783</f>
        <v>-971.80051368377269</v>
      </c>
      <c r="Q1198" t="s">
        <v>27339</v>
      </c>
      <c r="R1198" t="s">
        <v>27340</v>
      </c>
      <c r="S1198" t="s">
        <v>27341</v>
      </c>
      <c r="T1198" t="s">
        <v>27342</v>
      </c>
      <c r="U1198" t="s">
        <v>27343</v>
      </c>
      <c r="V1198" t="s">
        <v>27344</v>
      </c>
      <c r="W1198" t="s">
        <v>27345</v>
      </c>
      <c r="X1198" t="s">
        <v>27346</v>
      </c>
      <c r="Y1198" t="s">
        <v>27347</v>
      </c>
    </row>
    <row r="1199" spans="1:25" x14ac:dyDescent="0.3">
      <c r="A1199">
        <v>59900</v>
      </c>
      <c r="B1199" t="s">
        <v>27348</v>
      </c>
      <c r="C1199" t="s">
        <v>27349</v>
      </c>
      <c r="D1199" t="s">
        <v>27350</v>
      </c>
      <c r="E1199" t="s">
        <v>27351</v>
      </c>
      <c r="F1199" t="s">
        <v>27352</v>
      </c>
      <c r="G1199" t="s">
        <v>27353</v>
      </c>
      <c r="H1199" t="s">
        <v>27354</v>
      </c>
      <c r="I1199" t="s">
        <v>27355</v>
      </c>
      <c r="J1199" t="s">
        <v>27356</v>
      </c>
      <c r="K1199" t="s">
        <v>27357</v>
      </c>
      <c r="L1199" t="s">
        <v>27358</v>
      </c>
      <c r="M1199" t="s">
        <v>27359</v>
      </c>
      <c r="N1199" t="s">
        <v>27360</v>
      </c>
      <c r="O1199">
        <f>-569.866243892765 -3.29894478490519 -664.651860031912</f>
        <v>-1237.8170487095822</v>
      </c>
      <c r="P1199">
        <f>-551.342066952422 -50.8540168963241 -369.024777445984</f>
        <v>-971.22086129473007</v>
      </c>
      <c r="Q1199" t="s">
        <v>27361</v>
      </c>
      <c r="R1199" t="s">
        <v>27362</v>
      </c>
      <c r="S1199" t="s">
        <v>27363</v>
      </c>
      <c r="T1199" t="s">
        <v>27364</v>
      </c>
      <c r="U1199" t="s">
        <v>27365</v>
      </c>
      <c r="V1199" t="s">
        <v>27366</v>
      </c>
      <c r="W1199" t="s">
        <v>27367</v>
      </c>
      <c r="X1199" t="s">
        <v>27368</v>
      </c>
      <c r="Y1199" t="s">
        <v>27369</v>
      </c>
    </row>
    <row r="1200" spans="1:25" x14ac:dyDescent="0.3">
      <c r="A1200">
        <v>59950</v>
      </c>
      <c r="B1200" t="s">
        <v>27370</v>
      </c>
      <c r="C1200" t="s">
        <v>27371</v>
      </c>
      <c r="D1200" t="s">
        <v>27372</v>
      </c>
      <c r="E1200" t="s">
        <v>27373</v>
      </c>
      <c r="F1200" t="s">
        <v>27374</v>
      </c>
      <c r="G1200" t="s">
        <v>27375</v>
      </c>
      <c r="H1200" t="s">
        <v>27376</v>
      </c>
      <c r="I1200" t="s">
        <v>27377</v>
      </c>
      <c r="J1200" t="s">
        <v>27378</v>
      </c>
      <c r="K1200" t="s">
        <v>27379</v>
      </c>
      <c r="L1200" t="s">
        <v>27380</v>
      </c>
      <c r="M1200" t="s">
        <v>27381</v>
      </c>
      <c r="N1200" t="s">
        <v>27382</v>
      </c>
      <c r="O1200">
        <f>-569.500305071227 -3.09074559167971 -664.741694145788</f>
        <v>-1237.3327448086948</v>
      </c>
      <c r="P1200">
        <f>-551.192406840368 -50.6029117349599 -369.09429520414</f>
        <v>-970.88961377946794</v>
      </c>
      <c r="Q1200" t="s">
        <v>27383</v>
      </c>
      <c r="R1200" t="s">
        <v>27384</v>
      </c>
      <c r="S1200" t="s">
        <v>27385</v>
      </c>
      <c r="T1200" t="s">
        <v>27386</v>
      </c>
      <c r="U1200" t="s">
        <v>27387</v>
      </c>
      <c r="V1200" t="s">
        <v>27388</v>
      </c>
      <c r="W1200" t="s">
        <v>27389</v>
      </c>
      <c r="X1200" t="s">
        <v>27390</v>
      </c>
      <c r="Y1200" t="s">
        <v>27391</v>
      </c>
    </row>
    <row r="1201" spans="1:25" x14ac:dyDescent="0.3">
      <c r="A1201">
        <v>60000</v>
      </c>
      <c r="B1201" t="s">
        <v>27392</v>
      </c>
      <c r="C1201" t="s">
        <v>27393</v>
      </c>
      <c r="D1201" t="s">
        <v>27394</v>
      </c>
      <c r="E1201" t="s">
        <v>27395</v>
      </c>
      <c r="F1201" t="s">
        <v>27396</v>
      </c>
      <c r="G1201" t="s">
        <v>27397</v>
      </c>
      <c r="H1201" t="s">
        <v>27398</v>
      </c>
      <c r="I1201" t="s">
        <v>27399</v>
      </c>
      <c r="J1201" t="s">
        <v>27400</v>
      </c>
      <c r="K1201" t="s">
        <v>27401</v>
      </c>
      <c r="L1201" t="s">
        <v>27402</v>
      </c>
      <c r="M1201" t="s">
        <v>27403</v>
      </c>
      <c r="N1201" t="s">
        <v>27404</v>
      </c>
      <c r="O1201">
        <f>-568.167623228863 -3.00348590941098 -664.838042205811</f>
        <v>-1236.009151344085</v>
      </c>
      <c r="P1201">
        <f>-550.226407338493 -50.4250425606965 -369.153529140588</f>
        <v>-969.80497903977744</v>
      </c>
      <c r="Q1201" t="s">
        <v>27405</v>
      </c>
      <c r="R1201" t="s">
        <v>27406</v>
      </c>
      <c r="S1201" t="s">
        <v>27407</v>
      </c>
      <c r="T1201" t="s">
        <v>27408</v>
      </c>
      <c r="U1201" t="s">
        <v>27409</v>
      </c>
      <c r="V1201" t="s">
        <v>27410</v>
      </c>
      <c r="W1201" t="s">
        <v>27411</v>
      </c>
      <c r="X1201" t="s">
        <v>27412</v>
      </c>
      <c r="Y1201" t="s">
        <v>27413</v>
      </c>
    </row>
    <row r="1202" spans="1:25" x14ac:dyDescent="0.3">
      <c r="A1202">
        <v>60050</v>
      </c>
      <c r="B1202" t="s">
        <v>27414</v>
      </c>
      <c r="C1202" t="s">
        <v>27415</v>
      </c>
      <c r="D1202" t="s">
        <v>27416</v>
      </c>
      <c r="E1202" t="s">
        <v>27417</v>
      </c>
      <c r="F1202" t="s">
        <v>27418</v>
      </c>
      <c r="G1202" t="s">
        <v>27419</v>
      </c>
      <c r="H1202" t="s">
        <v>27420</v>
      </c>
      <c r="I1202" t="s">
        <v>27421</v>
      </c>
      <c r="J1202" t="s">
        <v>27422</v>
      </c>
      <c r="K1202" t="s">
        <v>27423</v>
      </c>
      <c r="L1202" t="s">
        <v>27424</v>
      </c>
      <c r="M1202" t="s">
        <v>27425</v>
      </c>
      <c r="N1202" t="s">
        <v>27426</v>
      </c>
      <c r="O1202">
        <f>-567.425293833097 -2.87865731388479 -664.917489194934</f>
        <v>-1235.2214403419157</v>
      </c>
      <c r="P1202">
        <f>-549.588531220232 -50.3203608921078 -369.229811891625</f>
        <v>-969.13870400396479</v>
      </c>
      <c r="Q1202" t="s">
        <v>27427</v>
      </c>
      <c r="R1202" t="s">
        <v>27428</v>
      </c>
      <c r="S1202" t="s">
        <v>27429</v>
      </c>
      <c r="T1202" t="s">
        <v>27430</v>
      </c>
      <c r="U1202" t="s">
        <v>27431</v>
      </c>
      <c r="V1202" t="s">
        <v>27432</v>
      </c>
      <c r="W1202" t="s">
        <v>27433</v>
      </c>
      <c r="X1202" t="s">
        <v>27434</v>
      </c>
      <c r="Y1202" t="s">
        <v>27435</v>
      </c>
    </row>
    <row r="1203" spans="1:25" x14ac:dyDescent="0.3">
      <c r="A1203">
        <v>60100</v>
      </c>
      <c r="B1203" t="s">
        <v>27436</v>
      </c>
      <c r="C1203" t="s">
        <v>27437</v>
      </c>
      <c r="D1203" t="s">
        <v>27438</v>
      </c>
      <c r="E1203" t="s">
        <v>27439</v>
      </c>
      <c r="F1203" t="s">
        <v>27440</v>
      </c>
      <c r="G1203" t="s">
        <v>27441</v>
      </c>
      <c r="H1203" t="s">
        <v>27442</v>
      </c>
      <c r="I1203" t="s">
        <v>27443</v>
      </c>
      <c r="J1203" t="s">
        <v>27444</v>
      </c>
      <c r="K1203" t="s">
        <v>27445</v>
      </c>
      <c r="L1203" t="s">
        <v>27446</v>
      </c>
      <c r="M1203" t="s">
        <v>27447</v>
      </c>
      <c r="N1203" t="s">
        <v>27448</v>
      </c>
      <c r="O1203">
        <f>-565.805839606401 -3.00983194059631 -664.964276894616</f>
        <v>-1233.7799484416132</v>
      </c>
      <c r="P1203">
        <f>-548.590933474667 -50.0732292282155 -369.179311951894</f>
        <v>-967.84347465477663</v>
      </c>
      <c r="Q1203" t="s">
        <v>27449</v>
      </c>
      <c r="R1203" t="s">
        <v>27450</v>
      </c>
      <c r="S1203" t="s">
        <v>27451</v>
      </c>
      <c r="T1203" t="s">
        <v>27452</v>
      </c>
      <c r="U1203" t="s">
        <v>27453</v>
      </c>
      <c r="V1203" t="s">
        <v>27454</v>
      </c>
      <c r="W1203" t="s">
        <v>27455</v>
      </c>
      <c r="X1203" t="s">
        <v>27456</v>
      </c>
      <c r="Y1203" t="s">
        <v>27457</v>
      </c>
    </row>
    <row r="1204" spans="1:25" x14ac:dyDescent="0.3">
      <c r="A1204">
        <v>60150</v>
      </c>
      <c r="B1204" t="s">
        <v>27458</v>
      </c>
      <c r="C1204" t="s">
        <v>27459</v>
      </c>
      <c r="D1204" t="s">
        <v>27460</v>
      </c>
      <c r="E1204" t="s">
        <v>27461</v>
      </c>
      <c r="F1204" t="s">
        <v>27462</v>
      </c>
      <c r="G1204" t="s">
        <v>27463</v>
      </c>
      <c r="H1204" t="s">
        <v>27464</v>
      </c>
      <c r="I1204" t="s">
        <v>27465</v>
      </c>
      <c r="J1204" t="s">
        <v>27466</v>
      </c>
      <c r="K1204" t="s">
        <v>27467</v>
      </c>
      <c r="L1204" t="s">
        <v>27468</v>
      </c>
      <c r="M1204" t="s">
        <v>27469</v>
      </c>
      <c r="N1204" t="s">
        <v>27470</v>
      </c>
      <c r="O1204">
        <f>-564.683646985667 -3.30828641556809 -664.911653791599</f>
        <v>-1232.903587192834</v>
      </c>
      <c r="P1204">
        <f>-547.75684630363 -49.9752720904009 -369.0473699842</f>
        <v>-966.77948837823101</v>
      </c>
      <c r="Q1204" t="s">
        <v>27471</v>
      </c>
      <c r="R1204" t="s">
        <v>27472</v>
      </c>
      <c r="S1204" t="s">
        <v>27473</v>
      </c>
      <c r="T1204" t="s">
        <v>27474</v>
      </c>
      <c r="U1204" t="s">
        <v>27475</v>
      </c>
      <c r="V1204" t="s">
        <v>27476</v>
      </c>
      <c r="W1204" t="s">
        <v>27477</v>
      </c>
      <c r="X1204" t="s">
        <v>27478</v>
      </c>
      <c r="Y1204" t="s">
        <v>27479</v>
      </c>
    </row>
    <row r="1205" spans="1:25" x14ac:dyDescent="0.3">
      <c r="A1205">
        <v>60200</v>
      </c>
      <c r="B1205" t="s">
        <v>27480</v>
      </c>
      <c r="C1205" t="s">
        <v>27481</v>
      </c>
      <c r="D1205" t="s">
        <v>27482</v>
      </c>
      <c r="E1205" t="s">
        <v>27483</v>
      </c>
      <c r="F1205" t="s">
        <v>27484</v>
      </c>
      <c r="G1205" t="s">
        <v>27485</v>
      </c>
      <c r="H1205" t="s">
        <v>27486</v>
      </c>
      <c r="I1205" t="s">
        <v>27487</v>
      </c>
      <c r="J1205" t="s">
        <v>27488</v>
      </c>
      <c r="K1205" t="s">
        <v>27489</v>
      </c>
      <c r="L1205" t="s">
        <v>27490</v>
      </c>
      <c r="M1205" t="s">
        <v>27491</v>
      </c>
      <c r="N1205" t="s">
        <v>27492</v>
      </c>
      <c r="O1205">
        <f>-564.263975918666 -3.3272048567826 -664.928299921091</f>
        <v>-1232.5194806965396</v>
      </c>
      <c r="P1205">
        <f>-547.408092162204 -49.8023075693404 -369.029690220678</f>
        <v>-966.24008995222243</v>
      </c>
      <c r="Q1205" t="s">
        <v>27493</v>
      </c>
      <c r="R1205" t="s">
        <v>27494</v>
      </c>
      <c r="S1205" t="s">
        <v>27495</v>
      </c>
      <c r="T1205" t="s">
        <v>27496</v>
      </c>
      <c r="U1205" t="s">
        <v>27497</v>
      </c>
      <c r="V1205" t="s">
        <v>27498</v>
      </c>
      <c r="W1205" t="s">
        <v>27499</v>
      </c>
      <c r="X1205" t="s">
        <v>27500</v>
      </c>
      <c r="Y1205" t="s">
        <v>27501</v>
      </c>
    </row>
    <row r="1206" spans="1:25" x14ac:dyDescent="0.3">
      <c r="A1206">
        <v>60250</v>
      </c>
      <c r="B1206" t="s">
        <v>27502</v>
      </c>
      <c r="C1206" t="s">
        <v>27503</v>
      </c>
      <c r="D1206" t="s">
        <v>27504</v>
      </c>
      <c r="E1206" t="s">
        <v>27505</v>
      </c>
      <c r="F1206" t="s">
        <v>27506</v>
      </c>
      <c r="G1206" t="s">
        <v>27507</v>
      </c>
      <c r="H1206" t="s">
        <v>27508</v>
      </c>
      <c r="I1206" t="s">
        <v>27509</v>
      </c>
      <c r="J1206" t="s">
        <v>27510</v>
      </c>
      <c r="K1206" t="s">
        <v>27511</v>
      </c>
      <c r="L1206" t="s">
        <v>27512</v>
      </c>
      <c r="M1206" t="s">
        <v>27513</v>
      </c>
      <c r="N1206" t="s">
        <v>27514</v>
      </c>
      <c r="O1206">
        <f>-563.239983463588 -3.46639085814627 -664.96459271497</f>
        <v>-1231.6709670367043</v>
      </c>
      <c r="P1206">
        <f>-546.744689349025 -49.6485474178735 -368.99981054498</f>
        <v>-965.39304731187849</v>
      </c>
      <c r="Q1206" t="s">
        <v>27515</v>
      </c>
      <c r="R1206" t="s">
        <v>27516</v>
      </c>
      <c r="S1206" t="s">
        <v>27517</v>
      </c>
      <c r="T1206" t="s">
        <v>27518</v>
      </c>
      <c r="U1206" t="s">
        <v>27519</v>
      </c>
      <c r="V1206" t="s">
        <v>27520</v>
      </c>
      <c r="W1206" t="s">
        <v>27521</v>
      </c>
      <c r="X1206" t="s">
        <v>27522</v>
      </c>
      <c r="Y1206" t="s">
        <v>27523</v>
      </c>
    </row>
    <row r="1207" spans="1:25" x14ac:dyDescent="0.3">
      <c r="A1207">
        <v>60300</v>
      </c>
      <c r="B1207" t="s">
        <v>27524</v>
      </c>
      <c r="C1207" t="s">
        <v>27525</v>
      </c>
      <c r="D1207" t="s">
        <v>27526</v>
      </c>
      <c r="E1207" t="s">
        <v>27527</v>
      </c>
      <c r="F1207" t="s">
        <v>27528</v>
      </c>
      <c r="G1207" t="s">
        <v>27529</v>
      </c>
      <c r="H1207" t="s">
        <v>27530</v>
      </c>
      <c r="I1207" t="s">
        <v>27531</v>
      </c>
      <c r="J1207" t="s">
        <v>27532</v>
      </c>
      <c r="K1207" t="s">
        <v>27533</v>
      </c>
      <c r="L1207" t="s">
        <v>27534</v>
      </c>
      <c r="M1207" t="s">
        <v>27535</v>
      </c>
      <c r="N1207" t="s">
        <v>27536</v>
      </c>
      <c r="O1207">
        <f>-562.740595172811 -3.57175800935875 -664.950879943636</f>
        <v>-1231.2632331258058</v>
      </c>
      <c r="P1207">
        <f>-546.430397639075 -49.8188738105207 -368.985986017218</f>
        <v>-965.23525746681366</v>
      </c>
      <c r="Q1207" t="s">
        <v>27537</v>
      </c>
      <c r="R1207" t="s">
        <v>27538</v>
      </c>
      <c r="S1207" t="s">
        <v>27539</v>
      </c>
      <c r="T1207" t="s">
        <v>27540</v>
      </c>
      <c r="U1207" t="s">
        <v>27541</v>
      </c>
      <c r="V1207" t="s">
        <v>27542</v>
      </c>
      <c r="W1207" t="s">
        <v>27543</v>
      </c>
      <c r="X1207" t="s">
        <v>27544</v>
      </c>
      <c r="Y1207" t="s">
        <v>27545</v>
      </c>
    </row>
    <row r="1208" spans="1:25" x14ac:dyDescent="0.3">
      <c r="A1208">
        <v>60350</v>
      </c>
      <c r="B1208" t="s">
        <v>27546</v>
      </c>
      <c r="C1208" t="s">
        <v>27547</v>
      </c>
      <c r="D1208" t="s">
        <v>27548</v>
      </c>
      <c r="E1208" t="s">
        <v>27549</v>
      </c>
      <c r="F1208" t="s">
        <v>27550</v>
      </c>
      <c r="G1208" t="s">
        <v>27551</v>
      </c>
      <c r="H1208" t="s">
        <v>27552</v>
      </c>
      <c r="I1208" t="s">
        <v>27553</v>
      </c>
      <c r="J1208" t="s">
        <v>27554</v>
      </c>
      <c r="K1208" t="s">
        <v>27555</v>
      </c>
      <c r="L1208" t="s">
        <v>27556</v>
      </c>
      <c r="M1208" t="s">
        <v>27557</v>
      </c>
      <c r="N1208" t="s">
        <v>27558</v>
      </c>
      <c r="O1208">
        <f>-561.640693599842 -4.16112601021769 -664.804971464757</f>
        <v>-1230.6067910748168</v>
      </c>
      <c r="P1208">
        <f>-545.523586470266 -50.207983589853 -368.798388168455</f>
        <v>-964.52995822857406</v>
      </c>
      <c r="Q1208" t="s">
        <v>27559</v>
      </c>
      <c r="R1208" t="s">
        <v>27560</v>
      </c>
      <c r="S1208" t="s">
        <v>27561</v>
      </c>
      <c r="T1208" t="s">
        <v>27562</v>
      </c>
      <c r="U1208" t="s">
        <v>27563</v>
      </c>
      <c r="V1208" t="s">
        <v>27564</v>
      </c>
      <c r="W1208" t="s">
        <v>27565</v>
      </c>
      <c r="X1208" t="s">
        <v>27566</v>
      </c>
      <c r="Y1208" t="s">
        <v>27567</v>
      </c>
    </row>
    <row r="1209" spans="1:25" x14ac:dyDescent="0.3">
      <c r="A1209">
        <v>60400</v>
      </c>
      <c r="B1209" t="s">
        <v>27568</v>
      </c>
      <c r="C1209" t="s">
        <v>27569</v>
      </c>
      <c r="D1209" t="s">
        <v>27570</v>
      </c>
      <c r="E1209" t="s">
        <v>27571</v>
      </c>
      <c r="F1209" t="s">
        <v>27572</v>
      </c>
      <c r="G1209" t="s">
        <v>27573</v>
      </c>
      <c r="H1209" t="s">
        <v>27574</v>
      </c>
      <c r="I1209" t="s">
        <v>27575</v>
      </c>
      <c r="J1209" t="s">
        <v>27576</v>
      </c>
      <c r="K1209" t="s">
        <v>27577</v>
      </c>
      <c r="L1209" t="s">
        <v>27578</v>
      </c>
      <c r="M1209" t="s">
        <v>27579</v>
      </c>
      <c r="N1209" t="s">
        <v>27580</v>
      </c>
      <c r="O1209">
        <f>-561.198823688223 -4.5025063587957 -664.700159705197</f>
        <v>-1230.4014897522156</v>
      </c>
      <c r="P1209">
        <f>-544.934084414513 -50.2759005902653 -368.65922640778</f>
        <v>-963.86921141255834</v>
      </c>
      <c r="Q1209" t="s">
        <v>27581</v>
      </c>
      <c r="R1209" t="s">
        <v>27582</v>
      </c>
      <c r="S1209" t="s">
        <v>27583</v>
      </c>
      <c r="T1209" t="s">
        <v>27584</v>
      </c>
      <c r="U1209" t="s">
        <v>27585</v>
      </c>
      <c r="V1209" t="s">
        <v>27586</v>
      </c>
      <c r="W1209" t="s">
        <v>27587</v>
      </c>
      <c r="X1209" t="s">
        <v>27588</v>
      </c>
      <c r="Y1209" t="s">
        <v>27589</v>
      </c>
    </row>
    <row r="1210" spans="1:25" x14ac:dyDescent="0.3">
      <c r="A1210">
        <v>60450</v>
      </c>
      <c r="B1210" t="s">
        <v>27590</v>
      </c>
      <c r="C1210" t="s">
        <v>27591</v>
      </c>
      <c r="D1210" t="s">
        <v>27592</v>
      </c>
      <c r="E1210" t="s">
        <v>27593</v>
      </c>
      <c r="F1210" t="s">
        <v>27594</v>
      </c>
      <c r="G1210" t="s">
        <v>27595</v>
      </c>
      <c r="H1210" t="s">
        <v>27596</v>
      </c>
      <c r="I1210" t="s">
        <v>27597</v>
      </c>
      <c r="J1210" t="s">
        <v>27598</v>
      </c>
      <c r="K1210" t="s">
        <v>27599</v>
      </c>
      <c r="L1210" t="s">
        <v>27600</v>
      </c>
      <c r="M1210" t="s">
        <v>27601</v>
      </c>
      <c r="N1210" t="s">
        <v>27602</v>
      </c>
      <c r="O1210">
        <f>-560.821973849349 -4.82996232357209 -664.576677089313</f>
        <v>-1230.2286132622339</v>
      </c>
      <c r="P1210">
        <f>-544.382768039496 -50.2454075975893 -368.490220916718</f>
        <v>-963.11839655380322</v>
      </c>
      <c r="Q1210" t="s">
        <v>27603</v>
      </c>
      <c r="R1210" t="s">
        <v>27604</v>
      </c>
      <c r="S1210" t="s">
        <v>27605</v>
      </c>
      <c r="T1210" t="s">
        <v>27606</v>
      </c>
      <c r="U1210" t="s">
        <v>27607</v>
      </c>
      <c r="V1210" t="s">
        <v>27608</v>
      </c>
      <c r="W1210" t="s">
        <v>27609</v>
      </c>
      <c r="X1210" t="s">
        <v>27610</v>
      </c>
      <c r="Y1210" t="s">
        <v>27611</v>
      </c>
    </row>
    <row r="1211" spans="1:25" x14ac:dyDescent="0.3">
      <c r="A1211">
        <v>60500</v>
      </c>
      <c r="B1211" t="s">
        <v>27612</v>
      </c>
      <c r="C1211" t="s">
        <v>27613</v>
      </c>
      <c r="D1211" t="s">
        <v>27614</v>
      </c>
      <c r="E1211" t="s">
        <v>27615</v>
      </c>
      <c r="F1211" t="s">
        <v>27616</v>
      </c>
      <c r="G1211" t="s">
        <v>27617</v>
      </c>
      <c r="H1211" t="s">
        <v>27618</v>
      </c>
      <c r="I1211" t="s">
        <v>27619</v>
      </c>
      <c r="J1211" t="s">
        <v>27620</v>
      </c>
      <c r="K1211" t="s">
        <v>27621</v>
      </c>
      <c r="L1211" t="s">
        <v>27622</v>
      </c>
      <c r="M1211" t="s">
        <v>27623</v>
      </c>
      <c r="N1211" t="s">
        <v>27624</v>
      </c>
      <c r="O1211">
        <f>-560.347950560077 -5.36823830693606 -664.316799735474</f>
        <v>-1230.032988602487</v>
      </c>
      <c r="P1211">
        <f>-543.361374620375 -50.0973889750992 -368.15674967964</f>
        <v>-961.61551327511415</v>
      </c>
      <c r="Q1211" t="s">
        <v>27625</v>
      </c>
      <c r="R1211" t="s">
        <v>27626</v>
      </c>
      <c r="S1211" t="s">
        <v>27627</v>
      </c>
      <c r="T1211" t="s">
        <v>27628</v>
      </c>
      <c r="U1211" t="s">
        <v>27629</v>
      </c>
      <c r="V1211" t="s">
        <v>27630</v>
      </c>
      <c r="W1211" t="s">
        <v>27631</v>
      </c>
      <c r="X1211" t="s">
        <v>27632</v>
      </c>
      <c r="Y1211" t="s">
        <v>27633</v>
      </c>
    </row>
    <row r="1212" spans="1:25" x14ac:dyDescent="0.3">
      <c r="A1212">
        <v>60550</v>
      </c>
      <c r="B1212" t="s">
        <v>27634</v>
      </c>
      <c r="C1212" t="s">
        <v>27635</v>
      </c>
      <c r="D1212" t="s">
        <v>27636</v>
      </c>
      <c r="E1212" t="s">
        <v>27637</v>
      </c>
      <c r="F1212" t="s">
        <v>27638</v>
      </c>
      <c r="G1212" t="s">
        <v>27639</v>
      </c>
      <c r="H1212" t="s">
        <v>27640</v>
      </c>
      <c r="I1212" t="s">
        <v>27641</v>
      </c>
      <c r="J1212" t="s">
        <v>27642</v>
      </c>
      <c r="K1212" t="s">
        <v>27643</v>
      </c>
      <c r="L1212" t="s">
        <v>27644</v>
      </c>
      <c r="M1212" t="s">
        <v>27645</v>
      </c>
      <c r="N1212" t="s">
        <v>27646</v>
      </c>
      <c r="O1212">
        <f>-560.209248893752 -5.66598564663059 -664.143079660843</f>
        <v>-1230.0183142012256</v>
      </c>
      <c r="P1212">
        <f>-542.906610377151 -50.1255119265752 -367.960702502284</f>
        <v>-960.99282480601016</v>
      </c>
      <c r="Q1212" t="s">
        <v>27647</v>
      </c>
      <c r="R1212" t="s">
        <v>27648</v>
      </c>
      <c r="S1212" t="s">
        <v>27649</v>
      </c>
      <c r="T1212" t="s">
        <v>27650</v>
      </c>
      <c r="U1212" t="s">
        <v>27651</v>
      </c>
      <c r="V1212" t="s">
        <v>27652</v>
      </c>
      <c r="W1212" t="s">
        <v>27653</v>
      </c>
      <c r="X1212" t="s">
        <v>27654</v>
      </c>
      <c r="Y1212" t="s">
        <v>27655</v>
      </c>
    </row>
    <row r="1213" spans="1:25" x14ac:dyDescent="0.3">
      <c r="A1213">
        <v>60600</v>
      </c>
      <c r="B1213" t="s">
        <v>27656</v>
      </c>
      <c r="C1213" t="s">
        <v>27657</v>
      </c>
      <c r="D1213" t="s">
        <v>27658</v>
      </c>
      <c r="E1213" t="s">
        <v>27659</v>
      </c>
      <c r="F1213" t="s">
        <v>27660</v>
      </c>
      <c r="G1213" t="s">
        <v>27661</v>
      </c>
      <c r="H1213" t="s">
        <v>27662</v>
      </c>
      <c r="I1213" t="s">
        <v>27663</v>
      </c>
      <c r="J1213" t="s">
        <v>27664</v>
      </c>
      <c r="K1213" t="s">
        <v>27665</v>
      </c>
      <c r="L1213" t="s">
        <v>27666</v>
      </c>
      <c r="M1213" t="s">
        <v>27667</v>
      </c>
      <c r="N1213" t="s">
        <v>27668</v>
      </c>
      <c r="O1213">
        <f>-560.074749459326 -6.07377005897115 -663.99132927725</f>
        <v>-1230.1398487955471</v>
      </c>
      <c r="P1213">
        <f>-542.747628189367 -50.3918997959026 -367.789189720183</f>
        <v>-960.92871770545264</v>
      </c>
      <c r="Q1213" t="s">
        <v>27669</v>
      </c>
      <c r="R1213" t="s">
        <v>27670</v>
      </c>
      <c r="S1213" t="s">
        <v>27671</v>
      </c>
      <c r="T1213" t="s">
        <v>27672</v>
      </c>
      <c r="U1213" t="s">
        <v>27673</v>
      </c>
      <c r="V1213" t="s">
        <v>27674</v>
      </c>
      <c r="W1213" t="s">
        <v>27675</v>
      </c>
      <c r="X1213" t="s">
        <v>27676</v>
      </c>
      <c r="Y1213" t="s">
        <v>27677</v>
      </c>
    </row>
    <row r="1214" spans="1:25" x14ac:dyDescent="0.3">
      <c r="A1214">
        <v>60650</v>
      </c>
      <c r="B1214" t="s">
        <v>27678</v>
      </c>
      <c r="C1214" t="s">
        <v>27679</v>
      </c>
      <c r="D1214" t="s">
        <v>27680</v>
      </c>
      <c r="E1214" t="s">
        <v>27681</v>
      </c>
      <c r="F1214" t="s">
        <v>27682</v>
      </c>
      <c r="G1214" t="s">
        <v>27683</v>
      </c>
      <c r="H1214" t="s">
        <v>27684</v>
      </c>
      <c r="I1214" t="s">
        <v>27685</v>
      </c>
      <c r="J1214" t="s">
        <v>27686</v>
      </c>
      <c r="K1214" t="s">
        <v>27687</v>
      </c>
      <c r="L1214" t="s">
        <v>27688</v>
      </c>
      <c r="M1214" t="s">
        <v>27689</v>
      </c>
      <c r="N1214" t="s">
        <v>27690</v>
      </c>
      <c r="O1214">
        <f>-560.14353578078 -6.35149212903411 -663.855077498644</f>
        <v>-1230.3501054084581</v>
      </c>
      <c r="P1214">
        <f>-542.587980080146 -50.8088647309185 -367.687332983848</f>
        <v>-961.08417779491253</v>
      </c>
      <c r="Q1214" t="s">
        <v>27691</v>
      </c>
      <c r="R1214" t="s">
        <v>27692</v>
      </c>
      <c r="S1214" t="s">
        <v>27693</v>
      </c>
      <c r="T1214" t="s">
        <v>27694</v>
      </c>
      <c r="U1214" t="s">
        <v>27695</v>
      </c>
      <c r="V1214" t="s">
        <v>27696</v>
      </c>
      <c r="W1214" t="s">
        <v>27697</v>
      </c>
      <c r="X1214" t="s">
        <v>27698</v>
      </c>
      <c r="Y1214" t="s">
        <v>27699</v>
      </c>
    </row>
    <row r="1215" spans="1:25" x14ac:dyDescent="0.3">
      <c r="A1215">
        <v>60700</v>
      </c>
      <c r="B1215" t="s">
        <v>27700</v>
      </c>
      <c r="C1215" t="s">
        <v>27701</v>
      </c>
      <c r="D1215" t="s">
        <v>27702</v>
      </c>
      <c r="E1215" t="s">
        <v>27703</v>
      </c>
      <c r="F1215" t="s">
        <v>27704</v>
      </c>
      <c r="G1215" t="s">
        <v>27705</v>
      </c>
      <c r="H1215" t="s">
        <v>27706</v>
      </c>
      <c r="I1215" t="s">
        <v>27707</v>
      </c>
      <c r="J1215" t="s">
        <v>27708</v>
      </c>
      <c r="K1215" t="s">
        <v>27709</v>
      </c>
      <c r="L1215" t="s">
        <v>27710</v>
      </c>
      <c r="M1215" t="s">
        <v>27711</v>
      </c>
      <c r="N1215" t="s">
        <v>27712</v>
      </c>
      <c r="O1215">
        <f>-560.397528095332 -6.61729785016178 -663.690163734747</f>
        <v>-1230.7049896802407</v>
      </c>
      <c r="P1215">
        <f>-542.808905514396 -50.6014590270277 -367.45375414226</f>
        <v>-960.86411868368361</v>
      </c>
      <c r="Q1215" t="s">
        <v>27713</v>
      </c>
      <c r="R1215" t="s">
        <v>27714</v>
      </c>
      <c r="S1215" t="s">
        <v>27715</v>
      </c>
      <c r="T1215" t="s">
        <v>27716</v>
      </c>
      <c r="U1215" t="s">
        <v>27717</v>
      </c>
      <c r="V1215" t="s">
        <v>27718</v>
      </c>
      <c r="W1215" t="s">
        <v>27719</v>
      </c>
      <c r="X1215" t="s">
        <v>27720</v>
      </c>
      <c r="Y1215" t="s">
        <v>27721</v>
      </c>
    </row>
    <row r="1216" spans="1:25" x14ac:dyDescent="0.3">
      <c r="A1216">
        <v>60750</v>
      </c>
      <c r="B1216" t="s">
        <v>27722</v>
      </c>
      <c r="C1216" t="s">
        <v>27723</v>
      </c>
      <c r="D1216" t="s">
        <v>27724</v>
      </c>
      <c r="E1216" t="s">
        <v>27725</v>
      </c>
      <c r="F1216" t="s">
        <v>27726</v>
      </c>
      <c r="G1216" t="s">
        <v>27727</v>
      </c>
      <c r="H1216" t="s">
        <v>27728</v>
      </c>
      <c r="I1216" t="s">
        <v>27729</v>
      </c>
      <c r="J1216" t="s">
        <v>27730</v>
      </c>
      <c r="K1216" t="s">
        <v>27731</v>
      </c>
      <c r="L1216" t="s">
        <v>27732</v>
      </c>
      <c r="M1216" t="s">
        <v>27733</v>
      </c>
      <c r="N1216" t="s">
        <v>27734</v>
      </c>
      <c r="O1216">
        <f>-560.433132353828 -6.81793264241196 -663.633194333449</f>
        <v>-1230.884259329689</v>
      </c>
      <c r="P1216">
        <f>-542.983542038656 -50.5890397865587 -367.356930126933</f>
        <v>-960.92951195214766</v>
      </c>
      <c r="Q1216" t="s">
        <v>27735</v>
      </c>
      <c r="R1216" t="s">
        <v>27736</v>
      </c>
      <c r="S1216" t="s">
        <v>27737</v>
      </c>
      <c r="T1216" t="s">
        <v>27738</v>
      </c>
      <c r="U1216" t="s">
        <v>27739</v>
      </c>
      <c r="V1216" t="s">
        <v>27740</v>
      </c>
      <c r="W1216" t="s">
        <v>27741</v>
      </c>
      <c r="X1216" t="s">
        <v>27742</v>
      </c>
      <c r="Y1216" t="s">
        <v>27743</v>
      </c>
    </row>
    <row r="1217" spans="1:25" x14ac:dyDescent="0.3">
      <c r="A1217">
        <v>60800</v>
      </c>
      <c r="B1217" t="s">
        <v>27744</v>
      </c>
      <c r="C1217" t="s">
        <v>27745</v>
      </c>
      <c r="D1217" t="s">
        <v>27746</v>
      </c>
      <c r="E1217" t="s">
        <v>27747</v>
      </c>
      <c r="F1217" t="s">
        <v>27748</v>
      </c>
      <c r="G1217" t="s">
        <v>27749</v>
      </c>
      <c r="H1217" t="s">
        <v>27750</v>
      </c>
      <c r="I1217" t="s">
        <v>27751</v>
      </c>
      <c r="J1217" t="s">
        <v>27752</v>
      </c>
      <c r="K1217" t="s">
        <v>27753</v>
      </c>
      <c r="L1217" t="s">
        <v>27754</v>
      </c>
      <c r="M1217" t="s">
        <v>27755</v>
      </c>
      <c r="N1217" t="s">
        <v>27756</v>
      </c>
      <c r="O1217">
        <f>-560.864147918238 -7.40395967590644 -663.503883179923</f>
        <v>-1231.7719907740675</v>
      </c>
      <c r="P1217">
        <f>-543.298233496422 -51.0797679780351 -367.220447972443</f>
        <v>-961.59844944690008</v>
      </c>
      <c r="Q1217" t="s">
        <v>27757</v>
      </c>
      <c r="R1217" t="s">
        <v>27758</v>
      </c>
      <c r="S1217" t="s">
        <v>27759</v>
      </c>
      <c r="T1217" t="s">
        <v>27760</v>
      </c>
      <c r="U1217" t="s">
        <v>27761</v>
      </c>
      <c r="V1217" t="s">
        <v>27762</v>
      </c>
      <c r="W1217" t="s">
        <v>27763</v>
      </c>
      <c r="X1217" t="s">
        <v>27764</v>
      </c>
      <c r="Y1217" t="s">
        <v>27765</v>
      </c>
    </row>
    <row r="1218" spans="1:25" x14ac:dyDescent="0.3">
      <c r="A1218">
        <v>60850</v>
      </c>
      <c r="B1218" t="s">
        <v>27766</v>
      </c>
      <c r="C1218" t="s">
        <v>27767</v>
      </c>
      <c r="D1218" t="s">
        <v>27768</v>
      </c>
      <c r="E1218" t="s">
        <v>27769</v>
      </c>
      <c r="F1218" t="s">
        <v>27770</v>
      </c>
      <c r="G1218" t="s">
        <v>27771</v>
      </c>
      <c r="H1218" t="s">
        <v>27772</v>
      </c>
      <c r="I1218" t="s">
        <v>27773</v>
      </c>
      <c r="J1218" t="s">
        <v>27774</v>
      </c>
      <c r="K1218" t="s">
        <v>27775</v>
      </c>
      <c r="L1218" t="s">
        <v>27776</v>
      </c>
      <c r="M1218" t="s">
        <v>27777</v>
      </c>
      <c r="N1218" t="s">
        <v>27778</v>
      </c>
      <c r="O1218">
        <f>-561.643258824844 -7.75529739323679 -663.38976406177</f>
        <v>-1232.7883202798507</v>
      </c>
      <c r="P1218">
        <f>-543.608638445095 -51.2123523257565 -367.102388811365</f>
        <v>-961.92337958221651</v>
      </c>
      <c r="Q1218" t="s">
        <v>27779</v>
      </c>
      <c r="R1218" t="s">
        <v>27780</v>
      </c>
      <c r="S1218" t="s">
        <v>27781</v>
      </c>
      <c r="T1218" t="s">
        <v>27782</v>
      </c>
      <c r="U1218" t="s">
        <v>27783</v>
      </c>
      <c r="V1218" t="s">
        <v>27784</v>
      </c>
      <c r="W1218" t="s">
        <v>27785</v>
      </c>
      <c r="X1218" t="s">
        <v>27786</v>
      </c>
      <c r="Y1218" t="s">
        <v>27787</v>
      </c>
    </row>
    <row r="1219" spans="1:25" x14ac:dyDescent="0.3">
      <c r="A1219">
        <v>60900</v>
      </c>
      <c r="B1219" t="s">
        <v>27788</v>
      </c>
      <c r="C1219" t="s">
        <v>27789</v>
      </c>
      <c r="D1219" t="s">
        <v>27790</v>
      </c>
      <c r="E1219" t="s">
        <v>27791</v>
      </c>
      <c r="F1219" t="s">
        <v>27792</v>
      </c>
      <c r="G1219" t="s">
        <v>27793</v>
      </c>
      <c r="H1219" t="s">
        <v>27794</v>
      </c>
      <c r="I1219" t="s">
        <v>27795</v>
      </c>
      <c r="J1219" t="s">
        <v>27796</v>
      </c>
      <c r="K1219" t="s">
        <v>27797</v>
      </c>
      <c r="L1219" t="s">
        <v>27798</v>
      </c>
      <c r="M1219" t="s">
        <v>27799</v>
      </c>
      <c r="N1219" t="s">
        <v>27800</v>
      </c>
      <c r="O1219">
        <f>-562.017259766719 -7.8895808799723 -663.376838458045</f>
        <v>-1233.2836791047362</v>
      </c>
      <c r="P1219">
        <f>-543.942155230656 -51.1770753511548 -367.067159865296</f>
        <v>-962.18639044710676</v>
      </c>
      <c r="Q1219" t="s">
        <v>27801</v>
      </c>
      <c r="R1219" t="s">
        <v>27802</v>
      </c>
      <c r="S1219" t="s">
        <v>27803</v>
      </c>
      <c r="T1219" t="s">
        <v>27804</v>
      </c>
      <c r="U1219" t="s">
        <v>27805</v>
      </c>
      <c r="V1219" t="s">
        <v>27806</v>
      </c>
      <c r="W1219" t="s">
        <v>27807</v>
      </c>
      <c r="X1219" t="s">
        <v>27808</v>
      </c>
      <c r="Y1219" t="s">
        <v>27809</v>
      </c>
    </row>
    <row r="1220" spans="1:25" x14ac:dyDescent="0.3">
      <c r="A1220">
        <v>60950</v>
      </c>
      <c r="B1220" t="s">
        <v>27810</v>
      </c>
      <c r="C1220" t="s">
        <v>27811</v>
      </c>
      <c r="D1220" t="s">
        <v>27812</v>
      </c>
      <c r="E1220" t="s">
        <v>27813</v>
      </c>
      <c r="F1220" t="s">
        <v>27814</v>
      </c>
      <c r="G1220" t="s">
        <v>27815</v>
      </c>
      <c r="H1220" t="s">
        <v>27816</v>
      </c>
      <c r="I1220" t="s">
        <v>27817</v>
      </c>
      <c r="J1220" t="s">
        <v>27818</v>
      </c>
      <c r="K1220" t="s">
        <v>27819</v>
      </c>
      <c r="L1220" t="s">
        <v>27820</v>
      </c>
      <c r="M1220" t="s">
        <v>27821</v>
      </c>
      <c r="N1220" t="s">
        <v>27822</v>
      </c>
      <c r="O1220">
        <f>-562.400268788528 -8.09713841088524 -663.39113278667</f>
        <v>-1233.8885399860833</v>
      </c>
      <c r="P1220">
        <f>-544.402675252434 -51.4313889380137 -367.083469044572</f>
        <v>-962.91753323501973</v>
      </c>
      <c r="Q1220" t="s">
        <v>27823</v>
      </c>
      <c r="R1220" t="s">
        <v>27824</v>
      </c>
      <c r="S1220" t="s">
        <v>27825</v>
      </c>
      <c r="T1220" t="s">
        <v>27826</v>
      </c>
      <c r="U1220" t="s">
        <v>27827</v>
      </c>
      <c r="V1220" t="s">
        <v>27828</v>
      </c>
      <c r="W1220" t="s">
        <v>27829</v>
      </c>
      <c r="X1220" t="s">
        <v>27830</v>
      </c>
      <c r="Y1220" t="s">
        <v>27831</v>
      </c>
    </row>
    <row r="1221" spans="1:25" x14ac:dyDescent="0.3">
      <c r="A1221">
        <v>61000</v>
      </c>
      <c r="B1221" t="s">
        <v>27832</v>
      </c>
      <c r="C1221" t="s">
        <v>27833</v>
      </c>
      <c r="D1221" t="s">
        <v>27834</v>
      </c>
      <c r="E1221" t="s">
        <v>27835</v>
      </c>
      <c r="F1221" t="s">
        <v>27836</v>
      </c>
      <c r="G1221" t="s">
        <v>27837</v>
      </c>
      <c r="H1221" t="s">
        <v>27838</v>
      </c>
      <c r="I1221" t="s">
        <v>27839</v>
      </c>
      <c r="J1221" t="s">
        <v>27840</v>
      </c>
      <c r="K1221" t="s">
        <v>27841</v>
      </c>
      <c r="L1221" t="s">
        <v>27842</v>
      </c>
      <c r="M1221" t="s">
        <v>27843</v>
      </c>
      <c r="N1221" t="s">
        <v>27844</v>
      </c>
      <c r="O1221">
        <f>-563.284059143714 -8.54698205035311 -663.353301263273</f>
        <v>-1235.1843424573401</v>
      </c>
      <c r="P1221">
        <f>-545.584144369364 -52.377476968886 -367.100706502419</f>
        <v>-965.06232784066901</v>
      </c>
      <c r="Q1221" t="s">
        <v>27845</v>
      </c>
      <c r="R1221" t="s">
        <v>27846</v>
      </c>
      <c r="S1221" t="s">
        <v>27847</v>
      </c>
      <c r="T1221" t="s">
        <v>27848</v>
      </c>
      <c r="U1221" t="s">
        <v>27849</v>
      </c>
      <c r="V1221" t="s">
        <v>27850</v>
      </c>
      <c r="W1221" t="s">
        <v>27851</v>
      </c>
      <c r="X1221" t="s">
        <v>27852</v>
      </c>
      <c r="Y1221" t="s">
        <v>27853</v>
      </c>
    </row>
    <row r="1222" spans="1:25" x14ac:dyDescent="0.3">
      <c r="A1222">
        <v>61050</v>
      </c>
      <c r="B1222" t="s">
        <v>27854</v>
      </c>
      <c r="C1222" t="s">
        <v>27855</v>
      </c>
      <c r="D1222" t="s">
        <v>27856</v>
      </c>
      <c r="E1222" t="s">
        <v>27857</v>
      </c>
      <c r="F1222" t="s">
        <v>27858</v>
      </c>
      <c r="G1222" t="s">
        <v>27859</v>
      </c>
      <c r="H1222" t="s">
        <v>27860</v>
      </c>
      <c r="I1222" t="s">
        <v>27861</v>
      </c>
      <c r="J1222" t="s">
        <v>27862</v>
      </c>
      <c r="K1222" t="s">
        <v>27863</v>
      </c>
      <c r="L1222" t="s">
        <v>27864</v>
      </c>
      <c r="M1222" t="s">
        <v>27865</v>
      </c>
      <c r="N1222" t="s">
        <v>27866</v>
      </c>
      <c r="O1222">
        <f>-564.48400105865 -8.93114550424639 -663.281345425008</f>
        <v>-1236.6964919879044</v>
      </c>
      <c r="P1222">
        <f>-546.958321290382 -52.7900802957788 -367.022701268084</f>
        <v>-966.77110285424476</v>
      </c>
      <c r="Q1222" t="s">
        <v>27867</v>
      </c>
      <c r="R1222" t="s">
        <v>27868</v>
      </c>
      <c r="S1222" t="s">
        <v>27869</v>
      </c>
      <c r="T1222" t="s">
        <v>27870</v>
      </c>
      <c r="U1222" t="s">
        <v>27871</v>
      </c>
      <c r="V1222" t="s">
        <v>27872</v>
      </c>
      <c r="W1222" t="s">
        <v>27873</v>
      </c>
      <c r="X1222" t="s">
        <v>27874</v>
      </c>
      <c r="Y1222" t="s">
        <v>27875</v>
      </c>
    </row>
    <row r="1223" spans="1:25" x14ac:dyDescent="0.3">
      <c r="A1223">
        <v>61100</v>
      </c>
      <c r="B1223" t="s">
        <v>27876</v>
      </c>
      <c r="C1223" t="s">
        <v>27877</v>
      </c>
      <c r="D1223" t="s">
        <v>27878</v>
      </c>
      <c r="E1223" t="s">
        <v>27879</v>
      </c>
      <c r="F1223" t="s">
        <v>27880</v>
      </c>
      <c r="G1223" t="s">
        <v>27881</v>
      </c>
      <c r="H1223" t="s">
        <v>27882</v>
      </c>
      <c r="I1223" t="s">
        <v>27883</v>
      </c>
      <c r="J1223" t="s">
        <v>27884</v>
      </c>
      <c r="K1223" t="s">
        <v>27885</v>
      </c>
      <c r="L1223" t="s">
        <v>27886</v>
      </c>
      <c r="M1223" t="s">
        <v>27887</v>
      </c>
      <c r="N1223" t="s">
        <v>27888</v>
      </c>
      <c r="O1223">
        <f>-565.038413711056 -9.09891645862785 -663.241382757062</f>
        <v>-1237.3787129267457</v>
      </c>
      <c r="P1223">
        <f>-547.507093640973 -52.8938585445603 -366.973501585153</f>
        <v>-967.37445377068639</v>
      </c>
      <c r="Q1223" t="s">
        <v>27889</v>
      </c>
      <c r="R1223" t="s">
        <v>27890</v>
      </c>
      <c r="S1223" t="s">
        <v>27891</v>
      </c>
      <c r="T1223" t="s">
        <v>27892</v>
      </c>
      <c r="U1223" t="s">
        <v>27893</v>
      </c>
      <c r="V1223" t="s">
        <v>27894</v>
      </c>
      <c r="W1223" t="s">
        <v>27895</v>
      </c>
      <c r="X1223" t="s">
        <v>27896</v>
      </c>
      <c r="Y1223" t="s">
        <v>27897</v>
      </c>
    </row>
    <row r="1224" spans="1:25" x14ac:dyDescent="0.3">
      <c r="A1224">
        <v>61150</v>
      </c>
      <c r="B1224" t="s">
        <v>27898</v>
      </c>
      <c r="C1224" t="s">
        <v>27899</v>
      </c>
      <c r="D1224" t="s">
        <v>27900</v>
      </c>
      <c r="E1224" t="s">
        <v>27901</v>
      </c>
      <c r="F1224" t="s">
        <v>27902</v>
      </c>
      <c r="G1224" t="s">
        <v>27903</v>
      </c>
      <c r="H1224" t="s">
        <v>27904</v>
      </c>
      <c r="I1224" t="s">
        <v>27905</v>
      </c>
      <c r="J1224" t="s">
        <v>27906</v>
      </c>
      <c r="K1224" t="s">
        <v>27907</v>
      </c>
      <c r="L1224" t="s">
        <v>27908</v>
      </c>
      <c r="M1224" t="s">
        <v>27909</v>
      </c>
      <c r="N1224" t="s">
        <v>27910</v>
      </c>
      <c r="O1224">
        <f>-566.175582365874 -9.531945888466 -663.128274945916</f>
        <v>-1238.8358032002561</v>
      </c>
      <c r="P1224">
        <f>-548.426343652884 -53.2784982082035 -366.866257344685</f>
        <v>-968.5710992057725</v>
      </c>
      <c r="Q1224" t="s">
        <v>27911</v>
      </c>
      <c r="R1224" t="s">
        <v>27912</v>
      </c>
      <c r="S1224" t="s">
        <v>27913</v>
      </c>
      <c r="T1224" t="s">
        <v>27914</v>
      </c>
      <c r="U1224" t="s">
        <v>27915</v>
      </c>
      <c r="V1224" t="s">
        <v>27916</v>
      </c>
      <c r="W1224" t="s">
        <v>27917</v>
      </c>
      <c r="X1224" t="s">
        <v>27918</v>
      </c>
      <c r="Y1224" t="s">
        <v>27919</v>
      </c>
    </row>
    <row r="1225" spans="1:25" x14ac:dyDescent="0.3">
      <c r="A1225">
        <v>61200</v>
      </c>
      <c r="B1225" t="s">
        <v>27920</v>
      </c>
      <c r="C1225" t="s">
        <v>27921</v>
      </c>
      <c r="D1225" t="s">
        <v>27922</v>
      </c>
      <c r="E1225" t="s">
        <v>27923</v>
      </c>
      <c r="F1225" t="s">
        <v>27924</v>
      </c>
      <c r="G1225" t="s">
        <v>27925</v>
      </c>
      <c r="H1225" t="s">
        <v>27926</v>
      </c>
      <c r="I1225" t="s">
        <v>27927</v>
      </c>
      <c r="J1225" t="s">
        <v>27928</v>
      </c>
      <c r="K1225" t="s">
        <v>27929</v>
      </c>
      <c r="L1225" t="s">
        <v>27930</v>
      </c>
      <c r="M1225" t="s">
        <v>27931</v>
      </c>
      <c r="N1225" t="s">
        <v>27932</v>
      </c>
      <c r="O1225">
        <f>-566.717133238322 -9.81173756758199 -663.09580152</f>
        <v>-1239.6246723259042</v>
      </c>
      <c r="P1225">
        <f>-548.598637922752 -53.7978092981768 -366.891666824259</f>
        <v>-969.28811404518785</v>
      </c>
      <c r="Q1225" t="s">
        <v>27933</v>
      </c>
      <c r="R1225" t="s">
        <v>27934</v>
      </c>
      <c r="S1225" t="s">
        <v>27935</v>
      </c>
      <c r="T1225" t="s">
        <v>27936</v>
      </c>
      <c r="U1225" t="s">
        <v>27937</v>
      </c>
      <c r="V1225" t="s">
        <v>27938</v>
      </c>
      <c r="W1225" t="s">
        <v>27939</v>
      </c>
      <c r="X1225" t="s">
        <v>27940</v>
      </c>
      <c r="Y1225" t="s">
        <v>27941</v>
      </c>
    </row>
    <row r="1226" spans="1:25" x14ac:dyDescent="0.3">
      <c r="A1226">
        <v>61250</v>
      </c>
      <c r="B1226" t="s">
        <v>27942</v>
      </c>
      <c r="C1226" t="s">
        <v>27943</v>
      </c>
      <c r="D1226" t="s">
        <v>27944</v>
      </c>
      <c r="E1226" t="s">
        <v>27945</v>
      </c>
      <c r="F1226" t="s">
        <v>27946</v>
      </c>
      <c r="G1226" t="s">
        <v>27947</v>
      </c>
      <c r="H1226" t="s">
        <v>27948</v>
      </c>
      <c r="I1226" t="s">
        <v>27949</v>
      </c>
      <c r="J1226" t="s">
        <v>27950</v>
      </c>
      <c r="K1226" t="s">
        <v>27951</v>
      </c>
      <c r="L1226" t="s">
        <v>27952</v>
      </c>
      <c r="M1226" t="s">
        <v>27953</v>
      </c>
      <c r="N1226" t="s">
        <v>27954</v>
      </c>
      <c r="O1226">
        <f>-567.658189358575 -10.2118264168998 -663.090416888324</f>
        <v>-1240.9604326637987</v>
      </c>
      <c r="P1226">
        <f>-548.923000806006 -54.7800574493615 -367.011524007552</f>
        <v>-970.71458226291952</v>
      </c>
      <c r="Q1226" t="s">
        <v>27955</v>
      </c>
      <c r="R1226" t="s">
        <v>27956</v>
      </c>
      <c r="S1226" t="s">
        <v>27957</v>
      </c>
      <c r="T1226" t="s">
        <v>27958</v>
      </c>
      <c r="U1226" t="s">
        <v>27959</v>
      </c>
      <c r="V1226" t="s">
        <v>27960</v>
      </c>
      <c r="W1226" t="s">
        <v>27961</v>
      </c>
      <c r="X1226" t="s">
        <v>27962</v>
      </c>
      <c r="Y1226" t="s">
        <v>27963</v>
      </c>
    </row>
    <row r="1227" spans="1:25" x14ac:dyDescent="0.3">
      <c r="A1227">
        <v>61300</v>
      </c>
      <c r="B1227" t="s">
        <v>27964</v>
      </c>
      <c r="C1227" t="s">
        <v>27965</v>
      </c>
      <c r="D1227" t="s">
        <v>27966</v>
      </c>
      <c r="E1227" t="s">
        <v>27967</v>
      </c>
      <c r="F1227" t="s">
        <v>27968</v>
      </c>
      <c r="G1227" t="s">
        <v>27969</v>
      </c>
      <c r="H1227" t="s">
        <v>27970</v>
      </c>
      <c r="I1227" t="s">
        <v>27971</v>
      </c>
      <c r="J1227" t="s">
        <v>27972</v>
      </c>
      <c r="K1227" t="s">
        <v>27973</v>
      </c>
      <c r="L1227" t="s">
        <v>27974</v>
      </c>
      <c r="M1227" t="s">
        <v>27975</v>
      </c>
      <c r="N1227" t="s">
        <v>27976</v>
      </c>
      <c r="O1227">
        <f>-567.888508082985 -10.5826044217811 -663.037396211005</f>
        <v>-1241.5085087157711</v>
      </c>
      <c r="P1227">
        <f>-549.299885900149 -55.1471336756092 -366.948707241403</f>
        <v>-971.39572681716118</v>
      </c>
      <c r="Q1227" t="s">
        <v>27977</v>
      </c>
      <c r="R1227" t="s">
        <v>27978</v>
      </c>
      <c r="S1227" t="s">
        <v>27979</v>
      </c>
      <c r="T1227" t="s">
        <v>27980</v>
      </c>
      <c r="U1227" t="s">
        <v>27981</v>
      </c>
      <c r="V1227" t="s">
        <v>27982</v>
      </c>
      <c r="W1227" t="s">
        <v>27983</v>
      </c>
      <c r="X1227" t="s">
        <v>27984</v>
      </c>
      <c r="Y1227" t="s">
        <v>27985</v>
      </c>
    </row>
    <row r="1228" spans="1:25" x14ac:dyDescent="0.3">
      <c r="A1228">
        <v>61350</v>
      </c>
      <c r="B1228" t="s">
        <v>27986</v>
      </c>
      <c r="C1228" t="s">
        <v>27987</v>
      </c>
      <c r="D1228" t="s">
        <v>27988</v>
      </c>
      <c r="E1228" t="s">
        <v>27989</v>
      </c>
      <c r="F1228" t="s">
        <v>27990</v>
      </c>
      <c r="G1228" t="s">
        <v>27991</v>
      </c>
      <c r="H1228" t="s">
        <v>27992</v>
      </c>
      <c r="I1228" t="s">
        <v>27993</v>
      </c>
      <c r="J1228" t="s">
        <v>27994</v>
      </c>
      <c r="K1228" t="s">
        <v>27995</v>
      </c>
      <c r="L1228" t="s">
        <v>27996</v>
      </c>
      <c r="M1228" t="s">
        <v>27997</v>
      </c>
      <c r="N1228" t="s">
        <v>27998</v>
      </c>
      <c r="O1228">
        <f>-568.027738865269 -11.0175752178773 -662.916958929612</f>
        <v>-1241.9622730127583</v>
      </c>
      <c r="P1228">
        <f>-549.722075658732 -55.6936721464908 -366.827510631284</f>
        <v>-972.24325843650684</v>
      </c>
      <c r="Q1228" t="s">
        <v>27999</v>
      </c>
      <c r="R1228" t="s">
        <v>28000</v>
      </c>
      <c r="S1228" t="s">
        <v>28001</v>
      </c>
      <c r="T1228" t="s">
        <v>28002</v>
      </c>
      <c r="U1228" t="s">
        <v>28003</v>
      </c>
      <c r="V1228" t="s">
        <v>28004</v>
      </c>
      <c r="W1228" t="s">
        <v>28005</v>
      </c>
      <c r="X1228" t="s">
        <v>28006</v>
      </c>
      <c r="Y1228" t="s">
        <v>28007</v>
      </c>
    </row>
    <row r="1229" spans="1:25" x14ac:dyDescent="0.3">
      <c r="A1229">
        <v>61400</v>
      </c>
      <c r="B1229" t="s">
        <v>28008</v>
      </c>
      <c r="C1229" t="s">
        <v>28009</v>
      </c>
      <c r="D1229" t="s">
        <v>28010</v>
      </c>
      <c r="E1229" t="s">
        <v>28011</v>
      </c>
      <c r="F1229" t="s">
        <v>28012</v>
      </c>
      <c r="G1229" t="s">
        <v>28013</v>
      </c>
      <c r="H1229" t="s">
        <v>28014</v>
      </c>
      <c r="I1229" t="s">
        <v>28015</v>
      </c>
      <c r="J1229" t="s">
        <v>28016</v>
      </c>
      <c r="K1229" t="s">
        <v>28017</v>
      </c>
      <c r="L1229" t="s">
        <v>28018</v>
      </c>
      <c r="M1229" t="s">
        <v>28019</v>
      </c>
      <c r="N1229" t="s">
        <v>28020</v>
      </c>
      <c r="O1229">
        <f>-568.270401729107 -11.7335886637984 -662.616581336052</f>
        <v>-1242.6205717289574</v>
      </c>
      <c r="P1229">
        <f>-550.496258731989 -56.0744702859308 -366.444534684873</f>
        <v>-973.01526370279282</v>
      </c>
      <c r="Q1229" t="s">
        <v>28021</v>
      </c>
      <c r="R1229" t="s">
        <v>28022</v>
      </c>
      <c r="S1229" t="s">
        <v>28023</v>
      </c>
      <c r="T1229" t="s">
        <v>28024</v>
      </c>
      <c r="U1229" t="s">
        <v>28025</v>
      </c>
      <c r="V1229" t="s">
        <v>28026</v>
      </c>
      <c r="W1229" t="s">
        <v>28027</v>
      </c>
      <c r="X1229" t="s">
        <v>28028</v>
      </c>
      <c r="Y1229" t="s">
        <v>28029</v>
      </c>
    </row>
    <row r="1230" spans="1:25" x14ac:dyDescent="0.3">
      <c r="A1230">
        <v>61450</v>
      </c>
      <c r="B1230" t="s">
        <v>28030</v>
      </c>
      <c r="C1230" t="s">
        <v>28031</v>
      </c>
      <c r="D1230" t="s">
        <v>28032</v>
      </c>
      <c r="E1230" t="s">
        <v>28033</v>
      </c>
      <c r="F1230" t="s">
        <v>28034</v>
      </c>
      <c r="G1230" t="s">
        <v>28035</v>
      </c>
      <c r="H1230" t="s">
        <v>28036</v>
      </c>
      <c r="I1230" t="s">
        <v>28037</v>
      </c>
      <c r="J1230" t="s">
        <v>28038</v>
      </c>
      <c r="K1230" t="s">
        <v>28039</v>
      </c>
      <c r="L1230" t="s">
        <v>28040</v>
      </c>
      <c r="M1230" t="s">
        <v>28041</v>
      </c>
      <c r="N1230" t="s">
        <v>28042</v>
      </c>
      <c r="O1230">
        <f>-568.297620618346 -12.0834678208748 -662.399991853678</f>
        <v>-1242.7810802928989</v>
      </c>
      <c r="P1230">
        <f>-550.859714113897 -55.5119734721077 -366.072669544758</f>
        <v>-972.44435713076268</v>
      </c>
      <c r="Q1230" t="s">
        <v>28043</v>
      </c>
      <c r="R1230" t="s">
        <v>28044</v>
      </c>
      <c r="S1230" t="s">
        <v>28045</v>
      </c>
      <c r="T1230" t="s">
        <v>28046</v>
      </c>
      <c r="U1230" t="s">
        <v>28047</v>
      </c>
      <c r="V1230" t="s">
        <v>28048</v>
      </c>
      <c r="W1230" t="s">
        <v>28049</v>
      </c>
      <c r="X1230" t="s">
        <v>28050</v>
      </c>
      <c r="Y1230" t="s">
        <v>28051</v>
      </c>
    </row>
    <row r="1231" spans="1:25" x14ac:dyDescent="0.3">
      <c r="A1231">
        <v>61500</v>
      </c>
      <c r="B1231" t="s">
        <v>28052</v>
      </c>
      <c r="C1231" t="s">
        <v>28053</v>
      </c>
      <c r="D1231" t="s">
        <v>28054</v>
      </c>
      <c r="E1231" t="s">
        <v>28055</v>
      </c>
      <c r="F1231" t="s">
        <v>28056</v>
      </c>
      <c r="G1231" t="s">
        <v>28057</v>
      </c>
      <c r="H1231" t="s">
        <v>28058</v>
      </c>
      <c r="I1231" t="s">
        <v>28059</v>
      </c>
      <c r="J1231" t="s">
        <v>28060</v>
      </c>
      <c r="K1231" t="s">
        <v>28061</v>
      </c>
      <c r="L1231" t="s">
        <v>28062</v>
      </c>
      <c r="M1231" t="s">
        <v>28063</v>
      </c>
      <c r="N1231" t="s">
        <v>28064</v>
      </c>
      <c r="O1231">
        <f>-568.208967645986 -12.1351871272902 -662.32729651887</f>
        <v>-1242.6714512921462</v>
      </c>
      <c r="P1231">
        <f>-550.765100505742 -55.2936849991065 -365.960956040623</f>
        <v>-972.01974154547156</v>
      </c>
      <c r="Q1231" t="s">
        <v>28065</v>
      </c>
      <c r="R1231" t="s">
        <v>28066</v>
      </c>
      <c r="S1231" t="s">
        <v>28067</v>
      </c>
      <c r="T1231" t="s">
        <v>28068</v>
      </c>
      <c r="U1231" t="s">
        <v>28069</v>
      </c>
      <c r="V1231" t="s">
        <v>28070</v>
      </c>
      <c r="W1231" t="s">
        <v>28071</v>
      </c>
      <c r="X1231" t="s">
        <v>28072</v>
      </c>
      <c r="Y1231" t="s">
        <v>28073</v>
      </c>
    </row>
    <row r="1232" spans="1:25" x14ac:dyDescent="0.3">
      <c r="A1232">
        <v>61550</v>
      </c>
      <c r="B1232" t="s">
        <v>28074</v>
      </c>
      <c r="C1232" t="s">
        <v>28075</v>
      </c>
      <c r="D1232" t="s">
        <v>28076</v>
      </c>
      <c r="E1232" t="s">
        <v>28077</v>
      </c>
      <c r="F1232" t="s">
        <v>28078</v>
      </c>
      <c r="G1232" t="s">
        <v>28079</v>
      </c>
      <c r="H1232" t="s">
        <v>28080</v>
      </c>
      <c r="I1232" t="s">
        <v>28081</v>
      </c>
      <c r="J1232" t="s">
        <v>28082</v>
      </c>
      <c r="K1232" t="s">
        <v>28083</v>
      </c>
      <c r="L1232" t="s">
        <v>28084</v>
      </c>
      <c r="M1232" t="s">
        <v>28085</v>
      </c>
      <c r="N1232" t="s">
        <v>28086</v>
      </c>
      <c r="O1232">
        <f>-567.750474464296 -11.9820567385761 -662.257863411767</f>
        <v>-1241.9903946146392</v>
      </c>
      <c r="P1232">
        <f>-550.243059799053 -55.2060405906918 -365.904851624747</f>
        <v>-971.35395201449182</v>
      </c>
      <c r="Q1232" t="s">
        <v>28087</v>
      </c>
      <c r="R1232" t="s">
        <v>28088</v>
      </c>
      <c r="S1232" t="s">
        <v>28089</v>
      </c>
      <c r="T1232" t="s">
        <v>28090</v>
      </c>
      <c r="U1232" t="s">
        <v>28091</v>
      </c>
      <c r="V1232" t="s">
        <v>28092</v>
      </c>
      <c r="W1232" t="s">
        <v>28093</v>
      </c>
      <c r="X1232" t="s">
        <v>28094</v>
      </c>
      <c r="Y1232" t="s">
        <v>28095</v>
      </c>
    </row>
    <row r="1233" spans="1:25" x14ac:dyDescent="0.3">
      <c r="A1233">
        <v>61600</v>
      </c>
      <c r="B1233" t="s">
        <v>28096</v>
      </c>
      <c r="C1233" t="s">
        <v>28097</v>
      </c>
      <c r="D1233" t="s">
        <v>28098</v>
      </c>
      <c r="E1233" t="s">
        <v>28099</v>
      </c>
      <c r="F1233" t="s">
        <v>28100</v>
      </c>
      <c r="G1233" t="s">
        <v>28101</v>
      </c>
      <c r="H1233" t="s">
        <v>28102</v>
      </c>
      <c r="I1233" t="s">
        <v>28103</v>
      </c>
      <c r="J1233" t="s">
        <v>28104</v>
      </c>
      <c r="K1233" t="s">
        <v>28105</v>
      </c>
      <c r="L1233" t="s">
        <v>28106</v>
      </c>
      <c r="M1233" t="s">
        <v>28107</v>
      </c>
      <c r="N1233" t="s">
        <v>28108</v>
      </c>
      <c r="O1233">
        <f>-567.354522738775 -11.8142200679315 -662.259423934711</f>
        <v>-1241.4281667414175</v>
      </c>
      <c r="P1233">
        <f>-549.931048214908 -55.1558965658371 -365.918566564204</f>
        <v>-971.00551134494913</v>
      </c>
      <c r="Q1233" t="s">
        <v>28109</v>
      </c>
      <c r="R1233" t="s">
        <v>28110</v>
      </c>
      <c r="S1233" t="s">
        <v>28111</v>
      </c>
      <c r="T1233" t="s">
        <v>28112</v>
      </c>
      <c r="U1233" t="s">
        <v>28113</v>
      </c>
      <c r="V1233" t="s">
        <v>28114</v>
      </c>
      <c r="W1233" t="s">
        <v>28115</v>
      </c>
      <c r="X1233" t="s">
        <v>28116</v>
      </c>
      <c r="Y1233" t="s">
        <v>28117</v>
      </c>
    </row>
    <row r="1234" spans="1:25" x14ac:dyDescent="0.3">
      <c r="A1234">
        <v>61650</v>
      </c>
      <c r="B1234" t="s">
        <v>28118</v>
      </c>
      <c r="C1234" t="s">
        <v>28119</v>
      </c>
      <c r="D1234" t="s">
        <v>28120</v>
      </c>
      <c r="E1234" t="s">
        <v>28121</v>
      </c>
      <c r="F1234" t="s">
        <v>28122</v>
      </c>
      <c r="G1234" t="s">
        <v>28123</v>
      </c>
      <c r="H1234" t="s">
        <v>28124</v>
      </c>
      <c r="I1234" t="s">
        <v>28125</v>
      </c>
      <c r="J1234" t="s">
        <v>28126</v>
      </c>
      <c r="K1234" t="s">
        <v>28127</v>
      </c>
      <c r="L1234" t="s">
        <v>28128</v>
      </c>
      <c r="M1234" t="s">
        <v>28129</v>
      </c>
      <c r="N1234" t="s">
        <v>28130</v>
      </c>
      <c r="O1234">
        <f>-566.118991034943 -11.57145585069 -662.274067798246</f>
        <v>-1239.9645146838789</v>
      </c>
      <c r="P1234">
        <f>-549.244485581684 -54.6957350518874 -365.869729685156</f>
        <v>-969.80995031872737</v>
      </c>
      <c r="Q1234" t="s">
        <v>28131</v>
      </c>
      <c r="R1234" t="s">
        <v>28132</v>
      </c>
      <c r="S1234" t="s">
        <v>28133</v>
      </c>
      <c r="T1234" t="s">
        <v>28134</v>
      </c>
      <c r="U1234" t="s">
        <v>28135</v>
      </c>
      <c r="V1234" t="s">
        <v>28136</v>
      </c>
      <c r="W1234" t="s">
        <v>28137</v>
      </c>
      <c r="X1234" t="s">
        <v>28138</v>
      </c>
      <c r="Y1234" t="s">
        <v>28139</v>
      </c>
    </row>
    <row r="1235" spans="1:25" x14ac:dyDescent="0.3">
      <c r="A1235">
        <v>61700</v>
      </c>
      <c r="B1235" t="s">
        <v>28140</v>
      </c>
      <c r="C1235" t="s">
        <v>28141</v>
      </c>
      <c r="D1235" t="s">
        <v>28142</v>
      </c>
      <c r="E1235" t="s">
        <v>28143</v>
      </c>
      <c r="F1235" t="s">
        <v>28144</v>
      </c>
      <c r="G1235" t="s">
        <v>28145</v>
      </c>
      <c r="H1235" t="s">
        <v>28146</v>
      </c>
      <c r="I1235" t="s">
        <v>28147</v>
      </c>
      <c r="J1235" t="s">
        <v>28148</v>
      </c>
      <c r="K1235" t="s">
        <v>28149</v>
      </c>
      <c r="L1235" t="s">
        <v>28150</v>
      </c>
      <c r="M1235" t="s">
        <v>28151</v>
      </c>
      <c r="N1235" t="s">
        <v>28152</v>
      </c>
      <c r="O1235">
        <f>-565.392080946944 -11.5132384506692 -662.268022321828</f>
        <v>-1239.1733417194412</v>
      </c>
      <c r="P1235">
        <f>-548.771979461663 -54.4217086900251 -365.817910576846</f>
        <v>-969.01159872853407</v>
      </c>
      <c r="Q1235" t="s">
        <v>28153</v>
      </c>
      <c r="R1235" t="s">
        <v>28154</v>
      </c>
      <c r="S1235" t="s">
        <v>28155</v>
      </c>
      <c r="T1235" t="s">
        <v>28156</v>
      </c>
      <c r="U1235" t="s">
        <v>28157</v>
      </c>
      <c r="V1235" t="s">
        <v>28158</v>
      </c>
      <c r="W1235" t="s">
        <v>28159</v>
      </c>
      <c r="X1235" t="s">
        <v>28160</v>
      </c>
      <c r="Y1235" t="s">
        <v>28161</v>
      </c>
    </row>
    <row r="1236" spans="1:25" x14ac:dyDescent="0.3">
      <c r="A1236">
        <v>61750</v>
      </c>
      <c r="B1236" t="s">
        <v>28162</v>
      </c>
      <c r="C1236" t="s">
        <v>28163</v>
      </c>
      <c r="D1236" t="s">
        <v>28164</v>
      </c>
      <c r="E1236" t="s">
        <v>28165</v>
      </c>
      <c r="F1236" t="s">
        <v>28166</v>
      </c>
      <c r="G1236" t="s">
        <v>28167</v>
      </c>
      <c r="H1236" t="s">
        <v>28168</v>
      </c>
      <c r="I1236" t="s">
        <v>28169</v>
      </c>
      <c r="J1236" t="s">
        <v>28170</v>
      </c>
      <c r="K1236" t="s">
        <v>28171</v>
      </c>
      <c r="L1236" t="s">
        <v>28172</v>
      </c>
      <c r="M1236" t="s">
        <v>28173</v>
      </c>
      <c r="N1236" t="s">
        <v>28174</v>
      </c>
      <c r="O1236">
        <f>-563.925108541877 -11.3275362529762 -662.22839188892</f>
        <v>-1237.4810366837733</v>
      </c>
      <c r="P1236">
        <f>-547.759078025035 -53.724508567077 -365.679721449476</f>
        <v>-967.16330804158804</v>
      </c>
      <c r="Q1236" t="s">
        <v>28175</v>
      </c>
      <c r="R1236" t="s">
        <v>28176</v>
      </c>
      <c r="S1236" t="s">
        <v>28177</v>
      </c>
      <c r="T1236" t="s">
        <v>28178</v>
      </c>
      <c r="U1236" t="s">
        <v>28179</v>
      </c>
      <c r="V1236" t="s">
        <v>28180</v>
      </c>
      <c r="W1236" t="s">
        <v>28181</v>
      </c>
      <c r="X1236" t="s">
        <v>28182</v>
      </c>
      <c r="Y1236" t="s">
        <v>28183</v>
      </c>
    </row>
    <row r="1237" spans="1:25" x14ac:dyDescent="0.3">
      <c r="A1237">
        <v>61800</v>
      </c>
      <c r="B1237" t="s">
        <v>28184</v>
      </c>
      <c r="C1237" t="s">
        <v>28185</v>
      </c>
      <c r="D1237" t="s">
        <v>28186</v>
      </c>
      <c r="E1237" t="s">
        <v>28187</v>
      </c>
      <c r="F1237" t="s">
        <v>28188</v>
      </c>
      <c r="G1237" t="s">
        <v>28189</v>
      </c>
      <c r="H1237" t="s">
        <v>28190</v>
      </c>
      <c r="I1237" t="s">
        <v>28191</v>
      </c>
      <c r="J1237" t="s">
        <v>28192</v>
      </c>
      <c r="K1237" t="s">
        <v>28193</v>
      </c>
      <c r="L1237" t="s">
        <v>28194</v>
      </c>
      <c r="M1237" t="s">
        <v>28195</v>
      </c>
      <c r="N1237" t="s">
        <v>28196</v>
      </c>
      <c r="O1237">
        <f>-563.110725685844 -11.2234090938603 -662.207952150212</f>
        <v>-1236.5420869299164</v>
      </c>
      <c r="P1237">
        <f>-547.242308479715 -53.2353021885635 -365.58827319373</f>
        <v>-966.0658838620086</v>
      </c>
      <c r="Q1237" t="s">
        <v>28197</v>
      </c>
      <c r="R1237" t="s">
        <v>28198</v>
      </c>
      <c r="S1237" t="s">
        <v>28199</v>
      </c>
      <c r="T1237" t="s">
        <v>28200</v>
      </c>
      <c r="U1237" t="s">
        <v>28201</v>
      </c>
      <c r="V1237" t="s">
        <v>28202</v>
      </c>
      <c r="W1237" t="s">
        <v>28203</v>
      </c>
      <c r="X1237" t="s">
        <v>28204</v>
      </c>
      <c r="Y1237" t="s">
        <v>28205</v>
      </c>
    </row>
    <row r="1238" spans="1:25" x14ac:dyDescent="0.3">
      <c r="A1238">
        <v>61850</v>
      </c>
      <c r="B1238" t="s">
        <v>28206</v>
      </c>
      <c r="C1238" t="s">
        <v>28207</v>
      </c>
      <c r="D1238" t="s">
        <v>28208</v>
      </c>
      <c r="E1238" t="s">
        <v>28209</v>
      </c>
      <c r="F1238" t="s">
        <v>28210</v>
      </c>
      <c r="G1238" t="s">
        <v>28211</v>
      </c>
      <c r="H1238" t="s">
        <v>28212</v>
      </c>
      <c r="I1238" t="s">
        <v>28213</v>
      </c>
      <c r="J1238" t="s">
        <v>28214</v>
      </c>
      <c r="K1238" t="s">
        <v>28215</v>
      </c>
      <c r="L1238" t="s">
        <v>28216</v>
      </c>
      <c r="M1238" t="s">
        <v>28217</v>
      </c>
      <c r="N1238" t="s">
        <v>28218</v>
      </c>
      <c r="O1238">
        <f>-562.289330598451 -10.9123465984924 -662.261108452426</f>
        <v>-1235.4627856493694</v>
      </c>
      <c r="P1238">
        <f>-546.604186768358 -52.7783939904346 -365.611095124717</f>
        <v>-964.99367588350947</v>
      </c>
      <c r="Q1238" t="s">
        <v>28219</v>
      </c>
      <c r="R1238" t="s">
        <v>28220</v>
      </c>
      <c r="S1238" t="s">
        <v>28221</v>
      </c>
      <c r="T1238" t="s">
        <v>28222</v>
      </c>
      <c r="U1238" t="s">
        <v>28223</v>
      </c>
      <c r="V1238" t="s">
        <v>28224</v>
      </c>
      <c r="W1238" t="s">
        <v>28225</v>
      </c>
      <c r="X1238" t="s">
        <v>28226</v>
      </c>
      <c r="Y1238" t="s">
        <v>28227</v>
      </c>
    </row>
    <row r="1239" spans="1:25" x14ac:dyDescent="0.3">
      <c r="A1239">
        <v>61900</v>
      </c>
      <c r="B1239" t="s">
        <v>28228</v>
      </c>
      <c r="C1239" t="s">
        <v>28229</v>
      </c>
      <c r="D1239" t="s">
        <v>28230</v>
      </c>
      <c r="E1239" t="s">
        <v>28231</v>
      </c>
      <c r="F1239" t="s">
        <v>28232</v>
      </c>
      <c r="G1239" t="s">
        <v>28233</v>
      </c>
      <c r="H1239" t="s">
        <v>28234</v>
      </c>
      <c r="I1239" t="s">
        <v>28235</v>
      </c>
      <c r="J1239" t="s">
        <v>28236</v>
      </c>
      <c r="K1239" t="s">
        <v>28237</v>
      </c>
      <c r="L1239" t="s">
        <v>28238</v>
      </c>
      <c r="M1239" t="s">
        <v>28239</v>
      </c>
      <c r="N1239" t="s">
        <v>28240</v>
      </c>
      <c r="O1239">
        <f>-560.780223827302 -10.3967985473607 -662.328136585412</f>
        <v>-1233.5051589600748</v>
      </c>
      <c r="P1239">
        <f>-545.553088430529 -51.9557664907868 -365.611091019909</f>
        <v>-963.11994594122484</v>
      </c>
      <c r="Q1239" t="s">
        <v>28241</v>
      </c>
      <c r="R1239" t="s">
        <v>28242</v>
      </c>
      <c r="S1239" t="s">
        <v>28243</v>
      </c>
      <c r="T1239" t="s">
        <v>28244</v>
      </c>
      <c r="U1239" t="s">
        <v>28245</v>
      </c>
      <c r="V1239" t="s">
        <v>28246</v>
      </c>
      <c r="W1239" t="s">
        <v>28247</v>
      </c>
      <c r="X1239" t="s">
        <v>28248</v>
      </c>
      <c r="Y1239" t="s">
        <v>28249</v>
      </c>
    </row>
    <row r="1240" spans="1:25" x14ac:dyDescent="0.3">
      <c r="A1240">
        <v>61950</v>
      </c>
      <c r="B1240" t="s">
        <v>28250</v>
      </c>
      <c r="C1240" t="s">
        <v>28251</v>
      </c>
      <c r="D1240" t="s">
        <v>28252</v>
      </c>
      <c r="E1240" t="s">
        <v>28253</v>
      </c>
      <c r="F1240" t="s">
        <v>28254</v>
      </c>
      <c r="G1240" t="s">
        <v>28255</v>
      </c>
      <c r="H1240" t="s">
        <v>28256</v>
      </c>
      <c r="I1240" t="s">
        <v>28257</v>
      </c>
      <c r="J1240" t="s">
        <v>28258</v>
      </c>
      <c r="K1240" t="s">
        <v>28259</v>
      </c>
      <c r="L1240" t="s">
        <v>28260</v>
      </c>
      <c r="M1240" t="s">
        <v>28261</v>
      </c>
      <c r="N1240" t="s">
        <v>28262</v>
      </c>
      <c r="O1240">
        <f>-560.029197897053 -10.2335106430562 -662.305583250317</f>
        <v>-1232.5682917904262</v>
      </c>
      <c r="P1240">
        <f>-545.082399794164 -51.8140437557033 -365.577360283465</f>
        <v>-962.47380383333234</v>
      </c>
      <c r="Q1240" t="s">
        <v>28263</v>
      </c>
      <c r="R1240" t="s">
        <v>28264</v>
      </c>
      <c r="S1240" t="s">
        <v>28265</v>
      </c>
      <c r="T1240" t="s">
        <v>28266</v>
      </c>
      <c r="U1240" t="s">
        <v>28267</v>
      </c>
      <c r="V1240" t="s">
        <v>28268</v>
      </c>
      <c r="W1240" t="s">
        <v>28269</v>
      </c>
      <c r="X1240" t="s">
        <v>28270</v>
      </c>
      <c r="Y1240" t="s">
        <v>28271</v>
      </c>
    </row>
    <row r="1241" spans="1:25" x14ac:dyDescent="0.3">
      <c r="A1241">
        <v>62000</v>
      </c>
      <c r="B1241" t="s">
        <v>28272</v>
      </c>
      <c r="C1241" t="s">
        <v>28273</v>
      </c>
      <c r="D1241" t="s">
        <v>28274</v>
      </c>
      <c r="E1241" t="s">
        <v>28275</v>
      </c>
      <c r="F1241" t="s">
        <v>28276</v>
      </c>
      <c r="G1241" t="s">
        <v>28277</v>
      </c>
      <c r="H1241" t="s">
        <v>28278</v>
      </c>
      <c r="I1241" t="s">
        <v>28279</v>
      </c>
      <c r="J1241" t="s">
        <v>28280</v>
      </c>
      <c r="K1241" t="s">
        <v>28281</v>
      </c>
      <c r="L1241" t="s">
        <v>28282</v>
      </c>
      <c r="M1241" t="s">
        <v>28283</v>
      </c>
      <c r="N1241" t="s">
        <v>28284</v>
      </c>
      <c r="O1241">
        <f>-558.690517729467 -9.87734486216686 -662.227999564042</f>
        <v>-1230.7958621556759</v>
      </c>
      <c r="P1241">
        <f>-544.203322348726 -51.2123235678116 -365.442671717865</f>
        <v>-960.85831763440262</v>
      </c>
      <c r="Q1241" t="s">
        <v>28285</v>
      </c>
      <c r="R1241" t="s">
        <v>28286</v>
      </c>
      <c r="S1241" t="s">
        <v>28287</v>
      </c>
      <c r="T1241" t="s">
        <v>28288</v>
      </c>
      <c r="U1241" t="s">
        <v>28289</v>
      </c>
      <c r="V1241" t="s">
        <v>28290</v>
      </c>
      <c r="W1241" t="s">
        <v>28291</v>
      </c>
      <c r="X1241" t="s">
        <v>28292</v>
      </c>
      <c r="Y1241" t="s">
        <v>28293</v>
      </c>
    </row>
    <row r="1242" spans="1:25" x14ac:dyDescent="0.3">
      <c r="A1242">
        <v>62050</v>
      </c>
      <c r="B1242" t="s">
        <v>28294</v>
      </c>
      <c r="C1242" t="s">
        <v>28295</v>
      </c>
      <c r="D1242" t="s">
        <v>28296</v>
      </c>
      <c r="E1242" t="s">
        <v>28297</v>
      </c>
      <c r="F1242" t="s">
        <v>28298</v>
      </c>
      <c r="G1242" t="s">
        <v>28299</v>
      </c>
      <c r="H1242" t="s">
        <v>28300</v>
      </c>
      <c r="I1242" t="s">
        <v>28301</v>
      </c>
      <c r="J1242" t="s">
        <v>28302</v>
      </c>
      <c r="K1242" t="s">
        <v>28303</v>
      </c>
      <c r="L1242" t="s">
        <v>28304</v>
      </c>
      <c r="M1242" t="s">
        <v>28305</v>
      </c>
      <c r="N1242" t="s">
        <v>28306</v>
      </c>
      <c r="O1242">
        <f>-558.150522168622 -9.60167383232329 -662.205092165531</f>
        <v>-1229.9572881664762</v>
      </c>
      <c r="P1242">
        <f>-543.801753976994 -50.7064007878562 -365.380961588239</f>
        <v>-959.88911635308909</v>
      </c>
      <c r="Q1242" t="s">
        <v>28307</v>
      </c>
      <c r="R1242" t="s">
        <v>28308</v>
      </c>
      <c r="S1242" t="s">
        <v>28309</v>
      </c>
      <c r="T1242" t="s">
        <v>28310</v>
      </c>
      <c r="U1242" t="s">
        <v>28311</v>
      </c>
      <c r="V1242" t="s">
        <v>28312</v>
      </c>
      <c r="W1242" t="s">
        <v>28313</v>
      </c>
      <c r="X1242" t="s">
        <v>28314</v>
      </c>
      <c r="Y1242" t="s">
        <v>28315</v>
      </c>
    </row>
    <row r="1243" spans="1:25" x14ac:dyDescent="0.3">
      <c r="A1243">
        <v>62100</v>
      </c>
      <c r="B1243" t="s">
        <v>28316</v>
      </c>
      <c r="C1243" t="s">
        <v>28317</v>
      </c>
      <c r="D1243" t="s">
        <v>28318</v>
      </c>
      <c r="E1243" t="s">
        <v>28319</v>
      </c>
      <c r="F1243" t="s">
        <v>28320</v>
      </c>
      <c r="G1243" t="s">
        <v>28321</v>
      </c>
      <c r="H1243" t="s">
        <v>28322</v>
      </c>
      <c r="I1243" t="s">
        <v>28323</v>
      </c>
      <c r="J1243" t="s">
        <v>28324</v>
      </c>
      <c r="K1243" t="s">
        <v>28325</v>
      </c>
      <c r="L1243" t="s">
        <v>28326</v>
      </c>
      <c r="M1243" t="s">
        <v>28327</v>
      </c>
      <c r="N1243" t="s">
        <v>28328</v>
      </c>
      <c r="O1243">
        <f>-557.00791012326 -9.12757270782095 -662.197578217493</f>
        <v>-1228.3330610485739</v>
      </c>
      <c r="P1243">
        <f>-543.168023487527 -49.6530692260096 -365.269739981737</f>
        <v>-958.09083269527355</v>
      </c>
      <c r="Q1243" t="s">
        <v>28329</v>
      </c>
      <c r="R1243" t="s">
        <v>28330</v>
      </c>
      <c r="S1243" t="s">
        <v>28331</v>
      </c>
      <c r="T1243" t="s">
        <v>28332</v>
      </c>
      <c r="U1243" t="s">
        <v>28333</v>
      </c>
      <c r="V1243" t="s">
        <v>28334</v>
      </c>
      <c r="W1243" t="s">
        <v>28335</v>
      </c>
      <c r="X1243" t="s">
        <v>28336</v>
      </c>
      <c r="Y1243" t="s">
        <v>28337</v>
      </c>
    </row>
    <row r="1244" spans="1:25" x14ac:dyDescent="0.3">
      <c r="A1244">
        <v>62150</v>
      </c>
      <c r="B1244" t="s">
        <v>28338</v>
      </c>
      <c r="C1244" t="s">
        <v>28339</v>
      </c>
      <c r="D1244" t="s">
        <v>28340</v>
      </c>
      <c r="E1244" t="s">
        <v>28341</v>
      </c>
      <c r="F1244" t="s">
        <v>28342</v>
      </c>
      <c r="G1244" t="s">
        <v>28343</v>
      </c>
      <c r="H1244" t="s">
        <v>28344</v>
      </c>
      <c r="I1244" t="s">
        <v>28345</v>
      </c>
      <c r="J1244" t="s">
        <v>28346</v>
      </c>
      <c r="K1244" t="s">
        <v>28347</v>
      </c>
      <c r="L1244" t="s">
        <v>28348</v>
      </c>
      <c r="M1244" t="s">
        <v>28349</v>
      </c>
      <c r="N1244" t="s">
        <v>28350</v>
      </c>
      <c r="O1244">
        <f>-555.878741510184 -8.88608574978412 -662.147383730833</f>
        <v>-1226.9122109908012</v>
      </c>
      <c r="P1244">
        <f>-542.53269553903 -49.1921419464779 -365.16708235614</f>
        <v>-956.8919198416479</v>
      </c>
      <c r="Q1244" t="s">
        <v>28351</v>
      </c>
      <c r="R1244" t="s">
        <v>28352</v>
      </c>
      <c r="S1244" t="s">
        <v>28353</v>
      </c>
      <c r="T1244" t="s">
        <v>28354</v>
      </c>
      <c r="U1244" t="s">
        <v>28355</v>
      </c>
      <c r="V1244" t="s">
        <v>28356</v>
      </c>
      <c r="W1244" t="s">
        <v>28357</v>
      </c>
      <c r="X1244" t="s">
        <v>28358</v>
      </c>
      <c r="Y1244" t="s">
        <v>28359</v>
      </c>
    </row>
    <row r="1245" spans="1:25" x14ac:dyDescent="0.3">
      <c r="A1245">
        <v>62200</v>
      </c>
      <c r="B1245" t="s">
        <v>28360</v>
      </c>
      <c r="C1245" t="s">
        <v>28361</v>
      </c>
      <c r="D1245" t="s">
        <v>28362</v>
      </c>
      <c r="E1245" t="s">
        <v>28363</v>
      </c>
      <c r="F1245" t="s">
        <v>28364</v>
      </c>
      <c r="G1245" t="s">
        <v>28365</v>
      </c>
      <c r="H1245" t="s">
        <v>28366</v>
      </c>
      <c r="I1245" t="s">
        <v>28367</v>
      </c>
      <c r="J1245" t="s">
        <v>28368</v>
      </c>
      <c r="K1245" t="s">
        <v>28369</v>
      </c>
      <c r="L1245" t="s">
        <v>28370</v>
      </c>
      <c r="M1245" t="s">
        <v>28371</v>
      </c>
      <c r="N1245" t="s">
        <v>28372</v>
      </c>
      <c r="O1245">
        <f>-555.266394821352 -8.77041494780542 -662.135560979532</f>
        <v>-1226.1723707486894</v>
      </c>
      <c r="P1245">
        <f>-542.117426611051 -48.9096193071973 -365.123978231034</f>
        <v>-956.15102414928231</v>
      </c>
      <c r="Q1245" t="s">
        <v>28373</v>
      </c>
      <c r="R1245" t="s">
        <v>28374</v>
      </c>
      <c r="S1245" t="s">
        <v>28375</v>
      </c>
      <c r="T1245" t="s">
        <v>28376</v>
      </c>
      <c r="U1245" t="s">
        <v>28377</v>
      </c>
      <c r="V1245" t="s">
        <v>28378</v>
      </c>
      <c r="W1245" t="s">
        <v>28379</v>
      </c>
      <c r="X1245" t="s">
        <v>28380</v>
      </c>
      <c r="Y1245" t="s">
        <v>28381</v>
      </c>
    </row>
    <row r="1246" spans="1:25" x14ac:dyDescent="0.3">
      <c r="A1246">
        <v>62250</v>
      </c>
      <c r="B1246" t="s">
        <v>28382</v>
      </c>
      <c r="C1246" t="s">
        <v>28383</v>
      </c>
      <c r="D1246" t="s">
        <v>28384</v>
      </c>
      <c r="E1246" t="s">
        <v>28385</v>
      </c>
      <c r="F1246" t="s">
        <v>28386</v>
      </c>
      <c r="G1246" t="s">
        <v>28387</v>
      </c>
      <c r="H1246" t="s">
        <v>28388</v>
      </c>
      <c r="I1246" t="s">
        <v>28389</v>
      </c>
      <c r="J1246" t="s">
        <v>28390</v>
      </c>
      <c r="K1246" t="s">
        <v>28391</v>
      </c>
      <c r="L1246" t="s">
        <v>28392</v>
      </c>
      <c r="M1246" t="s">
        <v>28393</v>
      </c>
      <c r="N1246" t="s">
        <v>28394</v>
      </c>
      <c r="O1246">
        <f>-553.9211822575 -8.4821993107355 -662.184714774105</f>
        <v>-1224.5880963423406</v>
      </c>
      <c r="P1246">
        <f>-541.104261958141 -48.2259966488812 -365.105448743294</f>
        <v>-954.43570735031619</v>
      </c>
      <c r="Q1246" t="s">
        <v>28395</v>
      </c>
      <c r="R1246" t="s">
        <v>28396</v>
      </c>
      <c r="S1246" t="s">
        <v>28397</v>
      </c>
      <c r="T1246" t="s">
        <v>28398</v>
      </c>
      <c r="U1246" t="s">
        <v>28399</v>
      </c>
      <c r="V1246" t="s">
        <v>28400</v>
      </c>
      <c r="W1246" t="s">
        <v>28401</v>
      </c>
      <c r="X1246" t="s">
        <v>28402</v>
      </c>
      <c r="Y1246" t="s">
        <v>28403</v>
      </c>
    </row>
    <row r="1247" spans="1:25" x14ac:dyDescent="0.3">
      <c r="A1247">
        <v>62300</v>
      </c>
      <c r="B1247" t="s">
        <v>28404</v>
      </c>
      <c r="C1247" t="s">
        <v>28405</v>
      </c>
      <c r="D1247" t="s">
        <v>28406</v>
      </c>
      <c r="E1247" t="s">
        <v>28407</v>
      </c>
      <c r="F1247" t="s">
        <v>28408</v>
      </c>
      <c r="G1247" t="s">
        <v>28409</v>
      </c>
      <c r="H1247" t="s">
        <v>28410</v>
      </c>
      <c r="I1247" t="s">
        <v>28411</v>
      </c>
      <c r="J1247" t="s">
        <v>28412</v>
      </c>
      <c r="K1247" t="s">
        <v>28413</v>
      </c>
      <c r="L1247" t="s">
        <v>28414</v>
      </c>
      <c r="M1247" t="s">
        <v>28415</v>
      </c>
      <c r="N1247" t="s">
        <v>28416</v>
      </c>
      <c r="O1247">
        <f>-553.164641851098 -8.37490990202627 -662.172716472849</f>
        <v>-1223.7122682259733</v>
      </c>
      <c r="P1247">
        <f>-540.476794953396 -47.9804138296709 -365.069346287006</f>
        <v>-953.52655507007285</v>
      </c>
      <c r="Q1247" t="s">
        <v>28417</v>
      </c>
      <c r="R1247" t="s">
        <v>28418</v>
      </c>
      <c r="S1247" t="s">
        <v>28419</v>
      </c>
      <c r="T1247" t="s">
        <v>28420</v>
      </c>
      <c r="U1247" t="s">
        <v>28421</v>
      </c>
      <c r="V1247" t="s">
        <v>28422</v>
      </c>
      <c r="W1247" t="s">
        <v>28423</v>
      </c>
      <c r="X1247" t="s">
        <v>28424</v>
      </c>
      <c r="Y1247" t="s">
        <v>28425</v>
      </c>
    </row>
    <row r="1248" spans="1:25" x14ac:dyDescent="0.3">
      <c r="A1248">
        <v>62350</v>
      </c>
      <c r="B1248" t="s">
        <v>28426</v>
      </c>
      <c r="C1248" t="s">
        <v>28427</v>
      </c>
      <c r="D1248" t="s">
        <v>28428</v>
      </c>
      <c r="E1248" t="s">
        <v>28429</v>
      </c>
      <c r="F1248" t="s">
        <v>28430</v>
      </c>
      <c r="G1248" t="s">
        <v>28431</v>
      </c>
      <c r="H1248" t="s">
        <v>28432</v>
      </c>
      <c r="I1248" t="s">
        <v>28433</v>
      </c>
      <c r="J1248" t="s">
        <v>28434</v>
      </c>
      <c r="K1248" t="s">
        <v>28435</v>
      </c>
      <c r="L1248" t="s">
        <v>28436</v>
      </c>
      <c r="M1248" t="s">
        <v>28437</v>
      </c>
      <c r="N1248" t="s">
        <v>28438</v>
      </c>
      <c r="O1248">
        <f>-552.455174877145 -8.27606061815436 -662.157889817845</f>
        <v>-1222.8891253131444</v>
      </c>
      <c r="P1248">
        <f>-539.861317372388 -47.796864230234 -365.039130116888</f>
        <v>-952.69731171951003</v>
      </c>
      <c r="Q1248" t="s">
        <v>28439</v>
      </c>
      <c r="R1248" t="s">
        <v>28440</v>
      </c>
      <c r="S1248" t="s">
        <v>28441</v>
      </c>
      <c r="T1248" t="s">
        <v>28442</v>
      </c>
      <c r="U1248" t="s">
        <v>28443</v>
      </c>
      <c r="V1248" t="s">
        <v>28444</v>
      </c>
      <c r="W1248" t="s">
        <v>28445</v>
      </c>
      <c r="X1248" t="s">
        <v>28446</v>
      </c>
      <c r="Y1248" t="s">
        <v>28447</v>
      </c>
    </row>
    <row r="1249" spans="1:25" x14ac:dyDescent="0.3">
      <c r="A1249">
        <v>62400</v>
      </c>
      <c r="B1249" t="s">
        <v>28448</v>
      </c>
      <c r="C1249" t="s">
        <v>28449</v>
      </c>
      <c r="D1249" t="s">
        <v>28450</v>
      </c>
      <c r="E1249" t="s">
        <v>28451</v>
      </c>
      <c r="F1249" t="s">
        <v>28452</v>
      </c>
      <c r="G1249" t="s">
        <v>28453</v>
      </c>
      <c r="H1249" t="s">
        <v>28454</v>
      </c>
      <c r="I1249" t="s">
        <v>28455</v>
      </c>
      <c r="J1249" t="s">
        <v>28456</v>
      </c>
      <c r="K1249" t="s">
        <v>28457</v>
      </c>
      <c r="L1249" t="s">
        <v>28458</v>
      </c>
      <c r="M1249" t="s">
        <v>28459</v>
      </c>
      <c r="N1249" t="s">
        <v>28460</v>
      </c>
      <c r="O1249">
        <f>-550.822482887737 -8.16058291007357 -662.115127014768</f>
        <v>-1221.0981928125784</v>
      </c>
      <c r="P1249">
        <f>-538.460266935533 -47.3114842296209 -364.937678909737</f>
        <v>-950.70943007489086</v>
      </c>
      <c r="Q1249" t="s">
        <v>28461</v>
      </c>
      <c r="R1249" t="s">
        <v>28462</v>
      </c>
      <c r="S1249" t="s">
        <v>28463</v>
      </c>
      <c r="T1249" t="s">
        <v>28464</v>
      </c>
      <c r="U1249" t="s">
        <v>28465</v>
      </c>
      <c r="V1249" t="s">
        <v>28466</v>
      </c>
      <c r="W1249" t="s">
        <v>28467</v>
      </c>
      <c r="X1249" t="s">
        <v>28468</v>
      </c>
      <c r="Y1249" t="s">
        <v>28469</v>
      </c>
    </row>
    <row r="1250" spans="1:25" x14ac:dyDescent="0.3">
      <c r="A1250">
        <v>62450</v>
      </c>
      <c r="B1250" t="s">
        <v>28470</v>
      </c>
      <c r="C1250" t="s">
        <v>28471</v>
      </c>
      <c r="D1250" t="s">
        <v>28472</v>
      </c>
      <c r="E1250" t="s">
        <v>28473</v>
      </c>
      <c r="F1250" t="s">
        <v>28474</v>
      </c>
      <c r="G1250" t="s">
        <v>28475</v>
      </c>
      <c r="H1250" t="s">
        <v>28476</v>
      </c>
      <c r="I1250" t="s">
        <v>28477</v>
      </c>
      <c r="J1250" t="s">
        <v>28478</v>
      </c>
      <c r="K1250" t="s">
        <v>28479</v>
      </c>
      <c r="L1250" t="s">
        <v>28480</v>
      </c>
      <c r="M1250" t="s">
        <v>28481</v>
      </c>
      <c r="N1250" t="s">
        <v>28482</v>
      </c>
      <c r="O1250">
        <f>-549.180470186881 -7.98202198229365 -662.076429161949</f>
        <v>-1219.2389213311237</v>
      </c>
      <c r="P1250">
        <f>-537.257050709037 -46.860864901683 -364.845327300135</f>
        <v>-948.96324291085512</v>
      </c>
      <c r="Q1250" t="s">
        <v>28483</v>
      </c>
      <c r="R1250" t="s">
        <v>28484</v>
      </c>
      <c r="S1250" t="s">
        <v>28485</v>
      </c>
      <c r="T1250" t="s">
        <v>28486</v>
      </c>
      <c r="U1250" t="s">
        <v>28487</v>
      </c>
      <c r="V1250" t="s">
        <v>28488</v>
      </c>
      <c r="W1250" t="s">
        <v>28489</v>
      </c>
      <c r="X1250" t="s">
        <v>28490</v>
      </c>
      <c r="Y1250" t="s">
        <v>28491</v>
      </c>
    </row>
    <row r="1251" spans="1:25" x14ac:dyDescent="0.3">
      <c r="A1251">
        <v>62500</v>
      </c>
      <c r="B1251" t="s">
        <v>28492</v>
      </c>
      <c r="C1251" t="s">
        <v>28493</v>
      </c>
      <c r="D1251" t="s">
        <v>28494</v>
      </c>
      <c r="E1251" t="s">
        <v>28495</v>
      </c>
      <c r="F1251" t="s">
        <v>28496</v>
      </c>
      <c r="G1251" t="s">
        <v>28497</v>
      </c>
      <c r="H1251" t="s">
        <v>28498</v>
      </c>
      <c r="I1251" t="s">
        <v>28499</v>
      </c>
      <c r="J1251" t="s">
        <v>28500</v>
      </c>
      <c r="K1251" t="s">
        <v>28501</v>
      </c>
      <c r="L1251" t="s">
        <v>28502</v>
      </c>
      <c r="M1251" t="s">
        <v>28503</v>
      </c>
      <c r="N1251" t="s">
        <v>28504</v>
      </c>
      <c r="O1251">
        <f>-548.325902585986 -7.89445562315564 -662.043793726975</f>
        <v>-1218.2641519361166</v>
      </c>
      <c r="P1251">
        <f>-536.730730546056 -46.7731267955567 -364.799882286105</f>
        <v>-948.30373962771762</v>
      </c>
      <c r="Q1251" t="s">
        <v>28505</v>
      </c>
      <c r="R1251" t="s">
        <v>28506</v>
      </c>
      <c r="S1251" t="s">
        <v>28507</v>
      </c>
      <c r="T1251" t="s">
        <v>28508</v>
      </c>
      <c r="U1251" t="s">
        <v>28509</v>
      </c>
      <c r="V1251" t="s">
        <v>28510</v>
      </c>
      <c r="W1251" t="s">
        <v>28511</v>
      </c>
      <c r="X1251" t="s">
        <v>28512</v>
      </c>
      <c r="Y1251" t="s">
        <v>28513</v>
      </c>
    </row>
    <row r="1252" spans="1:25" x14ac:dyDescent="0.3">
      <c r="A1252">
        <v>62550</v>
      </c>
      <c r="B1252" t="s">
        <v>28514</v>
      </c>
      <c r="C1252" t="s">
        <v>28515</v>
      </c>
      <c r="D1252" t="s">
        <v>28516</v>
      </c>
      <c r="E1252" t="s">
        <v>28517</v>
      </c>
      <c r="F1252" t="s">
        <v>28518</v>
      </c>
      <c r="G1252" t="s">
        <v>28519</v>
      </c>
      <c r="H1252" t="s">
        <v>28520</v>
      </c>
      <c r="I1252" t="s">
        <v>28521</v>
      </c>
      <c r="J1252" t="s">
        <v>28522</v>
      </c>
      <c r="K1252" t="s">
        <v>28523</v>
      </c>
      <c r="L1252" t="s">
        <v>28524</v>
      </c>
      <c r="M1252" t="s">
        <v>28525</v>
      </c>
      <c r="N1252" t="s">
        <v>28526</v>
      </c>
      <c r="O1252">
        <f>-547.467286417379 -7.90189861442445 -661.982955784178</f>
        <v>-1217.3521408159813</v>
      </c>
      <c r="P1252">
        <f>-536.20032534461 -46.591042485059 -364.701657328702</f>
        <v>-947.49302515837098</v>
      </c>
      <c r="Q1252" t="s">
        <v>28527</v>
      </c>
      <c r="R1252" t="s">
        <v>28528</v>
      </c>
      <c r="S1252" t="s">
        <v>28529</v>
      </c>
      <c r="T1252" t="s">
        <v>28530</v>
      </c>
      <c r="U1252" t="s">
        <v>28531</v>
      </c>
      <c r="V1252" t="s">
        <v>28532</v>
      </c>
      <c r="W1252" t="s">
        <v>28533</v>
      </c>
      <c r="X1252" t="s">
        <v>28534</v>
      </c>
      <c r="Y1252" t="s">
        <v>28535</v>
      </c>
    </row>
    <row r="1253" spans="1:25" x14ac:dyDescent="0.3">
      <c r="A1253">
        <v>62600</v>
      </c>
      <c r="B1253" t="s">
        <v>28536</v>
      </c>
      <c r="C1253" t="s">
        <v>28537</v>
      </c>
      <c r="D1253" t="s">
        <v>28538</v>
      </c>
      <c r="E1253" t="s">
        <v>28539</v>
      </c>
      <c r="F1253" t="s">
        <v>28540</v>
      </c>
      <c r="G1253" t="s">
        <v>28541</v>
      </c>
      <c r="H1253" t="s">
        <v>28542</v>
      </c>
      <c r="I1253" t="s">
        <v>28543</v>
      </c>
      <c r="J1253" t="s">
        <v>28544</v>
      </c>
      <c r="K1253" t="s">
        <v>28545</v>
      </c>
      <c r="L1253" t="s">
        <v>28546</v>
      </c>
      <c r="M1253" t="s">
        <v>28547</v>
      </c>
      <c r="N1253" t="s">
        <v>28548</v>
      </c>
      <c r="O1253">
        <f>-546.091472611489 -7.92694273257644 -661.871461058479</f>
        <v>-1215.8898764025444</v>
      </c>
      <c r="P1253">
        <f>-535.201051878909 -46.3035272863492 -364.535640968378</f>
        <v>-946.04022013363624</v>
      </c>
      <c r="Q1253" t="s">
        <v>28549</v>
      </c>
      <c r="R1253" t="s">
        <v>28550</v>
      </c>
      <c r="S1253" t="s">
        <v>28551</v>
      </c>
      <c r="T1253" t="s">
        <v>28552</v>
      </c>
      <c r="U1253" t="s">
        <v>28553</v>
      </c>
      <c r="V1253" t="s">
        <v>28554</v>
      </c>
      <c r="W1253" t="s">
        <v>28555</v>
      </c>
      <c r="X1253" t="s">
        <v>28556</v>
      </c>
      <c r="Y1253" t="s">
        <v>28557</v>
      </c>
    </row>
    <row r="1254" spans="1:25" x14ac:dyDescent="0.3">
      <c r="A1254">
        <v>62650</v>
      </c>
      <c r="B1254" t="s">
        <v>28558</v>
      </c>
      <c r="C1254" t="s">
        <v>28559</v>
      </c>
      <c r="D1254" t="s">
        <v>28560</v>
      </c>
      <c r="E1254" t="s">
        <v>28561</v>
      </c>
      <c r="F1254" t="s">
        <v>28562</v>
      </c>
      <c r="G1254" t="s">
        <v>28563</v>
      </c>
      <c r="H1254" t="s">
        <v>28564</v>
      </c>
      <c r="I1254" t="s">
        <v>28565</v>
      </c>
      <c r="J1254" t="s">
        <v>28566</v>
      </c>
      <c r="K1254" t="s">
        <v>28567</v>
      </c>
      <c r="L1254" t="s">
        <v>28568</v>
      </c>
      <c r="M1254" t="s">
        <v>28569</v>
      </c>
      <c r="N1254" t="s">
        <v>28570</v>
      </c>
      <c r="O1254">
        <f>-545.437610537268 -7.97042893957337 -661.8156619897</f>
        <v>-1215.2237014665413</v>
      </c>
      <c r="P1254">
        <f>-534.669398377753 -46.1548632953281 -364.450572418013</f>
        <v>-945.27483409109414</v>
      </c>
      <c r="Q1254" t="s">
        <v>28571</v>
      </c>
      <c r="R1254" t="s">
        <v>28572</v>
      </c>
      <c r="S1254" t="s">
        <v>28573</v>
      </c>
      <c r="T1254" t="s">
        <v>28574</v>
      </c>
      <c r="U1254" t="s">
        <v>28575</v>
      </c>
      <c r="V1254" t="s">
        <v>28576</v>
      </c>
      <c r="W1254" t="s">
        <v>28577</v>
      </c>
      <c r="X1254" t="s">
        <v>28578</v>
      </c>
      <c r="Y1254" t="s">
        <v>28579</v>
      </c>
    </row>
    <row r="1255" spans="1:25" x14ac:dyDescent="0.3">
      <c r="A1255">
        <v>62700</v>
      </c>
      <c r="B1255" t="s">
        <v>28580</v>
      </c>
      <c r="C1255" t="s">
        <v>28581</v>
      </c>
      <c r="D1255" t="s">
        <v>28582</v>
      </c>
      <c r="E1255" t="s">
        <v>28583</v>
      </c>
      <c r="F1255" t="s">
        <v>28584</v>
      </c>
      <c r="G1255" t="s">
        <v>28585</v>
      </c>
      <c r="H1255" t="s">
        <v>28586</v>
      </c>
      <c r="I1255" t="s">
        <v>28587</v>
      </c>
      <c r="J1255" t="s">
        <v>28588</v>
      </c>
      <c r="K1255" t="s">
        <v>28589</v>
      </c>
      <c r="L1255" t="s">
        <v>28590</v>
      </c>
      <c r="M1255" t="s">
        <v>28591</v>
      </c>
      <c r="N1255" t="s">
        <v>28592</v>
      </c>
      <c r="O1255">
        <f>-544.119223092772 -7.98476337265197 -661.749095294372</f>
        <v>-1213.8530817597959</v>
      </c>
      <c r="P1255">
        <f>-533.709729860185 -45.777369949237 -364.32104562624</f>
        <v>-943.80814543566203</v>
      </c>
      <c r="Q1255" t="s">
        <v>28593</v>
      </c>
      <c r="R1255" t="s">
        <v>28594</v>
      </c>
      <c r="S1255" t="s">
        <v>28595</v>
      </c>
      <c r="T1255" t="s">
        <v>28596</v>
      </c>
      <c r="U1255" t="s">
        <v>28597</v>
      </c>
      <c r="V1255" t="s">
        <v>28598</v>
      </c>
      <c r="W1255" t="s">
        <v>28599</v>
      </c>
      <c r="X1255" t="s">
        <v>28600</v>
      </c>
      <c r="Y1255" t="s">
        <v>28601</v>
      </c>
    </row>
    <row r="1256" spans="1:25" x14ac:dyDescent="0.3">
      <c r="A1256">
        <v>62750</v>
      </c>
      <c r="B1256" t="s">
        <v>28602</v>
      </c>
      <c r="C1256" t="s">
        <v>28603</v>
      </c>
      <c r="D1256" t="s">
        <v>28604</v>
      </c>
      <c r="E1256" t="s">
        <v>28605</v>
      </c>
      <c r="F1256" t="s">
        <v>28606</v>
      </c>
      <c r="G1256" t="s">
        <v>28607</v>
      </c>
      <c r="H1256" t="s">
        <v>28608</v>
      </c>
      <c r="I1256" t="s">
        <v>28609</v>
      </c>
      <c r="J1256" t="s">
        <v>28610</v>
      </c>
      <c r="K1256" t="s">
        <v>28611</v>
      </c>
      <c r="L1256" t="s">
        <v>28612</v>
      </c>
      <c r="M1256" t="s">
        <v>28613</v>
      </c>
      <c r="N1256" t="s">
        <v>28614</v>
      </c>
      <c r="O1256">
        <f>-542.828731146546 -7.88584637625991 -661.760437440592</f>
        <v>-1212.4750149633978</v>
      </c>
      <c r="P1256">
        <f>-533.013996480025 -45.6329259527361 -364.306485609531</f>
        <v>-942.95340804229204</v>
      </c>
      <c r="Q1256" t="s">
        <v>28615</v>
      </c>
      <c r="R1256" t="s">
        <v>28616</v>
      </c>
      <c r="S1256" t="s">
        <v>28617</v>
      </c>
      <c r="T1256" t="s">
        <v>28618</v>
      </c>
      <c r="U1256" t="s">
        <v>28619</v>
      </c>
      <c r="V1256" t="s">
        <v>28620</v>
      </c>
      <c r="W1256" t="s">
        <v>28621</v>
      </c>
      <c r="X1256" t="s">
        <v>28622</v>
      </c>
      <c r="Y1256" t="s">
        <v>28623</v>
      </c>
    </row>
    <row r="1257" spans="1:25" x14ac:dyDescent="0.3">
      <c r="A1257">
        <v>62800</v>
      </c>
      <c r="B1257" t="s">
        <v>28624</v>
      </c>
      <c r="C1257" t="s">
        <v>28625</v>
      </c>
      <c r="D1257" t="s">
        <v>28626</v>
      </c>
      <c r="E1257" t="s">
        <v>28627</v>
      </c>
      <c r="F1257" t="s">
        <v>28628</v>
      </c>
      <c r="G1257" t="s">
        <v>28629</v>
      </c>
      <c r="H1257" t="s">
        <v>28630</v>
      </c>
      <c r="I1257" t="s">
        <v>28631</v>
      </c>
      <c r="J1257" t="s">
        <v>28632</v>
      </c>
      <c r="K1257" t="s">
        <v>28633</v>
      </c>
      <c r="L1257" t="s">
        <v>28634</v>
      </c>
      <c r="M1257" t="s">
        <v>28635</v>
      </c>
      <c r="N1257" t="s">
        <v>28636</v>
      </c>
      <c r="O1257">
        <f>-542.255036332932 -7.85533673546297 -661.797600842239</f>
        <v>-1211.9079739106342</v>
      </c>
      <c r="P1257">
        <f>-532.632796814721 -45.7361702737685 -364.354428321177</f>
        <v>-942.72339540966652</v>
      </c>
      <c r="Q1257" t="s">
        <v>28637</v>
      </c>
      <c r="R1257" t="s">
        <v>28638</v>
      </c>
      <c r="S1257" t="s">
        <v>28639</v>
      </c>
      <c r="T1257" t="s">
        <v>28640</v>
      </c>
      <c r="U1257" t="s">
        <v>28641</v>
      </c>
      <c r="V1257" t="s">
        <v>28642</v>
      </c>
      <c r="W1257" t="s">
        <v>28643</v>
      </c>
      <c r="X1257" t="s">
        <v>28644</v>
      </c>
      <c r="Y1257" t="s">
        <v>28645</v>
      </c>
    </row>
    <row r="1258" spans="1:25" x14ac:dyDescent="0.3">
      <c r="A1258">
        <v>62850</v>
      </c>
      <c r="B1258" t="s">
        <v>28646</v>
      </c>
      <c r="C1258" t="s">
        <v>28647</v>
      </c>
      <c r="D1258" t="s">
        <v>28648</v>
      </c>
      <c r="E1258" t="s">
        <v>28649</v>
      </c>
      <c r="F1258" t="s">
        <v>28650</v>
      </c>
      <c r="G1258" t="s">
        <v>28651</v>
      </c>
      <c r="H1258" t="s">
        <v>28652</v>
      </c>
      <c r="I1258" t="s">
        <v>28653</v>
      </c>
      <c r="J1258" t="s">
        <v>28654</v>
      </c>
      <c r="K1258" t="s">
        <v>28655</v>
      </c>
      <c r="L1258" t="s">
        <v>28656</v>
      </c>
      <c r="M1258" t="s">
        <v>28657</v>
      </c>
      <c r="N1258" t="s">
        <v>28658</v>
      </c>
      <c r="O1258">
        <f>-541.030311452266 -7.73765713736725 -661.880167293756</f>
        <v>-1210.6481358833894</v>
      </c>
      <c r="P1258">
        <f>-531.71010267619 -45.776835705125 -364.447622655888</f>
        <v>-941.93456103720291</v>
      </c>
      <c r="Q1258" t="s">
        <v>28659</v>
      </c>
      <c r="R1258" t="s">
        <v>28660</v>
      </c>
      <c r="S1258" t="s">
        <v>28661</v>
      </c>
      <c r="T1258" t="s">
        <v>28662</v>
      </c>
      <c r="U1258" t="s">
        <v>28663</v>
      </c>
      <c r="V1258" t="s">
        <v>28664</v>
      </c>
      <c r="W1258" t="s">
        <v>28665</v>
      </c>
      <c r="X1258" t="s">
        <v>28666</v>
      </c>
      <c r="Y1258" t="s">
        <v>28667</v>
      </c>
    </row>
    <row r="1259" spans="1:25" x14ac:dyDescent="0.3">
      <c r="A1259">
        <v>62900</v>
      </c>
      <c r="B1259" t="s">
        <v>28668</v>
      </c>
      <c r="C1259" t="s">
        <v>28669</v>
      </c>
      <c r="D1259" t="s">
        <v>28670</v>
      </c>
      <c r="E1259" t="s">
        <v>28671</v>
      </c>
      <c r="F1259" t="s">
        <v>28672</v>
      </c>
      <c r="G1259" t="s">
        <v>28673</v>
      </c>
      <c r="H1259" t="s">
        <v>28674</v>
      </c>
      <c r="I1259" t="s">
        <v>28675</v>
      </c>
      <c r="J1259" t="s">
        <v>28676</v>
      </c>
      <c r="K1259" t="s">
        <v>28677</v>
      </c>
      <c r="L1259" t="s">
        <v>28678</v>
      </c>
      <c r="M1259" t="s">
        <v>28679</v>
      </c>
      <c r="N1259" t="s">
        <v>28680</v>
      </c>
      <c r="O1259">
        <f>-540.518540833402 -7.70654320104813 -661.928499409073</f>
        <v>-1210.1535834435231</v>
      </c>
      <c r="P1259">
        <f>-531.330217242897 -45.8606699638269 -364.506623048304</f>
        <v>-941.69751025502796</v>
      </c>
      <c r="Q1259" t="s">
        <v>28681</v>
      </c>
      <c r="R1259" t="s">
        <v>28682</v>
      </c>
      <c r="S1259" t="s">
        <v>28683</v>
      </c>
      <c r="T1259" t="s">
        <v>28684</v>
      </c>
      <c r="U1259" t="s">
        <v>28685</v>
      </c>
      <c r="V1259" t="s">
        <v>28686</v>
      </c>
      <c r="W1259" t="s">
        <v>28687</v>
      </c>
      <c r="X1259" t="s">
        <v>28688</v>
      </c>
      <c r="Y1259" t="s">
        <v>28689</v>
      </c>
    </row>
    <row r="1260" spans="1:25" x14ac:dyDescent="0.3">
      <c r="A1260">
        <v>62950</v>
      </c>
      <c r="B1260" t="s">
        <v>28690</v>
      </c>
      <c r="C1260" t="s">
        <v>28691</v>
      </c>
      <c r="D1260" t="s">
        <v>28692</v>
      </c>
      <c r="E1260" t="s">
        <v>28693</v>
      </c>
      <c r="F1260" t="s">
        <v>28694</v>
      </c>
      <c r="G1260" t="s">
        <v>28695</v>
      </c>
      <c r="H1260" t="s">
        <v>28696</v>
      </c>
      <c r="I1260" t="s">
        <v>28697</v>
      </c>
      <c r="J1260" t="s">
        <v>28698</v>
      </c>
      <c r="K1260" t="s">
        <v>28699</v>
      </c>
      <c r="L1260" t="s">
        <v>28700</v>
      </c>
      <c r="M1260" t="s">
        <v>28701</v>
      </c>
      <c r="N1260" t="s">
        <v>28702</v>
      </c>
      <c r="O1260">
        <f>-539.980962851556 -7.80642785881901 -661.958407419798</f>
        <v>-1209.7457981301732</v>
      </c>
      <c r="P1260">
        <f>-530.883358638633 -46.118509953387 -364.553819111455</f>
        <v>-941.55568770347509</v>
      </c>
      <c r="Q1260" t="s">
        <v>28703</v>
      </c>
      <c r="R1260" t="s">
        <v>28704</v>
      </c>
      <c r="S1260" t="s">
        <v>28705</v>
      </c>
      <c r="T1260" t="s">
        <v>28706</v>
      </c>
      <c r="U1260" t="s">
        <v>28707</v>
      </c>
      <c r="V1260" t="s">
        <v>28708</v>
      </c>
      <c r="W1260" t="s">
        <v>28709</v>
      </c>
      <c r="X1260" t="s">
        <v>28710</v>
      </c>
      <c r="Y1260" t="s">
        <v>28711</v>
      </c>
    </row>
    <row r="1261" spans="1:25" x14ac:dyDescent="0.3">
      <c r="A1261">
        <v>63000</v>
      </c>
      <c r="B1261" t="s">
        <v>28712</v>
      </c>
      <c r="C1261" t="s">
        <v>28713</v>
      </c>
      <c r="D1261" t="s">
        <v>28714</v>
      </c>
      <c r="E1261" t="s">
        <v>28715</v>
      </c>
      <c r="F1261" t="s">
        <v>28716</v>
      </c>
      <c r="G1261" t="s">
        <v>28717</v>
      </c>
      <c r="H1261" t="s">
        <v>28718</v>
      </c>
      <c r="I1261" t="s">
        <v>28719</v>
      </c>
      <c r="J1261" t="s">
        <v>28720</v>
      </c>
      <c r="K1261" t="s">
        <v>28721</v>
      </c>
      <c r="L1261" t="s">
        <v>28722</v>
      </c>
      <c r="M1261" t="s">
        <v>28723</v>
      </c>
      <c r="N1261" t="s">
        <v>28724</v>
      </c>
      <c r="O1261">
        <f>-538.971388129173 -7.87698861604417 -661.952253042307</f>
        <v>-1208.800629787524</v>
      </c>
      <c r="P1261">
        <f>-529.87708921616 -46.7451938631407 -364.619866399638</f>
        <v>-941.2421494789387</v>
      </c>
      <c r="Q1261" t="s">
        <v>28725</v>
      </c>
      <c r="R1261" t="s">
        <v>28726</v>
      </c>
      <c r="S1261" t="s">
        <v>28727</v>
      </c>
      <c r="T1261" t="s">
        <v>28728</v>
      </c>
      <c r="U1261" t="s">
        <v>28729</v>
      </c>
      <c r="V1261" t="s">
        <v>28730</v>
      </c>
      <c r="W1261" t="s">
        <v>28731</v>
      </c>
      <c r="X1261" t="s">
        <v>28732</v>
      </c>
      <c r="Y1261" t="s">
        <v>28733</v>
      </c>
    </row>
    <row r="1262" spans="1:25" x14ac:dyDescent="0.3">
      <c r="A1262">
        <v>63050</v>
      </c>
      <c r="B1262" t="s">
        <v>28734</v>
      </c>
      <c r="C1262" t="s">
        <v>28735</v>
      </c>
      <c r="D1262" t="s">
        <v>28736</v>
      </c>
      <c r="E1262" t="s">
        <v>28737</v>
      </c>
      <c r="F1262" t="s">
        <v>28738</v>
      </c>
      <c r="G1262" t="s">
        <v>28739</v>
      </c>
      <c r="H1262" t="s">
        <v>28740</v>
      </c>
      <c r="I1262" t="s">
        <v>28741</v>
      </c>
      <c r="J1262" t="s">
        <v>28742</v>
      </c>
      <c r="K1262" t="s">
        <v>28743</v>
      </c>
      <c r="L1262" t="s">
        <v>28744</v>
      </c>
      <c r="M1262" t="s">
        <v>28745</v>
      </c>
      <c r="N1262" t="s">
        <v>28746</v>
      </c>
      <c r="O1262">
        <f>-538.500288682122 -8.00637461654719 -661.884427537187</f>
        <v>-1208.3910908358562</v>
      </c>
      <c r="P1262">
        <f>-529.377195455495 -46.936242872001 -364.561071839455</f>
        <v>-940.87451016695104</v>
      </c>
      <c r="Q1262" t="s">
        <v>28747</v>
      </c>
      <c r="R1262" t="s">
        <v>28748</v>
      </c>
      <c r="S1262" t="s">
        <v>28749</v>
      </c>
      <c r="T1262" t="s">
        <v>28750</v>
      </c>
      <c r="U1262" t="s">
        <v>28751</v>
      </c>
      <c r="V1262" t="s">
        <v>28752</v>
      </c>
      <c r="W1262" t="s">
        <v>28753</v>
      </c>
      <c r="X1262" t="s">
        <v>28754</v>
      </c>
      <c r="Y1262" t="s">
        <v>28755</v>
      </c>
    </row>
    <row r="1263" spans="1:25" x14ac:dyDescent="0.3">
      <c r="A1263">
        <v>63100</v>
      </c>
      <c r="B1263" t="s">
        <v>28756</v>
      </c>
      <c r="C1263" t="s">
        <v>28757</v>
      </c>
      <c r="D1263" t="s">
        <v>28758</v>
      </c>
      <c r="E1263" t="s">
        <v>28759</v>
      </c>
      <c r="F1263" t="s">
        <v>28760</v>
      </c>
      <c r="G1263" t="s">
        <v>28761</v>
      </c>
      <c r="H1263" t="s">
        <v>28762</v>
      </c>
      <c r="I1263" t="s">
        <v>28763</v>
      </c>
      <c r="J1263" t="s">
        <v>28764</v>
      </c>
      <c r="K1263" t="s">
        <v>28765</v>
      </c>
      <c r="L1263" t="s">
        <v>28766</v>
      </c>
      <c r="M1263" t="s">
        <v>28767</v>
      </c>
      <c r="N1263" t="s">
        <v>28768</v>
      </c>
      <c r="O1263">
        <f>-537.920534890465 -8.40149859687745 -661.597284238705</f>
        <v>-1207.9193177260474</v>
      </c>
      <c r="P1263">
        <f>-528.557501195435 -47.4253262666728 -364.293581007565</f>
        <v>-940.27640846967279</v>
      </c>
      <c r="Q1263" t="s">
        <v>28769</v>
      </c>
      <c r="R1263" t="s">
        <v>28770</v>
      </c>
      <c r="S1263" t="s">
        <v>28771</v>
      </c>
      <c r="T1263" t="s">
        <v>28772</v>
      </c>
      <c r="U1263" t="s">
        <v>28773</v>
      </c>
      <c r="V1263" t="s">
        <v>28774</v>
      </c>
      <c r="W1263" t="s">
        <v>28775</v>
      </c>
      <c r="X1263" t="s">
        <v>28776</v>
      </c>
      <c r="Y1263" t="s">
        <v>28777</v>
      </c>
    </row>
    <row r="1264" spans="1:25" x14ac:dyDescent="0.3">
      <c r="A1264">
        <v>63150</v>
      </c>
      <c r="B1264" t="s">
        <v>28778</v>
      </c>
      <c r="C1264" t="s">
        <v>28779</v>
      </c>
      <c r="D1264" t="s">
        <v>28780</v>
      </c>
      <c r="E1264" t="s">
        <v>28781</v>
      </c>
      <c r="F1264" t="s">
        <v>28782</v>
      </c>
      <c r="G1264" t="s">
        <v>28783</v>
      </c>
      <c r="H1264" t="s">
        <v>28784</v>
      </c>
      <c r="I1264" t="s">
        <v>28785</v>
      </c>
      <c r="J1264" t="s">
        <v>28786</v>
      </c>
      <c r="K1264" t="s">
        <v>28787</v>
      </c>
      <c r="L1264" t="s">
        <v>28788</v>
      </c>
      <c r="M1264" t="s">
        <v>28789</v>
      </c>
      <c r="N1264" t="s">
        <v>28790</v>
      </c>
      <c r="O1264">
        <f>-537.747652241446 -8.70774605084148 -661.421374315641</f>
        <v>-1207.8767726079284</v>
      </c>
      <c r="P1264">
        <f>-528.169473728995 -47.5576308427528 -364.101699984167</f>
        <v>-939.82880455591476</v>
      </c>
      <c r="Q1264" t="s">
        <v>28791</v>
      </c>
      <c r="R1264" t="s">
        <v>28792</v>
      </c>
      <c r="S1264" t="s">
        <v>28793</v>
      </c>
      <c r="T1264" t="s">
        <v>28794</v>
      </c>
      <c r="U1264" t="s">
        <v>28795</v>
      </c>
      <c r="V1264" t="s">
        <v>28796</v>
      </c>
      <c r="W1264" t="s">
        <v>28797</v>
      </c>
      <c r="X1264" t="s">
        <v>28798</v>
      </c>
      <c r="Y1264" t="s">
        <v>28799</v>
      </c>
    </row>
    <row r="1265" spans="1:25" x14ac:dyDescent="0.3">
      <c r="A1265">
        <v>63200</v>
      </c>
      <c r="B1265" t="s">
        <v>28800</v>
      </c>
      <c r="C1265" t="s">
        <v>28801</v>
      </c>
      <c r="D1265" t="s">
        <v>28802</v>
      </c>
      <c r="E1265" t="s">
        <v>28803</v>
      </c>
      <c r="F1265" t="s">
        <v>28804</v>
      </c>
      <c r="G1265" t="s">
        <v>28805</v>
      </c>
      <c r="H1265" t="s">
        <v>28806</v>
      </c>
      <c r="I1265" t="s">
        <v>28807</v>
      </c>
      <c r="J1265" t="s">
        <v>28808</v>
      </c>
      <c r="K1265" t="s">
        <v>28809</v>
      </c>
      <c r="L1265" t="s">
        <v>28810</v>
      </c>
      <c r="M1265" t="s">
        <v>28811</v>
      </c>
      <c r="N1265" t="s">
        <v>28812</v>
      </c>
      <c r="O1265">
        <f>-537.659047180306 -8.78951753752835 -661.4129440432</f>
        <v>-1207.8615087610342</v>
      </c>
      <c r="P1265">
        <f>-528.05319336576 -47.6441673868196 -364.094975697917</f>
        <v>-939.79233645049658</v>
      </c>
      <c r="Q1265" t="s">
        <v>28813</v>
      </c>
      <c r="R1265" t="s">
        <v>28814</v>
      </c>
      <c r="S1265" t="s">
        <v>28815</v>
      </c>
      <c r="T1265" t="s">
        <v>28816</v>
      </c>
      <c r="U1265" t="s">
        <v>28817</v>
      </c>
      <c r="V1265" t="s">
        <v>28818</v>
      </c>
      <c r="W1265" t="s">
        <v>28819</v>
      </c>
      <c r="X1265" t="s">
        <v>28820</v>
      </c>
      <c r="Y1265" t="s">
        <v>28821</v>
      </c>
    </row>
    <row r="1266" spans="1:25" x14ac:dyDescent="0.3">
      <c r="A1266">
        <v>63250</v>
      </c>
      <c r="B1266" t="s">
        <v>28822</v>
      </c>
      <c r="C1266" t="s">
        <v>28823</v>
      </c>
      <c r="D1266" t="s">
        <v>28824</v>
      </c>
      <c r="E1266" t="s">
        <v>28825</v>
      </c>
      <c r="F1266" t="s">
        <v>28826</v>
      </c>
      <c r="G1266" t="s">
        <v>28827</v>
      </c>
      <c r="H1266" t="s">
        <v>28828</v>
      </c>
      <c r="I1266" t="s">
        <v>28829</v>
      </c>
      <c r="J1266" t="s">
        <v>28830</v>
      </c>
      <c r="K1266" t="s">
        <v>28831</v>
      </c>
      <c r="L1266" t="s">
        <v>28832</v>
      </c>
      <c r="M1266" t="s">
        <v>28833</v>
      </c>
      <c r="N1266" t="s">
        <v>28834</v>
      </c>
      <c r="O1266">
        <f>-537.5000230245 -8.80395853666914 -661.428655784344</f>
        <v>-1207.732637345513</v>
      </c>
      <c r="P1266">
        <f>-527.956942702397 -47.6692461207056 -364.109822642133</f>
        <v>-939.73601146523561</v>
      </c>
      <c r="Q1266" t="s">
        <v>28835</v>
      </c>
      <c r="R1266" t="s">
        <v>28836</v>
      </c>
      <c r="S1266" t="s">
        <v>28837</v>
      </c>
      <c r="T1266" t="s">
        <v>28838</v>
      </c>
      <c r="U1266" t="s">
        <v>28839</v>
      </c>
      <c r="V1266" t="s">
        <v>28840</v>
      </c>
      <c r="W1266" t="s">
        <v>28841</v>
      </c>
      <c r="X1266" t="s">
        <v>28842</v>
      </c>
      <c r="Y1266" t="s">
        <v>28843</v>
      </c>
    </row>
    <row r="1267" spans="1:25" x14ac:dyDescent="0.3">
      <c r="A1267">
        <v>63300</v>
      </c>
      <c r="B1267" t="s">
        <v>28844</v>
      </c>
      <c r="C1267" t="s">
        <v>28845</v>
      </c>
      <c r="D1267" t="s">
        <v>28846</v>
      </c>
      <c r="E1267" t="s">
        <v>28847</v>
      </c>
      <c r="F1267" t="s">
        <v>28848</v>
      </c>
      <c r="G1267" t="s">
        <v>28849</v>
      </c>
      <c r="H1267" t="s">
        <v>28850</v>
      </c>
      <c r="I1267" t="s">
        <v>28851</v>
      </c>
      <c r="J1267" t="s">
        <v>28852</v>
      </c>
      <c r="K1267" t="s">
        <v>28853</v>
      </c>
      <c r="L1267" t="s">
        <v>28854</v>
      </c>
      <c r="M1267" t="s">
        <v>28855</v>
      </c>
      <c r="N1267" t="s">
        <v>28856</v>
      </c>
      <c r="O1267">
        <f>-536.804915808026 -8.93812561549453 -661.514425252985</f>
        <v>-1207.2574666765054</v>
      </c>
      <c r="P1267">
        <f>-527.775345193048 -48.011592687212 -364.2070217749</f>
        <v>-939.99395965515998</v>
      </c>
      <c r="Q1267" t="s">
        <v>28857</v>
      </c>
      <c r="R1267" t="s">
        <v>28858</v>
      </c>
      <c r="S1267" t="s">
        <v>28859</v>
      </c>
      <c r="T1267" t="s">
        <v>28860</v>
      </c>
      <c r="U1267" t="s">
        <v>28861</v>
      </c>
      <c r="V1267" t="s">
        <v>28862</v>
      </c>
      <c r="W1267" t="s">
        <v>28863</v>
      </c>
      <c r="X1267" t="s">
        <v>28864</v>
      </c>
      <c r="Y1267" t="s">
        <v>28865</v>
      </c>
    </row>
    <row r="1268" spans="1:25" x14ac:dyDescent="0.3">
      <c r="A1268">
        <v>63350</v>
      </c>
      <c r="B1268" t="s">
        <v>28866</v>
      </c>
      <c r="C1268" t="s">
        <v>28867</v>
      </c>
      <c r="D1268" t="s">
        <v>28868</v>
      </c>
      <c r="E1268" t="s">
        <v>28869</v>
      </c>
      <c r="F1268" t="s">
        <v>28870</v>
      </c>
      <c r="G1268" t="s">
        <v>28871</v>
      </c>
      <c r="H1268" t="s">
        <v>28872</v>
      </c>
      <c r="I1268" t="s">
        <v>28873</v>
      </c>
      <c r="J1268" t="s">
        <v>28874</v>
      </c>
      <c r="K1268" t="s">
        <v>28875</v>
      </c>
      <c r="L1268" t="s">
        <v>28876</v>
      </c>
      <c r="M1268" t="s">
        <v>28877</v>
      </c>
      <c r="N1268" t="s">
        <v>28878</v>
      </c>
      <c r="O1268">
        <f>-536.450857929829 -9.00423788785906 -661.522372799616</f>
        <v>-1206.9774686173041</v>
      </c>
      <c r="P1268">
        <f>-527.716181084041 -48.101778177532 -364.209208930639</f>
        <v>-940.027168192212</v>
      </c>
      <c r="Q1268" t="s">
        <v>28879</v>
      </c>
      <c r="R1268" t="s">
        <v>28880</v>
      </c>
      <c r="S1268" t="s">
        <v>28881</v>
      </c>
      <c r="T1268" t="s">
        <v>28882</v>
      </c>
      <c r="U1268" t="s">
        <v>28883</v>
      </c>
      <c r="V1268" t="s">
        <v>28884</v>
      </c>
      <c r="W1268" t="s">
        <v>28885</v>
      </c>
      <c r="X1268" t="s">
        <v>28886</v>
      </c>
      <c r="Y1268" t="s">
        <v>28887</v>
      </c>
    </row>
    <row r="1269" spans="1:25" x14ac:dyDescent="0.3">
      <c r="A1269">
        <v>63400</v>
      </c>
      <c r="B1269" t="s">
        <v>28888</v>
      </c>
      <c r="C1269" t="s">
        <v>28889</v>
      </c>
      <c r="D1269" t="s">
        <v>28890</v>
      </c>
      <c r="E1269" t="s">
        <v>28891</v>
      </c>
      <c r="F1269" t="s">
        <v>28892</v>
      </c>
      <c r="G1269" t="s">
        <v>28893</v>
      </c>
      <c r="H1269" t="s">
        <v>28894</v>
      </c>
      <c r="I1269" t="s">
        <v>28895</v>
      </c>
      <c r="J1269" t="s">
        <v>28896</v>
      </c>
      <c r="K1269" t="s">
        <v>28897</v>
      </c>
      <c r="L1269" t="s">
        <v>28898</v>
      </c>
      <c r="M1269" t="s">
        <v>28899</v>
      </c>
      <c r="N1269" t="s">
        <v>28900</v>
      </c>
      <c r="O1269">
        <f>-535.746177811848 -8.81932710903925 -661.618954149468</f>
        <v>-1206.1844590703554</v>
      </c>
      <c r="P1269">
        <f>-527.454781854586 -47.9697060829808 -364.300129524138</f>
        <v>-939.72461746170484</v>
      </c>
      <c r="Q1269" t="s">
        <v>28901</v>
      </c>
      <c r="R1269" t="s">
        <v>28902</v>
      </c>
      <c r="S1269" t="s">
        <v>28903</v>
      </c>
      <c r="T1269" t="s">
        <v>28904</v>
      </c>
      <c r="U1269" t="s">
        <v>28905</v>
      </c>
      <c r="V1269" t="s">
        <v>28906</v>
      </c>
      <c r="W1269" t="s">
        <v>28907</v>
      </c>
      <c r="X1269" t="s">
        <v>28908</v>
      </c>
      <c r="Y1269" t="s">
        <v>28909</v>
      </c>
    </row>
    <row r="1270" spans="1:25" x14ac:dyDescent="0.3">
      <c r="A1270">
        <v>63450</v>
      </c>
      <c r="B1270" t="s">
        <v>28910</v>
      </c>
      <c r="C1270" t="s">
        <v>28911</v>
      </c>
      <c r="D1270" t="s">
        <v>28912</v>
      </c>
      <c r="E1270" t="s">
        <v>28913</v>
      </c>
      <c r="F1270" t="s">
        <v>28914</v>
      </c>
      <c r="G1270" t="s">
        <v>28915</v>
      </c>
      <c r="H1270" t="s">
        <v>28916</v>
      </c>
      <c r="I1270" t="s">
        <v>28917</v>
      </c>
      <c r="J1270" t="s">
        <v>28918</v>
      </c>
      <c r="K1270" t="s">
        <v>28919</v>
      </c>
      <c r="L1270" t="s">
        <v>28920</v>
      </c>
      <c r="M1270" t="s">
        <v>28921</v>
      </c>
      <c r="N1270" t="s">
        <v>28922</v>
      </c>
      <c r="O1270">
        <f>-535.285734753174 -8.71743370291665 -661.625312498192</f>
        <v>-1205.6284809542826</v>
      </c>
      <c r="P1270">
        <f>-527.131083167358 -47.7194789135199 -364.28321605042</f>
        <v>-939.13377813129796</v>
      </c>
      <c r="Q1270" t="s">
        <v>28923</v>
      </c>
      <c r="R1270" t="s">
        <v>28924</v>
      </c>
      <c r="S1270" t="s">
        <v>28925</v>
      </c>
      <c r="T1270" t="s">
        <v>28926</v>
      </c>
      <c r="U1270" t="s">
        <v>28927</v>
      </c>
      <c r="V1270" t="s">
        <v>28928</v>
      </c>
      <c r="W1270" t="s">
        <v>28929</v>
      </c>
      <c r="X1270" t="s">
        <v>28930</v>
      </c>
      <c r="Y1270" t="s">
        <v>28931</v>
      </c>
    </row>
    <row r="1271" spans="1:25" x14ac:dyDescent="0.3">
      <c r="A1271">
        <v>63500</v>
      </c>
      <c r="B1271" t="s">
        <v>28932</v>
      </c>
      <c r="C1271" t="s">
        <v>28933</v>
      </c>
      <c r="D1271" t="s">
        <v>28934</v>
      </c>
      <c r="E1271" t="s">
        <v>28935</v>
      </c>
      <c r="F1271" t="s">
        <v>28936</v>
      </c>
      <c r="G1271" t="s">
        <v>28937</v>
      </c>
      <c r="H1271" t="s">
        <v>28938</v>
      </c>
      <c r="I1271" t="s">
        <v>28939</v>
      </c>
      <c r="J1271" t="s">
        <v>28940</v>
      </c>
      <c r="K1271" t="s">
        <v>28941</v>
      </c>
      <c r="L1271" t="s">
        <v>28942</v>
      </c>
      <c r="M1271" t="s">
        <v>28943</v>
      </c>
      <c r="N1271" t="s">
        <v>28944</v>
      </c>
      <c r="O1271">
        <f>-535.070624059878 -8.49093376892552 -661.632127123199</f>
        <v>-1205.1936849520025</v>
      </c>
      <c r="P1271">
        <f>-526.474316287638 -47.3415090132223 -364.282647641941</f>
        <v>-938.09847294280132</v>
      </c>
      <c r="Q1271" t="s">
        <v>28945</v>
      </c>
      <c r="R1271" t="s">
        <v>28946</v>
      </c>
      <c r="S1271" t="s">
        <v>28947</v>
      </c>
      <c r="T1271" t="s">
        <v>28948</v>
      </c>
      <c r="U1271" t="s">
        <v>28949</v>
      </c>
      <c r="V1271" t="s">
        <v>28950</v>
      </c>
      <c r="W1271" t="s">
        <v>28951</v>
      </c>
      <c r="X1271" t="s">
        <v>28952</v>
      </c>
      <c r="Y1271" t="s">
        <v>28953</v>
      </c>
    </row>
    <row r="1272" spans="1:25" x14ac:dyDescent="0.3">
      <c r="A1272">
        <v>63550</v>
      </c>
      <c r="B1272" t="s">
        <v>28954</v>
      </c>
      <c r="C1272" t="s">
        <v>28955</v>
      </c>
      <c r="D1272" t="s">
        <v>28956</v>
      </c>
      <c r="E1272" t="s">
        <v>28957</v>
      </c>
      <c r="F1272" t="s">
        <v>28958</v>
      </c>
      <c r="G1272" t="s">
        <v>28959</v>
      </c>
      <c r="H1272" t="s">
        <v>28960</v>
      </c>
      <c r="I1272" t="s">
        <v>28961</v>
      </c>
      <c r="J1272" t="s">
        <v>28962</v>
      </c>
      <c r="K1272" t="s">
        <v>28963</v>
      </c>
      <c r="L1272" t="s">
        <v>28964</v>
      </c>
      <c r="M1272" t="s">
        <v>28965</v>
      </c>
      <c r="N1272" t="s">
        <v>28966</v>
      </c>
      <c r="O1272">
        <f>-535.011608564326 -8.33740177640129 -661.620709782302</f>
        <v>-1204.9697201230292</v>
      </c>
      <c r="P1272">
        <f>-526.183599989338 -47.1544652739897 -364.27354681448</f>
        <v>-937.61161207780765</v>
      </c>
      <c r="Q1272" t="s">
        <v>28967</v>
      </c>
      <c r="R1272" t="s">
        <v>28968</v>
      </c>
      <c r="S1272" t="s">
        <v>28969</v>
      </c>
      <c r="T1272" t="s">
        <v>28970</v>
      </c>
      <c r="U1272" t="s">
        <v>28971</v>
      </c>
      <c r="V1272" t="s">
        <v>28972</v>
      </c>
      <c r="W1272" t="s">
        <v>28973</v>
      </c>
      <c r="X1272" t="s">
        <v>28974</v>
      </c>
      <c r="Y1272" t="s">
        <v>28975</v>
      </c>
    </row>
    <row r="1273" spans="1:25" x14ac:dyDescent="0.3">
      <c r="A1273">
        <v>63600</v>
      </c>
      <c r="B1273" t="s">
        <v>28976</v>
      </c>
      <c r="C1273" t="s">
        <v>28977</v>
      </c>
      <c r="D1273" t="s">
        <v>28978</v>
      </c>
      <c r="E1273" t="s">
        <v>28979</v>
      </c>
      <c r="F1273" t="s">
        <v>28980</v>
      </c>
      <c r="G1273" t="s">
        <v>28981</v>
      </c>
      <c r="H1273" t="s">
        <v>28982</v>
      </c>
      <c r="I1273" t="s">
        <v>28983</v>
      </c>
      <c r="J1273" t="s">
        <v>28984</v>
      </c>
      <c r="K1273" t="s">
        <v>28985</v>
      </c>
      <c r="L1273" t="s">
        <v>28986</v>
      </c>
      <c r="M1273" t="s">
        <v>28987</v>
      </c>
      <c r="N1273" t="s">
        <v>28988</v>
      </c>
      <c r="O1273">
        <f>-534.794822075694 -7.76282651933275 -661.681531641826</f>
        <v>-1204.2391802368529</v>
      </c>
      <c r="P1273">
        <f>-525.783855979457 -46.4016686992497 -364.316644228972</f>
        <v>-936.50216890767877</v>
      </c>
      <c r="Q1273" t="s">
        <v>28989</v>
      </c>
      <c r="R1273" t="s">
        <v>28990</v>
      </c>
      <c r="S1273" t="s">
        <v>28991</v>
      </c>
      <c r="T1273" t="s">
        <v>28992</v>
      </c>
      <c r="U1273" t="s">
        <v>28993</v>
      </c>
      <c r="V1273" t="s">
        <v>28994</v>
      </c>
      <c r="W1273" t="s">
        <v>28995</v>
      </c>
      <c r="X1273" t="s">
        <v>28996</v>
      </c>
      <c r="Y1273" t="s">
        <v>28997</v>
      </c>
    </row>
    <row r="1274" spans="1:25" x14ac:dyDescent="0.3">
      <c r="A1274">
        <v>63650</v>
      </c>
      <c r="B1274" t="s">
        <v>28998</v>
      </c>
      <c r="C1274" t="s">
        <v>28999</v>
      </c>
      <c r="D1274" t="s">
        <v>29000</v>
      </c>
      <c r="E1274" t="s">
        <v>29001</v>
      </c>
      <c r="F1274" t="s">
        <v>29002</v>
      </c>
      <c r="G1274" t="s">
        <v>29003</v>
      </c>
      <c r="H1274" t="s">
        <v>29004</v>
      </c>
      <c r="I1274" t="s">
        <v>29005</v>
      </c>
      <c r="J1274" t="s">
        <v>29006</v>
      </c>
      <c r="K1274" t="s">
        <v>29007</v>
      </c>
      <c r="L1274" t="s">
        <v>29008</v>
      </c>
      <c r="M1274" t="s">
        <v>29009</v>
      </c>
      <c r="N1274" t="s">
        <v>29010</v>
      </c>
      <c r="O1274">
        <f>-535.180222703253 -7.36925000427095 -661.800831468389</f>
        <v>-1204.3503041759129</v>
      </c>
      <c r="P1274">
        <f>-526.033863028772 -46.4685262859355 -364.500299902168</f>
        <v>-937.00268921687552</v>
      </c>
      <c r="Q1274" t="s">
        <v>29011</v>
      </c>
      <c r="R1274" t="s">
        <v>29012</v>
      </c>
      <c r="S1274" t="s">
        <v>29013</v>
      </c>
      <c r="T1274" t="s">
        <v>29014</v>
      </c>
      <c r="U1274" t="s">
        <v>29015</v>
      </c>
      <c r="V1274" t="s">
        <v>29016</v>
      </c>
      <c r="W1274" t="s">
        <v>29017</v>
      </c>
      <c r="X1274" t="s">
        <v>29018</v>
      </c>
      <c r="Y1274" t="s">
        <v>29019</v>
      </c>
    </row>
    <row r="1275" spans="1:25" x14ac:dyDescent="0.3">
      <c r="A1275">
        <v>63700</v>
      </c>
      <c r="B1275" t="s">
        <v>29020</v>
      </c>
      <c r="C1275" t="s">
        <v>29021</v>
      </c>
      <c r="D1275" t="s">
        <v>29022</v>
      </c>
      <c r="E1275" t="s">
        <v>29023</v>
      </c>
      <c r="F1275" t="s">
        <v>29024</v>
      </c>
      <c r="G1275" t="s">
        <v>29025</v>
      </c>
      <c r="H1275" t="s">
        <v>29026</v>
      </c>
      <c r="I1275" t="s">
        <v>29027</v>
      </c>
      <c r="J1275" t="s">
        <v>29028</v>
      </c>
      <c r="K1275" t="s">
        <v>29029</v>
      </c>
      <c r="L1275" t="s">
        <v>29030</v>
      </c>
      <c r="M1275" t="s">
        <v>29031</v>
      </c>
      <c r="N1275" t="s">
        <v>29032</v>
      </c>
      <c r="O1275">
        <f>-535.383139324856 -7.35066903301208 -661.819119617654</f>
        <v>-1204.5529279755219</v>
      </c>
      <c r="P1275">
        <f>-526.274066457672 -46.5896122180973 -364.53586818918</f>
        <v>-937.39954686494934</v>
      </c>
      <c r="Q1275" t="s">
        <v>29033</v>
      </c>
      <c r="R1275" t="s">
        <v>29034</v>
      </c>
      <c r="S1275" t="s">
        <v>29035</v>
      </c>
      <c r="T1275" t="s">
        <v>29036</v>
      </c>
      <c r="U1275" t="s">
        <v>29037</v>
      </c>
      <c r="V1275" t="s">
        <v>29038</v>
      </c>
      <c r="W1275" t="s">
        <v>29039</v>
      </c>
      <c r="X1275" t="s">
        <v>29040</v>
      </c>
      <c r="Y1275" t="s">
        <v>29041</v>
      </c>
    </row>
    <row r="1276" spans="1:25" x14ac:dyDescent="0.3">
      <c r="A1276">
        <v>63750</v>
      </c>
      <c r="B1276" t="s">
        <v>29042</v>
      </c>
      <c r="C1276" t="s">
        <v>29043</v>
      </c>
      <c r="D1276" t="s">
        <v>29044</v>
      </c>
      <c r="E1276" t="s">
        <v>29045</v>
      </c>
      <c r="F1276" t="s">
        <v>29046</v>
      </c>
      <c r="G1276" t="s">
        <v>29047</v>
      </c>
      <c r="H1276" t="s">
        <v>29048</v>
      </c>
      <c r="I1276" t="s">
        <v>29049</v>
      </c>
      <c r="J1276" t="s">
        <v>29050</v>
      </c>
      <c r="K1276" t="s">
        <v>29051</v>
      </c>
      <c r="L1276" t="s">
        <v>29052</v>
      </c>
      <c r="M1276" t="s">
        <v>29053</v>
      </c>
      <c r="N1276" t="s">
        <v>29054</v>
      </c>
      <c r="O1276">
        <f>-535.553324184836 -7.47041688558738 -661.774939272512</f>
        <v>-1204.7986803429353</v>
      </c>
      <c r="P1276">
        <f>-526.457294481575 -46.7086434529749 -364.491127396624</f>
        <v>-937.65706533117395</v>
      </c>
      <c r="Q1276" t="s">
        <v>29055</v>
      </c>
      <c r="R1276" t="s">
        <v>29056</v>
      </c>
      <c r="S1276" t="s">
        <v>29057</v>
      </c>
      <c r="T1276" t="s">
        <v>29058</v>
      </c>
      <c r="U1276" t="s">
        <v>29059</v>
      </c>
      <c r="V1276" t="s">
        <v>29060</v>
      </c>
      <c r="W1276" t="s">
        <v>29061</v>
      </c>
      <c r="X1276" t="s">
        <v>29062</v>
      </c>
      <c r="Y1276" t="s">
        <v>29063</v>
      </c>
    </row>
    <row r="1277" spans="1:25" x14ac:dyDescent="0.3">
      <c r="A1277">
        <v>63800</v>
      </c>
      <c r="B1277" t="s">
        <v>29064</v>
      </c>
      <c r="C1277" t="s">
        <v>29065</v>
      </c>
      <c r="D1277" t="s">
        <v>29066</v>
      </c>
      <c r="E1277" t="s">
        <v>29067</v>
      </c>
      <c r="F1277" t="s">
        <v>29068</v>
      </c>
      <c r="G1277" t="s">
        <v>29069</v>
      </c>
      <c r="H1277" t="s">
        <v>29070</v>
      </c>
      <c r="I1277" t="s">
        <v>29071</v>
      </c>
      <c r="J1277" t="s">
        <v>29072</v>
      </c>
      <c r="K1277" t="s">
        <v>29073</v>
      </c>
      <c r="L1277" t="s">
        <v>29074</v>
      </c>
      <c r="M1277" t="s">
        <v>29075</v>
      </c>
      <c r="N1277" t="s">
        <v>29076</v>
      </c>
      <c r="O1277">
        <f>-535.78426685994 -7.62482108622589 -661.643118317623</f>
        <v>-1205.0522062637888</v>
      </c>
      <c r="P1277">
        <f>-526.429685185598 -46.8577259195665 -364.366638086308</f>
        <v>-937.6540491914725</v>
      </c>
      <c r="Q1277" t="s">
        <v>29077</v>
      </c>
      <c r="R1277" t="s">
        <v>29078</v>
      </c>
      <c r="S1277" t="s">
        <v>29079</v>
      </c>
      <c r="T1277" t="s">
        <v>29080</v>
      </c>
      <c r="U1277" t="s">
        <v>29081</v>
      </c>
      <c r="V1277" t="s">
        <v>29082</v>
      </c>
      <c r="W1277" t="s">
        <v>29083</v>
      </c>
      <c r="X1277" t="s">
        <v>29084</v>
      </c>
      <c r="Y1277" t="s">
        <v>29085</v>
      </c>
    </row>
    <row r="1278" spans="1:25" x14ac:dyDescent="0.3">
      <c r="A1278">
        <v>63850</v>
      </c>
      <c r="B1278" t="s">
        <v>29086</v>
      </c>
      <c r="C1278" t="s">
        <v>29087</v>
      </c>
      <c r="D1278" t="s">
        <v>29088</v>
      </c>
      <c r="E1278" t="s">
        <v>29089</v>
      </c>
      <c r="F1278" t="s">
        <v>29090</v>
      </c>
      <c r="G1278" t="s">
        <v>29091</v>
      </c>
      <c r="H1278" t="s">
        <v>29092</v>
      </c>
      <c r="I1278" t="s">
        <v>29093</v>
      </c>
      <c r="J1278" t="s">
        <v>29094</v>
      </c>
      <c r="K1278" t="s">
        <v>29095</v>
      </c>
      <c r="L1278" t="s">
        <v>29096</v>
      </c>
      <c r="M1278" t="s">
        <v>29097</v>
      </c>
      <c r="N1278" t="s">
        <v>29098</v>
      </c>
      <c r="O1278">
        <f>-535.61803404733 -7.76326068679259 -661.493553926145</f>
        <v>-1204.8748486602676</v>
      </c>
      <c r="P1278">
        <f>-526.192080897934 -46.9039692328402 -364.207156566867</f>
        <v>-937.30320669764114</v>
      </c>
      <c r="Q1278" t="s">
        <v>29099</v>
      </c>
      <c r="R1278" t="s">
        <v>29100</v>
      </c>
      <c r="S1278" t="s">
        <v>29101</v>
      </c>
      <c r="T1278" t="s">
        <v>29102</v>
      </c>
      <c r="U1278" t="s">
        <v>29103</v>
      </c>
      <c r="V1278" t="s">
        <v>29104</v>
      </c>
      <c r="W1278" t="s">
        <v>29105</v>
      </c>
      <c r="X1278" t="s">
        <v>29106</v>
      </c>
      <c r="Y1278" t="s">
        <v>29107</v>
      </c>
    </row>
    <row r="1279" spans="1:25" x14ac:dyDescent="0.3">
      <c r="A1279">
        <v>63900</v>
      </c>
      <c r="B1279" t="s">
        <v>29108</v>
      </c>
      <c r="C1279" t="s">
        <v>29109</v>
      </c>
      <c r="D1279" t="s">
        <v>29110</v>
      </c>
      <c r="E1279" t="s">
        <v>29111</v>
      </c>
      <c r="F1279" t="s">
        <v>29112</v>
      </c>
      <c r="G1279" t="s">
        <v>29113</v>
      </c>
      <c r="H1279" t="s">
        <v>29114</v>
      </c>
      <c r="I1279" t="s">
        <v>29115</v>
      </c>
      <c r="J1279" t="s">
        <v>29116</v>
      </c>
      <c r="K1279" t="s">
        <v>29117</v>
      </c>
      <c r="L1279" t="s">
        <v>29118</v>
      </c>
      <c r="M1279" t="s">
        <v>29119</v>
      </c>
      <c r="N1279" t="s">
        <v>29120</v>
      </c>
      <c r="O1279">
        <f>-535.030371470356 -8.13767009428716 -661.254232414863</f>
        <v>-1204.4222739795064</v>
      </c>
      <c r="P1279">
        <f>-525.66763092669 -46.8845622989238 -363.914393959486</f>
        <v>-936.4665871850998</v>
      </c>
      <c r="Q1279" t="s">
        <v>29121</v>
      </c>
      <c r="R1279" t="s">
        <v>29122</v>
      </c>
      <c r="S1279" t="s">
        <v>29123</v>
      </c>
      <c r="T1279" t="s">
        <v>29124</v>
      </c>
      <c r="U1279" t="s">
        <v>29125</v>
      </c>
      <c r="V1279" t="s">
        <v>29126</v>
      </c>
      <c r="W1279" t="s">
        <v>29127</v>
      </c>
      <c r="X1279" t="s">
        <v>29128</v>
      </c>
      <c r="Y1279" t="s">
        <v>29129</v>
      </c>
    </row>
    <row r="1280" spans="1:25" x14ac:dyDescent="0.3">
      <c r="A1280">
        <v>63950</v>
      </c>
      <c r="B1280" t="s">
        <v>29130</v>
      </c>
      <c r="C1280" t="s">
        <v>29131</v>
      </c>
      <c r="D1280" t="s">
        <v>29132</v>
      </c>
      <c r="E1280" t="s">
        <v>29133</v>
      </c>
      <c r="F1280" t="s">
        <v>29134</v>
      </c>
      <c r="G1280" t="s">
        <v>29135</v>
      </c>
      <c r="H1280" t="s">
        <v>29136</v>
      </c>
      <c r="I1280" t="s">
        <v>29137</v>
      </c>
      <c r="J1280" t="s">
        <v>29138</v>
      </c>
      <c r="K1280" t="s">
        <v>29139</v>
      </c>
      <c r="L1280" t="s">
        <v>29140</v>
      </c>
      <c r="M1280" t="s">
        <v>29141</v>
      </c>
      <c r="N1280" t="s">
        <v>29142</v>
      </c>
      <c r="O1280">
        <f>-534.836182978693 -8.31014635790643 -661.226384207171</f>
        <v>-1204.3727135437705</v>
      </c>
      <c r="P1280">
        <f>-525.355699078193 -47.0342361524699 -363.887184675422</f>
        <v>-936.27711990608486</v>
      </c>
      <c r="Q1280" t="s">
        <v>29143</v>
      </c>
      <c r="R1280" t="s">
        <v>29144</v>
      </c>
      <c r="S1280" t="s">
        <v>29145</v>
      </c>
      <c r="T1280" t="s">
        <v>29146</v>
      </c>
      <c r="U1280" t="s">
        <v>29147</v>
      </c>
      <c r="V1280" t="s">
        <v>29148</v>
      </c>
      <c r="W1280" t="s">
        <v>29149</v>
      </c>
      <c r="X1280" t="s">
        <v>29150</v>
      </c>
      <c r="Y1280" t="s">
        <v>29151</v>
      </c>
    </row>
    <row r="1281" spans="1:25" x14ac:dyDescent="0.3">
      <c r="A1281">
        <v>64000</v>
      </c>
      <c r="B1281" t="s">
        <v>29152</v>
      </c>
      <c r="C1281" t="s">
        <v>29153</v>
      </c>
      <c r="D1281" t="s">
        <v>29154</v>
      </c>
      <c r="E1281" t="s">
        <v>29155</v>
      </c>
      <c r="F1281" t="s">
        <v>29156</v>
      </c>
      <c r="G1281" t="s">
        <v>29157</v>
      </c>
      <c r="H1281" t="s">
        <v>29158</v>
      </c>
      <c r="I1281" t="s">
        <v>29159</v>
      </c>
      <c r="J1281" t="s">
        <v>29160</v>
      </c>
      <c r="K1281" t="s">
        <v>29161</v>
      </c>
      <c r="L1281" t="s">
        <v>29162</v>
      </c>
      <c r="M1281" t="s">
        <v>29163</v>
      </c>
      <c r="N1281" t="s">
        <v>29164</v>
      </c>
      <c r="O1281">
        <f>-534.57569633187 -8.84696305569469 -661.208697085901</f>
        <v>-1204.6313564734655</v>
      </c>
      <c r="P1281">
        <f>-524.728779247298 -47.3944511536795 -363.858511208469</f>
        <v>-935.98174160944654</v>
      </c>
      <c r="Q1281" t="s">
        <v>29165</v>
      </c>
      <c r="R1281" t="s">
        <v>29166</v>
      </c>
      <c r="S1281" t="s">
        <v>29167</v>
      </c>
      <c r="T1281" t="s">
        <v>29168</v>
      </c>
      <c r="U1281" t="s">
        <v>29169</v>
      </c>
      <c r="V1281" t="s">
        <v>29170</v>
      </c>
      <c r="W1281" t="s">
        <v>29171</v>
      </c>
      <c r="X1281" t="s">
        <v>29172</v>
      </c>
      <c r="Y1281" t="s">
        <v>29173</v>
      </c>
    </row>
    <row r="1282" spans="1:25" x14ac:dyDescent="0.3">
      <c r="A1282">
        <v>64050</v>
      </c>
      <c r="B1282" t="s">
        <v>29174</v>
      </c>
      <c r="C1282" t="s">
        <v>29175</v>
      </c>
      <c r="D1282" t="s">
        <v>29176</v>
      </c>
      <c r="E1282" t="s">
        <v>29177</v>
      </c>
      <c r="F1282" t="s">
        <v>29178</v>
      </c>
      <c r="G1282" t="s">
        <v>29179</v>
      </c>
      <c r="H1282" t="s">
        <v>29180</v>
      </c>
      <c r="I1282" t="s">
        <v>29181</v>
      </c>
      <c r="J1282" t="s">
        <v>29182</v>
      </c>
      <c r="K1282" t="s">
        <v>29183</v>
      </c>
      <c r="L1282" t="s">
        <v>29184</v>
      </c>
      <c r="M1282" t="s">
        <v>29185</v>
      </c>
      <c r="N1282" t="s">
        <v>29186</v>
      </c>
      <c r="O1282">
        <f>-534.611317790257 -8.92482184310575 -661.209950200721</f>
        <v>-1204.7460898340837</v>
      </c>
      <c r="P1282">
        <f>-524.44701672666 -47.3194299608035 -363.850639136762</f>
        <v>-935.61708582422557</v>
      </c>
      <c r="Q1282" t="s">
        <v>29187</v>
      </c>
      <c r="R1282" t="s">
        <v>29188</v>
      </c>
      <c r="S1282" t="s">
        <v>29189</v>
      </c>
      <c r="T1282" t="s">
        <v>29190</v>
      </c>
      <c r="U1282" t="s">
        <v>29191</v>
      </c>
      <c r="V1282" t="s">
        <v>29192</v>
      </c>
      <c r="W1282" t="s">
        <v>29193</v>
      </c>
      <c r="X1282" t="s">
        <v>29194</v>
      </c>
      <c r="Y1282" t="s">
        <v>29195</v>
      </c>
    </row>
    <row r="1283" spans="1:25" x14ac:dyDescent="0.3">
      <c r="A1283">
        <v>64100</v>
      </c>
      <c r="B1283" t="s">
        <v>29196</v>
      </c>
      <c r="C1283" t="s">
        <v>29197</v>
      </c>
      <c r="D1283" t="s">
        <v>29198</v>
      </c>
      <c r="E1283" t="s">
        <v>29199</v>
      </c>
      <c r="F1283" t="s">
        <v>29200</v>
      </c>
      <c r="G1283" t="s">
        <v>29201</v>
      </c>
      <c r="H1283" t="s">
        <v>29202</v>
      </c>
      <c r="I1283" t="s">
        <v>29203</v>
      </c>
      <c r="J1283" t="s">
        <v>29204</v>
      </c>
      <c r="K1283" t="s">
        <v>29205</v>
      </c>
      <c r="L1283" t="s">
        <v>29206</v>
      </c>
      <c r="M1283" t="s">
        <v>29207</v>
      </c>
      <c r="N1283" t="s">
        <v>29208</v>
      </c>
      <c r="O1283">
        <f>-534.600209086189 -8.9977388274549 -661.208558301835</f>
        <v>-1204.8065062154787</v>
      </c>
      <c r="P1283">
        <f>-524.074886607673 -47.4002508366705 -363.862891081045</f>
        <v>-935.33802852538838</v>
      </c>
      <c r="Q1283" t="s">
        <v>29209</v>
      </c>
      <c r="R1283" t="s">
        <v>29210</v>
      </c>
      <c r="S1283" t="s">
        <v>29211</v>
      </c>
      <c r="T1283" t="s">
        <v>29212</v>
      </c>
      <c r="U1283" t="s">
        <v>29213</v>
      </c>
      <c r="V1283" t="s">
        <v>29214</v>
      </c>
      <c r="W1283" t="s">
        <v>29215</v>
      </c>
      <c r="X1283" t="s">
        <v>29216</v>
      </c>
      <c r="Y1283" t="s">
        <v>29217</v>
      </c>
    </row>
    <row r="1284" spans="1:25" x14ac:dyDescent="0.3">
      <c r="A1284">
        <v>64150</v>
      </c>
      <c r="B1284" t="s">
        <v>29218</v>
      </c>
      <c r="C1284" t="s">
        <v>29219</v>
      </c>
      <c r="D1284" t="s">
        <v>29220</v>
      </c>
      <c r="E1284" t="s">
        <v>29221</v>
      </c>
      <c r="F1284" t="s">
        <v>29222</v>
      </c>
      <c r="G1284" t="s">
        <v>29223</v>
      </c>
      <c r="H1284" t="s">
        <v>29224</v>
      </c>
      <c r="I1284" t="s">
        <v>29225</v>
      </c>
      <c r="J1284" t="s">
        <v>29226</v>
      </c>
      <c r="K1284" t="s">
        <v>29227</v>
      </c>
      <c r="L1284" t="s">
        <v>29228</v>
      </c>
      <c r="M1284" t="s">
        <v>29229</v>
      </c>
      <c r="N1284" t="s">
        <v>29230</v>
      </c>
      <c r="O1284">
        <f>-533.784151182078 -8.93010464854046 -661.025151821345</f>
        <v>-1203.7394076519636</v>
      </c>
      <c r="P1284">
        <f>-523.735746764516 -46.9538305548704 -363.61427521817</f>
        <v>-934.30385253755639</v>
      </c>
      <c r="Q1284" t="s">
        <v>29231</v>
      </c>
      <c r="R1284" t="s">
        <v>29232</v>
      </c>
      <c r="S1284" t="s">
        <v>29233</v>
      </c>
      <c r="T1284" t="s">
        <v>29234</v>
      </c>
      <c r="U1284" t="s">
        <v>29235</v>
      </c>
      <c r="V1284" t="s">
        <v>29236</v>
      </c>
      <c r="W1284" t="s">
        <v>29237</v>
      </c>
      <c r="X1284" t="s">
        <v>29238</v>
      </c>
      <c r="Y1284" t="s">
        <v>29239</v>
      </c>
    </row>
    <row r="1285" spans="1:25" x14ac:dyDescent="0.3">
      <c r="A1285">
        <v>64200</v>
      </c>
      <c r="B1285" t="s">
        <v>29240</v>
      </c>
      <c r="C1285" t="s">
        <v>29241</v>
      </c>
      <c r="D1285" t="s">
        <v>29242</v>
      </c>
      <c r="E1285" t="s">
        <v>29243</v>
      </c>
      <c r="F1285" t="s">
        <v>29244</v>
      </c>
      <c r="G1285" t="s">
        <v>29245</v>
      </c>
      <c r="H1285" t="s">
        <v>29246</v>
      </c>
      <c r="I1285" t="s">
        <v>29247</v>
      </c>
      <c r="J1285" t="s">
        <v>29248</v>
      </c>
      <c r="K1285" t="s">
        <v>29249</v>
      </c>
      <c r="L1285" t="s">
        <v>29250</v>
      </c>
      <c r="M1285" t="s">
        <v>29251</v>
      </c>
      <c r="N1285" t="s">
        <v>29252</v>
      </c>
      <c r="O1285">
        <f>-533.653224717815 -9.20074030069986 -660.833128200702</f>
        <v>-1203.6870932192169</v>
      </c>
      <c r="P1285">
        <f>-523.723626491447 -46.7332363051328 -363.355928257475</f>
        <v>-933.81279105405474</v>
      </c>
      <c r="Q1285" t="s">
        <v>29253</v>
      </c>
      <c r="R1285" t="s">
        <v>29254</v>
      </c>
      <c r="S1285" t="s">
        <v>29255</v>
      </c>
      <c r="T1285" t="s">
        <v>29256</v>
      </c>
      <c r="U1285" t="s">
        <v>29257</v>
      </c>
      <c r="V1285" t="s">
        <v>29258</v>
      </c>
      <c r="W1285" t="s">
        <v>29259</v>
      </c>
      <c r="X1285" t="s">
        <v>29260</v>
      </c>
      <c r="Y1285" t="s">
        <v>29261</v>
      </c>
    </row>
    <row r="1286" spans="1:25" x14ac:dyDescent="0.3">
      <c r="A1286">
        <v>64250</v>
      </c>
      <c r="B1286" t="s">
        <v>29262</v>
      </c>
      <c r="C1286" t="s">
        <v>29263</v>
      </c>
      <c r="D1286" t="s">
        <v>29264</v>
      </c>
      <c r="E1286" t="s">
        <v>29265</v>
      </c>
      <c r="F1286" t="s">
        <v>29266</v>
      </c>
      <c r="G1286" t="s">
        <v>29267</v>
      </c>
      <c r="H1286" t="s">
        <v>29268</v>
      </c>
      <c r="I1286" t="s">
        <v>29269</v>
      </c>
      <c r="J1286" t="s">
        <v>29270</v>
      </c>
      <c r="K1286" t="s">
        <v>29271</v>
      </c>
      <c r="L1286" t="s">
        <v>29272</v>
      </c>
      <c r="M1286" t="s">
        <v>29273</v>
      </c>
      <c r="N1286" t="s">
        <v>29274</v>
      </c>
      <c r="O1286">
        <f>-534.394344065796 -9.54845505022513 -660.606796568594</f>
        <v>-1204.549595684615</v>
      </c>
      <c r="P1286">
        <f>-523.613311847516 -47.2194050569137 -363.176860849669</f>
        <v>-934.0095777540987</v>
      </c>
      <c r="Q1286" t="s">
        <v>29275</v>
      </c>
      <c r="R1286" t="s">
        <v>29276</v>
      </c>
      <c r="S1286" t="s">
        <v>29277</v>
      </c>
      <c r="T1286" t="s">
        <v>29278</v>
      </c>
      <c r="U1286" t="s">
        <v>29279</v>
      </c>
      <c r="V1286" t="s">
        <v>29280</v>
      </c>
      <c r="W1286" t="s">
        <v>29281</v>
      </c>
      <c r="X1286" t="s">
        <v>29282</v>
      </c>
      <c r="Y1286" t="s">
        <v>29283</v>
      </c>
    </row>
    <row r="1287" spans="1:25" x14ac:dyDescent="0.3">
      <c r="A1287">
        <v>64300</v>
      </c>
      <c r="B1287" t="s">
        <v>29284</v>
      </c>
      <c r="C1287" t="s">
        <v>29285</v>
      </c>
      <c r="D1287" t="s">
        <v>29286</v>
      </c>
      <c r="E1287" t="s">
        <v>29287</v>
      </c>
      <c r="F1287" t="s">
        <v>29288</v>
      </c>
      <c r="G1287" t="s">
        <v>29289</v>
      </c>
      <c r="H1287" t="s">
        <v>29290</v>
      </c>
      <c r="I1287" t="s">
        <v>29291</v>
      </c>
      <c r="J1287" t="s">
        <v>29292</v>
      </c>
      <c r="K1287" t="s">
        <v>29293</v>
      </c>
      <c r="L1287" t="s">
        <v>29294</v>
      </c>
      <c r="M1287" t="s">
        <v>29295</v>
      </c>
      <c r="N1287" t="s">
        <v>29296</v>
      </c>
      <c r="O1287">
        <f>-534.850023054438 -9.5081512438444 -660.574630376811</f>
        <v>-1204.9328046750934</v>
      </c>
      <c r="P1287">
        <f>-523.802222748137 -47.0958067885299 -363.14358711952</f>
        <v>-934.04161665618687</v>
      </c>
      <c r="Q1287" t="s">
        <v>29297</v>
      </c>
      <c r="R1287" t="s">
        <v>29298</v>
      </c>
      <c r="S1287" t="s">
        <v>29299</v>
      </c>
      <c r="T1287" t="s">
        <v>29300</v>
      </c>
      <c r="U1287" t="s">
        <v>29301</v>
      </c>
      <c r="V1287" t="s">
        <v>29302</v>
      </c>
      <c r="W1287" t="s">
        <v>29303</v>
      </c>
      <c r="X1287" t="s">
        <v>29304</v>
      </c>
      <c r="Y1287" t="s">
        <v>29305</v>
      </c>
    </row>
    <row r="1288" spans="1:25" x14ac:dyDescent="0.3">
      <c r="A1288">
        <v>64350</v>
      </c>
      <c r="B1288" t="s">
        <v>29306</v>
      </c>
      <c r="C1288" t="s">
        <v>29307</v>
      </c>
      <c r="D1288" t="s">
        <v>29308</v>
      </c>
      <c r="E1288" t="s">
        <v>29309</v>
      </c>
      <c r="F1288" t="s">
        <v>29310</v>
      </c>
      <c r="G1288" t="s">
        <v>29311</v>
      </c>
      <c r="H1288" t="s">
        <v>29312</v>
      </c>
      <c r="I1288" t="s">
        <v>29313</v>
      </c>
      <c r="J1288" t="s">
        <v>29314</v>
      </c>
      <c r="K1288" t="s">
        <v>29315</v>
      </c>
      <c r="L1288" t="s">
        <v>29316</v>
      </c>
      <c r="M1288" t="s">
        <v>29317</v>
      </c>
      <c r="N1288" t="s">
        <v>29318</v>
      </c>
      <c r="O1288">
        <f>-535.017654058822 -9.2956806662537 -660.673537454375</f>
        <v>-1204.9868721794508</v>
      </c>
      <c r="P1288">
        <f>-523.879706565851 -46.9209699597627 -363.250834498283</f>
        <v>-934.05151102389675</v>
      </c>
      <c r="Q1288" t="s">
        <v>29319</v>
      </c>
      <c r="R1288" t="s">
        <v>29320</v>
      </c>
      <c r="S1288" t="s">
        <v>29321</v>
      </c>
      <c r="T1288" t="s">
        <v>29322</v>
      </c>
      <c r="U1288" t="s">
        <v>29323</v>
      </c>
      <c r="V1288" t="s">
        <v>29324</v>
      </c>
      <c r="W1288" t="s">
        <v>29325</v>
      </c>
      <c r="X1288" t="s">
        <v>29326</v>
      </c>
      <c r="Y1288" t="s">
        <v>29327</v>
      </c>
    </row>
    <row r="1289" spans="1:25" x14ac:dyDescent="0.3">
      <c r="A1289">
        <v>64400</v>
      </c>
      <c r="B1289" t="s">
        <v>29328</v>
      </c>
      <c r="C1289" t="s">
        <v>29329</v>
      </c>
      <c r="D1289" t="s">
        <v>29330</v>
      </c>
      <c r="E1289" t="s">
        <v>29331</v>
      </c>
      <c r="F1289" t="s">
        <v>29332</v>
      </c>
      <c r="G1289" t="s">
        <v>29333</v>
      </c>
      <c r="H1289" t="s">
        <v>29334</v>
      </c>
      <c r="I1289" t="s">
        <v>29335</v>
      </c>
      <c r="J1289" t="s">
        <v>29336</v>
      </c>
      <c r="K1289" t="s">
        <v>29337</v>
      </c>
      <c r="L1289" t="s">
        <v>29338</v>
      </c>
      <c r="M1289" t="s">
        <v>29339</v>
      </c>
      <c r="N1289" t="s">
        <v>29340</v>
      </c>
      <c r="O1289">
        <f>-534.869551513672 -8.77201520369044 -660.893583991095</f>
        <v>-1204.5351507084574</v>
      </c>
      <c r="P1289">
        <f>-523.921777626923 -46.7082751277062 -363.503317621077</f>
        <v>-934.13337037570614</v>
      </c>
      <c r="Q1289" t="s">
        <v>29341</v>
      </c>
      <c r="R1289" t="s">
        <v>29342</v>
      </c>
      <c r="S1289" t="s">
        <v>29343</v>
      </c>
      <c r="T1289" t="s">
        <v>29344</v>
      </c>
      <c r="U1289" t="s">
        <v>29345</v>
      </c>
      <c r="V1289" t="s">
        <v>29346</v>
      </c>
      <c r="W1289" t="s">
        <v>29347</v>
      </c>
      <c r="X1289" t="s">
        <v>29348</v>
      </c>
      <c r="Y1289" t="s">
        <v>29349</v>
      </c>
    </row>
    <row r="1290" spans="1:25" x14ac:dyDescent="0.3">
      <c r="A1290">
        <v>64450</v>
      </c>
      <c r="B1290" t="s">
        <v>29350</v>
      </c>
      <c r="C1290" t="s">
        <v>29351</v>
      </c>
      <c r="D1290" t="s">
        <v>29352</v>
      </c>
      <c r="E1290" t="s">
        <v>29353</v>
      </c>
      <c r="F1290" t="s">
        <v>29354</v>
      </c>
      <c r="G1290" t="s">
        <v>29355</v>
      </c>
      <c r="H1290" t="s">
        <v>29356</v>
      </c>
      <c r="I1290" t="s">
        <v>29357</v>
      </c>
      <c r="J1290" t="s">
        <v>29358</v>
      </c>
      <c r="K1290" t="s">
        <v>29359</v>
      </c>
      <c r="L1290" t="s">
        <v>29360</v>
      </c>
      <c r="M1290" t="s">
        <v>29361</v>
      </c>
      <c r="N1290" t="s">
        <v>29362</v>
      </c>
      <c r="O1290">
        <f>-534.914282063782 -8.53501056362779 -660.986021597975</f>
        <v>-1204.4353142253849</v>
      </c>
      <c r="P1290">
        <f>-523.991983875954 -46.8761288657504 -363.646683042503</f>
        <v>-934.51479578420742</v>
      </c>
      <c r="Q1290" t="s">
        <v>29363</v>
      </c>
      <c r="R1290" t="s">
        <v>29364</v>
      </c>
      <c r="S1290" t="s">
        <v>29365</v>
      </c>
      <c r="T1290" t="s">
        <v>29366</v>
      </c>
      <c r="U1290" t="s">
        <v>29367</v>
      </c>
      <c r="V1290" t="s">
        <v>29368</v>
      </c>
      <c r="W1290" t="s">
        <v>29369</v>
      </c>
      <c r="X1290" t="s">
        <v>29370</v>
      </c>
      <c r="Y1290" t="s">
        <v>29371</v>
      </c>
    </row>
    <row r="1291" spans="1:25" x14ac:dyDescent="0.3">
      <c r="A1291">
        <v>64500</v>
      </c>
      <c r="B1291" t="s">
        <v>29372</v>
      </c>
      <c r="C1291" t="s">
        <v>29373</v>
      </c>
      <c r="D1291" t="s">
        <v>29374</v>
      </c>
      <c r="E1291" t="s">
        <v>29375</v>
      </c>
      <c r="F1291" t="s">
        <v>29376</v>
      </c>
      <c r="G1291" t="s">
        <v>29377</v>
      </c>
      <c r="H1291" t="s">
        <v>29378</v>
      </c>
      <c r="I1291" t="s">
        <v>29379</v>
      </c>
      <c r="J1291" t="s">
        <v>29380</v>
      </c>
      <c r="K1291" t="s">
        <v>29381</v>
      </c>
      <c r="L1291" t="s">
        <v>29382</v>
      </c>
      <c r="M1291" t="s">
        <v>29383</v>
      </c>
      <c r="N1291" t="s">
        <v>29384</v>
      </c>
      <c r="O1291">
        <f>-535.14446054474 -7.95361063132987 -661.313019570421</f>
        <v>-1204.411090746491</v>
      </c>
      <c r="P1291">
        <f>-524.250370077315 -46.9603045641024 -364.059201551678</f>
        <v>-935.26987619309534</v>
      </c>
      <c r="Q1291" t="s">
        <v>29385</v>
      </c>
      <c r="R1291" t="s">
        <v>29386</v>
      </c>
      <c r="S1291" t="s">
        <v>29387</v>
      </c>
      <c r="T1291" t="s">
        <v>29388</v>
      </c>
      <c r="U1291" t="s">
        <v>29389</v>
      </c>
      <c r="V1291" t="s">
        <v>29390</v>
      </c>
      <c r="W1291" t="s">
        <v>29391</v>
      </c>
      <c r="X1291" t="s">
        <v>29392</v>
      </c>
      <c r="Y1291" t="s">
        <v>29393</v>
      </c>
    </row>
    <row r="1292" spans="1:25" x14ac:dyDescent="0.3">
      <c r="A1292">
        <v>64550</v>
      </c>
      <c r="B1292" t="s">
        <v>29394</v>
      </c>
      <c r="C1292" t="s">
        <v>29395</v>
      </c>
      <c r="D1292" t="s">
        <v>29396</v>
      </c>
      <c r="E1292" t="s">
        <v>29397</v>
      </c>
      <c r="F1292" t="s">
        <v>29398</v>
      </c>
      <c r="G1292" t="s">
        <v>29399</v>
      </c>
      <c r="H1292" t="s">
        <v>29400</v>
      </c>
      <c r="I1292" t="s">
        <v>29401</v>
      </c>
      <c r="J1292" t="s">
        <v>29402</v>
      </c>
      <c r="K1292" t="s">
        <v>29403</v>
      </c>
      <c r="L1292" t="s">
        <v>29404</v>
      </c>
      <c r="M1292" t="s">
        <v>29405</v>
      </c>
      <c r="N1292" t="s">
        <v>29406</v>
      </c>
      <c r="O1292">
        <f>-535.476671960477 -7.69303146363632 -661.48126983854</f>
        <v>-1204.6509732626532</v>
      </c>
      <c r="P1292">
        <f>-524.588873184523 -46.8807030293549 -364.251159937884</f>
        <v>-935.72073615176191</v>
      </c>
      <c r="Q1292" t="s">
        <v>29407</v>
      </c>
      <c r="R1292" t="s">
        <v>29408</v>
      </c>
      <c r="S1292" t="s">
        <v>29409</v>
      </c>
      <c r="T1292" t="s">
        <v>29410</v>
      </c>
      <c r="U1292" t="s">
        <v>29411</v>
      </c>
      <c r="V1292" t="s">
        <v>29412</v>
      </c>
      <c r="W1292" t="s">
        <v>29413</v>
      </c>
      <c r="X1292" t="s">
        <v>29414</v>
      </c>
      <c r="Y1292" t="s">
        <v>29415</v>
      </c>
    </row>
    <row r="1293" spans="1:25" x14ac:dyDescent="0.3">
      <c r="A1293">
        <v>64600</v>
      </c>
      <c r="B1293" t="s">
        <v>29416</v>
      </c>
      <c r="C1293" t="s">
        <v>29417</v>
      </c>
      <c r="D1293" t="s">
        <v>29418</v>
      </c>
      <c r="E1293" t="s">
        <v>29419</v>
      </c>
      <c r="F1293" t="s">
        <v>29420</v>
      </c>
      <c r="G1293" t="s">
        <v>29421</v>
      </c>
      <c r="H1293" t="s">
        <v>29422</v>
      </c>
      <c r="I1293" t="s">
        <v>29423</v>
      </c>
      <c r="J1293" t="s">
        <v>29424</v>
      </c>
      <c r="K1293" t="s">
        <v>29425</v>
      </c>
      <c r="L1293" t="s">
        <v>29426</v>
      </c>
      <c r="M1293" t="s">
        <v>29427</v>
      </c>
      <c r="N1293" t="s">
        <v>29428</v>
      </c>
      <c r="O1293">
        <f>-536.126073462044 -7.08725394856083 -661.832701295287</f>
        <v>-1205.0460287058918</v>
      </c>
      <c r="P1293">
        <f>-525.23382085424 -46.6648632691265 -364.654440541873</f>
        <v>-936.55312466523947</v>
      </c>
      <c r="Q1293" t="s">
        <v>29429</v>
      </c>
      <c r="R1293" t="s">
        <v>29430</v>
      </c>
      <c r="S1293" t="s">
        <v>29431</v>
      </c>
      <c r="T1293" t="s">
        <v>29432</v>
      </c>
      <c r="U1293" t="s">
        <v>29433</v>
      </c>
      <c r="V1293" t="s">
        <v>29434</v>
      </c>
      <c r="W1293" t="s">
        <v>29435</v>
      </c>
      <c r="X1293" t="s">
        <v>29436</v>
      </c>
      <c r="Y1293" t="s">
        <v>29437</v>
      </c>
    </row>
    <row r="1294" spans="1:25" x14ac:dyDescent="0.3">
      <c r="A1294">
        <v>64650</v>
      </c>
      <c r="B1294" t="s">
        <v>29438</v>
      </c>
      <c r="C1294" t="s">
        <v>29439</v>
      </c>
      <c r="D1294" t="s">
        <v>29440</v>
      </c>
      <c r="E1294" t="s">
        <v>29441</v>
      </c>
      <c r="F1294" t="s">
        <v>29442</v>
      </c>
      <c r="G1294" t="s">
        <v>29443</v>
      </c>
      <c r="H1294" t="s">
        <v>29444</v>
      </c>
      <c r="I1294" t="s">
        <v>29445</v>
      </c>
      <c r="J1294" t="s">
        <v>29446</v>
      </c>
      <c r="K1294" t="s">
        <v>29447</v>
      </c>
      <c r="L1294" t="s">
        <v>29448</v>
      </c>
      <c r="M1294" t="s">
        <v>29449</v>
      </c>
      <c r="N1294" t="s">
        <v>29450</v>
      </c>
      <c r="O1294">
        <f>-536.476725772326 -6.72942729986767 -661.99034092146</f>
        <v>-1205.1964939936536</v>
      </c>
      <c r="P1294">
        <f>-525.69223003765 -46.5510205567796 -364.8407235733</f>
        <v>-937.08397416772959</v>
      </c>
      <c r="Q1294" t="s">
        <v>29451</v>
      </c>
      <c r="R1294" t="s">
        <v>29452</v>
      </c>
      <c r="S1294" t="s">
        <v>29453</v>
      </c>
      <c r="T1294" t="s">
        <v>29454</v>
      </c>
      <c r="U1294" t="s">
        <v>29455</v>
      </c>
      <c r="V1294" t="s">
        <v>29456</v>
      </c>
      <c r="W1294" t="s">
        <v>29457</v>
      </c>
      <c r="X1294" t="s">
        <v>29458</v>
      </c>
      <c r="Y1294" t="s">
        <v>29459</v>
      </c>
    </row>
    <row r="1295" spans="1:25" x14ac:dyDescent="0.3">
      <c r="A1295">
        <v>64700</v>
      </c>
      <c r="B1295" t="s">
        <v>29460</v>
      </c>
      <c r="C1295" t="s">
        <v>29461</v>
      </c>
      <c r="D1295" t="s">
        <v>29462</v>
      </c>
      <c r="E1295" t="s">
        <v>29463</v>
      </c>
      <c r="F1295" t="s">
        <v>29464</v>
      </c>
      <c r="G1295" t="s">
        <v>29465</v>
      </c>
      <c r="H1295" t="s">
        <v>29466</v>
      </c>
      <c r="I1295" t="s">
        <v>29467</v>
      </c>
      <c r="J1295" t="s">
        <v>29468</v>
      </c>
      <c r="K1295" t="s">
        <v>29469</v>
      </c>
      <c r="L1295" t="s">
        <v>29470</v>
      </c>
      <c r="M1295" t="s">
        <v>29471</v>
      </c>
      <c r="N1295" t="s">
        <v>29472</v>
      </c>
      <c r="O1295">
        <f>-536.830641342653 -6.12308623728495 -662.219422407824</f>
        <v>-1205.1731499877619</v>
      </c>
      <c r="P1295">
        <f>-526.447695840812 -46.4624433584902 -365.125362060472</f>
        <v>-938.03550125977426</v>
      </c>
      <c r="Q1295" t="s">
        <v>29473</v>
      </c>
      <c r="R1295" t="s">
        <v>29474</v>
      </c>
      <c r="S1295" t="s">
        <v>29475</v>
      </c>
      <c r="T1295" t="s">
        <v>29476</v>
      </c>
      <c r="U1295" t="s">
        <v>29477</v>
      </c>
      <c r="V1295" t="s">
        <v>29478</v>
      </c>
      <c r="W1295" t="s">
        <v>29479</v>
      </c>
      <c r="X1295" t="s">
        <v>29480</v>
      </c>
      <c r="Y1295" t="s">
        <v>29481</v>
      </c>
    </row>
    <row r="1296" spans="1:25" x14ac:dyDescent="0.3">
      <c r="A1296">
        <v>64750</v>
      </c>
      <c r="B1296" t="s">
        <v>29482</v>
      </c>
      <c r="C1296" t="s">
        <v>29483</v>
      </c>
      <c r="D1296" t="s">
        <v>29484</v>
      </c>
      <c r="E1296" t="s">
        <v>29485</v>
      </c>
      <c r="F1296" t="s">
        <v>29486</v>
      </c>
      <c r="G1296" t="s">
        <v>29487</v>
      </c>
      <c r="H1296" t="s">
        <v>29488</v>
      </c>
      <c r="I1296" t="s">
        <v>29489</v>
      </c>
      <c r="J1296" t="s">
        <v>29490</v>
      </c>
      <c r="K1296" t="s">
        <v>29491</v>
      </c>
      <c r="L1296" t="s">
        <v>29492</v>
      </c>
      <c r="M1296" t="s">
        <v>29493</v>
      </c>
      <c r="N1296" t="s">
        <v>29494</v>
      </c>
      <c r="O1296">
        <f>-536.855674491878 -5.9843166153737 -662.206662715457</f>
        <v>-1205.0466538227088</v>
      </c>
      <c r="P1296">
        <f>-526.814970503132 -46.2890472345471 -365.095990758597</f>
        <v>-938.20000849627604</v>
      </c>
      <c r="Q1296" t="s">
        <v>29495</v>
      </c>
      <c r="R1296" t="s">
        <v>29496</v>
      </c>
      <c r="S1296" t="s">
        <v>29497</v>
      </c>
      <c r="T1296" t="s">
        <v>29498</v>
      </c>
      <c r="U1296" t="s">
        <v>29499</v>
      </c>
      <c r="V1296" t="s">
        <v>29500</v>
      </c>
      <c r="W1296" t="s">
        <v>29501</v>
      </c>
      <c r="X1296" t="s">
        <v>29502</v>
      </c>
      <c r="Y1296" t="s">
        <v>29503</v>
      </c>
    </row>
    <row r="1297" spans="1:25" x14ac:dyDescent="0.3">
      <c r="A1297">
        <v>64800</v>
      </c>
      <c r="B1297" t="s">
        <v>29504</v>
      </c>
      <c r="C1297" t="s">
        <v>29505</v>
      </c>
      <c r="D1297" t="s">
        <v>29506</v>
      </c>
      <c r="E1297" t="s">
        <v>29507</v>
      </c>
      <c r="F1297" t="s">
        <v>29508</v>
      </c>
      <c r="G1297" t="s">
        <v>29509</v>
      </c>
      <c r="H1297" t="s">
        <v>29510</v>
      </c>
      <c r="I1297" t="s">
        <v>29511</v>
      </c>
      <c r="J1297" t="s">
        <v>29512</v>
      </c>
      <c r="K1297" t="s">
        <v>29513</v>
      </c>
      <c r="L1297" t="s">
        <v>29514</v>
      </c>
      <c r="M1297" t="s">
        <v>29515</v>
      </c>
      <c r="N1297" t="s">
        <v>29516</v>
      </c>
      <c r="O1297">
        <f>-536.575074884258 -5.83768732902422 -661.903842266399</f>
        <v>-1204.3166044796812</v>
      </c>
      <c r="P1297">
        <f>-526.729153395658 -45.6463653307239 -364.719911380359</f>
        <v>-937.09543010674099</v>
      </c>
      <c r="Q1297" t="s">
        <v>29517</v>
      </c>
      <c r="R1297" t="s">
        <v>29518</v>
      </c>
      <c r="S1297" t="s">
        <v>29519</v>
      </c>
      <c r="T1297" t="s">
        <v>29520</v>
      </c>
      <c r="U1297" t="s">
        <v>29521</v>
      </c>
      <c r="V1297" t="s">
        <v>29522</v>
      </c>
      <c r="W1297" t="s">
        <v>29523</v>
      </c>
      <c r="X1297" t="s">
        <v>29524</v>
      </c>
      <c r="Y1297" t="s">
        <v>29525</v>
      </c>
    </row>
    <row r="1298" spans="1:25" x14ac:dyDescent="0.3">
      <c r="A1298">
        <v>64850</v>
      </c>
      <c r="B1298" t="s">
        <v>29526</v>
      </c>
      <c r="C1298" t="s">
        <v>29527</v>
      </c>
      <c r="D1298" t="s">
        <v>29528</v>
      </c>
      <c r="E1298" t="s">
        <v>29529</v>
      </c>
      <c r="F1298" t="s">
        <v>29530</v>
      </c>
      <c r="G1298" t="s">
        <v>29531</v>
      </c>
      <c r="H1298" t="s">
        <v>29532</v>
      </c>
      <c r="I1298" t="s">
        <v>29533</v>
      </c>
      <c r="J1298" t="s">
        <v>29534</v>
      </c>
      <c r="K1298" t="s">
        <v>29535</v>
      </c>
      <c r="L1298" t="s">
        <v>29536</v>
      </c>
      <c r="M1298" t="s">
        <v>29537</v>
      </c>
      <c r="N1298" t="s">
        <v>29538</v>
      </c>
      <c r="O1298">
        <f>-536.34620921488 -5.58278569790195 -661.551274272443</f>
        <v>-1203.4802691852251</v>
      </c>
      <c r="P1298">
        <f>-525.831091494905 -44.6371319511063 -364.290259396685</f>
        <v>-934.75848284269625</v>
      </c>
      <c r="Q1298" t="s">
        <v>29539</v>
      </c>
      <c r="R1298" t="s">
        <v>29540</v>
      </c>
      <c r="S1298" t="s">
        <v>29541</v>
      </c>
      <c r="T1298" t="s">
        <v>29542</v>
      </c>
      <c r="U1298" t="s">
        <v>29543</v>
      </c>
      <c r="V1298" t="s">
        <v>29544</v>
      </c>
      <c r="W1298" t="s">
        <v>29545</v>
      </c>
      <c r="X1298" t="s">
        <v>29546</v>
      </c>
      <c r="Y1298" t="s">
        <v>29547</v>
      </c>
    </row>
    <row r="1299" spans="1:25" x14ac:dyDescent="0.3">
      <c r="A1299">
        <v>64900</v>
      </c>
      <c r="B1299" t="s">
        <v>29548</v>
      </c>
      <c r="C1299" t="s">
        <v>29549</v>
      </c>
      <c r="D1299" t="s">
        <v>29550</v>
      </c>
      <c r="E1299" t="s">
        <v>29551</v>
      </c>
      <c r="F1299" t="s">
        <v>29552</v>
      </c>
      <c r="G1299" t="s">
        <v>29553</v>
      </c>
      <c r="H1299" t="s">
        <v>29554</v>
      </c>
      <c r="I1299" t="s">
        <v>29555</v>
      </c>
      <c r="J1299" t="s">
        <v>29556</v>
      </c>
      <c r="K1299" t="s">
        <v>29557</v>
      </c>
      <c r="L1299" t="s">
        <v>29558</v>
      </c>
      <c r="M1299" t="s">
        <v>29559</v>
      </c>
      <c r="N1299" t="s">
        <v>29560</v>
      </c>
      <c r="O1299">
        <f>-536.348604812062 -5.39928581832396 -661.456703462699</f>
        <v>-1203.204594093085</v>
      </c>
      <c r="P1299">
        <f>-525.444163265153 -43.9172101072866 -364.139671125976</f>
        <v>-933.50104449841547</v>
      </c>
      <c r="Q1299" t="s">
        <v>29561</v>
      </c>
      <c r="R1299" t="s">
        <v>29562</v>
      </c>
      <c r="S1299" t="s">
        <v>29563</v>
      </c>
      <c r="T1299" t="s">
        <v>29564</v>
      </c>
      <c r="U1299" t="s">
        <v>29565</v>
      </c>
      <c r="V1299" t="s">
        <v>29566</v>
      </c>
      <c r="W1299" t="s">
        <v>29567</v>
      </c>
      <c r="X1299" t="s">
        <v>29568</v>
      </c>
      <c r="Y1299" t="s">
        <v>29569</v>
      </c>
    </row>
    <row r="1300" spans="1:25" x14ac:dyDescent="0.3">
      <c r="A1300">
        <v>64950</v>
      </c>
      <c r="B1300" t="s">
        <v>29570</v>
      </c>
      <c r="C1300" t="s">
        <v>29571</v>
      </c>
      <c r="D1300" t="s">
        <v>29572</v>
      </c>
      <c r="E1300" t="s">
        <v>29573</v>
      </c>
      <c r="F1300" t="s">
        <v>29574</v>
      </c>
      <c r="G1300" t="s">
        <v>29575</v>
      </c>
      <c r="H1300" t="s">
        <v>29576</v>
      </c>
      <c r="I1300" t="s">
        <v>29577</v>
      </c>
      <c r="J1300" t="s">
        <v>29578</v>
      </c>
      <c r="K1300" t="s">
        <v>29579</v>
      </c>
      <c r="L1300" t="s">
        <v>29580</v>
      </c>
      <c r="M1300" t="s">
        <v>29581</v>
      </c>
      <c r="N1300" t="s">
        <v>29582</v>
      </c>
      <c r="O1300">
        <f>-536.282387276407 -5.36929769708786 -661.371168003513</f>
        <v>-1203.0228529770079</v>
      </c>
      <c r="P1300">
        <f>-525.022272707572 -43.5431654498482 -364.02291376948</f>
        <v>-932.58835192690026</v>
      </c>
      <c r="Q1300" t="s">
        <v>29583</v>
      </c>
      <c r="R1300" t="s">
        <v>29584</v>
      </c>
      <c r="S1300" t="s">
        <v>29585</v>
      </c>
      <c r="T1300" t="s">
        <v>29586</v>
      </c>
      <c r="U1300" t="s">
        <v>29587</v>
      </c>
      <c r="V1300" t="s">
        <v>29588</v>
      </c>
      <c r="W1300" t="s">
        <v>29589</v>
      </c>
      <c r="X1300" t="s">
        <v>29590</v>
      </c>
      <c r="Y1300" t="s">
        <v>29591</v>
      </c>
    </row>
    <row r="1301" spans="1:25" x14ac:dyDescent="0.3">
      <c r="A1301">
        <v>65000</v>
      </c>
      <c r="B1301" t="s">
        <v>29592</v>
      </c>
      <c r="C1301" t="s">
        <v>29593</v>
      </c>
      <c r="D1301" t="s">
        <v>29594</v>
      </c>
      <c r="E1301" t="s">
        <v>29595</v>
      </c>
      <c r="F1301" t="s">
        <v>29596</v>
      </c>
      <c r="G1301" t="s">
        <v>29597</v>
      </c>
      <c r="H1301" t="s">
        <v>29598</v>
      </c>
      <c r="I1301" t="s">
        <v>29599</v>
      </c>
      <c r="J1301" t="s">
        <v>29600</v>
      </c>
      <c r="K1301" t="s">
        <v>29601</v>
      </c>
      <c r="L1301" t="s">
        <v>29602</v>
      </c>
      <c r="M1301" t="s">
        <v>29603</v>
      </c>
      <c r="N1301" t="s">
        <v>29604</v>
      </c>
      <c r="O1301">
        <f>-536.104547214391 -5.19269491469754 -661.127190085711</f>
        <v>-1202.4244322147997</v>
      </c>
      <c r="P1301">
        <f>-524.153742546412 -43.0167592365933 -363.761271111984</f>
        <v>-930.93177289498931</v>
      </c>
      <c r="Q1301" t="s">
        <v>29605</v>
      </c>
      <c r="R1301" t="s">
        <v>29606</v>
      </c>
      <c r="S1301" t="s">
        <v>29607</v>
      </c>
      <c r="T1301" t="s">
        <v>29608</v>
      </c>
      <c r="U1301" t="s">
        <v>29609</v>
      </c>
      <c r="V1301" t="s">
        <v>29610</v>
      </c>
      <c r="W1301" t="s">
        <v>29611</v>
      </c>
      <c r="X1301" t="s">
        <v>29612</v>
      </c>
      <c r="Y1301" t="s">
        <v>29613</v>
      </c>
    </row>
    <row r="1302" spans="1:25" x14ac:dyDescent="0.3">
      <c r="A1302">
        <v>65050</v>
      </c>
      <c r="B1302" t="s">
        <v>29614</v>
      </c>
      <c r="C1302" t="s">
        <v>29615</v>
      </c>
      <c r="D1302" t="s">
        <v>29616</v>
      </c>
      <c r="E1302" t="s">
        <v>29617</v>
      </c>
      <c r="F1302" t="s">
        <v>29618</v>
      </c>
      <c r="G1302" t="s">
        <v>29619</v>
      </c>
      <c r="H1302" t="s">
        <v>29620</v>
      </c>
      <c r="I1302" t="s">
        <v>29621</v>
      </c>
      <c r="J1302" t="s">
        <v>29622</v>
      </c>
      <c r="K1302" t="s">
        <v>29623</v>
      </c>
      <c r="L1302" t="s">
        <v>29624</v>
      </c>
      <c r="M1302" t="s">
        <v>29625</v>
      </c>
      <c r="N1302" t="s">
        <v>29626</v>
      </c>
      <c r="O1302">
        <f>-536.034974444065 -5.3524443567328 -660.903840309604</f>
        <v>-1202.2912591104018</v>
      </c>
      <c r="P1302">
        <f>-523.935110130028 -42.8800784384773 -363.506258967448</f>
        <v>-930.32144753595321</v>
      </c>
      <c r="Q1302" t="s">
        <v>29627</v>
      </c>
      <c r="R1302" t="s">
        <v>29628</v>
      </c>
      <c r="S1302" t="s">
        <v>29629</v>
      </c>
      <c r="T1302" t="s">
        <v>29630</v>
      </c>
      <c r="U1302" t="s">
        <v>29631</v>
      </c>
      <c r="V1302" t="s">
        <v>29632</v>
      </c>
      <c r="W1302" t="s">
        <v>29633</v>
      </c>
      <c r="X1302" t="s">
        <v>29634</v>
      </c>
      <c r="Y1302" t="s">
        <v>29635</v>
      </c>
    </row>
    <row r="1303" spans="1:25" x14ac:dyDescent="0.3">
      <c r="A1303">
        <v>65100</v>
      </c>
      <c r="B1303" t="s">
        <v>29636</v>
      </c>
      <c r="C1303" t="s">
        <v>29637</v>
      </c>
      <c r="D1303" t="s">
        <v>29638</v>
      </c>
      <c r="E1303" t="s">
        <v>29639</v>
      </c>
      <c r="F1303" t="s">
        <v>29640</v>
      </c>
      <c r="G1303" t="s">
        <v>29641</v>
      </c>
      <c r="H1303" t="s">
        <v>29642</v>
      </c>
      <c r="I1303" t="s">
        <v>29643</v>
      </c>
      <c r="J1303" t="s">
        <v>29644</v>
      </c>
      <c r="K1303" t="s">
        <v>29645</v>
      </c>
      <c r="L1303" t="s">
        <v>29646</v>
      </c>
      <c r="M1303" t="s">
        <v>29647</v>
      </c>
      <c r="N1303" t="s">
        <v>29648</v>
      </c>
      <c r="O1303">
        <f>-536.905257495789 -5.53757438399407 -660.517762379403</f>
        <v>-1202.9605942591861</v>
      </c>
      <c r="P1303">
        <f>-524.080171605012 -42.302815813676 -363.055392532595</f>
        <v>-929.43837995128297</v>
      </c>
      <c r="Q1303" t="s">
        <v>29649</v>
      </c>
      <c r="R1303" t="s">
        <v>29650</v>
      </c>
      <c r="S1303" t="s">
        <v>29651</v>
      </c>
      <c r="T1303" t="s">
        <v>29652</v>
      </c>
      <c r="U1303" t="s">
        <v>29653</v>
      </c>
      <c r="V1303" t="s">
        <v>29654</v>
      </c>
      <c r="W1303" t="s">
        <v>29655</v>
      </c>
      <c r="X1303" t="s">
        <v>29656</v>
      </c>
      <c r="Y1303" t="s">
        <v>29657</v>
      </c>
    </row>
    <row r="1304" spans="1:25" x14ac:dyDescent="0.3">
      <c r="A1304">
        <v>65150</v>
      </c>
      <c r="B1304" t="s">
        <v>29658</v>
      </c>
      <c r="C1304" t="s">
        <v>29659</v>
      </c>
      <c r="D1304" t="s">
        <v>29660</v>
      </c>
      <c r="E1304" t="s">
        <v>29661</v>
      </c>
      <c r="F1304" t="s">
        <v>29662</v>
      </c>
      <c r="G1304" t="s">
        <v>29663</v>
      </c>
      <c r="H1304" t="s">
        <v>29664</v>
      </c>
      <c r="I1304" t="s">
        <v>29665</v>
      </c>
      <c r="J1304" t="s">
        <v>29666</v>
      </c>
      <c r="K1304" t="s">
        <v>29667</v>
      </c>
      <c r="L1304" t="s">
        <v>29668</v>
      </c>
      <c r="M1304" t="s">
        <v>29669</v>
      </c>
      <c r="N1304" t="s">
        <v>29670</v>
      </c>
      <c r="O1304">
        <f>-537.098848618924 -5.67606393858387 -660.287690903938</f>
        <v>-1203.0626034614459</v>
      </c>
      <c r="P1304">
        <f>-524.07529733184 -41.9382055263491 -362.772084280356</f>
        <v>-928.78558713854511</v>
      </c>
      <c r="Q1304" t="s">
        <v>29671</v>
      </c>
      <c r="R1304" t="s">
        <v>29672</v>
      </c>
      <c r="S1304" t="s">
        <v>29673</v>
      </c>
      <c r="T1304" t="s">
        <v>29674</v>
      </c>
      <c r="U1304" t="s">
        <v>29675</v>
      </c>
      <c r="V1304" t="s">
        <v>29676</v>
      </c>
      <c r="W1304" t="s">
        <v>29677</v>
      </c>
      <c r="X1304" t="s">
        <v>29678</v>
      </c>
      <c r="Y1304" t="s">
        <v>29679</v>
      </c>
    </row>
    <row r="1305" spans="1:25" x14ac:dyDescent="0.3">
      <c r="A1305">
        <v>65200</v>
      </c>
      <c r="B1305" t="s">
        <v>29680</v>
      </c>
      <c r="C1305" t="s">
        <v>29681</v>
      </c>
      <c r="D1305" t="s">
        <v>29682</v>
      </c>
      <c r="E1305" t="s">
        <v>29683</v>
      </c>
      <c r="F1305" t="s">
        <v>29684</v>
      </c>
      <c r="G1305" t="s">
        <v>29685</v>
      </c>
      <c r="H1305" t="s">
        <v>29686</v>
      </c>
      <c r="I1305" t="s">
        <v>29687</v>
      </c>
      <c r="J1305" t="s">
        <v>29688</v>
      </c>
      <c r="K1305" t="s">
        <v>29689</v>
      </c>
      <c r="L1305" t="s">
        <v>29690</v>
      </c>
      <c r="M1305" t="s">
        <v>29691</v>
      </c>
      <c r="N1305" t="s">
        <v>29692</v>
      </c>
      <c r="O1305">
        <f>-537.034194121651 -6.02488047976703 -659.783057763275</f>
        <v>-1202.842132364693</v>
      </c>
      <c r="P1305">
        <f>-523.620083282262 -41.3430702992666 -362.17133128493</f>
        <v>-927.13448486645871</v>
      </c>
      <c r="Q1305" t="s">
        <v>29693</v>
      </c>
      <c r="R1305" t="s">
        <v>29694</v>
      </c>
      <c r="S1305" t="s">
        <v>29695</v>
      </c>
      <c r="T1305" t="s">
        <v>29696</v>
      </c>
      <c r="U1305" t="s">
        <v>29697</v>
      </c>
      <c r="V1305" t="s">
        <v>29698</v>
      </c>
      <c r="W1305" t="s">
        <v>29699</v>
      </c>
      <c r="X1305" t="s">
        <v>29700</v>
      </c>
      <c r="Y1305" t="s">
        <v>29701</v>
      </c>
    </row>
    <row r="1306" spans="1:25" x14ac:dyDescent="0.3">
      <c r="A1306">
        <v>65250</v>
      </c>
      <c r="B1306" t="s">
        <v>29702</v>
      </c>
      <c r="C1306" t="s">
        <v>29703</v>
      </c>
      <c r="D1306" t="s">
        <v>29704</v>
      </c>
      <c r="E1306" t="s">
        <v>29705</v>
      </c>
      <c r="F1306" t="s">
        <v>29706</v>
      </c>
      <c r="G1306" t="s">
        <v>29707</v>
      </c>
      <c r="H1306" t="s">
        <v>29708</v>
      </c>
      <c r="I1306" t="s">
        <v>29709</v>
      </c>
      <c r="J1306" t="s">
        <v>29710</v>
      </c>
      <c r="K1306" t="s">
        <v>29711</v>
      </c>
      <c r="L1306" t="s">
        <v>29712</v>
      </c>
      <c r="M1306" t="s">
        <v>29713</v>
      </c>
      <c r="N1306" t="s">
        <v>29714</v>
      </c>
      <c r="O1306">
        <f>-537.14489505853 -6.13332200753348 -659.630780178497</f>
        <v>-1202.9089972445604</v>
      </c>
      <c r="P1306">
        <f>-523.280412234589 -41.22199963975 -362.012658589542</f>
        <v>-926.5150704638811</v>
      </c>
      <c r="Q1306" t="s">
        <v>29715</v>
      </c>
      <c r="R1306" t="s">
        <v>29716</v>
      </c>
      <c r="S1306" t="s">
        <v>29717</v>
      </c>
      <c r="T1306" t="s">
        <v>29718</v>
      </c>
      <c r="U1306" t="s">
        <v>29719</v>
      </c>
      <c r="V1306" t="s">
        <v>29720</v>
      </c>
      <c r="W1306" t="s">
        <v>29721</v>
      </c>
      <c r="X1306" t="s">
        <v>29722</v>
      </c>
      <c r="Y1306" t="s">
        <v>29723</v>
      </c>
    </row>
    <row r="1307" spans="1:25" x14ac:dyDescent="0.3">
      <c r="A1307">
        <v>65300</v>
      </c>
      <c r="B1307" t="s">
        <v>29724</v>
      </c>
      <c r="C1307" t="s">
        <v>29725</v>
      </c>
      <c r="D1307" t="s">
        <v>29726</v>
      </c>
      <c r="E1307" t="s">
        <v>29727</v>
      </c>
      <c r="F1307" t="s">
        <v>29728</v>
      </c>
      <c r="G1307" t="s">
        <v>29729</v>
      </c>
      <c r="H1307" t="s">
        <v>29730</v>
      </c>
      <c r="I1307" t="s">
        <v>29731</v>
      </c>
      <c r="J1307" t="s">
        <v>29732</v>
      </c>
      <c r="K1307" t="s">
        <v>29733</v>
      </c>
      <c r="L1307" t="s">
        <v>29734</v>
      </c>
      <c r="M1307" t="s">
        <v>29735</v>
      </c>
      <c r="N1307" t="s">
        <v>29736</v>
      </c>
      <c r="O1307">
        <f>-537.336881968792 -6.25046761683097 -659.556700245198</f>
        <v>-1203.1440498308211</v>
      </c>
      <c r="P1307">
        <f>-522.598122615064 -41.332521634781 -361.979797321773</f>
        <v>-925.91044157161787</v>
      </c>
      <c r="Q1307" t="s">
        <v>29737</v>
      </c>
      <c r="R1307" t="s">
        <v>29738</v>
      </c>
      <c r="S1307" t="s">
        <v>29739</v>
      </c>
      <c r="T1307" t="s">
        <v>29740</v>
      </c>
      <c r="U1307" t="s">
        <v>29741</v>
      </c>
      <c r="V1307" t="s">
        <v>29742</v>
      </c>
      <c r="W1307" t="s">
        <v>29743</v>
      </c>
      <c r="X1307" t="s">
        <v>29744</v>
      </c>
      <c r="Y1307" t="s">
        <v>29745</v>
      </c>
    </row>
    <row r="1308" spans="1:25" x14ac:dyDescent="0.3">
      <c r="A1308">
        <v>65350</v>
      </c>
      <c r="B1308" t="s">
        <v>29746</v>
      </c>
      <c r="C1308" t="s">
        <v>29747</v>
      </c>
      <c r="D1308" t="s">
        <v>29748</v>
      </c>
      <c r="E1308" t="s">
        <v>29749</v>
      </c>
      <c r="F1308" t="s">
        <v>29750</v>
      </c>
      <c r="G1308" t="s">
        <v>29751</v>
      </c>
      <c r="H1308" t="s">
        <v>29752</v>
      </c>
      <c r="I1308" t="s">
        <v>29753</v>
      </c>
      <c r="J1308" t="s">
        <v>29754</v>
      </c>
      <c r="K1308" t="s">
        <v>29755</v>
      </c>
      <c r="L1308" t="s">
        <v>29756</v>
      </c>
      <c r="M1308" t="s">
        <v>29757</v>
      </c>
      <c r="N1308" t="s">
        <v>29758</v>
      </c>
      <c r="O1308">
        <f>-537.28709312066 -6.40205777489223 -659.538367065288</f>
        <v>-1203.22751796084</v>
      </c>
      <c r="P1308">
        <f>-522.341766336994 -41.4640096716248 -361.969417219305</f>
        <v>-925.77519322792386</v>
      </c>
      <c r="Q1308" t="s">
        <v>29759</v>
      </c>
      <c r="R1308" t="s">
        <v>29760</v>
      </c>
      <c r="S1308" t="s">
        <v>29761</v>
      </c>
      <c r="T1308" t="s">
        <v>29762</v>
      </c>
      <c r="U1308" t="s">
        <v>29763</v>
      </c>
      <c r="V1308" t="s">
        <v>29764</v>
      </c>
      <c r="W1308" t="s">
        <v>29765</v>
      </c>
      <c r="X1308" t="s">
        <v>29766</v>
      </c>
      <c r="Y1308" t="s">
        <v>29767</v>
      </c>
    </row>
    <row r="1309" spans="1:25" x14ac:dyDescent="0.3">
      <c r="A1309">
        <v>65400</v>
      </c>
      <c r="B1309" t="s">
        <v>29768</v>
      </c>
      <c r="C1309" t="s">
        <v>29769</v>
      </c>
      <c r="D1309" t="s">
        <v>29770</v>
      </c>
      <c r="E1309" t="s">
        <v>29771</v>
      </c>
      <c r="F1309" t="s">
        <v>29772</v>
      </c>
      <c r="G1309" t="s">
        <v>29773</v>
      </c>
      <c r="H1309" t="s">
        <v>29774</v>
      </c>
      <c r="I1309" t="s">
        <v>29775</v>
      </c>
      <c r="J1309" t="s">
        <v>29776</v>
      </c>
      <c r="K1309" t="s">
        <v>29777</v>
      </c>
      <c r="L1309" t="s">
        <v>29778</v>
      </c>
      <c r="M1309" t="s">
        <v>29779</v>
      </c>
      <c r="N1309" t="s">
        <v>29780</v>
      </c>
      <c r="O1309">
        <f>-537.484578701248 -6.62447687362214 -659.486205630677</f>
        <v>-1203.5952612055471</v>
      </c>
      <c r="P1309">
        <f>-522.055343619812 -41.7844164886706 -361.953520889767</f>
        <v>-925.79328099824954</v>
      </c>
      <c r="Q1309" t="s">
        <v>29781</v>
      </c>
      <c r="R1309" t="s">
        <v>29782</v>
      </c>
      <c r="S1309" t="s">
        <v>29783</v>
      </c>
      <c r="T1309" t="s">
        <v>29784</v>
      </c>
      <c r="U1309" t="s">
        <v>29785</v>
      </c>
      <c r="V1309" t="s">
        <v>29786</v>
      </c>
      <c r="W1309" t="s">
        <v>29787</v>
      </c>
      <c r="X1309" t="s">
        <v>29788</v>
      </c>
      <c r="Y1309" t="s">
        <v>29789</v>
      </c>
    </row>
    <row r="1310" spans="1:25" x14ac:dyDescent="0.3">
      <c r="A1310">
        <v>65450</v>
      </c>
      <c r="B1310" t="s">
        <v>29790</v>
      </c>
      <c r="C1310" t="s">
        <v>29791</v>
      </c>
      <c r="D1310" t="s">
        <v>29792</v>
      </c>
      <c r="E1310" t="s">
        <v>29793</v>
      </c>
      <c r="F1310" t="s">
        <v>29794</v>
      </c>
      <c r="G1310" t="s">
        <v>29795</v>
      </c>
      <c r="H1310" t="s">
        <v>29796</v>
      </c>
      <c r="I1310" t="s">
        <v>29797</v>
      </c>
      <c r="J1310" t="s">
        <v>29798</v>
      </c>
      <c r="K1310" t="s">
        <v>29799</v>
      </c>
      <c r="L1310" t="s">
        <v>29800</v>
      </c>
      <c r="M1310" t="s">
        <v>29801</v>
      </c>
      <c r="N1310" t="s">
        <v>29802</v>
      </c>
      <c r="O1310">
        <f>-537.76761772163 -6.75828184494208 -659.478913766731</f>
        <v>-1204.004813333303</v>
      </c>
      <c r="P1310">
        <f>-522.306314294818 -41.7915917494734 -361.932968978306</f>
        <v>-926.03087502259734</v>
      </c>
      <c r="Q1310" t="s">
        <v>29803</v>
      </c>
      <c r="R1310" t="s">
        <v>29804</v>
      </c>
      <c r="S1310" t="s">
        <v>29805</v>
      </c>
      <c r="T1310" t="s">
        <v>29806</v>
      </c>
      <c r="U1310" t="s">
        <v>29807</v>
      </c>
      <c r="V1310" t="s">
        <v>29808</v>
      </c>
      <c r="W1310" t="s">
        <v>29809</v>
      </c>
      <c r="X1310" t="s">
        <v>29810</v>
      </c>
      <c r="Y1310" t="s">
        <v>29811</v>
      </c>
    </row>
    <row r="1311" spans="1:25" x14ac:dyDescent="0.3">
      <c r="A1311">
        <v>65500</v>
      </c>
      <c r="B1311" t="s">
        <v>29812</v>
      </c>
      <c r="C1311" t="s">
        <v>29813</v>
      </c>
      <c r="D1311" t="s">
        <v>29814</v>
      </c>
      <c r="E1311" t="s">
        <v>29815</v>
      </c>
      <c r="F1311" t="s">
        <v>29816</v>
      </c>
      <c r="G1311" t="s">
        <v>29817</v>
      </c>
      <c r="H1311" t="s">
        <v>29818</v>
      </c>
      <c r="I1311" t="s">
        <v>29819</v>
      </c>
      <c r="J1311" t="s">
        <v>29820</v>
      </c>
      <c r="K1311" t="s">
        <v>29821</v>
      </c>
      <c r="L1311" t="s">
        <v>29822</v>
      </c>
      <c r="M1311" t="s">
        <v>29823</v>
      </c>
      <c r="N1311" t="s">
        <v>29824</v>
      </c>
      <c r="O1311">
        <f>-537.940928346134 -6.89425222924683 -659.365073635861</f>
        <v>-1204.2002542112418</v>
      </c>
      <c r="P1311">
        <f>-522.488482987322 -41.7334690095395 -361.795822443092</f>
        <v>-926.01777443995343</v>
      </c>
      <c r="Q1311" t="s">
        <v>29825</v>
      </c>
      <c r="R1311" t="s">
        <v>29826</v>
      </c>
      <c r="S1311" t="s">
        <v>29827</v>
      </c>
      <c r="T1311" t="s">
        <v>29828</v>
      </c>
      <c r="U1311" t="s">
        <v>29829</v>
      </c>
      <c r="V1311" t="s">
        <v>29830</v>
      </c>
      <c r="W1311" t="s">
        <v>29831</v>
      </c>
      <c r="X1311" t="s">
        <v>29832</v>
      </c>
      <c r="Y1311" t="s">
        <v>29833</v>
      </c>
    </row>
    <row r="1312" spans="1:25" x14ac:dyDescent="0.3">
      <c r="A1312">
        <v>65550</v>
      </c>
      <c r="B1312" t="s">
        <v>29834</v>
      </c>
      <c r="C1312" t="s">
        <v>29835</v>
      </c>
      <c r="D1312" t="s">
        <v>29836</v>
      </c>
      <c r="E1312" t="s">
        <v>29837</v>
      </c>
      <c r="F1312" t="s">
        <v>29838</v>
      </c>
      <c r="G1312" t="s">
        <v>29839</v>
      </c>
      <c r="H1312" t="s">
        <v>29840</v>
      </c>
      <c r="I1312" t="s">
        <v>29841</v>
      </c>
      <c r="J1312" t="s">
        <v>29842</v>
      </c>
      <c r="K1312" t="s">
        <v>29843</v>
      </c>
      <c r="L1312" t="s">
        <v>29844</v>
      </c>
      <c r="M1312" t="s">
        <v>29845</v>
      </c>
      <c r="N1312" t="s">
        <v>29846</v>
      </c>
      <c r="O1312">
        <f>-538.182840713505 -6.99429510463619 -659.285634720592</f>
        <v>-1204.4627705387334</v>
      </c>
      <c r="P1312">
        <f>-522.621973487292 -41.5565566668477 -361.689790072472</f>
        <v>-925.86832022661179</v>
      </c>
      <c r="Q1312" t="s">
        <v>29847</v>
      </c>
      <c r="R1312" t="s">
        <v>29848</v>
      </c>
      <c r="S1312" t="s">
        <v>29849</v>
      </c>
      <c r="T1312" t="s">
        <v>29850</v>
      </c>
      <c r="U1312" t="s">
        <v>29851</v>
      </c>
      <c r="V1312" t="s">
        <v>29852</v>
      </c>
      <c r="W1312" t="s">
        <v>29853</v>
      </c>
      <c r="X1312" t="s">
        <v>29854</v>
      </c>
      <c r="Y1312" t="s">
        <v>29855</v>
      </c>
    </row>
    <row r="1313" spans="1:25" x14ac:dyDescent="0.3">
      <c r="A1313">
        <v>65600</v>
      </c>
      <c r="B1313" t="s">
        <v>29856</v>
      </c>
      <c r="C1313" t="s">
        <v>29857</v>
      </c>
      <c r="D1313" t="s">
        <v>29858</v>
      </c>
      <c r="E1313" t="s">
        <v>29859</v>
      </c>
      <c r="F1313" t="s">
        <v>29860</v>
      </c>
      <c r="G1313" t="s">
        <v>29861</v>
      </c>
      <c r="H1313" t="s">
        <v>29862</v>
      </c>
      <c r="I1313" t="s">
        <v>29863</v>
      </c>
      <c r="J1313" t="s">
        <v>29864</v>
      </c>
      <c r="K1313" t="s">
        <v>29865</v>
      </c>
      <c r="L1313" t="s">
        <v>29866</v>
      </c>
      <c r="M1313" t="s">
        <v>29867</v>
      </c>
      <c r="N1313" t="s">
        <v>29868</v>
      </c>
      <c r="O1313">
        <f>-538.481433995618 -7.30561510669418 -659.140043992895</f>
        <v>-1204.9270930952071</v>
      </c>
      <c r="P1313">
        <f>-522.934778337111 -41.6946092842441 -361.523374183744</f>
        <v>-926.15276180509909</v>
      </c>
      <c r="Q1313" t="s">
        <v>29869</v>
      </c>
      <c r="R1313" t="s">
        <v>29870</v>
      </c>
      <c r="S1313" t="s">
        <v>29871</v>
      </c>
      <c r="T1313" t="s">
        <v>29872</v>
      </c>
      <c r="U1313" t="s">
        <v>29873</v>
      </c>
      <c r="V1313" t="s">
        <v>29874</v>
      </c>
      <c r="W1313" t="s">
        <v>29875</v>
      </c>
      <c r="X1313" t="s">
        <v>29876</v>
      </c>
      <c r="Y1313" t="s">
        <v>29877</v>
      </c>
    </row>
    <row r="1314" spans="1:25" x14ac:dyDescent="0.3">
      <c r="A1314">
        <v>65650</v>
      </c>
      <c r="B1314" t="s">
        <v>29878</v>
      </c>
      <c r="C1314" t="s">
        <v>29879</v>
      </c>
      <c r="D1314" t="s">
        <v>29880</v>
      </c>
      <c r="E1314" t="s">
        <v>29881</v>
      </c>
      <c r="F1314" t="s">
        <v>29882</v>
      </c>
      <c r="G1314" t="s">
        <v>29883</v>
      </c>
      <c r="H1314" t="s">
        <v>29884</v>
      </c>
      <c r="I1314" t="s">
        <v>29885</v>
      </c>
      <c r="J1314" t="s">
        <v>29886</v>
      </c>
      <c r="K1314" t="s">
        <v>29887</v>
      </c>
      <c r="L1314" t="s">
        <v>29888</v>
      </c>
      <c r="M1314" t="s">
        <v>29889</v>
      </c>
      <c r="N1314" t="s">
        <v>29890</v>
      </c>
      <c r="O1314">
        <f>-538.872941998147 -7.32574862285719 -659.136379809045</f>
        <v>-1205.3350704300492</v>
      </c>
      <c r="P1314">
        <f>-523.658962894405 -42.0947530144822 -361.546703582721</f>
        <v>-927.30041949160818</v>
      </c>
      <c r="Q1314" t="s">
        <v>29891</v>
      </c>
      <c r="R1314" t="s">
        <v>29892</v>
      </c>
      <c r="S1314" t="s">
        <v>29893</v>
      </c>
      <c r="T1314" t="s">
        <v>29894</v>
      </c>
      <c r="U1314" t="s">
        <v>29895</v>
      </c>
      <c r="V1314" t="s">
        <v>29896</v>
      </c>
      <c r="W1314" t="s">
        <v>29897</v>
      </c>
      <c r="X1314" t="s">
        <v>29898</v>
      </c>
      <c r="Y1314" t="s">
        <v>29899</v>
      </c>
    </row>
    <row r="1315" spans="1:25" x14ac:dyDescent="0.3">
      <c r="A1315">
        <v>65700</v>
      </c>
      <c r="B1315" t="s">
        <v>29900</v>
      </c>
      <c r="C1315" t="s">
        <v>29901</v>
      </c>
      <c r="D1315" t="s">
        <v>29902</v>
      </c>
      <c r="E1315" t="s">
        <v>29903</v>
      </c>
      <c r="F1315" t="s">
        <v>29904</v>
      </c>
      <c r="G1315" t="s">
        <v>29905</v>
      </c>
      <c r="H1315" t="s">
        <v>29906</v>
      </c>
      <c r="I1315" t="s">
        <v>29907</v>
      </c>
      <c r="J1315" t="s">
        <v>29908</v>
      </c>
      <c r="K1315" t="s">
        <v>29909</v>
      </c>
      <c r="L1315" t="s">
        <v>29910</v>
      </c>
      <c r="M1315" t="s">
        <v>29911</v>
      </c>
      <c r="N1315" t="s">
        <v>29912</v>
      </c>
      <c r="O1315">
        <f>-539.010096496347 -7.5086904315267 -659.054790031491</f>
        <v>-1205.5735769593648</v>
      </c>
      <c r="P1315">
        <f>-523.769088062218 -42.2305421457236 -361.460978138793</f>
        <v>-927.46060834673449</v>
      </c>
      <c r="Q1315" t="s">
        <v>29913</v>
      </c>
      <c r="R1315" t="s">
        <v>29914</v>
      </c>
      <c r="S1315" t="s">
        <v>29915</v>
      </c>
      <c r="T1315" t="s">
        <v>29916</v>
      </c>
      <c r="U1315" t="s">
        <v>29917</v>
      </c>
      <c r="V1315" t="s">
        <v>29918</v>
      </c>
      <c r="W1315" t="s">
        <v>29919</v>
      </c>
      <c r="X1315" t="s">
        <v>29920</v>
      </c>
      <c r="Y1315" t="s">
        <v>29921</v>
      </c>
    </row>
    <row r="1316" spans="1:25" x14ac:dyDescent="0.3">
      <c r="A1316">
        <v>65750</v>
      </c>
      <c r="B1316" t="s">
        <v>29922</v>
      </c>
      <c r="C1316" t="s">
        <v>29923</v>
      </c>
      <c r="D1316" t="s">
        <v>29924</v>
      </c>
      <c r="E1316" t="s">
        <v>29925</v>
      </c>
      <c r="F1316" t="s">
        <v>29926</v>
      </c>
      <c r="G1316" t="s">
        <v>29927</v>
      </c>
      <c r="H1316" t="s">
        <v>29928</v>
      </c>
      <c r="I1316" t="s">
        <v>29929</v>
      </c>
      <c r="J1316" t="s">
        <v>29930</v>
      </c>
      <c r="K1316" t="s">
        <v>29931</v>
      </c>
      <c r="L1316" t="s">
        <v>29932</v>
      </c>
      <c r="M1316" t="s">
        <v>29933</v>
      </c>
      <c r="N1316" t="s">
        <v>29934</v>
      </c>
      <c r="O1316">
        <f>-539.325100421633 -7.85458523828174 -658.959342277022</f>
        <v>-1206.1390279369366</v>
      </c>
      <c r="P1316">
        <f>-523.422375430745 -42.1114920356379 -361.346243022625</f>
        <v>-926.88011048900785</v>
      </c>
      <c r="Q1316" t="s">
        <v>29935</v>
      </c>
      <c r="R1316" t="s">
        <v>29936</v>
      </c>
      <c r="S1316" t="s">
        <v>29937</v>
      </c>
      <c r="T1316" t="s">
        <v>29938</v>
      </c>
      <c r="U1316" t="s">
        <v>29939</v>
      </c>
      <c r="V1316" t="s">
        <v>29940</v>
      </c>
      <c r="W1316" t="s">
        <v>29941</v>
      </c>
      <c r="X1316" t="s">
        <v>29942</v>
      </c>
      <c r="Y1316" t="s">
        <v>29943</v>
      </c>
    </row>
    <row r="1317" spans="1:25" x14ac:dyDescent="0.3">
      <c r="A1317">
        <v>65800</v>
      </c>
      <c r="B1317" t="s">
        <v>29944</v>
      </c>
      <c r="C1317" t="s">
        <v>29945</v>
      </c>
      <c r="D1317" t="s">
        <v>29946</v>
      </c>
      <c r="E1317" t="s">
        <v>29947</v>
      </c>
      <c r="F1317" t="s">
        <v>29948</v>
      </c>
      <c r="G1317" t="s">
        <v>29949</v>
      </c>
      <c r="H1317" t="s">
        <v>29950</v>
      </c>
      <c r="I1317" t="s">
        <v>29951</v>
      </c>
      <c r="J1317" t="s">
        <v>29952</v>
      </c>
      <c r="K1317" t="s">
        <v>29953</v>
      </c>
      <c r="L1317" t="s">
        <v>29954</v>
      </c>
      <c r="M1317" t="s">
        <v>29955</v>
      </c>
      <c r="N1317" t="s">
        <v>29956</v>
      </c>
      <c r="O1317">
        <f>-539.607538150381 -8.093582776836 -658.894277557095</f>
        <v>-1206.595398484312</v>
      </c>
      <c r="P1317">
        <f>-523.355167093531 -41.9934460573952 -361.259104255234</f>
        <v>-926.60771740616019</v>
      </c>
      <c r="Q1317" t="s">
        <v>29957</v>
      </c>
      <c r="R1317" t="s">
        <v>29958</v>
      </c>
      <c r="S1317" t="s">
        <v>29959</v>
      </c>
      <c r="T1317" t="s">
        <v>29960</v>
      </c>
      <c r="U1317" t="s">
        <v>29961</v>
      </c>
      <c r="V1317" t="s">
        <v>29962</v>
      </c>
      <c r="W1317" t="s">
        <v>29963</v>
      </c>
      <c r="X1317" t="s">
        <v>29964</v>
      </c>
      <c r="Y1317" t="s">
        <v>29965</v>
      </c>
    </row>
    <row r="1318" spans="1:25" x14ac:dyDescent="0.3">
      <c r="A1318">
        <v>65850</v>
      </c>
      <c r="B1318" t="s">
        <v>29966</v>
      </c>
      <c r="C1318" t="s">
        <v>29967</v>
      </c>
      <c r="D1318" t="s">
        <v>29968</v>
      </c>
      <c r="E1318" t="s">
        <v>29969</v>
      </c>
      <c r="F1318" t="s">
        <v>29970</v>
      </c>
      <c r="G1318" t="s">
        <v>29971</v>
      </c>
      <c r="H1318" t="s">
        <v>29972</v>
      </c>
      <c r="I1318" t="s">
        <v>29973</v>
      </c>
      <c r="J1318" t="s">
        <v>29974</v>
      </c>
      <c r="K1318" t="s">
        <v>29975</v>
      </c>
      <c r="L1318" t="s">
        <v>29976</v>
      </c>
      <c r="M1318" t="s">
        <v>29977</v>
      </c>
      <c r="N1318" t="s">
        <v>29978</v>
      </c>
      <c r="O1318">
        <f>-539.332231087498 -8.17144248475961 -658.868763465649</f>
        <v>-1206.3724370379066</v>
      </c>
      <c r="P1318">
        <f>-523.004737040516 -41.7736517655528 -361.204017024064</f>
        <v>-925.98240583013285</v>
      </c>
      <c r="Q1318" t="s">
        <v>29979</v>
      </c>
      <c r="R1318" t="s">
        <v>29980</v>
      </c>
      <c r="S1318" t="s">
        <v>29981</v>
      </c>
      <c r="T1318" t="s">
        <v>29982</v>
      </c>
      <c r="U1318" t="s">
        <v>29983</v>
      </c>
      <c r="V1318" t="s">
        <v>29984</v>
      </c>
      <c r="W1318" t="s">
        <v>29985</v>
      </c>
      <c r="X1318" t="s">
        <v>29986</v>
      </c>
      <c r="Y1318" t="s">
        <v>29987</v>
      </c>
    </row>
    <row r="1319" spans="1:25" x14ac:dyDescent="0.3">
      <c r="A1319">
        <v>65900</v>
      </c>
      <c r="B1319" t="s">
        <v>29988</v>
      </c>
      <c r="C1319" t="s">
        <v>29989</v>
      </c>
      <c r="D1319" t="s">
        <v>29990</v>
      </c>
      <c r="E1319" t="s">
        <v>29991</v>
      </c>
      <c r="F1319" t="s">
        <v>29992</v>
      </c>
      <c r="G1319" t="s">
        <v>29993</v>
      </c>
      <c r="H1319" t="s">
        <v>29994</v>
      </c>
      <c r="I1319" t="s">
        <v>29995</v>
      </c>
      <c r="J1319" t="s">
        <v>29996</v>
      </c>
      <c r="K1319" t="s">
        <v>29997</v>
      </c>
      <c r="L1319" t="s">
        <v>29998</v>
      </c>
      <c r="M1319" t="s">
        <v>29999</v>
      </c>
      <c r="N1319" t="s">
        <v>30000</v>
      </c>
      <c r="O1319">
        <f>-539.150535626818 -8.23886058898961 -658.885440284211</f>
        <v>-1206.2748365000186</v>
      </c>
      <c r="P1319">
        <f>-522.976818391499 -41.8776083735345 -361.216505593869</f>
        <v>-926.0709323589025</v>
      </c>
      <c r="Q1319" t="s">
        <v>30001</v>
      </c>
      <c r="R1319" t="s">
        <v>30002</v>
      </c>
      <c r="S1319" t="s">
        <v>30003</v>
      </c>
      <c r="T1319" t="s">
        <v>30004</v>
      </c>
      <c r="U1319" t="s">
        <v>30005</v>
      </c>
      <c r="V1319" t="s">
        <v>30006</v>
      </c>
      <c r="W1319" t="s">
        <v>30007</v>
      </c>
      <c r="X1319" t="s">
        <v>30008</v>
      </c>
      <c r="Y1319" t="s">
        <v>30009</v>
      </c>
    </row>
    <row r="1320" spans="1:25" x14ac:dyDescent="0.3">
      <c r="A1320">
        <v>65950</v>
      </c>
      <c r="B1320" t="s">
        <v>30010</v>
      </c>
      <c r="C1320" t="s">
        <v>30011</v>
      </c>
      <c r="D1320" t="s">
        <v>30012</v>
      </c>
      <c r="E1320" t="s">
        <v>30013</v>
      </c>
      <c r="F1320" t="s">
        <v>30014</v>
      </c>
      <c r="G1320" t="s">
        <v>30015</v>
      </c>
      <c r="H1320" t="s">
        <v>30016</v>
      </c>
      <c r="I1320" t="s">
        <v>30017</v>
      </c>
      <c r="J1320" t="s">
        <v>30018</v>
      </c>
      <c r="K1320" t="s">
        <v>30019</v>
      </c>
      <c r="L1320" t="s">
        <v>30020</v>
      </c>
      <c r="M1320" t="s">
        <v>30021</v>
      </c>
      <c r="N1320" t="s">
        <v>30022</v>
      </c>
      <c r="O1320">
        <f>-539.117785628171 -8.37677670624316 -658.915595820606</f>
        <v>-1206.4101581550201</v>
      </c>
      <c r="P1320">
        <f>-523.124091680247 -42.1913268988367 -361.256727561451</f>
        <v>-926.57214614053464</v>
      </c>
      <c r="Q1320" t="s">
        <v>30023</v>
      </c>
      <c r="R1320" t="s">
        <v>30024</v>
      </c>
      <c r="S1320" t="s">
        <v>30025</v>
      </c>
      <c r="T1320" t="s">
        <v>30026</v>
      </c>
      <c r="U1320" t="s">
        <v>30027</v>
      </c>
      <c r="V1320" t="s">
        <v>30028</v>
      </c>
      <c r="W1320" t="s">
        <v>30029</v>
      </c>
      <c r="X1320" t="s">
        <v>30030</v>
      </c>
      <c r="Y1320" t="s">
        <v>30031</v>
      </c>
    </row>
    <row r="1321" spans="1:25" x14ac:dyDescent="0.3">
      <c r="A1321">
        <v>66000</v>
      </c>
      <c r="B1321" t="s">
        <v>30032</v>
      </c>
      <c r="C1321" t="s">
        <v>30033</v>
      </c>
      <c r="D1321" t="s">
        <v>30034</v>
      </c>
      <c r="E1321" t="s">
        <v>30035</v>
      </c>
      <c r="F1321" t="s">
        <v>30036</v>
      </c>
      <c r="G1321" t="s">
        <v>30037</v>
      </c>
      <c r="H1321" t="s">
        <v>30038</v>
      </c>
      <c r="I1321" t="s">
        <v>30039</v>
      </c>
      <c r="J1321" t="s">
        <v>30040</v>
      </c>
      <c r="K1321" t="s">
        <v>30041</v>
      </c>
      <c r="L1321" t="s">
        <v>30042</v>
      </c>
      <c r="M1321" t="s">
        <v>30043</v>
      </c>
      <c r="N1321" t="s">
        <v>30044</v>
      </c>
      <c r="O1321">
        <f>-539.295785406683 -8.60173452619438 -658.812615024511</f>
        <v>-1206.7101349573884</v>
      </c>
      <c r="P1321">
        <f>-523.524828492783 -42.3944544235085 -361.139410199816</f>
        <v>-927.05869311610741</v>
      </c>
      <c r="Q1321" t="s">
        <v>30045</v>
      </c>
      <c r="R1321" t="s">
        <v>30046</v>
      </c>
      <c r="S1321" t="s">
        <v>30047</v>
      </c>
      <c r="T1321" t="s">
        <v>30048</v>
      </c>
      <c r="U1321" t="s">
        <v>30049</v>
      </c>
      <c r="V1321" t="s">
        <v>30050</v>
      </c>
      <c r="W1321" t="s">
        <v>30051</v>
      </c>
      <c r="X1321" t="s">
        <v>30052</v>
      </c>
      <c r="Y1321" t="s">
        <v>30053</v>
      </c>
    </row>
    <row r="1322" spans="1:25" x14ac:dyDescent="0.3">
      <c r="A1322">
        <v>66050</v>
      </c>
      <c r="B1322" t="s">
        <v>30054</v>
      </c>
      <c r="C1322" t="s">
        <v>30055</v>
      </c>
      <c r="D1322" t="s">
        <v>30056</v>
      </c>
      <c r="E1322" t="s">
        <v>30057</v>
      </c>
      <c r="F1322" t="s">
        <v>30058</v>
      </c>
      <c r="G1322" t="s">
        <v>30059</v>
      </c>
      <c r="H1322" t="s">
        <v>30060</v>
      </c>
      <c r="I1322" t="s">
        <v>30061</v>
      </c>
      <c r="J1322" t="s">
        <v>30062</v>
      </c>
      <c r="K1322" t="s">
        <v>30063</v>
      </c>
      <c r="L1322" t="s">
        <v>30064</v>
      </c>
      <c r="M1322" t="s">
        <v>30065</v>
      </c>
      <c r="N1322" t="s">
        <v>30066</v>
      </c>
      <c r="O1322">
        <f>-539.451175341816 -8.62421790360145 -658.7741362579</f>
        <v>-1206.8495295033174</v>
      </c>
      <c r="P1322">
        <f>-523.675496159021 -42.1449790141883 -361.070470301789</f>
        <v>-926.89094547499826</v>
      </c>
      <c r="Q1322" t="s">
        <v>30067</v>
      </c>
      <c r="R1322" t="s">
        <v>30068</v>
      </c>
      <c r="S1322" t="s">
        <v>30069</v>
      </c>
      <c r="T1322" t="s">
        <v>30070</v>
      </c>
      <c r="U1322" t="s">
        <v>30071</v>
      </c>
      <c r="V1322" t="s">
        <v>30072</v>
      </c>
      <c r="W1322" t="s">
        <v>30073</v>
      </c>
      <c r="X1322" t="s">
        <v>30074</v>
      </c>
      <c r="Y1322" t="s">
        <v>30075</v>
      </c>
    </row>
    <row r="1323" spans="1:25" x14ac:dyDescent="0.3">
      <c r="A1323">
        <v>66100</v>
      </c>
      <c r="B1323" t="s">
        <v>30076</v>
      </c>
      <c r="C1323" t="s">
        <v>30077</v>
      </c>
      <c r="D1323" t="s">
        <v>30078</v>
      </c>
      <c r="E1323" t="s">
        <v>30079</v>
      </c>
      <c r="F1323" t="s">
        <v>30080</v>
      </c>
      <c r="G1323" t="s">
        <v>30081</v>
      </c>
      <c r="H1323" t="s">
        <v>30082</v>
      </c>
      <c r="I1323" t="s">
        <v>30083</v>
      </c>
      <c r="J1323" t="s">
        <v>30084</v>
      </c>
      <c r="K1323" t="s">
        <v>30085</v>
      </c>
      <c r="L1323" t="s">
        <v>30086</v>
      </c>
      <c r="M1323" t="s">
        <v>30087</v>
      </c>
      <c r="N1323" t="s">
        <v>30088</v>
      </c>
      <c r="O1323">
        <f>-539.785229753644 -8.57999304841542 -658.807772774678</f>
        <v>-1207.1729955767373</v>
      </c>
      <c r="P1323">
        <f>-523.67796313583 -41.78745012583 -361.086809581861</f>
        <v>-926.55222284352112</v>
      </c>
      <c r="Q1323" t="s">
        <v>30089</v>
      </c>
      <c r="R1323" t="s">
        <v>30090</v>
      </c>
      <c r="S1323" t="s">
        <v>30091</v>
      </c>
      <c r="T1323" t="s">
        <v>30092</v>
      </c>
      <c r="U1323" t="s">
        <v>30093</v>
      </c>
      <c r="V1323" t="s">
        <v>30094</v>
      </c>
      <c r="W1323" t="s">
        <v>30095</v>
      </c>
      <c r="X1323" t="s">
        <v>30096</v>
      </c>
      <c r="Y1323" t="s">
        <v>30097</v>
      </c>
    </row>
    <row r="1324" spans="1:25" x14ac:dyDescent="0.3">
      <c r="A1324">
        <v>66150</v>
      </c>
      <c r="B1324" t="s">
        <v>30098</v>
      </c>
      <c r="C1324" t="s">
        <v>30099</v>
      </c>
      <c r="D1324" t="s">
        <v>30100</v>
      </c>
      <c r="E1324" t="s">
        <v>30101</v>
      </c>
      <c r="F1324" t="s">
        <v>30102</v>
      </c>
      <c r="G1324" t="s">
        <v>30103</v>
      </c>
      <c r="H1324" t="s">
        <v>30104</v>
      </c>
      <c r="I1324" t="s">
        <v>30105</v>
      </c>
      <c r="J1324" t="s">
        <v>30106</v>
      </c>
      <c r="K1324" t="s">
        <v>30107</v>
      </c>
      <c r="L1324" t="s">
        <v>30108</v>
      </c>
      <c r="M1324" t="s">
        <v>30109</v>
      </c>
      <c r="N1324" t="s">
        <v>30110</v>
      </c>
      <c r="O1324">
        <f>-540.08661193266 -8.32737659022177 -658.887835840554</f>
        <v>-1207.3018243634358</v>
      </c>
      <c r="P1324">
        <f>-523.745727729044 -41.8824051868075 -361.218477829767</f>
        <v>-926.84661074561859</v>
      </c>
      <c r="Q1324" t="s">
        <v>30111</v>
      </c>
      <c r="R1324" t="s">
        <v>30112</v>
      </c>
      <c r="S1324" t="s">
        <v>30113</v>
      </c>
      <c r="T1324" t="s">
        <v>30114</v>
      </c>
      <c r="U1324" t="s">
        <v>30115</v>
      </c>
      <c r="V1324" t="s">
        <v>30116</v>
      </c>
      <c r="W1324" t="s">
        <v>30117</v>
      </c>
      <c r="X1324" t="s">
        <v>30118</v>
      </c>
      <c r="Y1324" t="s">
        <v>30119</v>
      </c>
    </row>
    <row r="1325" spans="1:25" x14ac:dyDescent="0.3">
      <c r="A1325">
        <v>66200</v>
      </c>
      <c r="B1325" t="s">
        <v>30120</v>
      </c>
      <c r="C1325" t="s">
        <v>30121</v>
      </c>
      <c r="D1325" t="s">
        <v>30122</v>
      </c>
      <c r="E1325" t="s">
        <v>30123</v>
      </c>
      <c r="F1325" t="s">
        <v>30124</v>
      </c>
      <c r="G1325" t="s">
        <v>30125</v>
      </c>
      <c r="H1325" t="s">
        <v>30126</v>
      </c>
      <c r="I1325" t="s">
        <v>30127</v>
      </c>
      <c r="J1325" t="s">
        <v>30128</v>
      </c>
      <c r="K1325" t="s">
        <v>30129</v>
      </c>
      <c r="L1325" t="s">
        <v>30130</v>
      </c>
      <c r="M1325" t="s">
        <v>30131</v>
      </c>
      <c r="N1325" t="s">
        <v>30132</v>
      </c>
      <c r="O1325">
        <f>-540.168026755586 -8.0095931836936 -658.954450284523</f>
        <v>-1207.1320702238027</v>
      </c>
      <c r="P1325">
        <f>-523.772409780111 -41.8564319124571 -361.321178274718</f>
        <v>-926.95001996728615</v>
      </c>
      <c r="Q1325" t="s">
        <v>30133</v>
      </c>
      <c r="R1325" t="s">
        <v>30134</v>
      </c>
      <c r="S1325" t="s">
        <v>30135</v>
      </c>
      <c r="T1325" t="s">
        <v>30136</v>
      </c>
      <c r="U1325" t="s">
        <v>30137</v>
      </c>
      <c r="V1325" t="s">
        <v>30138</v>
      </c>
      <c r="W1325" t="s">
        <v>30139</v>
      </c>
      <c r="X1325" t="s">
        <v>30140</v>
      </c>
      <c r="Y1325" t="s">
        <v>30141</v>
      </c>
    </row>
    <row r="1326" spans="1:25" x14ac:dyDescent="0.3">
      <c r="A1326">
        <v>66250</v>
      </c>
      <c r="B1326" t="s">
        <v>30142</v>
      </c>
      <c r="C1326" t="s">
        <v>30143</v>
      </c>
      <c r="D1326" t="s">
        <v>30144</v>
      </c>
      <c r="E1326" t="s">
        <v>30145</v>
      </c>
      <c r="F1326" t="s">
        <v>30146</v>
      </c>
      <c r="G1326" t="s">
        <v>30147</v>
      </c>
      <c r="H1326" t="s">
        <v>30148</v>
      </c>
      <c r="I1326" t="s">
        <v>30149</v>
      </c>
      <c r="J1326" t="s">
        <v>30150</v>
      </c>
      <c r="K1326" t="s">
        <v>30151</v>
      </c>
      <c r="L1326" t="s">
        <v>30152</v>
      </c>
      <c r="M1326" t="s">
        <v>30153</v>
      </c>
      <c r="N1326" t="s">
        <v>30154</v>
      </c>
      <c r="O1326">
        <f>-540.204444922667 -7.62778288508048 -659.058532966597</f>
        <v>-1206.8907607743445</v>
      </c>
      <c r="P1326">
        <f>-523.85034780824 -41.7307243785187 -361.452135384137</f>
        <v>-927.0332075708958</v>
      </c>
      <c r="Q1326" t="s">
        <v>30155</v>
      </c>
      <c r="R1326" t="s">
        <v>30156</v>
      </c>
      <c r="S1326" t="s">
        <v>30157</v>
      </c>
      <c r="T1326" t="s">
        <v>30158</v>
      </c>
      <c r="U1326" t="s">
        <v>30159</v>
      </c>
      <c r="V1326" t="s">
        <v>30160</v>
      </c>
      <c r="W1326" t="s">
        <v>30161</v>
      </c>
      <c r="X1326" t="s">
        <v>30162</v>
      </c>
      <c r="Y1326" t="s">
        <v>30163</v>
      </c>
    </row>
    <row r="1327" spans="1:25" x14ac:dyDescent="0.3">
      <c r="A1327">
        <v>66300</v>
      </c>
      <c r="B1327" t="s">
        <v>30164</v>
      </c>
      <c r="C1327" t="s">
        <v>30165</v>
      </c>
      <c r="D1327" t="s">
        <v>30166</v>
      </c>
      <c r="E1327" t="s">
        <v>30167</v>
      </c>
      <c r="F1327" t="s">
        <v>30168</v>
      </c>
      <c r="G1327" t="s">
        <v>30169</v>
      </c>
      <c r="H1327" t="s">
        <v>30170</v>
      </c>
      <c r="I1327" t="s">
        <v>30171</v>
      </c>
      <c r="J1327" t="s">
        <v>30172</v>
      </c>
      <c r="K1327" t="s">
        <v>30173</v>
      </c>
      <c r="L1327" t="s">
        <v>30174</v>
      </c>
      <c r="M1327" t="s">
        <v>30175</v>
      </c>
      <c r="N1327" t="s">
        <v>30176</v>
      </c>
      <c r="O1327">
        <f>-540.08351468992 -6.76934753149817 -659.309627833351</f>
        <v>-1206.162490054769</v>
      </c>
      <c r="P1327">
        <f>-524.315747560711 -41.2084282920587 -361.710457787261</f>
        <v>-927.23463364003067</v>
      </c>
      <c r="Q1327" t="s">
        <v>30177</v>
      </c>
      <c r="R1327" t="s">
        <v>30178</v>
      </c>
      <c r="S1327" t="s">
        <v>30179</v>
      </c>
      <c r="T1327" t="s">
        <v>30180</v>
      </c>
      <c r="U1327" t="s">
        <v>30181</v>
      </c>
      <c r="V1327" t="s">
        <v>30182</v>
      </c>
      <c r="W1327" t="s">
        <v>30183</v>
      </c>
      <c r="X1327" t="s">
        <v>30184</v>
      </c>
      <c r="Y1327" t="s">
        <v>30185</v>
      </c>
    </row>
    <row r="1328" spans="1:25" x14ac:dyDescent="0.3">
      <c r="A1328">
        <v>66350</v>
      </c>
      <c r="B1328" t="s">
        <v>30186</v>
      </c>
      <c r="C1328" t="s">
        <v>30187</v>
      </c>
      <c r="D1328" t="s">
        <v>30188</v>
      </c>
      <c r="E1328" t="s">
        <v>30189</v>
      </c>
      <c r="F1328" t="s">
        <v>30190</v>
      </c>
      <c r="G1328" t="s">
        <v>30191</v>
      </c>
      <c r="H1328" t="s">
        <v>30192</v>
      </c>
      <c r="I1328" t="s">
        <v>30193</v>
      </c>
      <c r="J1328" t="s">
        <v>30194</v>
      </c>
      <c r="K1328" t="s">
        <v>30195</v>
      </c>
      <c r="L1328" t="s">
        <v>30196</v>
      </c>
      <c r="M1328" t="s">
        <v>30197</v>
      </c>
      <c r="N1328" t="s">
        <v>30198</v>
      </c>
      <c r="O1328">
        <f>-539.877902687546 -6.37793312288636 -659.412505433059</f>
        <v>-1205.6683412434913</v>
      </c>
      <c r="P1328">
        <f>-524.581066457567 -40.8832063166881 -361.796363621191</f>
        <v>-927.260636395446</v>
      </c>
      <c r="Q1328" t="s">
        <v>30199</v>
      </c>
      <c r="R1328" t="s">
        <v>30200</v>
      </c>
      <c r="S1328" t="s">
        <v>30201</v>
      </c>
      <c r="T1328" t="s">
        <v>30202</v>
      </c>
      <c r="U1328" t="s">
        <v>30203</v>
      </c>
      <c r="V1328" t="s">
        <v>30204</v>
      </c>
      <c r="W1328" t="s">
        <v>30205</v>
      </c>
      <c r="X1328" t="s">
        <v>30206</v>
      </c>
      <c r="Y1328" t="s">
        <v>30207</v>
      </c>
    </row>
    <row r="1329" spans="1:25" x14ac:dyDescent="0.3">
      <c r="A1329">
        <v>66400</v>
      </c>
      <c r="B1329" t="s">
        <v>30208</v>
      </c>
      <c r="C1329" t="s">
        <v>30209</v>
      </c>
      <c r="D1329" t="s">
        <v>30210</v>
      </c>
      <c r="E1329" t="s">
        <v>30211</v>
      </c>
      <c r="F1329" t="s">
        <v>30212</v>
      </c>
      <c r="G1329" t="s">
        <v>30213</v>
      </c>
      <c r="H1329" t="s">
        <v>30214</v>
      </c>
      <c r="I1329" t="s">
        <v>30215</v>
      </c>
      <c r="J1329" t="s">
        <v>30216</v>
      </c>
      <c r="K1329" t="s">
        <v>30217</v>
      </c>
      <c r="L1329" t="s">
        <v>30218</v>
      </c>
      <c r="M1329" t="s">
        <v>30219</v>
      </c>
      <c r="N1329" t="s">
        <v>30220</v>
      </c>
      <c r="O1329">
        <f>-539.532142613901 -5.54177907055873 -659.656739461506</f>
        <v>-1204.7306611459658</v>
      </c>
      <c r="P1329">
        <f>-524.958603684266 -40.1982512953186 -362.021773783397</f>
        <v>-927.17862876298159</v>
      </c>
      <c r="Q1329" t="s">
        <v>30221</v>
      </c>
      <c r="R1329" t="s">
        <v>30222</v>
      </c>
      <c r="S1329" t="s">
        <v>30223</v>
      </c>
      <c r="T1329" t="s">
        <v>30224</v>
      </c>
      <c r="U1329" t="s">
        <v>30225</v>
      </c>
      <c r="V1329" t="s">
        <v>30226</v>
      </c>
      <c r="W1329" t="s">
        <v>30227</v>
      </c>
      <c r="X1329" t="s">
        <v>30228</v>
      </c>
      <c r="Y1329" t="s">
        <v>30229</v>
      </c>
    </row>
    <row r="1330" spans="1:25" x14ac:dyDescent="0.3">
      <c r="A1330">
        <v>66450</v>
      </c>
      <c r="B1330" t="s">
        <v>30230</v>
      </c>
      <c r="C1330" t="s">
        <v>30231</v>
      </c>
      <c r="D1330" t="s">
        <v>30232</v>
      </c>
      <c r="E1330" t="s">
        <v>30233</v>
      </c>
      <c r="F1330" t="s">
        <v>30234</v>
      </c>
      <c r="G1330" t="s">
        <v>30235</v>
      </c>
      <c r="H1330" t="s">
        <v>30236</v>
      </c>
      <c r="I1330" t="s">
        <v>30237</v>
      </c>
      <c r="J1330" t="s">
        <v>30238</v>
      </c>
      <c r="K1330" t="s">
        <v>30239</v>
      </c>
      <c r="L1330" t="s">
        <v>30240</v>
      </c>
      <c r="M1330" t="s">
        <v>30241</v>
      </c>
      <c r="N1330" t="s">
        <v>30242</v>
      </c>
      <c r="O1330">
        <f>-538.522926005878 -4.51776462799239 -659.914447196815</f>
        <v>-1202.9551378306855</v>
      </c>
      <c r="P1330">
        <f>-524.724717296316 -39.226010882229 -362.248682017666</f>
        <v>-926.19941019621115</v>
      </c>
      <c r="Q1330" t="s">
        <v>30243</v>
      </c>
      <c r="R1330" t="s">
        <v>30244</v>
      </c>
      <c r="S1330" t="s">
        <v>30245</v>
      </c>
      <c r="T1330" t="s">
        <v>30246</v>
      </c>
      <c r="U1330" t="s">
        <v>30247</v>
      </c>
      <c r="V1330" t="s">
        <v>30248</v>
      </c>
      <c r="W1330" t="s">
        <v>30249</v>
      </c>
      <c r="X1330" t="s">
        <v>30250</v>
      </c>
      <c r="Y1330" t="s">
        <v>30251</v>
      </c>
    </row>
    <row r="1331" spans="1:25" x14ac:dyDescent="0.3">
      <c r="A1331">
        <v>66500</v>
      </c>
      <c r="B1331" t="s">
        <v>30252</v>
      </c>
      <c r="C1331" t="s">
        <v>30253</v>
      </c>
      <c r="D1331" t="s">
        <v>30254</v>
      </c>
      <c r="E1331" t="s">
        <v>30255</v>
      </c>
      <c r="F1331" t="s">
        <v>30256</v>
      </c>
      <c r="G1331" t="s">
        <v>30257</v>
      </c>
      <c r="H1331" t="s">
        <v>30258</v>
      </c>
      <c r="I1331" t="s">
        <v>30259</v>
      </c>
      <c r="J1331" t="s">
        <v>30260</v>
      </c>
      <c r="K1331" t="s">
        <v>30261</v>
      </c>
      <c r="L1331" t="s">
        <v>30262</v>
      </c>
      <c r="M1331" t="s">
        <v>30263</v>
      </c>
      <c r="N1331" t="s">
        <v>30264</v>
      </c>
      <c r="O1331">
        <f>-537.991065134987 -4.03737089123683 -660.037861248452</f>
        <v>-1202.0662972746759</v>
      </c>
      <c r="P1331">
        <f>-524.569401019807 -38.6492877423827 -362.343574013233</f>
        <v>-925.56226277542271</v>
      </c>
      <c r="Q1331" t="s">
        <v>30265</v>
      </c>
      <c r="R1331" t="s">
        <v>30266</v>
      </c>
      <c r="S1331" t="s">
        <v>30267</v>
      </c>
      <c r="T1331" t="s">
        <v>30268</v>
      </c>
      <c r="U1331" t="s">
        <v>30269</v>
      </c>
      <c r="V1331" t="s">
        <v>30270</v>
      </c>
      <c r="W1331" t="s">
        <v>30271</v>
      </c>
      <c r="X1331" t="s">
        <v>30272</v>
      </c>
      <c r="Y1331" t="s">
        <v>30273</v>
      </c>
    </row>
    <row r="1332" spans="1:25" x14ac:dyDescent="0.3">
      <c r="A1332">
        <v>66550</v>
      </c>
      <c r="B1332" t="s">
        <v>30274</v>
      </c>
      <c r="C1332" t="s">
        <v>30275</v>
      </c>
      <c r="D1332" t="s">
        <v>30276</v>
      </c>
      <c r="E1332" t="s">
        <v>30277</v>
      </c>
      <c r="F1332" t="s">
        <v>30278</v>
      </c>
      <c r="G1332" t="s">
        <v>30279</v>
      </c>
      <c r="H1332" t="s">
        <v>30280</v>
      </c>
      <c r="I1332" t="s">
        <v>30281</v>
      </c>
      <c r="J1332" t="s">
        <v>30282</v>
      </c>
      <c r="K1332" t="s">
        <v>30283</v>
      </c>
      <c r="L1332" t="s">
        <v>30284</v>
      </c>
      <c r="M1332" t="s">
        <v>30285</v>
      </c>
      <c r="N1332" t="s">
        <v>30286</v>
      </c>
      <c r="O1332">
        <f>-537.574941403487 -3.55594398647099 -660.125244915856</f>
        <v>-1201.2561303058139</v>
      </c>
      <c r="P1332">
        <f>-524.426860713061 -38.329038378731 -362.437501008227</f>
        <v>-925.19340010001906</v>
      </c>
      <c r="Q1332" t="s">
        <v>30287</v>
      </c>
      <c r="R1332" t="s">
        <v>30288</v>
      </c>
      <c r="S1332" t="s">
        <v>30289</v>
      </c>
      <c r="T1332" t="s">
        <v>30290</v>
      </c>
      <c r="U1332" t="s">
        <v>30291</v>
      </c>
      <c r="V1332" t="s">
        <v>30292</v>
      </c>
      <c r="W1332" t="s">
        <v>30293</v>
      </c>
      <c r="X1332" t="s">
        <v>30294</v>
      </c>
      <c r="Y1332" t="s">
        <v>30295</v>
      </c>
    </row>
    <row r="1333" spans="1:25" x14ac:dyDescent="0.3">
      <c r="A1333">
        <v>66600</v>
      </c>
      <c r="B1333" t="s">
        <v>30296</v>
      </c>
      <c r="C1333" t="s">
        <v>30297</v>
      </c>
      <c r="D1333" t="s">
        <v>30298</v>
      </c>
      <c r="E1333" t="s">
        <v>30299</v>
      </c>
      <c r="F1333" t="s">
        <v>30300</v>
      </c>
      <c r="G1333" t="s">
        <v>30301</v>
      </c>
      <c r="H1333" t="s">
        <v>30302</v>
      </c>
      <c r="I1333" t="s">
        <v>30303</v>
      </c>
      <c r="J1333" t="s">
        <v>30304</v>
      </c>
      <c r="K1333" t="s">
        <v>30305</v>
      </c>
      <c r="L1333" t="s">
        <v>30306</v>
      </c>
      <c r="M1333" t="s">
        <v>30307</v>
      </c>
      <c r="N1333" t="s">
        <v>30308</v>
      </c>
      <c r="O1333">
        <f>-536.812330957752 -2.69469198383422 -660.285690687076</f>
        <v>-1199.7927136286621</v>
      </c>
      <c r="P1333">
        <f>-524.50244520137 -37.5699795417834 -362.574105185597</f>
        <v>-924.6465299287504</v>
      </c>
      <c r="Q1333" t="s">
        <v>30309</v>
      </c>
      <c r="R1333" t="s">
        <v>30310</v>
      </c>
      <c r="S1333" t="s">
        <v>30311</v>
      </c>
      <c r="T1333" t="s">
        <v>30312</v>
      </c>
      <c r="U1333" t="s">
        <v>30313</v>
      </c>
      <c r="V1333" t="s">
        <v>30314</v>
      </c>
      <c r="W1333" t="s">
        <v>30315</v>
      </c>
      <c r="X1333" t="s">
        <v>30316</v>
      </c>
      <c r="Y1333" t="s">
        <v>30317</v>
      </c>
    </row>
    <row r="1334" spans="1:25" x14ac:dyDescent="0.3">
      <c r="A1334">
        <v>66650</v>
      </c>
      <c r="B1334" t="s">
        <v>30318</v>
      </c>
      <c r="C1334" t="s">
        <v>30319</v>
      </c>
      <c r="D1334" t="s">
        <v>30320</v>
      </c>
      <c r="E1334" t="s">
        <v>30321</v>
      </c>
      <c r="F1334" t="s">
        <v>30322</v>
      </c>
      <c r="G1334" t="s">
        <v>30323</v>
      </c>
      <c r="H1334" t="s">
        <v>30324</v>
      </c>
      <c r="I1334" t="s">
        <v>30325</v>
      </c>
      <c r="J1334" t="s">
        <v>30326</v>
      </c>
      <c r="K1334" t="s">
        <v>30327</v>
      </c>
      <c r="L1334" t="s">
        <v>30328</v>
      </c>
      <c r="M1334" t="s">
        <v>30329</v>
      </c>
      <c r="N1334" t="s">
        <v>30330</v>
      </c>
      <c r="O1334">
        <f>-536.513812797758 -2.2265649644828 -660.374016215764</f>
        <v>-1199.1143939780047</v>
      </c>
      <c r="P1334">
        <f>-524.673659900953 -37.0671402848895 -362.639411435597</f>
        <v>-924.38021162143957</v>
      </c>
      <c r="Q1334" t="s">
        <v>30331</v>
      </c>
      <c r="R1334" t="s">
        <v>30332</v>
      </c>
      <c r="S1334" t="s">
        <v>30333</v>
      </c>
      <c r="T1334" t="s">
        <v>30334</v>
      </c>
      <c r="U1334" t="s">
        <v>30335</v>
      </c>
      <c r="V1334" t="s">
        <v>30336</v>
      </c>
      <c r="W1334" t="s">
        <v>30337</v>
      </c>
      <c r="X1334" t="s">
        <v>30338</v>
      </c>
      <c r="Y1334" t="s">
        <v>30339</v>
      </c>
    </row>
    <row r="1335" spans="1:25" x14ac:dyDescent="0.3">
      <c r="A1335">
        <v>66700</v>
      </c>
      <c r="B1335" t="s">
        <v>30340</v>
      </c>
      <c r="C1335" t="s">
        <v>30341</v>
      </c>
      <c r="D1335" t="s">
        <v>30342</v>
      </c>
      <c r="E1335" t="s">
        <v>30343</v>
      </c>
      <c r="F1335" t="s">
        <v>30344</v>
      </c>
      <c r="G1335" t="s">
        <v>30345</v>
      </c>
      <c r="H1335" t="s">
        <v>30346</v>
      </c>
      <c r="I1335" t="s">
        <v>30347</v>
      </c>
      <c r="J1335" t="s">
        <v>30348</v>
      </c>
      <c r="K1335" t="s">
        <v>30349</v>
      </c>
      <c r="L1335" t="s">
        <v>30350</v>
      </c>
      <c r="M1335" t="s">
        <v>30351</v>
      </c>
      <c r="N1335" t="s">
        <v>30352</v>
      </c>
      <c r="O1335">
        <f>-536.349303683431 -1.26066626021247 -660.58368368196</f>
        <v>-1198.1936536256035</v>
      </c>
      <c r="P1335">
        <f>-525.343254615923 -36.2924948896521 -362.83933401958</f>
        <v>-924.47508352515501</v>
      </c>
      <c r="Q1335" t="s">
        <v>30353</v>
      </c>
      <c r="R1335" t="s">
        <v>30354</v>
      </c>
      <c r="S1335" t="s">
        <v>30355</v>
      </c>
      <c r="T1335" t="s">
        <v>30356</v>
      </c>
      <c r="U1335" t="s">
        <v>30357</v>
      </c>
      <c r="V1335" t="s">
        <v>30358</v>
      </c>
      <c r="W1335" t="s">
        <v>30359</v>
      </c>
      <c r="X1335" t="s">
        <v>30360</v>
      </c>
      <c r="Y1335" t="s">
        <v>30361</v>
      </c>
    </row>
    <row r="1336" spans="1:25" x14ac:dyDescent="0.3">
      <c r="A1336">
        <v>66750</v>
      </c>
      <c r="B1336" t="s">
        <v>30362</v>
      </c>
      <c r="C1336" t="s">
        <v>30363</v>
      </c>
      <c r="D1336" t="s">
        <v>30364</v>
      </c>
      <c r="E1336" t="s">
        <v>30365</v>
      </c>
      <c r="F1336" t="s">
        <v>30366</v>
      </c>
      <c r="G1336" t="s">
        <v>30367</v>
      </c>
      <c r="H1336" t="s">
        <v>30368</v>
      </c>
      <c r="I1336" t="s">
        <v>30369</v>
      </c>
      <c r="J1336" t="s">
        <v>30370</v>
      </c>
      <c r="K1336" t="s">
        <v>30371</v>
      </c>
      <c r="L1336" t="s">
        <v>30372</v>
      </c>
      <c r="M1336" t="s">
        <v>30373</v>
      </c>
      <c r="N1336" t="s">
        <v>30374</v>
      </c>
      <c r="O1336">
        <f>-536.373401688397 -0.807734078146495 -660.707038465448</f>
        <v>-1197.8881742319916</v>
      </c>
      <c r="P1336">
        <f>-525.656372869323 -35.9850196748005 -362.969320866006</f>
        <v>-924.61071341012951</v>
      </c>
      <c r="Q1336" t="s">
        <v>30375</v>
      </c>
      <c r="R1336" t="s">
        <v>30376</v>
      </c>
      <c r="S1336" t="s">
        <v>30377</v>
      </c>
      <c r="T1336" t="s">
        <v>30378</v>
      </c>
      <c r="U1336" t="s">
        <v>30379</v>
      </c>
      <c r="V1336" t="s">
        <v>30380</v>
      </c>
      <c r="W1336" t="s">
        <v>30381</v>
      </c>
      <c r="X1336" t="s">
        <v>30382</v>
      </c>
      <c r="Y1336" t="s">
        <v>30383</v>
      </c>
    </row>
    <row r="1337" spans="1:25" x14ac:dyDescent="0.3">
      <c r="A1337">
        <v>66800</v>
      </c>
      <c r="B1337" t="s">
        <v>30384</v>
      </c>
      <c r="C1337" t="s">
        <v>30385</v>
      </c>
      <c r="D1337" t="s">
        <v>30386</v>
      </c>
      <c r="E1337" t="s">
        <v>30387</v>
      </c>
      <c r="F1337" t="s">
        <v>30388</v>
      </c>
      <c r="G1337" t="s">
        <v>30389</v>
      </c>
      <c r="H1337" t="s">
        <v>30390</v>
      </c>
      <c r="I1337" t="s">
        <v>30391</v>
      </c>
      <c r="J1337" t="s">
        <v>30392</v>
      </c>
      <c r="K1337" t="s">
        <v>30393</v>
      </c>
      <c r="L1337" t="s">
        <v>30394</v>
      </c>
      <c r="M1337" t="s">
        <v>30395</v>
      </c>
      <c r="N1337" t="s">
        <v>30396</v>
      </c>
      <c r="O1337" t="s">
        <v>30397</v>
      </c>
      <c r="P1337">
        <f>-525.871985651244 -35.3850143685729 -363.338579230045</f>
        <v>-924.59557924986188</v>
      </c>
      <c r="Q1337" t="s">
        <v>30398</v>
      </c>
      <c r="R1337" t="s">
        <v>30399</v>
      </c>
      <c r="S1337" t="s">
        <v>30400</v>
      </c>
      <c r="T1337" t="s">
        <v>30401</v>
      </c>
      <c r="U1337" t="s">
        <v>30402</v>
      </c>
      <c r="V1337" t="s">
        <v>30403</v>
      </c>
      <c r="W1337" t="s">
        <v>30404</v>
      </c>
      <c r="X1337" t="s">
        <v>30405</v>
      </c>
      <c r="Y1337" t="s">
        <v>30406</v>
      </c>
    </row>
    <row r="1338" spans="1:25" x14ac:dyDescent="0.3">
      <c r="A1338">
        <v>66850</v>
      </c>
      <c r="B1338" t="s">
        <v>30407</v>
      </c>
      <c r="C1338" t="s">
        <v>30408</v>
      </c>
      <c r="D1338" t="s">
        <v>30409</v>
      </c>
      <c r="E1338" t="s">
        <v>30410</v>
      </c>
      <c r="F1338" t="s">
        <v>30411</v>
      </c>
      <c r="G1338" t="s">
        <v>30412</v>
      </c>
      <c r="H1338" t="s">
        <v>30413</v>
      </c>
      <c r="I1338" t="s">
        <v>30414</v>
      </c>
      <c r="J1338" t="s">
        <v>30415</v>
      </c>
      <c r="K1338" t="s">
        <v>30416</v>
      </c>
      <c r="L1338" t="s">
        <v>30417</v>
      </c>
      <c r="M1338" t="s">
        <v>30418</v>
      </c>
      <c r="N1338" t="s">
        <v>30419</v>
      </c>
      <c r="O1338" t="s">
        <v>30420</v>
      </c>
      <c r="P1338">
        <f>-525.929236239902 -35.2048213978774 -363.579475282995</f>
        <v>-924.71353292077447</v>
      </c>
      <c r="Q1338" t="s">
        <v>30421</v>
      </c>
      <c r="R1338" t="s">
        <v>30422</v>
      </c>
      <c r="S1338" t="s">
        <v>30423</v>
      </c>
      <c r="T1338" t="s">
        <v>30424</v>
      </c>
      <c r="U1338" t="s">
        <v>30425</v>
      </c>
      <c r="V1338" t="s">
        <v>30426</v>
      </c>
      <c r="W1338" t="s">
        <v>30427</v>
      </c>
      <c r="X1338" t="s">
        <v>30428</v>
      </c>
      <c r="Y1338" t="s">
        <v>30429</v>
      </c>
    </row>
    <row r="1339" spans="1:25" x14ac:dyDescent="0.3">
      <c r="A1339">
        <v>66900</v>
      </c>
      <c r="B1339" t="s">
        <v>30430</v>
      </c>
      <c r="C1339" t="s">
        <v>30431</v>
      </c>
      <c r="D1339" t="s">
        <v>30432</v>
      </c>
      <c r="E1339" t="s">
        <v>30433</v>
      </c>
      <c r="F1339" t="s">
        <v>30434</v>
      </c>
      <c r="G1339" t="s">
        <v>30435</v>
      </c>
      <c r="H1339" t="s">
        <v>30436</v>
      </c>
      <c r="I1339" t="s">
        <v>30437</v>
      </c>
      <c r="J1339" t="s">
        <v>30438</v>
      </c>
      <c r="K1339" t="s">
        <v>30439</v>
      </c>
      <c r="L1339" t="s">
        <v>30440</v>
      </c>
      <c r="M1339" t="s">
        <v>30441</v>
      </c>
      <c r="N1339" t="s">
        <v>30442</v>
      </c>
      <c r="O1339" t="s">
        <v>30443</v>
      </c>
      <c r="P1339">
        <f>-526.139996127213 -34.9375515780091 -364.089841425435</f>
        <v>-925.16738913065706</v>
      </c>
      <c r="Q1339" t="s">
        <v>30444</v>
      </c>
      <c r="R1339" t="s">
        <v>30445</v>
      </c>
      <c r="S1339" t="s">
        <v>30446</v>
      </c>
      <c r="T1339" t="s">
        <v>30447</v>
      </c>
      <c r="U1339" t="s">
        <v>30448</v>
      </c>
      <c r="V1339" t="s">
        <v>30449</v>
      </c>
      <c r="W1339" t="s">
        <v>30450</v>
      </c>
      <c r="X1339" t="s">
        <v>30451</v>
      </c>
      <c r="Y1339" t="s">
        <v>30452</v>
      </c>
    </row>
    <row r="1340" spans="1:25" x14ac:dyDescent="0.3">
      <c r="A1340">
        <v>66950</v>
      </c>
      <c r="B1340" t="s">
        <v>30453</v>
      </c>
      <c r="C1340" t="s">
        <v>30454</v>
      </c>
      <c r="D1340" t="s">
        <v>30455</v>
      </c>
      <c r="E1340" t="s">
        <v>30456</v>
      </c>
      <c r="F1340" t="s">
        <v>30457</v>
      </c>
      <c r="G1340" t="s">
        <v>30458</v>
      </c>
      <c r="H1340" t="s">
        <v>30459</v>
      </c>
      <c r="I1340" t="s">
        <v>30460</v>
      </c>
      <c r="J1340" t="s">
        <v>30461</v>
      </c>
      <c r="K1340" t="s">
        <v>30462</v>
      </c>
      <c r="L1340" t="s">
        <v>30463</v>
      </c>
      <c r="M1340" t="s">
        <v>30464</v>
      </c>
      <c r="N1340" t="s">
        <v>30465</v>
      </c>
      <c r="O1340" t="s">
        <v>30466</v>
      </c>
      <c r="P1340">
        <f>-526.294945248857 -34.8071214183055 -364.350911604707</f>
        <v>-925.45297827186948</v>
      </c>
      <c r="Q1340" t="s">
        <v>30467</v>
      </c>
      <c r="R1340" t="s">
        <v>30468</v>
      </c>
      <c r="S1340" t="s">
        <v>30469</v>
      </c>
      <c r="T1340" t="s">
        <v>30470</v>
      </c>
      <c r="U1340" t="s">
        <v>30471</v>
      </c>
      <c r="V1340" t="s">
        <v>30472</v>
      </c>
      <c r="W1340" t="s">
        <v>30473</v>
      </c>
      <c r="X1340" t="s">
        <v>30474</v>
      </c>
      <c r="Y1340" t="s">
        <v>30475</v>
      </c>
    </row>
    <row r="1341" spans="1:25" x14ac:dyDescent="0.3">
      <c r="A1341">
        <v>67000</v>
      </c>
      <c r="B1341" t="s">
        <v>30476</v>
      </c>
      <c r="C1341" t="s">
        <v>30477</v>
      </c>
      <c r="D1341" t="s">
        <v>30478</v>
      </c>
      <c r="E1341" t="s">
        <v>30479</v>
      </c>
      <c r="F1341" t="s">
        <v>30480</v>
      </c>
      <c r="G1341" t="s">
        <v>30481</v>
      </c>
      <c r="H1341" t="s">
        <v>30482</v>
      </c>
      <c r="I1341" t="s">
        <v>30483</v>
      </c>
      <c r="J1341" t="s">
        <v>30484</v>
      </c>
      <c r="K1341" t="s">
        <v>30485</v>
      </c>
      <c r="L1341" t="s">
        <v>30486</v>
      </c>
      <c r="M1341" t="s">
        <v>30487</v>
      </c>
      <c r="N1341" t="s">
        <v>30488</v>
      </c>
      <c r="O1341" t="s">
        <v>30489</v>
      </c>
      <c r="P1341">
        <f>-526.166462193213 -34.564999855397 -364.799942203503</f>
        <v>-925.53140425211291</v>
      </c>
      <c r="Q1341" t="s">
        <v>30490</v>
      </c>
      <c r="R1341" t="s">
        <v>30491</v>
      </c>
      <c r="S1341" t="s">
        <v>30492</v>
      </c>
      <c r="T1341" t="s">
        <v>30493</v>
      </c>
      <c r="U1341" t="s">
        <v>30494</v>
      </c>
      <c r="V1341" t="s">
        <v>30495</v>
      </c>
      <c r="W1341" t="s">
        <v>30496</v>
      </c>
      <c r="X1341" t="s">
        <v>30497</v>
      </c>
      <c r="Y1341" t="s">
        <v>30498</v>
      </c>
    </row>
    <row r="1342" spans="1:25" x14ac:dyDescent="0.3">
      <c r="A1342">
        <v>67050</v>
      </c>
      <c r="B1342" t="s">
        <v>30499</v>
      </c>
      <c r="C1342" t="s">
        <v>30500</v>
      </c>
      <c r="D1342" t="s">
        <v>30501</v>
      </c>
      <c r="E1342" t="s">
        <v>30502</v>
      </c>
      <c r="F1342" t="s">
        <v>30503</v>
      </c>
      <c r="G1342" t="s">
        <v>30504</v>
      </c>
      <c r="H1342" t="s">
        <v>30505</v>
      </c>
      <c r="I1342" t="s">
        <v>30506</v>
      </c>
      <c r="J1342" t="s">
        <v>30507</v>
      </c>
      <c r="K1342" t="s">
        <v>30508</v>
      </c>
      <c r="L1342" t="s">
        <v>30509</v>
      </c>
      <c r="M1342" t="s">
        <v>30510</v>
      </c>
      <c r="N1342" t="s">
        <v>30511</v>
      </c>
      <c r="O1342" t="s">
        <v>30512</v>
      </c>
      <c r="P1342">
        <f>-525.904271953439 -33.9931970865557 -365.189850587189</f>
        <v>-925.08731962718366</v>
      </c>
      <c r="Q1342" t="s">
        <v>30513</v>
      </c>
      <c r="R1342" t="s">
        <v>30514</v>
      </c>
      <c r="S1342" t="s">
        <v>30515</v>
      </c>
      <c r="T1342" t="s">
        <v>30516</v>
      </c>
      <c r="U1342" t="s">
        <v>30517</v>
      </c>
      <c r="V1342" t="s">
        <v>30518</v>
      </c>
      <c r="W1342" t="s">
        <v>30519</v>
      </c>
      <c r="X1342" t="s">
        <v>30520</v>
      </c>
      <c r="Y1342" t="s">
        <v>30521</v>
      </c>
    </row>
    <row r="1343" spans="1:25" x14ac:dyDescent="0.3">
      <c r="A1343">
        <v>67100</v>
      </c>
      <c r="B1343" t="s">
        <v>30522</v>
      </c>
      <c r="C1343" t="s">
        <v>30523</v>
      </c>
      <c r="D1343" t="s">
        <v>30524</v>
      </c>
      <c r="E1343" t="s">
        <v>30525</v>
      </c>
      <c r="F1343" t="s">
        <v>30526</v>
      </c>
      <c r="G1343" t="s">
        <v>30527</v>
      </c>
      <c r="H1343" t="s">
        <v>30528</v>
      </c>
      <c r="I1343" t="s">
        <v>30529</v>
      </c>
      <c r="J1343" t="s">
        <v>30530</v>
      </c>
      <c r="K1343" t="s">
        <v>30531</v>
      </c>
      <c r="L1343" t="s">
        <v>30532</v>
      </c>
      <c r="M1343" t="s">
        <v>30533</v>
      </c>
      <c r="N1343" t="s">
        <v>30534</v>
      </c>
      <c r="O1343" t="s">
        <v>30535</v>
      </c>
      <c r="P1343">
        <f>-525.6968762837 -33.8430722745281 -365.410058709215</f>
        <v>-924.9500072674432</v>
      </c>
      <c r="Q1343" t="s">
        <v>30536</v>
      </c>
      <c r="R1343" t="s">
        <v>30537</v>
      </c>
      <c r="S1343" t="s">
        <v>30538</v>
      </c>
      <c r="T1343" t="s">
        <v>30539</v>
      </c>
      <c r="U1343" t="s">
        <v>30540</v>
      </c>
      <c r="V1343" t="s">
        <v>30541</v>
      </c>
      <c r="W1343" t="s">
        <v>30542</v>
      </c>
      <c r="X1343" t="s">
        <v>30543</v>
      </c>
      <c r="Y1343" t="s">
        <v>30544</v>
      </c>
    </row>
    <row r="1344" spans="1:25" x14ac:dyDescent="0.3">
      <c r="A1344">
        <v>67150</v>
      </c>
      <c r="B1344" t="s">
        <v>30545</v>
      </c>
      <c r="C1344" t="s">
        <v>30546</v>
      </c>
      <c r="D1344" t="s">
        <v>30547</v>
      </c>
      <c r="E1344" t="s">
        <v>30548</v>
      </c>
      <c r="F1344" t="s">
        <v>30549</v>
      </c>
      <c r="G1344" t="s">
        <v>30550</v>
      </c>
      <c r="H1344" t="s">
        <v>30551</v>
      </c>
      <c r="I1344" t="s">
        <v>30552</v>
      </c>
      <c r="J1344" t="s">
        <v>30553</v>
      </c>
      <c r="K1344" t="s">
        <v>30554</v>
      </c>
      <c r="L1344" t="s">
        <v>30555</v>
      </c>
      <c r="M1344" t="s">
        <v>30556</v>
      </c>
      <c r="N1344" t="s">
        <v>30557</v>
      </c>
      <c r="O1344" t="s">
        <v>30558</v>
      </c>
      <c r="P1344">
        <f>-525.481260255924 -33.6910574136461 -365.612639580825</f>
        <v>-924.78495725039511</v>
      </c>
      <c r="Q1344" t="s">
        <v>30559</v>
      </c>
      <c r="R1344" t="s">
        <v>30560</v>
      </c>
      <c r="S1344" t="s">
        <v>30561</v>
      </c>
      <c r="T1344" t="s">
        <v>30562</v>
      </c>
      <c r="U1344" t="s">
        <v>30563</v>
      </c>
      <c r="V1344" t="s">
        <v>30564</v>
      </c>
      <c r="W1344" t="s">
        <v>30565</v>
      </c>
      <c r="X1344" t="s">
        <v>30566</v>
      </c>
      <c r="Y1344" t="s">
        <v>30567</v>
      </c>
    </row>
    <row r="1345" spans="1:25" x14ac:dyDescent="0.3">
      <c r="A1345">
        <v>67200</v>
      </c>
      <c r="B1345" t="s">
        <v>30568</v>
      </c>
      <c r="C1345" t="s">
        <v>30569</v>
      </c>
      <c r="D1345" t="s">
        <v>30570</v>
      </c>
      <c r="E1345" t="s">
        <v>30571</v>
      </c>
      <c r="F1345" t="s">
        <v>30572</v>
      </c>
      <c r="G1345" t="s">
        <v>30573</v>
      </c>
      <c r="H1345" t="s">
        <v>30574</v>
      </c>
      <c r="I1345" t="s">
        <v>30575</v>
      </c>
      <c r="J1345" t="s">
        <v>30576</v>
      </c>
      <c r="K1345" t="s">
        <v>30577</v>
      </c>
      <c r="L1345" t="s">
        <v>30578</v>
      </c>
      <c r="M1345" t="s">
        <v>30579</v>
      </c>
      <c r="N1345" t="s">
        <v>30580</v>
      </c>
      <c r="O1345" t="s">
        <v>30581</v>
      </c>
      <c r="P1345">
        <f>-525.106818253196 -33.1774774454359 -366.034494631548</f>
        <v>-924.31879033017992</v>
      </c>
      <c r="Q1345" t="s">
        <v>30582</v>
      </c>
      <c r="R1345" t="s">
        <v>30583</v>
      </c>
      <c r="S1345" t="s">
        <v>30584</v>
      </c>
      <c r="T1345" t="s">
        <v>30585</v>
      </c>
      <c r="U1345" t="s">
        <v>30586</v>
      </c>
      <c r="V1345" t="s">
        <v>30587</v>
      </c>
      <c r="W1345" t="s">
        <v>30588</v>
      </c>
      <c r="X1345" t="s">
        <v>30589</v>
      </c>
      <c r="Y1345" t="s">
        <v>30590</v>
      </c>
    </row>
    <row r="1346" spans="1:25" x14ac:dyDescent="0.3">
      <c r="A1346">
        <v>67250</v>
      </c>
      <c r="B1346" t="s">
        <v>30591</v>
      </c>
      <c r="C1346" t="s">
        <v>30592</v>
      </c>
      <c r="D1346" t="s">
        <v>30593</v>
      </c>
      <c r="E1346" t="s">
        <v>30594</v>
      </c>
      <c r="F1346" t="s">
        <v>30595</v>
      </c>
      <c r="G1346" t="s">
        <v>30596</v>
      </c>
      <c r="H1346" t="s">
        <v>30597</v>
      </c>
      <c r="I1346" t="s">
        <v>30598</v>
      </c>
      <c r="J1346" t="s">
        <v>30599</v>
      </c>
      <c r="K1346" t="s">
        <v>30600</v>
      </c>
      <c r="L1346" t="s">
        <v>30601</v>
      </c>
      <c r="M1346" t="s">
        <v>30602</v>
      </c>
      <c r="N1346" t="s">
        <v>30603</v>
      </c>
      <c r="O1346" t="s">
        <v>30604</v>
      </c>
      <c r="P1346">
        <f>-524.876648513112 -32.8694733207828 -366.273647914143</f>
        <v>-924.01976974803779</v>
      </c>
      <c r="Q1346" t="s">
        <v>30605</v>
      </c>
      <c r="R1346" t="s">
        <v>30606</v>
      </c>
      <c r="S1346" t="s">
        <v>30607</v>
      </c>
      <c r="T1346" t="s">
        <v>30608</v>
      </c>
      <c r="U1346" t="s">
        <v>30609</v>
      </c>
      <c r="V1346" t="s">
        <v>30610</v>
      </c>
      <c r="W1346" t="s">
        <v>30611</v>
      </c>
      <c r="X1346" t="s">
        <v>30612</v>
      </c>
      <c r="Y1346" t="s">
        <v>30613</v>
      </c>
    </row>
    <row r="1347" spans="1:25" x14ac:dyDescent="0.3">
      <c r="A1347">
        <v>67300</v>
      </c>
      <c r="B1347" t="s">
        <v>30614</v>
      </c>
      <c r="C1347" t="s">
        <v>30615</v>
      </c>
      <c r="D1347" t="s">
        <v>30616</v>
      </c>
      <c r="E1347" t="s">
        <v>30617</v>
      </c>
      <c r="F1347" t="s">
        <v>30618</v>
      </c>
      <c r="G1347" t="s">
        <v>30619</v>
      </c>
      <c r="H1347" t="s">
        <v>30620</v>
      </c>
      <c r="I1347" t="s">
        <v>30621</v>
      </c>
      <c r="J1347" t="s">
        <v>30622</v>
      </c>
      <c r="K1347" t="s">
        <v>30623</v>
      </c>
      <c r="L1347" t="s">
        <v>30624</v>
      </c>
      <c r="M1347" t="s">
        <v>30625</v>
      </c>
      <c r="N1347" t="s">
        <v>30626</v>
      </c>
      <c r="O1347" t="s">
        <v>30627</v>
      </c>
      <c r="P1347">
        <f>-524.498238510625 -32.5396909114702 -366.648024763393</f>
        <v>-923.68595418548819</v>
      </c>
      <c r="Q1347" t="s">
        <v>30628</v>
      </c>
      <c r="R1347" t="s">
        <v>30629</v>
      </c>
      <c r="S1347" t="s">
        <v>30630</v>
      </c>
      <c r="T1347" t="s">
        <v>30631</v>
      </c>
      <c r="U1347" t="s">
        <v>30632</v>
      </c>
      <c r="V1347" t="s">
        <v>30633</v>
      </c>
      <c r="W1347" t="s">
        <v>30634</v>
      </c>
      <c r="X1347" t="s">
        <v>30635</v>
      </c>
      <c r="Y1347" t="s">
        <v>30636</v>
      </c>
    </row>
    <row r="1348" spans="1:25" x14ac:dyDescent="0.3">
      <c r="A1348">
        <v>67350</v>
      </c>
      <c r="B1348" t="s">
        <v>30637</v>
      </c>
      <c r="C1348" t="s">
        <v>30638</v>
      </c>
      <c r="D1348" t="s">
        <v>30639</v>
      </c>
      <c r="E1348" t="s">
        <v>30640</v>
      </c>
      <c r="F1348" t="s">
        <v>30641</v>
      </c>
      <c r="G1348" t="s">
        <v>30642</v>
      </c>
      <c r="H1348" t="s">
        <v>30643</v>
      </c>
      <c r="I1348" t="s">
        <v>30644</v>
      </c>
      <c r="J1348" t="s">
        <v>30645</v>
      </c>
      <c r="K1348" t="s">
        <v>30646</v>
      </c>
      <c r="L1348" t="s">
        <v>30647</v>
      </c>
      <c r="M1348" t="s">
        <v>30648</v>
      </c>
      <c r="N1348" t="s">
        <v>30649</v>
      </c>
      <c r="O1348" t="s">
        <v>30650</v>
      </c>
      <c r="P1348">
        <f>-524.20602620034 -32.4215190725683 -366.79661912645</f>
        <v>-923.42416439935846</v>
      </c>
      <c r="Q1348" t="s">
        <v>30651</v>
      </c>
      <c r="R1348" t="s">
        <v>30652</v>
      </c>
      <c r="S1348" t="s">
        <v>30653</v>
      </c>
      <c r="T1348" t="s">
        <v>30654</v>
      </c>
      <c r="U1348" t="s">
        <v>30655</v>
      </c>
      <c r="V1348" t="s">
        <v>30656</v>
      </c>
      <c r="W1348" t="s">
        <v>30657</v>
      </c>
      <c r="X1348" t="s">
        <v>30658</v>
      </c>
      <c r="Y1348" t="s">
        <v>30659</v>
      </c>
    </row>
    <row r="1349" spans="1:25" x14ac:dyDescent="0.3">
      <c r="A1349">
        <v>67400</v>
      </c>
      <c r="B1349" t="s">
        <v>30660</v>
      </c>
      <c r="C1349" t="s">
        <v>30661</v>
      </c>
      <c r="D1349" t="s">
        <v>30662</v>
      </c>
      <c r="E1349" t="s">
        <v>30663</v>
      </c>
      <c r="F1349" t="s">
        <v>30664</v>
      </c>
      <c r="G1349" t="s">
        <v>30665</v>
      </c>
      <c r="H1349" t="s">
        <v>30666</v>
      </c>
      <c r="I1349" t="s">
        <v>30667</v>
      </c>
      <c r="J1349" t="s">
        <v>30668</v>
      </c>
      <c r="K1349" t="s">
        <v>30669</v>
      </c>
      <c r="L1349" t="s">
        <v>30670</v>
      </c>
      <c r="M1349" t="s">
        <v>30671</v>
      </c>
      <c r="N1349" t="s">
        <v>30672</v>
      </c>
      <c r="O1349" t="s">
        <v>30673</v>
      </c>
      <c r="P1349">
        <f>-523.65003853077 -32.0623067336994 -366.96898964726</f>
        <v>-922.68133491172944</v>
      </c>
      <c r="Q1349" t="s">
        <v>30674</v>
      </c>
      <c r="R1349" t="s">
        <v>30675</v>
      </c>
      <c r="S1349" t="s">
        <v>30676</v>
      </c>
      <c r="T1349" t="s">
        <v>30677</v>
      </c>
      <c r="U1349" t="s">
        <v>30678</v>
      </c>
      <c r="V1349" t="s">
        <v>30679</v>
      </c>
      <c r="W1349" t="s">
        <v>30680</v>
      </c>
      <c r="X1349" t="s">
        <v>30681</v>
      </c>
      <c r="Y1349" t="s">
        <v>30682</v>
      </c>
    </row>
    <row r="1350" spans="1:25" x14ac:dyDescent="0.3">
      <c r="A1350">
        <v>67450</v>
      </c>
      <c r="B1350" t="s">
        <v>30683</v>
      </c>
      <c r="C1350" t="s">
        <v>30684</v>
      </c>
      <c r="D1350" t="s">
        <v>30685</v>
      </c>
      <c r="E1350" t="s">
        <v>30686</v>
      </c>
      <c r="F1350" t="s">
        <v>30687</v>
      </c>
      <c r="G1350" t="s">
        <v>30688</v>
      </c>
      <c r="H1350" t="s">
        <v>30689</v>
      </c>
      <c r="I1350" t="s">
        <v>30690</v>
      </c>
      <c r="J1350" t="s">
        <v>30691</v>
      </c>
      <c r="K1350" t="s">
        <v>30692</v>
      </c>
      <c r="L1350" t="s">
        <v>30693</v>
      </c>
      <c r="M1350" t="s">
        <v>30694</v>
      </c>
      <c r="N1350" t="s">
        <v>30695</v>
      </c>
      <c r="O1350" t="s">
        <v>30696</v>
      </c>
      <c r="P1350">
        <f>-523.019418690712 -31.5600395852866 -366.97750629266</f>
        <v>-921.5569645686586</v>
      </c>
      <c r="Q1350" t="s">
        <v>30697</v>
      </c>
      <c r="R1350" t="s">
        <v>30698</v>
      </c>
      <c r="S1350" t="s">
        <v>30699</v>
      </c>
      <c r="T1350" t="s">
        <v>30700</v>
      </c>
      <c r="U1350" t="s">
        <v>30701</v>
      </c>
      <c r="V1350" t="s">
        <v>30702</v>
      </c>
      <c r="W1350" t="s">
        <v>30703</v>
      </c>
      <c r="X1350" t="s">
        <v>30704</v>
      </c>
      <c r="Y1350" t="s">
        <v>30705</v>
      </c>
    </row>
    <row r="1351" spans="1:25" x14ac:dyDescent="0.3">
      <c r="A1351">
        <v>67500</v>
      </c>
      <c r="B1351" t="s">
        <v>30706</v>
      </c>
      <c r="C1351" t="s">
        <v>30707</v>
      </c>
      <c r="D1351" t="s">
        <v>30708</v>
      </c>
      <c r="E1351" t="s">
        <v>30709</v>
      </c>
      <c r="F1351" t="s">
        <v>30710</v>
      </c>
      <c r="G1351" t="s">
        <v>30711</v>
      </c>
      <c r="H1351" t="s">
        <v>30712</v>
      </c>
      <c r="I1351" t="s">
        <v>30713</v>
      </c>
      <c r="J1351" t="s">
        <v>30714</v>
      </c>
      <c r="K1351" t="s">
        <v>30715</v>
      </c>
      <c r="L1351" t="s">
        <v>30716</v>
      </c>
      <c r="M1351" t="s">
        <v>30717</v>
      </c>
      <c r="N1351" t="s">
        <v>30718</v>
      </c>
      <c r="O1351" t="s">
        <v>30719</v>
      </c>
      <c r="P1351">
        <f>-522.645390293565 -31.1721096989804 -366.886295337706</f>
        <v>-920.70379533025141</v>
      </c>
      <c r="Q1351" t="s">
        <v>30720</v>
      </c>
      <c r="R1351" t="s">
        <v>30721</v>
      </c>
      <c r="S1351" t="s">
        <v>30722</v>
      </c>
      <c r="T1351" t="s">
        <v>30723</v>
      </c>
      <c r="U1351" t="s">
        <v>30724</v>
      </c>
      <c r="V1351" t="s">
        <v>30725</v>
      </c>
      <c r="W1351" t="s">
        <v>30726</v>
      </c>
      <c r="X1351" t="s">
        <v>30727</v>
      </c>
      <c r="Y1351" t="s">
        <v>30728</v>
      </c>
    </row>
    <row r="1352" spans="1:25" x14ac:dyDescent="0.3">
      <c r="A1352">
        <v>67550</v>
      </c>
      <c r="B1352" t="s">
        <v>30729</v>
      </c>
      <c r="C1352" t="s">
        <v>30730</v>
      </c>
      <c r="D1352" t="s">
        <v>30731</v>
      </c>
      <c r="E1352" t="s">
        <v>30732</v>
      </c>
      <c r="F1352" t="s">
        <v>30733</v>
      </c>
      <c r="G1352" t="s">
        <v>30734</v>
      </c>
      <c r="H1352" t="s">
        <v>30735</v>
      </c>
      <c r="I1352" t="s">
        <v>30736</v>
      </c>
      <c r="J1352" t="s">
        <v>30737</v>
      </c>
      <c r="K1352" t="s">
        <v>30738</v>
      </c>
      <c r="L1352" t="s">
        <v>30739</v>
      </c>
      <c r="M1352" t="s">
        <v>30740</v>
      </c>
      <c r="N1352" t="s">
        <v>30741</v>
      </c>
      <c r="O1352" t="s">
        <v>30742</v>
      </c>
      <c r="P1352">
        <f>-522.200298318743 -30.8321721989521 -366.782345086924</f>
        <v>-919.81481560461907</v>
      </c>
      <c r="Q1352" t="s">
        <v>30743</v>
      </c>
      <c r="R1352" t="s">
        <v>30744</v>
      </c>
      <c r="S1352" t="s">
        <v>30745</v>
      </c>
      <c r="T1352" t="s">
        <v>30746</v>
      </c>
      <c r="U1352" t="s">
        <v>30747</v>
      </c>
      <c r="V1352" t="s">
        <v>30748</v>
      </c>
      <c r="W1352" t="s">
        <v>30749</v>
      </c>
      <c r="X1352" t="s">
        <v>30750</v>
      </c>
      <c r="Y1352" t="s">
        <v>30751</v>
      </c>
    </row>
    <row r="1353" spans="1:25" x14ac:dyDescent="0.3">
      <c r="A1353">
        <v>67600</v>
      </c>
      <c r="B1353" t="s">
        <v>30752</v>
      </c>
      <c r="C1353" t="s">
        <v>30753</v>
      </c>
      <c r="D1353" t="s">
        <v>30754</v>
      </c>
      <c r="E1353" t="s">
        <v>30755</v>
      </c>
      <c r="F1353" t="s">
        <v>30756</v>
      </c>
      <c r="G1353" t="s">
        <v>30757</v>
      </c>
      <c r="H1353" t="s">
        <v>30758</v>
      </c>
      <c r="I1353" t="s">
        <v>30759</v>
      </c>
      <c r="J1353" t="s">
        <v>30760</v>
      </c>
      <c r="K1353" t="s">
        <v>30761</v>
      </c>
      <c r="L1353" t="s">
        <v>30762</v>
      </c>
      <c r="M1353" t="s">
        <v>30763</v>
      </c>
      <c r="N1353" t="s">
        <v>30764</v>
      </c>
      <c r="O1353" t="s">
        <v>30765</v>
      </c>
      <c r="P1353">
        <f>-521.300257386912 -30.280775899563 -366.610383991455</f>
        <v>-918.19141727792999</v>
      </c>
      <c r="Q1353" t="s">
        <v>30766</v>
      </c>
      <c r="R1353" t="s">
        <v>30767</v>
      </c>
      <c r="S1353" t="s">
        <v>30768</v>
      </c>
      <c r="T1353" t="s">
        <v>30769</v>
      </c>
      <c r="U1353" t="s">
        <v>30770</v>
      </c>
      <c r="V1353" t="s">
        <v>30771</v>
      </c>
      <c r="W1353" t="s">
        <v>30772</v>
      </c>
      <c r="X1353" t="s">
        <v>30773</v>
      </c>
      <c r="Y1353" t="s">
        <v>30774</v>
      </c>
    </row>
    <row r="1354" spans="1:25" x14ac:dyDescent="0.3">
      <c r="A1354">
        <v>67650</v>
      </c>
      <c r="B1354" t="s">
        <v>30775</v>
      </c>
      <c r="C1354" t="s">
        <v>30776</v>
      </c>
      <c r="D1354" t="s">
        <v>30777</v>
      </c>
      <c r="E1354" t="s">
        <v>30778</v>
      </c>
      <c r="F1354" t="s">
        <v>30779</v>
      </c>
      <c r="G1354" t="s">
        <v>30780</v>
      </c>
      <c r="H1354" t="s">
        <v>30781</v>
      </c>
      <c r="I1354" t="s">
        <v>30782</v>
      </c>
      <c r="J1354" t="s">
        <v>30783</v>
      </c>
      <c r="K1354" t="s">
        <v>30784</v>
      </c>
      <c r="L1354" t="s">
        <v>30785</v>
      </c>
      <c r="M1354" t="s">
        <v>30786</v>
      </c>
      <c r="N1354" t="s">
        <v>30787</v>
      </c>
      <c r="O1354" t="s">
        <v>30788</v>
      </c>
      <c r="P1354">
        <f>-520.918315834114 -30.2073861804547 -366.509571661141</f>
        <v>-917.63527367570964</v>
      </c>
      <c r="Q1354" t="s">
        <v>30789</v>
      </c>
      <c r="R1354" t="s">
        <v>30790</v>
      </c>
      <c r="S1354" t="s">
        <v>30791</v>
      </c>
      <c r="T1354" t="s">
        <v>30792</v>
      </c>
      <c r="U1354" t="s">
        <v>30793</v>
      </c>
      <c r="V1354" t="s">
        <v>30794</v>
      </c>
      <c r="W1354" t="s">
        <v>30795</v>
      </c>
      <c r="X1354" t="s">
        <v>30796</v>
      </c>
      <c r="Y1354" t="s">
        <v>30797</v>
      </c>
    </row>
    <row r="1355" spans="1:25" x14ac:dyDescent="0.3">
      <c r="A1355">
        <v>67700</v>
      </c>
      <c r="B1355" t="s">
        <v>30798</v>
      </c>
      <c r="C1355" t="s">
        <v>30799</v>
      </c>
      <c r="D1355" t="s">
        <v>30800</v>
      </c>
      <c r="E1355" t="s">
        <v>30801</v>
      </c>
      <c r="F1355" t="s">
        <v>30802</v>
      </c>
      <c r="G1355" t="s">
        <v>30803</v>
      </c>
      <c r="H1355" t="s">
        <v>30804</v>
      </c>
      <c r="I1355" t="s">
        <v>30805</v>
      </c>
      <c r="J1355" t="s">
        <v>30806</v>
      </c>
      <c r="K1355" t="s">
        <v>30807</v>
      </c>
      <c r="L1355" t="s">
        <v>30808</v>
      </c>
      <c r="M1355" t="s">
        <v>30809</v>
      </c>
      <c r="N1355" t="s">
        <v>30810</v>
      </c>
      <c r="O1355" t="s">
        <v>30811</v>
      </c>
      <c r="P1355">
        <f>-520.321086936375 -30.3642433082259 -366.149071309189</f>
        <v>-916.83440155378992</v>
      </c>
      <c r="Q1355" t="s">
        <v>30812</v>
      </c>
      <c r="R1355" t="s">
        <v>30813</v>
      </c>
      <c r="S1355" t="s">
        <v>30814</v>
      </c>
      <c r="T1355" t="s">
        <v>30815</v>
      </c>
      <c r="U1355" t="s">
        <v>30816</v>
      </c>
      <c r="V1355" t="s">
        <v>30817</v>
      </c>
      <c r="W1355" t="s">
        <v>30818</v>
      </c>
      <c r="X1355" t="s">
        <v>30819</v>
      </c>
      <c r="Y1355" t="s">
        <v>30820</v>
      </c>
    </row>
    <row r="1356" spans="1:25" x14ac:dyDescent="0.3">
      <c r="A1356">
        <v>67750</v>
      </c>
      <c r="B1356" t="s">
        <v>30821</v>
      </c>
      <c r="C1356" t="s">
        <v>30822</v>
      </c>
      <c r="D1356" t="s">
        <v>30823</v>
      </c>
      <c r="E1356" t="s">
        <v>30824</v>
      </c>
      <c r="F1356" t="s">
        <v>30825</v>
      </c>
      <c r="G1356" t="s">
        <v>30826</v>
      </c>
      <c r="H1356" t="s">
        <v>30827</v>
      </c>
      <c r="I1356" t="s">
        <v>30828</v>
      </c>
      <c r="J1356" t="s">
        <v>30829</v>
      </c>
      <c r="K1356" t="s">
        <v>30830</v>
      </c>
      <c r="L1356" t="s">
        <v>30831</v>
      </c>
      <c r="M1356" t="s">
        <v>30832</v>
      </c>
      <c r="N1356" t="s">
        <v>30833</v>
      </c>
      <c r="O1356" t="s">
        <v>30834</v>
      </c>
      <c r="P1356">
        <f>-519.809608911052 -30.3099836068704 -365.816875205037</f>
        <v>-915.93646772295938</v>
      </c>
      <c r="Q1356" t="s">
        <v>30835</v>
      </c>
      <c r="R1356" t="s">
        <v>30836</v>
      </c>
      <c r="S1356" t="s">
        <v>30837</v>
      </c>
      <c r="T1356" t="s">
        <v>30838</v>
      </c>
      <c r="U1356" t="s">
        <v>30839</v>
      </c>
      <c r="V1356" t="s">
        <v>30840</v>
      </c>
      <c r="W1356" t="s">
        <v>30841</v>
      </c>
      <c r="X1356" t="s">
        <v>30842</v>
      </c>
      <c r="Y1356" t="s">
        <v>30843</v>
      </c>
    </row>
    <row r="1357" spans="1:25" x14ac:dyDescent="0.3">
      <c r="A1357">
        <v>67800</v>
      </c>
      <c r="B1357" t="s">
        <v>30844</v>
      </c>
      <c r="C1357" t="s">
        <v>30845</v>
      </c>
      <c r="D1357" t="s">
        <v>30846</v>
      </c>
      <c r="E1357" t="s">
        <v>30847</v>
      </c>
      <c r="F1357" t="s">
        <v>30848</v>
      </c>
      <c r="G1357" t="s">
        <v>30849</v>
      </c>
      <c r="H1357" t="s">
        <v>30850</v>
      </c>
      <c r="I1357" t="s">
        <v>30851</v>
      </c>
      <c r="J1357" t="s">
        <v>30852</v>
      </c>
      <c r="K1357" t="s">
        <v>30853</v>
      </c>
      <c r="L1357" t="s">
        <v>30854</v>
      </c>
      <c r="M1357" t="s">
        <v>30855</v>
      </c>
      <c r="N1357" t="s">
        <v>30856</v>
      </c>
      <c r="O1357" t="s">
        <v>30857</v>
      </c>
      <c r="P1357">
        <f>-519.592567726276 -30.2814479686645 -365.659355947194</f>
        <v>-915.5333716421344</v>
      </c>
      <c r="Q1357" t="s">
        <v>30858</v>
      </c>
      <c r="R1357" t="s">
        <v>30859</v>
      </c>
      <c r="S1357" t="s">
        <v>30860</v>
      </c>
      <c r="T1357" t="s">
        <v>30861</v>
      </c>
      <c r="U1357" t="s">
        <v>30862</v>
      </c>
      <c r="V1357" t="s">
        <v>30863</v>
      </c>
      <c r="W1357" t="s">
        <v>30864</v>
      </c>
      <c r="X1357" t="s">
        <v>30865</v>
      </c>
      <c r="Y1357" t="s">
        <v>30866</v>
      </c>
    </row>
    <row r="1358" spans="1:25" x14ac:dyDescent="0.3">
      <c r="A1358">
        <v>67850</v>
      </c>
      <c r="B1358" t="s">
        <v>30867</v>
      </c>
      <c r="C1358" t="s">
        <v>30868</v>
      </c>
      <c r="D1358" t="s">
        <v>30869</v>
      </c>
      <c r="E1358" t="s">
        <v>30870</v>
      </c>
      <c r="F1358" t="s">
        <v>30871</v>
      </c>
      <c r="G1358" t="s">
        <v>30872</v>
      </c>
      <c r="H1358" t="s">
        <v>30873</v>
      </c>
      <c r="I1358" t="s">
        <v>30874</v>
      </c>
      <c r="J1358" t="s">
        <v>30875</v>
      </c>
      <c r="K1358" t="s">
        <v>30876</v>
      </c>
      <c r="L1358" t="s">
        <v>30877</v>
      </c>
      <c r="M1358" t="s">
        <v>30878</v>
      </c>
      <c r="N1358" t="s">
        <v>30879</v>
      </c>
      <c r="O1358" t="s">
        <v>30880</v>
      </c>
      <c r="P1358">
        <f>-519.463247304633 -30.3944177589055 -365.540401896268</f>
        <v>-915.39806695980656</v>
      </c>
      <c r="Q1358" t="s">
        <v>30881</v>
      </c>
      <c r="R1358" t="s">
        <v>30882</v>
      </c>
      <c r="S1358" t="s">
        <v>30883</v>
      </c>
      <c r="T1358" t="s">
        <v>30884</v>
      </c>
      <c r="U1358" t="s">
        <v>30885</v>
      </c>
      <c r="V1358" t="s">
        <v>30886</v>
      </c>
      <c r="W1358" t="s">
        <v>30887</v>
      </c>
      <c r="X1358" t="s">
        <v>30888</v>
      </c>
      <c r="Y1358" t="s">
        <v>30889</v>
      </c>
    </row>
    <row r="1359" spans="1:25" x14ac:dyDescent="0.3">
      <c r="A1359">
        <v>67900</v>
      </c>
      <c r="B1359" t="s">
        <v>30890</v>
      </c>
      <c r="C1359" t="s">
        <v>30891</v>
      </c>
      <c r="D1359" t="s">
        <v>30892</v>
      </c>
      <c r="E1359" t="s">
        <v>30893</v>
      </c>
      <c r="F1359" t="s">
        <v>30894</v>
      </c>
      <c r="G1359" t="s">
        <v>30895</v>
      </c>
      <c r="H1359" t="s">
        <v>30896</v>
      </c>
      <c r="I1359" t="s">
        <v>30897</v>
      </c>
      <c r="J1359" t="s">
        <v>30898</v>
      </c>
      <c r="K1359" t="s">
        <v>30899</v>
      </c>
      <c r="L1359" t="s">
        <v>30900</v>
      </c>
      <c r="M1359" t="s">
        <v>30901</v>
      </c>
      <c r="N1359" t="s">
        <v>30902</v>
      </c>
      <c r="O1359" t="s">
        <v>30903</v>
      </c>
      <c r="P1359">
        <f>-519.219544623177 -30.7146573619957 -365.35025274612</f>
        <v>-915.28445473129273</v>
      </c>
      <c r="Q1359" t="s">
        <v>30904</v>
      </c>
      <c r="R1359" t="s">
        <v>30905</v>
      </c>
      <c r="S1359" t="s">
        <v>30906</v>
      </c>
      <c r="T1359" t="s">
        <v>30907</v>
      </c>
      <c r="U1359" t="s">
        <v>30908</v>
      </c>
      <c r="V1359" t="s">
        <v>30909</v>
      </c>
      <c r="W1359" t="s">
        <v>30910</v>
      </c>
      <c r="X1359" t="s">
        <v>30911</v>
      </c>
      <c r="Y1359" t="s">
        <v>30912</v>
      </c>
    </row>
    <row r="1360" spans="1:25" x14ac:dyDescent="0.3">
      <c r="A1360">
        <v>67950</v>
      </c>
      <c r="B1360" t="s">
        <v>30913</v>
      </c>
      <c r="C1360" t="s">
        <v>30914</v>
      </c>
      <c r="D1360" t="s">
        <v>30915</v>
      </c>
      <c r="E1360" t="s">
        <v>30916</v>
      </c>
      <c r="F1360" t="s">
        <v>30917</v>
      </c>
      <c r="G1360" t="s">
        <v>30918</v>
      </c>
      <c r="H1360" t="s">
        <v>30919</v>
      </c>
      <c r="I1360" t="s">
        <v>30920</v>
      </c>
      <c r="J1360" t="s">
        <v>30921</v>
      </c>
      <c r="K1360" t="s">
        <v>30922</v>
      </c>
      <c r="L1360" t="s">
        <v>30923</v>
      </c>
      <c r="M1360" t="s">
        <v>30924</v>
      </c>
      <c r="N1360" t="s">
        <v>30925</v>
      </c>
      <c r="O1360" t="s">
        <v>30926</v>
      </c>
      <c r="P1360">
        <f>-519.082564829176 -30.8477499776354 -365.249768807381</f>
        <v>-915.18008361419243</v>
      </c>
      <c r="Q1360" t="s">
        <v>30927</v>
      </c>
      <c r="R1360" t="s">
        <v>30928</v>
      </c>
      <c r="S1360" t="s">
        <v>30929</v>
      </c>
      <c r="T1360" t="s">
        <v>30930</v>
      </c>
      <c r="U1360" t="s">
        <v>30931</v>
      </c>
      <c r="V1360" t="s">
        <v>30932</v>
      </c>
      <c r="W1360" t="s">
        <v>30933</v>
      </c>
      <c r="X1360" t="s">
        <v>30934</v>
      </c>
      <c r="Y1360" t="s">
        <v>30935</v>
      </c>
    </row>
    <row r="1361" spans="1:25" x14ac:dyDescent="0.3">
      <c r="A1361">
        <v>68000</v>
      </c>
      <c r="B1361" t="s">
        <v>30936</v>
      </c>
      <c r="C1361" t="s">
        <v>30937</v>
      </c>
      <c r="D1361" t="s">
        <v>30938</v>
      </c>
      <c r="E1361" t="s">
        <v>30939</v>
      </c>
      <c r="F1361" t="s">
        <v>30940</v>
      </c>
      <c r="G1361" t="s">
        <v>30941</v>
      </c>
      <c r="H1361" t="s">
        <v>30942</v>
      </c>
      <c r="I1361" t="s">
        <v>30943</v>
      </c>
      <c r="J1361" t="s">
        <v>30944</v>
      </c>
      <c r="K1361" t="s">
        <v>30945</v>
      </c>
      <c r="L1361" t="s">
        <v>30946</v>
      </c>
      <c r="M1361" t="s">
        <v>30947</v>
      </c>
      <c r="N1361" t="s">
        <v>30948</v>
      </c>
      <c r="O1361" t="s">
        <v>30949</v>
      </c>
      <c r="P1361">
        <f>-518.69016707517 -31.2971473650205 -365.049199926785</f>
        <v>-915.03651436697555</v>
      </c>
      <c r="Q1361" t="s">
        <v>30950</v>
      </c>
      <c r="R1361" t="s">
        <v>30951</v>
      </c>
      <c r="S1361" t="s">
        <v>30952</v>
      </c>
      <c r="T1361" t="s">
        <v>30953</v>
      </c>
      <c r="U1361" t="s">
        <v>30954</v>
      </c>
      <c r="V1361" t="s">
        <v>30955</v>
      </c>
      <c r="W1361" t="s">
        <v>30956</v>
      </c>
      <c r="X1361" t="s">
        <v>30957</v>
      </c>
      <c r="Y1361" t="s">
        <v>30958</v>
      </c>
    </row>
    <row r="1362" spans="1:25" x14ac:dyDescent="0.3">
      <c r="A1362">
        <v>68050</v>
      </c>
      <c r="B1362" t="s">
        <v>30959</v>
      </c>
      <c r="C1362" t="s">
        <v>30960</v>
      </c>
      <c r="D1362" t="s">
        <v>30961</v>
      </c>
      <c r="E1362" t="s">
        <v>30962</v>
      </c>
      <c r="F1362" t="s">
        <v>30963</v>
      </c>
      <c r="G1362" t="s">
        <v>30964</v>
      </c>
      <c r="H1362" t="s">
        <v>30965</v>
      </c>
      <c r="I1362" t="s">
        <v>30966</v>
      </c>
      <c r="J1362" t="s">
        <v>30967</v>
      </c>
      <c r="K1362" t="s">
        <v>30968</v>
      </c>
      <c r="L1362" t="s">
        <v>30969</v>
      </c>
      <c r="M1362" t="s">
        <v>30970</v>
      </c>
      <c r="N1362" t="s">
        <v>30971</v>
      </c>
      <c r="O1362" t="s">
        <v>30972</v>
      </c>
      <c r="P1362">
        <f>-518.459398468992 -31.4863029181679 -364.952457298927</f>
        <v>-914.89815868608696</v>
      </c>
      <c r="Q1362" t="s">
        <v>30973</v>
      </c>
      <c r="R1362" t="s">
        <v>30974</v>
      </c>
      <c r="S1362" t="s">
        <v>30975</v>
      </c>
      <c r="T1362" t="s">
        <v>30976</v>
      </c>
      <c r="U1362" t="s">
        <v>30977</v>
      </c>
      <c r="V1362" t="s">
        <v>30978</v>
      </c>
      <c r="W1362" t="s">
        <v>30979</v>
      </c>
      <c r="X1362" t="s">
        <v>30980</v>
      </c>
      <c r="Y1362" t="s">
        <v>30981</v>
      </c>
    </row>
    <row r="1363" spans="1:25" x14ac:dyDescent="0.3">
      <c r="A1363">
        <v>68100</v>
      </c>
      <c r="B1363" t="s">
        <v>30982</v>
      </c>
      <c r="C1363" t="s">
        <v>30983</v>
      </c>
      <c r="D1363" t="s">
        <v>30984</v>
      </c>
      <c r="E1363" t="s">
        <v>30985</v>
      </c>
      <c r="F1363" t="s">
        <v>30986</v>
      </c>
      <c r="G1363" t="s">
        <v>30987</v>
      </c>
      <c r="H1363" t="s">
        <v>30988</v>
      </c>
      <c r="I1363" t="s">
        <v>30989</v>
      </c>
      <c r="J1363" t="s">
        <v>30990</v>
      </c>
      <c r="K1363" t="s">
        <v>30991</v>
      </c>
      <c r="L1363" t="s">
        <v>30992</v>
      </c>
      <c r="M1363" t="s">
        <v>30993</v>
      </c>
      <c r="N1363" t="s">
        <v>30994</v>
      </c>
      <c r="O1363" t="s">
        <v>30995</v>
      </c>
      <c r="P1363">
        <f>-517.965479524417 -31.3869560368892 -364.776407111049</f>
        <v>-914.12884267235518</v>
      </c>
      <c r="Q1363" t="s">
        <v>30996</v>
      </c>
      <c r="R1363" t="s">
        <v>30997</v>
      </c>
      <c r="S1363" t="s">
        <v>30998</v>
      </c>
      <c r="T1363" t="s">
        <v>30999</v>
      </c>
      <c r="U1363" t="s">
        <v>31000</v>
      </c>
      <c r="V1363" t="s">
        <v>31001</v>
      </c>
      <c r="W1363" t="s">
        <v>31002</v>
      </c>
      <c r="X1363" t="s">
        <v>31003</v>
      </c>
      <c r="Y1363" t="s">
        <v>31004</v>
      </c>
    </row>
    <row r="1364" spans="1:25" x14ac:dyDescent="0.3">
      <c r="A1364">
        <v>68150</v>
      </c>
      <c r="B1364" t="s">
        <v>31005</v>
      </c>
      <c r="C1364" t="s">
        <v>31006</v>
      </c>
      <c r="D1364" t="s">
        <v>31007</v>
      </c>
      <c r="E1364" t="s">
        <v>31008</v>
      </c>
      <c r="F1364" t="s">
        <v>31009</v>
      </c>
      <c r="G1364" t="s">
        <v>31010</v>
      </c>
      <c r="H1364" t="s">
        <v>31011</v>
      </c>
      <c r="I1364" t="s">
        <v>31012</v>
      </c>
      <c r="J1364" t="s">
        <v>31013</v>
      </c>
      <c r="K1364" t="s">
        <v>31014</v>
      </c>
      <c r="L1364" t="s">
        <v>31015</v>
      </c>
      <c r="M1364" t="s">
        <v>31016</v>
      </c>
      <c r="N1364" t="s">
        <v>31017</v>
      </c>
      <c r="O1364" t="s">
        <v>31018</v>
      </c>
      <c r="P1364">
        <f>-517.885175796803 -31.0561863328596 -364.716545049883</f>
        <v>-913.65790717954565</v>
      </c>
      <c r="Q1364" t="s">
        <v>31019</v>
      </c>
      <c r="R1364" t="s">
        <v>31020</v>
      </c>
      <c r="S1364" t="s">
        <v>31021</v>
      </c>
      <c r="T1364" t="s">
        <v>31022</v>
      </c>
      <c r="U1364" t="s">
        <v>31023</v>
      </c>
      <c r="V1364" t="s">
        <v>31024</v>
      </c>
      <c r="W1364" t="s">
        <v>31025</v>
      </c>
      <c r="X1364" t="s">
        <v>31026</v>
      </c>
      <c r="Y1364" t="s">
        <v>31027</v>
      </c>
    </row>
    <row r="1365" spans="1:25" x14ac:dyDescent="0.3">
      <c r="A1365">
        <v>68200</v>
      </c>
      <c r="B1365" t="s">
        <v>31028</v>
      </c>
      <c r="C1365" t="s">
        <v>31029</v>
      </c>
      <c r="D1365" t="s">
        <v>31030</v>
      </c>
      <c r="E1365" t="s">
        <v>31031</v>
      </c>
      <c r="F1365" t="s">
        <v>31032</v>
      </c>
      <c r="G1365" t="s">
        <v>31033</v>
      </c>
      <c r="H1365" t="s">
        <v>31034</v>
      </c>
      <c r="I1365" t="s">
        <v>31035</v>
      </c>
      <c r="J1365" t="s">
        <v>31036</v>
      </c>
      <c r="K1365" t="s">
        <v>31037</v>
      </c>
      <c r="L1365" t="s">
        <v>31038</v>
      </c>
      <c r="M1365" t="s">
        <v>31039</v>
      </c>
      <c r="N1365" t="s">
        <v>31040</v>
      </c>
      <c r="O1365" t="s">
        <v>31041</v>
      </c>
      <c r="P1365">
        <f>-517.942485317628 -30.812490963189 -364.695811060965</f>
        <v>-913.45078734178196</v>
      </c>
      <c r="Q1365" t="s">
        <v>31042</v>
      </c>
      <c r="R1365" t="s">
        <v>31043</v>
      </c>
      <c r="S1365" t="s">
        <v>31044</v>
      </c>
      <c r="T1365" t="s">
        <v>31045</v>
      </c>
      <c r="U1365" t="s">
        <v>31046</v>
      </c>
      <c r="V1365" t="s">
        <v>31047</v>
      </c>
      <c r="W1365" t="s">
        <v>31048</v>
      </c>
      <c r="X1365" t="s">
        <v>31049</v>
      </c>
      <c r="Y1365" t="s">
        <v>31050</v>
      </c>
    </row>
    <row r="1366" spans="1:25" x14ac:dyDescent="0.3">
      <c r="A1366">
        <v>68250</v>
      </c>
      <c r="B1366" t="s">
        <v>31051</v>
      </c>
      <c r="C1366" t="s">
        <v>31052</v>
      </c>
      <c r="D1366" t="s">
        <v>31053</v>
      </c>
      <c r="E1366" t="s">
        <v>31054</v>
      </c>
      <c r="F1366" t="s">
        <v>31055</v>
      </c>
      <c r="G1366" t="s">
        <v>31056</v>
      </c>
      <c r="H1366" t="s">
        <v>31057</v>
      </c>
      <c r="I1366" t="s">
        <v>31058</v>
      </c>
      <c r="J1366" t="s">
        <v>31059</v>
      </c>
      <c r="K1366" t="s">
        <v>31060</v>
      </c>
      <c r="L1366" t="s">
        <v>31061</v>
      </c>
      <c r="M1366" t="s">
        <v>31062</v>
      </c>
      <c r="N1366" t="s">
        <v>31063</v>
      </c>
      <c r="O1366" t="s">
        <v>31064</v>
      </c>
      <c r="P1366">
        <f>-517.923525375152 -30.7908559479924 -364.690159581922</f>
        <v>-913.40454090506648</v>
      </c>
      <c r="Q1366" t="s">
        <v>31065</v>
      </c>
      <c r="R1366" t="s">
        <v>31066</v>
      </c>
      <c r="S1366" t="s">
        <v>31067</v>
      </c>
      <c r="T1366" t="s">
        <v>31068</v>
      </c>
      <c r="U1366" t="s">
        <v>31069</v>
      </c>
      <c r="V1366" t="s">
        <v>31070</v>
      </c>
      <c r="W1366" t="s">
        <v>31071</v>
      </c>
      <c r="X1366" t="s">
        <v>31072</v>
      </c>
      <c r="Y1366" t="s">
        <v>31073</v>
      </c>
    </row>
    <row r="1367" spans="1:25" x14ac:dyDescent="0.3">
      <c r="A1367">
        <v>68300</v>
      </c>
      <c r="B1367" t="s">
        <v>31074</v>
      </c>
      <c r="C1367" t="s">
        <v>31075</v>
      </c>
      <c r="D1367" t="s">
        <v>31076</v>
      </c>
      <c r="E1367" t="s">
        <v>31077</v>
      </c>
      <c r="F1367" t="s">
        <v>31078</v>
      </c>
      <c r="G1367" t="s">
        <v>31079</v>
      </c>
      <c r="H1367" t="s">
        <v>31080</v>
      </c>
      <c r="I1367" t="s">
        <v>31081</v>
      </c>
      <c r="J1367" t="s">
        <v>31082</v>
      </c>
      <c r="K1367" t="s">
        <v>31083</v>
      </c>
      <c r="L1367" t="s">
        <v>31084</v>
      </c>
      <c r="M1367" t="s">
        <v>31085</v>
      </c>
      <c r="N1367" t="s">
        <v>31086</v>
      </c>
      <c r="O1367" t="s">
        <v>31087</v>
      </c>
      <c r="P1367">
        <f>-517.690457025966 -30.6165507025801 -364.804702192357</f>
        <v>-913.11170992090308</v>
      </c>
      <c r="Q1367" t="s">
        <v>31088</v>
      </c>
      <c r="R1367" t="s">
        <v>31089</v>
      </c>
      <c r="S1367" t="s">
        <v>31090</v>
      </c>
      <c r="T1367" t="s">
        <v>31091</v>
      </c>
      <c r="U1367" t="s">
        <v>31092</v>
      </c>
      <c r="V1367" t="s">
        <v>31093</v>
      </c>
      <c r="W1367" t="s">
        <v>31094</v>
      </c>
      <c r="X1367" t="s">
        <v>31095</v>
      </c>
      <c r="Y1367" t="s">
        <v>31096</v>
      </c>
    </row>
    <row r="1368" spans="1:25" x14ac:dyDescent="0.3">
      <c r="A1368">
        <v>68350</v>
      </c>
      <c r="B1368" t="s">
        <v>31097</v>
      </c>
      <c r="C1368" t="s">
        <v>31098</v>
      </c>
      <c r="D1368" t="s">
        <v>31099</v>
      </c>
      <c r="E1368" t="s">
        <v>31100</v>
      </c>
      <c r="F1368" t="s">
        <v>31101</v>
      </c>
      <c r="G1368" t="s">
        <v>31102</v>
      </c>
      <c r="H1368" t="s">
        <v>31103</v>
      </c>
      <c r="I1368" t="s">
        <v>31104</v>
      </c>
      <c r="J1368" t="s">
        <v>31105</v>
      </c>
      <c r="K1368" t="s">
        <v>31106</v>
      </c>
      <c r="L1368" t="s">
        <v>31107</v>
      </c>
      <c r="M1368" t="s">
        <v>31108</v>
      </c>
      <c r="N1368" t="s">
        <v>31109</v>
      </c>
      <c r="O1368" t="s">
        <v>31110</v>
      </c>
      <c r="P1368">
        <f>-517.547844595818 -30.5574911167919 -364.906184140636</f>
        <v>-913.01151985324589</v>
      </c>
      <c r="Q1368" t="s">
        <v>31111</v>
      </c>
      <c r="R1368" t="s">
        <v>31112</v>
      </c>
      <c r="S1368" t="s">
        <v>31113</v>
      </c>
      <c r="T1368" t="s">
        <v>31114</v>
      </c>
      <c r="U1368" t="s">
        <v>31115</v>
      </c>
      <c r="V1368" t="s">
        <v>31116</v>
      </c>
      <c r="W1368" t="s">
        <v>31117</v>
      </c>
      <c r="X1368" t="s">
        <v>31118</v>
      </c>
      <c r="Y1368" t="s">
        <v>31119</v>
      </c>
    </row>
    <row r="1369" spans="1:25" x14ac:dyDescent="0.3">
      <c r="A1369">
        <v>68400</v>
      </c>
      <c r="B1369" t="s">
        <v>31120</v>
      </c>
      <c r="C1369" t="s">
        <v>31121</v>
      </c>
      <c r="D1369" t="s">
        <v>31122</v>
      </c>
      <c r="E1369" t="s">
        <v>31123</v>
      </c>
      <c r="F1369" t="s">
        <v>31124</v>
      </c>
      <c r="G1369" t="s">
        <v>31125</v>
      </c>
      <c r="H1369" t="s">
        <v>31126</v>
      </c>
      <c r="I1369" t="s">
        <v>31127</v>
      </c>
      <c r="J1369" t="s">
        <v>31128</v>
      </c>
      <c r="K1369" t="s">
        <v>31129</v>
      </c>
      <c r="L1369" t="s">
        <v>31130</v>
      </c>
      <c r="M1369" t="s">
        <v>31131</v>
      </c>
      <c r="N1369" t="s">
        <v>31132</v>
      </c>
      <c r="O1369" t="s">
        <v>31133</v>
      </c>
      <c r="P1369">
        <f>-517.192810478174 -30.5523861234374 -365.089768159322</f>
        <v>-912.83496476093342</v>
      </c>
      <c r="Q1369" t="s">
        <v>31134</v>
      </c>
      <c r="R1369" t="s">
        <v>31135</v>
      </c>
      <c r="S1369" t="s">
        <v>31136</v>
      </c>
      <c r="T1369" t="s">
        <v>31137</v>
      </c>
      <c r="U1369" t="s">
        <v>31138</v>
      </c>
      <c r="V1369" t="s">
        <v>31139</v>
      </c>
      <c r="W1369" t="s">
        <v>31140</v>
      </c>
      <c r="X1369" t="s">
        <v>31141</v>
      </c>
      <c r="Y1369" t="s">
        <v>31142</v>
      </c>
    </row>
    <row r="1370" spans="1:25" x14ac:dyDescent="0.3">
      <c r="A1370">
        <v>68450</v>
      </c>
      <c r="B1370" t="s">
        <v>31143</v>
      </c>
      <c r="C1370" t="s">
        <v>31144</v>
      </c>
      <c r="D1370" t="s">
        <v>31145</v>
      </c>
      <c r="E1370" t="s">
        <v>31146</v>
      </c>
      <c r="F1370" t="s">
        <v>31147</v>
      </c>
      <c r="G1370" t="s">
        <v>31148</v>
      </c>
      <c r="H1370" t="s">
        <v>31149</v>
      </c>
      <c r="I1370" t="s">
        <v>31150</v>
      </c>
      <c r="J1370" t="s">
        <v>31151</v>
      </c>
      <c r="K1370" t="s">
        <v>31152</v>
      </c>
      <c r="L1370" t="s">
        <v>31153</v>
      </c>
      <c r="M1370" t="s">
        <v>31154</v>
      </c>
      <c r="N1370" t="s">
        <v>31155</v>
      </c>
      <c r="O1370" t="s">
        <v>31156</v>
      </c>
      <c r="P1370">
        <f>-517.072272828713 -30.4047090630231 -365.233939339936</f>
        <v>-912.71092123167216</v>
      </c>
      <c r="Q1370" t="s">
        <v>31157</v>
      </c>
      <c r="R1370" t="s">
        <v>31158</v>
      </c>
      <c r="S1370" t="s">
        <v>31159</v>
      </c>
      <c r="T1370" t="s">
        <v>31160</v>
      </c>
      <c r="U1370" t="s">
        <v>31161</v>
      </c>
      <c r="V1370" t="s">
        <v>31162</v>
      </c>
      <c r="W1370" t="s">
        <v>31163</v>
      </c>
      <c r="X1370" t="s">
        <v>31164</v>
      </c>
      <c r="Y1370" t="s">
        <v>31165</v>
      </c>
    </row>
    <row r="1371" spans="1:25" x14ac:dyDescent="0.3">
      <c r="A1371">
        <v>68500</v>
      </c>
      <c r="B1371" t="s">
        <v>31166</v>
      </c>
      <c r="C1371" t="s">
        <v>31167</v>
      </c>
      <c r="D1371" t="s">
        <v>31168</v>
      </c>
      <c r="E1371" t="s">
        <v>31169</v>
      </c>
      <c r="F1371" t="s">
        <v>31170</v>
      </c>
      <c r="G1371" t="s">
        <v>31171</v>
      </c>
      <c r="H1371" t="s">
        <v>31172</v>
      </c>
      <c r="I1371" t="s">
        <v>31173</v>
      </c>
      <c r="J1371" t="s">
        <v>31174</v>
      </c>
      <c r="K1371" t="s">
        <v>31175</v>
      </c>
      <c r="L1371" t="s">
        <v>31176</v>
      </c>
      <c r="M1371" t="s">
        <v>31177</v>
      </c>
      <c r="N1371" t="s">
        <v>31178</v>
      </c>
      <c r="O1371" t="s">
        <v>31179</v>
      </c>
      <c r="P1371">
        <f>-517.096329503764 -30.0365727020883 -365.424868775026</f>
        <v>-912.55777098087833</v>
      </c>
      <c r="Q1371" t="s">
        <v>31180</v>
      </c>
      <c r="R1371" t="s">
        <v>31181</v>
      </c>
      <c r="S1371" t="s">
        <v>31182</v>
      </c>
      <c r="T1371" t="s">
        <v>31183</v>
      </c>
      <c r="U1371" t="s">
        <v>31184</v>
      </c>
      <c r="V1371" t="s">
        <v>31185</v>
      </c>
      <c r="W1371" t="s">
        <v>31186</v>
      </c>
      <c r="X1371" t="s">
        <v>31187</v>
      </c>
      <c r="Y1371" t="s">
        <v>31188</v>
      </c>
    </row>
    <row r="1372" spans="1:25" x14ac:dyDescent="0.3">
      <c r="A1372">
        <v>68550</v>
      </c>
      <c r="B1372" t="s">
        <v>31189</v>
      </c>
      <c r="C1372" t="s">
        <v>31190</v>
      </c>
      <c r="D1372" t="s">
        <v>31191</v>
      </c>
      <c r="E1372" t="s">
        <v>31192</v>
      </c>
      <c r="F1372" t="s">
        <v>31193</v>
      </c>
      <c r="G1372" t="s">
        <v>31194</v>
      </c>
      <c r="H1372" t="s">
        <v>31195</v>
      </c>
      <c r="I1372" t="s">
        <v>31196</v>
      </c>
      <c r="J1372" t="s">
        <v>31197</v>
      </c>
      <c r="K1372" t="s">
        <v>31198</v>
      </c>
      <c r="L1372" t="s">
        <v>31199</v>
      </c>
      <c r="M1372" t="s">
        <v>31200</v>
      </c>
      <c r="N1372" t="s">
        <v>31201</v>
      </c>
      <c r="O1372" t="s">
        <v>31202</v>
      </c>
      <c r="P1372">
        <f>-517.055878876986 -29.9459474788243 -365.507057067119</f>
        <v>-912.50888342292933</v>
      </c>
      <c r="Q1372" t="s">
        <v>31203</v>
      </c>
      <c r="R1372" t="s">
        <v>31204</v>
      </c>
      <c r="S1372" t="s">
        <v>31205</v>
      </c>
      <c r="T1372" t="s">
        <v>31206</v>
      </c>
      <c r="U1372" t="s">
        <v>31207</v>
      </c>
      <c r="V1372" t="s">
        <v>31208</v>
      </c>
      <c r="W1372" t="s">
        <v>31209</v>
      </c>
      <c r="X1372" t="s">
        <v>31210</v>
      </c>
      <c r="Y1372" t="s">
        <v>31211</v>
      </c>
    </row>
    <row r="1373" spans="1:25" x14ac:dyDescent="0.3">
      <c r="A1373">
        <v>68600</v>
      </c>
      <c r="B1373" t="s">
        <v>31212</v>
      </c>
      <c r="C1373" t="s">
        <v>31213</v>
      </c>
      <c r="D1373" t="s">
        <v>31214</v>
      </c>
      <c r="E1373" t="s">
        <v>31215</v>
      </c>
      <c r="F1373" t="s">
        <v>31216</v>
      </c>
      <c r="G1373" t="s">
        <v>31217</v>
      </c>
      <c r="H1373" t="s">
        <v>31218</v>
      </c>
      <c r="I1373" t="s">
        <v>31219</v>
      </c>
      <c r="J1373" t="s">
        <v>31220</v>
      </c>
      <c r="K1373" t="s">
        <v>31221</v>
      </c>
      <c r="L1373" t="s">
        <v>31222</v>
      </c>
      <c r="M1373" t="s">
        <v>31223</v>
      </c>
      <c r="N1373" t="s">
        <v>31224</v>
      </c>
      <c r="O1373" t="s">
        <v>31225</v>
      </c>
      <c r="P1373">
        <f>-517.050017480821 -29.8526400953622 -365.635264130569</f>
        <v>-912.53792170675217</v>
      </c>
      <c r="Q1373" t="s">
        <v>31226</v>
      </c>
      <c r="R1373" t="s">
        <v>31227</v>
      </c>
      <c r="S1373" t="s">
        <v>31228</v>
      </c>
      <c r="T1373" t="s">
        <v>31229</v>
      </c>
      <c r="U1373" t="s">
        <v>31230</v>
      </c>
      <c r="V1373" t="s">
        <v>31231</v>
      </c>
      <c r="W1373" t="s">
        <v>31232</v>
      </c>
      <c r="X1373" t="s">
        <v>31233</v>
      </c>
      <c r="Y1373" t="s">
        <v>31234</v>
      </c>
    </row>
    <row r="1374" spans="1:25" x14ac:dyDescent="0.3">
      <c r="A1374">
        <v>68650</v>
      </c>
      <c r="B1374" t="s">
        <v>31235</v>
      </c>
      <c r="C1374" t="s">
        <v>31236</v>
      </c>
      <c r="D1374" t="s">
        <v>31237</v>
      </c>
      <c r="E1374" t="s">
        <v>31238</v>
      </c>
      <c r="F1374" t="s">
        <v>31239</v>
      </c>
      <c r="G1374" t="s">
        <v>31240</v>
      </c>
      <c r="H1374" t="s">
        <v>31241</v>
      </c>
      <c r="I1374" t="s">
        <v>31242</v>
      </c>
      <c r="J1374" t="s">
        <v>31243</v>
      </c>
      <c r="K1374" t="s">
        <v>31244</v>
      </c>
      <c r="L1374" t="s">
        <v>31245</v>
      </c>
      <c r="M1374" t="s">
        <v>31246</v>
      </c>
      <c r="N1374" t="s">
        <v>31247</v>
      </c>
      <c r="O1374" t="s">
        <v>31248</v>
      </c>
      <c r="P1374">
        <f>-517.330775433069 -29.8229970364737 -365.805294983376</f>
        <v>-912.95906745291859</v>
      </c>
      <c r="Q1374" t="s">
        <v>31249</v>
      </c>
      <c r="R1374" t="s">
        <v>31250</v>
      </c>
      <c r="S1374" t="s">
        <v>31251</v>
      </c>
      <c r="T1374" t="s">
        <v>31252</v>
      </c>
      <c r="U1374" t="s">
        <v>31253</v>
      </c>
      <c r="V1374" t="s">
        <v>31254</v>
      </c>
      <c r="W1374" t="s">
        <v>31255</v>
      </c>
      <c r="X1374" t="s">
        <v>31256</v>
      </c>
      <c r="Y1374" t="s">
        <v>31257</v>
      </c>
    </row>
    <row r="1375" spans="1:25" x14ac:dyDescent="0.3">
      <c r="A1375">
        <v>68700</v>
      </c>
      <c r="B1375" t="s">
        <v>31258</v>
      </c>
      <c r="C1375" t="s">
        <v>31259</v>
      </c>
      <c r="D1375" t="s">
        <v>31260</v>
      </c>
      <c r="E1375" t="s">
        <v>31261</v>
      </c>
      <c r="F1375" t="s">
        <v>31262</v>
      </c>
      <c r="G1375" t="s">
        <v>31263</v>
      </c>
      <c r="H1375" t="s">
        <v>31264</v>
      </c>
      <c r="I1375" t="s">
        <v>31265</v>
      </c>
      <c r="J1375" t="s">
        <v>31266</v>
      </c>
      <c r="K1375" t="s">
        <v>31267</v>
      </c>
      <c r="L1375" t="s">
        <v>31268</v>
      </c>
      <c r="M1375" t="s">
        <v>31269</v>
      </c>
      <c r="N1375" t="s">
        <v>31270</v>
      </c>
      <c r="O1375" t="s">
        <v>31271</v>
      </c>
      <c r="P1375">
        <f>-517.567677152853 -29.8363967869263 -365.894312678642</f>
        <v>-913.29838661842132</v>
      </c>
      <c r="Q1375" t="s">
        <v>31272</v>
      </c>
      <c r="R1375" t="s">
        <v>31273</v>
      </c>
      <c r="S1375" t="s">
        <v>31274</v>
      </c>
      <c r="T1375" t="s">
        <v>31275</v>
      </c>
      <c r="U1375" t="s">
        <v>31276</v>
      </c>
      <c r="V1375" t="s">
        <v>31277</v>
      </c>
      <c r="W1375" t="s">
        <v>31278</v>
      </c>
      <c r="X1375" t="s">
        <v>31279</v>
      </c>
      <c r="Y1375" t="s">
        <v>31280</v>
      </c>
    </row>
    <row r="1376" spans="1:25" x14ac:dyDescent="0.3">
      <c r="A1376">
        <v>68750</v>
      </c>
      <c r="B1376" t="s">
        <v>31281</v>
      </c>
      <c r="C1376" t="s">
        <v>31282</v>
      </c>
      <c r="D1376" t="s">
        <v>31283</v>
      </c>
      <c r="E1376" t="s">
        <v>31284</v>
      </c>
      <c r="F1376" t="s">
        <v>31285</v>
      </c>
      <c r="G1376" t="s">
        <v>31286</v>
      </c>
      <c r="H1376" t="s">
        <v>31287</v>
      </c>
      <c r="I1376" t="s">
        <v>31288</v>
      </c>
      <c r="J1376" t="s">
        <v>31289</v>
      </c>
      <c r="K1376" t="s">
        <v>31290</v>
      </c>
      <c r="L1376" t="s">
        <v>31291</v>
      </c>
      <c r="M1376" t="s">
        <v>31292</v>
      </c>
      <c r="N1376" t="s">
        <v>31293</v>
      </c>
      <c r="O1376" t="s">
        <v>31294</v>
      </c>
      <c r="P1376">
        <f>-517.913992194599 -30.0355604865285 -365.984746785938</f>
        <v>-913.93429946706556</v>
      </c>
      <c r="Q1376" t="s">
        <v>31295</v>
      </c>
      <c r="R1376" t="s">
        <v>31296</v>
      </c>
      <c r="S1376" t="s">
        <v>31297</v>
      </c>
      <c r="T1376" t="s">
        <v>31298</v>
      </c>
      <c r="U1376" t="s">
        <v>31299</v>
      </c>
      <c r="V1376" t="s">
        <v>31300</v>
      </c>
      <c r="W1376" t="s">
        <v>31301</v>
      </c>
      <c r="X1376" t="s">
        <v>31302</v>
      </c>
      <c r="Y1376" t="s">
        <v>31303</v>
      </c>
    </row>
    <row r="1377" spans="1:25" x14ac:dyDescent="0.3">
      <c r="A1377">
        <v>68800</v>
      </c>
      <c r="B1377" t="s">
        <v>31304</v>
      </c>
      <c r="C1377" t="s">
        <v>31305</v>
      </c>
      <c r="D1377" t="s">
        <v>31306</v>
      </c>
      <c r="E1377" t="s">
        <v>31307</v>
      </c>
      <c r="F1377" t="s">
        <v>31308</v>
      </c>
      <c r="G1377" t="s">
        <v>31309</v>
      </c>
      <c r="H1377" t="s">
        <v>31310</v>
      </c>
      <c r="I1377" t="s">
        <v>31311</v>
      </c>
      <c r="J1377" t="s">
        <v>31312</v>
      </c>
      <c r="K1377" t="s">
        <v>31313</v>
      </c>
      <c r="L1377" t="s">
        <v>31314</v>
      </c>
      <c r="M1377" t="s">
        <v>31315</v>
      </c>
      <c r="N1377" t="s">
        <v>31316</v>
      </c>
      <c r="O1377" t="s">
        <v>31317</v>
      </c>
      <c r="P1377">
        <f>-518.716924256299 -30.66407173829 -366.167626509045</f>
        <v>-915.54862250363396</v>
      </c>
      <c r="Q1377" t="s">
        <v>31318</v>
      </c>
      <c r="R1377" t="s">
        <v>31319</v>
      </c>
      <c r="S1377" t="s">
        <v>31320</v>
      </c>
      <c r="T1377" t="s">
        <v>31321</v>
      </c>
      <c r="U1377" t="s">
        <v>31322</v>
      </c>
      <c r="V1377" t="s">
        <v>31323</v>
      </c>
      <c r="W1377" t="s">
        <v>31324</v>
      </c>
      <c r="X1377" t="s">
        <v>31325</v>
      </c>
      <c r="Y1377" t="s">
        <v>31326</v>
      </c>
    </row>
    <row r="1378" spans="1:25" x14ac:dyDescent="0.3">
      <c r="A1378">
        <v>68850</v>
      </c>
      <c r="B1378" t="s">
        <v>31327</v>
      </c>
      <c r="C1378" t="s">
        <v>31328</v>
      </c>
      <c r="D1378" t="s">
        <v>31329</v>
      </c>
      <c r="E1378" t="s">
        <v>31330</v>
      </c>
      <c r="F1378" t="s">
        <v>31331</v>
      </c>
      <c r="G1378" t="s">
        <v>31332</v>
      </c>
      <c r="H1378" t="s">
        <v>31333</v>
      </c>
      <c r="I1378" t="s">
        <v>31334</v>
      </c>
      <c r="J1378" t="s">
        <v>31335</v>
      </c>
      <c r="K1378" t="s">
        <v>31336</v>
      </c>
      <c r="L1378" t="s">
        <v>31337</v>
      </c>
      <c r="M1378" t="s">
        <v>31338</v>
      </c>
      <c r="N1378" t="s">
        <v>31339</v>
      </c>
      <c r="O1378" t="s">
        <v>31340</v>
      </c>
      <c r="P1378">
        <f>-519.20677225105 -30.7174569430247 -366.236566283994</f>
        <v>-916.16079547806862</v>
      </c>
      <c r="Q1378" t="s">
        <v>31341</v>
      </c>
      <c r="R1378" t="s">
        <v>31342</v>
      </c>
      <c r="S1378" t="s">
        <v>31343</v>
      </c>
      <c r="T1378" t="s">
        <v>31344</v>
      </c>
      <c r="U1378" t="s">
        <v>31345</v>
      </c>
      <c r="V1378" t="s">
        <v>31346</v>
      </c>
      <c r="W1378" t="s">
        <v>31347</v>
      </c>
      <c r="X1378" t="s">
        <v>31348</v>
      </c>
      <c r="Y1378" t="s">
        <v>31349</v>
      </c>
    </row>
    <row r="1379" spans="1:25" x14ac:dyDescent="0.3">
      <c r="A1379">
        <v>68900</v>
      </c>
      <c r="B1379" t="s">
        <v>31350</v>
      </c>
      <c r="C1379" t="s">
        <v>31351</v>
      </c>
      <c r="D1379" t="s">
        <v>31352</v>
      </c>
      <c r="E1379" t="s">
        <v>31353</v>
      </c>
      <c r="F1379" t="s">
        <v>31354</v>
      </c>
      <c r="G1379" t="s">
        <v>31355</v>
      </c>
      <c r="H1379" t="s">
        <v>31356</v>
      </c>
      <c r="I1379" t="s">
        <v>31357</v>
      </c>
      <c r="J1379" t="s">
        <v>31358</v>
      </c>
      <c r="K1379" t="s">
        <v>31359</v>
      </c>
      <c r="L1379" t="s">
        <v>31360</v>
      </c>
      <c r="M1379" t="s">
        <v>31361</v>
      </c>
      <c r="N1379" t="s">
        <v>31362</v>
      </c>
      <c r="O1379" t="s">
        <v>31363</v>
      </c>
      <c r="P1379">
        <f>-519.981247935118 -30.8574121511153 -366.457902937104</f>
        <v>-917.29656302333728</v>
      </c>
      <c r="Q1379" t="s">
        <v>31364</v>
      </c>
      <c r="R1379" t="s">
        <v>31365</v>
      </c>
      <c r="S1379" t="s">
        <v>31366</v>
      </c>
      <c r="T1379" t="s">
        <v>31367</v>
      </c>
      <c r="U1379" t="s">
        <v>31368</v>
      </c>
      <c r="V1379" t="s">
        <v>31369</v>
      </c>
      <c r="W1379" t="s">
        <v>31370</v>
      </c>
      <c r="X1379" t="s">
        <v>31371</v>
      </c>
      <c r="Y1379" t="s">
        <v>31372</v>
      </c>
    </row>
    <row r="1380" spans="1:25" x14ac:dyDescent="0.3">
      <c r="A1380">
        <v>68950</v>
      </c>
      <c r="B1380" t="s">
        <v>31373</v>
      </c>
      <c r="C1380" t="s">
        <v>31374</v>
      </c>
      <c r="D1380" t="s">
        <v>31375</v>
      </c>
      <c r="E1380" t="s">
        <v>31376</v>
      </c>
      <c r="F1380" t="s">
        <v>31377</v>
      </c>
      <c r="G1380" t="s">
        <v>31378</v>
      </c>
      <c r="H1380" t="s">
        <v>31379</v>
      </c>
      <c r="I1380" t="s">
        <v>31380</v>
      </c>
      <c r="J1380" t="s">
        <v>31381</v>
      </c>
      <c r="K1380" t="s">
        <v>31382</v>
      </c>
      <c r="L1380" t="s">
        <v>31383</v>
      </c>
      <c r="M1380" t="s">
        <v>31384</v>
      </c>
      <c r="N1380" t="s">
        <v>31385</v>
      </c>
      <c r="O1380" t="s">
        <v>31386</v>
      </c>
      <c r="P1380">
        <f>-520.410561786301 -31.0183026208822 -366.593899665139</f>
        <v>-918.02276407232216</v>
      </c>
      <c r="Q1380" t="s">
        <v>31387</v>
      </c>
      <c r="R1380" t="s">
        <v>31388</v>
      </c>
      <c r="S1380" t="s">
        <v>31389</v>
      </c>
      <c r="T1380" t="s">
        <v>31390</v>
      </c>
      <c r="U1380" t="s">
        <v>31391</v>
      </c>
      <c r="V1380" t="s">
        <v>31392</v>
      </c>
      <c r="W1380" t="s">
        <v>31393</v>
      </c>
      <c r="X1380" t="s">
        <v>31394</v>
      </c>
      <c r="Y1380" t="s">
        <v>31395</v>
      </c>
    </row>
    <row r="1381" spans="1:25" x14ac:dyDescent="0.3">
      <c r="A1381">
        <v>69000</v>
      </c>
      <c r="B1381" t="s">
        <v>31396</v>
      </c>
      <c r="C1381" t="s">
        <v>31397</v>
      </c>
      <c r="D1381" t="s">
        <v>31398</v>
      </c>
      <c r="E1381" t="s">
        <v>31399</v>
      </c>
      <c r="F1381" t="s">
        <v>31400</v>
      </c>
      <c r="G1381" t="s">
        <v>31401</v>
      </c>
      <c r="H1381" t="s">
        <v>31402</v>
      </c>
      <c r="I1381" t="s">
        <v>31403</v>
      </c>
      <c r="J1381" t="s">
        <v>31404</v>
      </c>
      <c r="K1381" t="s">
        <v>31405</v>
      </c>
      <c r="L1381" t="s">
        <v>31406</v>
      </c>
      <c r="M1381" t="s">
        <v>31407</v>
      </c>
      <c r="N1381" t="s">
        <v>31408</v>
      </c>
      <c r="O1381" t="s">
        <v>31409</v>
      </c>
      <c r="P1381">
        <f>-521.227585970323 -31.3499164257257 -366.881279823743</f>
        <v>-919.45878221979183</v>
      </c>
      <c r="Q1381" t="s">
        <v>31410</v>
      </c>
      <c r="R1381" t="s">
        <v>31411</v>
      </c>
      <c r="S1381" t="s">
        <v>31412</v>
      </c>
      <c r="T1381" t="s">
        <v>31413</v>
      </c>
      <c r="U1381" t="s">
        <v>31414</v>
      </c>
      <c r="V1381" t="s">
        <v>31415</v>
      </c>
      <c r="W1381" t="s">
        <v>31416</v>
      </c>
      <c r="X1381" t="s">
        <v>31417</v>
      </c>
      <c r="Y1381" t="s">
        <v>31418</v>
      </c>
    </row>
    <row r="1382" spans="1:25" x14ac:dyDescent="0.3">
      <c r="A1382">
        <v>69050</v>
      </c>
      <c r="B1382" t="s">
        <v>31419</v>
      </c>
      <c r="C1382" t="s">
        <v>31420</v>
      </c>
      <c r="D1382" t="s">
        <v>31421</v>
      </c>
      <c r="E1382" t="s">
        <v>31422</v>
      </c>
      <c r="F1382" t="s">
        <v>31423</v>
      </c>
      <c r="G1382" t="s">
        <v>31424</v>
      </c>
      <c r="H1382" t="s">
        <v>31425</v>
      </c>
      <c r="I1382" t="s">
        <v>31426</v>
      </c>
      <c r="J1382" t="s">
        <v>31427</v>
      </c>
      <c r="K1382" t="s">
        <v>31428</v>
      </c>
      <c r="L1382" t="s">
        <v>31429</v>
      </c>
      <c r="M1382" t="s">
        <v>31430</v>
      </c>
      <c r="N1382" t="s">
        <v>31431</v>
      </c>
      <c r="O1382" t="s">
        <v>31432</v>
      </c>
      <c r="P1382">
        <f>-521.856846128516 -31.7834699915716 -367.143531051211</f>
        <v>-920.7838471712987</v>
      </c>
      <c r="Q1382" t="s">
        <v>31433</v>
      </c>
      <c r="R1382" t="s">
        <v>31434</v>
      </c>
      <c r="S1382" t="s">
        <v>31435</v>
      </c>
      <c r="T1382" t="s">
        <v>31436</v>
      </c>
      <c r="U1382" t="s">
        <v>31437</v>
      </c>
      <c r="V1382" t="s">
        <v>31438</v>
      </c>
      <c r="W1382" t="s">
        <v>31439</v>
      </c>
      <c r="X1382" t="s">
        <v>31440</v>
      </c>
      <c r="Y1382" t="s">
        <v>31441</v>
      </c>
    </row>
    <row r="1383" spans="1:25" x14ac:dyDescent="0.3">
      <c r="A1383">
        <v>69100</v>
      </c>
      <c r="B1383" t="s">
        <v>31442</v>
      </c>
      <c r="C1383" t="s">
        <v>31443</v>
      </c>
      <c r="D1383" t="s">
        <v>31444</v>
      </c>
      <c r="E1383" t="s">
        <v>31445</v>
      </c>
      <c r="F1383" t="s">
        <v>31446</v>
      </c>
      <c r="G1383" t="s">
        <v>31447</v>
      </c>
      <c r="H1383" t="s">
        <v>31448</v>
      </c>
      <c r="I1383" t="s">
        <v>31449</v>
      </c>
      <c r="J1383" t="s">
        <v>31450</v>
      </c>
      <c r="K1383" t="s">
        <v>31451</v>
      </c>
      <c r="L1383" t="s">
        <v>31452</v>
      </c>
      <c r="M1383" t="s">
        <v>31453</v>
      </c>
      <c r="N1383" t="s">
        <v>31454</v>
      </c>
      <c r="O1383" t="s">
        <v>31455</v>
      </c>
      <c r="P1383">
        <f>-522.240763343496 -31.981551100678 -367.275807622909</f>
        <v>-921.49812206708293</v>
      </c>
      <c r="Q1383" t="s">
        <v>31456</v>
      </c>
      <c r="R1383" t="s">
        <v>31457</v>
      </c>
      <c r="S1383" t="s">
        <v>31458</v>
      </c>
      <c r="T1383" t="s">
        <v>31459</v>
      </c>
      <c r="U1383" t="s">
        <v>31460</v>
      </c>
      <c r="V1383" t="s">
        <v>31461</v>
      </c>
      <c r="W1383" t="s">
        <v>31462</v>
      </c>
      <c r="X1383" t="s">
        <v>31463</v>
      </c>
      <c r="Y1383" t="s">
        <v>31464</v>
      </c>
    </row>
    <row r="1384" spans="1:25" x14ac:dyDescent="0.3">
      <c r="A1384">
        <v>69150</v>
      </c>
      <c r="B1384" t="s">
        <v>31465</v>
      </c>
      <c r="C1384" t="s">
        <v>31466</v>
      </c>
      <c r="D1384" t="s">
        <v>31467</v>
      </c>
      <c r="E1384" t="s">
        <v>31468</v>
      </c>
      <c r="F1384" t="s">
        <v>31469</v>
      </c>
      <c r="G1384" t="s">
        <v>31470</v>
      </c>
      <c r="H1384" t="s">
        <v>31471</v>
      </c>
      <c r="I1384" t="s">
        <v>31472</v>
      </c>
      <c r="J1384" t="s">
        <v>31473</v>
      </c>
      <c r="K1384" t="s">
        <v>31474</v>
      </c>
      <c r="L1384" t="s">
        <v>31475</v>
      </c>
      <c r="M1384" t="s">
        <v>31476</v>
      </c>
      <c r="N1384" t="s">
        <v>31477</v>
      </c>
      <c r="O1384" t="s">
        <v>31478</v>
      </c>
      <c r="P1384">
        <f>-522.592019008359 -32.0622053341083 -367.357599322464</f>
        <v>-922.01182366493128</v>
      </c>
      <c r="Q1384" t="s">
        <v>31479</v>
      </c>
      <c r="R1384" t="s">
        <v>31480</v>
      </c>
      <c r="S1384" t="s">
        <v>31481</v>
      </c>
      <c r="T1384" t="s">
        <v>31482</v>
      </c>
      <c r="U1384" t="s">
        <v>31483</v>
      </c>
      <c r="V1384" t="s">
        <v>31484</v>
      </c>
      <c r="W1384" t="s">
        <v>31485</v>
      </c>
      <c r="X1384" t="s">
        <v>31486</v>
      </c>
      <c r="Y1384" t="s">
        <v>31487</v>
      </c>
    </row>
    <row r="1385" spans="1:25" x14ac:dyDescent="0.3">
      <c r="A1385">
        <v>69200</v>
      </c>
      <c r="B1385" t="s">
        <v>31488</v>
      </c>
      <c r="C1385" t="s">
        <v>31489</v>
      </c>
      <c r="D1385" t="s">
        <v>31490</v>
      </c>
      <c r="E1385" t="s">
        <v>31491</v>
      </c>
      <c r="F1385" t="s">
        <v>31492</v>
      </c>
      <c r="G1385" t="s">
        <v>31493</v>
      </c>
      <c r="H1385" t="s">
        <v>31494</v>
      </c>
      <c r="I1385" t="s">
        <v>31495</v>
      </c>
      <c r="J1385" t="s">
        <v>31496</v>
      </c>
      <c r="K1385" t="s">
        <v>31497</v>
      </c>
      <c r="L1385" t="s">
        <v>31498</v>
      </c>
      <c r="M1385" t="s">
        <v>31499</v>
      </c>
      <c r="N1385" t="s">
        <v>31500</v>
      </c>
      <c r="O1385" t="s">
        <v>31501</v>
      </c>
      <c r="P1385">
        <f>-522.829745526842 -32.3138958888969 -367.547190782141</f>
        <v>-922.6908321978799</v>
      </c>
      <c r="Q1385" t="s">
        <v>31502</v>
      </c>
      <c r="R1385" t="s">
        <v>31503</v>
      </c>
      <c r="S1385" t="s">
        <v>31504</v>
      </c>
      <c r="T1385" t="s">
        <v>31505</v>
      </c>
      <c r="U1385" t="s">
        <v>31506</v>
      </c>
      <c r="V1385" t="s">
        <v>31507</v>
      </c>
      <c r="W1385" t="s">
        <v>31508</v>
      </c>
      <c r="X1385" t="s">
        <v>31509</v>
      </c>
      <c r="Y1385" t="s">
        <v>31510</v>
      </c>
    </row>
    <row r="1386" spans="1:25" x14ac:dyDescent="0.3">
      <c r="A1386">
        <v>69250</v>
      </c>
      <c r="B1386" t="s">
        <v>31511</v>
      </c>
      <c r="C1386" t="s">
        <v>31512</v>
      </c>
      <c r="D1386" t="s">
        <v>31513</v>
      </c>
      <c r="E1386" t="s">
        <v>31514</v>
      </c>
      <c r="F1386" t="s">
        <v>31515</v>
      </c>
      <c r="G1386" t="s">
        <v>31516</v>
      </c>
      <c r="H1386" t="s">
        <v>31517</v>
      </c>
      <c r="I1386" t="s">
        <v>31518</v>
      </c>
      <c r="J1386" t="s">
        <v>31519</v>
      </c>
      <c r="K1386" t="s">
        <v>31520</v>
      </c>
      <c r="L1386" t="s">
        <v>31521</v>
      </c>
      <c r="M1386" t="s">
        <v>31522</v>
      </c>
      <c r="N1386" t="s">
        <v>31523</v>
      </c>
      <c r="O1386" t="s">
        <v>31524</v>
      </c>
      <c r="P1386">
        <f>-522.787608757606 -32.6718029825806 -367.726496472827</f>
        <v>-923.18590821301359</v>
      </c>
      <c r="Q1386" t="s">
        <v>31525</v>
      </c>
      <c r="R1386" t="s">
        <v>31526</v>
      </c>
      <c r="S1386" t="s">
        <v>31527</v>
      </c>
      <c r="T1386" t="s">
        <v>31528</v>
      </c>
      <c r="U1386" t="s">
        <v>31529</v>
      </c>
      <c r="V1386" t="s">
        <v>31530</v>
      </c>
      <c r="W1386" t="s">
        <v>31531</v>
      </c>
      <c r="X1386" t="s">
        <v>31532</v>
      </c>
      <c r="Y1386" t="s">
        <v>31533</v>
      </c>
    </row>
    <row r="1387" spans="1:25" x14ac:dyDescent="0.3">
      <c r="A1387">
        <v>69300</v>
      </c>
      <c r="B1387" t="s">
        <v>31534</v>
      </c>
      <c r="C1387" t="s">
        <v>31535</v>
      </c>
      <c r="D1387" t="s">
        <v>31536</v>
      </c>
      <c r="E1387" t="s">
        <v>31537</v>
      </c>
      <c r="F1387" t="s">
        <v>31538</v>
      </c>
      <c r="G1387" t="s">
        <v>31539</v>
      </c>
      <c r="H1387" t="s">
        <v>31540</v>
      </c>
      <c r="I1387" t="s">
        <v>31541</v>
      </c>
      <c r="J1387" t="s">
        <v>31542</v>
      </c>
      <c r="K1387" t="s">
        <v>31543</v>
      </c>
      <c r="L1387" t="s">
        <v>31544</v>
      </c>
      <c r="M1387" t="s">
        <v>31545</v>
      </c>
      <c r="N1387" t="s">
        <v>31546</v>
      </c>
      <c r="O1387" t="s">
        <v>31547</v>
      </c>
      <c r="P1387">
        <f>-522.740204520314 -32.8391607611463 -367.772328879364</f>
        <v>-923.35169416082431</v>
      </c>
      <c r="Q1387" t="s">
        <v>31548</v>
      </c>
      <c r="R1387" t="s">
        <v>31549</v>
      </c>
      <c r="S1387" t="s">
        <v>31550</v>
      </c>
      <c r="T1387" t="s">
        <v>31551</v>
      </c>
      <c r="U1387" t="s">
        <v>31552</v>
      </c>
      <c r="V1387" t="s">
        <v>31553</v>
      </c>
      <c r="W1387" t="s">
        <v>31554</v>
      </c>
      <c r="X1387" t="s">
        <v>31555</v>
      </c>
      <c r="Y1387" t="s">
        <v>31556</v>
      </c>
    </row>
    <row r="1388" spans="1:25" x14ac:dyDescent="0.3">
      <c r="A1388">
        <v>69350</v>
      </c>
      <c r="B1388" t="s">
        <v>31557</v>
      </c>
      <c r="C1388" t="s">
        <v>31558</v>
      </c>
      <c r="D1388" t="s">
        <v>31559</v>
      </c>
      <c r="E1388" t="s">
        <v>31560</v>
      </c>
      <c r="F1388" t="s">
        <v>31561</v>
      </c>
      <c r="G1388" t="s">
        <v>31562</v>
      </c>
      <c r="H1388" t="s">
        <v>31563</v>
      </c>
      <c r="I1388" t="s">
        <v>31564</v>
      </c>
      <c r="J1388" t="s">
        <v>31565</v>
      </c>
      <c r="K1388" t="s">
        <v>31566</v>
      </c>
      <c r="L1388" t="s">
        <v>31567</v>
      </c>
      <c r="M1388" t="s">
        <v>31568</v>
      </c>
      <c r="N1388" t="s">
        <v>31569</v>
      </c>
      <c r="O1388" t="s">
        <v>31570</v>
      </c>
      <c r="P1388">
        <f>-522.996635852325 -33.0510164964167 -367.923263412668</f>
        <v>-923.97091576140963</v>
      </c>
      <c r="Q1388" t="s">
        <v>31571</v>
      </c>
      <c r="R1388" t="s">
        <v>31572</v>
      </c>
      <c r="S1388" t="s">
        <v>31573</v>
      </c>
      <c r="T1388" t="s">
        <v>31574</v>
      </c>
      <c r="U1388" t="s">
        <v>31575</v>
      </c>
      <c r="V1388" t="s">
        <v>31576</v>
      </c>
      <c r="W1388" t="s">
        <v>31577</v>
      </c>
      <c r="X1388" t="s">
        <v>31578</v>
      </c>
      <c r="Y1388" t="s">
        <v>31579</v>
      </c>
    </row>
    <row r="1389" spans="1:25" x14ac:dyDescent="0.3">
      <c r="A1389">
        <v>69400</v>
      </c>
      <c r="B1389" t="s">
        <v>31580</v>
      </c>
      <c r="C1389" t="s">
        <v>31581</v>
      </c>
      <c r="D1389" t="s">
        <v>31582</v>
      </c>
      <c r="E1389" t="s">
        <v>31583</v>
      </c>
      <c r="F1389" t="s">
        <v>31584</v>
      </c>
      <c r="G1389" t="s">
        <v>31585</v>
      </c>
      <c r="H1389" t="s">
        <v>31586</v>
      </c>
      <c r="I1389" t="s">
        <v>31587</v>
      </c>
      <c r="J1389" t="s">
        <v>31588</v>
      </c>
      <c r="K1389" t="s">
        <v>31589</v>
      </c>
      <c r="L1389" t="s">
        <v>31590</v>
      </c>
      <c r="M1389" t="s">
        <v>31591</v>
      </c>
      <c r="N1389" t="s">
        <v>31592</v>
      </c>
      <c r="O1389" t="s">
        <v>31593</v>
      </c>
      <c r="P1389">
        <f>-523.120934508813 -33.2129495787779 -368.04802224765</f>
        <v>-924.38190633524084</v>
      </c>
      <c r="Q1389" t="s">
        <v>31594</v>
      </c>
      <c r="R1389" t="s">
        <v>31595</v>
      </c>
      <c r="S1389" t="s">
        <v>31596</v>
      </c>
      <c r="T1389" t="s">
        <v>31597</v>
      </c>
      <c r="U1389" t="s">
        <v>31598</v>
      </c>
      <c r="V1389" t="s">
        <v>31599</v>
      </c>
      <c r="W1389" t="s">
        <v>31600</v>
      </c>
      <c r="X1389" t="s">
        <v>31601</v>
      </c>
      <c r="Y1389" t="s">
        <v>31602</v>
      </c>
    </row>
    <row r="1390" spans="1:25" x14ac:dyDescent="0.3">
      <c r="A1390">
        <v>69450</v>
      </c>
      <c r="B1390" t="s">
        <v>31603</v>
      </c>
      <c r="C1390" t="s">
        <v>31604</v>
      </c>
      <c r="D1390" t="s">
        <v>31605</v>
      </c>
      <c r="E1390" t="s">
        <v>31606</v>
      </c>
      <c r="F1390" t="s">
        <v>31607</v>
      </c>
      <c r="G1390" t="s">
        <v>31608</v>
      </c>
      <c r="H1390" t="s">
        <v>31609</v>
      </c>
      <c r="I1390" t="s">
        <v>31610</v>
      </c>
      <c r="J1390" t="s">
        <v>31611</v>
      </c>
      <c r="K1390" t="s">
        <v>31612</v>
      </c>
      <c r="L1390" t="s">
        <v>31613</v>
      </c>
      <c r="M1390" t="s">
        <v>31614</v>
      </c>
      <c r="N1390" t="s">
        <v>31615</v>
      </c>
      <c r="O1390" t="s">
        <v>31616</v>
      </c>
      <c r="P1390">
        <f>-523.246279759072 -33.4667541150084 -368.246987132572</f>
        <v>-924.96002100665237</v>
      </c>
      <c r="Q1390" t="s">
        <v>31617</v>
      </c>
      <c r="R1390" t="s">
        <v>31618</v>
      </c>
      <c r="S1390" t="s">
        <v>31619</v>
      </c>
      <c r="T1390" t="s">
        <v>31620</v>
      </c>
      <c r="U1390" t="s">
        <v>31621</v>
      </c>
      <c r="V1390" t="s">
        <v>31622</v>
      </c>
      <c r="W1390" t="s">
        <v>31623</v>
      </c>
      <c r="X1390" t="s">
        <v>31624</v>
      </c>
      <c r="Y1390" t="s">
        <v>31625</v>
      </c>
    </row>
    <row r="1391" spans="1:25" x14ac:dyDescent="0.3">
      <c r="A1391">
        <v>69500</v>
      </c>
      <c r="B1391" t="s">
        <v>31626</v>
      </c>
      <c r="C1391" t="s">
        <v>31627</v>
      </c>
      <c r="D1391" t="s">
        <v>31628</v>
      </c>
      <c r="E1391" t="s">
        <v>31629</v>
      </c>
      <c r="F1391" t="s">
        <v>31630</v>
      </c>
      <c r="G1391" t="s">
        <v>31631</v>
      </c>
      <c r="H1391" t="s">
        <v>31632</v>
      </c>
      <c r="I1391" t="s">
        <v>31633</v>
      </c>
      <c r="J1391" t="s">
        <v>31634</v>
      </c>
      <c r="K1391" t="s">
        <v>31635</v>
      </c>
      <c r="L1391" t="s">
        <v>31636</v>
      </c>
      <c r="M1391" t="s">
        <v>31637</v>
      </c>
      <c r="N1391" t="s">
        <v>31638</v>
      </c>
      <c r="O1391" t="s">
        <v>31639</v>
      </c>
      <c r="P1391">
        <f>-523.502297902537 -33.5602308349396 -368.454341344388</f>
        <v>-925.51687008186457</v>
      </c>
      <c r="Q1391" t="s">
        <v>31640</v>
      </c>
      <c r="R1391" t="s">
        <v>31641</v>
      </c>
      <c r="S1391" t="s">
        <v>31642</v>
      </c>
      <c r="T1391" t="s">
        <v>31643</v>
      </c>
      <c r="U1391" t="s">
        <v>31644</v>
      </c>
      <c r="V1391" t="s">
        <v>31645</v>
      </c>
      <c r="W1391" t="s">
        <v>31646</v>
      </c>
      <c r="X1391" t="s">
        <v>31647</v>
      </c>
      <c r="Y1391" t="s">
        <v>31648</v>
      </c>
    </row>
    <row r="1392" spans="1:25" x14ac:dyDescent="0.3">
      <c r="A1392">
        <v>69550</v>
      </c>
      <c r="B1392" t="s">
        <v>31649</v>
      </c>
      <c r="C1392" t="s">
        <v>31650</v>
      </c>
      <c r="D1392" t="s">
        <v>31651</v>
      </c>
      <c r="E1392" t="s">
        <v>31652</v>
      </c>
      <c r="F1392" t="s">
        <v>31653</v>
      </c>
      <c r="G1392" t="s">
        <v>31654</v>
      </c>
      <c r="H1392" t="s">
        <v>31655</v>
      </c>
      <c r="I1392" t="s">
        <v>31656</v>
      </c>
      <c r="J1392" t="s">
        <v>31657</v>
      </c>
      <c r="K1392" t="s">
        <v>31658</v>
      </c>
      <c r="L1392" t="s">
        <v>31659</v>
      </c>
      <c r="M1392" t="s">
        <v>31660</v>
      </c>
      <c r="N1392" t="s">
        <v>31661</v>
      </c>
      <c r="O1392" t="s">
        <v>31662</v>
      </c>
      <c r="P1392">
        <f>-523.827684549015 -33.4706799626783 -368.745234589319</f>
        <v>-926.04359910101232</v>
      </c>
      <c r="Q1392" t="s">
        <v>31663</v>
      </c>
      <c r="R1392" t="s">
        <v>31664</v>
      </c>
      <c r="S1392" t="s">
        <v>31665</v>
      </c>
      <c r="T1392" t="s">
        <v>31666</v>
      </c>
      <c r="U1392" t="s">
        <v>31667</v>
      </c>
      <c r="V1392" t="s">
        <v>31668</v>
      </c>
      <c r="W1392" t="s">
        <v>31669</v>
      </c>
      <c r="X1392" t="s">
        <v>31670</v>
      </c>
      <c r="Y1392" t="s">
        <v>31671</v>
      </c>
    </row>
    <row r="1393" spans="1:25" x14ac:dyDescent="0.3">
      <c r="A1393">
        <v>69600</v>
      </c>
      <c r="B1393" t="s">
        <v>31672</v>
      </c>
      <c r="C1393" t="s">
        <v>31673</v>
      </c>
      <c r="D1393" t="s">
        <v>31674</v>
      </c>
      <c r="E1393" t="s">
        <v>31675</v>
      </c>
      <c r="F1393" t="s">
        <v>31676</v>
      </c>
      <c r="G1393" t="s">
        <v>31677</v>
      </c>
      <c r="H1393" t="s">
        <v>31678</v>
      </c>
      <c r="I1393" t="s">
        <v>31679</v>
      </c>
      <c r="J1393" t="s">
        <v>31680</v>
      </c>
      <c r="K1393" t="s">
        <v>31681</v>
      </c>
      <c r="L1393" t="s">
        <v>31682</v>
      </c>
      <c r="M1393" t="s">
        <v>31683</v>
      </c>
      <c r="N1393" t="s">
        <v>31684</v>
      </c>
      <c r="O1393" t="s">
        <v>31685</v>
      </c>
      <c r="P1393">
        <f>-524.381178240051 -33.5679113548692 -369.575245374019</f>
        <v>-927.52433496893923</v>
      </c>
      <c r="Q1393" t="s">
        <v>31686</v>
      </c>
      <c r="R1393" t="s">
        <v>31687</v>
      </c>
      <c r="S1393" t="s">
        <v>31688</v>
      </c>
      <c r="T1393" t="s">
        <v>31689</v>
      </c>
      <c r="U1393" t="s">
        <v>31690</v>
      </c>
      <c r="V1393" t="s">
        <v>31691</v>
      </c>
      <c r="W1393" t="s">
        <v>31692</v>
      </c>
      <c r="X1393" t="s">
        <v>31693</v>
      </c>
      <c r="Y1393" t="s">
        <v>31694</v>
      </c>
    </row>
    <row r="1394" spans="1:25" x14ac:dyDescent="0.3">
      <c r="A1394">
        <v>69650</v>
      </c>
      <c r="B1394" t="s">
        <v>31695</v>
      </c>
      <c r="C1394" t="s">
        <v>31696</v>
      </c>
      <c r="D1394" t="s">
        <v>31697</v>
      </c>
      <c r="E1394" t="s">
        <v>31698</v>
      </c>
      <c r="F1394" t="s">
        <v>31699</v>
      </c>
      <c r="G1394" t="s">
        <v>31700</v>
      </c>
      <c r="H1394" t="s">
        <v>31701</v>
      </c>
      <c r="I1394" t="s">
        <v>31702</v>
      </c>
      <c r="J1394" t="s">
        <v>31703</v>
      </c>
      <c r="K1394" t="s">
        <v>31704</v>
      </c>
      <c r="L1394" t="s">
        <v>31705</v>
      </c>
      <c r="M1394" t="s">
        <v>31706</v>
      </c>
      <c r="N1394" t="s">
        <v>31707</v>
      </c>
      <c r="O1394" t="s">
        <v>31708</v>
      </c>
      <c r="P1394">
        <f>-524.549824104355 -33.89174953418 -370.113583522026</f>
        <v>-928.55515716056107</v>
      </c>
      <c r="Q1394" t="s">
        <v>31709</v>
      </c>
      <c r="R1394" t="s">
        <v>31710</v>
      </c>
      <c r="S1394" t="s">
        <v>31711</v>
      </c>
      <c r="T1394" t="s">
        <v>31712</v>
      </c>
      <c r="U1394" t="s">
        <v>31713</v>
      </c>
      <c r="V1394" t="s">
        <v>31714</v>
      </c>
      <c r="W1394" t="s">
        <v>31715</v>
      </c>
      <c r="X1394" t="s">
        <v>31716</v>
      </c>
      <c r="Y1394" t="s">
        <v>31717</v>
      </c>
    </row>
    <row r="1395" spans="1:25" x14ac:dyDescent="0.3">
      <c r="A1395">
        <v>69700</v>
      </c>
      <c r="B1395" t="s">
        <v>31718</v>
      </c>
      <c r="C1395" t="s">
        <v>31719</v>
      </c>
      <c r="D1395" t="s">
        <v>31720</v>
      </c>
      <c r="E1395" t="s">
        <v>31721</v>
      </c>
      <c r="F1395" t="s">
        <v>31722</v>
      </c>
      <c r="G1395" t="s">
        <v>31723</v>
      </c>
      <c r="H1395" t="s">
        <v>31724</v>
      </c>
      <c r="I1395" t="s">
        <v>31725</v>
      </c>
      <c r="J1395" t="s">
        <v>31726</v>
      </c>
      <c r="K1395" t="s">
        <v>31727</v>
      </c>
      <c r="L1395" t="s">
        <v>31728</v>
      </c>
      <c r="M1395" t="s">
        <v>31729</v>
      </c>
      <c r="N1395" t="s">
        <v>31730</v>
      </c>
      <c r="O1395" t="s">
        <v>31731</v>
      </c>
      <c r="P1395">
        <f>-524.737643811389 -34.6556729564204 -371.490278196702</f>
        <v>-930.88359496451142</v>
      </c>
      <c r="Q1395" t="s">
        <v>31732</v>
      </c>
      <c r="R1395" t="s">
        <v>31733</v>
      </c>
      <c r="S1395" t="s">
        <v>31734</v>
      </c>
      <c r="T1395" t="s">
        <v>31735</v>
      </c>
      <c r="U1395" t="s">
        <v>31736</v>
      </c>
      <c r="V1395" t="s">
        <v>31737</v>
      </c>
      <c r="W1395" t="s">
        <v>31738</v>
      </c>
      <c r="X1395" t="s">
        <v>31739</v>
      </c>
      <c r="Y1395" t="s">
        <v>31740</v>
      </c>
    </row>
    <row r="1396" spans="1:25" x14ac:dyDescent="0.3">
      <c r="A1396">
        <v>69750</v>
      </c>
      <c r="B1396" t="s">
        <v>31741</v>
      </c>
      <c r="C1396" t="s">
        <v>31742</v>
      </c>
      <c r="D1396" t="s">
        <v>31743</v>
      </c>
      <c r="E1396" t="s">
        <v>31744</v>
      </c>
      <c r="F1396" t="s">
        <v>31745</v>
      </c>
      <c r="G1396" t="s">
        <v>31746</v>
      </c>
      <c r="H1396" t="s">
        <v>31747</v>
      </c>
      <c r="I1396" t="s">
        <v>31748</v>
      </c>
      <c r="J1396" t="s">
        <v>31749</v>
      </c>
      <c r="K1396" t="s">
        <v>31750</v>
      </c>
      <c r="L1396" t="s">
        <v>31751</v>
      </c>
      <c r="M1396" t="s">
        <v>31752</v>
      </c>
      <c r="N1396" t="s">
        <v>31753</v>
      </c>
      <c r="O1396" t="s">
        <v>31754</v>
      </c>
      <c r="P1396">
        <f>-524.623554058009 -35.461092158768 -373.198212324106</f>
        <v>-933.2828585408829</v>
      </c>
      <c r="Q1396" t="s">
        <v>31755</v>
      </c>
      <c r="R1396" t="s">
        <v>31756</v>
      </c>
      <c r="S1396" t="s">
        <v>31757</v>
      </c>
      <c r="T1396" t="s">
        <v>31758</v>
      </c>
      <c r="U1396" t="s">
        <v>31759</v>
      </c>
      <c r="V1396" t="s">
        <v>31760</v>
      </c>
      <c r="W1396" t="s">
        <v>31761</v>
      </c>
      <c r="X1396" t="s">
        <v>31762</v>
      </c>
      <c r="Y1396" t="s">
        <v>31763</v>
      </c>
    </row>
    <row r="1397" spans="1:25" x14ac:dyDescent="0.3">
      <c r="A1397">
        <v>69800</v>
      </c>
      <c r="B1397" t="s">
        <v>31764</v>
      </c>
      <c r="C1397" t="s">
        <v>31765</v>
      </c>
      <c r="D1397" t="s">
        <v>31766</v>
      </c>
      <c r="E1397" t="s">
        <v>31767</v>
      </c>
      <c r="F1397" t="s">
        <v>31768</v>
      </c>
      <c r="G1397" t="s">
        <v>31769</v>
      </c>
      <c r="H1397" t="s">
        <v>31770</v>
      </c>
      <c r="I1397" t="s">
        <v>31771</v>
      </c>
      <c r="J1397" t="s">
        <v>31772</v>
      </c>
      <c r="K1397" t="s">
        <v>31773</v>
      </c>
      <c r="L1397" t="s">
        <v>31774</v>
      </c>
      <c r="M1397" t="s">
        <v>31775</v>
      </c>
      <c r="N1397" t="s">
        <v>31776</v>
      </c>
      <c r="O1397" t="s">
        <v>31777</v>
      </c>
      <c r="P1397">
        <f>-524.573326978873 -36.1130010400645 -374.236032626468</f>
        <v>-934.92236064540543</v>
      </c>
      <c r="Q1397" t="s">
        <v>31778</v>
      </c>
      <c r="R1397" t="s">
        <v>31779</v>
      </c>
      <c r="S1397" t="s">
        <v>31780</v>
      </c>
      <c r="T1397" t="s">
        <v>31781</v>
      </c>
      <c r="U1397" t="s">
        <v>31782</v>
      </c>
      <c r="V1397" t="s">
        <v>31783</v>
      </c>
      <c r="W1397" t="s">
        <v>31784</v>
      </c>
      <c r="X1397" t="s">
        <v>31785</v>
      </c>
      <c r="Y1397" t="s">
        <v>31786</v>
      </c>
    </row>
    <row r="1398" spans="1:25" x14ac:dyDescent="0.3">
      <c r="A1398">
        <v>69850</v>
      </c>
      <c r="B1398" t="s">
        <v>31787</v>
      </c>
      <c r="C1398" t="s">
        <v>31788</v>
      </c>
      <c r="D1398" t="s">
        <v>31789</v>
      </c>
      <c r="E1398" t="s">
        <v>31790</v>
      </c>
      <c r="F1398" t="s">
        <v>31791</v>
      </c>
      <c r="G1398" t="s">
        <v>31792</v>
      </c>
      <c r="H1398" t="s">
        <v>31793</v>
      </c>
      <c r="I1398" t="s">
        <v>31794</v>
      </c>
      <c r="J1398" t="s">
        <v>31795</v>
      </c>
      <c r="K1398" t="s">
        <v>31796</v>
      </c>
      <c r="L1398" t="s">
        <v>31797</v>
      </c>
      <c r="M1398" t="s">
        <v>31798</v>
      </c>
      <c r="N1398" t="s">
        <v>31799</v>
      </c>
      <c r="O1398" t="s">
        <v>31800</v>
      </c>
      <c r="P1398">
        <f>-524.679365910111 -37.6323797190537 -376.452899431027</f>
        <v>-938.7646450601917</v>
      </c>
      <c r="Q1398" t="s">
        <v>31801</v>
      </c>
      <c r="R1398" t="s">
        <v>31802</v>
      </c>
      <c r="S1398" t="s">
        <v>31803</v>
      </c>
      <c r="T1398" t="s">
        <v>31804</v>
      </c>
      <c r="U1398" t="s">
        <v>31805</v>
      </c>
      <c r="V1398" t="s">
        <v>31806</v>
      </c>
      <c r="W1398" t="s">
        <v>31807</v>
      </c>
      <c r="X1398" t="s">
        <v>31808</v>
      </c>
      <c r="Y1398" t="s">
        <v>31809</v>
      </c>
    </row>
    <row r="1399" spans="1:25" x14ac:dyDescent="0.3">
      <c r="A1399">
        <v>69900</v>
      </c>
      <c r="B1399" t="s">
        <v>31810</v>
      </c>
      <c r="C1399" t="s">
        <v>31811</v>
      </c>
      <c r="D1399" t="s">
        <v>31812</v>
      </c>
      <c r="E1399" t="s">
        <v>31813</v>
      </c>
      <c r="F1399" t="s">
        <v>31814</v>
      </c>
      <c r="G1399" t="s">
        <v>31815</v>
      </c>
      <c r="H1399" t="s">
        <v>31816</v>
      </c>
      <c r="I1399" t="s">
        <v>31817</v>
      </c>
      <c r="J1399" t="s">
        <v>31818</v>
      </c>
      <c r="K1399" t="s">
        <v>31819</v>
      </c>
      <c r="L1399" t="s">
        <v>31820</v>
      </c>
      <c r="M1399" t="s">
        <v>31821</v>
      </c>
      <c r="N1399" t="s">
        <v>31822</v>
      </c>
      <c r="O1399" t="s">
        <v>31823</v>
      </c>
      <c r="P1399">
        <f>-524.744625433484 -38.2288732342352 -377.656769337172</f>
        <v>-940.63026800489115</v>
      </c>
      <c r="Q1399" t="s">
        <v>31824</v>
      </c>
      <c r="R1399" t="s">
        <v>31825</v>
      </c>
      <c r="S1399" t="s">
        <v>31826</v>
      </c>
      <c r="T1399" t="s">
        <v>31827</v>
      </c>
      <c r="U1399" t="s">
        <v>31828</v>
      </c>
      <c r="V1399" t="s">
        <v>31829</v>
      </c>
      <c r="W1399" t="s">
        <v>31830</v>
      </c>
      <c r="X1399" t="s">
        <v>31831</v>
      </c>
      <c r="Y1399" t="s">
        <v>31832</v>
      </c>
    </row>
    <row r="1400" spans="1:25" x14ac:dyDescent="0.3">
      <c r="A1400">
        <v>69950</v>
      </c>
      <c r="B1400" t="s">
        <v>31833</v>
      </c>
      <c r="C1400" t="s">
        <v>31834</v>
      </c>
      <c r="D1400" t="s">
        <v>31835</v>
      </c>
      <c r="E1400" t="s">
        <v>31836</v>
      </c>
      <c r="F1400" t="s">
        <v>31837</v>
      </c>
      <c r="G1400" t="s">
        <v>31838</v>
      </c>
      <c r="H1400" t="s">
        <v>31839</v>
      </c>
      <c r="I1400" t="s">
        <v>31840</v>
      </c>
      <c r="J1400" t="s">
        <v>31841</v>
      </c>
      <c r="K1400" t="s">
        <v>31842</v>
      </c>
      <c r="L1400" t="s">
        <v>31843</v>
      </c>
      <c r="M1400" t="s">
        <v>31844</v>
      </c>
      <c r="N1400" t="s">
        <v>31845</v>
      </c>
      <c r="O1400" t="s">
        <v>31846</v>
      </c>
      <c r="P1400">
        <f>-524.840512810274 -38.7858278138046 -378.954002849493</f>
        <v>-942.58034347357261</v>
      </c>
      <c r="Q1400" t="s">
        <v>31847</v>
      </c>
      <c r="R1400" t="s">
        <v>31848</v>
      </c>
      <c r="S1400" t="s">
        <v>31849</v>
      </c>
      <c r="T1400" t="s">
        <v>31850</v>
      </c>
      <c r="U1400" t="s">
        <v>31851</v>
      </c>
      <c r="V1400" t="s">
        <v>31852</v>
      </c>
      <c r="W1400" t="s">
        <v>31853</v>
      </c>
      <c r="X1400" t="s">
        <v>31854</v>
      </c>
      <c r="Y1400" t="s">
        <v>31855</v>
      </c>
    </row>
    <row r="1401" spans="1:25" x14ac:dyDescent="0.3">
      <c r="A1401">
        <v>70000</v>
      </c>
      <c r="B1401" t="s">
        <v>31856</v>
      </c>
      <c r="C1401" t="s">
        <v>31857</v>
      </c>
      <c r="D1401" t="s">
        <v>31858</v>
      </c>
      <c r="E1401" t="s">
        <v>31859</v>
      </c>
      <c r="F1401" t="s">
        <v>31860</v>
      </c>
      <c r="G1401" t="s">
        <v>31861</v>
      </c>
      <c r="H1401" t="s">
        <v>31862</v>
      </c>
      <c r="I1401" t="s">
        <v>31863</v>
      </c>
      <c r="J1401" t="s">
        <v>31864</v>
      </c>
      <c r="K1401" t="s">
        <v>31865</v>
      </c>
      <c r="L1401" t="s">
        <v>31866</v>
      </c>
      <c r="M1401" t="s">
        <v>31867</v>
      </c>
      <c r="N1401" t="s">
        <v>31868</v>
      </c>
      <c r="O1401" t="s">
        <v>31869</v>
      </c>
      <c r="P1401">
        <f>-525.32217741848 -39.8135518664778 -381.905521675735</f>
        <v>-947.04125096069288</v>
      </c>
      <c r="Q1401" t="s">
        <v>31870</v>
      </c>
      <c r="R1401" t="s">
        <v>31871</v>
      </c>
      <c r="S1401" t="s">
        <v>31872</v>
      </c>
      <c r="T1401" t="s">
        <v>31873</v>
      </c>
      <c r="U1401" t="s">
        <v>31874</v>
      </c>
      <c r="V1401" t="s">
        <v>31875</v>
      </c>
      <c r="W1401" t="s">
        <v>31876</v>
      </c>
      <c r="X1401" t="s">
        <v>31877</v>
      </c>
      <c r="Y1401" t="s">
        <v>31878</v>
      </c>
    </row>
    <row r="1402" spans="1:25" x14ac:dyDescent="0.3">
      <c r="A1402">
        <v>70050</v>
      </c>
      <c r="B1402" t="s">
        <v>31879</v>
      </c>
      <c r="C1402" t="s">
        <v>31880</v>
      </c>
      <c r="D1402" t="s">
        <v>31881</v>
      </c>
      <c r="E1402" t="s">
        <v>31882</v>
      </c>
      <c r="F1402" t="s">
        <v>31883</v>
      </c>
      <c r="G1402" t="s">
        <v>31884</v>
      </c>
      <c r="H1402" t="s">
        <v>31885</v>
      </c>
      <c r="I1402" t="s">
        <v>31886</v>
      </c>
      <c r="J1402" t="s">
        <v>31887</v>
      </c>
      <c r="K1402" t="s">
        <v>31888</v>
      </c>
      <c r="L1402" t="s">
        <v>31889</v>
      </c>
      <c r="M1402" t="s">
        <v>31890</v>
      </c>
      <c r="N1402" t="s">
        <v>31891</v>
      </c>
      <c r="O1402" t="s">
        <v>31892</v>
      </c>
      <c r="P1402">
        <f>-525.612048950371 -40.3257260213418 -383.536367168286</f>
        <v>-949.47414213999878</v>
      </c>
      <c r="Q1402" t="s">
        <v>31893</v>
      </c>
      <c r="R1402" t="s">
        <v>31894</v>
      </c>
      <c r="S1402" t="s">
        <v>31895</v>
      </c>
      <c r="T1402" t="s">
        <v>31896</v>
      </c>
      <c r="U1402" t="s">
        <v>31897</v>
      </c>
      <c r="V1402" t="s">
        <v>31898</v>
      </c>
      <c r="W1402" t="s">
        <v>31899</v>
      </c>
      <c r="X1402" t="s">
        <v>31900</v>
      </c>
      <c r="Y1402" t="s">
        <v>31901</v>
      </c>
    </row>
    <row r="1403" spans="1:25" x14ac:dyDescent="0.3">
      <c r="A1403">
        <v>70100</v>
      </c>
      <c r="B1403" t="s">
        <v>31902</v>
      </c>
      <c r="C1403" t="s">
        <v>31903</v>
      </c>
      <c r="D1403" t="s">
        <v>31904</v>
      </c>
      <c r="E1403" t="s">
        <v>31905</v>
      </c>
      <c r="F1403" t="s">
        <v>31906</v>
      </c>
      <c r="G1403" t="s">
        <v>31907</v>
      </c>
      <c r="H1403" t="s">
        <v>31908</v>
      </c>
      <c r="I1403" t="s">
        <v>31909</v>
      </c>
      <c r="J1403" t="s">
        <v>31910</v>
      </c>
      <c r="K1403" t="s">
        <v>31911</v>
      </c>
      <c r="L1403" t="s">
        <v>31912</v>
      </c>
      <c r="M1403" t="s">
        <v>31913</v>
      </c>
      <c r="N1403" t="s">
        <v>31914</v>
      </c>
      <c r="O1403" t="s">
        <v>31915</v>
      </c>
      <c r="P1403">
        <f>-526.201143387111 -41.2497127716715 -386.910999751595</f>
        <v>-954.36185591037747</v>
      </c>
      <c r="Q1403" t="s">
        <v>31916</v>
      </c>
      <c r="R1403" t="s">
        <v>31917</v>
      </c>
      <c r="S1403" t="s">
        <v>31918</v>
      </c>
      <c r="T1403" t="s">
        <v>31919</v>
      </c>
      <c r="U1403" t="s">
        <v>31920</v>
      </c>
      <c r="V1403" t="s">
        <v>31921</v>
      </c>
      <c r="W1403" t="s">
        <v>31922</v>
      </c>
      <c r="X1403" t="s">
        <v>31923</v>
      </c>
      <c r="Y1403" t="s">
        <v>31924</v>
      </c>
    </row>
    <row r="1404" spans="1:25" x14ac:dyDescent="0.3">
      <c r="A1404">
        <v>70150</v>
      </c>
      <c r="B1404" t="s">
        <v>31925</v>
      </c>
      <c r="C1404" t="s">
        <v>31926</v>
      </c>
      <c r="D1404" t="s">
        <v>31927</v>
      </c>
      <c r="E1404" t="s">
        <v>31928</v>
      </c>
      <c r="F1404" t="s">
        <v>31929</v>
      </c>
      <c r="G1404" t="s">
        <v>31930</v>
      </c>
      <c r="H1404" t="s">
        <v>31931</v>
      </c>
      <c r="I1404" t="s">
        <v>31932</v>
      </c>
      <c r="J1404" t="s">
        <v>31933</v>
      </c>
      <c r="K1404" t="s">
        <v>31934</v>
      </c>
      <c r="L1404" t="s">
        <v>31935</v>
      </c>
      <c r="M1404" t="s">
        <v>31936</v>
      </c>
      <c r="N1404" t="s">
        <v>31937</v>
      </c>
      <c r="O1404" t="s">
        <v>31938</v>
      </c>
      <c r="P1404">
        <f>-526.685874300572 -42.009230502842 -390.424272309246</f>
        <v>-959.11937711266</v>
      </c>
      <c r="Q1404" t="s">
        <v>31939</v>
      </c>
      <c r="R1404" t="s">
        <v>31940</v>
      </c>
      <c r="S1404" t="s">
        <v>31941</v>
      </c>
      <c r="T1404" t="s">
        <v>31942</v>
      </c>
      <c r="U1404" t="s">
        <v>31943</v>
      </c>
      <c r="V1404" t="s">
        <v>31944</v>
      </c>
      <c r="W1404" t="s">
        <v>31945</v>
      </c>
      <c r="X1404" t="s">
        <v>31946</v>
      </c>
      <c r="Y1404" t="s">
        <v>31947</v>
      </c>
    </row>
    <row r="1405" spans="1:25" x14ac:dyDescent="0.3">
      <c r="A1405">
        <v>70200</v>
      </c>
      <c r="B1405" t="s">
        <v>31948</v>
      </c>
      <c r="C1405" t="s">
        <v>31949</v>
      </c>
      <c r="D1405" t="s">
        <v>31950</v>
      </c>
      <c r="E1405" t="s">
        <v>31951</v>
      </c>
      <c r="F1405" t="s">
        <v>31952</v>
      </c>
      <c r="G1405" t="s">
        <v>31953</v>
      </c>
      <c r="H1405" t="s">
        <v>31954</v>
      </c>
      <c r="I1405" t="s">
        <v>31955</v>
      </c>
      <c r="J1405" t="s">
        <v>31956</v>
      </c>
      <c r="K1405" t="s">
        <v>31957</v>
      </c>
      <c r="L1405" t="s">
        <v>31958</v>
      </c>
      <c r="M1405" t="s">
        <v>31959</v>
      </c>
      <c r="N1405" t="s">
        <v>31960</v>
      </c>
      <c r="O1405" t="s">
        <v>31961</v>
      </c>
      <c r="P1405">
        <f>-526.933361975559 -42.2649448925138 -392.210210025444</f>
        <v>-961.40851689351678</v>
      </c>
      <c r="Q1405" t="s">
        <v>31962</v>
      </c>
      <c r="R1405" t="s">
        <v>31963</v>
      </c>
      <c r="S1405" t="s">
        <v>31964</v>
      </c>
      <c r="T1405" t="s">
        <v>31965</v>
      </c>
      <c r="U1405" t="s">
        <v>31966</v>
      </c>
      <c r="V1405" t="s">
        <v>31967</v>
      </c>
      <c r="W1405" t="s">
        <v>31968</v>
      </c>
      <c r="X1405" t="s">
        <v>31969</v>
      </c>
      <c r="Y1405" t="s">
        <v>31970</v>
      </c>
    </row>
    <row r="1406" spans="1:25" x14ac:dyDescent="0.3">
      <c r="A1406">
        <v>70250</v>
      </c>
      <c r="B1406" t="s">
        <v>31971</v>
      </c>
      <c r="C1406" t="s">
        <v>31972</v>
      </c>
      <c r="D1406" t="s">
        <v>31973</v>
      </c>
      <c r="E1406" t="s">
        <v>31974</v>
      </c>
      <c r="F1406" t="s">
        <v>31975</v>
      </c>
      <c r="G1406" t="s">
        <v>31976</v>
      </c>
      <c r="H1406" t="s">
        <v>31977</v>
      </c>
      <c r="I1406" t="s">
        <v>31978</v>
      </c>
      <c r="J1406" t="s">
        <v>31979</v>
      </c>
      <c r="K1406" t="s">
        <v>31980</v>
      </c>
      <c r="L1406" t="s">
        <v>31981</v>
      </c>
      <c r="M1406" t="s">
        <v>31982</v>
      </c>
      <c r="N1406" t="s">
        <v>31983</v>
      </c>
      <c r="O1406" t="s">
        <v>31984</v>
      </c>
      <c r="P1406">
        <f>-527.212023010617 -42.3947488602716 -393.91627084201</f>
        <v>-963.5230427128987</v>
      </c>
      <c r="Q1406" t="s">
        <v>31985</v>
      </c>
      <c r="R1406" t="s">
        <v>31986</v>
      </c>
      <c r="S1406" t="s">
        <v>31987</v>
      </c>
      <c r="T1406" t="s">
        <v>31988</v>
      </c>
      <c r="U1406" t="s">
        <v>31989</v>
      </c>
      <c r="V1406" t="s">
        <v>31990</v>
      </c>
      <c r="W1406" t="s">
        <v>31991</v>
      </c>
      <c r="X1406" t="s">
        <v>31992</v>
      </c>
      <c r="Y1406" t="s">
        <v>31993</v>
      </c>
    </row>
    <row r="1407" spans="1:25" x14ac:dyDescent="0.3">
      <c r="A1407">
        <v>70300</v>
      </c>
      <c r="B1407" t="s">
        <v>31994</v>
      </c>
      <c r="C1407" t="s">
        <v>31995</v>
      </c>
      <c r="D1407" t="s">
        <v>31996</v>
      </c>
      <c r="E1407" t="s">
        <v>31997</v>
      </c>
      <c r="F1407" t="s">
        <v>31998</v>
      </c>
      <c r="G1407" t="s">
        <v>31999</v>
      </c>
      <c r="H1407" t="s">
        <v>32000</v>
      </c>
      <c r="I1407" t="s">
        <v>32001</v>
      </c>
      <c r="J1407" t="s">
        <v>32002</v>
      </c>
      <c r="K1407" t="s">
        <v>32003</v>
      </c>
      <c r="L1407" t="s">
        <v>32004</v>
      </c>
      <c r="M1407" t="s">
        <v>32005</v>
      </c>
      <c r="N1407" t="s">
        <v>32006</v>
      </c>
      <c r="O1407" t="s">
        <v>32007</v>
      </c>
      <c r="P1407">
        <f>-527.619777720322 -42.3221273000145 -397.191079815764</f>
        <v>-967.13298483610038</v>
      </c>
      <c r="Q1407" t="s">
        <v>32008</v>
      </c>
      <c r="R1407" t="s">
        <v>32009</v>
      </c>
      <c r="S1407" t="s">
        <v>32010</v>
      </c>
      <c r="T1407" t="s">
        <v>32011</v>
      </c>
      <c r="U1407" t="s">
        <v>32012</v>
      </c>
      <c r="V1407" t="s">
        <v>32013</v>
      </c>
      <c r="W1407" t="s">
        <v>32014</v>
      </c>
      <c r="X1407" t="s">
        <v>32015</v>
      </c>
      <c r="Y1407" t="s">
        <v>32016</v>
      </c>
    </row>
    <row r="1408" spans="1:25" x14ac:dyDescent="0.3">
      <c r="A1408">
        <v>70350</v>
      </c>
      <c r="B1408" t="s">
        <v>32017</v>
      </c>
      <c r="C1408" t="s">
        <v>32018</v>
      </c>
      <c r="D1408" t="s">
        <v>32019</v>
      </c>
      <c r="E1408" t="s">
        <v>32020</v>
      </c>
      <c r="F1408" t="s">
        <v>32021</v>
      </c>
      <c r="G1408" t="s">
        <v>32022</v>
      </c>
      <c r="H1408" t="s">
        <v>32023</v>
      </c>
      <c r="I1408" t="s">
        <v>32024</v>
      </c>
      <c r="J1408" t="s">
        <v>32025</v>
      </c>
      <c r="K1408" t="s">
        <v>32026</v>
      </c>
      <c r="L1408" t="s">
        <v>32027</v>
      </c>
      <c r="M1408" t="s">
        <v>32028</v>
      </c>
      <c r="N1408" t="s">
        <v>32029</v>
      </c>
      <c r="O1408" t="s">
        <v>32030</v>
      </c>
      <c r="P1408">
        <f>-527.820035966949 -42.8129900158428 -399.75684167133</f>
        <v>-970.38986765412187</v>
      </c>
      <c r="Q1408" t="s">
        <v>32031</v>
      </c>
      <c r="R1408" t="s">
        <v>32032</v>
      </c>
      <c r="S1408" t="s">
        <v>32033</v>
      </c>
      <c r="T1408" t="s">
        <v>32034</v>
      </c>
      <c r="U1408" t="s">
        <v>32035</v>
      </c>
      <c r="V1408" t="s">
        <v>32036</v>
      </c>
      <c r="W1408" t="s">
        <v>32037</v>
      </c>
      <c r="X1408" t="s">
        <v>32038</v>
      </c>
      <c r="Y1408" t="s">
        <v>32039</v>
      </c>
    </row>
    <row r="1409" spans="1:25" x14ac:dyDescent="0.3">
      <c r="A1409">
        <v>70400</v>
      </c>
      <c r="B1409" t="s">
        <v>32040</v>
      </c>
      <c r="C1409" t="s">
        <v>32041</v>
      </c>
      <c r="D1409" t="s">
        <v>32042</v>
      </c>
      <c r="E1409" t="s">
        <v>32043</v>
      </c>
      <c r="F1409" t="s">
        <v>32044</v>
      </c>
      <c r="G1409" t="s">
        <v>32045</v>
      </c>
      <c r="H1409" t="s">
        <v>32046</v>
      </c>
      <c r="I1409" t="s">
        <v>32047</v>
      </c>
      <c r="J1409" t="s">
        <v>32048</v>
      </c>
      <c r="K1409" t="s">
        <v>32049</v>
      </c>
      <c r="L1409" t="s">
        <v>32050</v>
      </c>
      <c r="M1409" t="s">
        <v>32051</v>
      </c>
      <c r="N1409" t="s">
        <v>32052</v>
      </c>
      <c r="O1409" t="s">
        <v>32053</v>
      </c>
      <c r="P1409">
        <f>-528.011093334032 -43.1645361183337 -400.789897980782</f>
        <v>-971.9655274331476</v>
      </c>
      <c r="Q1409" t="s">
        <v>32054</v>
      </c>
      <c r="R1409" t="s">
        <v>32055</v>
      </c>
      <c r="S1409" t="s">
        <v>32056</v>
      </c>
      <c r="T1409" t="s">
        <v>32057</v>
      </c>
      <c r="U1409" t="s">
        <v>32058</v>
      </c>
      <c r="V1409" t="s">
        <v>32059</v>
      </c>
      <c r="W1409" t="s">
        <v>32060</v>
      </c>
      <c r="X1409" t="s">
        <v>32061</v>
      </c>
      <c r="Y1409" t="s">
        <v>32062</v>
      </c>
    </row>
    <row r="1410" spans="1:25" x14ac:dyDescent="0.3">
      <c r="A1410">
        <v>70450</v>
      </c>
      <c r="B1410" t="s">
        <v>32063</v>
      </c>
      <c r="C1410" t="s">
        <v>32064</v>
      </c>
      <c r="D1410" t="s">
        <v>32065</v>
      </c>
      <c r="E1410" t="s">
        <v>32066</v>
      </c>
      <c r="F1410" t="s">
        <v>32067</v>
      </c>
      <c r="G1410" t="s">
        <v>32068</v>
      </c>
      <c r="H1410" t="s">
        <v>32069</v>
      </c>
      <c r="I1410" t="s">
        <v>32070</v>
      </c>
      <c r="J1410" t="s">
        <v>32071</v>
      </c>
      <c r="K1410" t="s">
        <v>32072</v>
      </c>
      <c r="L1410" t="s">
        <v>32073</v>
      </c>
      <c r="M1410" t="s">
        <v>32074</v>
      </c>
      <c r="N1410" t="s">
        <v>32075</v>
      </c>
      <c r="O1410" t="s">
        <v>32076</v>
      </c>
      <c r="P1410">
        <f>-528.59911664947 -42.9146061346507 -402.144125673787</f>
        <v>-973.65784845790779</v>
      </c>
      <c r="Q1410" t="s">
        <v>32077</v>
      </c>
      <c r="R1410" t="s">
        <v>32078</v>
      </c>
      <c r="S1410" t="s">
        <v>32079</v>
      </c>
      <c r="T1410" t="s">
        <v>32080</v>
      </c>
      <c r="U1410" t="s">
        <v>32081</v>
      </c>
      <c r="V1410" t="s">
        <v>32082</v>
      </c>
      <c r="W1410" t="s">
        <v>32083</v>
      </c>
      <c r="X1410" t="s">
        <v>32084</v>
      </c>
      <c r="Y1410" t="s">
        <v>32085</v>
      </c>
    </row>
    <row r="1411" spans="1:25" x14ac:dyDescent="0.3">
      <c r="A1411">
        <v>70500</v>
      </c>
      <c r="B1411" t="s">
        <v>32086</v>
      </c>
      <c r="C1411" t="s">
        <v>32087</v>
      </c>
      <c r="D1411" t="s">
        <v>32088</v>
      </c>
      <c r="E1411" t="s">
        <v>32089</v>
      </c>
      <c r="F1411" t="s">
        <v>32090</v>
      </c>
      <c r="G1411" t="s">
        <v>32091</v>
      </c>
      <c r="H1411" t="s">
        <v>32092</v>
      </c>
      <c r="I1411" t="s">
        <v>32093</v>
      </c>
      <c r="J1411" t="s">
        <v>32094</v>
      </c>
      <c r="K1411" t="s">
        <v>32095</v>
      </c>
      <c r="L1411" t="s">
        <v>32096</v>
      </c>
      <c r="M1411" t="s">
        <v>32097</v>
      </c>
      <c r="N1411" t="s">
        <v>32098</v>
      </c>
      <c r="O1411" t="s">
        <v>32099</v>
      </c>
      <c r="P1411">
        <f>-528.951286472947 -42.5867387331696 -402.609610510421</f>
        <v>-974.14763571653759</v>
      </c>
      <c r="Q1411" t="s">
        <v>32100</v>
      </c>
      <c r="R1411" t="s">
        <v>32101</v>
      </c>
      <c r="S1411" t="s">
        <v>32102</v>
      </c>
      <c r="T1411" t="s">
        <v>32103</v>
      </c>
      <c r="U1411" t="s">
        <v>32104</v>
      </c>
      <c r="V1411" t="s">
        <v>32105</v>
      </c>
      <c r="W1411" t="s">
        <v>32106</v>
      </c>
      <c r="X1411" t="s">
        <v>32107</v>
      </c>
      <c r="Y1411" t="s">
        <v>32108</v>
      </c>
    </row>
    <row r="1412" spans="1:25" x14ac:dyDescent="0.3">
      <c r="A1412">
        <v>70550</v>
      </c>
      <c r="B1412" t="s">
        <v>32109</v>
      </c>
      <c r="C1412" t="s">
        <v>32110</v>
      </c>
      <c r="D1412" t="s">
        <v>32111</v>
      </c>
      <c r="E1412" t="s">
        <v>32112</v>
      </c>
      <c r="F1412" t="s">
        <v>32113</v>
      </c>
      <c r="G1412" t="s">
        <v>32114</v>
      </c>
      <c r="H1412" t="s">
        <v>32115</v>
      </c>
      <c r="I1412" t="s">
        <v>32116</v>
      </c>
      <c r="J1412" t="s">
        <v>32117</v>
      </c>
      <c r="K1412" t="s">
        <v>32118</v>
      </c>
      <c r="L1412" t="s">
        <v>32119</v>
      </c>
      <c r="M1412" t="s">
        <v>32120</v>
      </c>
      <c r="N1412" t="s">
        <v>32121</v>
      </c>
      <c r="O1412" t="s">
        <v>32122</v>
      </c>
      <c r="P1412">
        <f>-529.159872116158 -42.1701722170928 -402.931506325222</f>
        <v>-974.26155065847286</v>
      </c>
      <c r="Q1412" t="s">
        <v>32123</v>
      </c>
      <c r="R1412" t="s">
        <v>32124</v>
      </c>
      <c r="S1412" t="s">
        <v>32125</v>
      </c>
      <c r="T1412" t="s">
        <v>32126</v>
      </c>
      <c r="U1412" t="s">
        <v>32127</v>
      </c>
      <c r="V1412" t="s">
        <v>32128</v>
      </c>
      <c r="W1412" t="s">
        <v>32129</v>
      </c>
      <c r="X1412" t="s">
        <v>32130</v>
      </c>
      <c r="Y1412" t="s">
        <v>32131</v>
      </c>
    </row>
    <row r="1413" spans="1:25" x14ac:dyDescent="0.3">
      <c r="A1413">
        <v>70600</v>
      </c>
      <c r="B1413" t="s">
        <v>32132</v>
      </c>
      <c r="C1413" t="s">
        <v>32133</v>
      </c>
      <c r="D1413" t="s">
        <v>32134</v>
      </c>
      <c r="E1413" t="s">
        <v>32135</v>
      </c>
      <c r="F1413" t="s">
        <v>32136</v>
      </c>
      <c r="G1413" t="s">
        <v>32137</v>
      </c>
      <c r="H1413" t="s">
        <v>32138</v>
      </c>
      <c r="I1413" t="s">
        <v>32139</v>
      </c>
      <c r="J1413" t="s">
        <v>32140</v>
      </c>
      <c r="K1413" t="s">
        <v>32141</v>
      </c>
      <c r="L1413" t="s">
        <v>32142</v>
      </c>
      <c r="M1413" t="s">
        <v>32143</v>
      </c>
      <c r="N1413" t="s">
        <v>32144</v>
      </c>
      <c r="O1413" t="s">
        <v>32145</v>
      </c>
      <c r="P1413">
        <f>-529.110891873814 -41.4750605000399 -403.34031146813</f>
        <v>-973.92626384198388</v>
      </c>
      <c r="Q1413" t="s">
        <v>32146</v>
      </c>
      <c r="R1413" t="s">
        <v>32147</v>
      </c>
      <c r="S1413" t="s">
        <v>32148</v>
      </c>
      <c r="T1413" t="s">
        <v>32149</v>
      </c>
      <c r="U1413" t="s">
        <v>32150</v>
      </c>
      <c r="V1413" t="s">
        <v>32151</v>
      </c>
      <c r="W1413" t="s">
        <v>32152</v>
      </c>
      <c r="X1413" t="s">
        <v>32153</v>
      </c>
      <c r="Y1413" t="s">
        <v>32154</v>
      </c>
    </row>
    <row r="1414" spans="1:25" x14ac:dyDescent="0.3">
      <c r="A1414">
        <v>70650</v>
      </c>
      <c r="B1414" t="s">
        <v>32155</v>
      </c>
      <c r="C1414" t="s">
        <v>32156</v>
      </c>
      <c r="D1414" t="s">
        <v>32157</v>
      </c>
      <c r="E1414" t="s">
        <v>32158</v>
      </c>
      <c r="F1414" t="s">
        <v>32159</v>
      </c>
      <c r="G1414" t="s">
        <v>32160</v>
      </c>
      <c r="H1414" t="s">
        <v>32161</v>
      </c>
      <c r="I1414" t="s">
        <v>32162</v>
      </c>
      <c r="J1414" t="s">
        <v>32163</v>
      </c>
      <c r="K1414" t="s">
        <v>32164</v>
      </c>
      <c r="L1414" t="s">
        <v>32165</v>
      </c>
      <c r="M1414" t="s">
        <v>32166</v>
      </c>
      <c r="N1414" t="s">
        <v>32167</v>
      </c>
      <c r="O1414" t="s">
        <v>32168</v>
      </c>
      <c r="P1414">
        <f>-528.894675715447 -41.3276154057626 -403.501993244614</f>
        <v>-973.72428436582356</v>
      </c>
      <c r="Q1414" t="s">
        <v>32169</v>
      </c>
      <c r="R1414" t="s">
        <v>32170</v>
      </c>
      <c r="S1414" t="s">
        <v>32171</v>
      </c>
      <c r="T1414" t="s">
        <v>32172</v>
      </c>
      <c r="U1414" t="s">
        <v>32173</v>
      </c>
      <c r="V1414" t="s">
        <v>32174</v>
      </c>
      <c r="W1414" t="s">
        <v>32175</v>
      </c>
      <c r="X1414" t="s">
        <v>32176</v>
      </c>
      <c r="Y1414" t="s">
        <v>32177</v>
      </c>
    </row>
    <row r="1415" spans="1:25" x14ac:dyDescent="0.3">
      <c r="A1415">
        <v>70700</v>
      </c>
      <c r="B1415" t="s">
        <v>32178</v>
      </c>
      <c r="C1415" t="s">
        <v>32179</v>
      </c>
      <c r="D1415" t="s">
        <v>32180</v>
      </c>
      <c r="E1415" t="s">
        <v>32181</v>
      </c>
      <c r="F1415" t="s">
        <v>32182</v>
      </c>
      <c r="G1415" t="s">
        <v>32183</v>
      </c>
      <c r="H1415" t="s">
        <v>32184</v>
      </c>
      <c r="I1415" t="s">
        <v>32185</v>
      </c>
      <c r="J1415" t="s">
        <v>32186</v>
      </c>
      <c r="K1415" t="s">
        <v>32187</v>
      </c>
      <c r="L1415" t="s">
        <v>32188</v>
      </c>
      <c r="M1415" t="s">
        <v>32189</v>
      </c>
      <c r="N1415" t="s">
        <v>32190</v>
      </c>
      <c r="O1415" t="s">
        <v>32191</v>
      </c>
      <c r="P1415">
        <f>-528.39473541029 -41.0208967704855 -403.570690931774</f>
        <v>-972.98632311254937</v>
      </c>
      <c r="Q1415" t="s">
        <v>32192</v>
      </c>
      <c r="R1415" t="s">
        <v>32193</v>
      </c>
      <c r="S1415" t="s">
        <v>32194</v>
      </c>
      <c r="T1415" t="s">
        <v>32195</v>
      </c>
      <c r="U1415" t="s">
        <v>32196</v>
      </c>
      <c r="V1415" t="s">
        <v>32197</v>
      </c>
      <c r="W1415" t="s">
        <v>32198</v>
      </c>
      <c r="X1415" t="s">
        <v>32199</v>
      </c>
      <c r="Y1415" t="s">
        <v>32200</v>
      </c>
    </row>
    <row r="1416" spans="1:25" x14ac:dyDescent="0.3">
      <c r="A1416">
        <v>70750</v>
      </c>
      <c r="B1416" t="s">
        <v>32201</v>
      </c>
      <c r="C1416" t="s">
        <v>32202</v>
      </c>
      <c r="D1416" t="s">
        <v>32203</v>
      </c>
      <c r="E1416" t="s">
        <v>32204</v>
      </c>
      <c r="F1416" t="s">
        <v>32205</v>
      </c>
      <c r="G1416" t="s">
        <v>32206</v>
      </c>
      <c r="H1416" t="s">
        <v>32207</v>
      </c>
      <c r="I1416" t="s">
        <v>32208</v>
      </c>
      <c r="J1416" t="s">
        <v>32209</v>
      </c>
      <c r="K1416" t="s">
        <v>32210</v>
      </c>
      <c r="L1416" t="s">
        <v>32211</v>
      </c>
      <c r="M1416" t="s">
        <v>32212</v>
      </c>
      <c r="N1416" t="s">
        <v>32213</v>
      </c>
      <c r="O1416" t="s">
        <v>32214</v>
      </c>
      <c r="P1416">
        <f>-528.12402527016 -40.876869374001 -403.455864749425</f>
        <v>-972.45675939358603</v>
      </c>
      <c r="Q1416" t="s">
        <v>32215</v>
      </c>
      <c r="R1416" t="s">
        <v>32216</v>
      </c>
      <c r="S1416" t="s">
        <v>32217</v>
      </c>
      <c r="T1416" t="s">
        <v>32218</v>
      </c>
      <c r="U1416" t="s">
        <v>32219</v>
      </c>
      <c r="V1416" t="s">
        <v>32220</v>
      </c>
      <c r="W1416" t="s">
        <v>32221</v>
      </c>
      <c r="X1416" t="s">
        <v>32222</v>
      </c>
      <c r="Y1416" t="s">
        <v>32223</v>
      </c>
    </row>
    <row r="1417" spans="1:25" x14ac:dyDescent="0.3">
      <c r="A1417">
        <v>70800</v>
      </c>
      <c r="B1417" t="s">
        <v>32224</v>
      </c>
      <c r="C1417" t="s">
        <v>32225</v>
      </c>
      <c r="D1417" t="s">
        <v>32226</v>
      </c>
      <c r="E1417" t="s">
        <v>32227</v>
      </c>
      <c r="F1417" t="s">
        <v>32228</v>
      </c>
      <c r="G1417" t="s">
        <v>32229</v>
      </c>
      <c r="H1417" t="s">
        <v>32230</v>
      </c>
      <c r="I1417" t="s">
        <v>32231</v>
      </c>
      <c r="J1417" t="s">
        <v>32232</v>
      </c>
      <c r="K1417" t="s">
        <v>32233</v>
      </c>
      <c r="L1417" t="s">
        <v>32234</v>
      </c>
      <c r="M1417" t="s">
        <v>32235</v>
      </c>
      <c r="N1417" t="s">
        <v>32236</v>
      </c>
      <c r="O1417" t="s">
        <v>32237</v>
      </c>
      <c r="P1417">
        <f>-528.178005999754 -41.0667064919373 -403.49846101176</f>
        <v>-972.74317350345132</v>
      </c>
      <c r="Q1417" t="s">
        <v>32238</v>
      </c>
      <c r="R1417" t="s">
        <v>32239</v>
      </c>
      <c r="S1417" t="s">
        <v>32240</v>
      </c>
      <c r="T1417" t="s">
        <v>32241</v>
      </c>
      <c r="U1417" t="s">
        <v>32242</v>
      </c>
      <c r="V1417" t="s">
        <v>32243</v>
      </c>
      <c r="W1417" t="s">
        <v>32244</v>
      </c>
      <c r="X1417" t="s">
        <v>32245</v>
      </c>
      <c r="Y1417" t="s">
        <v>32246</v>
      </c>
    </row>
    <row r="1418" spans="1:25" x14ac:dyDescent="0.3">
      <c r="A1418">
        <v>70850</v>
      </c>
      <c r="B1418" t="s">
        <v>32247</v>
      </c>
      <c r="C1418" t="s">
        <v>32248</v>
      </c>
      <c r="D1418" t="s">
        <v>32249</v>
      </c>
      <c r="E1418" t="s">
        <v>32250</v>
      </c>
      <c r="F1418" t="s">
        <v>32251</v>
      </c>
      <c r="G1418" t="s">
        <v>32252</v>
      </c>
      <c r="H1418" t="s">
        <v>32253</v>
      </c>
      <c r="I1418" t="s">
        <v>32254</v>
      </c>
      <c r="J1418" t="s">
        <v>32255</v>
      </c>
      <c r="K1418" t="s">
        <v>32256</v>
      </c>
      <c r="L1418" t="s">
        <v>32257</v>
      </c>
      <c r="M1418" t="s">
        <v>32258</v>
      </c>
      <c r="N1418" t="s">
        <v>32259</v>
      </c>
      <c r="O1418" t="s">
        <v>32260</v>
      </c>
      <c r="P1418">
        <f>-528.455066931823 -41.5221913752889 -403.901873408552</f>
        <v>-973.8791317156639</v>
      </c>
      <c r="Q1418" t="s">
        <v>32261</v>
      </c>
      <c r="R1418" t="s">
        <v>32262</v>
      </c>
      <c r="S1418" t="s">
        <v>32263</v>
      </c>
      <c r="T1418" t="s">
        <v>32264</v>
      </c>
      <c r="U1418" t="s">
        <v>32265</v>
      </c>
      <c r="V1418" t="s">
        <v>32266</v>
      </c>
      <c r="W1418" t="s">
        <v>32267</v>
      </c>
      <c r="X1418" t="s">
        <v>32268</v>
      </c>
      <c r="Y1418" t="s">
        <v>32269</v>
      </c>
    </row>
    <row r="1419" spans="1:25" x14ac:dyDescent="0.3">
      <c r="A1419">
        <v>70900</v>
      </c>
      <c r="B1419" t="s">
        <v>32270</v>
      </c>
      <c r="C1419" t="s">
        <v>32271</v>
      </c>
      <c r="D1419" t="s">
        <v>32272</v>
      </c>
      <c r="E1419" t="s">
        <v>32273</v>
      </c>
      <c r="F1419" t="s">
        <v>32274</v>
      </c>
      <c r="G1419" t="s">
        <v>32275</v>
      </c>
      <c r="H1419" t="s">
        <v>32276</v>
      </c>
      <c r="I1419" t="s">
        <v>32277</v>
      </c>
      <c r="J1419" t="s">
        <v>32278</v>
      </c>
      <c r="K1419" t="s">
        <v>32279</v>
      </c>
      <c r="L1419" t="s">
        <v>32280</v>
      </c>
      <c r="M1419" t="s">
        <v>32281</v>
      </c>
      <c r="N1419" t="s">
        <v>32282</v>
      </c>
      <c r="O1419" t="s">
        <v>32283</v>
      </c>
      <c r="P1419">
        <f>-528.680453074573 -41.9737267206979 -404.342131678955</f>
        <v>-974.99631147422588</v>
      </c>
      <c r="Q1419" t="s">
        <v>32284</v>
      </c>
      <c r="R1419" t="s">
        <v>32285</v>
      </c>
      <c r="S1419" t="s">
        <v>32286</v>
      </c>
      <c r="T1419" t="s">
        <v>32287</v>
      </c>
      <c r="U1419" t="s">
        <v>32288</v>
      </c>
      <c r="V1419" t="s">
        <v>32289</v>
      </c>
      <c r="W1419" t="s">
        <v>32290</v>
      </c>
      <c r="X1419" t="s">
        <v>32291</v>
      </c>
      <c r="Y1419" t="s">
        <v>32292</v>
      </c>
    </row>
    <row r="1420" spans="1:25" x14ac:dyDescent="0.3">
      <c r="A1420">
        <v>70950</v>
      </c>
      <c r="B1420" t="s">
        <v>32293</v>
      </c>
      <c r="C1420" t="s">
        <v>32294</v>
      </c>
      <c r="D1420" t="s">
        <v>32295</v>
      </c>
      <c r="E1420" t="s">
        <v>32296</v>
      </c>
      <c r="F1420" t="s">
        <v>32297</v>
      </c>
      <c r="G1420" t="s">
        <v>32298</v>
      </c>
      <c r="H1420" t="s">
        <v>32299</v>
      </c>
      <c r="I1420" t="s">
        <v>32300</v>
      </c>
      <c r="J1420" t="s">
        <v>32301</v>
      </c>
      <c r="K1420" t="s">
        <v>32302</v>
      </c>
      <c r="L1420" t="s">
        <v>32303</v>
      </c>
      <c r="M1420" t="s">
        <v>32304</v>
      </c>
      <c r="N1420" t="s">
        <v>32305</v>
      </c>
      <c r="O1420" t="s">
        <v>32306</v>
      </c>
      <c r="P1420">
        <f>-528.864749034289 -42.5863320060967 -404.962554502045</f>
        <v>-976.41363554243071</v>
      </c>
      <c r="Q1420" t="s">
        <v>32307</v>
      </c>
      <c r="R1420" t="s">
        <v>32308</v>
      </c>
      <c r="S1420" t="s">
        <v>32309</v>
      </c>
      <c r="T1420" t="s">
        <v>32310</v>
      </c>
      <c r="U1420" t="s">
        <v>32311</v>
      </c>
      <c r="V1420" t="s">
        <v>32312</v>
      </c>
      <c r="W1420" t="s">
        <v>32313</v>
      </c>
      <c r="X1420" t="s">
        <v>32314</v>
      </c>
      <c r="Y1420" t="s">
        <v>32315</v>
      </c>
    </row>
    <row r="1421" spans="1:25" x14ac:dyDescent="0.3">
      <c r="A1421">
        <v>71000</v>
      </c>
      <c r="B1421" t="s">
        <v>32316</v>
      </c>
      <c r="C1421" t="s">
        <v>32317</v>
      </c>
      <c r="D1421" t="s">
        <v>32318</v>
      </c>
      <c r="E1421" t="s">
        <v>32319</v>
      </c>
      <c r="F1421" t="s">
        <v>32320</v>
      </c>
      <c r="G1421" t="s">
        <v>32321</v>
      </c>
      <c r="H1421" t="s">
        <v>32322</v>
      </c>
      <c r="I1421" t="s">
        <v>32323</v>
      </c>
      <c r="J1421" t="s">
        <v>32324</v>
      </c>
      <c r="K1421" t="s">
        <v>32325</v>
      </c>
      <c r="L1421" t="s">
        <v>32326</v>
      </c>
      <c r="M1421" t="s">
        <v>32327</v>
      </c>
      <c r="N1421" t="s">
        <v>32328</v>
      </c>
      <c r="O1421" t="s">
        <v>32329</v>
      </c>
      <c r="P1421">
        <f>-529.367187354625 -44.289309928695 -406.935052922645</f>
        <v>-980.59155020596506</v>
      </c>
      <c r="Q1421" t="s">
        <v>32330</v>
      </c>
      <c r="R1421" t="s">
        <v>32331</v>
      </c>
      <c r="S1421" t="s">
        <v>32332</v>
      </c>
      <c r="T1421" t="s">
        <v>32333</v>
      </c>
      <c r="U1421" t="s">
        <v>32334</v>
      </c>
      <c r="V1421" t="s">
        <v>32335</v>
      </c>
      <c r="W1421" t="s">
        <v>32336</v>
      </c>
      <c r="X1421" t="s">
        <v>32337</v>
      </c>
      <c r="Y1421" t="s">
        <v>32338</v>
      </c>
    </row>
    <row r="1422" spans="1:25" x14ac:dyDescent="0.3">
      <c r="A1422">
        <v>71050</v>
      </c>
      <c r="B1422" t="s">
        <v>32339</v>
      </c>
      <c r="C1422" t="s">
        <v>32340</v>
      </c>
      <c r="D1422" t="s">
        <v>32341</v>
      </c>
      <c r="E1422" t="s">
        <v>32342</v>
      </c>
      <c r="F1422" t="s">
        <v>32343</v>
      </c>
      <c r="G1422" t="s">
        <v>32344</v>
      </c>
      <c r="H1422" t="s">
        <v>32345</v>
      </c>
      <c r="I1422" t="s">
        <v>32346</v>
      </c>
      <c r="J1422" t="s">
        <v>32347</v>
      </c>
      <c r="K1422" t="s">
        <v>32348</v>
      </c>
      <c r="L1422" t="s">
        <v>32349</v>
      </c>
      <c r="M1422" t="s">
        <v>32350</v>
      </c>
      <c r="N1422" t="s">
        <v>32351</v>
      </c>
      <c r="O1422" t="s">
        <v>32352</v>
      </c>
      <c r="P1422">
        <f>-529.400551213127 -45.8635284238605 -409.538113245233</f>
        <v>-984.80219288222042</v>
      </c>
      <c r="Q1422" t="s">
        <v>32353</v>
      </c>
      <c r="R1422" t="s">
        <v>32354</v>
      </c>
      <c r="S1422" t="s">
        <v>32355</v>
      </c>
      <c r="T1422" t="s">
        <v>32356</v>
      </c>
      <c r="U1422" t="s">
        <v>32357</v>
      </c>
      <c r="V1422" t="s">
        <v>32358</v>
      </c>
      <c r="W1422" t="s">
        <v>32359</v>
      </c>
      <c r="X1422" t="s">
        <v>32360</v>
      </c>
      <c r="Y1422" t="s">
        <v>32361</v>
      </c>
    </row>
    <row r="1423" spans="1:25" x14ac:dyDescent="0.3">
      <c r="A1423">
        <v>71100</v>
      </c>
      <c r="B1423" t="s">
        <v>32362</v>
      </c>
      <c r="C1423" t="s">
        <v>32363</v>
      </c>
      <c r="D1423" t="s">
        <v>32364</v>
      </c>
      <c r="E1423" t="s">
        <v>32365</v>
      </c>
      <c r="F1423" t="s">
        <v>32366</v>
      </c>
      <c r="G1423" t="s">
        <v>32367</v>
      </c>
      <c r="H1423" t="s">
        <v>32368</v>
      </c>
      <c r="I1423" t="s">
        <v>32369</v>
      </c>
      <c r="J1423" t="s">
        <v>32370</v>
      </c>
      <c r="K1423" t="s">
        <v>32371</v>
      </c>
      <c r="L1423" t="s">
        <v>32372</v>
      </c>
      <c r="M1423" t="s">
        <v>32373</v>
      </c>
      <c r="N1423" t="s">
        <v>32374</v>
      </c>
      <c r="O1423" t="s">
        <v>32375</v>
      </c>
      <c r="P1423">
        <f>-529.351768684535 -46.3828832954287 -410.711196840201</f>
        <v>-986.44584882016466</v>
      </c>
      <c r="Q1423" t="s">
        <v>32376</v>
      </c>
      <c r="R1423" t="s">
        <v>32377</v>
      </c>
      <c r="S1423" t="s">
        <v>32378</v>
      </c>
      <c r="T1423" t="s">
        <v>32379</v>
      </c>
      <c r="U1423" t="s">
        <v>32380</v>
      </c>
      <c r="V1423" t="s">
        <v>32381</v>
      </c>
      <c r="W1423" t="s">
        <v>32382</v>
      </c>
      <c r="X1423" t="s">
        <v>32383</v>
      </c>
      <c r="Y1423" t="s">
        <v>32384</v>
      </c>
    </row>
    <row r="1424" spans="1:25" x14ac:dyDescent="0.3">
      <c r="A1424">
        <v>71150</v>
      </c>
      <c r="B1424" t="s">
        <v>32385</v>
      </c>
      <c r="C1424" t="s">
        <v>32386</v>
      </c>
      <c r="D1424" t="s">
        <v>32387</v>
      </c>
      <c r="E1424" t="s">
        <v>32388</v>
      </c>
      <c r="F1424" t="s">
        <v>32389</v>
      </c>
      <c r="G1424" t="s">
        <v>32390</v>
      </c>
      <c r="H1424" t="s">
        <v>32391</v>
      </c>
      <c r="I1424" t="s">
        <v>32392</v>
      </c>
      <c r="J1424" t="s">
        <v>32393</v>
      </c>
      <c r="K1424" t="s">
        <v>32394</v>
      </c>
      <c r="L1424" t="s">
        <v>32395</v>
      </c>
      <c r="M1424" t="s">
        <v>32396</v>
      </c>
      <c r="N1424" t="s">
        <v>32397</v>
      </c>
      <c r="O1424" t="s">
        <v>32398</v>
      </c>
      <c r="P1424">
        <f>-529.405989349131 -47.1211324846945 -412.438714878727</f>
        <v>-988.96583671255257</v>
      </c>
      <c r="Q1424" t="s">
        <v>32399</v>
      </c>
      <c r="R1424" t="s">
        <v>32400</v>
      </c>
      <c r="S1424" t="s">
        <v>32401</v>
      </c>
      <c r="T1424" t="s">
        <v>32402</v>
      </c>
      <c r="U1424" t="s">
        <v>32403</v>
      </c>
      <c r="V1424" t="s">
        <v>32404</v>
      </c>
      <c r="W1424" t="s">
        <v>32405</v>
      </c>
      <c r="X1424" t="s">
        <v>32406</v>
      </c>
      <c r="Y1424" t="s">
        <v>32407</v>
      </c>
    </row>
    <row r="1425" spans="1:25" x14ac:dyDescent="0.3">
      <c r="A1425">
        <v>71200</v>
      </c>
      <c r="B1425" t="s">
        <v>32408</v>
      </c>
      <c r="C1425" t="s">
        <v>32409</v>
      </c>
      <c r="D1425" t="s">
        <v>32410</v>
      </c>
      <c r="E1425" t="s">
        <v>32411</v>
      </c>
      <c r="F1425" t="s">
        <v>32412</v>
      </c>
      <c r="G1425" t="s">
        <v>32413</v>
      </c>
      <c r="H1425" t="s">
        <v>32414</v>
      </c>
      <c r="I1425" t="s">
        <v>32415</v>
      </c>
      <c r="J1425" t="s">
        <v>32416</v>
      </c>
      <c r="K1425" t="s">
        <v>32417</v>
      </c>
      <c r="L1425" t="s">
        <v>32418</v>
      </c>
      <c r="M1425" t="s">
        <v>32419</v>
      </c>
      <c r="N1425" t="s">
        <v>32420</v>
      </c>
      <c r="O1425" t="s">
        <v>32421</v>
      </c>
      <c r="P1425">
        <f>-529.453905843134 -47.7075050198894 -413.057701392796</f>
        <v>-990.21911225581925</v>
      </c>
      <c r="Q1425" t="s">
        <v>32422</v>
      </c>
      <c r="R1425" t="s">
        <v>32423</v>
      </c>
      <c r="S1425" t="s">
        <v>32424</v>
      </c>
      <c r="T1425" t="s">
        <v>32425</v>
      </c>
      <c r="U1425" t="s">
        <v>32426</v>
      </c>
      <c r="V1425" t="s">
        <v>32427</v>
      </c>
      <c r="W1425" t="s">
        <v>32428</v>
      </c>
      <c r="X1425" t="s">
        <v>32429</v>
      </c>
      <c r="Y1425" t="s">
        <v>32430</v>
      </c>
    </row>
    <row r="1426" spans="1:25" x14ac:dyDescent="0.3">
      <c r="A1426">
        <v>71250</v>
      </c>
      <c r="B1426" t="s">
        <v>32431</v>
      </c>
      <c r="C1426" t="s">
        <v>32432</v>
      </c>
      <c r="D1426" t="s">
        <v>32433</v>
      </c>
      <c r="E1426" t="s">
        <v>32434</v>
      </c>
      <c r="F1426" t="s">
        <v>32435</v>
      </c>
      <c r="G1426" t="s">
        <v>32436</v>
      </c>
      <c r="H1426" t="s">
        <v>32437</v>
      </c>
      <c r="I1426" t="s">
        <v>32438</v>
      </c>
      <c r="J1426" t="s">
        <v>32439</v>
      </c>
      <c r="K1426" t="s">
        <v>32440</v>
      </c>
      <c r="L1426" t="s">
        <v>32441</v>
      </c>
      <c r="M1426" t="s">
        <v>32442</v>
      </c>
      <c r="N1426" t="s">
        <v>32443</v>
      </c>
      <c r="O1426" t="s">
        <v>32444</v>
      </c>
      <c r="P1426">
        <f>-529.209110746889 -48.9487302813695 -413.685102589228</f>
        <v>-991.84294361748653</v>
      </c>
      <c r="Q1426" t="s">
        <v>32445</v>
      </c>
      <c r="R1426" t="s">
        <v>32446</v>
      </c>
      <c r="S1426" t="s">
        <v>32447</v>
      </c>
      <c r="T1426" t="s">
        <v>32448</v>
      </c>
      <c r="U1426" t="s">
        <v>32449</v>
      </c>
      <c r="V1426" t="s">
        <v>32450</v>
      </c>
      <c r="W1426" t="s">
        <v>32451</v>
      </c>
      <c r="X1426" t="s">
        <v>32452</v>
      </c>
      <c r="Y1426" t="s">
        <v>32453</v>
      </c>
    </row>
    <row r="1427" spans="1:25" x14ac:dyDescent="0.3">
      <c r="A1427">
        <v>71300</v>
      </c>
      <c r="B1427" t="s">
        <v>32454</v>
      </c>
      <c r="C1427" t="s">
        <v>32455</v>
      </c>
      <c r="D1427" t="s">
        <v>32456</v>
      </c>
      <c r="E1427" t="s">
        <v>32457</v>
      </c>
      <c r="F1427" t="s">
        <v>32458</v>
      </c>
      <c r="G1427" t="s">
        <v>32459</v>
      </c>
      <c r="H1427" t="s">
        <v>32460</v>
      </c>
      <c r="I1427" t="s">
        <v>32461</v>
      </c>
      <c r="J1427" t="s">
        <v>32462</v>
      </c>
      <c r="K1427" t="s">
        <v>32463</v>
      </c>
      <c r="L1427" t="s">
        <v>32464</v>
      </c>
      <c r="M1427" t="s">
        <v>32465</v>
      </c>
      <c r="N1427" t="s">
        <v>32466</v>
      </c>
      <c r="O1427" t="s">
        <v>32467</v>
      </c>
      <c r="P1427">
        <f>-528.993604300182 -49.3151261056457 -413.731094677451</f>
        <v>-992.03982508327874</v>
      </c>
      <c r="Q1427" t="s">
        <v>32468</v>
      </c>
      <c r="R1427" t="s">
        <v>32469</v>
      </c>
      <c r="S1427" t="s">
        <v>32470</v>
      </c>
      <c r="T1427" t="s">
        <v>32471</v>
      </c>
      <c r="U1427" t="s">
        <v>32472</v>
      </c>
      <c r="V1427" t="s">
        <v>32473</v>
      </c>
      <c r="W1427" t="s">
        <v>32474</v>
      </c>
      <c r="X1427" t="s">
        <v>32475</v>
      </c>
      <c r="Y1427" t="s">
        <v>32476</v>
      </c>
    </row>
    <row r="1428" spans="1:25" x14ac:dyDescent="0.3">
      <c r="A1428">
        <v>71350</v>
      </c>
      <c r="B1428" t="s">
        <v>32477</v>
      </c>
      <c r="C1428" t="s">
        <v>32478</v>
      </c>
      <c r="D1428" t="s">
        <v>32479</v>
      </c>
      <c r="E1428" t="s">
        <v>32480</v>
      </c>
      <c r="F1428" t="s">
        <v>32481</v>
      </c>
      <c r="G1428" t="s">
        <v>32482</v>
      </c>
      <c r="H1428" t="s">
        <v>32483</v>
      </c>
      <c r="I1428" t="s">
        <v>32484</v>
      </c>
      <c r="J1428" t="s">
        <v>32485</v>
      </c>
      <c r="K1428" t="s">
        <v>32486</v>
      </c>
      <c r="L1428" t="s">
        <v>32487</v>
      </c>
      <c r="M1428" t="s">
        <v>32488</v>
      </c>
      <c r="N1428" t="s">
        <v>32489</v>
      </c>
      <c r="O1428" t="s">
        <v>32490</v>
      </c>
      <c r="P1428">
        <f>-528.730975135439 -49.6808616376829 -413.620280506277</f>
        <v>-992.03211727939902</v>
      </c>
      <c r="Q1428" t="s">
        <v>32491</v>
      </c>
      <c r="R1428" t="s">
        <v>32492</v>
      </c>
      <c r="S1428" t="s">
        <v>32493</v>
      </c>
      <c r="T1428" t="s">
        <v>32494</v>
      </c>
      <c r="U1428" t="s">
        <v>32495</v>
      </c>
      <c r="V1428" t="s">
        <v>32496</v>
      </c>
      <c r="W1428" t="s">
        <v>32497</v>
      </c>
      <c r="X1428" t="s">
        <v>32498</v>
      </c>
      <c r="Y1428" t="s">
        <v>32499</v>
      </c>
    </row>
    <row r="1429" spans="1:25" x14ac:dyDescent="0.3">
      <c r="A1429">
        <v>71400</v>
      </c>
      <c r="B1429" t="s">
        <v>32500</v>
      </c>
      <c r="C1429" t="s">
        <v>32501</v>
      </c>
      <c r="D1429" t="s">
        <v>32502</v>
      </c>
      <c r="E1429" t="s">
        <v>32503</v>
      </c>
      <c r="F1429" t="s">
        <v>32504</v>
      </c>
      <c r="G1429" t="s">
        <v>32505</v>
      </c>
      <c r="H1429" t="s">
        <v>32506</v>
      </c>
      <c r="I1429" t="s">
        <v>32507</v>
      </c>
      <c r="J1429" t="s">
        <v>32508</v>
      </c>
      <c r="K1429" t="s">
        <v>32509</v>
      </c>
      <c r="L1429" t="s">
        <v>32510</v>
      </c>
      <c r="M1429" t="s">
        <v>32511</v>
      </c>
      <c r="N1429" t="s">
        <v>32512</v>
      </c>
      <c r="O1429" t="s">
        <v>32513</v>
      </c>
      <c r="P1429">
        <f>-528.106473172896 -50.0849436758283 -413.136304294024</f>
        <v>-991.32772114274826</v>
      </c>
      <c r="Q1429" t="s">
        <v>32514</v>
      </c>
      <c r="R1429" t="s">
        <v>32515</v>
      </c>
      <c r="S1429" t="s">
        <v>32516</v>
      </c>
      <c r="T1429" t="s">
        <v>32517</v>
      </c>
      <c r="U1429" t="s">
        <v>32518</v>
      </c>
      <c r="V1429" t="s">
        <v>32519</v>
      </c>
      <c r="W1429" t="s">
        <v>32520</v>
      </c>
      <c r="X1429" t="s">
        <v>32521</v>
      </c>
      <c r="Y1429" t="s">
        <v>32522</v>
      </c>
    </row>
    <row r="1430" spans="1:25" x14ac:dyDescent="0.3">
      <c r="A1430">
        <v>71450</v>
      </c>
      <c r="B1430" t="s">
        <v>32523</v>
      </c>
      <c r="C1430" t="s">
        <v>32524</v>
      </c>
      <c r="D1430" t="s">
        <v>32525</v>
      </c>
      <c r="E1430" t="s">
        <v>32526</v>
      </c>
      <c r="F1430" t="s">
        <v>32527</v>
      </c>
      <c r="G1430" t="s">
        <v>32528</v>
      </c>
      <c r="H1430" t="s">
        <v>32529</v>
      </c>
      <c r="I1430" t="s">
        <v>32530</v>
      </c>
      <c r="J1430" t="s">
        <v>32531</v>
      </c>
      <c r="K1430" t="s">
        <v>32532</v>
      </c>
      <c r="L1430" t="s">
        <v>32533</v>
      </c>
      <c r="M1430" t="s">
        <v>32534</v>
      </c>
      <c r="N1430" t="s">
        <v>32535</v>
      </c>
      <c r="O1430" t="s">
        <v>32536</v>
      </c>
      <c r="P1430">
        <f>-527.979389767026 -50.3343517175699 -412.420140884884</f>
        <v>-990.73388236947994</v>
      </c>
      <c r="Q1430" t="s">
        <v>32537</v>
      </c>
      <c r="R1430" t="s">
        <v>32538</v>
      </c>
      <c r="S1430" t="s">
        <v>32539</v>
      </c>
      <c r="T1430" t="s">
        <v>32540</v>
      </c>
      <c r="U1430" t="s">
        <v>32541</v>
      </c>
      <c r="V1430" t="s">
        <v>32542</v>
      </c>
      <c r="W1430" t="s">
        <v>32543</v>
      </c>
      <c r="X1430" t="s">
        <v>32544</v>
      </c>
      <c r="Y1430" t="s">
        <v>32545</v>
      </c>
    </row>
    <row r="1431" spans="1:25" x14ac:dyDescent="0.3">
      <c r="A1431">
        <v>71500</v>
      </c>
      <c r="B1431" t="s">
        <v>32546</v>
      </c>
      <c r="C1431" t="s">
        <v>32547</v>
      </c>
      <c r="D1431" t="s">
        <v>32548</v>
      </c>
      <c r="E1431" t="s">
        <v>32549</v>
      </c>
      <c r="F1431" t="s">
        <v>32550</v>
      </c>
      <c r="G1431" t="s">
        <v>32551</v>
      </c>
      <c r="H1431" t="s">
        <v>32552</v>
      </c>
      <c r="I1431" t="s">
        <v>32553</v>
      </c>
      <c r="J1431" t="s">
        <v>32554</v>
      </c>
      <c r="K1431" t="s">
        <v>32555</v>
      </c>
      <c r="L1431" t="s">
        <v>32556</v>
      </c>
      <c r="M1431" t="s">
        <v>32557</v>
      </c>
      <c r="N1431" t="s">
        <v>32558</v>
      </c>
      <c r="O1431" t="s">
        <v>32559</v>
      </c>
      <c r="P1431">
        <f>-527.933460364447 -50.4816756416164 -411.969500054234</f>
        <v>-990.38463606029745</v>
      </c>
      <c r="Q1431" t="s">
        <v>32560</v>
      </c>
      <c r="R1431" t="s">
        <v>32561</v>
      </c>
      <c r="S1431" t="s">
        <v>32562</v>
      </c>
      <c r="T1431" t="s">
        <v>32563</v>
      </c>
      <c r="U1431" t="s">
        <v>32564</v>
      </c>
      <c r="V1431" t="s">
        <v>32565</v>
      </c>
      <c r="W1431" t="s">
        <v>32566</v>
      </c>
      <c r="X1431" t="s">
        <v>32567</v>
      </c>
      <c r="Y1431" t="s">
        <v>32568</v>
      </c>
    </row>
    <row r="1432" spans="1:25" x14ac:dyDescent="0.3">
      <c r="A1432">
        <v>71550</v>
      </c>
      <c r="B1432" t="s">
        <v>32569</v>
      </c>
      <c r="C1432" t="s">
        <v>32570</v>
      </c>
      <c r="D1432" t="s">
        <v>32571</v>
      </c>
      <c r="E1432" t="s">
        <v>32572</v>
      </c>
      <c r="F1432" t="s">
        <v>32573</v>
      </c>
      <c r="G1432" t="s">
        <v>32574</v>
      </c>
      <c r="H1432" t="s">
        <v>32575</v>
      </c>
      <c r="I1432" t="s">
        <v>32576</v>
      </c>
      <c r="J1432" t="s">
        <v>32577</v>
      </c>
      <c r="K1432" t="s">
        <v>32578</v>
      </c>
      <c r="L1432" t="s">
        <v>32579</v>
      </c>
      <c r="M1432" t="s">
        <v>32580</v>
      </c>
      <c r="N1432" t="s">
        <v>32581</v>
      </c>
      <c r="O1432" t="s">
        <v>32582</v>
      </c>
      <c r="P1432">
        <f>-527.878685209823 -50.6048311757572 -411.54504981973</f>
        <v>-990.0285662053102</v>
      </c>
      <c r="Q1432" t="s">
        <v>32583</v>
      </c>
      <c r="R1432" t="s">
        <v>32584</v>
      </c>
      <c r="S1432" t="s">
        <v>32585</v>
      </c>
      <c r="T1432" t="s">
        <v>32586</v>
      </c>
      <c r="U1432" t="s">
        <v>32587</v>
      </c>
      <c r="V1432" t="s">
        <v>32588</v>
      </c>
      <c r="W1432" t="s">
        <v>32589</v>
      </c>
      <c r="X1432" t="s">
        <v>32590</v>
      </c>
      <c r="Y1432" t="s">
        <v>32591</v>
      </c>
    </row>
    <row r="1433" spans="1:25" x14ac:dyDescent="0.3">
      <c r="A1433">
        <v>71600</v>
      </c>
      <c r="B1433" t="s">
        <v>32592</v>
      </c>
      <c r="C1433" t="s">
        <v>32593</v>
      </c>
      <c r="D1433" t="s">
        <v>32594</v>
      </c>
      <c r="E1433" t="s">
        <v>32595</v>
      </c>
      <c r="F1433" t="s">
        <v>32596</v>
      </c>
      <c r="G1433" t="s">
        <v>32597</v>
      </c>
      <c r="H1433" t="s">
        <v>32598</v>
      </c>
      <c r="I1433" t="s">
        <v>32599</v>
      </c>
      <c r="J1433" t="s">
        <v>32600</v>
      </c>
      <c r="K1433" t="s">
        <v>32601</v>
      </c>
      <c r="L1433" t="s">
        <v>32602</v>
      </c>
      <c r="M1433" t="s">
        <v>32603</v>
      </c>
      <c r="N1433" t="s">
        <v>32604</v>
      </c>
      <c r="O1433" t="s">
        <v>32605</v>
      </c>
      <c r="P1433">
        <f>-527.767899910312 -50.3632495832458 -410.732905816389</f>
        <v>-988.86405530994682</v>
      </c>
      <c r="Q1433" t="s">
        <v>32606</v>
      </c>
      <c r="R1433" t="s">
        <v>32607</v>
      </c>
      <c r="S1433" t="s">
        <v>32608</v>
      </c>
      <c r="T1433" t="s">
        <v>32609</v>
      </c>
      <c r="U1433" t="s">
        <v>32610</v>
      </c>
      <c r="V1433" t="s">
        <v>32611</v>
      </c>
      <c r="W1433" t="s">
        <v>32612</v>
      </c>
      <c r="X1433" t="s">
        <v>32613</v>
      </c>
      <c r="Y1433" t="s">
        <v>32614</v>
      </c>
    </row>
    <row r="1434" spans="1:25" x14ac:dyDescent="0.3">
      <c r="A1434">
        <v>71650</v>
      </c>
      <c r="B1434" t="s">
        <v>32615</v>
      </c>
      <c r="C1434" t="s">
        <v>32616</v>
      </c>
      <c r="D1434" t="s">
        <v>32617</v>
      </c>
      <c r="E1434" t="s">
        <v>32618</v>
      </c>
      <c r="F1434" t="s">
        <v>32619</v>
      </c>
      <c r="G1434" t="s">
        <v>32620</v>
      </c>
      <c r="H1434" t="s">
        <v>32621</v>
      </c>
      <c r="I1434" t="s">
        <v>32622</v>
      </c>
      <c r="J1434" t="s">
        <v>32623</v>
      </c>
      <c r="K1434" t="s">
        <v>32624</v>
      </c>
      <c r="L1434" t="s">
        <v>32625</v>
      </c>
      <c r="M1434" t="s">
        <v>32626</v>
      </c>
      <c r="N1434" t="s">
        <v>32627</v>
      </c>
      <c r="O1434" t="s">
        <v>32628</v>
      </c>
      <c r="P1434">
        <f>-527.780652309444 -50.2831435839219 -410.327430339784</f>
        <v>-988.39122623314984</v>
      </c>
      <c r="Q1434" t="s">
        <v>32629</v>
      </c>
      <c r="R1434" t="s">
        <v>32630</v>
      </c>
      <c r="S1434" t="s">
        <v>32631</v>
      </c>
      <c r="T1434" t="s">
        <v>32632</v>
      </c>
      <c r="U1434" t="s">
        <v>32633</v>
      </c>
      <c r="V1434" t="s">
        <v>32634</v>
      </c>
      <c r="W1434" t="s">
        <v>32635</v>
      </c>
      <c r="X1434" t="s">
        <v>32636</v>
      </c>
      <c r="Y1434" t="s">
        <v>32637</v>
      </c>
    </row>
    <row r="1435" spans="1:25" x14ac:dyDescent="0.3">
      <c r="A1435">
        <v>71700</v>
      </c>
      <c r="B1435" t="s">
        <v>32638</v>
      </c>
      <c r="C1435" t="s">
        <v>32639</v>
      </c>
      <c r="D1435" t="s">
        <v>32640</v>
      </c>
      <c r="E1435" t="s">
        <v>32641</v>
      </c>
      <c r="F1435" t="s">
        <v>32642</v>
      </c>
      <c r="G1435" t="s">
        <v>32643</v>
      </c>
      <c r="H1435" t="s">
        <v>32644</v>
      </c>
      <c r="I1435" t="s">
        <v>32645</v>
      </c>
      <c r="J1435" t="s">
        <v>32646</v>
      </c>
      <c r="K1435" t="s">
        <v>32647</v>
      </c>
      <c r="L1435" t="s">
        <v>32648</v>
      </c>
      <c r="M1435" t="s">
        <v>32649</v>
      </c>
      <c r="N1435" t="s">
        <v>32650</v>
      </c>
      <c r="O1435" t="s">
        <v>32651</v>
      </c>
      <c r="P1435">
        <f>-527.521414395176 -50.1360165572639 -409.437161685916</f>
        <v>-987.09459263835583</v>
      </c>
      <c r="Q1435" t="s">
        <v>32652</v>
      </c>
      <c r="R1435" t="s">
        <v>32653</v>
      </c>
      <c r="S1435" t="s">
        <v>32654</v>
      </c>
      <c r="T1435" t="s">
        <v>32655</v>
      </c>
      <c r="U1435" t="s">
        <v>32656</v>
      </c>
      <c r="V1435" t="s">
        <v>32657</v>
      </c>
      <c r="W1435" t="s">
        <v>32658</v>
      </c>
      <c r="X1435" t="s">
        <v>32659</v>
      </c>
      <c r="Y1435" t="s">
        <v>32660</v>
      </c>
    </row>
    <row r="1436" spans="1:25" x14ac:dyDescent="0.3">
      <c r="A1436">
        <v>71750</v>
      </c>
      <c r="B1436" t="s">
        <v>32661</v>
      </c>
      <c r="C1436" t="s">
        <v>32662</v>
      </c>
      <c r="D1436" t="s">
        <v>32663</v>
      </c>
      <c r="E1436" t="s">
        <v>32664</v>
      </c>
      <c r="F1436" t="s">
        <v>32665</v>
      </c>
      <c r="G1436" t="s">
        <v>32666</v>
      </c>
      <c r="H1436" t="s">
        <v>32667</v>
      </c>
      <c r="I1436" t="s">
        <v>32668</v>
      </c>
      <c r="J1436" t="s">
        <v>32669</v>
      </c>
      <c r="K1436" t="s">
        <v>32670</v>
      </c>
      <c r="L1436" t="s">
        <v>32671</v>
      </c>
      <c r="M1436" t="s">
        <v>32672</v>
      </c>
      <c r="N1436" t="s">
        <v>32673</v>
      </c>
      <c r="O1436" t="s">
        <v>32674</v>
      </c>
      <c r="P1436">
        <f>-527.278310280373 -50.0743195840182 -408.951351362528</f>
        <v>-986.30398122691918</v>
      </c>
      <c r="Q1436" t="s">
        <v>32675</v>
      </c>
      <c r="R1436" t="s">
        <v>32676</v>
      </c>
      <c r="S1436" t="s">
        <v>32677</v>
      </c>
      <c r="T1436" t="s">
        <v>32678</v>
      </c>
      <c r="U1436" t="s">
        <v>32679</v>
      </c>
      <c r="V1436" t="s">
        <v>32680</v>
      </c>
      <c r="W1436" t="s">
        <v>32681</v>
      </c>
      <c r="X1436" t="s">
        <v>32682</v>
      </c>
      <c r="Y1436" t="s">
        <v>32683</v>
      </c>
    </row>
    <row r="1437" spans="1:25" x14ac:dyDescent="0.3">
      <c r="A1437">
        <v>71800</v>
      </c>
      <c r="B1437" t="s">
        <v>32684</v>
      </c>
      <c r="C1437" t="s">
        <v>32685</v>
      </c>
      <c r="D1437" t="s">
        <v>32686</v>
      </c>
      <c r="E1437" t="s">
        <v>32687</v>
      </c>
      <c r="F1437" t="s">
        <v>32688</v>
      </c>
      <c r="G1437" t="s">
        <v>32689</v>
      </c>
      <c r="H1437" t="s">
        <v>32690</v>
      </c>
      <c r="I1437" t="s">
        <v>32691</v>
      </c>
      <c r="J1437" t="s">
        <v>32692</v>
      </c>
      <c r="K1437" t="s">
        <v>32693</v>
      </c>
      <c r="L1437" t="s">
        <v>32694</v>
      </c>
      <c r="M1437" t="s">
        <v>32695</v>
      </c>
      <c r="N1437" t="s">
        <v>32696</v>
      </c>
      <c r="O1437" t="s">
        <v>32697</v>
      </c>
      <c r="P1437">
        <f>-526.700670465079 -49.7180596441335 -407.841748581825</f>
        <v>-984.26047869103763</v>
      </c>
      <c r="Q1437" t="s">
        <v>32698</v>
      </c>
      <c r="R1437" t="s">
        <v>32699</v>
      </c>
      <c r="S1437" t="s">
        <v>32700</v>
      </c>
      <c r="T1437" t="s">
        <v>32701</v>
      </c>
      <c r="U1437" t="s">
        <v>32702</v>
      </c>
      <c r="V1437" t="s">
        <v>32703</v>
      </c>
      <c r="W1437" t="s">
        <v>32704</v>
      </c>
      <c r="X1437" t="s">
        <v>32705</v>
      </c>
      <c r="Y1437" t="s">
        <v>32706</v>
      </c>
    </row>
    <row r="1438" spans="1:25" x14ac:dyDescent="0.3">
      <c r="A1438">
        <v>71850</v>
      </c>
      <c r="B1438" t="s">
        <v>32707</v>
      </c>
      <c r="C1438" t="s">
        <v>32708</v>
      </c>
      <c r="D1438" t="s">
        <v>32709</v>
      </c>
      <c r="E1438" t="s">
        <v>32710</v>
      </c>
      <c r="F1438" t="s">
        <v>32711</v>
      </c>
      <c r="G1438" t="s">
        <v>32712</v>
      </c>
      <c r="H1438" t="s">
        <v>32713</v>
      </c>
      <c r="I1438" t="s">
        <v>32714</v>
      </c>
      <c r="J1438" t="s">
        <v>32715</v>
      </c>
      <c r="K1438" t="s">
        <v>32716</v>
      </c>
      <c r="L1438" t="s">
        <v>32717</v>
      </c>
      <c r="M1438" t="s">
        <v>32718</v>
      </c>
      <c r="N1438" t="s">
        <v>32719</v>
      </c>
      <c r="O1438" t="s">
        <v>32720</v>
      </c>
      <c r="P1438">
        <f>-526.074701384734 -49.3232945045459 -406.57227360095</f>
        <v>-981.97026949022984</v>
      </c>
      <c r="Q1438" t="s">
        <v>32721</v>
      </c>
      <c r="R1438" t="s">
        <v>32722</v>
      </c>
      <c r="S1438" t="s">
        <v>32723</v>
      </c>
      <c r="T1438" t="s">
        <v>32724</v>
      </c>
      <c r="U1438" t="s">
        <v>32725</v>
      </c>
      <c r="V1438" t="s">
        <v>32726</v>
      </c>
      <c r="W1438" t="s">
        <v>32727</v>
      </c>
      <c r="X1438" t="s">
        <v>32728</v>
      </c>
      <c r="Y1438" t="s">
        <v>32729</v>
      </c>
    </row>
    <row r="1439" spans="1:25" x14ac:dyDescent="0.3">
      <c r="A1439">
        <v>71900</v>
      </c>
      <c r="B1439" t="s">
        <v>32730</v>
      </c>
      <c r="C1439" t="s">
        <v>32731</v>
      </c>
      <c r="D1439" t="s">
        <v>32732</v>
      </c>
      <c r="E1439" t="s">
        <v>32733</v>
      </c>
      <c r="F1439" t="s">
        <v>32734</v>
      </c>
      <c r="G1439" t="s">
        <v>32735</v>
      </c>
      <c r="H1439" t="s">
        <v>32736</v>
      </c>
      <c r="I1439" t="s">
        <v>32737</v>
      </c>
      <c r="J1439" t="s">
        <v>32738</v>
      </c>
      <c r="K1439" t="s">
        <v>32739</v>
      </c>
      <c r="L1439" t="s">
        <v>32740</v>
      </c>
      <c r="M1439" t="s">
        <v>32741</v>
      </c>
      <c r="N1439" t="s">
        <v>32742</v>
      </c>
      <c r="O1439" t="s">
        <v>32743</v>
      </c>
      <c r="P1439">
        <f>-525.811902744737 -49.0767653575122 -405.827263586479</f>
        <v>-980.71593168872823</v>
      </c>
      <c r="Q1439" t="s">
        <v>32744</v>
      </c>
      <c r="R1439" t="s">
        <v>32745</v>
      </c>
      <c r="S1439" t="s">
        <v>32746</v>
      </c>
      <c r="T1439" t="s">
        <v>32747</v>
      </c>
      <c r="U1439" t="s">
        <v>32748</v>
      </c>
      <c r="V1439" t="s">
        <v>32749</v>
      </c>
      <c r="W1439" t="s">
        <v>32750</v>
      </c>
      <c r="X1439" t="s">
        <v>32751</v>
      </c>
      <c r="Y1439" t="s">
        <v>32752</v>
      </c>
    </row>
    <row r="1440" spans="1:25" x14ac:dyDescent="0.3">
      <c r="A1440">
        <v>71950</v>
      </c>
      <c r="B1440" t="s">
        <v>32753</v>
      </c>
      <c r="C1440" t="s">
        <v>32754</v>
      </c>
      <c r="D1440" t="s">
        <v>32755</v>
      </c>
      <c r="E1440" t="s">
        <v>32756</v>
      </c>
      <c r="F1440" t="s">
        <v>32757</v>
      </c>
      <c r="G1440" t="s">
        <v>32758</v>
      </c>
      <c r="H1440" t="s">
        <v>32759</v>
      </c>
      <c r="I1440" t="s">
        <v>32760</v>
      </c>
      <c r="J1440" t="s">
        <v>32761</v>
      </c>
      <c r="K1440" t="s">
        <v>32762</v>
      </c>
      <c r="L1440" t="s">
        <v>32763</v>
      </c>
      <c r="M1440" t="s">
        <v>32764</v>
      </c>
      <c r="N1440" t="s">
        <v>32765</v>
      </c>
      <c r="O1440" t="s">
        <v>32766</v>
      </c>
      <c r="P1440">
        <f>-525.50876879456 -48.7139131218387 -405.040196031831</f>
        <v>-979.26287794822963</v>
      </c>
      <c r="Q1440" t="s">
        <v>32767</v>
      </c>
      <c r="R1440" t="s">
        <v>32768</v>
      </c>
      <c r="S1440" t="s">
        <v>32769</v>
      </c>
      <c r="T1440" t="s">
        <v>32770</v>
      </c>
      <c r="U1440" t="s">
        <v>32771</v>
      </c>
      <c r="V1440" t="s">
        <v>32772</v>
      </c>
      <c r="W1440" t="s">
        <v>32773</v>
      </c>
      <c r="X1440" t="s">
        <v>32774</v>
      </c>
      <c r="Y1440" t="s">
        <v>32775</v>
      </c>
    </row>
    <row r="1441" spans="1:25" x14ac:dyDescent="0.3">
      <c r="A1441">
        <v>72000</v>
      </c>
      <c r="B1441" t="s">
        <v>32776</v>
      </c>
      <c r="C1441" t="s">
        <v>32777</v>
      </c>
      <c r="D1441" t="s">
        <v>32778</v>
      </c>
      <c r="E1441" t="s">
        <v>32779</v>
      </c>
      <c r="F1441" t="s">
        <v>32780</v>
      </c>
      <c r="G1441" t="s">
        <v>32781</v>
      </c>
      <c r="H1441" t="s">
        <v>32782</v>
      </c>
      <c r="I1441" t="s">
        <v>32783</v>
      </c>
      <c r="J1441" t="s">
        <v>32784</v>
      </c>
      <c r="K1441" t="s">
        <v>32785</v>
      </c>
      <c r="L1441" t="s">
        <v>32786</v>
      </c>
      <c r="M1441" t="s">
        <v>32787</v>
      </c>
      <c r="N1441" t="s">
        <v>32788</v>
      </c>
      <c r="O1441" t="s">
        <v>32789</v>
      </c>
      <c r="P1441">
        <f>-525.006503190066 -47.7614399330776 -403.249380656147</f>
        <v>-976.01732377929056</v>
      </c>
      <c r="Q1441" t="s">
        <v>32790</v>
      </c>
      <c r="R1441" t="s">
        <v>32791</v>
      </c>
      <c r="S1441" t="s">
        <v>32792</v>
      </c>
      <c r="T1441" t="s">
        <v>32793</v>
      </c>
      <c r="U1441" t="s">
        <v>32794</v>
      </c>
      <c r="V1441" t="s">
        <v>32795</v>
      </c>
      <c r="W1441" t="s">
        <v>32796</v>
      </c>
      <c r="X1441" t="s">
        <v>32797</v>
      </c>
      <c r="Y1441" t="s">
        <v>32798</v>
      </c>
    </row>
    <row r="1442" spans="1:25" x14ac:dyDescent="0.3">
      <c r="A1442">
        <v>72050</v>
      </c>
      <c r="B1442" t="s">
        <v>32799</v>
      </c>
      <c r="C1442" t="s">
        <v>32800</v>
      </c>
      <c r="D1442" t="s">
        <v>32801</v>
      </c>
      <c r="E1442" t="s">
        <v>32802</v>
      </c>
      <c r="F1442" t="s">
        <v>32803</v>
      </c>
      <c r="G1442" t="s">
        <v>32804</v>
      </c>
      <c r="H1442" t="s">
        <v>32805</v>
      </c>
      <c r="I1442" t="s">
        <v>32806</v>
      </c>
      <c r="J1442" t="s">
        <v>32807</v>
      </c>
      <c r="K1442" t="s">
        <v>32808</v>
      </c>
      <c r="L1442" t="s">
        <v>32809</v>
      </c>
      <c r="M1442" t="s">
        <v>32810</v>
      </c>
      <c r="N1442" t="s">
        <v>32811</v>
      </c>
      <c r="O1442" t="s">
        <v>32812</v>
      </c>
      <c r="P1442">
        <f>-524.753480837594 -47.4344956476136 -402.253810232934</f>
        <v>-974.44178671814166</v>
      </c>
      <c r="Q1442" t="s">
        <v>32813</v>
      </c>
      <c r="R1442" t="s">
        <v>32814</v>
      </c>
      <c r="S1442" t="s">
        <v>32815</v>
      </c>
      <c r="T1442" t="s">
        <v>32816</v>
      </c>
      <c r="U1442" t="s">
        <v>32817</v>
      </c>
      <c r="V1442" t="s">
        <v>32818</v>
      </c>
      <c r="W1442" t="s">
        <v>32819</v>
      </c>
      <c r="X1442" t="s">
        <v>32820</v>
      </c>
      <c r="Y1442" t="s">
        <v>32821</v>
      </c>
    </row>
    <row r="1443" spans="1:25" x14ac:dyDescent="0.3">
      <c r="A1443">
        <v>72100</v>
      </c>
      <c r="B1443" t="s">
        <v>32822</v>
      </c>
      <c r="C1443" t="s">
        <v>32823</v>
      </c>
      <c r="D1443" t="s">
        <v>32824</v>
      </c>
      <c r="E1443" t="s">
        <v>32825</v>
      </c>
      <c r="F1443" t="s">
        <v>32826</v>
      </c>
      <c r="G1443" t="s">
        <v>32827</v>
      </c>
      <c r="H1443" t="s">
        <v>32828</v>
      </c>
      <c r="I1443" t="s">
        <v>32829</v>
      </c>
      <c r="J1443" t="s">
        <v>32830</v>
      </c>
      <c r="K1443" t="s">
        <v>32831</v>
      </c>
      <c r="L1443" t="s">
        <v>32832</v>
      </c>
      <c r="M1443" t="s">
        <v>32833</v>
      </c>
      <c r="N1443" t="s">
        <v>32834</v>
      </c>
      <c r="O1443" t="s">
        <v>32835</v>
      </c>
      <c r="P1443">
        <f>-524.221632830097 -46.8062348741603 -400.114006553996</f>
        <v>-971.14187425825321</v>
      </c>
      <c r="Q1443" t="s">
        <v>32836</v>
      </c>
      <c r="R1443" t="s">
        <v>32837</v>
      </c>
      <c r="S1443" t="s">
        <v>32838</v>
      </c>
      <c r="T1443" t="s">
        <v>32839</v>
      </c>
      <c r="U1443" t="s">
        <v>32840</v>
      </c>
      <c r="V1443" t="s">
        <v>32841</v>
      </c>
      <c r="W1443" t="s">
        <v>32842</v>
      </c>
      <c r="X1443" t="s">
        <v>32843</v>
      </c>
      <c r="Y1443" t="s">
        <v>32844</v>
      </c>
    </row>
    <row r="1444" spans="1:25" x14ac:dyDescent="0.3">
      <c r="A1444">
        <v>72150</v>
      </c>
      <c r="B1444" t="s">
        <v>32845</v>
      </c>
      <c r="C1444" t="s">
        <v>32846</v>
      </c>
      <c r="D1444" t="s">
        <v>32847</v>
      </c>
      <c r="E1444" t="s">
        <v>32848</v>
      </c>
      <c r="F1444" t="s">
        <v>32849</v>
      </c>
      <c r="G1444" t="s">
        <v>32850</v>
      </c>
      <c r="H1444" t="s">
        <v>32851</v>
      </c>
      <c r="I1444" t="s">
        <v>32852</v>
      </c>
      <c r="J1444" t="s">
        <v>32853</v>
      </c>
      <c r="K1444" t="s">
        <v>32854</v>
      </c>
      <c r="L1444" t="s">
        <v>32855</v>
      </c>
      <c r="M1444" t="s">
        <v>32856</v>
      </c>
      <c r="N1444" t="s">
        <v>32857</v>
      </c>
      <c r="O1444" t="s">
        <v>32858</v>
      </c>
      <c r="P1444">
        <f>-523.553483744976 -45.8007665861933 -397.773013019676</f>
        <v>-967.12726335084528</v>
      </c>
      <c r="Q1444" t="s">
        <v>32859</v>
      </c>
      <c r="R1444" t="s">
        <v>32860</v>
      </c>
      <c r="S1444" t="s">
        <v>32861</v>
      </c>
      <c r="T1444" t="s">
        <v>32862</v>
      </c>
      <c r="U1444" t="s">
        <v>32863</v>
      </c>
      <c r="V1444" t="s">
        <v>32864</v>
      </c>
      <c r="W1444" t="s">
        <v>32865</v>
      </c>
      <c r="X1444" t="s">
        <v>32866</v>
      </c>
      <c r="Y1444" t="s">
        <v>32867</v>
      </c>
    </row>
    <row r="1445" spans="1:25" x14ac:dyDescent="0.3">
      <c r="A1445">
        <v>72200</v>
      </c>
      <c r="B1445" t="s">
        <v>32868</v>
      </c>
      <c r="C1445" t="s">
        <v>32869</v>
      </c>
      <c r="D1445" t="s">
        <v>32870</v>
      </c>
      <c r="E1445" t="s">
        <v>32871</v>
      </c>
      <c r="F1445" t="s">
        <v>32872</v>
      </c>
      <c r="G1445" t="s">
        <v>32873</v>
      </c>
      <c r="H1445" t="s">
        <v>32874</v>
      </c>
      <c r="I1445" t="s">
        <v>32875</v>
      </c>
      <c r="J1445" t="s">
        <v>32876</v>
      </c>
      <c r="K1445" t="s">
        <v>32877</v>
      </c>
      <c r="L1445" t="s">
        <v>32878</v>
      </c>
      <c r="M1445" t="s">
        <v>32879</v>
      </c>
      <c r="N1445" t="s">
        <v>32880</v>
      </c>
      <c r="O1445" t="s">
        <v>32881</v>
      </c>
      <c r="P1445">
        <f>-523.184994028888 -45.2893166524905 -396.597333793058</f>
        <v>-965.07164447443643</v>
      </c>
      <c r="Q1445" t="s">
        <v>32882</v>
      </c>
      <c r="R1445" t="s">
        <v>32883</v>
      </c>
      <c r="S1445" t="s">
        <v>32884</v>
      </c>
      <c r="T1445" t="s">
        <v>32885</v>
      </c>
      <c r="U1445" t="s">
        <v>32886</v>
      </c>
      <c r="V1445" t="s">
        <v>32887</v>
      </c>
      <c r="W1445" t="s">
        <v>32888</v>
      </c>
      <c r="X1445" t="s">
        <v>32889</v>
      </c>
      <c r="Y1445" t="s">
        <v>32890</v>
      </c>
    </row>
    <row r="1446" spans="1:25" x14ac:dyDescent="0.3">
      <c r="A1446">
        <v>72250</v>
      </c>
      <c r="B1446" t="s">
        <v>32891</v>
      </c>
      <c r="C1446" t="s">
        <v>32892</v>
      </c>
      <c r="D1446" t="s">
        <v>32893</v>
      </c>
      <c r="E1446" t="s">
        <v>32894</v>
      </c>
      <c r="F1446" t="s">
        <v>32895</v>
      </c>
      <c r="G1446" t="s">
        <v>32896</v>
      </c>
      <c r="H1446" t="s">
        <v>32897</v>
      </c>
      <c r="I1446" t="s">
        <v>32898</v>
      </c>
      <c r="J1446" t="s">
        <v>32899</v>
      </c>
      <c r="K1446" t="s">
        <v>32900</v>
      </c>
      <c r="L1446" t="s">
        <v>32901</v>
      </c>
      <c r="M1446" t="s">
        <v>32902</v>
      </c>
      <c r="N1446" t="s">
        <v>32903</v>
      </c>
      <c r="O1446" t="s">
        <v>32904</v>
      </c>
      <c r="P1446">
        <f>-522.496254878098 -44.5077570622389 -394.18304999095</f>
        <v>-961.18706193128673</v>
      </c>
      <c r="Q1446" t="s">
        <v>32905</v>
      </c>
      <c r="R1446" t="s">
        <v>32906</v>
      </c>
      <c r="S1446" t="s">
        <v>32907</v>
      </c>
      <c r="T1446" t="s">
        <v>32908</v>
      </c>
      <c r="U1446" t="s">
        <v>32909</v>
      </c>
      <c r="V1446" t="s">
        <v>32910</v>
      </c>
      <c r="W1446" t="s">
        <v>32911</v>
      </c>
      <c r="X1446" t="s">
        <v>32912</v>
      </c>
      <c r="Y1446" t="s">
        <v>32913</v>
      </c>
    </row>
    <row r="1447" spans="1:25" x14ac:dyDescent="0.3">
      <c r="A1447">
        <v>72300</v>
      </c>
      <c r="B1447" t="s">
        <v>32914</v>
      </c>
      <c r="C1447" t="s">
        <v>32915</v>
      </c>
      <c r="D1447" t="s">
        <v>32916</v>
      </c>
      <c r="E1447" t="s">
        <v>32917</v>
      </c>
      <c r="F1447" t="s">
        <v>32918</v>
      </c>
      <c r="G1447" t="s">
        <v>32919</v>
      </c>
      <c r="H1447" t="s">
        <v>32920</v>
      </c>
      <c r="I1447" t="s">
        <v>32921</v>
      </c>
      <c r="J1447" t="s">
        <v>32922</v>
      </c>
      <c r="K1447" t="s">
        <v>32923</v>
      </c>
      <c r="L1447" t="s">
        <v>32924</v>
      </c>
      <c r="M1447" t="s">
        <v>32925</v>
      </c>
      <c r="N1447" t="s">
        <v>32926</v>
      </c>
      <c r="O1447" t="s">
        <v>32927</v>
      </c>
      <c r="P1447">
        <f>-522.240180570169 -44.2635966579539 -392.961118484379</f>
        <v>-959.46489571250186</v>
      </c>
      <c r="Q1447" t="s">
        <v>32928</v>
      </c>
      <c r="R1447" t="s">
        <v>32929</v>
      </c>
      <c r="S1447" t="s">
        <v>32930</v>
      </c>
      <c r="T1447" t="s">
        <v>32931</v>
      </c>
      <c r="U1447" t="s">
        <v>32932</v>
      </c>
      <c r="V1447" t="s">
        <v>32933</v>
      </c>
      <c r="W1447" t="s">
        <v>32934</v>
      </c>
      <c r="X1447" t="s">
        <v>32935</v>
      </c>
      <c r="Y1447" t="s">
        <v>32936</v>
      </c>
    </row>
    <row r="1448" spans="1:25" x14ac:dyDescent="0.3">
      <c r="A1448">
        <v>72350</v>
      </c>
      <c r="B1448" t="s">
        <v>32937</v>
      </c>
      <c r="C1448" t="s">
        <v>32938</v>
      </c>
      <c r="D1448" t="s">
        <v>32939</v>
      </c>
      <c r="E1448" t="s">
        <v>32940</v>
      </c>
      <c r="F1448" t="s">
        <v>32941</v>
      </c>
      <c r="G1448" t="s">
        <v>32942</v>
      </c>
      <c r="H1448" t="s">
        <v>32943</v>
      </c>
      <c r="I1448" t="s">
        <v>32944</v>
      </c>
      <c r="J1448" t="s">
        <v>32945</v>
      </c>
      <c r="K1448" t="s">
        <v>32946</v>
      </c>
      <c r="L1448" t="s">
        <v>32947</v>
      </c>
      <c r="M1448" t="s">
        <v>32948</v>
      </c>
      <c r="N1448" t="s">
        <v>32949</v>
      </c>
      <c r="O1448" t="s">
        <v>32950</v>
      </c>
      <c r="P1448">
        <f>-521.679688195437 -43.946716603806 -390.606639706275</f>
        <v>-956.23304450551802</v>
      </c>
      <c r="Q1448" t="s">
        <v>32951</v>
      </c>
      <c r="R1448" t="s">
        <v>32952</v>
      </c>
      <c r="S1448" t="s">
        <v>32953</v>
      </c>
      <c r="T1448" t="s">
        <v>32954</v>
      </c>
      <c r="U1448" t="s">
        <v>32955</v>
      </c>
      <c r="V1448" t="s">
        <v>32956</v>
      </c>
      <c r="W1448" t="s">
        <v>32957</v>
      </c>
      <c r="X1448" t="s">
        <v>32958</v>
      </c>
      <c r="Y1448" t="s">
        <v>32959</v>
      </c>
    </row>
    <row r="1449" spans="1:25" x14ac:dyDescent="0.3">
      <c r="A1449">
        <v>72400</v>
      </c>
      <c r="B1449" t="s">
        <v>32960</v>
      </c>
      <c r="C1449" t="s">
        <v>32961</v>
      </c>
      <c r="D1449" t="s">
        <v>32962</v>
      </c>
      <c r="E1449" t="s">
        <v>32963</v>
      </c>
      <c r="F1449" t="s">
        <v>32964</v>
      </c>
      <c r="G1449" t="s">
        <v>32965</v>
      </c>
      <c r="H1449" t="s">
        <v>32966</v>
      </c>
      <c r="I1449" t="s">
        <v>32967</v>
      </c>
      <c r="J1449" t="s">
        <v>32968</v>
      </c>
      <c r="K1449" t="s">
        <v>32969</v>
      </c>
      <c r="L1449" t="s">
        <v>32970</v>
      </c>
      <c r="M1449" t="s">
        <v>32971</v>
      </c>
      <c r="N1449" t="s">
        <v>32972</v>
      </c>
      <c r="O1449" t="s">
        <v>32973</v>
      </c>
      <c r="P1449">
        <f>-521.292334278649 -43.7879995255826 -389.477012726242</f>
        <v>-954.55734653047352</v>
      </c>
      <c r="Q1449" t="s">
        <v>32974</v>
      </c>
      <c r="R1449" t="s">
        <v>32975</v>
      </c>
      <c r="S1449" t="s">
        <v>32976</v>
      </c>
      <c r="T1449" t="s">
        <v>32977</v>
      </c>
      <c r="U1449" t="s">
        <v>32978</v>
      </c>
      <c r="V1449" t="s">
        <v>32979</v>
      </c>
      <c r="W1449" t="s">
        <v>32980</v>
      </c>
      <c r="X1449" t="s">
        <v>32981</v>
      </c>
      <c r="Y1449" t="s">
        <v>32982</v>
      </c>
    </row>
    <row r="1450" spans="1:25" x14ac:dyDescent="0.3">
      <c r="A1450">
        <v>72450</v>
      </c>
      <c r="B1450" t="s">
        <v>32983</v>
      </c>
      <c r="C1450" t="s">
        <v>32984</v>
      </c>
      <c r="D1450" t="s">
        <v>32985</v>
      </c>
      <c r="E1450" t="s">
        <v>32986</v>
      </c>
      <c r="F1450" t="s">
        <v>32987</v>
      </c>
      <c r="G1450" t="s">
        <v>32988</v>
      </c>
      <c r="H1450" t="s">
        <v>32989</v>
      </c>
      <c r="I1450" t="s">
        <v>32990</v>
      </c>
      <c r="J1450" t="s">
        <v>32991</v>
      </c>
      <c r="K1450" t="s">
        <v>32992</v>
      </c>
      <c r="L1450" t="s">
        <v>32993</v>
      </c>
      <c r="M1450" t="s">
        <v>32994</v>
      </c>
      <c r="N1450" t="s">
        <v>32995</v>
      </c>
      <c r="O1450" t="s">
        <v>32996</v>
      </c>
      <c r="P1450">
        <f>-520.425932142134 -44.002828102402 -387.360573351712</f>
        <v>-951.78933359624796</v>
      </c>
      <c r="Q1450" t="s">
        <v>32997</v>
      </c>
      <c r="R1450" t="s">
        <v>32998</v>
      </c>
      <c r="S1450" t="s">
        <v>32999</v>
      </c>
      <c r="T1450" t="s">
        <v>33000</v>
      </c>
      <c r="U1450" t="s">
        <v>33001</v>
      </c>
      <c r="V1450" t="s">
        <v>33002</v>
      </c>
      <c r="W1450" t="s">
        <v>33003</v>
      </c>
      <c r="X1450" t="s">
        <v>33004</v>
      </c>
      <c r="Y1450" t="s">
        <v>33005</v>
      </c>
    </row>
    <row r="1451" spans="1:25" x14ac:dyDescent="0.3">
      <c r="A1451">
        <v>72500</v>
      </c>
      <c r="B1451" t="s">
        <v>33006</v>
      </c>
      <c r="C1451" t="s">
        <v>33007</v>
      </c>
      <c r="D1451" t="s">
        <v>33008</v>
      </c>
      <c r="E1451" t="s">
        <v>33009</v>
      </c>
      <c r="F1451" t="s">
        <v>33010</v>
      </c>
      <c r="G1451" t="s">
        <v>33011</v>
      </c>
      <c r="H1451" t="s">
        <v>33012</v>
      </c>
      <c r="I1451" t="s">
        <v>33013</v>
      </c>
      <c r="J1451" t="s">
        <v>33014</v>
      </c>
      <c r="K1451" t="s">
        <v>33015</v>
      </c>
      <c r="L1451" t="s">
        <v>33016</v>
      </c>
      <c r="M1451" t="s">
        <v>33017</v>
      </c>
      <c r="N1451" t="s">
        <v>33018</v>
      </c>
      <c r="O1451" t="s">
        <v>33019</v>
      </c>
      <c r="P1451">
        <f>-519.845894142868 -44.2976768193992 -386.455329818399</f>
        <v>-950.5989007806661</v>
      </c>
      <c r="Q1451" t="s">
        <v>33020</v>
      </c>
      <c r="R1451" t="s">
        <v>33021</v>
      </c>
      <c r="S1451" t="s">
        <v>33022</v>
      </c>
      <c r="T1451" t="s">
        <v>33023</v>
      </c>
      <c r="U1451" t="s">
        <v>33024</v>
      </c>
      <c r="V1451" t="s">
        <v>33025</v>
      </c>
      <c r="W1451" t="s">
        <v>33026</v>
      </c>
      <c r="X1451" t="s">
        <v>33027</v>
      </c>
      <c r="Y1451" t="s">
        <v>33028</v>
      </c>
    </row>
    <row r="1452" spans="1:25" x14ac:dyDescent="0.3">
      <c r="A1452">
        <v>72550</v>
      </c>
      <c r="B1452" t="s">
        <v>33029</v>
      </c>
      <c r="C1452" t="s">
        <v>33030</v>
      </c>
      <c r="D1452" t="s">
        <v>33031</v>
      </c>
      <c r="E1452" t="s">
        <v>33032</v>
      </c>
      <c r="F1452" t="s">
        <v>33033</v>
      </c>
      <c r="G1452" t="s">
        <v>33034</v>
      </c>
      <c r="H1452" t="s">
        <v>33035</v>
      </c>
      <c r="I1452" t="s">
        <v>33036</v>
      </c>
      <c r="J1452" t="s">
        <v>33037</v>
      </c>
      <c r="K1452" t="s">
        <v>33038</v>
      </c>
      <c r="L1452" t="s">
        <v>33039</v>
      </c>
      <c r="M1452" t="s">
        <v>33040</v>
      </c>
      <c r="N1452" t="s">
        <v>33041</v>
      </c>
      <c r="O1452" t="s">
        <v>33042</v>
      </c>
      <c r="P1452">
        <f>-519.301838900628 -44.6172296252066 -385.643038456374</f>
        <v>-949.56210698220866</v>
      </c>
      <c r="Q1452" t="s">
        <v>33043</v>
      </c>
      <c r="R1452" t="s">
        <v>33044</v>
      </c>
      <c r="S1452" t="s">
        <v>33045</v>
      </c>
      <c r="T1452" t="s">
        <v>33046</v>
      </c>
      <c r="U1452" t="s">
        <v>33047</v>
      </c>
      <c r="V1452" t="s">
        <v>33048</v>
      </c>
      <c r="W1452" t="s">
        <v>33049</v>
      </c>
      <c r="X1452" t="s">
        <v>33050</v>
      </c>
      <c r="Y1452" t="s">
        <v>33051</v>
      </c>
    </row>
    <row r="1453" spans="1:25" x14ac:dyDescent="0.3">
      <c r="A1453">
        <v>72600</v>
      </c>
      <c r="B1453" t="s">
        <v>33052</v>
      </c>
      <c r="C1453" t="s">
        <v>33053</v>
      </c>
      <c r="D1453" t="s">
        <v>33054</v>
      </c>
      <c r="E1453" t="s">
        <v>33055</v>
      </c>
      <c r="F1453" t="s">
        <v>33056</v>
      </c>
      <c r="G1453" t="s">
        <v>33057</v>
      </c>
      <c r="H1453" t="s">
        <v>33058</v>
      </c>
      <c r="I1453" t="s">
        <v>33059</v>
      </c>
      <c r="J1453" t="s">
        <v>33060</v>
      </c>
      <c r="K1453" t="s">
        <v>33061</v>
      </c>
      <c r="L1453" t="s">
        <v>33062</v>
      </c>
      <c r="M1453" t="s">
        <v>33063</v>
      </c>
      <c r="N1453" t="s">
        <v>33064</v>
      </c>
      <c r="O1453" t="s">
        <v>33065</v>
      </c>
      <c r="P1453">
        <f>-518.081138441725 -45.6350440728925 -384.149586903619</f>
        <v>-947.86576941823648</v>
      </c>
      <c r="Q1453" t="s">
        <v>33066</v>
      </c>
      <c r="R1453" t="s">
        <v>33067</v>
      </c>
      <c r="S1453" t="s">
        <v>33068</v>
      </c>
      <c r="T1453" t="s">
        <v>33069</v>
      </c>
      <c r="U1453" t="s">
        <v>33070</v>
      </c>
      <c r="V1453" t="s">
        <v>33071</v>
      </c>
      <c r="W1453" t="s">
        <v>33072</v>
      </c>
      <c r="X1453" t="s">
        <v>33073</v>
      </c>
      <c r="Y1453" t="s">
        <v>33074</v>
      </c>
    </row>
    <row r="1454" spans="1:25" x14ac:dyDescent="0.3">
      <c r="A1454">
        <v>72650</v>
      </c>
      <c r="B1454" t="s">
        <v>33075</v>
      </c>
      <c r="C1454" t="s">
        <v>33076</v>
      </c>
      <c r="D1454" t="s">
        <v>33077</v>
      </c>
      <c r="E1454" t="s">
        <v>33078</v>
      </c>
      <c r="F1454" t="s">
        <v>33079</v>
      </c>
      <c r="G1454" t="s">
        <v>33080</v>
      </c>
      <c r="H1454" t="s">
        <v>33081</v>
      </c>
      <c r="I1454" t="s">
        <v>33082</v>
      </c>
      <c r="J1454" t="s">
        <v>33083</v>
      </c>
      <c r="K1454" t="s">
        <v>33084</v>
      </c>
      <c r="L1454" t="s">
        <v>33085</v>
      </c>
      <c r="M1454" t="s">
        <v>33086</v>
      </c>
      <c r="N1454" t="s">
        <v>33087</v>
      </c>
      <c r="O1454" t="s">
        <v>33088</v>
      </c>
      <c r="P1454">
        <f>-517.410549576753 -46.1264147808095 -383.45713784034</f>
        <v>-946.99410219790252</v>
      </c>
      <c r="Q1454" t="s">
        <v>33089</v>
      </c>
      <c r="R1454" t="s">
        <v>33090</v>
      </c>
      <c r="S1454" t="s">
        <v>33091</v>
      </c>
      <c r="T1454" t="s">
        <v>33092</v>
      </c>
      <c r="U1454" t="s">
        <v>33093</v>
      </c>
      <c r="V1454" t="s">
        <v>33094</v>
      </c>
      <c r="W1454" t="s">
        <v>33095</v>
      </c>
      <c r="X1454" t="s">
        <v>33096</v>
      </c>
      <c r="Y1454" t="s">
        <v>33097</v>
      </c>
    </row>
    <row r="1455" spans="1:25" x14ac:dyDescent="0.3">
      <c r="A1455">
        <v>72700</v>
      </c>
      <c r="B1455" t="s">
        <v>33098</v>
      </c>
      <c r="C1455" t="s">
        <v>33099</v>
      </c>
      <c r="D1455" t="s">
        <v>33100</v>
      </c>
      <c r="E1455" t="s">
        <v>33101</v>
      </c>
      <c r="F1455" t="s">
        <v>33102</v>
      </c>
      <c r="G1455" t="s">
        <v>33103</v>
      </c>
      <c r="H1455" t="s">
        <v>33104</v>
      </c>
      <c r="I1455" t="s">
        <v>33105</v>
      </c>
      <c r="J1455" t="s">
        <v>33106</v>
      </c>
      <c r="K1455" t="s">
        <v>33107</v>
      </c>
      <c r="L1455" t="s">
        <v>33108</v>
      </c>
      <c r="M1455" t="s">
        <v>33109</v>
      </c>
      <c r="N1455" t="s">
        <v>33110</v>
      </c>
      <c r="O1455" t="s">
        <v>33111</v>
      </c>
      <c r="P1455">
        <f>-516.057680614975 -46.7368743529623 -382.232874549557</f>
        <v>-945.02742951749428</v>
      </c>
      <c r="Q1455" t="s">
        <v>33112</v>
      </c>
      <c r="R1455" t="s">
        <v>33113</v>
      </c>
      <c r="S1455" t="s">
        <v>33114</v>
      </c>
      <c r="T1455" t="s">
        <v>33115</v>
      </c>
      <c r="U1455" t="s">
        <v>33116</v>
      </c>
      <c r="V1455" t="s">
        <v>33117</v>
      </c>
      <c r="W1455" t="s">
        <v>33118</v>
      </c>
      <c r="X1455" t="s">
        <v>33119</v>
      </c>
      <c r="Y1455" t="s">
        <v>33120</v>
      </c>
    </row>
    <row r="1456" spans="1:25" x14ac:dyDescent="0.3">
      <c r="A1456">
        <v>72750</v>
      </c>
      <c r="B1456" t="s">
        <v>33121</v>
      </c>
      <c r="C1456" t="s">
        <v>33122</v>
      </c>
      <c r="D1456" t="s">
        <v>33123</v>
      </c>
      <c r="E1456" t="s">
        <v>33124</v>
      </c>
      <c r="F1456" t="s">
        <v>33125</v>
      </c>
      <c r="G1456" t="s">
        <v>33126</v>
      </c>
      <c r="H1456" t="s">
        <v>33127</v>
      </c>
      <c r="I1456" t="s">
        <v>33128</v>
      </c>
      <c r="J1456" t="s">
        <v>33129</v>
      </c>
      <c r="K1456" t="s">
        <v>33130</v>
      </c>
      <c r="L1456" t="s">
        <v>33131</v>
      </c>
      <c r="M1456" t="s">
        <v>33132</v>
      </c>
      <c r="N1456" t="s">
        <v>33133</v>
      </c>
      <c r="O1456" t="s">
        <v>33134</v>
      </c>
      <c r="P1456">
        <f>-514.933111792219 -47.5373604769034 -381.321363344767</f>
        <v>-943.79183561388936</v>
      </c>
      <c r="Q1456" t="s">
        <v>33135</v>
      </c>
      <c r="R1456" t="s">
        <v>33136</v>
      </c>
      <c r="S1456" t="s">
        <v>33137</v>
      </c>
      <c r="T1456" t="s">
        <v>33138</v>
      </c>
      <c r="U1456" t="s">
        <v>33139</v>
      </c>
      <c r="V1456" t="s">
        <v>33140</v>
      </c>
      <c r="W1456" t="s">
        <v>33141</v>
      </c>
      <c r="X1456" t="s">
        <v>33142</v>
      </c>
      <c r="Y1456" t="s">
        <v>33143</v>
      </c>
    </row>
    <row r="1457" spans="1:25" x14ac:dyDescent="0.3">
      <c r="A1457">
        <v>72800</v>
      </c>
      <c r="B1457" t="s">
        <v>33144</v>
      </c>
      <c r="C1457" t="s">
        <v>33145</v>
      </c>
      <c r="D1457" t="s">
        <v>33146</v>
      </c>
      <c r="E1457" t="s">
        <v>33147</v>
      </c>
      <c r="F1457" t="s">
        <v>33148</v>
      </c>
      <c r="G1457" t="s">
        <v>33149</v>
      </c>
      <c r="H1457" t="s">
        <v>33150</v>
      </c>
      <c r="I1457" t="s">
        <v>33151</v>
      </c>
      <c r="J1457" t="s">
        <v>33152</v>
      </c>
      <c r="K1457" t="s">
        <v>33153</v>
      </c>
      <c r="L1457" t="s">
        <v>33154</v>
      </c>
      <c r="M1457" t="s">
        <v>33155</v>
      </c>
      <c r="N1457" t="s">
        <v>33156</v>
      </c>
      <c r="O1457" t="s">
        <v>33157</v>
      </c>
      <c r="P1457">
        <f>-514.490721104909 -47.8655292989565 -381.000142928961</f>
        <v>-943.35639333282643</v>
      </c>
      <c r="Q1457" t="s">
        <v>33158</v>
      </c>
      <c r="R1457" t="s">
        <v>33159</v>
      </c>
      <c r="S1457" t="s">
        <v>33160</v>
      </c>
      <c r="T1457" t="s">
        <v>33161</v>
      </c>
      <c r="U1457" t="s">
        <v>33162</v>
      </c>
      <c r="V1457" t="s">
        <v>33163</v>
      </c>
      <c r="W1457" t="s">
        <v>33164</v>
      </c>
      <c r="X1457" t="s">
        <v>33165</v>
      </c>
      <c r="Y1457" t="s">
        <v>33166</v>
      </c>
    </row>
    <row r="1458" spans="1:25" x14ac:dyDescent="0.3">
      <c r="A1458">
        <v>72850</v>
      </c>
      <c r="B1458" t="s">
        <v>33167</v>
      </c>
      <c r="C1458" t="s">
        <v>33168</v>
      </c>
      <c r="D1458" t="s">
        <v>33169</v>
      </c>
      <c r="E1458" t="s">
        <v>33170</v>
      </c>
      <c r="F1458" t="s">
        <v>33171</v>
      </c>
      <c r="G1458" t="s">
        <v>33172</v>
      </c>
      <c r="H1458" t="s">
        <v>33173</v>
      </c>
      <c r="I1458" t="s">
        <v>33174</v>
      </c>
      <c r="J1458" t="s">
        <v>33175</v>
      </c>
      <c r="K1458" t="s">
        <v>33176</v>
      </c>
      <c r="L1458" t="s">
        <v>33177</v>
      </c>
      <c r="M1458" t="s">
        <v>33178</v>
      </c>
      <c r="N1458" t="s">
        <v>33179</v>
      </c>
      <c r="O1458" t="s">
        <v>33180</v>
      </c>
      <c r="P1458">
        <f>-514.11016808678 -48.1634698802015 -380.749220030112</f>
        <v>-943.02285799709352</v>
      </c>
      <c r="Q1458" t="s">
        <v>33181</v>
      </c>
      <c r="R1458" t="s">
        <v>33182</v>
      </c>
      <c r="S1458" t="s">
        <v>33183</v>
      </c>
      <c r="T1458" t="s">
        <v>33184</v>
      </c>
      <c r="U1458" t="s">
        <v>33185</v>
      </c>
      <c r="V1458" t="s">
        <v>33186</v>
      </c>
      <c r="W1458" t="s">
        <v>33187</v>
      </c>
      <c r="X1458" t="s">
        <v>33188</v>
      </c>
      <c r="Y1458" t="s">
        <v>33189</v>
      </c>
    </row>
    <row r="1459" spans="1:25" x14ac:dyDescent="0.3">
      <c r="A1459">
        <v>72900</v>
      </c>
      <c r="B1459" t="s">
        <v>33190</v>
      </c>
      <c r="C1459" t="s">
        <v>33191</v>
      </c>
      <c r="D1459" t="s">
        <v>33192</v>
      </c>
      <c r="E1459" t="s">
        <v>33193</v>
      </c>
      <c r="F1459" t="s">
        <v>33194</v>
      </c>
      <c r="G1459" t="s">
        <v>33195</v>
      </c>
      <c r="H1459" t="s">
        <v>33196</v>
      </c>
      <c r="I1459" t="s">
        <v>33197</v>
      </c>
      <c r="J1459" t="s">
        <v>33198</v>
      </c>
      <c r="K1459" t="s">
        <v>33199</v>
      </c>
      <c r="L1459" t="s">
        <v>33200</v>
      </c>
      <c r="M1459" t="s">
        <v>33201</v>
      </c>
      <c r="N1459" t="s">
        <v>33202</v>
      </c>
      <c r="O1459" t="s">
        <v>33203</v>
      </c>
      <c r="P1459">
        <f>-513.455741572578 -48.4697734774986 -380.480660754194</f>
        <v>-942.40617580427056</v>
      </c>
      <c r="Q1459" t="s">
        <v>33204</v>
      </c>
      <c r="R1459" t="s">
        <v>33205</v>
      </c>
      <c r="S1459" t="s">
        <v>33206</v>
      </c>
      <c r="T1459" t="s">
        <v>33207</v>
      </c>
      <c r="U1459" t="s">
        <v>33208</v>
      </c>
      <c r="V1459" t="s">
        <v>33209</v>
      </c>
      <c r="W1459" t="s">
        <v>33210</v>
      </c>
      <c r="X1459" t="s">
        <v>33211</v>
      </c>
      <c r="Y1459" t="s">
        <v>33212</v>
      </c>
    </row>
    <row r="1460" spans="1:25" x14ac:dyDescent="0.3">
      <c r="A1460">
        <v>72950</v>
      </c>
      <c r="B1460" t="s">
        <v>33213</v>
      </c>
      <c r="C1460" t="s">
        <v>33214</v>
      </c>
      <c r="D1460" t="s">
        <v>33215</v>
      </c>
      <c r="E1460" t="s">
        <v>33216</v>
      </c>
      <c r="F1460" t="s">
        <v>33217</v>
      </c>
      <c r="G1460" t="s">
        <v>33218</v>
      </c>
      <c r="H1460" t="s">
        <v>33219</v>
      </c>
      <c r="I1460" t="s">
        <v>33220</v>
      </c>
      <c r="J1460" t="s">
        <v>33221</v>
      </c>
      <c r="K1460" t="s">
        <v>33222</v>
      </c>
      <c r="L1460" t="s">
        <v>33223</v>
      </c>
      <c r="M1460" t="s">
        <v>33224</v>
      </c>
      <c r="N1460" t="s">
        <v>33225</v>
      </c>
      <c r="O1460" t="s">
        <v>33226</v>
      </c>
      <c r="P1460">
        <f>-513.167637770092 -48.5665528784621 -380.432039702037</f>
        <v>-942.16623035059115</v>
      </c>
      <c r="Q1460" t="s">
        <v>33227</v>
      </c>
      <c r="R1460" t="s">
        <v>33228</v>
      </c>
      <c r="S1460" t="s">
        <v>33229</v>
      </c>
      <c r="T1460" t="s">
        <v>33230</v>
      </c>
      <c r="U1460" t="s">
        <v>33231</v>
      </c>
      <c r="V1460" t="s">
        <v>33232</v>
      </c>
      <c r="W1460" t="s">
        <v>33233</v>
      </c>
      <c r="X1460" t="s">
        <v>33234</v>
      </c>
      <c r="Y1460" t="s">
        <v>33235</v>
      </c>
    </row>
    <row r="1461" spans="1:25" x14ac:dyDescent="0.3">
      <c r="A1461">
        <v>73000</v>
      </c>
      <c r="B1461" t="s">
        <v>33236</v>
      </c>
      <c r="C1461" t="s">
        <v>33237</v>
      </c>
      <c r="D1461" t="s">
        <v>33238</v>
      </c>
      <c r="E1461" t="s">
        <v>33239</v>
      </c>
      <c r="F1461" t="s">
        <v>33240</v>
      </c>
      <c r="G1461" t="s">
        <v>33241</v>
      </c>
      <c r="H1461" t="s">
        <v>33242</v>
      </c>
      <c r="I1461" t="s">
        <v>33243</v>
      </c>
      <c r="J1461" t="s">
        <v>33244</v>
      </c>
      <c r="K1461" t="s">
        <v>33245</v>
      </c>
      <c r="L1461" t="s">
        <v>33246</v>
      </c>
      <c r="M1461" t="s">
        <v>33247</v>
      </c>
      <c r="N1461" t="s">
        <v>33248</v>
      </c>
      <c r="O1461" t="s">
        <v>33249</v>
      </c>
      <c r="P1461">
        <f>-512.815488391269 -48.7528418504187 -380.530333187896</f>
        <v>-942.09866342958367</v>
      </c>
      <c r="Q1461" t="s">
        <v>33250</v>
      </c>
      <c r="R1461" t="s">
        <v>33251</v>
      </c>
      <c r="S1461" t="s">
        <v>33252</v>
      </c>
      <c r="T1461" t="s">
        <v>33253</v>
      </c>
      <c r="U1461" t="s">
        <v>33254</v>
      </c>
      <c r="V1461" t="s">
        <v>33255</v>
      </c>
      <c r="W1461" t="s">
        <v>33256</v>
      </c>
      <c r="X1461" t="s">
        <v>33257</v>
      </c>
      <c r="Y1461" t="s">
        <v>33258</v>
      </c>
    </row>
    <row r="1462" spans="1:25" x14ac:dyDescent="0.3">
      <c r="A1462">
        <v>73050</v>
      </c>
      <c r="B1462" t="s">
        <v>33259</v>
      </c>
      <c r="C1462" t="s">
        <v>33260</v>
      </c>
      <c r="D1462" t="s">
        <v>33261</v>
      </c>
      <c r="E1462" t="s">
        <v>33262</v>
      </c>
      <c r="F1462" t="s">
        <v>33263</v>
      </c>
      <c r="G1462" t="s">
        <v>33264</v>
      </c>
      <c r="H1462" t="s">
        <v>33265</v>
      </c>
      <c r="I1462" t="s">
        <v>33266</v>
      </c>
      <c r="J1462" t="s">
        <v>33267</v>
      </c>
      <c r="K1462" t="s">
        <v>33268</v>
      </c>
      <c r="L1462" t="s">
        <v>33269</v>
      </c>
      <c r="M1462" t="s">
        <v>33270</v>
      </c>
      <c r="N1462" t="s">
        <v>33271</v>
      </c>
      <c r="O1462" t="s">
        <v>33272</v>
      </c>
      <c r="P1462">
        <f>-512.750350087412 -48.7467581950575 -380.587739318656</f>
        <v>-942.0848476011256</v>
      </c>
      <c r="Q1462" t="s">
        <v>33273</v>
      </c>
      <c r="R1462" t="s">
        <v>33274</v>
      </c>
      <c r="S1462" t="s">
        <v>33275</v>
      </c>
      <c r="T1462" t="s">
        <v>33276</v>
      </c>
      <c r="U1462" t="s">
        <v>33277</v>
      </c>
      <c r="V1462" t="s">
        <v>33278</v>
      </c>
      <c r="W1462" t="s">
        <v>33279</v>
      </c>
      <c r="X1462" t="s">
        <v>33280</v>
      </c>
      <c r="Y1462" t="s">
        <v>33281</v>
      </c>
    </row>
    <row r="1463" spans="1:25" x14ac:dyDescent="0.3">
      <c r="A1463">
        <v>73100</v>
      </c>
      <c r="B1463" t="s">
        <v>33282</v>
      </c>
      <c r="C1463" t="s">
        <v>33283</v>
      </c>
      <c r="D1463" t="s">
        <v>33284</v>
      </c>
      <c r="E1463" t="s">
        <v>33285</v>
      </c>
      <c r="F1463" t="s">
        <v>33286</v>
      </c>
      <c r="G1463" t="s">
        <v>33287</v>
      </c>
      <c r="H1463" t="s">
        <v>33288</v>
      </c>
      <c r="I1463" t="s">
        <v>33289</v>
      </c>
      <c r="J1463" t="s">
        <v>33290</v>
      </c>
      <c r="K1463" t="s">
        <v>33291</v>
      </c>
      <c r="L1463" t="s">
        <v>33292</v>
      </c>
      <c r="M1463" t="s">
        <v>33293</v>
      </c>
      <c r="N1463" t="s">
        <v>33294</v>
      </c>
      <c r="O1463" t="s">
        <v>33295</v>
      </c>
      <c r="P1463">
        <f>-512.784268588814 -48.4869421674091 -380.664861507498</f>
        <v>-941.93607226372114</v>
      </c>
      <c r="Q1463" t="s">
        <v>33296</v>
      </c>
      <c r="R1463" t="s">
        <v>33297</v>
      </c>
      <c r="S1463" t="s">
        <v>33298</v>
      </c>
      <c r="T1463" t="s">
        <v>33299</v>
      </c>
      <c r="U1463" t="s">
        <v>33300</v>
      </c>
      <c r="V1463" t="s">
        <v>33301</v>
      </c>
      <c r="W1463" t="s">
        <v>33302</v>
      </c>
      <c r="X1463" t="s">
        <v>33303</v>
      </c>
      <c r="Y1463" t="s">
        <v>33304</v>
      </c>
    </row>
    <row r="1464" spans="1:25" x14ac:dyDescent="0.3">
      <c r="A1464">
        <v>73150</v>
      </c>
      <c r="B1464" t="s">
        <v>33305</v>
      </c>
      <c r="C1464" t="s">
        <v>33306</v>
      </c>
      <c r="D1464" t="s">
        <v>33307</v>
      </c>
      <c r="E1464" t="s">
        <v>33308</v>
      </c>
      <c r="F1464" t="s">
        <v>33309</v>
      </c>
      <c r="G1464" t="s">
        <v>33310</v>
      </c>
      <c r="H1464" t="s">
        <v>33311</v>
      </c>
      <c r="I1464" t="s">
        <v>33312</v>
      </c>
      <c r="J1464" t="s">
        <v>33313</v>
      </c>
      <c r="K1464" t="s">
        <v>33314</v>
      </c>
      <c r="L1464" t="s">
        <v>33315</v>
      </c>
      <c r="M1464" t="s">
        <v>33316</v>
      </c>
      <c r="N1464" t="s">
        <v>33317</v>
      </c>
      <c r="O1464" t="s">
        <v>33318</v>
      </c>
      <c r="P1464">
        <f>-513.108036714615 -48.272243464173 -380.598676385788</f>
        <v>-941.97895656457604</v>
      </c>
      <c r="Q1464" t="s">
        <v>33319</v>
      </c>
      <c r="R1464" t="s">
        <v>33320</v>
      </c>
      <c r="S1464" t="s">
        <v>33321</v>
      </c>
      <c r="T1464" t="s">
        <v>33322</v>
      </c>
      <c r="U1464" t="s">
        <v>33323</v>
      </c>
      <c r="V1464" t="s">
        <v>33324</v>
      </c>
      <c r="W1464" t="s">
        <v>33325</v>
      </c>
      <c r="X1464" t="s">
        <v>33326</v>
      </c>
      <c r="Y1464" t="s">
        <v>33327</v>
      </c>
    </row>
    <row r="1465" spans="1:25" x14ac:dyDescent="0.3">
      <c r="A1465">
        <v>73200</v>
      </c>
      <c r="B1465" t="s">
        <v>33328</v>
      </c>
      <c r="C1465" t="s">
        <v>33329</v>
      </c>
      <c r="D1465" t="s">
        <v>33330</v>
      </c>
      <c r="E1465" t="s">
        <v>33331</v>
      </c>
      <c r="F1465" t="s">
        <v>33332</v>
      </c>
      <c r="G1465" t="s">
        <v>33333</v>
      </c>
      <c r="H1465" t="s">
        <v>33334</v>
      </c>
      <c r="I1465" t="s">
        <v>33335</v>
      </c>
      <c r="J1465" t="s">
        <v>33336</v>
      </c>
      <c r="K1465" t="s">
        <v>33337</v>
      </c>
      <c r="L1465" t="s">
        <v>33338</v>
      </c>
      <c r="M1465" t="s">
        <v>33339</v>
      </c>
      <c r="N1465" t="s">
        <v>33340</v>
      </c>
      <c r="O1465" t="s">
        <v>33341</v>
      </c>
      <c r="P1465">
        <f>-513.395452984303 -48.2822886868762 -380.532306970959</f>
        <v>-942.21004864213819</v>
      </c>
      <c r="Q1465" t="s">
        <v>33342</v>
      </c>
      <c r="R1465" t="s">
        <v>33343</v>
      </c>
      <c r="S1465" t="s">
        <v>33344</v>
      </c>
      <c r="T1465" t="s">
        <v>33345</v>
      </c>
      <c r="U1465" t="s">
        <v>33346</v>
      </c>
      <c r="V1465" t="s">
        <v>33347</v>
      </c>
      <c r="W1465" t="s">
        <v>33348</v>
      </c>
      <c r="X1465" t="s">
        <v>33349</v>
      </c>
      <c r="Y1465" t="s">
        <v>33350</v>
      </c>
    </row>
    <row r="1466" spans="1:25" x14ac:dyDescent="0.3">
      <c r="A1466">
        <v>73250</v>
      </c>
      <c r="B1466" t="s">
        <v>33351</v>
      </c>
      <c r="C1466" t="s">
        <v>33352</v>
      </c>
      <c r="D1466" t="s">
        <v>33353</v>
      </c>
      <c r="E1466" t="s">
        <v>33354</v>
      </c>
      <c r="F1466" t="s">
        <v>33355</v>
      </c>
      <c r="G1466" t="s">
        <v>33356</v>
      </c>
      <c r="H1466" t="s">
        <v>33357</v>
      </c>
      <c r="I1466" t="s">
        <v>33358</v>
      </c>
      <c r="J1466" t="s">
        <v>33359</v>
      </c>
      <c r="K1466" t="s">
        <v>33360</v>
      </c>
      <c r="L1466" t="s">
        <v>33361</v>
      </c>
      <c r="M1466" t="s">
        <v>33362</v>
      </c>
      <c r="N1466" t="s">
        <v>33363</v>
      </c>
      <c r="O1466" t="s">
        <v>33364</v>
      </c>
      <c r="P1466">
        <f>-514.377951956587 -48.190297652613 -380.2778520167</f>
        <v>-942.84610162590002</v>
      </c>
      <c r="Q1466" t="s">
        <v>33365</v>
      </c>
      <c r="R1466" t="s">
        <v>33366</v>
      </c>
      <c r="S1466" t="s">
        <v>33367</v>
      </c>
      <c r="T1466" t="s">
        <v>33368</v>
      </c>
      <c r="U1466" t="s">
        <v>33369</v>
      </c>
      <c r="V1466" t="s">
        <v>33370</v>
      </c>
      <c r="W1466" t="s">
        <v>33371</v>
      </c>
      <c r="X1466" t="s">
        <v>33372</v>
      </c>
      <c r="Y1466" t="s">
        <v>33373</v>
      </c>
    </row>
    <row r="1467" spans="1:25" x14ac:dyDescent="0.3">
      <c r="A1467">
        <v>73300</v>
      </c>
      <c r="B1467" t="s">
        <v>33374</v>
      </c>
      <c r="C1467" t="s">
        <v>33375</v>
      </c>
      <c r="D1467" t="s">
        <v>33376</v>
      </c>
      <c r="E1467" t="s">
        <v>33377</v>
      </c>
      <c r="F1467" t="s">
        <v>33378</v>
      </c>
      <c r="G1467" t="s">
        <v>33379</v>
      </c>
      <c r="H1467" t="s">
        <v>33380</v>
      </c>
      <c r="I1467" t="s">
        <v>33381</v>
      </c>
      <c r="J1467" t="s">
        <v>33382</v>
      </c>
      <c r="K1467" t="s">
        <v>33383</v>
      </c>
      <c r="L1467" t="s">
        <v>33384</v>
      </c>
      <c r="M1467" t="s">
        <v>33385</v>
      </c>
      <c r="N1467" t="s">
        <v>33386</v>
      </c>
      <c r="O1467" t="s">
        <v>33387</v>
      </c>
      <c r="P1467">
        <f>-514.937043405209 -47.9154360129435 -380.096538136944</f>
        <v>-942.94901755509648</v>
      </c>
      <c r="Q1467" t="s">
        <v>33388</v>
      </c>
      <c r="R1467" t="s">
        <v>33389</v>
      </c>
      <c r="S1467" t="s">
        <v>33390</v>
      </c>
      <c r="T1467" t="s">
        <v>33391</v>
      </c>
      <c r="U1467" t="s">
        <v>33392</v>
      </c>
      <c r="V1467" t="s">
        <v>33393</v>
      </c>
      <c r="W1467" t="s">
        <v>33394</v>
      </c>
      <c r="X1467" t="s">
        <v>33395</v>
      </c>
      <c r="Y1467" t="s">
        <v>33396</v>
      </c>
    </row>
    <row r="1468" spans="1:25" x14ac:dyDescent="0.3">
      <c r="A1468">
        <v>73350</v>
      </c>
      <c r="B1468" t="s">
        <v>33397</v>
      </c>
      <c r="C1468" t="s">
        <v>33398</v>
      </c>
      <c r="D1468" t="s">
        <v>33399</v>
      </c>
      <c r="E1468" t="s">
        <v>33400</v>
      </c>
      <c r="F1468" t="s">
        <v>33401</v>
      </c>
      <c r="G1468" t="s">
        <v>33402</v>
      </c>
      <c r="H1468" t="s">
        <v>33403</v>
      </c>
      <c r="I1468" t="s">
        <v>33404</v>
      </c>
      <c r="J1468" t="s">
        <v>33405</v>
      </c>
      <c r="K1468" t="s">
        <v>33406</v>
      </c>
      <c r="L1468" t="s">
        <v>33407</v>
      </c>
      <c r="M1468" t="s">
        <v>33408</v>
      </c>
      <c r="N1468" t="s">
        <v>33409</v>
      </c>
      <c r="O1468" t="s">
        <v>33410</v>
      </c>
      <c r="P1468">
        <f>-515.425487820898 -47.7025301192098 -379.957477594824</f>
        <v>-943.08549553493174</v>
      </c>
      <c r="Q1468" t="s">
        <v>33411</v>
      </c>
      <c r="R1468" t="s">
        <v>33412</v>
      </c>
      <c r="S1468" t="s">
        <v>33413</v>
      </c>
      <c r="T1468" t="s">
        <v>33414</v>
      </c>
      <c r="U1468" t="s">
        <v>33415</v>
      </c>
      <c r="V1468" t="s">
        <v>33416</v>
      </c>
      <c r="W1468" t="s">
        <v>33417</v>
      </c>
      <c r="X1468" t="s">
        <v>33418</v>
      </c>
      <c r="Y1468" t="s">
        <v>33419</v>
      </c>
    </row>
    <row r="1469" spans="1:25" x14ac:dyDescent="0.3">
      <c r="A1469">
        <v>73400</v>
      </c>
      <c r="B1469" t="s">
        <v>33420</v>
      </c>
      <c r="C1469" t="s">
        <v>33421</v>
      </c>
      <c r="D1469" t="s">
        <v>33422</v>
      </c>
      <c r="E1469" t="s">
        <v>33423</v>
      </c>
      <c r="F1469" t="s">
        <v>33424</v>
      </c>
      <c r="G1469" t="s">
        <v>33425</v>
      </c>
      <c r="H1469" t="s">
        <v>33426</v>
      </c>
      <c r="I1469" t="s">
        <v>33427</v>
      </c>
      <c r="J1469" t="s">
        <v>33428</v>
      </c>
      <c r="K1469" t="s">
        <v>33429</v>
      </c>
      <c r="L1469" t="s">
        <v>33430</v>
      </c>
      <c r="M1469" t="s">
        <v>33431</v>
      </c>
      <c r="N1469" t="s">
        <v>33432</v>
      </c>
      <c r="O1469" t="s">
        <v>33433</v>
      </c>
      <c r="P1469">
        <f>-516.361074961811 -47.6055562885783 -379.720789229102</f>
        <v>-943.68742047949138</v>
      </c>
      <c r="Q1469" t="s">
        <v>33434</v>
      </c>
      <c r="R1469" t="s">
        <v>33435</v>
      </c>
      <c r="S1469" t="s">
        <v>33436</v>
      </c>
      <c r="T1469" t="s">
        <v>33437</v>
      </c>
      <c r="U1469" t="s">
        <v>33438</v>
      </c>
      <c r="V1469" t="s">
        <v>33439</v>
      </c>
      <c r="W1469" t="s">
        <v>33440</v>
      </c>
      <c r="X1469" t="s">
        <v>33441</v>
      </c>
      <c r="Y1469" t="s">
        <v>33442</v>
      </c>
    </row>
    <row r="1470" spans="1:25" x14ac:dyDescent="0.3">
      <c r="A1470">
        <v>73450</v>
      </c>
      <c r="B1470" t="s">
        <v>33443</v>
      </c>
      <c r="C1470" t="s">
        <v>33444</v>
      </c>
      <c r="D1470" t="s">
        <v>33445</v>
      </c>
      <c r="E1470" t="s">
        <v>33446</v>
      </c>
      <c r="F1470" t="s">
        <v>33447</v>
      </c>
      <c r="G1470" t="s">
        <v>33448</v>
      </c>
      <c r="H1470" t="s">
        <v>33449</v>
      </c>
      <c r="I1470" t="s">
        <v>33450</v>
      </c>
      <c r="J1470" t="s">
        <v>33451</v>
      </c>
      <c r="K1470" t="s">
        <v>33452</v>
      </c>
      <c r="L1470" t="s">
        <v>33453</v>
      </c>
      <c r="M1470" t="s">
        <v>33454</v>
      </c>
      <c r="N1470" t="s">
        <v>33455</v>
      </c>
      <c r="O1470" t="s">
        <v>33456</v>
      </c>
      <c r="P1470">
        <f>-516.776507718584 -47.6662906945098 -379.691839115187</f>
        <v>-944.13463752828079</v>
      </c>
      <c r="Q1470" t="s">
        <v>33457</v>
      </c>
      <c r="R1470" t="s">
        <v>33458</v>
      </c>
      <c r="S1470" t="s">
        <v>33459</v>
      </c>
      <c r="T1470" t="s">
        <v>33460</v>
      </c>
      <c r="U1470" t="s">
        <v>33461</v>
      </c>
      <c r="V1470" t="s">
        <v>33462</v>
      </c>
      <c r="W1470" t="s">
        <v>33463</v>
      </c>
      <c r="X1470" t="s">
        <v>33464</v>
      </c>
      <c r="Y1470" t="s">
        <v>33465</v>
      </c>
    </row>
    <row r="1471" spans="1:25" x14ac:dyDescent="0.3">
      <c r="A1471">
        <v>73500</v>
      </c>
      <c r="B1471" t="s">
        <v>33466</v>
      </c>
      <c r="C1471" t="s">
        <v>33467</v>
      </c>
      <c r="D1471" t="s">
        <v>33468</v>
      </c>
      <c r="E1471" t="s">
        <v>33469</v>
      </c>
      <c r="F1471" t="s">
        <v>33470</v>
      </c>
      <c r="G1471" t="s">
        <v>33471</v>
      </c>
      <c r="H1471" t="s">
        <v>33472</v>
      </c>
      <c r="I1471" t="s">
        <v>33473</v>
      </c>
      <c r="J1471" t="s">
        <v>33474</v>
      </c>
      <c r="K1471" t="s">
        <v>33475</v>
      </c>
      <c r="L1471" t="s">
        <v>33476</v>
      </c>
      <c r="M1471" t="s">
        <v>33477</v>
      </c>
      <c r="N1471" t="s">
        <v>33478</v>
      </c>
      <c r="O1471" t="s">
        <v>33479</v>
      </c>
      <c r="P1471">
        <f>-517.603164322028 -47.6848423368881 -379.598966595431</f>
        <v>-944.88697325434714</v>
      </c>
      <c r="Q1471" t="s">
        <v>33480</v>
      </c>
      <c r="R1471" t="s">
        <v>33481</v>
      </c>
      <c r="S1471" t="s">
        <v>33482</v>
      </c>
      <c r="T1471" t="s">
        <v>33483</v>
      </c>
      <c r="U1471" t="s">
        <v>33484</v>
      </c>
      <c r="V1471" t="s">
        <v>33485</v>
      </c>
      <c r="W1471" t="s">
        <v>33486</v>
      </c>
      <c r="X1471" t="s">
        <v>33487</v>
      </c>
      <c r="Y1471" t="s">
        <v>33488</v>
      </c>
    </row>
    <row r="1472" spans="1:25" x14ac:dyDescent="0.3">
      <c r="A1472">
        <v>73550</v>
      </c>
      <c r="B1472" t="s">
        <v>33489</v>
      </c>
      <c r="C1472" t="s">
        <v>33490</v>
      </c>
      <c r="D1472" t="s">
        <v>33491</v>
      </c>
      <c r="E1472" t="s">
        <v>33492</v>
      </c>
      <c r="F1472" t="s">
        <v>33493</v>
      </c>
      <c r="G1472" t="s">
        <v>33494</v>
      </c>
      <c r="H1472" t="s">
        <v>33495</v>
      </c>
      <c r="I1472" t="s">
        <v>33496</v>
      </c>
      <c r="J1472" t="s">
        <v>33497</v>
      </c>
      <c r="K1472" t="s">
        <v>33498</v>
      </c>
      <c r="L1472" t="s">
        <v>33499</v>
      </c>
      <c r="M1472" t="s">
        <v>33500</v>
      </c>
      <c r="N1472" t="s">
        <v>33501</v>
      </c>
      <c r="O1472" t="s">
        <v>33502</v>
      </c>
      <c r="P1472">
        <f>-517.978795894749 -47.6825668222373 -379.557061894114</f>
        <v>-945.21842461110032</v>
      </c>
      <c r="Q1472" t="s">
        <v>33503</v>
      </c>
      <c r="R1472" t="s">
        <v>33504</v>
      </c>
      <c r="S1472" t="s">
        <v>33505</v>
      </c>
      <c r="T1472" t="s">
        <v>33506</v>
      </c>
      <c r="U1472" t="s">
        <v>33507</v>
      </c>
      <c r="V1472" t="s">
        <v>33508</v>
      </c>
      <c r="W1472" t="s">
        <v>33509</v>
      </c>
      <c r="X1472" t="s">
        <v>33510</v>
      </c>
      <c r="Y1472" t="s">
        <v>33511</v>
      </c>
    </row>
    <row r="1473" spans="1:25" x14ac:dyDescent="0.3">
      <c r="A1473">
        <v>73600</v>
      </c>
      <c r="B1473" t="s">
        <v>33512</v>
      </c>
      <c r="C1473" t="s">
        <v>33513</v>
      </c>
      <c r="D1473" t="s">
        <v>33514</v>
      </c>
      <c r="E1473" t="s">
        <v>33515</v>
      </c>
      <c r="F1473" t="s">
        <v>33516</v>
      </c>
      <c r="G1473" t="s">
        <v>33517</v>
      </c>
      <c r="H1473" t="s">
        <v>33518</v>
      </c>
      <c r="I1473" t="s">
        <v>33519</v>
      </c>
      <c r="J1473" t="s">
        <v>33520</v>
      </c>
      <c r="K1473" t="s">
        <v>33521</v>
      </c>
      <c r="L1473" t="s">
        <v>33522</v>
      </c>
      <c r="M1473" t="s">
        <v>33523</v>
      </c>
      <c r="N1473" t="s">
        <v>33524</v>
      </c>
      <c r="O1473" t="s">
        <v>33525</v>
      </c>
      <c r="P1473">
        <f>-518.49759863853 -47.5774632823425 -379.602834391605</f>
        <v>-945.67789631247751</v>
      </c>
      <c r="Q1473" t="s">
        <v>33526</v>
      </c>
      <c r="R1473" t="s">
        <v>33527</v>
      </c>
      <c r="S1473" t="s">
        <v>33528</v>
      </c>
      <c r="T1473" t="s">
        <v>33529</v>
      </c>
      <c r="U1473" t="s">
        <v>33530</v>
      </c>
      <c r="V1473" t="s">
        <v>33531</v>
      </c>
      <c r="W1473" t="s">
        <v>33532</v>
      </c>
      <c r="X1473" t="s">
        <v>33533</v>
      </c>
      <c r="Y1473" t="s">
        <v>33534</v>
      </c>
    </row>
    <row r="1474" spans="1:25" x14ac:dyDescent="0.3">
      <c r="A1474">
        <v>73650</v>
      </c>
      <c r="B1474" t="s">
        <v>33535</v>
      </c>
      <c r="C1474" t="s">
        <v>33536</v>
      </c>
      <c r="D1474" t="s">
        <v>33537</v>
      </c>
      <c r="E1474" t="s">
        <v>33538</v>
      </c>
      <c r="F1474" t="s">
        <v>33539</v>
      </c>
      <c r="G1474" t="s">
        <v>33540</v>
      </c>
      <c r="H1474" t="s">
        <v>33541</v>
      </c>
      <c r="I1474" t="s">
        <v>33542</v>
      </c>
      <c r="J1474" t="s">
        <v>33543</v>
      </c>
      <c r="K1474" t="s">
        <v>33544</v>
      </c>
      <c r="L1474" t="s">
        <v>33545</v>
      </c>
      <c r="M1474" t="s">
        <v>33546</v>
      </c>
      <c r="N1474" t="s">
        <v>33547</v>
      </c>
      <c r="O1474" t="s">
        <v>33548</v>
      </c>
      <c r="P1474">
        <f>-518.736283616062 -47.3560885628131 -379.665143131339</f>
        <v>-945.7575153102141</v>
      </c>
      <c r="Q1474" t="s">
        <v>33549</v>
      </c>
      <c r="R1474" t="s">
        <v>33550</v>
      </c>
      <c r="S1474" t="s">
        <v>33551</v>
      </c>
      <c r="T1474" t="s">
        <v>33552</v>
      </c>
      <c r="U1474" t="s">
        <v>33553</v>
      </c>
      <c r="V1474" t="s">
        <v>33554</v>
      </c>
      <c r="W1474" t="s">
        <v>33555</v>
      </c>
      <c r="X1474" t="s">
        <v>33556</v>
      </c>
      <c r="Y1474" t="s">
        <v>33557</v>
      </c>
    </row>
    <row r="1475" spans="1:25" x14ac:dyDescent="0.3">
      <c r="A1475">
        <v>73700</v>
      </c>
      <c r="B1475" t="s">
        <v>33558</v>
      </c>
      <c r="C1475" t="s">
        <v>33559</v>
      </c>
      <c r="D1475" t="s">
        <v>33560</v>
      </c>
      <c r="E1475" t="s">
        <v>33561</v>
      </c>
      <c r="F1475" t="s">
        <v>33562</v>
      </c>
      <c r="G1475" t="s">
        <v>33563</v>
      </c>
      <c r="H1475" t="s">
        <v>33564</v>
      </c>
      <c r="I1475" t="s">
        <v>33565</v>
      </c>
      <c r="J1475" t="s">
        <v>33566</v>
      </c>
      <c r="K1475" t="s">
        <v>33567</v>
      </c>
      <c r="L1475" t="s">
        <v>33568</v>
      </c>
      <c r="M1475" t="s">
        <v>33569</v>
      </c>
      <c r="N1475" t="s">
        <v>33570</v>
      </c>
      <c r="O1475" t="s">
        <v>33571</v>
      </c>
      <c r="P1475">
        <f>-518.773470853007 -46.8090401454779 -380.069766440167</f>
        <v>-945.65227743865182</v>
      </c>
      <c r="Q1475" t="s">
        <v>33572</v>
      </c>
      <c r="R1475" t="s">
        <v>33573</v>
      </c>
      <c r="S1475" t="s">
        <v>33574</v>
      </c>
      <c r="T1475" t="s">
        <v>33575</v>
      </c>
      <c r="U1475" t="s">
        <v>33576</v>
      </c>
      <c r="V1475" t="s">
        <v>33577</v>
      </c>
      <c r="W1475" t="s">
        <v>33578</v>
      </c>
      <c r="X1475" t="s">
        <v>33579</v>
      </c>
      <c r="Y1475" t="s">
        <v>33580</v>
      </c>
    </row>
    <row r="1476" spans="1:25" x14ac:dyDescent="0.3">
      <c r="A1476">
        <v>73750</v>
      </c>
      <c r="B1476" t="s">
        <v>33581</v>
      </c>
      <c r="C1476" t="s">
        <v>33582</v>
      </c>
      <c r="D1476" t="s">
        <v>33583</v>
      </c>
      <c r="E1476" t="s">
        <v>33584</v>
      </c>
      <c r="F1476" t="s">
        <v>33585</v>
      </c>
      <c r="G1476" t="s">
        <v>33586</v>
      </c>
      <c r="H1476" t="s">
        <v>33587</v>
      </c>
      <c r="I1476" t="s">
        <v>33588</v>
      </c>
      <c r="J1476" t="s">
        <v>33589</v>
      </c>
      <c r="K1476" t="s">
        <v>33590</v>
      </c>
      <c r="L1476" t="s">
        <v>33591</v>
      </c>
      <c r="M1476" t="s">
        <v>33592</v>
      </c>
      <c r="N1476" t="s">
        <v>33593</v>
      </c>
      <c r="O1476" t="s">
        <v>33594</v>
      </c>
      <c r="P1476">
        <f>-518.710302585774 -46.4801459696434 -380.291864858395</f>
        <v>-945.48231341381245</v>
      </c>
      <c r="Q1476" t="s">
        <v>33595</v>
      </c>
      <c r="R1476" t="s">
        <v>33596</v>
      </c>
      <c r="S1476" t="s">
        <v>33597</v>
      </c>
      <c r="T1476" t="s">
        <v>33598</v>
      </c>
      <c r="U1476" t="s">
        <v>33599</v>
      </c>
      <c r="V1476" t="s">
        <v>33600</v>
      </c>
      <c r="W1476" t="s">
        <v>33601</v>
      </c>
      <c r="X1476" t="s">
        <v>33602</v>
      </c>
      <c r="Y1476" t="s">
        <v>33603</v>
      </c>
    </row>
    <row r="1477" spans="1:25" x14ac:dyDescent="0.3">
      <c r="A1477">
        <v>73800</v>
      </c>
      <c r="B1477" t="s">
        <v>33604</v>
      </c>
      <c r="C1477" t="s">
        <v>33605</v>
      </c>
      <c r="D1477" t="s">
        <v>33606</v>
      </c>
      <c r="E1477" t="s">
        <v>33607</v>
      </c>
      <c r="F1477" t="s">
        <v>33608</v>
      </c>
      <c r="G1477" t="s">
        <v>33609</v>
      </c>
      <c r="H1477" t="s">
        <v>33610</v>
      </c>
      <c r="I1477" t="s">
        <v>33611</v>
      </c>
      <c r="J1477" t="s">
        <v>33612</v>
      </c>
      <c r="K1477" t="s">
        <v>33613</v>
      </c>
      <c r="L1477" t="s">
        <v>33614</v>
      </c>
      <c r="M1477" t="s">
        <v>33615</v>
      </c>
      <c r="N1477" t="s">
        <v>33616</v>
      </c>
      <c r="O1477" t="s">
        <v>33617</v>
      </c>
      <c r="P1477">
        <f>-518.827842041953 -46.1419734945141 -380.936853453699</f>
        <v>-945.90666899016605</v>
      </c>
      <c r="Q1477" t="s">
        <v>33618</v>
      </c>
      <c r="R1477" t="s">
        <v>33619</v>
      </c>
      <c r="S1477" t="s">
        <v>33620</v>
      </c>
      <c r="T1477" t="s">
        <v>33621</v>
      </c>
      <c r="U1477" t="s">
        <v>33622</v>
      </c>
      <c r="V1477" t="s">
        <v>33623</v>
      </c>
      <c r="W1477" t="s">
        <v>33624</v>
      </c>
      <c r="X1477" t="s">
        <v>33625</v>
      </c>
      <c r="Y1477" t="s">
        <v>33626</v>
      </c>
    </row>
    <row r="1478" spans="1:25" x14ac:dyDescent="0.3">
      <c r="A1478">
        <v>73850</v>
      </c>
      <c r="B1478" t="s">
        <v>33627</v>
      </c>
      <c r="C1478" t="s">
        <v>33628</v>
      </c>
      <c r="D1478" t="s">
        <v>33629</v>
      </c>
      <c r="E1478" t="s">
        <v>33630</v>
      </c>
      <c r="F1478" t="s">
        <v>33631</v>
      </c>
      <c r="G1478" t="s">
        <v>33632</v>
      </c>
      <c r="H1478" t="s">
        <v>33633</v>
      </c>
      <c r="I1478" t="s">
        <v>33634</v>
      </c>
      <c r="J1478" t="s">
        <v>33635</v>
      </c>
      <c r="K1478" t="s">
        <v>33636</v>
      </c>
      <c r="L1478" t="s">
        <v>33637</v>
      </c>
      <c r="M1478" t="s">
        <v>33638</v>
      </c>
      <c r="N1478" t="s">
        <v>33639</v>
      </c>
      <c r="O1478" t="s">
        <v>33640</v>
      </c>
      <c r="P1478">
        <f>-519.286128083762 -44.9745872415388 -381.74889178289</f>
        <v>-946.00960710819072</v>
      </c>
      <c r="Q1478" t="s">
        <v>33641</v>
      </c>
      <c r="R1478" t="s">
        <v>33642</v>
      </c>
      <c r="S1478" t="s">
        <v>33643</v>
      </c>
      <c r="T1478" t="s">
        <v>33644</v>
      </c>
      <c r="U1478" t="s">
        <v>33645</v>
      </c>
      <c r="V1478" t="s">
        <v>33646</v>
      </c>
      <c r="W1478" t="s">
        <v>33647</v>
      </c>
      <c r="X1478" t="s">
        <v>33648</v>
      </c>
      <c r="Y1478" t="s">
        <v>33649</v>
      </c>
    </row>
    <row r="1479" spans="1:25" x14ac:dyDescent="0.3">
      <c r="A1479">
        <v>73900</v>
      </c>
      <c r="B1479" t="s">
        <v>33650</v>
      </c>
      <c r="C1479" t="s">
        <v>33651</v>
      </c>
      <c r="D1479" t="s">
        <v>33652</v>
      </c>
      <c r="E1479" t="s">
        <v>33653</v>
      </c>
      <c r="F1479" t="s">
        <v>33654</v>
      </c>
      <c r="G1479" t="s">
        <v>33655</v>
      </c>
      <c r="H1479" t="s">
        <v>33656</v>
      </c>
      <c r="I1479" t="s">
        <v>33657</v>
      </c>
      <c r="J1479" t="s">
        <v>33658</v>
      </c>
      <c r="K1479" t="s">
        <v>33659</v>
      </c>
      <c r="L1479" t="s">
        <v>33660</v>
      </c>
      <c r="M1479" t="s">
        <v>33661</v>
      </c>
      <c r="N1479" t="s">
        <v>33662</v>
      </c>
      <c r="O1479" t="s">
        <v>33663</v>
      </c>
      <c r="P1479">
        <f>-519.714305508352 -44.1367584859388 -382.231134333917</f>
        <v>-946.08219832820782</v>
      </c>
      <c r="Q1479" t="s">
        <v>33664</v>
      </c>
      <c r="R1479" t="s">
        <v>33665</v>
      </c>
      <c r="S1479" t="s">
        <v>33666</v>
      </c>
      <c r="T1479" t="s">
        <v>33667</v>
      </c>
      <c r="U1479" t="s">
        <v>33668</v>
      </c>
      <c r="V1479" t="s">
        <v>33669</v>
      </c>
      <c r="W1479" t="s">
        <v>33670</v>
      </c>
      <c r="X1479" t="s">
        <v>33671</v>
      </c>
      <c r="Y1479" t="s">
        <v>33672</v>
      </c>
    </row>
    <row r="1480" spans="1:25" x14ac:dyDescent="0.3">
      <c r="A1480">
        <v>73950</v>
      </c>
      <c r="B1480" t="s">
        <v>33673</v>
      </c>
      <c r="C1480" t="s">
        <v>33674</v>
      </c>
      <c r="D1480" t="s">
        <v>33675</v>
      </c>
      <c r="E1480" t="s">
        <v>33676</v>
      </c>
      <c r="F1480" t="s">
        <v>33677</v>
      </c>
      <c r="G1480" t="s">
        <v>33678</v>
      </c>
      <c r="H1480" t="s">
        <v>33679</v>
      </c>
      <c r="I1480" t="s">
        <v>33680</v>
      </c>
      <c r="J1480" t="s">
        <v>33681</v>
      </c>
      <c r="K1480" t="s">
        <v>33682</v>
      </c>
      <c r="L1480" t="s">
        <v>33683</v>
      </c>
      <c r="M1480" t="s">
        <v>33684</v>
      </c>
      <c r="N1480" t="s">
        <v>33685</v>
      </c>
      <c r="O1480" t="s">
        <v>33686</v>
      </c>
      <c r="P1480">
        <f>-520.445193409506 -42.2183958737728 -383.398730398152</f>
        <v>-946.06231968143084</v>
      </c>
      <c r="Q1480" t="s">
        <v>33687</v>
      </c>
      <c r="R1480" t="s">
        <v>33688</v>
      </c>
      <c r="S1480" t="s">
        <v>33689</v>
      </c>
      <c r="T1480" t="s">
        <v>33690</v>
      </c>
      <c r="U1480" t="s">
        <v>33691</v>
      </c>
      <c r="V1480" t="s">
        <v>33692</v>
      </c>
      <c r="W1480" t="s">
        <v>33693</v>
      </c>
      <c r="X1480" t="s">
        <v>33694</v>
      </c>
      <c r="Y1480" t="s">
        <v>33695</v>
      </c>
    </row>
    <row r="1481" spans="1:25" x14ac:dyDescent="0.3">
      <c r="A1481">
        <v>74000</v>
      </c>
      <c r="B1481" t="s">
        <v>33696</v>
      </c>
      <c r="C1481" t="s">
        <v>33697</v>
      </c>
      <c r="D1481" t="s">
        <v>33698</v>
      </c>
      <c r="E1481" t="s">
        <v>33699</v>
      </c>
      <c r="F1481" t="s">
        <v>33700</v>
      </c>
      <c r="G1481" t="s">
        <v>33701</v>
      </c>
      <c r="H1481" t="s">
        <v>33702</v>
      </c>
      <c r="I1481" t="s">
        <v>33703</v>
      </c>
      <c r="J1481" t="s">
        <v>33704</v>
      </c>
      <c r="K1481" t="s">
        <v>33705</v>
      </c>
      <c r="L1481" t="s">
        <v>33706</v>
      </c>
      <c r="M1481" t="s">
        <v>33707</v>
      </c>
      <c r="N1481" t="s">
        <v>33708</v>
      </c>
      <c r="O1481" t="s">
        <v>33709</v>
      </c>
      <c r="P1481">
        <f>-520.753939506938 -41.1262856692474 -384.064117905948</f>
        <v>-945.9443430821334</v>
      </c>
      <c r="Q1481" t="s">
        <v>33710</v>
      </c>
      <c r="R1481" t="s">
        <v>33711</v>
      </c>
      <c r="S1481" t="s">
        <v>33712</v>
      </c>
      <c r="T1481" t="s">
        <v>33713</v>
      </c>
      <c r="U1481" t="s">
        <v>33714</v>
      </c>
      <c r="V1481" t="s">
        <v>33715</v>
      </c>
      <c r="W1481" t="s">
        <v>33716</v>
      </c>
      <c r="X1481" t="s">
        <v>33717</v>
      </c>
      <c r="Y1481" t="s">
        <v>33718</v>
      </c>
    </row>
    <row r="1482" spans="1:25" x14ac:dyDescent="0.3">
      <c r="A1482">
        <v>74050</v>
      </c>
      <c r="B1482" t="s">
        <v>33719</v>
      </c>
      <c r="C1482" t="s">
        <v>33720</v>
      </c>
      <c r="D1482" t="s">
        <v>33721</v>
      </c>
      <c r="E1482" t="s">
        <v>33722</v>
      </c>
      <c r="F1482" t="s">
        <v>33723</v>
      </c>
      <c r="G1482" t="s">
        <v>33724</v>
      </c>
      <c r="H1482" t="s">
        <v>33725</v>
      </c>
      <c r="I1482" t="s">
        <v>33726</v>
      </c>
      <c r="J1482" t="s">
        <v>33727</v>
      </c>
      <c r="K1482" t="s">
        <v>33728</v>
      </c>
      <c r="L1482" t="s">
        <v>33729</v>
      </c>
      <c r="M1482" t="s">
        <v>33730</v>
      </c>
      <c r="N1482" t="s">
        <v>33731</v>
      </c>
      <c r="O1482" t="s">
        <v>33732</v>
      </c>
      <c r="P1482">
        <f>-521.047778961257 -38.8134512940981 -385.515395147223</f>
        <v>-945.37662540257804</v>
      </c>
      <c r="Q1482" t="s">
        <v>33733</v>
      </c>
      <c r="R1482" t="s">
        <v>33734</v>
      </c>
      <c r="S1482" t="s">
        <v>33735</v>
      </c>
      <c r="T1482" t="s">
        <v>33736</v>
      </c>
      <c r="U1482" t="s">
        <v>33737</v>
      </c>
      <c r="V1482" t="s">
        <v>33738</v>
      </c>
      <c r="W1482" t="s">
        <v>33739</v>
      </c>
      <c r="X1482" t="s">
        <v>33740</v>
      </c>
      <c r="Y1482" t="s">
        <v>33741</v>
      </c>
    </row>
    <row r="1483" spans="1:25" x14ac:dyDescent="0.3">
      <c r="A1483">
        <v>74100</v>
      </c>
      <c r="B1483" t="s">
        <v>33742</v>
      </c>
      <c r="C1483" t="s">
        <v>33743</v>
      </c>
      <c r="D1483" t="s">
        <v>33744</v>
      </c>
      <c r="E1483" t="s">
        <v>33745</v>
      </c>
      <c r="F1483" t="s">
        <v>33746</v>
      </c>
      <c r="G1483" t="s">
        <v>33747</v>
      </c>
      <c r="H1483" t="s">
        <v>33748</v>
      </c>
      <c r="I1483" t="s">
        <v>33749</v>
      </c>
      <c r="J1483" t="s">
        <v>33750</v>
      </c>
      <c r="K1483" t="s">
        <v>33751</v>
      </c>
      <c r="L1483" t="s">
        <v>33752</v>
      </c>
      <c r="M1483" t="s">
        <v>33753</v>
      </c>
      <c r="N1483" t="s">
        <v>33754</v>
      </c>
      <c r="O1483" t="s">
        <v>33755</v>
      </c>
      <c r="P1483">
        <f>-521.155612273981 -37.5375492481789 -386.282215143188</f>
        <v>-944.97537666534799</v>
      </c>
      <c r="Q1483" t="s">
        <v>33756</v>
      </c>
      <c r="R1483" t="s">
        <v>33757</v>
      </c>
      <c r="S1483" t="s">
        <v>33758</v>
      </c>
      <c r="T1483" t="s">
        <v>33759</v>
      </c>
      <c r="U1483" t="s">
        <v>33760</v>
      </c>
      <c r="V1483" t="s">
        <v>33761</v>
      </c>
      <c r="W1483" t="s">
        <v>33762</v>
      </c>
      <c r="X1483" t="s">
        <v>33763</v>
      </c>
      <c r="Y1483" t="s">
        <v>33764</v>
      </c>
    </row>
    <row r="1484" spans="1:25" x14ac:dyDescent="0.3">
      <c r="A1484">
        <v>74150</v>
      </c>
      <c r="B1484" t="s">
        <v>33765</v>
      </c>
      <c r="C1484" t="s">
        <v>33766</v>
      </c>
      <c r="D1484" t="s">
        <v>33767</v>
      </c>
      <c r="E1484" t="s">
        <v>33768</v>
      </c>
      <c r="F1484" t="s">
        <v>33769</v>
      </c>
      <c r="G1484" t="s">
        <v>33770</v>
      </c>
      <c r="H1484" t="s">
        <v>33771</v>
      </c>
      <c r="I1484" t="s">
        <v>33772</v>
      </c>
      <c r="J1484" t="s">
        <v>33773</v>
      </c>
      <c r="K1484" t="s">
        <v>33774</v>
      </c>
      <c r="L1484" t="s">
        <v>33775</v>
      </c>
      <c r="M1484" t="s">
        <v>33776</v>
      </c>
      <c r="N1484" t="s">
        <v>33777</v>
      </c>
      <c r="O1484" t="s">
        <v>33778</v>
      </c>
      <c r="P1484">
        <f>-521.342567819016 -34.6052901972207 -387.845817283353</f>
        <v>-943.79367529958972</v>
      </c>
      <c r="Q1484" t="s">
        <v>33779</v>
      </c>
      <c r="R1484" t="s">
        <v>33780</v>
      </c>
      <c r="S1484" t="s">
        <v>33781</v>
      </c>
      <c r="T1484" t="s">
        <v>33782</v>
      </c>
      <c r="U1484" t="s">
        <v>33783</v>
      </c>
      <c r="V1484" t="s">
        <v>33784</v>
      </c>
      <c r="W1484" t="s">
        <v>33785</v>
      </c>
      <c r="X1484" t="s">
        <v>33786</v>
      </c>
      <c r="Y1484" t="s">
        <v>33787</v>
      </c>
    </row>
    <row r="1485" spans="1:25" x14ac:dyDescent="0.3">
      <c r="A1485">
        <v>74200</v>
      </c>
      <c r="B1485" t="s">
        <v>33788</v>
      </c>
      <c r="C1485" t="s">
        <v>33789</v>
      </c>
      <c r="D1485" t="s">
        <v>33790</v>
      </c>
      <c r="E1485" t="s">
        <v>33791</v>
      </c>
      <c r="F1485" t="s">
        <v>33792</v>
      </c>
      <c r="G1485" t="s">
        <v>33793</v>
      </c>
      <c r="H1485" t="s">
        <v>33794</v>
      </c>
      <c r="I1485" t="s">
        <v>33795</v>
      </c>
      <c r="J1485" t="s">
        <v>33796</v>
      </c>
      <c r="K1485" t="s">
        <v>33797</v>
      </c>
      <c r="L1485" t="s">
        <v>33798</v>
      </c>
      <c r="M1485" t="s">
        <v>33799</v>
      </c>
      <c r="N1485" t="s">
        <v>33800</v>
      </c>
      <c r="O1485" t="s">
        <v>33801</v>
      </c>
      <c r="P1485">
        <f>-521.47584926194 -33.031453703449 -388.677301708899</f>
        <v>-943.18460467428793</v>
      </c>
      <c r="Q1485" t="s">
        <v>33802</v>
      </c>
      <c r="R1485" t="s">
        <v>33803</v>
      </c>
      <c r="S1485" t="s">
        <v>33804</v>
      </c>
      <c r="T1485" t="s">
        <v>33805</v>
      </c>
      <c r="U1485" t="s">
        <v>33806</v>
      </c>
      <c r="V1485" t="s">
        <v>33807</v>
      </c>
      <c r="W1485" t="s">
        <v>33808</v>
      </c>
      <c r="X1485" t="s">
        <v>33809</v>
      </c>
      <c r="Y1485" t="s">
        <v>33810</v>
      </c>
    </row>
    <row r="1486" spans="1:25" x14ac:dyDescent="0.3">
      <c r="A1486">
        <v>74250</v>
      </c>
      <c r="B1486" t="s">
        <v>33811</v>
      </c>
      <c r="C1486" t="s">
        <v>33812</v>
      </c>
      <c r="D1486" t="s">
        <v>33813</v>
      </c>
      <c r="E1486" t="s">
        <v>33814</v>
      </c>
      <c r="F1486" t="s">
        <v>33815</v>
      </c>
      <c r="G1486" t="s">
        <v>33816</v>
      </c>
      <c r="H1486" t="s">
        <v>33817</v>
      </c>
      <c r="I1486" t="s">
        <v>33818</v>
      </c>
      <c r="J1486" t="s">
        <v>33819</v>
      </c>
      <c r="K1486" t="s">
        <v>33820</v>
      </c>
      <c r="L1486" t="s">
        <v>33821</v>
      </c>
      <c r="M1486" t="s">
        <v>33822</v>
      </c>
      <c r="N1486" t="s">
        <v>33823</v>
      </c>
      <c r="O1486" t="s">
        <v>33824</v>
      </c>
      <c r="P1486">
        <f>-521.567009686962 -31.4703326655995 -389.507015187045</f>
        <v>-942.54435753960649</v>
      </c>
      <c r="Q1486" t="s">
        <v>33825</v>
      </c>
      <c r="R1486" t="s">
        <v>33826</v>
      </c>
      <c r="S1486" t="s">
        <v>33827</v>
      </c>
      <c r="T1486" t="s">
        <v>33828</v>
      </c>
      <c r="U1486" t="s">
        <v>33829</v>
      </c>
      <c r="V1486" t="s">
        <v>33830</v>
      </c>
      <c r="W1486" t="s">
        <v>33831</v>
      </c>
      <c r="X1486" t="s">
        <v>33832</v>
      </c>
      <c r="Y1486" t="s">
        <v>33833</v>
      </c>
    </row>
    <row r="1487" spans="1:25" x14ac:dyDescent="0.3">
      <c r="A1487">
        <v>74300</v>
      </c>
      <c r="B1487" t="s">
        <v>33834</v>
      </c>
      <c r="C1487" t="s">
        <v>33835</v>
      </c>
      <c r="D1487" t="s">
        <v>33836</v>
      </c>
      <c r="E1487" t="s">
        <v>33837</v>
      </c>
      <c r="F1487" t="s">
        <v>33838</v>
      </c>
      <c r="G1487" t="s">
        <v>33839</v>
      </c>
      <c r="H1487" t="s">
        <v>33840</v>
      </c>
      <c r="I1487" t="s">
        <v>33841</v>
      </c>
      <c r="J1487" t="s">
        <v>33842</v>
      </c>
      <c r="K1487" t="s">
        <v>33843</v>
      </c>
      <c r="L1487" t="s">
        <v>33844</v>
      </c>
      <c r="M1487" t="s">
        <v>33845</v>
      </c>
      <c r="N1487" t="s">
        <v>33846</v>
      </c>
      <c r="O1487" t="s">
        <v>33847</v>
      </c>
      <c r="P1487">
        <f>-521.799720152974 -28.105457360303 -391.370492993998</f>
        <v>-941.27567050727509</v>
      </c>
      <c r="Q1487" t="s">
        <v>33848</v>
      </c>
      <c r="R1487" t="s">
        <v>33849</v>
      </c>
      <c r="S1487" t="s">
        <v>33850</v>
      </c>
      <c r="T1487" t="s">
        <v>33851</v>
      </c>
      <c r="U1487" t="s">
        <v>33852</v>
      </c>
      <c r="V1487" t="s">
        <v>33853</v>
      </c>
      <c r="W1487" t="s">
        <v>33854</v>
      </c>
      <c r="X1487" t="s">
        <v>33855</v>
      </c>
      <c r="Y1487" t="s">
        <v>33856</v>
      </c>
    </row>
    <row r="1488" spans="1:25" x14ac:dyDescent="0.3">
      <c r="A1488">
        <v>74350</v>
      </c>
      <c r="B1488" t="s">
        <v>33857</v>
      </c>
      <c r="C1488" t="s">
        <v>33858</v>
      </c>
      <c r="D1488" t="s">
        <v>33859</v>
      </c>
      <c r="E1488" t="s">
        <v>33860</v>
      </c>
      <c r="F1488" t="s">
        <v>33861</v>
      </c>
      <c r="G1488" t="s">
        <v>33862</v>
      </c>
      <c r="H1488" t="s">
        <v>33863</v>
      </c>
      <c r="I1488" t="s">
        <v>33864</v>
      </c>
      <c r="J1488" t="s">
        <v>33865</v>
      </c>
      <c r="K1488" t="s">
        <v>33866</v>
      </c>
      <c r="L1488" t="s">
        <v>33867</v>
      </c>
      <c r="M1488" t="s">
        <v>33868</v>
      </c>
      <c r="N1488" t="s">
        <v>33869</v>
      </c>
      <c r="O1488" t="s">
        <v>33870</v>
      </c>
      <c r="P1488">
        <f>-521.950312618516 -26.4590801683491 -392.298689074364</f>
        <v>-940.70808186122918</v>
      </c>
      <c r="Q1488" t="s">
        <v>33871</v>
      </c>
      <c r="R1488" t="s">
        <v>33872</v>
      </c>
      <c r="S1488" t="s">
        <v>33873</v>
      </c>
      <c r="T1488" t="s">
        <v>33874</v>
      </c>
      <c r="U1488" t="s">
        <v>33875</v>
      </c>
      <c r="V1488" t="s">
        <v>33876</v>
      </c>
      <c r="W1488" t="s">
        <v>33877</v>
      </c>
      <c r="X1488" t="s">
        <v>33878</v>
      </c>
      <c r="Y1488" t="s">
        <v>33879</v>
      </c>
    </row>
    <row r="1489" spans="1:25" x14ac:dyDescent="0.3">
      <c r="A1489">
        <v>74400</v>
      </c>
      <c r="B1489" t="s">
        <v>33880</v>
      </c>
      <c r="C1489" t="s">
        <v>33881</v>
      </c>
      <c r="D1489" t="s">
        <v>33882</v>
      </c>
      <c r="E1489" t="s">
        <v>33883</v>
      </c>
      <c r="F1489" t="s">
        <v>33884</v>
      </c>
      <c r="G1489" t="s">
        <v>33885</v>
      </c>
      <c r="H1489" t="s">
        <v>33886</v>
      </c>
      <c r="I1489" t="s">
        <v>33887</v>
      </c>
      <c r="J1489" t="s">
        <v>33888</v>
      </c>
      <c r="K1489" t="s">
        <v>33889</v>
      </c>
      <c r="L1489" t="s">
        <v>33890</v>
      </c>
      <c r="M1489" t="s">
        <v>33891</v>
      </c>
      <c r="N1489" t="s">
        <v>33892</v>
      </c>
      <c r="O1489" t="s">
        <v>33893</v>
      </c>
      <c r="P1489">
        <f>-522.474737101555 -23.1776007510744 -394.089213756856</f>
        <v>-939.74155160948533</v>
      </c>
      <c r="Q1489" t="s">
        <v>33894</v>
      </c>
      <c r="R1489" t="s">
        <v>33895</v>
      </c>
      <c r="S1489" t="s">
        <v>33896</v>
      </c>
      <c r="T1489" t="s">
        <v>33897</v>
      </c>
      <c r="U1489" t="s">
        <v>33898</v>
      </c>
      <c r="V1489" t="s">
        <v>33899</v>
      </c>
      <c r="W1489" t="s">
        <v>33900</v>
      </c>
      <c r="X1489" t="s">
        <v>33901</v>
      </c>
      <c r="Y1489" t="s">
        <v>33902</v>
      </c>
    </row>
    <row r="1490" spans="1:25" x14ac:dyDescent="0.3">
      <c r="A1490">
        <v>74450</v>
      </c>
      <c r="B1490" t="s">
        <v>33903</v>
      </c>
      <c r="C1490" t="s">
        <v>33904</v>
      </c>
      <c r="D1490" t="s">
        <v>33905</v>
      </c>
      <c r="E1490" t="s">
        <v>33906</v>
      </c>
      <c r="F1490" t="s">
        <v>33907</v>
      </c>
      <c r="G1490" t="s">
        <v>33908</v>
      </c>
      <c r="H1490" t="s">
        <v>33909</v>
      </c>
      <c r="I1490" t="s">
        <v>33910</v>
      </c>
      <c r="J1490" t="s">
        <v>33911</v>
      </c>
      <c r="K1490" t="s">
        <v>33912</v>
      </c>
      <c r="L1490" t="s">
        <v>33913</v>
      </c>
      <c r="M1490" t="s">
        <v>33914</v>
      </c>
      <c r="N1490" t="s">
        <v>33915</v>
      </c>
      <c r="O1490" t="s">
        <v>33916</v>
      </c>
      <c r="P1490">
        <f>-522.848341340833 -21.421266465195 -394.921887490875</f>
        <v>-939.19149529690299</v>
      </c>
      <c r="Q1490" t="s">
        <v>33917</v>
      </c>
      <c r="R1490" t="s">
        <v>33918</v>
      </c>
      <c r="S1490" t="s">
        <v>33919</v>
      </c>
      <c r="T1490" t="s">
        <v>33920</v>
      </c>
      <c r="U1490" t="s">
        <v>33921</v>
      </c>
      <c r="V1490" t="s">
        <v>33922</v>
      </c>
      <c r="W1490" t="s">
        <v>33923</v>
      </c>
      <c r="X1490" t="s">
        <v>33924</v>
      </c>
      <c r="Y1490" t="s">
        <v>33925</v>
      </c>
    </row>
    <row r="1491" spans="1:25" x14ac:dyDescent="0.3">
      <c r="A1491">
        <v>74500</v>
      </c>
      <c r="B1491" t="s">
        <v>33926</v>
      </c>
      <c r="C1491" t="s">
        <v>33927</v>
      </c>
      <c r="D1491" t="s">
        <v>33928</v>
      </c>
      <c r="E1491" t="s">
        <v>33929</v>
      </c>
      <c r="F1491" t="s">
        <v>33930</v>
      </c>
      <c r="G1491" t="s">
        <v>33931</v>
      </c>
      <c r="H1491" t="s">
        <v>33932</v>
      </c>
      <c r="I1491" t="s">
        <v>33933</v>
      </c>
      <c r="J1491" t="s">
        <v>33934</v>
      </c>
      <c r="K1491" t="s">
        <v>33935</v>
      </c>
      <c r="L1491" t="s">
        <v>33936</v>
      </c>
      <c r="M1491" t="s">
        <v>33937</v>
      </c>
      <c r="N1491" t="s">
        <v>33938</v>
      </c>
      <c r="O1491" t="s">
        <v>33939</v>
      </c>
      <c r="P1491">
        <f>-523.648682750048 -17.9684764987601 -396.476030630356</f>
        <v>-938.09318987916413</v>
      </c>
      <c r="Q1491" t="s">
        <v>33940</v>
      </c>
      <c r="R1491" t="s">
        <v>33941</v>
      </c>
      <c r="S1491" t="s">
        <v>33942</v>
      </c>
      <c r="T1491" t="s">
        <v>33943</v>
      </c>
      <c r="U1491" t="s">
        <v>33944</v>
      </c>
      <c r="V1491" t="s">
        <v>33945</v>
      </c>
      <c r="W1491" t="s">
        <v>33946</v>
      </c>
      <c r="X1491" t="s">
        <v>33947</v>
      </c>
      <c r="Y1491" t="s">
        <v>33948</v>
      </c>
    </row>
    <row r="1492" spans="1:25" x14ac:dyDescent="0.3">
      <c r="A1492">
        <v>74550</v>
      </c>
      <c r="B1492" t="s">
        <v>33949</v>
      </c>
      <c r="C1492" t="s">
        <v>33950</v>
      </c>
      <c r="D1492" t="s">
        <v>33951</v>
      </c>
      <c r="E1492" t="s">
        <v>33952</v>
      </c>
      <c r="F1492" t="s">
        <v>33953</v>
      </c>
      <c r="G1492" t="s">
        <v>33954</v>
      </c>
      <c r="H1492" t="s">
        <v>33955</v>
      </c>
      <c r="I1492" t="s">
        <v>33956</v>
      </c>
      <c r="J1492" t="s">
        <v>33957</v>
      </c>
      <c r="K1492" t="s">
        <v>33958</v>
      </c>
      <c r="L1492" t="s">
        <v>33959</v>
      </c>
      <c r="M1492" t="s">
        <v>33960</v>
      </c>
      <c r="N1492" t="s">
        <v>33961</v>
      </c>
      <c r="O1492" t="s">
        <v>33962</v>
      </c>
      <c r="P1492">
        <f>-524.216525625638 -14.7069314419623 -397.838628004789</f>
        <v>-936.76208507238925</v>
      </c>
      <c r="Q1492" t="s">
        <v>33963</v>
      </c>
      <c r="R1492" t="s">
        <v>33964</v>
      </c>
      <c r="S1492" t="s">
        <v>33965</v>
      </c>
      <c r="T1492" t="s">
        <v>33966</v>
      </c>
      <c r="U1492" t="s">
        <v>33967</v>
      </c>
      <c r="V1492" t="s">
        <v>33968</v>
      </c>
      <c r="W1492" t="s">
        <v>33969</v>
      </c>
      <c r="X1492" t="s">
        <v>33970</v>
      </c>
      <c r="Y1492" t="s">
        <v>33971</v>
      </c>
    </row>
    <row r="1493" spans="1:25" x14ac:dyDescent="0.3">
      <c r="A1493">
        <v>74600</v>
      </c>
      <c r="B1493" t="s">
        <v>33972</v>
      </c>
      <c r="C1493" t="s">
        <v>33973</v>
      </c>
      <c r="D1493" t="s">
        <v>33974</v>
      </c>
      <c r="E1493" t="s">
        <v>33975</v>
      </c>
      <c r="F1493" t="s">
        <v>33976</v>
      </c>
      <c r="G1493" t="s">
        <v>33977</v>
      </c>
      <c r="H1493" t="s">
        <v>33978</v>
      </c>
      <c r="I1493" t="s">
        <v>33979</v>
      </c>
      <c r="J1493" t="s">
        <v>33980</v>
      </c>
      <c r="K1493" t="s">
        <v>33981</v>
      </c>
      <c r="L1493" t="s">
        <v>33982</v>
      </c>
      <c r="M1493" t="s">
        <v>33983</v>
      </c>
      <c r="N1493" t="s">
        <v>33984</v>
      </c>
      <c r="O1493" t="s">
        <v>33985</v>
      </c>
      <c r="P1493">
        <f>-524.404680221288 -13.2053355580163 -398.388469337041</f>
        <v>-935.99848511634525</v>
      </c>
      <c r="Q1493" t="s">
        <v>33986</v>
      </c>
      <c r="R1493" t="s">
        <v>33987</v>
      </c>
      <c r="S1493" t="s">
        <v>33988</v>
      </c>
      <c r="T1493" t="s">
        <v>33989</v>
      </c>
      <c r="U1493" t="s">
        <v>33990</v>
      </c>
      <c r="V1493" t="s">
        <v>33991</v>
      </c>
      <c r="W1493" t="s">
        <v>33992</v>
      </c>
      <c r="X1493" t="s">
        <v>33993</v>
      </c>
      <c r="Y1493" t="s">
        <v>33994</v>
      </c>
    </row>
    <row r="1494" spans="1:25" x14ac:dyDescent="0.3">
      <c r="A1494">
        <v>74650</v>
      </c>
      <c r="B1494" t="s">
        <v>33995</v>
      </c>
      <c r="C1494" t="s">
        <v>33996</v>
      </c>
      <c r="D1494" t="s">
        <v>33997</v>
      </c>
      <c r="E1494" t="s">
        <v>33998</v>
      </c>
      <c r="F1494" t="s">
        <v>33999</v>
      </c>
      <c r="G1494" t="s">
        <v>34000</v>
      </c>
      <c r="H1494" t="s">
        <v>34001</v>
      </c>
      <c r="I1494" t="s">
        <v>34002</v>
      </c>
      <c r="J1494" t="s">
        <v>34003</v>
      </c>
      <c r="K1494" t="s">
        <v>34004</v>
      </c>
      <c r="L1494" t="s">
        <v>34005</v>
      </c>
      <c r="M1494" t="s">
        <v>34006</v>
      </c>
      <c r="N1494" t="s">
        <v>34007</v>
      </c>
      <c r="O1494" t="s">
        <v>34008</v>
      </c>
      <c r="P1494">
        <f>-524.586860162876 -11.7454026649857 -398.902558541485</f>
        <v>-935.23482136934672</v>
      </c>
      <c r="Q1494" t="s">
        <v>34009</v>
      </c>
      <c r="R1494" t="s">
        <v>34010</v>
      </c>
      <c r="S1494" t="s">
        <v>34011</v>
      </c>
      <c r="T1494" t="s">
        <v>34012</v>
      </c>
      <c r="U1494" t="s">
        <v>34013</v>
      </c>
      <c r="V1494" t="s">
        <v>34014</v>
      </c>
      <c r="W1494" t="s">
        <v>34015</v>
      </c>
      <c r="X1494" t="s">
        <v>34016</v>
      </c>
      <c r="Y1494" t="s">
        <v>34017</v>
      </c>
    </row>
    <row r="1495" spans="1:25" x14ac:dyDescent="0.3">
      <c r="A1495">
        <v>74700</v>
      </c>
      <c r="B1495" t="s">
        <v>34018</v>
      </c>
      <c r="C1495" t="s">
        <v>34019</v>
      </c>
      <c r="D1495" t="s">
        <v>34020</v>
      </c>
      <c r="E1495" t="s">
        <v>34021</v>
      </c>
      <c r="F1495" t="s">
        <v>34022</v>
      </c>
      <c r="G1495" t="s">
        <v>34023</v>
      </c>
      <c r="H1495" t="s">
        <v>34024</v>
      </c>
      <c r="I1495" t="s">
        <v>34025</v>
      </c>
      <c r="J1495" t="s">
        <v>34026</v>
      </c>
      <c r="K1495" t="s">
        <v>34027</v>
      </c>
      <c r="L1495" t="s">
        <v>34028</v>
      </c>
      <c r="M1495" t="s">
        <v>34029</v>
      </c>
      <c r="N1495" t="s">
        <v>34030</v>
      </c>
      <c r="O1495" t="s">
        <v>34031</v>
      </c>
      <c r="P1495">
        <f>-524.875213605042 -8.83349446963939 -399.679672636642</f>
        <v>-933.38838071132341</v>
      </c>
      <c r="Q1495" t="s">
        <v>34032</v>
      </c>
      <c r="R1495" t="s">
        <v>34033</v>
      </c>
      <c r="S1495" t="s">
        <v>34034</v>
      </c>
      <c r="T1495" t="s">
        <v>34035</v>
      </c>
      <c r="U1495" t="s">
        <v>34036</v>
      </c>
      <c r="V1495" t="s">
        <v>34037</v>
      </c>
      <c r="W1495" t="s">
        <v>34038</v>
      </c>
      <c r="X1495" t="s">
        <v>34039</v>
      </c>
      <c r="Y1495" t="s">
        <v>34040</v>
      </c>
    </row>
    <row r="1496" spans="1:25" x14ac:dyDescent="0.3">
      <c r="A1496">
        <v>74750</v>
      </c>
      <c r="B1496" t="s">
        <v>34041</v>
      </c>
      <c r="C1496" t="s">
        <v>34042</v>
      </c>
      <c r="D1496" t="s">
        <v>34043</v>
      </c>
      <c r="E1496" t="s">
        <v>34044</v>
      </c>
      <c r="F1496" t="s">
        <v>34045</v>
      </c>
      <c r="G1496" t="s">
        <v>34046</v>
      </c>
      <c r="H1496" t="s">
        <v>34047</v>
      </c>
      <c r="I1496" t="s">
        <v>34048</v>
      </c>
      <c r="J1496" t="s">
        <v>34049</v>
      </c>
      <c r="K1496" t="s">
        <v>34050</v>
      </c>
      <c r="L1496" t="s">
        <v>34051</v>
      </c>
      <c r="M1496" t="s">
        <v>34052</v>
      </c>
      <c r="N1496" t="s">
        <v>34053</v>
      </c>
      <c r="O1496" t="s">
        <v>34054</v>
      </c>
      <c r="P1496">
        <f>-525.12354577463 -7.61493531980159 -399.929832686759</f>
        <v>-932.66831378119059</v>
      </c>
      <c r="Q1496" t="s">
        <v>34055</v>
      </c>
      <c r="R1496" t="s">
        <v>34056</v>
      </c>
      <c r="S1496" t="s">
        <v>34057</v>
      </c>
      <c r="T1496" t="s">
        <v>34058</v>
      </c>
      <c r="U1496" t="s">
        <v>34059</v>
      </c>
      <c r="V1496" t="s">
        <v>34060</v>
      </c>
      <c r="W1496" t="s">
        <v>34061</v>
      </c>
      <c r="X1496" t="s">
        <v>34062</v>
      </c>
      <c r="Y1496" t="s">
        <v>34063</v>
      </c>
    </row>
    <row r="1497" spans="1:25" x14ac:dyDescent="0.3">
      <c r="A1497">
        <v>74800</v>
      </c>
      <c r="B1497" t="s">
        <v>34064</v>
      </c>
      <c r="C1497" t="s">
        <v>34065</v>
      </c>
      <c r="D1497" t="s">
        <v>34066</v>
      </c>
      <c r="E1497" t="s">
        <v>34067</v>
      </c>
      <c r="F1497" t="s">
        <v>34068</v>
      </c>
      <c r="G1497" t="s">
        <v>34069</v>
      </c>
      <c r="H1497" t="s">
        <v>34070</v>
      </c>
      <c r="I1497" t="s">
        <v>34071</v>
      </c>
      <c r="J1497" t="s">
        <v>34072</v>
      </c>
      <c r="K1497" t="s">
        <v>34073</v>
      </c>
      <c r="L1497" t="s">
        <v>34074</v>
      </c>
      <c r="M1497" t="s">
        <v>34075</v>
      </c>
      <c r="N1497" t="s">
        <v>34076</v>
      </c>
      <c r="O1497" t="s">
        <v>34077</v>
      </c>
      <c r="P1497">
        <f>-525.628073273827 -5.78347929460529 -400.15362479555</f>
        <v>-931.56517736398223</v>
      </c>
      <c r="Q1497" t="s">
        <v>34078</v>
      </c>
      <c r="R1497" t="s">
        <v>34079</v>
      </c>
      <c r="S1497" t="s">
        <v>34080</v>
      </c>
      <c r="T1497" t="s">
        <v>34081</v>
      </c>
      <c r="U1497" t="s">
        <v>34082</v>
      </c>
      <c r="V1497" t="s">
        <v>34083</v>
      </c>
      <c r="W1497" t="s">
        <v>34084</v>
      </c>
      <c r="X1497" t="s">
        <v>34085</v>
      </c>
      <c r="Y1497" t="s">
        <v>34086</v>
      </c>
    </row>
    <row r="1498" spans="1:25" x14ac:dyDescent="0.3">
      <c r="A1498">
        <v>74850</v>
      </c>
      <c r="B1498" t="s">
        <v>34087</v>
      </c>
      <c r="C1498" t="s">
        <v>34088</v>
      </c>
      <c r="D1498" t="s">
        <v>34089</v>
      </c>
      <c r="E1498" t="s">
        <v>34090</v>
      </c>
      <c r="F1498" t="s">
        <v>34091</v>
      </c>
      <c r="G1498" t="s">
        <v>34092</v>
      </c>
      <c r="H1498" t="s">
        <v>34093</v>
      </c>
      <c r="I1498" t="s">
        <v>34094</v>
      </c>
      <c r="J1498" t="s">
        <v>34095</v>
      </c>
      <c r="K1498" t="s">
        <v>34096</v>
      </c>
      <c r="L1498" t="s">
        <v>34097</v>
      </c>
      <c r="M1498" t="s">
        <v>34098</v>
      </c>
      <c r="N1498" t="s">
        <v>34099</v>
      </c>
      <c r="O1498" t="s">
        <v>34100</v>
      </c>
      <c r="P1498">
        <f>-525.89550290941 -3.93234703103894 -400.201444119426</f>
        <v>-930.02929405987493</v>
      </c>
      <c r="Q1498" t="s">
        <v>34101</v>
      </c>
      <c r="R1498" t="s">
        <v>34102</v>
      </c>
      <c r="S1498" t="s">
        <v>34103</v>
      </c>
      <c r="T1498" t="s">
        <v>34104</v>
      </c>
      <c r="U1498" t="s">
        <v>34105</v>
      </c>
      <c r="V1498" t="s">
        <v>34106</v>
      </c>
      <c r="W1498" t="s">
        <v>34107</v>
      </c>
      <c r="X1498" t="s">
        <v>34108</v>
      </c>
      <c r="Y1498" t="s">
        <v>34109</v>
      </c>
    </row>
    <row r="1499" spans="1:25" x14ac:dyDescent="0.3">
      <c r="A1499">
        <v>74900</v>
      </c>
      <c r="B1499" t="s">
        <v>34110</v>
      </c>
      <c r="C1499" t="s">
        <v>34111</v>
      </c>
      <c r="D1499" t="s">
        <v>34112</v>
      </c>
      <c r="E1499" t="s">
        <v>34113</v>
      </c>
      <c r="F1499" t="s">
        <v>34114</v>
      </c>
      <c r="G1499" t="s">
        <v>34115</v>
      </c>
      <c r="H1499" t="s">
        <v>34116</v>
      </c>
      <c r="I1499" t="s">
        <v>34117</v>
      </c>
      <c r="J1499" t="s">
        <v>34118</v>
      </c>
      <c r="K1499" t="s">
        <v>34119</v>
      </c>
      <c r="L1499" t="s">
        <v>34120</v>
      </c>
      <c r="M1499" t="s">
        <v>34121</v>
      </c>
      <c r="N1499" t="s">
        <v>34122</v>
      </c>
      <c r="O1499" t="s">
        <v>34123</v>
      </c>
      <c r="P1499">
        <f>-526.014343866428 -3.34630809367127 -400.145131475413</f>
        <v>-929.50578343551228</v>
      </c>
      <c r="Q1499" t="s">
        <v>34124</v>
      </c>
      <c r="R1499" t="s">
        <v>34125</v>
      </c>
      <c r="S1499" t="s">
        <v>34126</v>
      </c>
      <c r="T1499" t="s">
        <v>34127</v>
      </c>
      <c r="U1499" t="s">
        <v>34128</v>
      </c>
      <c r="V1499" t="s">
        <v>34129</v>
      </c>
      <c r="W1499" t="s">
        <v>34130</v>
      </c>
      <c r="X1499" t="s">
        <v>34131</v>
      </c>
      <c r="Y1499" t="s">
        <v>34132</v>
      </c>
    </row>
    <row r="1500" spans="1:25" x14ac:dyDescent="0.3">
      <c r="A1500">
        <v>74950</v>
      </c>
      <c r="B1500" t="s">
        <v>34133</v>
      </c>
      <c r="C1500" t="s">
        <v>34134</v>
      </c>
      <c r="D1500" t="s">
        <v>34135</v>
      </c>
      <c r="E1500" t="s">
        <v>34136</v>
      </c>
      <c r="F1500" t="s">
        <v>34137</v>
      </c>
      <c r="G1500" t="s">
        <v>34138</v>
      </c>
      <c r="H1500" t="s">
        <v>34139</v>
      </c>
      <c r="I1500" t="s">
        <v>34140</v>
      </c>
      <c r="J1500" t="s">
        <v>34141</v>
      </c>
      <c r="K1500" t="s">
        <v>34142</v>
      </c>
      <c r="L1500" t="s">
        <v>34143</v>
      </c>
      <c r="M1500" t="s">
        <v>34144</v>
      </c>
      <c r="N1500" t="s">
        <v>34145</v>
      </c>
      <c r="O1500" t="s">
        <v>34146</v>
      </c>
      <c r="P1500">
        <f>-526.066683363955 -2.89934072915094 -399.970087057087</f>
        <v>-928.93611115019303</v>
      </c>
      <c r="Q1500" t="s">
        <v>34147</v>
      </c>
      <c r="R1500" t="s">
        <v>34148</v>
      </c>
      <c r="S1500" t="s">
        <v>34149</v>
      </c>
      <c r="T1500" t="s">
        <v>34150</v>
      </c>
      <c r="U1500" t="s">
        <v>34151</v>
      </c>
      <c r="V1500" t="s">
        <v>34152</v>
      </c>
      <c r="W1500" t="s">
        <v>34153</v>
      </c>
      <c r="X1500" t="s">
        <v>34154</v>
      </c>
      <c r="Y1500" t="s">
        <v>34155</v>
      </c>
    </row>
    <row r="1501" spans="1:25" x14ac:dyDescent="0.3">
      <c r="A1501">
        <v>75000</v>
      </c>
      <c r="B1501" t="s">
        <v>34156</v>
      </c>
      <c r="C1501" t="s">
        <v>34157</v>
      </c>
      <c r="D1501" t="s">
        <v>34158</v>
      </c>
      <c r="E1501" t="s">
        <v>34159</v>
      </c>
      <c r="F1501" t="s">
        <v>34160</v>
      </c>
      <c r="G1501" t="s">
        <v>34161</v>
      </c>
      <c r="H1501" t="s">
        <v>34162</v>
      </c>
      <c r="I1501" t="s">
        <v>34163</v>
      </c>
      <c r="J1501" t="s">
        <v>34164</v>
      </c>
      <c r="K1501" t="s">
        <v>34165</v>
      </c>
      <c r="L1501" t="s">
        <v>34166</v>
      </c>
      <c r="M1501" t="s">
        <v>34167</v>
      </c>
      <c r="N1501" t="s">
        <v>34168</v>
      </c>
      <c r="O1501" t="s">
        <v>34169</v>
      </c>
      <c r="P1501">
        <f>-525.82187499848 -2.08688613855657 -399.441451174408</f>
        <v>-927.35021231144447</v>
      </c>
      <c r="Q1501" t="s">
        <v>34170</v>
      </c>
      <c r="R1501" t="s">
        <v>34171</v>
      </c>
      <c r="S1501" t="s">
        <v>34172</v>
      </c>
      <c r="T1501" t="s">
        <v>34173</v>
      </c>
      <c r="U1501" t="s">
        <v>34174</v>
      </c>
      <c r="V1501" t="s">
        <v>34175</v>
      </c>
      <c r="W1501" t="s">
        <v>34176</v>
      </c>
      <c r="X1501" t="s">
        <v>34177</v>
      </c>
      <c r="Y1501" t="s">
        <v>34178</v>
      </c>
    </row>
    <row r="1502" spans="1:25" x14ac:dyDescent="0.3">
      <c r="A1502">
        <v>75050</v>
      </c>
      <c r="B1502" t="s">
        <v>34179</v>
      </c>
      <c r="C1502" t="s">
        <v>34180</v>
      </c>
      <c r="D1502" t="s">
        <v>34181</v>
      </c>
      <c r="E1502" t="s">
        <v>34182</v>
      </c>
      <c r="F1502" t="s">
        <v>34183</v>
      </c>
      <c r="G1502" t="s">
        <v>34184</v>
      </c>
      <c r="H1502" t="s">
        <v>34185</v>
      </c>
      <c r="I1502" t="s">
        <v>34186</v>
      </c>
      <c r="J1502" t="s">
        <v>34187</v>
      </c>
      <c r="K1502" t="s">
        <v>34188</v>
      </c>
      <c r="L1502" t="s">
        <v>34189</v>
      </c>
      <c r="M1502" t="s">
        <v>34190</v>
      </c>
      <c r="N1502" t="s">
        <v>34191</v>
      </c>
      <c r="O1502" t="s">
        <v>34192</v>
      </c>
      <c r="P1502">
        <f>-525.153815773417 -1.43112277358046 -398.862322424145</f>
        <v>-925.44726097114244</v>
      </c>
      <c r="Q1502" t="s">
        <v>34193</v>
      </c>
      <c r="R1502" t="s">
        <v>34194</v>
      </c>
      <c r="S1502" t="s">
        <v>34195</v>
      </c>
      <c r="T1502" t="s">
        <v>34196</v>
      </c>
      <c r="U1502" t="s">
        <v>34197</v>
      </c>
      <c r="V1502" t="s">
        <v>34198</v>
      </c>
      <c r="W1502" t="s">
        <v>34199</v>
      </c>
      <c r="X1502" t="s">
        <v>34200</v>
      </c>
      <c r="Y1502" t="s">
        <v>34201</v>
      </c>
    </row>
    <row r="1503" spans="1:25" x14ac:dyDescent="0.3">
      <c r="A1503">
        <v>75100</v>
      </c>
      <c r="B1503" t="s">
        <v>34202</v>
      </c>
      <c r="C1503" t="s">
        <v>34203</v>
      </c>
      <c r="D1503" t="s">
        <v>34204</v>
      </c>
      <c r="E1503" t="s">
        <v>34205</v>
      </c>
      <c r="F1503" t="s">
        <v>34206</v>
      </c>
      <c r="G1503" t="s">
        <v>34207</v>
      </c>
      <c r="H1503" t="s">
        <v>34208</v>
      </c>
      <c r="I1503" t="s">
        <v>34209</v>
      </c>
      <c r="J1503" t="s">
        <v>34210</v>
      </c>
      <c r="K1503" t="s">
        <v>34211</v>
      </c>
      <c r="L1503" t="s">
        <v>34212</v>
      </c>
      <c r="M1503" t="s">
        <v>34213</v>
      </c>
      <c r="N1503" t="s">
        <v>34214</v>
      </c>
      <c r="O1503" t="s">
        <v>34215</v>
      </c>
      <c r="P1503">
        <f>-524.750144787944 -1.45000963342341 -398.553041815842</f>
        <v>-924.75319623720941</v>
      </c>
      <c r="Q1503" t="s">
        <v>34216</v>
      </c>
      <c r="R1503" t="s">
        <v>34217</v>
      </c>
      <c r="S1503" t="s">
        <v>34218</v>
      </c>
      <c r="T1503" t="s">
        <v>34219</v>
      </c>
      <c r="U1503" t="s">
        <v>34220</v>
      </c>
      <c r="V1503" t="s">
        <v>34221</v>
      </c>
      <c r="W1503" t="s">
        <v>34222</v>
      </c>
      <c r="X1503" t="s">
        <v>34223</v>
      </c>
      <c r="Y1503" t="s">
        <v>34224</v>
      </c>
    </row>
    <row r="1504" spans="1:25" x14ac:dyDescent="0.3">
      <c r="A1504">
        <v>75150</v>
      </c>
      <c r="B1504" t="s">
        <v>34225</v>
      </c>
      <c r="C1504" t="s">
        <v>34226</v>
      </c>
      <c r="D1504" t="s">
        <v>34227</v>
      </c>
      <c r="E1504" t="s">
        <v>34228</v>
      </c>
      <c r="F1504" t="s">
        <v>34229</v>
      </c>
      <c r="G1504" t="s">
        <v>34230</v>
      </c>
      <c r="H1504" t="s">
        <v>34231</v>
      </c>
      <c r="I1504" t="s">
        <v>34232</v>
      </c>
      <c r="J1504" t="s">
        <v>34233</v>
      </c>
      <c r="K1504" t="s">
        <v>34234</v>
      </c>
      <c r="L1504" t="s">
        <v>34235</v>
      </c>
      <c r="M1504" t="s">
        <v>34236</v>
      </c>
      <c r="N1504" t="s">
        <v>34237</v>
      </c>
      <c r="O1504" t="s">
        <v>34238</v>
      </c>
      <c r="P1504">
        <f>-524.317945828307 -1.69735760498384 -398.322508356037</f>
        <v>-924.33781178932782</v>
      </c>
      <c r="Q1504" t="s">
        <v>34239</v>
      </c>
      <c r="R1504" t="s">
        <v>34240</v>
      </c>
      <c r="S1504" t="s">
        <v>34241</v>
      </c>
      <c r="T1504" t="s">
        <v>34242</v>
      </c>
      <c r="U1504" t="s">
        <v>34243</v>
      </c>
      <c r="V1504" t="s">
        <v>34244</v>
      </c>
      <c r="W1504" t="s">
        <v>34245</v>
      </c>
      <c r="X1504" t="s">
        <v>34246</v>
      </c>
      <c r="Y1504" t="s">
        <v>34247</v>
      </c>
    </row>
    <row r="1505" spans="1:25" x14ac:dyDescent="0.3">
      <c r="A1505">
        <v>75200</v>
      </c>
      <c r="B1505" t="s">
        <v>34248</v>
      </c>
      <c r="C1505" t="s">
        <v>34249</v>
      </c>
      <c r="D1505" t="s">
        <v>34250</v>
      </c>
      <c r="E1505" t="s">
        <v>34251</v>
      </c>
      <c r="F1505" t="s">
        <v>34252</v>
      </c>
      <c r="G1505" t="s">
        <v>34253</v>
      </c>
      <c r="H1505" t="s">
        <v>34254</v>
      </c>
      <c r="I1505" t="s">
        <v>34255</v>
      </c>
      <c r="J1505" t="s">
        <v>34256</v>
      </c>
      <c r="K1505" t="s">
        <v>34257</v>
      </c>
      <c r="L1505" t="s">
        <v>34258</v>
      </c>
      <c r="M1505" t="s">
        <v>34259</v>
      </c>
      <c r="N1505" t="s">
        <v>34260</v>
      </c>
      <c r="O1505" t="s">
        <v>34261</v>
      </c>
      <c r="P1505">
        <f>-523.306817306438 -2.79956125114677 -397.960723557135</f>
        <v>-924.06710211471977</v>
      </c>
      <c r="Q1505" t="s">
        <v>34262</v>
      </c>
      <c r="R1505" t="s">
        <v>34263</v>
      </c>
      <c r="S1505" t="s">
        <v>34264</v>
      </c>
      <c r="T1505" t="s">
        <v>34265</v>
      </c>
      <c r="U1505" t="s">
        <v>34266</v>
      </c>
      <c r="V1505" t="s">
        <v>34267</v>
      </c>
      <c r="W1505" t="s">
        <v>34268</v>
      </c>
      <c r="X1505" t="s">
        <v>34269</v>
      </c>
      <c r="Y1505" t="s">
        <v>34270</v>
      </c>
    </row>
    <row r="1506" spans="1:25" x14ac:dyDescent="0.3">
      <c r="A1506">
        <v>75250</v>
      </c>
      <c r="B1506" t="s">
        <v>34271</v>
      </c>
      <c r="C1506" t="s">
        <v>34272</v>
      </c>
      <c r="D1506" t="s">
        <v>34273</v>
      </c>
      <c r="E1506" t="s">
        <v>34274</v>
      </c>
      <c r="F1506" t="s">
        <v>34275</v>
      </c>
      <c r="G1506" t="s">
        <v>34276</v>
      </c>
      <c r="H1506" t="s">
        <v>34277</v>
      </c>
      <c r="I1506" t="s">
        <v>34278</v>
      </c>
      <c r="J1506" t="s">
        <v>34279</v>
      </c>
      <c r="K1506" t="s">
        <v>34280</v>
      </c>
      <c r="L1506" t="s">
        <v>34281</v>
      </c>
      <c r="M1506" t="s">
        <v>34282</v>
      </c>
      <c r="N1506" t="s">
        <v>34283</v>
      </c>
      <c r="O1506" t="s">
        <v>34284</v>
      </c>
      <c r="P1506">
        <f>-522.739692795453 -3.49296282331034 -397.511298179815</f>
        <v>-923.74395379857833</v>
      </c>
      <c r="Q1506" t="s">
        <v>34285</v>
      </c>
      <c r="R1506" t="s">
        <v>34286</v>
      </c>
      <c r="S1506" t="s">
        <v>34287</v>
      </c>
      <c r="T1506" t="s">
        <v>34288</v>
      </c>
      <c r="U1506" t="s">
        <v>34289</v>
      </c>
      <c r="V1506" t="s">
        <v>34290</v>
      </c>
      <c r="W1506" t="s">
        <v>34291</v>
      </c>
      <c r="X1506" t="s">
        <v>34292</v>
      </c>
      <c r="Y1506" t="s">
        <v>34293</v>
      </c>
    </row>
    <row r="1507" spans="1:25" x14ac:dyDescent="0.3">
      <c r="A1507">
        <v>75300</v>
      </c>
      <c r="B1507" t="s">
        <v>34294</v>
      </c>
      <c r="C1507" t="s">
        <v>34295</v>
      </c>
      <c r="D1507" t="s">
        <v>34296</v>
      </c>
      <c r="E1507" t="s">
        <v>34297</v>
      </c>
      <c r="F1507" t="s">
        <v>34298</v>
      </c>
      <c r="G1507" t="s">
        <v>34299</v>
      </c>
      <c r="H1507" t="s">
        <v>34300</v>
      </c>
      <c r="I1507" t="s">
        <v>34301</v>
      </c>
      <c r="J1507" t="s">
        <v>34302</v>
      </c>
      <c r="K1507" t="s">
        <v>34303</v>
      </c>
      <c r="L1507" t="s">
        <v>34304</v>
      </c>
      <c r="M1507" t="s">
        <v>34305</v>
      </c>
      <c r="N1507" t="s">
        <v>34306</v>
      </c>
      <c r="O1507" t="s">
        <v>34307</v>
      </c>
      <c r="P1507">
        <f>-521.738456228973 -4.38421131478935 -396.407790731309</f>
        <v>-922.53045827507128</v>
      </c>
      <c r="Q1507" t="s">
        <v>34308</v>
      </c>
      <c r="R1507" t="s">
        <v>34309</v>
      </c>
      <c r="S1507" t="s">
        <v>34310</v>
      </c>
      <c r="T1507" t="s">
        <v>34311</v>
      </c>
      <c r="U1507" t="s">
        <v>34312</v>
      </c>
      <c r="V1507" t="s">
        <v>34313</v>
      </c>
      <c r="W1507" t="s">
        <v>34314</v>
      </c>
      <c r="X1507" t="s">
        <v>34315</v>
      </c>
      <c r="Y1507" t="s">
        <v>34316</v>
      </c>
    </row>
    <row r="1508" spans="1:25" x14ac:dyDescent="0.3">
      <c r="A1508">
        <v>75350</v>
      </c>
      <c r="B1508" t="s">
        <v>34317</v>
      </c>
      <c r="C1508" t="s">
        <v>34318</v>
      </c>
      <c r="D1508" t="s">
        <v>34319</v>
      </c>
      <c r="E1508" t="s">
        <v>34320</v>
      </c>
      <c r="F1508" t="s">
        <v>34321</v>
      </c>
      <c r="G1508" t="s">
        <v>34322</v>
      </c>
      <c r="H1508" t="s">
        <v>34323</v>
      </c>
      <c r="I1508" t="s">
        <v>34324</v>
      </c>
      <c r="J1508" t="s">
        <v>34325</v>
      </c>
      <c r="K1508" t="s">
        <v>34326</v>
      </c>
      <c r="L1508" t="s">
        <v>34327</v>
      </c>
      <c r="M1508" t="s">
        <v>34328</v>
      </c>
      <c r="N1508" t="s">
        <v>34329</v>
      </c>
      <c r="O1508" t="s">
        <v>34330</v>
      </c>
      <c r="P1508">
        <f>-521.454832341447 -4.83200674236377 -395.91828930463</f>
        <v>-922.2051283884407</v>
      </c>
      <c r="Q1508" t="s">
        <v>34331</v>
      </c>
      <c r="R1508" t="s">
        <v>34332</v>
      </c>
      <c r="S1508" t="s">
        <v>34333</v>
      </c>
      <c r="T1508" t="s">
        <v>34334</v>
      </c>
      <c r="U1508" t="s">
        <v>34335</v>
      </c>
      <c r="V1508" t="s">
        <v>34336</v>
      </c>
      <c r="W1508" t="s">
        <v>34337</v>
      </c>
      <c r="X1508" t="s">
        <v>34338</v>
      </c>
      <c r="Y1508" t="s">
        <v>34339</v>
      </c>
    </row>
    <row r="1509" spans="1:25" x14ac:dyDescent="0.3">
      <c r="A1509">
        <v>75400</v>
      </c>
      <c r="B1509" t="s">
        <v>34340</v>
      </c>
      <c r="C1509" t="s">
        <v>34341</v>
      </c>
      <c r="D1509" t="s">
        <v>34342</v>
      </c>
      <c r="E1509" t="s">
        <v>34343</v>
      </c>
      <c r="F1509" t="s">
        <v>34344</v>
      </c>
      <c r="G1509" t="s">
        <v>34345</v>
      </c>
      <c r="H1509" t="s">
        <v>34346</v>
      </c>
      <c r="I1509" t="s">
        <v>34347</v>
      </c>
      <c r="J1509" t="s">
        <v>34348</v>
      </c>
      <c r="K1509" t="s">
        <v>34349</v>
      </c>
      <c r="L1509" t="s">
        <v>34350</v>
      </c>
      <c r="M1509" t="s">
        <v>34351</v>
      </c>
      <c r="N1509" t="s">
        <v>34352</v>
      </c>
      <c r="O1509" t="s">
        <v>34353</v>
      </c>
      <c r="P1509">
        <f>-520.429063385893 -5.37086923849733 -394.700472084566</f>
        <v>-920.50040470895624</v>
      </c>
      <c r="Q1509" t="s">
        <v>34354</v>
      </c>
      <c r="R1509" t="s">
        <v>34355</v>
      </c>
      <c r="S1509" t="s">
        <v>34356</v>
      </c>
      <c r="T1509" t="s">
        <v>34357</v>
      </c>
      <c r="U1509" t="s">
        <v>34358</v>
      </c>
      <c r="V1509" t="s">
        <v>34359</v>
      </c>
      <c r="W1509" t="s">
        <v>34360</v>
      </c>
      <c r="X1509" t="s">
        <v>34361</v>
      </c>
      <c r="Y1509" t="s">
        <v>34362</v>
      </c>
    </row>
    <row r="1510" spans="1:25" x14ac:dyDescent="0.3">
      <c r="A1510">
        <v>75450</v>
      </c>
      <c r="B1510" t="s">
        <v>34363</v>
      </c>
      <c r="C1510" t="s">
        <v>34364</v>
      </c>
      <c r="D1510" t="s">
        <v>34365</v>
      </c>
      <c r="E1510" t="s">
        <v>34366</v>
      </c>
      <c r="F1510" t="s">
        <v>34367</v>
      </c>
      <c r="G1510" t="s">
        <v>34368</v>
      </c>
      <c r="H1510" t="s">
        <v>34369</v>
      </c>
      <c r="I1510" t="s">
        <v>34370</v>
      </c>
      <c r="J1510" t="s">
        <v>34371</v>
      </c>
      <c r="K1510" t="s">
        <v>34372</v>
      </c>
      <c r="L1510" t="s">
        <v>34373</v>
      </c>
      <c r="M1510" t="s">
        <v>34374</v>
      </c>
      <c r="N1510" t="s">
        <v>34375</v>
      </c>
      <c r="O1510" t="s">
        <v>34376</v>
      </c>
      <c r="P1510">
        <f>-520.078322349573 -5.57243338691433 -394.168133040851</f>
        <v>-919.81888877733832</v>
      </c>
      <c r="Q1510" t="s">
        <v>34377</v>
      </c>
      <c r="R1510" t="s">
        <v>34378</v>
      </c>
      <c r="S1510" t="s">
        <v>34379</v>
      </c>
      <c r="T1510" t="s">
        <v>34380</v>
      </c>
      <c r="U1510" t="s">
        <v>34381</v>
      </c>
      <c r="V1510" t="s">
        <v>34382</v>
      </c>
      <c r="W1510" t="s">
        <v>34383</v>
      </c>
      <c r="X1510" t="s">
        <v>34384</v>
      </c>
      <c r="Y1510" t="s">
        <v>34385</v>
      </c>
    </row>
    <row r="1511" spans="1:25" x14ac:dyDescent="0.3">
      <c r="A1511">
        <v>75500</v>
      </c>
      <c r="B1511" t="s">
        <v>34386</v>
      </c>
      <c r="C1511" t="s">
        <v>34387</v>
      </c>
      <c r="D1511" t="s">
        <v>34388</v>
      </c>
      <c r="E1511" t="s">
        <v>34389</v>
      </c>
      <c r="F1511" t="s">
        <v>34390</v>
      </c>
      <c r="G1511" t="s">
        <v>34391</v>
      </c>
      <c r="H1511" t="s">
        <v>34392</v>
      </c>
      <c r="I1511" t="s">
        <v>34393</v>
      </c>
      <c r="J1511" t="s">
        <v>34394</v>
      </c>
      <c r="K1511" t="s">
        <v>34395</v>
      </c>
      <c r="L1511" t="s">
        <v>34396</v>
      </c>
      <c r="M1511" t="s">
        <v>34397</v>
      </c>
      <c r="N1511" t="s">
        <v>34398</v>
      </c>
      <c r="O1511" t="s">
        <v>34399</v>
      </c>
      <c r="P1511">
        <f>-519.748824538736 -6.06372630409965 -393.154526796519</f>
        <v>-918.96707763935467</v>
      </c>
      <c r="Q1511" t="s">
        <v>34400</v>
      </c>
      <c r="R1511" t="s">
        <v>34401</v>
      </c>
      <c r="S1511" t="s">
        <v>34402</v>
      </c>
      <c r="T1511" t="s">
        <v>34403</v>
      </c>
      <c r="U1511" t="s">
        <v>34404</v>
      </c>
      <c r="V1511" t="s">
        <v>34405</v>
      </c>
      <c r="W1511" t="s">
        <v>34406</v>
      </c>
      <c r="X1511" t="s">
        <v>34407</v>
      </c>
      <c r="Y1511" t="s">
        <v>34408</v>
      </c>
    </row>
    <row r="1512" spans="1:25" x14ac:dyDescent="0.3">
      <c r="A1512">
        <v>75550</v>
      </c>
      <c r="B1512" t="s">
        <v>34409</v>
      </c>
      <c r="C1512" t="s">
        <v>34410</v>
      </c>
      <c r="D1512" t="s">
        <v>34411</v>
      </c>
      <c r="E1512" t="s">
        <v>34412</v>
      </c>
      <c r="F1512" t="s">
        <v>34413</v>
      </c>
      <c r="G1512" t="s">
        <v>34414</v>
      </c>
      <c r="H1512" t="s">
        <v>34415</v>
      </c>
      <c r="I1512" t="s">
        <v>34416</v>
      </c>
      <c r="J1512" t="s">
        <v>34417</v>
      </c>
      <c r="K1512" t="s">
        <v>34418</v>
      </c>
      <c r="L1512" t="s">
        <v>34419</v>
      </c>
      <c r="M1512" t="s">
        <v>34420</v>
      </c>
      <c r="N1512" t="s">
        <v>34421</v>
      </c>
      <c r="O1512" t="s">
        <v>34422</v>
      </c>
      <c r="P1512">
        <f>-519.478843598234 -6.41538487374783 -392.644780774595</f>
        <v>-918.53900924657682</v>
      </c>
      <c r="Q1512" t="s">
        <v>34423</v>
      </c>
      <c r="R1512" t="s">
        <v>34424</v>
      </c>
      <c r="S1512" t="s">
        <v>34425</v>
      </c>
      <c r="T1512" t="s">
        <v>34426</v>
      </c>
      <c r="U1512" t="s">
        <v>34427</v>
      </c>
      <c r="V1512" t="s">
        <v>34428</v>
      </c>
      <c r="W1512" t="s">
        <v>34429</v>
      </c>
      <c r="X1512" t="s">
        <v>34430</v>
      </c>
      <c r="Y1512" t="s">
        <v>34431</v>
      </c>
    </row>
    <row r="1513" spans="1:25" x14ac:dyDescent="0.3">
      <c r="A1513">
        <v>75600</v>
      </c>
      <c r="B1513" t="s">
        <v>34432</v>
      </c>
      <c r="C1513" t="s">
        <v>34433</v>
      </c>
      <c r="D1513" t="s">
        <v>34434</v>
      </c>
      <c r="E1513" t="s">
        <v>34435</v>
      </c>
      <c r="F1513" t="s">
        <v>34436</v>
      </c>
      <c r="G1513" t="s">
        <v>34437</v>
      </c>
      <c r="H1513" t="s">
        <v>34438</v>
      </c>
      <c r="I1513" t="s">
        <v>34439</v>
      </c>
      <c r="J1513" t="s">
        <v>34440</v>
      </c>
      <c r="K1513" t="s">
        <v>34441</v>
      </c>
      <c r="L1513" t="s">
        <v>34442</v>
      </c>
      <c r="M1513" t="s">
        <v>34443</v>
      </c>
      <c r="N1513" t="s">
        <v>34444</v>
      </c>
      <c r="O1513" t="s">
        <v>34445</v>
      </c>
      <c r="P1513">
        <f>-519.231472487557 -6.77695279708792 -391.586997751399</f>
        <v>-917.59542303604394</v>
      </c>
      <c r="Q1513" t="s">
        <v>34446</v>
      </c>
      <c r="R1513" t="s">
        <v>34447</v>
      </c>
      <c r="S1513" t="s">
        <v>34448</v>
      </c>
      <c r="T1513" t="s">
        <v>34449</v>
      </c>
      <c r="U1513" t="s">
        <v>34450</v>
      </c>
      <c r="V1513" t="s">
        <v>34451</v>
      </c>
      <c r="W1513" t="s">
        <v>34452</v>
      </c>
      <c r="X1513" t="s">
        <v>34453</v>
      </c>
      <c r="Y1513" t="s">
        <v>34454</v>
      </c>
    </row>
    <row r="1514" spans="1:25" x14ac:dyDescent="0.3">
      <c r="A1514">
        <v>75650</v>
      </c>
      <c r="B1514" t="s">
        <v>34455</v>
      </c>
      <c r="C1514" t="s">
        <v>34456</v>
      </c>
      <c r="D1514" t="s">
        <v>34457</v>
      </c>
      <c r="E1514" t="s">
        <v>34458</v>
      </c>
      <c r="F1514" t="s">
        <v>34459</v>
      </c>
      <c r="G1514" t="s">
        <v>34460</v>
      </c>
      <c r="H1514" t="s">
        <v>34461</v>
      </c>
      <c r="I1514" t="s">
        <v>34462</v>
      </c>
      <c r="J1514" t="s">
        <v>34463</v>
      </c>
      <c r="K1514" t="s">
        <v>34464</v>
      </c>
      <c r="L1514" t="s">
        <v>34465</v>
      </c>
      <c r="M1514" t="s">
        <v>34466</v>
      </c>
      <c r="N1514" t="s">
        <v>34467</v>
      </c>
      <c r="O1514" t="s">
        <v>34468</v>
      </c>
      <c r="P1514">
        <f>-519.197330774825 -7.17549992767772 -391.12859030506</f>
        <v>-917.50142100756273</v>
      </c>
      <c r="Q1514" t="s">
        <v>34469</v>
      </c>
      <c r="R1514" t="s">
        <v>34470</v>
      </c>
      <c r="S1514" t="s">
        <v>34471</v>
      </c>
      <c r="T1514" t="s">
        <v>34472</v>
      </c>
      <c r="U1514" t="s">
        <v>34473</v>
      </c>
      <c r="V1514" t="s">
        <v>34474</v>
      </c>
      <c r="W1514" t="s">
        <v>34475</v>
      </c>
      <c r="X1514" t="s">
        <v>34476</v>
      </c>
      <c r="Y1514" t="s">
        <v>34477</v>
      </c>
    </row>
    <row r="1515" spans="1:25" x14ac:dyDescent="0.3">
      <c r="A1515">
        <v>75700</v>
      </c>
      <c r="B1515" t="s">
        <v>34478</v>
      </c>
      <c r="C1515" t="s">
        <v>34479</v>
      </c>
      <c r="D1515" t="s">
        <v>34480</v>
      </c>
      <c r="E1515" t="s">
        <v>34481</v>
      </c>
      <c r="F1515" t="s">
        <v>34482</v>
      </c>
      <c r="G1515" t="s">
        <v>34483</v>
      </c>
      <c r="H1515" t="s">
        <v>34484</v>
      </c>
      <c r="I1515" t="s">
        <v>34485</v>
      </c>
      <c r="J1515" t="s">
        <v>34486</v>
      </c>
      <c r="K1515" t="s">
        <v>34487</v>
      </c>
      <c r="L1515" t="s">
        <v>34488</v>
      </c>
      <c r="M1515" t="s">
        <v>34489</v>
      </c>
      <c r="N1515" t="s">
        <v>34490</v>
      </c>
      <c r="O1515" t="s">
        <v>34491</v>
      </c>
      <c r="P1515">
        <f>-518.966671608406 -8.20304190640672 -390.378967311192</f>
        <v>-917.54868082600478</v>
      </c>
      <c r="Q1515" t="s">
        <v>34492</v>
      </c>
      <c r="R1515" t="s">
        <v>34493</v>
      </c>
      <c r="S1515" t="s">
        <v>34494</v>
      </c>
      <c r="T1515" t="s">
        <v>34495</v>
      </c>
      <c r="U1515" t="s">
        <v>34496</v>
      </c>
      <c r="V1515" t="s">
        <v>34497</v>
      </c>
      <c r="W1515" t="s">
        <v>34498</v>
      </c>
      <c r="X1515" t="s">
        <v>34499</v>
      </c>
      <c r="Y1515" t="s">
        <v>34500</v>
      </c>
    </row>
    <row r="1516" spans="1:25" x14ac:dyDescent="0.3">
      <c r="A1516">
        <v>75750</v>
      </c>
      <c r="B1516" t="s">
        <v>34501</v>
      </c>
      <c r="C1516" t="s">
        <v>34502</v>
      </c>
      <c r="D1516" t="s">
        <v>34503</v>
      </c>
      <c r="E1516" t="s">
        <v>34504</v>
      </c>
      <c r="F1516" t="s">
        <v>34505</v>
      </c>
      <c r="G1516" t="s">
        <v>34506</v>
      </c>
      <c r="H1516" t="s">
        <v>34507</v>
      </c>
      <c r="I1516" t="s">
        <v>34508</v>
      </c>
      <c r="J1516" t="s">
        <v>34509</v>
      </c>
      <c r="K1516" t="s">
        <v>34510</v>
      </c>
      <c r="L1516" t="s">
        <v>34511</v>
      </c>
      <c r="M1516" t="s">
        <v>34512</v>
      </c>
      <c r="N1516" t="s">
        <v>34513</v>
      </c>
      <c r="O1516" t="s">
        <v>34514</v>
      </c>
      <c r="P1516">
        <f>-518.640695878804 -9.55710495224002 -389.684083857545</f>
        <v>-917.88188468858903</v>
      </c>
      <c r="Q1516" t="s">
        <v>34515</v>
      </c>
      <c r="R1516" t="s">
        <v>34516</v>
      </c>
      <c r="S1516" t="s">
        <v>34517</v>
      </c>
      <c r="T1516" t="s">
        <v>34518</v>
      </c>
      <c r="U1516" t="s">
        <v>34519</v>
      </c>
      <c r="V1516" t="s">
        <v>34520</v>
      </c>
      <c r="W1516" t="s">
        <v>34521</v>
      </c>
      <c r="X1516" t="s">
        <v>34522</v>
      </c>
      <c r="Y1516" t="s">
        <v>34523</v>
      </c>
    </row>
    <row r="1517" spans="1:25" x14ac:dyDescent="0.3">
      <c r="A1517">
        <v>75800</v>
      </c>
      <c r="B1517" t="s">
        <v>34524</v>
      </c>
      <c r="C1517" t="s">
        <v>34525</v>
      </c>
      <c r="D1517" t="s">
        <v>34526</v>
      </c>
      <c r="E1517" t="s">
        <v>34527</v>
      </c>
      <c r="F1517" t="s">
        <v>34528</v>
      </c>
      <c r="G1517" t="s">
        <v>34529</v>
      </c>
      <c r="H1517" t="s">
        <v>34530</v>
      </c>
      <c r="I1517" t="s">
        <v>34531</v>
      </c>
      <c r="J1517" t="s">
        <v>34532</v>
      </c>
      <c r="K1517" t="s">
        <v>34533</v>
      </c>
      <c r="L1517" t="s">
        <v>34534</v>
      </c>
      <c r="M1517" t="s">
        <v>34535</v>
      </c>
      <c r="N1517" t="s">
        <v>34536</v>
      </c>
      <c r="O1517" t="s">
        <v>34537</v>
      </c>
      <c r="P1517">
        <f>-518.528114997578 -10.4623109166664 -389.403963232126</f>
        <v>-918.39438914637037</v>
      </c>
      <c r="Q1517" t="s">
        <v>34538</v>
      </c>
      <c r="R1517" t="s">
        <v>34539</v>
      </c>
      <c r="S1517" t="s">
        <v>34540</v>
      </c>
      <c r="T1517" t="s">
        <v>34541</v>
      </c>
      <c r="U1517" t="s">
        <v>34542</v>
      </c>
      <c r="V1517" t="s">
        <v>34543</v>
      </c>
      <c r="W1517" t="s">
        <v>34544</v>
      </c>
      <c r="X1517" t="s">
        <v>34545</v>
      </c>
      <c r="Y1517" t="s">
        <v>34546</v>
      </c>
    </row>
    <row r="1518" spans="1:25" x14ac:dyDescent="0.3">
      <c r="A1518">
        <v>75850</v>
      </c>
      <c r="B1518" t="s">
        <v>34547</v>
      </c>
      <c r="C1518" t="s">
        <v>34548</v>
      </c>
      <c r="D1518" t="s">
        <v>34549</v>
      </c>
      <c r="E1518" t="s">
        <v>34550</v>
      </c>
      <c r="F1518" t="s">
        <v>34551</v>
      </c>
      <c r="G1518" t="s">
        <v>34552</v>
      </c>
      <c r="H1518" t="s">
        <v>34553</v>
      </c>
      <c r="I1518" t="s">
        <v>34554</v>
      </c>
      <c r="J1518" t="s">
        <v>34555</v>
      </c>
      <c r="K1518" t="s">
        <v>34556</v>
      </c>
      <c r="L1518" t="s">
        <v>34557</v>
      </c>
      <c r="M1518" t="s">
        <v>34558</v>
      </c>
      <c r="N1518" t="s">
        <v>34559</v>
      </c>
      <c r="O1518" t="s">
        <v>34560</v>
      </c>
      <c r="P1518">
        <f>-518.819402611484 -12.2591094916359 -388.957475219116</f>
        <v>-920.03598732223577</v>
      </c>
      <c r="Q1518" t="s">
        <v>34561</v>
      </c>
      <c r="R1518" t="s">
        <v>34562</v>
      </c>
      <c r="S1518" t="s">
        <v>34563</v>
      </c>
      <c r="T1518" t="s">
        <v>34564</v>
      </c>
      <c r="U1518" t="s">
        <v>34565</v>
      </c>
      <c r="V1518" t="s">
        <v>34566</v>
      </c>
      <c r="W1518" t="s">
        <v>34567</v>
      </c>
      <c r="X1518" t="s">
        <v>34568</v>
      </c>
      <c r="Y1518" t="s">
        <v>34569</v>
      </c>
    </row>
    <row r="1519" spans="1:25" x14ac:dyDescent="0.3">
      <c r="A1519">
        <v>75900</v>
      </c>
      <c r="B1519" t="s">
        <v>34570</v>
      </c>
      <c r="C1519" t="s">
        <v>34571</v>
      </c>
      <c r="D1519" t="s">
        <v>34572</v>
      </c>
      <c r="E1519" t="s">
        <v>34573</v>
      </c>
      <c r="F1519" t="s">
        <v>34574</v>
      </c>
      <c r="G1519" t="s">
        <v>34575</v>
      </c>
      <c r="H1519" t="s">
        <v>34576</v>
      </c>
      <c r="I1519" t="s">
        <v>34577</v>
      </c>
      <c r="J1519" t="s">
        <v>34578</v>
      </c>
      <c r="K1519" t="s">
        <v>34579</v>
      </c>
      <c r="L1519" t="s">
        <v>34580</v>
      </c>
      <c r="M1519" t="s">
        <v>34581</v>
      </c>
      <c r="N1519" t="s">
        <v>34582</v>
      </c>
      <c r="O1519" t="s">
        <v>34583</v>
      </c>
      <c r="P1519">
        <f>-519.199260172714 -13.1946831854993 -388.754707534693</f>
        <v>-921.1486508929064</v>
      </c>
      <c r="Q1519" t="s">
        <v>34584</v>
      </c>
      <c r="R1519" t="s">
        <v>34585</v>
      </c>
      <c r="S1519" t="s">
        <v>34586</v>
      </c>
      <c r="T1519" t="s">
        <v>34587</v>
      </c>
      <c r="U1519" t="s">
        <v>34588</v>
      </c>
      <c r="V1519" t="s">
        <v>34589</v>
      </c>
      <c r="W1519" t="s">
        <v>34590</v>
      </c>
      <c r="X1519" t="s">
        <v>34591</v>
      </c>
      <c r="Y1519" t="s">
        <v>34592</v>
      </c>
    </row>
    <row r="1520" spans="1:25" x14ac:dyDescent="0.3">
      <c r="A1520">
        <v>75950</v>
      </c>
      <c r="B1520" t="s">
        <v>34593</v>
      </c>
      <c r="C1520" t="s">
        <v>34594</v>
      </c>
      <c r="D1520" t="s">
        <v>34595</v>
      </c>
      <c r="E1520" t="s">
        <v>34596</v>
      </c>
      <c r="F1520" t="s">
        <v>34597</v>
      </c>
      <c r="G1520" t="s">
        <v>34598</v>
      </c>
      <c r="H1520" t="s">
        <v>34599</v>
      </c>
      <c r="I1520" t="s">
        <v>34600</v>
      </c>
      <c r="J1520" t="s">
        <v>34601</v>
      </c>
      <c r="K1520" t="s">
        <v>34602</v>
      </c>
      <c r="L1520" t="s">
        <v>34603</v>
      </c>
      <c r="M1520" t="s">
        <v>34604</v>
      </c>
      <c r="N1520" t="s">
        <v>34605</v>
      </c>
      <c r="O1520" t="s">
        <v>34606</v>
      </c>
      <c r="P1520">
        <f>-520.029233570061 -15.2460090462405 -388.369565011798</f>
        <v>-923.64480762809944</v>
      </c>
      <c r="Q1520" t="s">
        <v>34607</v>
      </c>
      <c r="R1520" t="s">
        <v>34608</v>
      </c>
      <c r="S1520" t="s">
        <v>34609</v>
      </c>
      <c r="T1520" t="s">
        <v>34610</v>
      </c>
      <c r="U1520" t="s">
        <v>34611</v>
      </c>
      <c r="V1520" t="s">
        <v>34612</v>
      </c>
      <c r="W1520" t="s">
        <v>34613</v>
      </c>
      <c r="X1520" t="s">
        <v>34614</v>
      </c>
      <c r="Y1520" t="s">
        <v>34615</v>
      </c>
    </row>
    <row r="1521" spans="1:25" x14ac:dyDescent="0.3">
      <c r="A1521">
        <v>76000</v>
      </c>
      <c r="B1521" t="s">
        <v>34616</v>
      </c>
      <c r="C1521" t="s">
        <v>34617</v>
      </c>
      <c r="D1521" t="s">
        <v>34618</v>
      </c>
      <c r="E1521" t="s">
        <v>34619</v>
      </c>
      <c r="F1521" t="s">
        <v>34620</v>
      </c>
      <c r="G1521" t="s">
        <v>34621</v>
      </c>
      <c r="H1521" t="s">
        <v>34622</v>
      </c>
      <c r="I1521" t="s">
        <v>34623</v>
      </c>
      <c r="J1521" t="s">
        <v>34624</v>
      </c>
      <c r="K1521" t="s">
        <v>34625</v>
      </c>
      <c r="L1521" t="s">
        <v>34626</v>
      </c>
      <c r="M1521" t="s">
        <v>34627</v>
      </c>
      <c r="N1521" t="s">
        <v>34628</v>
      </c>
      <c r="O1521" t="s">
        <v>34629</v>
      </c>
      <c r="P1521">
        <f>-520.402364364652 -16.5753686815929 -388.083377410914</f>
        <v>-925.06111045715897</v>
      </c>
      <c r="Q1521" t="s">
        <v>34630</v>
      </c>
      <c r="R1521" t="s">
        <v>34631</v>
      </c>
      <c r="S1521" t="s">
        <v>34632</v>
      </c>
      <c r="T1521" t="s">
        <v>34633</v>
      </c>
      <c r="U1521" t="s">
        <v>34634</v>
      </c>
      <c r="V1521" t="s">
        <v>34635</v>
      </c>
      <c r="W1521" t="s">
        <v>34636</v>
      </c>
      <c r="X1521" t="s">
        <v>34637</v>
      </c>
      <c r="Y1521" t="s">
        <v>34638</v>
      </c>
    </row>
    <row r="1522" spans="1:25" x14ac:dyDescent="0.3">
      <c r="A1522">
        <v>76050</v>
      </c>
      <c r="B1522" t="s">
        <v>34639</v>
      </c>
      <c r="C1522" t="s">
        <v>34640</v>
      </c>
      <c r="D1522" t="s">
        <v>34641</v>
      </c>
      <c r="E1522" t="s">
        <v>34642</v>
      </c>
      <c r="F1522" t="s">
        <v>34643</v>
      </c>
      <c r="G1522" t="s">
        <v>34644</v>
      </c>
      <c r="H1522" t="s">
        <v>34645</v>
      </c>
      <c r="I1522" t="s">
        <v>34646</v>
      </c>
      <c r="J1522" t="s">
        <v>34647</v>
      </c>
      <c r="K1522" t="s">
        <v>34648</v>
      </c>
      <c r="L1522" t="s">
        <v>34649</v>
      </c>
      <c r="M1522" t="s">
        <v>34650</v>
      </c>
      <c r="N1522" t="s">
        <v>34651</v>
      </c>
      <c r="O1522" t="s">
        <v>34652</v>
      </c>
      <c r="P1522">
        <f>-520.516480079242 -18.1912781803828 -387.785805196731</f>
        <v>-926.49356345635579</v>
      </c>
      <c r="Q1522" t="s">
        <v>34653</v>
      </c>
      <c r="R1522" t="s">
        <v>34654</v>
      </c>
      <c r="S1522" t="s">
        <v>34655</v>
      </c>
      <c r="T1522" t="s">
        <v>34656</v>
      </c>
      <c r="U1522" t="s">
        <v>34657</v>
      </c>
      <c r="V1522" t="s">
        <v>34658</v>
      </c>
      <c r="W1522" t="s">
        <v>34659</v>
      </c>
      <c r="X1522" t="s">
        <v>34660</v>
      </c>
      <c r="Y1522" t="s">
        <v>34661</v>
      </c>
    </row>
    <row r="1523" spans="1:25" x14ac:dyDescent="0.3">
      <c r="A1523">
        <v>76100</v>
      </c>
      <c r="B1523" t="s">
        <v>34662</v>
      </c>
      <c r="C1523" t="s">
        <v>34663</v>
      </c>
      <c r="D1523" t="s">
        <v>34664</v>
      </c>
      <c r="E1523" t="s">
        <v>34665</v>
      </c>
      <c r="F1523" t="s">
        <v>34666</v>
      </c>
      <c r="G1523" t="s">
        <v>34667</v>
      </c>
      <c r="H1523" t="s">
        <v>34668</v>
      </c>
      <c r="I1523" t="s">
        <v>34669</v>
      </c>
      <c r="J1523" t="s">
        <v>34670</v>
      </c>
      <c r="K1523" t="s">
        <v>34671</v>
      </c>
      <c r="L1523" t="s">
        <v>34672</v>
      </c>
      <c r="M1523" t="s">
        <v>34673</v>
      </c>
      <c r="N1523" t="s">
        <v>34674</v>
      </c>
      <c r="O1523" t="s">
        <v>34675</v>
      </c>
      <c r="P1523">
        <f>-519.989591647921 -20.547784138852 -387.208480467265</f>
        <v>-927.74585625403802</v>
      </c>
      <c r="Q1523" t="s">
        <v>34676</v>
      </c>
      <c r="R1523" t="s">
        <v>34677</v>
      </c>
      <c r="S1523" t="s">
        <v>34678</v>
      </c>
      <c r="T1523" t="s">
        <v>34679</v>
      </c>
      <c r="U1523" t="s">
        <v>34680</v>
      </c>
      <c r="V1523" t="s">
        <v>34681</v>
      </c>
      <c r="W1523" t="s">
        <v>34682</v>
      </c>
      <c r="X1523" t="s">
        <v>34683</v>
      </c>
      <c r="Y1523" t="s">
        <v>34684</v>
      </c>
    </row>
    <row r="1524" spans="1:25" x14ac:dyDescent="0.3">
      <c r="A1524">
        <v>76150</v>
      </c>
      <c r="B1524" t="s">
        <v>34685</v>
      </c>
      <c r="C1524" t="s">
        <v>34686</v>
      </c>
      <c r="D1524" t="s">
        <v>34687</v>
      </c>
      <c r="E1524" t="s">
        <v>34688</v>
      </c>
      <c r="F1524" t="s">
        <v>34689</v>
      </c>
      <c r="G1524" t="s">
        <v>34690</v>
      </c>
      <c r="H1524" t="s">
        <v>34691</v>
      </c>
      <c r="I1524" t="s">
        <v>34692</v>
      </c>
      <c r="J1524" t="s">
        <v>34693</v>
      </c>
      <c r="K1524" t="s">
        <v>34694</v>
      </c>
      <c r="L1524" t="s">
        <v>34695</v>
      </c>
      <c r="M1524" t="s">
        <v>34696</v>
      </c>
      <c r="N1524" t="s">
        <v>34697</v>
      </c>
      <c r="O1524" t="s">
        <v>34698</v>
      </c>
      <c r="P1524">
        <f>-520.133574394349 -21.2318758257381 -387.206664694074</f>
        <v>-928.57211491416115</v>
      </c>
      <c r="Q1524" t="s">
        <v>34699</v>
      </c>
      <c r="R1524" t="s">
        <v>34700</v>
      </c>
      <c r="S1524" t="s">
        <v>34701</v>
      </c>
      <c r="T1524" t="s">
        <v>34702</v>
      </c>
      <c r="U1524" t="s">
        <v>34703</v>
      </c>
      <c r="V1524" t="s">
        <v>34704</v>
      </c>
      <c r="W1524" t="s">
        <v>34705</v>
      </c>
      <c r="X1524" t="s">
        <v>34706</v>
      </c>
      <c r="Y1524" t="s">
        <v>34707</v>
      </c>
    </row>
    <row r="1525" spans="1:25" x14ac:dyDescent="0.3">
      <c r="A1525">
        <v>76200</v>
      </c>
      <c r="B1525" t="s">
        <v>34708</v>
      </c>
      <c r="C1525" t="s">
        <v>34709</v>
      </c>
      <c r="D1525" t="s">
        <v>34710</v>
      </c>
      <c r="E1525" t="s">
        <v>34711</v>
      </c>
      <c r="F1525" t="s">
        <v>34712</v>
      </c>
      <c r="G1525" t="s">
        <v>34713</v>
      </c>
      <c r="H1525" t="s">
        <v>34714</v>
      </c>
      <c r="I1525" t="s">
        <v>34715</v>
      </c>
      <c r="J1525" t="s">
        <v>34716</v>
      </c>
      <c r="K1525" t="s">
        <v>34717</v>
      </c>
      <c r="L1525" t="s">
        <v>34718</v>
      </c>
      <c r="M1525" t="s">
        <v>34719</v>
      </c>
      <c r="N1525" t="s">
        <v>34720</v>
      </c>
      <c r="O1525" t="s">
        <v>34721</v>
      </c>
      <c r="P1525">
        <f>-519.854304246186 -21.9862983765929 -386.916989299933</f>
        <v>-928.75759192271187</v>
      </c>
      <c r="Q1525" t="s">
        <v>34722</v>
      </c>
      <c r="R1525" t="s">
        <v>34723</v>
      </c>
      <c r="S1525" t="s">
        <v>34724</v>
      </c>
      <c r="T1525" t="s">
        <v>34725</v>
      </c>
      <c r="U1525" t="s">
        <v>34726</v>
      </c>
      <c r="V1525" t="s">
        <v>34727</v>
      </c>
      <c r="W1525" t="s">
        <v>34728</v>
      </c>
      <c r="X1525" t="s">
        <v>34729</v>
      </c>
      <c r="Y1525" t="s">
        <v>34730</v>
      </c>
    </row>
    <row r="1526" spans="1:25" x14ac:dyDescent="0.3">
      <c r="A1526">
        <v>76250</v>
      </c>
      <c r="B1526" t="s">
        <v>34731</v>
      </c>
      <c r="C1526" t="s">
        <v>34732</v>
      </c>
      <c r="D1526" t="s">
        <v>34733</v>
      </c>
      <c r="E1526" t="s">
        <v>34734</v>
      </c>
      <c r="F1526" t="s">
        <v>34735</v>
      </c>
      <c r="G1526" t="s">
        <v>34736</v>
      </c>
      <c r="H1526" t="s">
        <v>34737</v>
      </c>
      <c r="I1526" t="s">
        <v>34738</v>
      </c>
      <c r="J1526" t="s">
        <v>34739</v>
      </c>
      <c r="K1526" t="s">
        <v>34740</v>
      </c>
      <c r="L1526" t="s">
        <v>34741</v>
      </c>
      <c r="M1526" t="s">
        <v>34742</v>
      </c>
      <c r="N1526" t="s">
        <v>34743</v>
      </c>
      <c r="O1526" t="s">
        <v>34744</v>
      </c>
      <c r="P1526">
        <f>-520.028801756881 -23.0964609152566 -386.393355234384</f>
        <v>-929.51861790652151</v>
      </c>
      <c r="Q1526" t="s">
        <v>34745</v>
      </c>
      <c r="R1526" t="s">
        <v>34746</v>
      </c>
      <c r="S1526" t="s">
        <v>34747</v>
      </c>
      <c r="T1526" t="s">
        <v>34748</v>
      </c>
      <c r="U1526" t="s">
        <v>34749</v>
      </c>
      <c r="V1526" t="s">
        <v>34750</v>
      </c>
      <c r="W1526" t="s">
        <v>34751</v>
      </c>
      <c r="X1526" t="s">
        <v>34752</v>
      </c>
      <c r="Y1526" t="s">
        <v>34753</v>
      </c>
    </row>
    <row r="1527" spans="1:25" x14ac:dyDescent="0.3">
      <c r="A1527">
        <v>76300</v>
      </c>
      <c r="B1527" t="s">
        <v>34754</v>
      </c>
      <c r="C1527" t="s">
        <v>34755</v>
      </c>
      <c r="D1527" t="s">
        <v>34756</v>
      </c>
      <c r="E1527" t="s">
        <v>34757</v>
      </c>
      <c r="F1527" t="s">
        <v>34758</v>
      </c>
      <c r="G1527" t="s">
        <v>34759</v>
      </c>
      <c r="H1527" t="s">
        <v>34760</v>
      </c>
      <c r="I1527" t="s">
        <v>34761</v>
      </c>
      <c r="J1527" t="s">
        <v>34762</v>
      </c>
      <c r="K1527" t="s">
        <v>34763</v>
      </c>
      <c r="L1527" t="s">
        <v>34764</v>
      </c>
      <c r="M1527" t="s">
        <v>34765</v>
      </c>
      <c r="N1527" t="s">
        <v>34766</v>
      </c>
      <c r="O1527" t="s">
        <v>34767</v>
      </c>
      <c r="P1527">
        <f>-520.4646309572 -23.5933157012648 -386.158166808536</f>
        <v>-930.21611346700092</v>
      </c>
      <c r="Q1527" t="s">
        <v>34768</v>
      </c>
      <c r="R1527" t="s">
        <v>34769</v>
      </c>
      <c r="S1527" t="s">
        <v>34770</v>
      </c>
      <c r="T1527" t="s">
        <v>34771</v>
      </c>
      <c r="U1527" t="s">
        <v>34772</v>
      </c>
      <c r="V1527" t="s">
        <v>34773</v>
      </c>
      <c r="W1527" t="s">
        <v>34774</v>
      </c>
      <c r="X1527" t="s">
        <v>34775</v>
      </c>
      <c r="Y1527" t="s">
        <v>34776</v>
      </c>
    </row>
    <row r="1528" spans="1:25" x14ac:dyDescent="0.3">
      <c r="A1528">
        <v>76350</v>
      </c>
      <c r="B1528" t="s">
        <v>34777</v>
      </c>
      <c r="C1528" t="s">
        <v>34778</v>
      </c>
      <c r="D1528" t="s">
        <v>34779</v>
      </c>
      <c r="E1528" t="s">
        <v>34780</v>
      </c>
      <c r="F1528" t="s">
        <v>34781</v>
      </c>
      <c r="G1528" t="s">
        <v>34782</v>
      </c>
      <c r="H1528" t="s">
        <v>34783</v>
      </c>
      <c r="I1528" t="s">
        <v>34784</v>
      </c>
      <c r="J1528" t="s">
        <v>34785</v>
      </c>
      <c r="K1528" t="s">
        <v>34786</v>
      </c>
      <c r="L1528" t="s">
        <v>34787</v>
      </c>
      <c r="M1528" t="s">
        <v>34788</v>
      </c>
      <c r="N1528" t="s">
        <v>34789</v>
      </c>
      <c r="O1528" t="s">
        <v>34790</v>
      </c>
      <c r="P1528">
        <f>-520.822693584762 -23.978571432209 -385.928175756431</f>
        <v>-930.72944077340208</v>
      </c>
      <c r="Q1528" t="s">
        <v>34791</v>
      </c>
      <c r="R1528" t="s">
        <v>34792</v>
      </c>
      <c r="S1528" t="s">
        <v>34793</v>
      </c>
      <c r="T1528" t="s">
        <v>34794</v>
      </c>
      <c r="U1528" t="s">
        <v>34795</v>
      </c>
      <c r="V1528" t="s">
        <v>34796</v>
      </c>
      <c r="W1528" t="s">
        <v>34797</v>
      </c>
      <c r="X1528" t="s">
        <v>34798</v>
      </c>
      <c r="Y1528" t="s">
        <v>34799</v>
      </c>
    </row>
    <row r="1529" spans="1:25" x14ac:dyDescent="0.3">
      <c r="A1529">
        <v>76400</v>
      </c>
      <c r="B1529" t="s">
        <v>34800</v>
      </c>
      <c r="C1529" t="s">
        <v>34801</v>
      </c>
      <c r="D1529" t="s">
        <v>34802</v>
      </c>
      <c r="E1529" t="s">
        <v>34803</v>
      </c>
      <c r="F1529" t="s">
        <v>34804</v>
      </c>
      <c r="G1529" t="s">
        <v>34805</v>
      </c>
      <c r="H1529" t="s">
        <v>34806</v>
      </c>
      <c r="I1529" t="s">
        <v>34807</v>
      </c>
      <c r="J1529" t="s">
        <v>34808</v>
      </c>
      <c r="K1529" t="s">
        <v>34809</v>
      </c>
      <c r="L1529" t="s">
        <v>34810</v>
      </c>
      <c r="M1529" t="s">
        <v>34811</v>
      </c>
      <c r="N1529" t="s">
        <v>34812</v>
      </c>
      <c r="O1529" t="s">
        <v>34813</v>
      </c>
      <c r="P1529">
        <f>-521.489190571448 -24.4245547236542 -385.446327496892</f>
        <v>-931.3600727919943</v>
      </c>
      <c r="Q1529" t="s">
        <v>34814</v>
      </c>
      <c r="R1529" t="s">
        <v>34815</v>
      </c>
      <c r="S1529" t="s">
        <v>34816</v>
      </c>
      <c r="T1529" t="s">
        <v>34817</v>
      </c>
      <c r="U1529" t="s">
        <v>34818</v>
      </c>
      <c r="V1529" t="s">
        <v>34819</v>
      </c>
      <c r="W1529" t="s">
        <v>34820</v>
      </c>
      <c r="X1529" t="s">
        <v>34821</v>
      </c>
      <c r="Y1529" t="s">
        <v>34822</v>
      </c>
    </row>
    <row r="1530" spans="1:25" x14ac:dyDescent="0.3">
      <c r="A1530">
        <v>76450</v>
      </c>
      <c r="B1530" t="s">
        <v>34823</v>
      </c>
      <c r="C1530" t="s">
        <v>34824</v>
      </c>
      <c r="D1530" t="s">
        <v>34825</v>
      </c>
      <c r="E1530" t="s">
        <v>34826</v>
      </c>
      <c r="F1530" t="s">
        <v>34827</v>
      </c>
      <c r="G1530" t="s">
        <v>34828</v>
      </c>
      <c r="H1530" t="s">
        <v>34829</v>
      </c>
      <c r="I1530" t="s">
        <v>34830</v>
      </c>
      <c r="J1530" t="s">
        <v>34831</v>
      </c>
      <c r="K1530" t="s">
        <v>34832</v>
      </c>
      <c r="L1530" t="s">
        <v>34833</v>
      </c>
      <c r="M1530" t="s">
        <v>34834</v>
      </c>
      <c r="N1530" t="s">
        <v>34835</v>
      </c>
      <c r="O1530" t="s">
        <v>34836</v>
      </c>
      <c r="P1530">
        <f>-521.984961149933 -24.6547812297988 -385.152630258716</f>
        <v>-931.79237263844789</v>
      </c>
      <c r="Q1530" t="s">
        <v>34837</v>
      </c>
      <c r="R1530" t="s">
        <v>34838</v>
      </c>
      <c r="S1530" t="s">
        <v>34839</v>
      </c>
      <c r="T1530" t="s">
        <v>34840</v>
      </c>
      <c r="U1530" t="s">
        <v>34841</v>
      </c>
      <c r="V1530" t="s">
        <v>34842</v>
      </c>
      <c r="W1530" t="s">
        <v>34843</v>
      </c>
      <c r="X1530" t="s">
        <v>34844</v>
      </c>
      <c r="Y1530" t="s">
        <v>34845</v>
      </c>
    </row>
    <row r="1531" spans="1:25" x14ac:dyDescent="0.3">
      <c r="A1531">
        <v>76500</v>
      </c>
      <c r="B1531" t="s">
        <v>34846</v>
      </c>
      <c r="C1531" t="s">
        <v>34847</v>
      </c>
      <c r="D1531" t="s">
        <v>34848</v>
      </c>
      <c r="E1531" t="s">
        <v>34849</v>
      </c>
      <c r="F1531" t="s">
        <v>34850</v>
      </c>
      <c r="G1531" t="s">
        <v>34851</v>
      </c>
      <c r="H1531" t="s">
        <v>34852</v>
      </c>
      <c r="I1531" t="s">
        <v>34853</v>
      </c>
      <c r="J1531" t="s">
        <v>34854</v>
      </c>
      <c r="K1531" t="s">
        <v>34855</v>
      </c>
      <c r="L1531" t="s">
        <v>34856</v>
      </c>
      <c r="M1531" t="s">
        <v>34857</v>
      </c>
      <c r="N1531" t="s">
        <v>34858</v>
      </c>
      <c r="O1531" t="s">
        <v>34859</v>
      </c>
      <c r="P1531">
        <f>-522.63428135045 -25.2834657078351 -384.700644059283</f>
        <v>-932.61839111756808</v>
      </c>
      <c r="Q1531" t="s">
        <v>34860</v>
      </c>
      <c r="R1531" t="s">
        <v>34861</v>
      </c>
      <c r="S1531" t="s">
        <v>34862</v>
      </c>
      <c r="T1531" t="s">
        <v>34863</v>
      </c>
      <c r="U1531" t="s">
        <v>34864</v>
      </c>
      <c r="V1531" t="s">
        <v>34865</v>
      </c>
      <c r="W1531" t="s">
        <v>34866</v>
      </c>
      <c r="X1531" t="s">
        <v>34867</v>
      </c>
      <c r="Y1531" t="s">
        <v>34868</v>
      </c>
    </row>
    <row r="1532" spans="1:25" x14ac:dyDescent="0.3">
      <c r="A1532">
        <v>76550</v>
      </c>
      <c r="B1532" t="s">
        <v>34869</v>
      </c>
      <c r="C1532" t="s">
        <v>34870</v>
      </c>
      <c r="D1532" t="s">
        <v>34871</v>
      </c>
      <c r="E1532" t="s">
        <v>34872</v>
      </c>
      <c r="F1532" t="s">
        <v>34873</v>
      </c>
      <c r="G1532" t="s">
        <v>34874</v>
      </c>
      <c r="H1532" t="s">
        <v>34875</v>
      </c>
      <c r="I1532" t="s">
        <v>34876</v>
      </c>
      <c r="J1532" t="s">
        <v>34877</v>
      </c>
      <c r="K1532" t="s">
        <v>34878</v>
      </c>
      <c r="L1532" t="s">
        <v>34879</v>
      </c>
      <c r="M1532" t="s">
        <v>34880</v>
      </c>
      <c r="N1532" t="s">
        <v>34881</v>
      </c>
      <c r="O1532" t="s">
        <v>34882</v>
      </c>
      <c r="P1532">
        <f>-523.558866854342 -26.0823168360191 -384.167563445795</f>
        <v>-933.80874713615617</v>
      </c>
      <c r="Q1532" t="s">
        <v>34883</v>
      </c>
      <c r="R1532" t="s">
        <v>34884</v>
      </c>
      <c r="S1532" t="s">
        <v>34885</v>
      </c>
      <c r="T1532" t="s">
        <v>34886</v>
      </c>
      <c r="U1532" t="s">
        <v>34887</v>
      </c>
      <c r="V1532" t="s">
        <v>34888</v>
      </c>
      <c r="W1532" t="s">
        <v>34889</v>
      </c>
      <c r="X1532" t="s">
        <v>34890</v>
      </c>
      <c r="Y1532" t="s">
        <v>34891</v>
      </c>
    </row>
    <row r="1533" spans="1:25" x14ac:dyDescent="0.3">
      <c r="A1533">
        <v>76600</v>
      </c>
      <c r="B1533" t="s">
        <v>34892</v>
      </c>
      <c r="C1533" t="s">
        <v>34893</v>
      </c>
      <c r="D1533" t="s">
        <v>34894</v>
      </c>
      <c r="E1533" t="s">
        <v>34895</v>
      </c>
      <c r="F1533" t="s">
        <v>34896</v>
      </c>
      <c r="G1533" t="s">
        <v>34897</v>
      </c>
      <c r="H1533" t="s">
        <v>34898</v>
      </c>
      <c r="I1533" t="s">
        <v>34899</v>
      </c>
      <c r="J1533" t="s">
        <v>34900</v>
      </c>
      <c r="K1533" t="s">
        <v>34901</v>
      </c>
      <c r="L1533" t="s">
        <v>34902</v>
      </c>
      <c r="M1533" t="s">
        <v>34903</v>
      </c>
      <c r="N1533" t="s">
        <v>34904</v>
      </c>
      <c r="O1533" t="s">
        <v>34905</v>
      </c>
      <c r="P1533">
        <f>-524.072473649543 -26.4775181542807 -383.826207798738</f>
        <v>-934.37619960256166</v>
      </c>
      <c r="Q1533" t="s">
        <v>34906</v>
      </c>
      <c r="R1533" t="s">
        <v>34907</v>
      </c>
      <c r="S1533" t="s">
        <v>34908</v>
      </c>
      <c r="T1533" t="s">
        <v>34909</v>
      </c>
      <c r="U1533" t="s">
        <v>34910</v>
      </c>
      <c r="V1533" t="s">
        <v>34911</v>
      </c>
      <c r="W1533" t="s">
        <v>34912</v>
      </c>
      <c r="X1533" t="s">
        <v>34913</v>
      </c>
      <c r="Y1533" t="s">
        <v>34914</v>
      </c>
    </row>
    <row r="1534" spans="1:25" x14ac:dyDescent="0.3">
      <c r="A1534">
        <v>76650</v>
      </c>
      <c r="B1534" t="s">
        <v>34915</v>
      </c>
      <c r="C1534" t="s">
        <v>34916</v>
      </c>
      <c r="D1534" t="s">
        <v>34917</v>
      </c>
      <c r="E1534" t="s">
        <v>34918</v>
      </c>
      <c r="F1534" t="s">
        <v>34919</v>
      </c>
      <c r="G1534" t="s">
        <v>34920</v>
      </c>
      <c r="H1534" t="s">
        <v>34921</v>
      </c>
      <c r="I1534" t="s">
        <v>34922</v>
      </c>
      <c r="J1534" t="s">
        <v>34923</v>
      </c>
      <c r="K1534" t="s">
        <v>34924</v>
      </c>
      <c r="L1534" t="s">
        <v>34925</v>
      </c>
      <c r="M1534" t="s">
        <v>34926</v>
      </c>
      <c r="N1534" t="s">
        <v>34927</v>
      </c>
      <c r="O1534" t="s">
        <v>34928</v>
      </c>
      <c r="P1534">
        <f>-524.647559904523 -26.7569129346805 -383.498115659563</f>
        <v>-934.90258849876636</v>
      </c>
      <c r="Q1534" t="s">
        <v>34929</v>
      </c>
      <c r="R1534" t="s">
        <v>34930</v>
      </c>
      <c r="S1534" t="s">
        <v>34931</v>
      </c>
      <c r="T1534" t="s">
        <v>34932</v>
      </c>
      <c r="U1534" t="s">
        <v>34933</v>
      </c>
      <c r="V1534" t="s">
        <v>34934</v>
      </c>
      <c r="W1534" t="s">
        <v>34935</v>
      </c>
      <c r="X1534" t="s">
        <v>34936</v>
      </c>
      <c r="Y1534" t="s">
        <v>34937</v>
      </c>
    </row>
    <row r="1535" spans="1:25" x14ac:dyDescent="0.3">
      <c r="A1535">
        <v>76700</v>
      </c>
      <c r="B1535" t="s">
        <v>34938</v>
      </c>
      <c r="C1535" t="s">
        <v>34939</v>
      </c>
      <c r="D1535" t="s">
        <v>34940</v>
      </c>
      <c r="E1535" t="s">
        <v>34941</v>
      </c>
      <c r="F1535" t="s">
        <v>34942</v>
      </c>
      <c r="G1535" t="s">
        <v>34943</v>
      </c>
      <c r="H1535" t="s">
        <v>34944</v>
      </c>
      <c r="I1535" t="s">
        <v>34945</v>
      </c>
      <c r="J1535" t="s">
        <v>34946</v>
      </c>
      <c r="K1535" t="s">
        <v>34947</v>
      </c>
      <c r="L1535" t="s">
        <v>34948</v>
      </c>
      <c r="M1535" t="s">
        <v>34949</v>
      </c>
      <c r="N1535" t="s">
        <v>34950</v>
      </c>
      <c r="O1535" t="s">
        <v>34951</v>
      </c>
      <c r="P1535">
        <f>-526.030830723953 -27.0242982292634 -382.840044901798</f>
        <v>-935.89517385501449</v>
      </c>
      <c r="Q1535" t="s">
        <v>34952</v>
      </c>
      <c r="R1535" t="s">
        <v>34953</v>
      </c>
      <c r="S1535" t="s">
        <v>34954</v>
      </c>
      <c r="T1535" t="s">
        <v>34955</v>
      </c>
      <c r="U1535" t="s">
        <v>34956</v>
      </c>
      <c r="V1535" t="s">
        <v>34957</v>
      </c>
      <c r="W1535" t="s">
        <v>34958</v>
      </c>
      <c r="X1535" t="s">
        <v>34959</v>
      </c>
      <c r="Y1535" t="s">
        <v>34960</v>
      </c>
    </row>
    <row r="1536" spans="1:25" x14ac:dyDescent="0.3">
      <c r="A1536">
        <v>76750</v>
      </c>
      <c r="B1536" t="s">
        <v>34961</v>
      </c>
      <c r="C1536" t="s">
        <v>34962</v>
      </c>
      <c r="D1536" t="s">
        <v>34963</v>
      </c>
      <c r="E1536" t="s">
        <v>34964</v>
      </c>
      <c r="F1536" t="s">
        <v>34965</v>
      </c>
      <c r="G1536" t="s">
        <v>34966</v>
      </c>
      <c r="H1536" t="s">
        <v>34967</v>
      </c>
      <c r="I1536" t="s">
        <v>34968</v>
      </c>
      <c r="J1536" t="s">
        <v>34969</v>
      </c>
      <c r="K1536" t="s">
        <v>34970</v>
      </c>
      <c r="L1536" t="s">
        <v>34971</v>
      </c>
      <c r="M1536" t="s">
        <v>34972</v>
      </c>
      <c r="N1536" t="s">
        <v>34973</v>
      </c>
      <c r="O1536" t="s">
        <v>34974</v>
      </c>
      <c r="P1536">
        <f>-526.619537546746 -27.1401728430687 -382.541248938969</f>
        <v>-936.30095932878362</v>
      </c>
      <c r="Q1536" t="s">
        <v>34975</v>
      </c>
      <c r="R1536" t="s">
        <v>34976</v>
      </c>
      <c r="S1536" t="s">
        <v>34977</v>
      </c>
      <c r="T1536" t="s">
        <v>34978</v>
      </c>
      <c r="U1536" t="s">
        <v>34979</v>
      </c>
      <c r="V1536" t="s">
        <v>34980</v>
      </c>
      <c r="W1536" t="s">
        <v>34981</v>
      </c>
      <c r="X1536" t="s">
        <v>34982</v>
      </c>
      <c r="Y1536" t="s">
        <v>34983</v>
      </c>
    </row>
    <row r="1537" spans="1:25" x14ac:dyDescent="0.3">
      <c r="A1537">
        <v>76800</v>
      </c>
      <c r="B1537" t="s">
        <v>34984</v>
      </c>
      <c r="C1537" t="s">
        <v>34985</v>
      </c>
      <c r="D1537" t="s">
        <v>34986</v>
      </c>
      <c r="E1537" t="s">
        <v>34987</v>
      </c>
      <c r="F1537" t="s">
        <v>34988</v>
      </c>
      <c r="G1537" t="s">
        <v>34989</v>
      </c>
      <c r="H1537" t="s">
        <v>34990</v>
      </c>
      <c r="I1537" t="s">
        <v>34991</v>
      </c>
      <c r="J1537" t="s">
        <v>34992</v>
      </c>
      <c r="K1537" t="s">
        <v>34993</v>
      </c>
      <c r="L1537" t="s">
        <v>34994</v>
      </c>
      <c r="M1537" t="s">
        <v>34995</v>
      </c>
      <c r="N1537" t="s">
        <v>34996</v>
      </c>
      <c r="O1537" t="s">
        <v>34997</v>
      </c>
      <c r="P1537">
        <f>-527.86607950454 -27.5220636995016 -381.986937398393</f>
        <v>-937.37508060243465</v>
      </c>
      <c r="Q1537" t="s">
        <v>34998</v>
      </c>
      <c r="R1537" t="s">
        <v>34999</v>
      </c>
      <c r="S1537" t="s">
        <v>35000</v>
      </c>
      <c r="T1537" t="s">
        <v>35001</v>
      </c>
      <c r="U1537" t="s">
        <v>35002</v>
      </c>
      <c r="V1537" t="s">
        <v>35003</v>
      </c>
      <c r="W1537" t="s">
        <v>35004</v>
      </c>
      <c r="X1537" t="s">
        <v>35005</v>
      </c>
      <c r="Y1537" t="s">
        <v>35006</v>
      </c>
    </row>
    <row r="1538" spans="1:25" x14ac:dyDescent="0.3">
      <c r="A1538">
        <v>76850</v>
      </c>
      <c r="B1538" t="s">
        <v>35007</v>
      </c>
      <c r="C1538" t="s">
        <v>35008</v>
      </c>
      <c r="D1538" t="s">
        <v>35009</v>
      </c>
      <c r="E1538" t="s">
        <v>35010</v>
      </c>
      <c r="F1538" t="s">
        <v>35011</v>
      </c>
      <c r="G1538" t="s">
        <v>35012</v>
      </c>
      <c r="H1538" t="s">
        <v>35013</v>
      </c>
      <c r="I1538" t="s">
        <v>35014</v>
      </c>
      <c r="J1538" t="s">
        <v>35015</v>
      </c>
      <c r="K1538" t="s">
        <v>35016</v>
      </c>
      <c r="L1538" t="s">
        <v>35017</v>
      </c>
      <c r="M1538" t="s">
        <v>35018</v>
      </c>
      <c r="N1538" t="s">
        <v>35019</v>
      </c>
      <c r="O1538" t="s">
        <v>35020</v>
      </c>
      <c r="P1538">
        <f>-528.42354215904 -27.6585908139721 -381.776455083235</f>
        <v>-937.85858805624707</v>
      </c>
      <c r="Q1538" t="s">
        <v>35021</v>
      </c>
      <c r="R1538" t="s">
        <v>35022</v>
      </c>
      <c r="S1538" t="s">
        <v>35023</v>
      </c>
      <c r="T1538" t="s">
        <v>35024</v>
      </c>
      <c r="U1538" t="s">
        <v>35025</v>
      </c>
      <c r="V1538" t="s">
        <v>35026</v>
      </c>
      <c r="W1538" t="s">
        <v>35027</v>
      </c>
      <c r="X1538" t="s">
        <v>35028</v>
      </c>
      <c r="Y1538" t="s">
        <v>35029</v>
      </c>
    </row>
    <row r="1539" spans="1:25" x14ac:dyDescent="0.3">
      <c r="A1539">
        <v>76900</v>
      </c>
      <c r="B1539" t="s">
        <v>35030</v>
      </c>
      <c r="C1539" t="s">
        <v>35031</v>
      </c>
      <c r="D1539" t="s">
        <v>35032</v>
      </c>
      <c r="E1539" t="s">
        <v>35033</v>
      </c>
      <c r="F1539" t="s">
        <v>35034</v>
      </c>
      <c r="G1539" t="s">
        <v>35035</v>
      </c>
      <c r="H1539" t="s">
        <v>35036</v>
      </c>
      <c r="I1539" t="s">
        <v>35037</v>
      </c>
      <c r="J1539" t="s">
        <v>35038</v>
      </c>
      <c r="K1539" t="s">
        <v>35039</v>
      </c>
      <c r="L1539" t="s">
        <v>35040</v>
      </c>
      <c r="M1539" t="s">
        <v>35041</v>
      </c>
      <c r="N1539" t="s">
        <v>35042</v>
      </c>
      <c r="O1539" t="s">
        <v>35043</v>
      </c>
      <c r="P1539">
        <f>-529.340420388626 -27.9651953171674 -381.419994266449</f>
        <v>-938.72560997224241</v>
      </c>
      <c r="Q1539" t="s">
        <v>35044</v>
      </c>
      <c r="R1539" t="s">
        <v>35045</v>
      </c>
      <c r="S1539" t="s">
        <v>35046</v>
      </c>
      <c r="T1539" t="s">
        <v>35047</v>
      </c>
      <c r="U1539" t="s">
        <v>35048</v>
      </c>
      <c r="V1539" t="s">
        <v>35049</v>
      </c>
      <c r="W1539" t="s">
        <v>35050</v>
      </c>
      <c r="X1539" t="s">
        <v>35051</v>
      </c>
      <c r="Y1539" t="s">
        <v>35052</v>
      </c>
    </row>
    <row r="1540" spans="1:25" x14ac:dyDescent="0.3">
      <c r="A1540">
        <v>76950</v>
      </c>
      <c r="B1540" t="s">
        <v>35053</v>
      </c>
      <c r="C1540" t="s">
        <v>35054</v>
      </c>
      <c r="D1540" t="s">
        <v>35055</v>
      </c>
      <c r="E1540" t="s">
        <v>35056</v>
      </c>
      <c r="F1540" t="s">
        <v>35057</v>
      </c>
      <c r="G1540" t="s">
        <v>35058</v>
      </c>
      <c r="H1540" t="s">
        <v>35059</v>
      </c>
      <c r="I1540" t="s">
        <v>35060</v>
      </c>
      <c r="J1540" t="s">
        <v>35061</v>
      </c>
      <c r="K1540" t="s">
        <v>35062</v>
      </c>
      <c r="L1540" t="s">
        <v>35063</v>
      </c>
      <c r="M1540" t="s">
        <v>35064</v>
      </c>
      <c r="N1540" t="s">
        <v>35065</v>
      </c>
      <c r="O1540" t="s">
        <v>35066</v>
      </c>
      <c r="P1540">
        <f>-530.274328425085 -28.6215787097335 -381.050734076474</f>
        <v>-939.94664121129244</v>
      </c>
      <c r="Q1540" t="s">
        <v>35067</v>
      </c>
      <c r="R1540" t="s">
        <v>35068</v>
      </c>
      <c r="S1540" t="s">
        <v>35069</v>
      </c>
      <c r="T1540" t="s">
        <v>35070</v>
      </c>
      <c r="U1540" t="s">
        <v>35071</v>
      </c>
      <c r="V1540" t="s">
        <v>35072</v>
      </c>
      <c r="W1540" t="s">
        <v>35073</v>
      </c>
      <c r="X1540" t="s">
        <v>35074</v>
      </c>
      <c r="Y1540" t="s">
        <v>35075</v>
      </c>
    </row>
    <row r="1541" spans="1:25" x14ac:dyDescent="0.3">
      <c r="A1541">
        <v>77000</v>
      </c>
      <c r="B1541" t="s">
        <v>35076</v>
      </c>
      <c r="C1541" t="s">
        <v>35077</v>
      </c>
      <c r="D1541" t="s">
        <v>35078</v>
      </c>
      <c r="E1541" t="s">
        <v>35079</v>
      </c>
      <c r="F1541" t="s">
        <v>35080</v>
      </c>
      <c r="G1541" t="s">
        <v>35081</v>
      </c>
      <c r="H1541" t="s">
        <v>35082</v>
      </c>
      <c r="I1541" t="s">
        <v>35083</v>
      </c>
      <c r="J1541" t="s">
        <v>35084</v>
      </c>
      <c r="K1541" t="s">
        <v>35085</v>
      </c>
      <c r="L1541" t="s">
        <v>35086</v>
      </c>
      <c r="M1541" t="s">
        <v>35087</v>
      </c>
      <c r="N1541" t="s">
        <v>35088</v>
      </c>
      <c r="O1541" t="s">
        <v>35089</v>
      </c>
      <c r="P1541">
        <f>-530.444835767121 -28.8682645556755 -380.9132739311</f>
        <v>-940.22637425389655</v>
      </c>
      <c r="Q1541" t="s">
        <v>35090</v>
      </c>
      <c r="R1541" t="s">
        <v>35091</v>
      </c>
      <c r="S1541" t="s">
        <v>35092</v>
      </c>
      <c r="T1541" t="s">
        <v>35093</v>
      </c>
      <c r="U1541" t="s">
        <v>35094</v>
      </c>
      <c r="V1541" t="s">
        <v>35095</v>
      </c>
      <c r="W1541" t="s">
        <v>35096</v>
      </c>
      <c r="X1541" t="s">
        <v>35097</v>
      </c>
      <c r="Y1541" t="s">
        <v>35098</v>
      </c>
    </row>
    <row r="1542" spans="1:25" x14ac:dyDescent="0.3">
      <c r="A1542">
        <v>77050</v>
      </c>
      <c r="B1542" t="s">
        <v>35099</v>
      </c>
      <c r="C1542" t="s">
        <v>35100</v>
      </c>
      <c r="D1542" t="s">
        <v>35101</v>
      </c>
      <c r="E1542" t="s">
        <v>35102</v>
      </c>
      <c r="F1542" t="s">
        <v>35103</v>
      </c>
      <c r="G1542" t="s">
        <v>35104</v>
      </c>
      <c r="H1542" t="s">
        <v>35105</v>
      </c>
      <c r="I1542" t="s">
        <v>35106</v>
      </c>
      <c r="J1542" t="s">
        <v>35107</v>
      </c>
      <c r="K1542" t="s">
        <v>35108</v>
      </c>
      <c r="L1542" t="s">
        <v>35109</v>
      </c>
      <c r="M1542" t="s">
        <v>35110</v>
      </c>
      <c r="N1542" t="s">
        <v>35111</v>
      </c>
      <c r="O1542" t="s">
        <v>35112</v>
      </c>
      <c r="P1542">
        <f>-530.617474692154 -28.9727165177676 -380.760395647516</f>
        <v>-940.35058685743763</v>
      </c>
      <c r="Q1542" t="s">
        <v>35113</v>
      </c>
      <c r="R1542" t="s">
        <v>35114</v>
      </c>
      <c r="S1542" t="s">
        <v>35115</v>
      </c>
      <c r="T1542" t="s">
        <v>35116</v>
      </c>
      <c r="U1542" t="s">
        <v>35117</v>
      </c>
      <c r="V1542" t="s">
        <v>35118</v>
      </c>
      <c r="W1542" t="s">
        <v>35119</v>
      </c>
      <c r="X1542" t="s">
        <v>35120</v>
      </c>
      <c r="Y1542" t="s">
        <v>35121</v>
      </c>
    </row>
    <row r="1543" spans="1:25" x14ac:dyDescent="0.3">
      <c r="A1543">
        <v>77100</v>
      </c>
      <c r="B1543" t="s">
        <v>35122</v>
      </c>
      <c r="C1543" t="s">
        <v>35123</v>
      </c>
      <c r="D1543" t="s">
        <v>35124</v>
      </c>
      <c r="E1543" t="s">
        <v>35125</v>
      </c>
      <c r="F1543" t="s">
        <v>35126</v>
      </c>
      <c r="G1543" t="s">
        <v>35127</v>
      </c>
      <c r="H1543" t="s">
        <v>35128</v>
      </c>
      <c r="I1543" t="s">
        <v>35129</v>
      </c>
      <c r="J1543" t="s">
        <v>35130</v>
      </c>
      <c r="K1543" t="s">
        <v>35131</v>
      </c>
      <c r="L1543" t="s">
        <v>35132</v>
      </c>
      <c r="M1543" t="s">
        <v>35133</v>
      </c>
      <c r="N1543" t="s">
        <v>35134</v>
      </c>
      <c r="O1543" t="s">
        <v>35135</v>
      </c>
      <c r="P1543">
        <f>-531.358538641648 -29.528736248993 -380.363669658722</f>
        <v>-941.25094454936311</v>
      </c>
      <c r="Q1543" t="s">
        <v>35136</v>
      </c>
      <c r="R1543" t="s">
        <v>35137</v>
      </c>
      <c r="S1543" t="s">
        <v>35138</v>
      </c>
      <c r="T1543" t="s">
        <v>35139</v>
      </c>
      <c r="U1543" t="s">
        <v>35140</v>
      </c>
      <c r="V1543" t="s">
        <v>35141</v>
      </c>
      <c r="W1543" t="s">
        <v>35142</v>
      </c>
      <c r="X1543" t="s">
        <v>35143</v>
      </c>
      <c r="Y1543" t="s">
        <v>35144</v>
      </c>
    </row>
    <row r="1544" spans="1:25" x14ac:dyDescent="0.3">
      <c r="A1544">
        <v>77150</v>
      </c>
      <c r="B1544" t="s">
        <v>35145</v>
      </c>
      <c r="C1544" t="s">
        <v>35146</v>
      </c>
      <c r="D1544" t="s">
        <v>35147</v>
      </c>
      <c r="E1544" t="s">
        <v>35148</v>
      </c>
      <c r="F1544" t="s">
        <v>35149</v>
      </c>
      <c r="G1544" t="s">
        <v>35150</v>
      </c>
      <c r="H1544" t="s">
        <v>35151</v>
      </c>
      <c r="I1544" t="s">
        <v>35152</v>
      </c>
      <c r="J1544" t="s">
        <v>35153</v>
      </c>
      <c r="K1544" t="s">
        <v>35154</v>
      </c>
      <c r="L1544" t="s">
        <v>35155</v>
      </c>
      <c r="M1544" t="s">
        <v>35156</v>
      </c>
      <c r="N1544" t="s">
        <v>35157</v>
      </c>
      <c r="O1544" t="s">
        <v>35158</v>
      </c>
      <c r="P1544">
        <f>-532.14303569726 -30.3114782376454 -379.969054805723</f>
        <v>-942.4235687406283</v>
      </c>
      <c r="Q1544" t="s">
        <v>35159</v>
      </c>
      <c r="R1544" t="s">
        <v>35160</v>
      </c>
      <c r="S1544" t="s">
        <v>35161</v>
      </c>
      <c r="T1544" t="s">
        <v>35162</v>
      </c>
      <c r="U1544" t="s">
        <v>35163</v>
      </c>
      <c r="V1544" t="s">
        <v>35164</v>
      </c>
      <c r="W1544" t="s">
        <v>35165</v>
      </c>
      <c r="X1544" t="s">
        <v>35166</v>
      </c>
      <c r="Y1544" t="s">
        <v>35167</v>
      </c>
    </row>
    <row r="1545" spans="1:25" x14ac:dyDescent="0.3">
      <c r="A1545">
        <v>77200</v>
      </c>
      <c r="B1545" t="s">
        <v>35168</v>
      </c>
      <c r="C1545" t="s">
        <v>35169</v>
      </c>
      <c r="D1545" t="s">
        <v>35170</v>
      </c>
      <c r="E1545" t="s">
        <v>35171</v>
      </c>
      <c r="F1545" t="s">
        <v>35172</v>
      </c>
      <c r="G1545" t="s">
        <v>35173</v>
      </c>
      <c r="H1545" t="s">
        <v>35174</v>
      </c>
      <c r="I1545" t="s">
        <v>35175</v>
      </c>
      <c r="J1545" t="s">
        <v>35176</v>
      </c>
      <c r="K1545" t="s">
        <v>35177</v>
      </c>
      <c r="L1545" t="s">
        <v>35178</v>
      </c>
      <c r="M1545" t="s">
        <v>35179</v>
      </c>
      <c r="N1545" t="s">
        <v>35180</v>
      </c>
      <c r="O1545" t="s">
        <v>35181</v>
      </c>
      <c r="P1545">
        <f>-532.643450003353 -30.6071503579562 -379.743851798685</f>
        <v>-942.99445215999424</v>
      </c>
      <c r="Q1545" t="s">
        <v>35182</v>
      </c>
      <c r="R1545" t="s">
        <v>35183</v>
      </c>
      <c r="S1545" t="s">
        <v>35184</v>
      </c>
      <c r="T1545" t="s">
        <v>35185</v>
      </c>
      <c r="U1545" t="s">
        <v>35186</v>
      </c>
      <c r="V1545" t="s">
        <v>35187</v>
      </c>
      <c r="W1545" t="s">
        <v>35188</v>
      </c>
      <c r="X1545" t="s">
        <v>35189</v>
      </c>
      <c r="Y1545" t="s">
        <v>35190</v>
      </c>
    </row>
    <row r="1546" spans="1:25" x14ac:dyDescent="0.3">
      <c r="A1546">
        <v>77250</v>
      </c>
      <c r="B1546" t="s">
        <v>35191</v>
      </c>
      <c r="C1546" t="s">
        <v>35192</v>
      </c>
      <c r="D1546" t="s">
        <v>35193</v>
      </c>
      <c r="E1546" t="s">
        <v>35194</v>
      </c>
      <c r="F1546" t="s">
        <v>35195</v>
      </c>
      <c r="G1546" t="s">
        <v>35196</v>
      </c>
      <c r="H1546" t="s">
        <v>35197</v>
      </c>
      <c r="I1546" t="s">
        <v>35198</v>
      </c>
      <c r="J1546" t="s">
        <v>35199</v>
      </c>
      <c r="K1546" t="s">
        <v>35200</v>
      </c>
      <c r="L1546" t="s">
        <v>35201</v>
      </c>
      <c r="M1546" t="s">
        <v>35202</v>
      </c>
      <c r="N1546" t="s">
        <v>35203</v>
      </c>
      <c r="O1546" t="s">
        <v>35204</v>
      </c>
      <c r="P1546">
        <f>-532.923616946025 -30.8597076893468 -379.576147589985</f>
        <v>-943.35947222535685</v>
      </c>
      <c r="Q1546" t="s">
        <v>35205</v>
      </c>
      <c r="R1546" t="s">
        <v>35206</v>
      </c>
      <c r="S1546" t="s">
        <v>35207</v>
      </c>
      <c r="T1546" t="s">
        <v>35208</v>
      </c>
      <c r="U1546" t="s">
        <v>35209</v>
      </c>
      <c r="V1546" t="s">
        <v>35210</v>
      </c>
      <c r="W1546" t="s">
        <v>35211</v>
      </c>
      <c r="X1546" t="s">
        <v>35212</v>
      </c>
      <c r="Y1546" t="s">
        <v>35213</v>
      </c>
    </row>
    <row r="1547" spans="1:25" x14ac:dyDescent="0.3">
      <c r="A1547">
        <v>77300</v>
      </c>
      <c r="B1547" t="s">
        <v>35214</v>
      </c>
      <c r="C1547" t="s">
        <v>35215</v>
      </c>
      <c r="D1547" t="s">
        <v>35216</v>
      </c>
      <c r="E1547" t="s">
        <v>35217</v>
      </c>
      <c r="F1547" t="s">
        <v>35218</v>
      </c>
      <c r="G1547" t="s">
        <v>35219</v>
      </c>
      <c r="H1547" t="s">
        <v>35220</v>
      </c>
      <c r="I1547" t="s">
        <v>35221</v>
      </c>
      <c r="J1547" t="s">
        <v>35222</v>
      </c>
      <c r="K1547" t="s">
        <v>35223</v>
      </c>
      <c r="L1547" t="s">
        <v>35224</v>
      </c>
      <c r="M1547" t="s">
        <v>35225</v>
      </c>
      <c r="N1547" t="s">
        <v>35226</v>
      </c>
      <c r="O1547" t="s">
        <v>35227</v>
      </c>
      <c r="P1547">
        <f>-533.458749937054 -30.9555037471596 -379.076526524169</f>
        <v>-943.4907802083826</v>
      </c>
      <c r="Q1547" t="s">
        <v>35228</v>
      </c>
      <c r="R1547" t="s">
        <v>35229</v>
      </c>
      <c r="S1547" t="s">
        <v>35230</v>
      </c>
      <c r="T1547" t="s">
        <v>35231</v>
      </c>
      <c r="U1547" t="s">
        <v>35232</v>
      </c>
      <c r="V1547" t="s">
        <v>35233</v>
      </c>
      <c r="W1547" t="s">
        <v>35234</v>
      </c>
      <c r="X1547" t="s">
        <v>35235</v>
      </c>
      <c r="Y1547" t="s">
        <v>35236</v>
      </c>
    </row>
    <row r="1548" spans="1:25" x14ac:dyDescent="0.3">
      <c r="A1548">
        <v>77350</v>
      </c>
      <c r="B1548" t="s">
        <v>35237</v>
      </c>
      <c r="C1548" t="s">
        <v>35238</v>
      </c>
      <c r="D1548" t="s">
        <v>35239</v>
      </c>
      <c r="E1548" t="s">
        <v>35240</v>
      </c>
      <c r="F1548" t="s">
        <v>35241</v>
      </c>
      <c r="G1548" t="s">
        <v>35242</v>
      </c>
      <c r="H1548" t="s">
        <v>35243</v>
      </c>
      <c r="I1548" t="s">
        <v>35244</v>
      </c>
      <c r="J1548" t="s">
        <v>35245</v>
      </c>
      <c r="K1548" t="s">
        <v>35246</v>
      </c>
      <c r="L1548" t="s">
        <v>35247</v>
      </c>
      <c r="M1548" t="s">
        <v>35248</v>
      </c>
      <c r="N1548" t="s">
        <v>35249</v>
      </c>
      <c r="O1548" t="s">
        <v>35250</v>
      </c>
      <c r="P1548">
        <f>-534.199550478244 -31.2840410988656 -378.5818756449</f>
        <v>-944.0654672220096</v>
      </c>
      <c r="Q1548" t="s">
        <v>35251</v>
      </c>
      <c r="R1548" t="s">
        <v>35252</v>
      </c>
      <c r="S1548" t="s">
        <v>35253</v>
      </c>
      <c r="T1548" t="s">
        <v>35254</v>
      </c>
      <c r="U1548" t="s">
        <v>35255</v>
      </c>
      <c r="V1548" t="s">
        <v>35256</v>
      </c>
      <c r="W1548" t="s">
        <v>35257</v>
      </c>
      <c r="X1548" t="s">
        <v>35258</v>
      </c>
      <c r="Y1548" t="s">
        <v>35259</v>
      </c>
    </row>
    <row r="1549" spans="1:25" x14ac:dyDescent="0.3">
      <c r="A1549">
        <v>77400</v>
      </c>
      <c r="B1549" t="s">
        <v>35260</v>
      </c>
      <c r="C1549" t="s">
        <v>35261</v>
      </c>
      <c r="D1549" t="s">
        <v>35262</v>
      </c>
      <c r="E1549" t="s">
        <v>35263</v>
      </c>
      <c r="F1549" t="s">
        <v>35264</v>
      </c>
      <c r="G1549" t="s">
        <v>35265</v>
      </c>
      <c r="H1549" t="s">
        <v>35266</v>
      </c>
      <c r="I1549" t="s">
        <v>35267</v>
      </c>
      <c r="J1549" t="s">
        <v>35268</v>
      </c>
      <c r="K1549" t="s">
        <v>35269</v>
      </c>
      <c r="L1549" t="s">
        <v>35270</v>
      </c>
      <c r="M1549" t="s">
        <v>35271</v>
      </c>
      <c r="N1549" t="s">
        <v>35272</v>
      </c>
      <c r="O1549" t="s">
        <v>35273</v>
      </c>
      <c r="P1549">
        <f>-534.583994985327 -31.3552301262096 -378.331016864096</f>
        <v>-944.27024197563253</v>
      </c>
      <c r="Q1549" t="s">
        <v>35274</v>
      </c>
      <c r="R1549" t="s">
        <v>35275</v>
      </c>
      <c r="S1549" t="s">
        <v>35276</v>
      </c>
      <c r="T1549" t="s">
        <v>35277</v>
      </c>
      <c r="U1549" t="s">
        <v>35278</v>
      </c>
      <c r="V1549" t="s">
        <v>35279</v>
      </c>
      <c r="W1549" t="s">
        <v>35280</v>
      </c>
      <c r="X1549" t="s">
        <v>35281</v>
      </c>
      <c r="Y1549" t="s">
        <v>35282</v>
      </c>
    </row>
    <row r="1550" spans="1:25" x14ac:dyDescent="0.3">
      <c r="A1550">
        <v>77450</v>
      </c>
      <c r="B1550" t="s">
        <v>35283</v>
      </c>
      <c r="C1550" t="s">
        <v>35284</v>
      </c>
      <c r="D1550" t="s">
        <v>35285</v>
      </c>
      <c r="E1550" t="s">
        <v>35286</v>
      </c>
      <c r="F1550" t="s">
        <v>35287</v>
      </c>
      <c r="G1550" t="s">
        <v>35288</v>
      </c>
      <c r="H1550" t="s">
        <v>35289</v>
      </c>
      <c r="I1550" t="s">
        <v>35290</v>
      </c>
      <c r="J1550" t="s">
        <v>35291</v>
      </c>
      <c r="K1550" t="s">
        <v>35292</v>
      </c>
      <c r="L1550" t="s">
        <v>35293</v>
      </c>
      <c r="M1550" t="s">
        <v>35294</v>
      </c>
      <c r="N1550" t="s">
        <v>35295</v>
      </c>
      <c r="O1550" t="s">
        <v>35296</v>
      </c>
      <c r="P1550">
        <f>-535.176586441738 -31.9856766836685 -377.885490594215</f>
        <v>-945.0477537196216</v>
      </c>
      <c r="Q1550" t="s">
        <v>35297</v>
      </c>
      <c r="R1550" t="s">
        <v>35298</v>
      </c>
      <c r="S1550" t="s">
        <v>35299</v>
      </c>
      <c r="T1550" t="s">
        <v>35300</v>
      </c>
      <c r="U1550" t="s">
        <v>35301</v>
      </c>
      <c r="V1550" t="s">
        <v>35302</v>
      </c>
      <c r="W1550" t="s">
        <v>35303</v>
      </c>
      <c r="X1550" t="s">
        <v>35304</v>
      </c>
      <c r="Y1550" t="s">
        <v>35305</v>
      </c>
    </row>
    <row r="1551" spans="1:25" x14ac:dyDescent="0.3">
      <c r="A1551">
        <v>77500</v>
      </c>
      <c r="B1551" t="s">
        <v>35306</v>
      </c>
      <c r="C1551" t="s">
        <v>35307</v>
      </c>
      <c r="D1551" t="s">
        <v>35308</v>
      </c>
      <c r="E1551" t="s">
        <v>35309</v>
      </c>
      <c r="F1551" t="s">
        <v>35310</v>
      </c>
      <c r="G1551" t="s">
        <v>35311</v>
      </c>
      <c r="H1551" t="s">
        <v>35312</v>
      </c>
      <c r="I1551" t="s">
        <v>35313</v>
      </c>
      <c r="J1551" t="s">
        <v>35314</v>
      </c>
      <c r="K1551" t="s">
        <v>35315</v>
      </c>
      <c r="L1551" t="s">
        <v>35316</v>
      </c>
      <c r="M1551" t="s">
        <v>35317</v>
      </c>
      <c r="N1551" t="s">
        <v>35318</v>
      </c>
      <c r="O1551" t="s">
        <v>35319</v>
      </c>
      <c r="P1551">
        <f>-535.182681885715 -32.2943506434351 -377.684940322786</f>
        <v>-945.16197285193618</v>
      </c>
      <c r="Q1551" t="s">
        <v>35320</v>
      </c>
      <c r="R1551" t="s">
        <v>35321</v>
      </c>
      <c r="S1551" t="s">
        <v>35322</v>
      </c>
      <c r="T1551" t="s">
        <v>35323</v>
      </c>
      <c r="U1551" t="s">
        <v>35324</v>
      </c>
      <c r="V1551" t="s">
        <v>35325</v>
      </c>
      <c r="W1551" t="s">
        <v>35326</v>
      </c>
      <c r="X1551" t="s">
        <v>35327</v>
      </c>
      <c r="Y1551" t="s">
        <v>35328</v>
      </c>
    </row>
    <row r="1552" spans="1:25" x14ac:dyDescent="0.3">
      <c r="A1552">
        <v>77550</v>
      </c>
      <c r="B1552" t="s">
        <v>35329</v>
      </c>
      <c r="C1552" t="s">
        <v>35330</v>
      </c>
      <c r="D1552" t="s">
        <v>35331</v>
      </c>
      <c r="E1552" t="s">
        <v>35332</v>
      </c>
      <c r="F1552" t="s">
        <v>35333</v>
      </c>
      <c r="G1552" t="s">
        <v>35334</v>
      </c>
      <c r="H1552" t="s">
        <v>35335</v>
      </c>
      <c r="I1552" t="s">
        <v>35336</v>
      </c>
      <c r="J1552" t="s">
        <v>35337</v>
      </c>
      <c r="K1552" t="s">
        <v>35338</v>
      </c>
      <c r="L1552" t="s">
        <v>35339</v>
      </c>
      <c r="M1552" t="s">
        <v>35340</v>
      </c>
      <c r="N1552" t="s">
        <v>35341</v>
      </c>
      <c r="O1552" t="s">
        <v>35342</v>
      </c>
      <c r="P1552">
        <f>-535.207718489924 -32.2739335184419 -377.514732097941</f>
        <v>-944.996384106307</v>
      </c>
      <c r="Q1552" t="s">
        <v>35343</v>
      </c>
      <c r="R1552" t="s">
        <v>35344</v>
      </c>
      <c r="S1552" t="s">
        <v>35345</v>
      </c>
      <c r="T1552" t="s">
        <v>35346</v>
      </c>
      <c r="U1552" t="s">
        <v>35347</v>
      </c>
      <c r="V1552" t="s">
        <v>35348</v>
      </c>
      <c r="W1552" t="s">
        <v>35349</v>
      </c>
      <c r="X1552" t="s">
        <v>35350</v>
      </c>
      <c r="Y1552" t="s">
        <v>35351</v>
      </c>
    </row>
    <row r="1553" spans="1:25" x14ac:dyDescent="0.3">
      <c r="A1553">
        <v>77600</v>
      </c>
      <c r="B1553" t="s">
        <v>35352</v>
      </c>
      <c r="C1553" t="s">
        <v>35353</v>
      </c>
      <c r="D1553" t="s">
        <v>35354</v>
      </c>
      <c r="E1553" t="s">
        <v>35355</v>
      </c>
      <c r="F1553" t="s">
        <v>35356</v>
      </c>
      <c r="G1553" t="s">
        <v>35357</v>
      </c>
      <c r="H1553" t="s">
        <v>35358</v>
      </c>
      <c r="I1553" t="s">
        <v>35359</v>
      </c>
      <c r="J1553" t="s">
        <v>35360</v>
      </c>
      <c r="K1553" t="s">
        <v>35361</v>
      </c>
      <c r="L1553" t="s">
        <v>35362</v>
      </c>
      <c r="M1553" t="s">
        <v>35363</v>
      </c>
      <c r="N1553" t="s">
        <v>35364</v>
      </c>
      <c r="O1553" t="s">
        <v>35365</v>
      </c>
      <c r="P1553">
        <f>-535.425269507074 -32.2393090703133 -377.137033586867</f>
        <v>-944.80161216425427</v>
      </c>
      <c r="Q1553" t="s">
        <v>35366</v>
      </c>
      <c r="R1553" t="s">
        <v>35367</v>
      </c>
      <c r="S1553" t="s">
        <v>35368</v>
      </c>
      <c r="T1553" t="s">
        <v>35369</v>
      </c>
      <c r="U1553" t="s">
        <v>35370</v>
      </c>
      <c r="V1553" t="s">
        <v>35371</v>
      </c>
      <c r="W1553" t="s">
        <v>35372</v>
      </c>
      <c r="X1553" t="s">
        <v>35373</v>
      </c>
      <c r="Y1553" t="s">
        <v>35374</v>
      </c>
    </row>
    <row r="1554" spans="1:25" x14ac:dyDescent="0.3">
      <c r="A1554">
        <v>77650</v>
      </c>
      <c r="B1554" t="s">
        <v>35375</v>
      </c>
      <c r="C1554" t="s">
        <v>35376</v>
      </c>
      <c r="D1554" t="s">
        <v>35377</v>
      </c>
      <c r="E1554" t="s">
        <v>35378</v>
      </c>
      <c r="F1554" t="s">
        <v>35379</v>
      </c>
      <c r="G1554" t="s">
        <v>35380</v>
      </c>
      <c r="H1554" t="s">
        <v>35381</v>
      </c>
      <c r="I1554" t="s">
        <v>35382</v>
      </c>
      <c r="J1554" t="s">
        <v>35383</v>
      </c>
      <c r="K1554" t="s">
        <v>35384</v>
      </c>
      <c r="L1554" t="s">
        <v>35385</v>
      </c>
      <c r="M1554" t="s">
        <v>35386</v>
      </c>
      <c r="N1554" t="s">
        <v>35387</v>
      </c>
      <c r="O1554" t="s">
        <v>35388</v>
      </c>
      <c r="P1554">
        <f>-535.867260073415 -32.2934517811509 -376.685669215581</f>
        <v>-944.84638107014689</v>
      </c>
      <c r="Q1554" t="s">
        <v>35389</v>
      </c>
      <c r="R1554" t="s">
        <v>35390</v>
      </c>
      <c r="S1554" t="s">
        <v>35391</v>
      </c>
      <c r="T1554" t="s">
        <v>35392</v>
      </c>
      <c r="U1554" t="s">
        <v>35393</v>
      </c>
      <c r="V1554" t="s">
        <v>35394</v>
      </c>
      <c r="W1554" t="s">
        <v>35395</v>
      </c>
      <c r="X1554" t="s">
        <v>35396</v>
      </c>
      <c r="Y1554" t="s">
        <v>35397</v>
      </c>
    </row>
    <row r="1555" spans="1:25" x14ac:dyDescent="0.3">
      <c r="A1555">
        <v>77700</v>
      </c>
      <c r="B1555" t="s">
        <v>35398</v>
      </c>
      <c r="C1555" t="s">
        <v>35399</v>
      </c>
      <c r="D1555" t="s">
        <v>35400</v>
      </c>
      <c r="E1555" t="s">
        <v>35401</v>
      </c>
      <c r="F1555" t="s">
        <v>35402</v>
      </c>
      <c r="G1555" t="s">
        <v>35403</v>
      </c>
      <c r="H1555" t="s">
        <v>35404</v>
      </c>
      <c r="I1555" t="s">
        <v>35405</v>
      </c>
      <c r="J1555" t="s">
        <v>35406</v>
      </c>
      <c r="K1555" t="s">
        <v>35407</v>
      </c>
      <c r="L1555" t="s">
        <v>35408</v>
      </c>
      <c r="M1555" t="s">
        <v>35409</v>
      </c>
      <c r="N1555" t="s">
        <v>35410</v>
      </c>
      <c r="O1555" t="s">
        <v>35411</v>
      </c>
      <c r="P1555">
        <f>-536.204437561219 -32.3271202370561 -376.507387825623</f>
        <v>-945.03894562389814</v>
      </c>
      <c r="Q1555" t="s">
        <v>35412</v>
      </c>
      <c r="R1555" t="s">
        <v>35413</v>
      </c>
      <c r="S1555" t="s">
        <v>35414</v>
      </c>
      <c r="T1555" t="s">
        <v>35415</v>
      </c>
      <c r="U1555" t="s">
        <v>35416</v>
      </c>
      <c r="V1555" t="s">
        <v>35417</v>
      </c>
      <c r="W1555" t="s">
        <v>35418</v>
      </c>
      <c r="X1555" t="s">
        <v>35419</v>
      </c>
      <c r="Y1555" t="s">
        <v>35420</v>
      </c>
    </row>
    <row r="1556" spans="1:25" x14ac:dyDescent="0.3">
      <c r="A1556">
        <v>77750</v>
      </c>
      <c r="B1556" t="s">
        <v>35421</v>
      </c>
      <c r="C1556" t="s">
        <v>35422</v>
      </c>
      <c r="D1556" t="s">
        <v>35423</v>
      </c>
      <c r="E1556" t="s">
        <v>35424</v>
      </c>
      <c r="F1556" t="s">
        <v>35425</v>
      </c>
      <c r="G1556" t="s">
        <v>35426</v>
      </c>
      <c r="H1556" t="s">
        <v>35427</v>
      </c>
      <c r="I1556" t="s">
        <v>35428</v>
      </c>
      <c r="J1556" t="s">
        <v>35429</v>
      </c>
      <c r="K1556" t="s">
        <v>35430</v>
      </c>
      <c r="L1556" t="s">
        <v>35431</v>
      </c>
      <c r="M1556" t="s">
        <v>35432</v>
      </c>
      <c r="N1556" t="s">
        <v>35433</v>
      </c>
      <c r="O1556" t="s">
        <v>35434</v>
      </c>
      <c r="P1556">
        <f>-536.649644343033 -32.1440244907208 -376.361046425605</f>
        <v>-945.15471525935868</v>
      </c>
      <c r="Q1556" t="s">
        <v>35435</v>
      </c>
      <c r="R1556" t="s">
        <v>35436</v>
      </c>
      <c r="S1556" t="s">
        <v>35437</v>
      </c>
      <c r="T1556" t="s">
        <v>35438</v>
      </c>
      <c r="U1556" t="s">
        <v>35439</v>
      </c>
      <c r="V1556" t="s">
        <v>35440</v>
      </c>
      <c r="W1556" t="s">
        <v>35441</v>
      </c>
      <c r="X1556" t="s">
        <v>35442</v>
      </c>
      <c r="Y1556" t="s">
        <v>35443</v>
      </c>
    </row>
    <row r="1557" spans="1:25" x14ac:dyDescent="0.3">
      <c r="A1557">
        <v>77800</v>
      </c>
      <c r="B1557" t="s">
        <v>35444</v>
      </c>
      <c r="C1557" t="s">
        <v>35445</v>
      </c>
      <c r="D1557" t="s">
        <v>35446</v>
      </c>
      <c r="E1557" t="s">
        <v>35447</v>
      </c>
      <c r="F1557" t="s">
        <v>35448</v>
      </c>
      <c r="G1557" t="s">
        <v>35449</v>
      </c>
      <c r="H1557" t="s">
        <v>35450</v>
      </c>
      <c r="I1557" t="s">
        <v>35451</v>
      </c>
      <c r="J1557" t="s">
        <v>35452</v>
      </c>
      <c r="K1557" t="s">
        <v>35453</v>
      </c>
      <c r="L1557" t="s">
        <v>35454</v>
      </c>
      <c r="M1557" t="s">
        <v>35455</v>
      </c>
      <c r="N1557" t="s">
        <v>35456</v>
      </c>
      <c r="O1557" t="s">
        <v>35457</v>
      </c>
      <c r="P1557">
        <f>-537.450371191115 -31.7523089662102 -376.12539158495</f>
        <v>-945.32807174227514</v>
      </c>
      <c r="Q1557" t="s">
        <v>35458</v>
      </c>
      <c r="R1557" t="s">
        <v>35459</v>
      </c>
      <c r="S1557" t="s">
        <v>35460</v>
      </c>
      <c r="T1557" t="s">
        <v>35461</v>
      </c>
      <c r="U1557" t="s">
        <v>35462</v>
      </c>
      <c r="V1557" t="s">
        <v>35463</v>
      </c>
      <c r="W1557" t="s">
        <v>35464</v>
      </c>
      <c r="X1557" t="s">
        <v>35465</v>
      </c>
      <c r="Y1557" t="s">
        <v>35466</v>
      </c>
    </row>
    <row r="1558" spans="1:25" x14ac:dyDescent="0.3">
      <c r="A1558">
        <v>77850</v>
      </c>
      <c r="B1558" t="s">
        <v>35467</v>
      </c>
      <c r="C1558" t="s">
        <v>35468</v>
      </c>
      <c r="D1558" t="s">
        <v>35469</v>
      </c>
      <c r="E1558" t="s">
        <v>35470</v>
      </c>
      <c r="F1558" t="s">
        <v>35471</v>
      </c>
      <c r="G1558" t="s">
        <v>35472</v>
      </c>
      <c r="H1558" t="s">
        <v>35473</v>
      </c>
      <c r="I1558" t="s">
        <v>35474</v>
      </c>
      <c r="J1558" t="s">
        <v>35475</v>
      </c>
      <c r="K1558" t="s">
        <v>35476</v>
      </c>
      <c r="L1558" t="s">
        <v>35477</v>
      </c>
      <c r="M1558" t="s">
        <v>35478</v>
      </c>
      <c r="N1558" t="s">
        <v>35479</v>
      </c>
      <c r="O1558" t="s">
        <v>35480</v>
      </c>
      <c r="P1558">
        <f>-537.818011818916 -31.5407994464611 -375.944089297618</f>
        <v>-945.30290056299509</v>
      </c>
      <c r="Q1558" t="s">
        <v>35481</v>
      </c>
      <c r="R1558" t="s">
        <v>35482</v>
      </c>
      <c r="S1558" t="s">
        <v>35483</v>
      </c>
      <c r="T1558" t="s">
        <v>35484</v>
      </c>
      <c r="U1558" t="s">
        <v>35485</v>
      </c>
      <c r="V1558" t="s">
        <v>35486</v>
      </c>
      <c r="W1558" t="s">
        <v>35487</v>
      </c>
      <c r="X1558" t="s">
        <v>35488</v>
      </c>
      <c r="Y1558" t="s">
        <v>35489</v>
      </c>
    </row>
    <row r="1559" spans="1:25" x14ac:dyDescent="0.3">
      <c r="A1559">
        <v>77900</v>
      </c>
      <c r="B1559" t="s">
        <v>35490</v>
      </c>
      <c r="C1559" t="s">
        <v>35491</v>
      </c>
      <c r="D1559" t="s">
        <v>35492</v>
      </c>
      <c r="E1559" t="s">
        <v>35493</v>
      </c>
      <c r="F1559" t="s">
        <v>35494</v>
      </c>
      <c r="G1559" t="s">
        <v>35495</v>
      </c>
      <c r="H1559" t="s">
        <v>35496</v>
      </c>
      <c r="I1559" t="s">
        <v>35497</v>
      </c>
      <c r="J1559" t="s">
        <v>35498</v>
      </c>
      <c r="K1559" t="s">
        <v>35499</v>
      </c>
      <c r="L1559" t="s">
        <v>35500</v>
      </c>
      <c r="M1559" t="s">
        <v>35501</v>
      </c>
      <c r="N1559" t="s">
        <v>35502</v>
      </c>
      <c r="O1559" t="s">
        <v>35503</v>
      </c>
      <c r="P1559">
        <f>-537.913818953364 -31.5742007785293 -375.821410434468</f>
        <v>-945.30943016636127</v>
      </c>
      <c r="Q1559" t="s">
        <v>35504</v>
      </c>
      <c r="R1559" t="s">
        <v>35505</v>
      </c>
      <c r="S1559" t="s">
        <v>35506</v>
      </c>
      <c r="T1559" t="s">
        <v>35507</v>
      </c>
      <c r="U1559" t="s">
        <v>35508</v>
      </c>
      <c r="V1559" t="s">
        <v>35509</v>
      </c>
      <c r="W1559" t="s">
        <v>35510</v>
      </c>
      <c r="X1559" t="s">
        <v>35511</v>
      </c>
      <c r="Y1559" t="s">
        <v>35512</v>
      </c>
    </row>
    <row r="1560" spans="1:25" x14ac:dyDescent="0.3">
      <c r="A1560">
        <v>77950</v>
      </c>
      <c r="B1560" t="s">
        <v>35513</v>
      </c>
      <c r="C1560" t="s">
        <v>35514</v>
      </c>
      <c r="D1560" t="s">
        <v>35515</v>
      </c>
      <c r="E1560" t="s">
        <v>35516</v>
      </c>
      <c r="F1560" t="s">
        <v>35517</v>
      </c>
      <c r="G1560" t="s">
        <v>35518</v>
      </c>
      <c r="H1560" t="s">
        <v>35519</v>
      </c>
      <c r="I1560" t="s">
        <v>35520</v>
      </c>
      <c r="J1560" t="s">
        <v>35521</v>
      </c>
      <c r="K1560" t="s">
        <v>35522</v>
      </c>
      <c r="L1560" t="s">
        <v>35523</v>
      </c>
      <c r="M1560" t="s">
        <v>35524</v>
      </c>
      <c r="N1560" t="s">
        <v>35525</v>
      </c>
      <c r="O1560" t="s">
        <v>35526</v>
      </c>
      <c r="P1560">
        <f>-538.053273673571 -31.5843724848476 -375.701438937701</f>
        <v>-945.33908509611956</v>
      </c>
      <c r="Q1560" t="s">
        <v>35527</v>
      </c>
      <c r="R1560" t="s">
        <v>35528</v>
      </c>
      <c r="S1560" t="s">
        <v>35529</v>
      </c>
      <c r="T1560" t="s">
        <v>35530</v>
      </c>
      <c r="U1560" t="s">
        <v>35531</v>
      </c>
      <c r="V1560" t="s">
        <v>35532</v>
      </c>
      <c r="W1560" t="s">
        <v>35533</v>
      </c>
      <c r="X1560" t="s">
        <v>35534</v>
      </c>
      <c r="Y1560" t="s">
        <v>35535</v>
      </c>
    </row>
    <row r="1561" spans="1:25" x14ac:dyDescent="0.3">
      <c r="A1561">
        <v>78000</v>
      </c>
      <c r="B1561" t="s">
        <v>35536</v>
      </c>
      <c r="C1561" t="s">
        <v>35537</v>
      </c>
      <c r="D1561" t="s">
        <v>35538</v>
      </c>
      <c r="E1561" t="s">
        <v>35539</v>
      </c>
      <c r="F1561" t="s">
        <v>35540</v>
      </c>
      <c r="G1561" t="s">
        <v>35541</v>
      </c>
      <c r="H1561" t="s">
        <v>35542</v>
      </c>
      <c r="I1561" t="s">
        <v>35543</v>
      </c>
      <c r="J1561" t="s">
        <v>35544</v>
      </c>
      <c r="K1561" t="s">
        <v>35545</v>
      </c>
      <c r="L1561" t="s">
        <v>35546</v>
      </c>
      <c r="M1561" t="s">
        <v>35547</v>
      </c>
      <c r="N1561" t="s">
        <v>35548</v>
      </c>
      <c r="O1561" t="s">
        <v>35549</v>
      </c>
      <c r="P1561">
        <f>-537.87059376088 -31.3057907384125 -375.378624834875</f>
        <v>-944.55500933416738</v>
      </c>
      <c r="Q1561" t="s">
        <v>35550</v>
      </c>
      <c r="R1561" t="s">
        <v>35551</v>
      </c>
      <c r="S1561" t="s">
        <v>35552</v>
      </c>
      <c r="T1561" t="s">
        <v>35553</v>
      </c>
      <c r="U1561" t="s">
        <v>35554</v>
      </c>
      <c r="V1561" t="s">
        <v>35555</v>
      </c>
      <c r="W1561" t="s">
        <v>35556</v>
      </c>
      <c r="X1561" t="s">
        <v>35557</v>
      </c>
      <c r="Y1561" t="s">
        <v>35558</v>
      </c>
    </row>
    <row r="1562" spans="1:25" x14ac:dyDescent="0.3">
      <c r="A1562">
        <v>78050</v>
      </c>
      <c r="B1562" t="s">
        <v>35559</v>
      </c>
      <c r="C1562" t="s">
        <v>35560</v>
      </c>
      <c r="D1562" t="s">
        <v>35561</v>
      </c>
      <c r="E1562" t="s">
        <v>35562</v>
      </c>
      <c r="F1562" t="s">
        <v>35563</v>
      </c>
      <c r="G1562" t="s">
        <v>35564</v>
      </c>
      <c r="H1562" t="s">
        <v>35565</v>
      </c>
      <c r="I1562" t="s">
        <v>35566</v>
      </c>
      <c r="J1562" t="s">
        <v>35567</v>
      </c>
      <c r="K1562" t="s">
        <v>35568</v>
      </c>
      <c r="L1562" t="s">
        <v>35569</v>
      </c>
      <c r="M1562" t="s">
        <v>35570</v>
      </c>
      <c r="N1562" t="s">
        <v>35571</v>
      </c>
      <c r="O1562" t="s">
        <v>35572</v>
      </c>
      <c r="P1562">
        <f>-537.586059471285 -31.2038129870041 -375.196177721659</f>
        <v>-943.98605017994805</v>
      </c>
      <c r="Q1562" t="s">
        <v>35573</v>
      </c>
      <c r="R1562" t="s">
        <v>35574</v>
      </c>
      <c r="S1562" t="s">
        <v>35575</v>
      </c>
      <c r="T1562" t="s">
        <v>35576</v>
      </c>
      <c r="U1562" t="s">
        <v>35577</v>
      </c>
      <c r="V1562" t="s">
        <v>35578</v>
      </c>
      <c r="W1562" t="s">
        <v>35579</v>
      </c>
      <c r="X1562" t="s">
        <v>35580</v>
      </c>
      <c r="Y1562" t="s">
        <v>35581</v>
      </c>
    </row>
    <row r="1563" spans="1:25" x14ac:dyDescent="0.3">
      <c r="A1563">
        <v>78100</v>
      </c>
      <c r="B1563" t="s">
        <v>35582</v>
      </c>
      <c r="C1563" t="s">
        <v>35583</v>
      </c>
      <c r="D1563" t="s">
        <v>35584</v>
      </c>
      <c r="E1563" t="s">
        <v>35585</v>
      </c>
      <c r="F1563" t="s">
        <v>35586</v>
      </c>
      <c r="G1563" t="s">
        <v>35587</v>
      </c>
      <c r="H1563" t="s">
        <v>35588</v>
      </c>
      <c r="I1563" t="s">
        <v>35589</v>
      </c>
      <c r="J1563" t="s">
        <v>35590</v>
      </c>
      <c r="K1563" t="s">
        <v>35591</v>
      </c>
      <c r="L1563" t="s">
        <v>35592</v>
      </c>
      <c r="M1563" t="s">
        <v>35593</v>
      </c>
      <c r="N1563" t="s">
        <v>35594</v>
      </c>
      <c r="O1563" t="s">
        <v>35595</v>
      </c>
      <c r="P1563">
        <f>-536.695051150366 -31.0036583163494 -374.892778718501</f>
        <v>-942.59148818521635</v>
      </c>
      <c r="Q1563" t="s">
        <v>35596</v>
      </c>
      <c r="R1563" t="s">
        <v>35597</v>
      </c>
      <c r="S1563" t="s">
        <v>35598</v>
      </c>
      <c r="T1563" t="s">
        <v>35599</v>
      </c>
      <c r="U1563" t="s">
        <v>35600</v>
      </c>
      <c r="V1563" t="s">
        <v>35601</v>
      </c>
      <c r="W1563" t="s">
        <v>35602</v>
      </c>
      <c r="X1563" t="s">
        <v>35603</v>
      </c>
      <c r="Y1563" t="s">
        <v>35604</v>
      </c>
    </row>
    <row r="1564" spans="1:25" x14ac:dyDescent="0.3">
      <c r="A1564">
        <v>78150</v>
      </c>
      <c r="B1564" t="s">
        <v>35605</v>
      </c>
      <c r="C1564" t="s">
        <v>35606</v>
      </c>
      <c r="D1564" t="s">
        <v>35607</v>
      </c>
      <c r="E1564" t="s">
        <v>35608</v>
      </c>
      <c r="F1564" t="s">
        <v>35609</v>
      </c>
      <c r="G1564" t="s">
        <v>35610</v>
      </c>
      <c r="H1564" t="s">
        <v>35611</v>
      </c>
      <c r="I1564" t="s">
        <v>35612</v>
      </c>
      <c r="J1564" t="s">
        <v>35613</v>
      </c>
      <c r="K1564" t="s">
        <v>35614</v>
      </c>
      <c r="L1564" t="s">
        <v>35615</v>
      </c>
      <c r="M1564" t="s">
        <v>35616</v>
      </c>
      <c r="N1564" t="s">
        <v>35617</v>
      </c>
      <c r="O1564" t="s">
        <v>35618</v>
      </c>
      <c r="P1564">
        <f>-535.965206260268 -31.0095471538177 -374.582383723564</f>
        <v>-941.55713713764976</v>
      </c>
      <c r="Q1564" t="s">
        <v>35619</v>
      </c>
      <c r="R1564" t="s">
        <v>35620</v>
      </c>
      <c r="S1564" t="s">
        <v>35621</v>
      </c>
      <c r="T1564" t="s">
        <v>35622</v>
      </c>
      <c r="U1564" t="s">
        <v>35623</v>
      </c>
      <c r="V1564" t="s">
        <v>35624</v>
      </c>
      <c r="W1564" t="s">
        <v>35625</v>
      </c>
      <c r="X1564" t="s">
        <v>35626</v>
      </c>
      <c r="Y1564" t="s">
        <v>35627</v>
      </c>
    </row>
    <row r="1565" spans="1:25" x14ac:dyDescent="0.3">
      <c r="A1565">
        <v>78200</v>
      </c>
      <c r="B1565" t="s">
        <v>35628</v>
      </c>
      <c r="C1565" t="s">
        <v>35629</v>
      </c>
      <c r="D1565" t="s">
        <v>35630</v>
      </c>
      <c r="E1565" t="s">
        <v>35631</v>
      </c>
      <c r="F1565" t="s">
        <v>35632</v>
      </c>
      <c r="G1565" t="s">
        <v>35633</v>
      </c>
      <c r="H1565" t="s">
        <v>35634</v>
      </c>
      <c r="I1565" t="s">
        <v>35635</v>
      </c>
      <c r="J1565" t="s">
        <v>35636</v>
      </c>
      <c r="K1565" t="s">
        <v>35637</v>
      </c>
      <c r="L1565" t="s">
        <v>35638</v>
      </c>
      <c r="M1565" t="s">
        <v>35639</v>
      </c>
      <c r="N1565" t="s">
        <v>35640</v>
      </c>
      <c r="O1565" t="s">
        <v>35641</v>
      </c>
      <c r="P1565">
        <f>-535.81840296753 -31.0215167053666 -374.351045011052</f>
        <v>-941.19096468394855</v>
      </c>
      <c r="Q1565" t="s">
        <v>35642</v>
      </c>
      <c r="R1565" t="s">
        <v>35643</v>
      </c>
      <c r="S1565" t="s">
        <v>35644</v>
      </c>
      <c r="T1565" t="s">
        <v>35645</v>
      </c>
      <c r="U1565" t="s">
        <v>35646</v>
      </c>
      <c r="V1565" t="s">
        <v>35647</v>
      </c>
      <c r="W1565" t="s">
        <v>35648</v>
      </c>
      <c r="X1565" t="s">
        <v>35649</v>
      </c>
      <c r="Y1565" t="s">
        <v>35650</v>
      </c>
    </row>
    <row r="1566" spans="1:25" x14ac:dyDescent="0.3">
      <c r="A1566">
        <v>78250</v>
      </c>
      <c r="B1566" t="s">
        <v>35651</v>
      </c>
      <c r="C1566" t="s">
        <v>35652</v>
      </c>
      <c r="D1566" t="s">
        <v>35653</v>
      </c>
      <c r="E1566" t="s">
        <v>35654</v>
      </c>
      <c r="F1566" t="s">
        <v>35655</v>
      </c>
      <c r="G1566" t="s">
        <v>35656</v>
      </c>
      <c r="H1566" t="s">
        <v>35657</v>
      </c>
      <c r="I1566" t="s">
        <v>35658</v>
      </c>
      <c r="J1566" t="s">
        <v>35659</v>
      </c>
      <c r="K1566" t="s">
        <v>35660</v>
      </c>
      <c r="L1566" t="s">
        <v>35661</v>
      </c>
      <c r="M1566" t="s">
        <v>35662</v>
      </c>
      <c r="N1566" t="s">
        <v>35663</v>
      </c>
      <c r="O1566" t="s">
        <v>35664</v>
      </c>
      <c r="P1566">
        <f>-535.662788001882 -30.9174440416107 -374.097311184628</f>
        <v>-940.67754322812061</v>
      </c>
      <c r="Q1566" t="s">
        <v>35665</v>
      </c>
      <c r="R1566" t="s">
        <v>35666</v>
      </c>
      <c r="S1566" t="s">
        <v>35667</v>
      </c>
      <c r="T1566" t="s">
        <v>35668</v>
      </c>
      <c r="U1566" t="s">
        <v>35669</v>
      </c>
      <c r="V1566" t="s">
        <v>35670</v>
      </c>
      <c r="W1566" t="s">
        <v>35671</v>
      </c>
      <c r="X1566" t="s">
        <v>35672</v>
      </c>
      <c r="Y1566" t="s">
        <v>35673</v>
      </c>
    </row>
    <row r="1567" spans="1:25" x14ac:dyDescent="0.3">
      <c r="A1567">
        <v>78300</v>
      </c>
      <c r="B1567" t="s">
        <v>35674</v>
      </c>
      <c r="C1567" t="s">
        <v>35675</v>
      </c>
      <c r="D1567" t="s">
        <v>35676</v>
      </c>
      <c r="E1567" t="s">
        <v>35677</v>
      </c>
      <c r="F1567" t="s">
        <v>35678</v>
      </c>
      <c r="G1567" t="s">
        <v>35679</v>
      </c>
      <c r="H1567" t="s">
        <v>35680</v>
      </c>
      <c r="I1567" t="s">
        <v>35681</v>
      </c>
      <c r="J1567" t="s">
        <v>35682</v>
      </c>
      <c r="K1567" t="s">
        <v>35683</v>
      </c>
      <c r="L1567" t="s">
        <v>35684</v>
      </c>
      <c r="M1567" t="s">
        <v>35685</v>
      </c>
      <c r="N1567" t="s">
        <v>35686</v>
      </c>
      <c r="O1567" t="s">
        <v>35687</v>
      </c>
      <c r="P1567">
        <f>-535.659629545709 -30.6344853114422 -373.744627864171</f>
        <v>-940.03874272132214</v>
      </c>
      <c r="Q1567" t="s">
        <v>35688</v>
      </c>
      <c r="R1567" t="s">
        <v>35689</v>
      </c>
      <c r="S1567" t="s">
        <v>35690</v>
      </c>
      <c r="T1567" t="s">
        <v>35691</v>
      </c>
      <c r="U1567" t="s">
        <v>35692</v>
      </c>
      <c r="V1567" t="s">
        <v>35693</v>
      </c>
      <c r="W1567" t="s">
        <v>35694</v>
      </c>
      <c r="X1567" t="s">
        <v>35695</v>
      </c>
      <c r="Y1567" t="s">
        <v>35696</v>
      </c>
    </row>
    <row r="1568" spans="1:25" x14ac:dyDescent="0.3">
      <c r="A1568">
        <v>78350</v>
      </c>
      <c r="B1568" t="s">
        <v>35697</v>
      </c>
      <c r="C1568" t="s">
        <v>35698</v>
      </c>
      <c r="D1568" t="s">
        <v>35699</v>
      </c>
      <c r="E1568" t="s">
        <v>35700</v>
      </c>
      <c r="F1568" t="s">
        <v>35701</v>
      </c>
      <c r="G1568" t="s">
        <v>35702</v>
      </c>
      <c r="H1568" t="s">
        <v>35703</v>
      </c>
      <c r="I1568" t="s">
        <v>35704</v>
      </c>
      <c r="J1568" t="s">
        <v>35705</v>
      </c>
      <c r="K1568" t="s">
        <v>35706</v>
      </c>
      <c r="L1568" t="s">
        <v>35707</v>
      </c>
      <c r="M1568" t="s">
        <v>35708</v>
      </c>
      <c r="N1568" t="s">
        <v>35709</v>
      </c>
      <c r="O1568" t="s">
        <v>35710</v>
      </c>
      <c r="P1568">
        <f>-535.84610380688 -30.5417260651991 -373.594858688965</f>
        <v>-939.98268856104414</v>
      </c>
      <c r="Q1568" t="s">
        <v>35711</v>
      </c>
      <c r="R1568" t="s">
        <v>35712</v>
      </c>
      <c r="S1568" t="s">
        <v>35713</v>
      </c>
      <c r="T1568" t="s">
        <v>35714</v>
      </c>
      <c r="U1568" t="s">
        <v>35715</v>
      </c>
      <c r="V1568" t="s">
        <v>35716</v>
      </c>
      <c r="W1568" t="s">
        <v>35717</v>
      </c>
      <c r="X1568" t="s">
        <v>35718</v>
      </c>
      <c r="Y1568" t="s">
        <v>35719</v>
      </c>
    </row>
    <row r="1569" spans="1:25" x14ac:dyDescent="0.3">
      <c r="A1569">
        <v>78400</v>
      </c>
      <c r="B1569" t="s">
        <v>35720</v>
      </c>
      <c r="C1569" t="s">
        <v>35721</v>
      </c>
      <c r="D1569" t="s">
        <v>35722</v>
      </c>
      <c r="E1569" t="s">
        <v>35723</v>
      </c>
      <c r="F1569" t="s">
        <v>35724</v>
      </c>
      <c r="G1569" t="s">
        <v>35725</v>
      </c>
      <c r="H1569" t="s">
        <v>35726</v>
      </c>
      <c r="I1569" t="s">
        <v>35727</v>
      </c>
      <c r="J1569" t="s">
        <v>35728</v>
      </c>
      <c r="K1569" t="s">
        <v>35729</v>
      </c>
      <c r="L1569" t="s">
        <v>35730</v>
      </c>
      <c r="M1569" t="s">
        <v>35731</v>
      </c>
      <c r="N1569" t="s">
        <v>35732</v>
      </c>
      <c r="O1569" t="s">
        <v>35733</v>
      </c>
      <c r="P1569">
        <f>-536.481293906789 -30.602875773495 -373.428340998417</f>
        <v>-940.51251067870112</v>
      </c>
      <c r="Q1569" t="s">
        <v>35734</v>
      </c>
      <c r="R1569" t="s">
        <v>35735</v>
      </c>
      <c r="S1569" t="s">
        <v>35736</v>
      </c>
      <c r="T1569" t="s">
        <v>35737</v>
      </c>
      <c r="U1569" t="s">
        <v>35738</v>
      </c>
      <c r="V1569" t="s">
        <v>35739</v>
      </c>
      <c r="W1569" t="s">
        <v>35740</v>
      </c>
      <c r="X1569" t="s">
        <v>35741</v>
      </c>
      <c r="Y1569" t="s">
        <v>35742</v>
      </c>
    </row>
    <row r="1570" spans="1:25" x14ac:dyDescent="0.3">
      <c r="A1570">
        <v>78450</v>
      </c>
      <c r="B1570" t="s">
        <v>35743</v>
      </c>
      <c r="C1570" t="s">
        <v>35744</v>
      </c>
      <c r="D1570" t="s">
        <v>35745</v>
      </c>
      <c r="E1570" t="s">
        <v>35746</v>
      </c>
      <c r="F1570" t="s">
        <v>35747</v>
      </c>
      <c r="G1570" t="s">
        <v>35748</v>
      </c>
      <c r="H1570" t="s">
        <v>35749</v>
      </c>
      <c r="I1570" t="s">
        <v>35750</v>
      </c>
      <c r="J1570" t="s">
        <v>35751</v>
      </c>
      <c r="K1570" t="s">
        <v>35752</v>
      </c>
      <c r="L1570" t="s">
        <v>35753</v>
      </c>
      <c r="M1570" t="s">
        <v>35754</v>
      </c>
      <c r="N1570" t="s">
        <v>35755</v>
      </c>
      <c r="O1570" t="s">
        <v>35756</v>
      </c>
      <c r="P1570">
        <f>-536.964531261408 -30.6049835319882 -373.353856706659</f>
        <v>-940.92337150005505</v>
      </c>
      <c r="Q1570" t="s">
        <v>35757</v>
      </c>
      <c r="R1570" t="s">
        <v>35758</v>
      </c>
      <c r="S1570" t="s">
        <v>35759</v>
      </c>
      <c r="T1570" t="s">
        <v>35760</v>
      </c>
      <c r="U1570" t="s">
        <v>35761</v>
      </c>
      <c r="V1570" t="s">
        <v>35762</v>
      </c>
      <c r="W1570" t="s">
        <v>35763</v>
      </c>
      <c r="X1570" t="s">
        <v>35764</v>
      </c>
      <c r="Y1570" t="s">
        <v>35765</v>
      </c>
    </row>
    <row r="1571" spans="1:25" x14ac:dyDescent="0.3">
      <c r="A1571">
        <v>78500</v>
      </c>
      <c r="B1571" t="s">
        <v>35766</v>
      </c>
      <c r="C1571" t="s">
        <v>35767</v>
      </c>
      <c r="D1571" t="s">
        <v>35768</v>
      </c>
      <c r="E1571" t="s">
        <v>35769</v>
      </c>
      <c r="F1571" t="s">
        <v>35770</v>
      </c>
      <c r="G1571" t="s">
        <v>35771</v>
      </c>
      <c r="H1571" t="s">
        <v>35772</v>
      </c>
      <c r="I1571" t="s">
        <v>35773</v>
      </c>
      <c r="J1571" t="s">
        <v>35774</v>
      </c>
      <c r="K1571" t="s">
        <v>35775</v>
      </c>
      <c r="L1571" t="s">
        <v>35776</v>
      </c>
      <c r="M1571" t="s">
        <v>35777</v>
      </c>
      <c r="N1571" t="s">
        <v>35778</v>
      </c>
      <c r="O1571" t="s">
        <v>35779</v>
      </c>
      <c r="P1571">
        <f>-538.219377757346 -30.9066917977332 -373.208930946354</f>
        <v>-942.33500050143311</v>
      </c>
      <c r="Q1571" t="s">
        <v>35780</v>
      </c>
      <c r="R1571" t="s">
        <v>35781</v>
      </c>
      <c r="S1571" t="s">
        <v>35782</v>
      </c>
      <c r="T1571" t="s">
        <v>35783</v>
      </c>
      <c r="U1571" t="s">
        <v>35784</v>
      </c>
      <c r="V1571" t="s">
        <v>35785</v>
      </c>
      <c r="W1571" t="s">
        <v>35786</v>
      </c>
      <c r="X1571" t="s">
        <v>35787</v>
      </c>
      <c r="Y1571" t="s">
        <v>35788</v>
      </c>
    </row>
    <row r="1572" spans="1:25" x14ac:dyDescent="0.3">
      <c r="A1572">
        <v>78550</v>
      </c>
      <c r="B1572" t="s">
        <v>35789</v>
      </c>
      <c r="C1572" t="s">
        <v>35790</v>
      </c>
      <c r="D1572" t="s">
        <v>35791</v>
      </c>
      <c r="E1572" t="s">
        <v>35792</v>
      </c>
      <c r="F1572" t="s">
        <v>35793</v>
      </c>
      <c r="G1572" t="s">
        <v>35794</v>
      </c>
      <c r="H1572" t="s">
        <v>35795</v>
      </c>
      <c r="I1572" t="s">
        <v>35796</v>
      </c>
      <c r="J1572" t="s">
        <v>35797</v>
      </c>
      <c r="K1572" t="s">
        <v>35798</v>
      </c>
      <c r="L1572" t="s">
        <v>35799</v>
      </c>
      <c r="M1572" t="s">
        <v>35800</v>
      </c>
      <c r="N1572" t="s">
        <v>35801</v>
      </c>
      <c r="O1572" t="s">
        <v>35802</v>
      </c>
      <c r="P1572">
        <f>-539.001933596406 -31.1285768215992 -373.1386601868</f>
        <v>-943.26917060480514</v>
      </c>
      <c r="Q1572" t="s">
        <v>35803</v>
      </c>
      <c r="R1572" t="s">
        <v>35804</v>
      </c>
      <c r="S1572" t="s">
        <v>35805</v>
      </c>
      <c r="T1572" t="s">
        <v>35806</v>
      </c>
      <c r="U1572" t="s">
        <v>35807</v>
      </c>
      <c r="V1572" t="s">
        <v>35808</v>
      </c>
      <c r="W1572" t="s">
        <v>35809</v>
      </c>
      <c r="X1572" t="s">
        <v>35810</v>
      </c>
      <c r="Y1572" t="s">
        <v>35811</v>
      </c>
    </row>
    <row r="1573" spans="1:25" x14ac:dyDescent="0.3">
      <c r="A1573">
        <v>78600</v>
      </c>
      <c r="B1573" t="s">
        <v>35812</v>
      </c>
      <c r="C1573" t="s">
        <v>35813</v>
      </c>
      <c r="D1573" t="s">
        <v>35814</v>
      </c>
      <c r="E1573" t="s">
        <v>35815</v>
      </c>
      <c r="F1573" t="s">
        <v>35816</v>
      </c>
      <c r="G1573" t="s">
        <v>35817</v>
      </c>
      <c r="H1573" t="s">
        <v>35818</v>
      </c>
      <c r="I1573" t="s">
        <v>35819</v>
      </c>
      <c r="J1573" t="s">
        <v>35820</v>
      </c>
      <c r="K1573" t="s">
        <v>35821</v>
      </c>
      <c r="L1573" t="s">
        <v>35822</v>
      </c>
      <c r="M1573" t="s">
        <v>35823</v>
      </c>
      <c r="N1573" t="s">
        <v>35824</v>
      </c>
      <c r="O1573" t="s">
        <v>35825</v>
      </c>
      <c r="P1573">
        <f>-540.20816768216 -31.8320274428113 -373.058201255334</f>
        <v>-945.0983963803053</v>
      </c>
      <c r="Q1573" t="s">
        <v>35826</v>
      </c>
      <c r="R1573" t="s">
        <v>35827</v>
      </c>
      <c r="S1573" t="s">
        <v>35828</v>
      </c>
      <c r="T1573" t="s">
        <v>35829</v>
      </c>
      <c r="U1573" t="s">
        <v>35830</v>
      </c>
      <c r="V1573" t="s">
        <v>35831</v>
      </c>
      <c r="W1573" t="s">
        <v>35832</v>
      </c>
      <c r="X1573" t="s">
        <v>35833</v>
      </c>
      <c r="Y1573" t="s">
        <v>35834</v>
      </c>
    </row>
    <row r="1574" spans="1:25" x14ac:dyDescent="0.3">
      <c r="A1574">
        <v>78650</v>
      </c>
      <c r="B1574" t="s">
        <v>35835</v>
      </c>
      <c r="C1574" t="s">
        <v>35836</v>
      </c>
      <c r="D1574" t="s">
        <v>35837</v>
      </c>
      <c r="E1574" t="s">
        <v>35838</v>
      </c>
      <c r="F1574" t="s">
        <v>35839</v>
      </c>
      <c r="G1574" t="s">
        <v>35840</v>
      </c>
      <c r="H1574" t="s">
        <v>35841</v>
      </c>
      <c r="I1574" t="s">
        <v>35842</v>
      </c>
      <c r="J1574" t="s">
        <v>35843</v>
      </c>
      <c r="K1574" t="s">
        <v>35844</v>
      </c>
      <c r="L1574" t="s">
        <v>35845</v>
      </c>
      <c r="M1574" t="s">
        <v>35846</v>
      </c>
      <c r="N1574" t="s">
        <v>35847</v>
      </c>
      <c r="O1574" t="s">
        <v>35848</v>
      </c>
      <c r="P1574">
        <f>-541.119281571209 -32.2669489109692 -372.959666132884</f>
        <v>-946.3458966150622</v>
      </c>
      <c r="Q1574" t="s">
        <v>35849</v>
      </c>
      <c r="R1574" t="s">
        <v>35850</v>
      </c>
      <c r="S1574" t="s">
        <v>35851</v>
      </c>
      <c r="T1574" t="s">
        <v>35852</v>
      </c>
      <c r="U1574" t="s">
        <v>35853</v>
      </c>
      <c r="V1574" t="s">
        <v>35854</v>
      </c>
      <c r="W1574" t="s">
        <v>35855</v>
      </c>
      <c r="X1574" t="s">
        <v>35856</v>
      </c>
      <c r="Y1574" t="s">
        <v>35857</v>
      </c>
    </row>
    <row r="1575" spans="1:25" x14ac:dyDescent="0.3">
      <c r="A1575">
        <v>78700</v>
      </c>
      <c r="B1575" t="s">
        <v>35858</v>
      </c>
      <c r="C1575" t="s">
        <v>35859</v>
      </c>
      <c r="D1575" t="s">
        <v>35860</v>
      </c>
      <c r="E1575" t="s">
        <v>35861</v>
      </c>
      <c r="F1575" t="s">
        <v>35862</v>
      </c>
      <c r="G1575" t="s">
        <v>35863</v>
      </c>
      <c r="H1575" t="s">
        <v>35864</v>
      </c>
      <c r="I1575" t="s">
        <v>35865</v>
      </c>
      <c r="J1575" t="s">
        <v>35866</v>
      </c>
      <c r="K1575" t="s">
        <v>35867</v>
      </c>
      <c r="L1575" t="s">
        <v>35868</v>
      </c>
      <c r="M1575" t="s">
        <v>35869</v>
      </c>
      <c r="N1575" t="s">
        <v>35870</v>
      </c>
      <c r="O1575" t="s">
        <v>35871</v>
      </c>
      <c r="P1575">
        <f>-541.55561307881 -32.4020769205604 -372.899945805027</f>
        <v>-946.85763580439743</v>
      </c>
      <c r="Q1575" t="s">
        <v>35872</v>
      </c>
      <c r="R1575" t="s">
        <v>35873</v>
      </c>
      <c r="S1575" t="s">
        <v>35874</v>
      </c>
      <c r="T1575" t="s">
        <v>35875</v>
      </c>
      <c r="U1575" t="s">
        <v>35876</v>
      </c>
      <c r="V1575" t="s">
        <v>35877</v>
      </c>
      <c r="W1575" t="s">
        <v>35878</v>
      </c>
      <c r="X1575" t="s">
        <v>35879</v>
      </c>
      <c r="Y1575" t="s">
        <v>35880</v>
      </c>
    </row>
    <row r="1576" spans="1:25" x14ac:dyDescent="0.3">
      <c r="A1576">
        <v>78750</v>
      </c>
      <c r="B1576" t="s">
        <v>35881</v>
      </c>
      <c r="C1576" t="s">
        <v>35882</v>
      </c>
      <c r="D1576" t="s">
        <v>35883</v>
      </c>
      <c r="E1576" t="s">
        <v>35884</v>
      </c>
      <c r="F1576" t="s">
        <v>35885</v>
      </c>
      <c r="G1576" t="s">
        <v>35886</v>
      </c>
      <c r="H1576" t="s">
        <v>35887</v>
      </c>
      <c r="I1576" t="s">
        <v>35888</v>
      </c>
      <c r="J1576" t="s">
        <v>35889</v>
      </c>
      <c r="K1576" t="s">
        <v>35890</v>
      </c>
      <c r="L1576" t="s">
        <v>35891</v>
      </c>
      <c r="M1576" t="s">
        <v>35892</v>
      </c>
      <c r="N1576" t="s">
        <v>35893</v>
      </c>
      <c r="O1576" t="s">
        <v>35894</v>
      </c>
      <c r="P1576">
        <f>-541.951132880112 -32.6382400360742 -372.841628672566</f>
        <v>-947.43100158875222</v>
      </c>
      <c r="Q1576" t="s">
        <v>35895</v>
      </c>
      <c r="R1576" t="s">
        <v>35896</v>
      </c>
      <c r="S1576" t="s">
        <v>35897</v>
      </c>
      <c r="T1576" t="s">
        <v>35898</v>
      </c>
      <c r="U1576" t="s">
        <v>35899</v>
      </c>
      <c r="V1576" t="s">
        <v>35900</v>
      </c>
      <c r="W1576" t="s">
        <v>35901</v>
      </c>
      <c r="X1576" t="s">
        <v>35902</v>
      </c>
      <c r="Y1576" t="s">
        <v>35903</v>
      </c>
    </row>
    <row r="1577" spans="1:25" x14ac:dyDescent="0.3">
      <c r="A1577">
        <v>78800</v>
      </c>
      <c r="B1577" t="s">
        <v>35904</v>
      </c>
      <c r="C1577" t="s">
        <v>35905</v>
      </c>
      <c r="D1577" t="s">
        <v>35906</v>
      </c>
      <c r="E1577" t="s">
        <v>35907</v>
      </c>
      <c r="F1577" t="s">
        <v>35908</v>
      </c>
      <c r="G1577" t="s">
        <v>35909</v>
      </c>
      <c r="H1577" t="s">
        <v>35910</v>
      </c>
      <c r="I1577" t="s">
        <v>35911</v>
      </c>
      <c r="J1577" t="s">
        <v>35912</v>
      </c>
      <c r="K1577" t="s">
        <v>35913</v>
      </c>
      <c r="L1577" t="s">
        <v>35914</v>
      </c>
      <c r="M1577" t="s">
        <v>35915</v>
      </c>
      <c r="N1577" t="s">
        <v>35916</v>
      </c>
      <c r="O1577" t="s">
        <v>35917</v>
      </c>
      <c r="P1577">
        <f>-542.401921981658 -33.2043569596103 -372.742535740953</f>
        <v>-948.34881468222125</v>
      </c>
      <c r="Q1577" t="s">
        <v>35918</v>
      </c>
      <c r="R1577" t="s">
        <v>35919</v>
      </c>
      <c r="S1577" t="s">
        <v>35920</v>
      </c>
      <c r="T1577" t="s">
        <v>35921</v>
      </c>
      <c r="U1577" t="s">
        <v>35922</v>
      </c>
      <c r="V1577" t="s">
        <v>35923</v>
      </c>
      <c r="W1577" t="s">
        <v>35924</v>
      </c>
      <c r="X1577" t="s">
        <v>35925</v>
      </c>
      <c r="Y1577" t="s">
        <v>35926</v>
      </c>
    </row>
    <row r="1578" spans="1:25" x14ac:dyDescent="0.3">
      <c r="A1578">
        <v>78850</v>
      </c>
      <c r="B1578" t="s">
        <v>35927</v>
      </c>
      <c r="C1578" t="s">
        <v>35928</v>
      </c>
      <c r="D1578" t="s">
        <v>35929</v>
      </c>
      <c r="E1578" t="s">
        <v>35930</v>
      </c>
      <c r="F1578" t="s">
        <v>35931</v>
      </c>
      <c r="G1578" t="s">
        <v>35932</v>
      </c>
      <c r="H1578" t="s">
        <v>35933</v>
      </c>
      <c r="I1578" t="s">
        <v>35934</v>
      </c>
      <c r="J1578" t="s">
        <v>35935</v>
      </c>
      <c r="K1578" t="s">
        <v>35936</v>
      </c>
      <c r="L1578" t="s">
        <v>35937</v>
      </c>
      <c r="M1578" t="s">
        <v>35938</v>
      </c>
      <c r="N1578" t="s">
        <v>35939</v>
      </c>
      <c r="O1578" t="s">
        <v>35940</v>
      </c>
      <c r="P1578">
        <f>-542.901695344571 -33.8627565629101 -372.512898673268</f>
        <v>-949.27735058074904</v>
      </c>
      <c r="Q1578" t="s">
        <v>35941</v>
      </c>
      <c r="R1578" t="s">
        <v>35942</v>
      </c>
      <c r="S1578" t="s">
        <v>35943</v>
      </c>
      <c r="T1578" t="s">
        <v>35944</v>
      </c>
      <c r="U1578" t="s">
        <v>35945</v>
      </c>
      <c r="V1578" t="s">
        <v>35946</v>
      </c>
      <c r="W1578" t="s">
        <v>35947</v>
      </c>
      <c r="X1578" t="s">
        <v>35948</v>
      </c>
      <c r="Y1578" t="s">
        <v>35949</v>
      </c>
    </row>
    <row r="1579" spans="1:25" x14ac:dyDescent="0.3">
      <c r="A1579">
        <v>78900</v>
      </c>
      <c r="B1579" t="s">
        <v>35950</v>
      </c>
      <c r="C1579" t="s">
        <v>35951</v>
      </c>
      <c r="D1579" t="s">
        <v>35952</v>
      </c>
      <c r="E1579" t="s">
        <v>35953</v>
      </c>
      <c r="F1579" t="s">
        <v>35954</v>
      </c>
      <c r="G1579" t="s">
        <v>35955</v>
      </c>
      <c r="H1579" t="s">
        <v>35956</v>
      </c>
      <c r="I1579" t="s">
        <v>35957</v>
      </c>
      <c r="J1579" t="s">
        <v>35958</v>
      </c>
      <c r="K1579" t="s">
        <v>35959</v>
      </c>
      <c r="L1579" t="s">
        <v>35960</v>
      </c>
      <c r="M1579" t="s">
        <v>35961</v>
      </c>
      <c r="N1579" t="s">
        <v>35962</v>
      </c>
      <c r="O1579" t="s">
        <v>35963</v>
      </c>
      <c r="P1579">
        <f>-543.000787956251 -34.1798167291981 -372.373650138736</f>
        <v>-949.55425482418514</v>
      </c>
      <c r="Q1579" t="s">
        <v>35964</v>
      </c>
      <c r="R1579" t="s">
        <v>35965</v>
      </c>
      <c r="S1579" t="s">
        <v>35966</v>
      </c>
      <c r="T1579" t="s">
        <v>35967</v>
      </c>
      <c r="U1579" t="s">
        <v>35968</v>
      </c>
      <c r="V1579" t="s">
        <v>35969</v>
      </c>
      <c r="W1579" t="s">
        <v>35970</v>
      </c>
      <c r="X1579" t="s">
        <v>35971</v>
      </c>
      <c r="Y1579" t="s">
        <v>35972</v>
      </c>
    </row>
    <row r="1580" spans="1:25" x14ac:dyDescent="0.3">
      <c r="A1580">
        <v>78950</v>
      </c>
      <c r="B1580" t="s">
        <v>35973</v>
      </c>
      <c r="C1580" t="s">
        <v>35974</v>
      </c>
      <c r="D1580" t="s">
        <v>35975</v>
      </c>
      <c r="E1580" t="s">
        <v>35976</v>
      </c>
      <c r="F1580" t="s">
        <v>35977</v>
      </c>
      <c r="G1580" t="s">
        <v>35978</v>
      </c>
      <c r="H1580" t="s">
        <v>35979</v>
      </c>
      <c r="I1580" t="s">
        <v>35980</v>
      </c>
      <c r="J1580" t="s">
        <v>35981</v>
      </c>
      <c r="K1580" t="s">
        <v>35982</v>
      </c>
      <c r="L1580" t="s">
        <v>35983</v>
      </c>
      <c r="M1580" t="s">
        <v>35984</v>
      </c>
      <c r="N1580" t="s">
        <v>35985</v>
      </c>
      <c r="O1580" t="s">
        <v>35986</v>
      </c>
      <c r="P1580">
        <f>-543.429575840142 -34.3381467490976 -371.95600273928</f>
        <v>-949.72372532851955</v>
      </c>
      <c r="Q1580" t="s">
        <v>35987</v>
      </c>
      <c r="R1580" t="s">
        <v>35988</v>
      </c>
      <c r="S1580" t="s">
        <v>35989</v>
      </c>
      <c r="T1580" t="s">
        <v>35990</v>
      </c>
      <c r="U1580" t="s">
        <v>35991</v>
      </c>
      <c r="V1580" t="s">
        <v>35992</v>
      </c>
      <c r="W1580" t="s">
        <v>35993</v>
      </c>
      <c r="X1580" t="s">
        <v>35994</v>
      </c>
      <c r="Y1580" t="s">
        <v>35995</v>
      </c>
    </row>
    <row r="1581" spans="1:25" x14ac:dyDescent="0.3">
      <c r="A1581">
        <v>79000</v>
      </c>
      <c r="B1581" t="s">
        <v>35996</v>
      </c>
      <c r="C1581" t="s">
        <v>35997</v>
      </c>
      <c r="D1581" t="s">
        <v>35998</v>
      </c>
      <c r="E1581" t="s">
        <v>35999</v>
      </c>
      <c r="F1581" t="s">
        <v>36000</v>
      </c>
      <c r="G1581" t="s">
        <v>36001</v>
      </c>
      <c r="H1581" t="s">
        <v>36002</v>
      </c>
      <c r="I1581" t="s">
        <v>36003</v>
      </c>
      <c r="J1581" t="s">
        <v>36004</v>
      </c>
      <c r="K1581" t="s">
        <v>36005</v>
      </c>
      <c r="L1581" t="s">
        <v>36006</v>
      </c>
      <c r="M1581" t="s">
        <v>36007</v>
      </c>
      <c r="N1581" t="s">
        <v>36008</v>
      </c>
      <c r="O1581" t="s">
        <v>36009</v>
      </c>
      <c r="P1581">
        <f>-543.454350419028 -34.3656972103042 -371.733316588835</f>
        <v>-949.55336421816719</v>
      </c>
      <c r="Q1581" t="s">
        <v>36010</v>
      </c>
      <c r="R1581" t="s">
        <v>36011</v>
      </c>
      <c r="S1581" t="s">
        <v>36012</v>
      </c>
      <c r="T1581" t="s">
        <v>36013</v>
      </c>
      <c r="U1581" t="s">
        <v>36014</v>
      </c>
      <c r="V1581" t="s">
        <v>36015</v>
      </c>
      <c r="W1581" t="s">
        <v>36016</v>
      </c>
      <c r="X1581" t="s">
        <v>36017</v>
      </c>
      <c r="Y1581" t="s">
        <v>36018</v>
      </c>
    </row>
    <row r="1582" spans="1:25" x14ac:dyDescent="0.3">
      <c r="A1582">
        <v>79050</v>
      </c>
      <c r="B1582" t="s">
        <v>36019</v>
      </c>
      <c r="C1582" t="s">
        <v>36020</v>
      </c>
      <c r="D1582" t="s">
        <v>36021</v>
      </c>
      <c r="E1582" t="s">
        <v>36022</v>
      </c>
      <c r="F1582" t="s">
        <v>36023</v>
      </c>
      <c r="G1582" t="s">
        <v>36024</v>
      </c>
      <c r="H1582" t="s">
        <v>36025</v>
      </c>
      <c r="I1582" t="s">
        <v>36026</v>
      </c>
      <c r="J1582" t="s">
        <v>36027</v>
      </c>
      <c r="K1582" t="s">
        <v>36028</v>
      </c>
      <c r="L1582" t="s">
        <v>36029</v>
      </c>
      <c r="M1582" t="s">
        <v>36030</v>
      </c>
      <c r="N1582" t="s">
        <v>36031</v>
      </c>
      <c r="O1582" t="s">
        <v>36032</v>
      </c>
      <c r="P1582">
        <f>-543.348312137428 -34.3185154383571 -371.486236090667</f>
        <v>-949.153063666452</v>
      </c>
      <c r="Q1582" t="s">
        <v>36033</v>
      </c>
      <c r="R1582" t="s">
        <v>36034</v>
      </c>
      <c r="S1582" t="s">
        <v>36035</v>
      </c>
      <c r="T1582" t="s">
        <v>36036</v>
      </c>
      <c r="U1582" t="s">
        <v>36037</v>
      </c>
      <c r="V1582" t="s">
        <v>36038</v>
      </c>
      <c r="W1582" t="s">
        <v>36039</v>
      </c>
      <c r="X1582" t="s">
        <v>36040</v>
      </c>
      <c r="Y1582" t="s">
        <v>36041</v>
      </c>
    </row>
    <row r="1583" spans="1:25" x14ac:dyDescent="0.3">
      <c r="A1583">
        <v>79100</v>
      </c>
      <c r="B1583" t="s">
        <v>36042</v>
      </c>
      <c r="C1583" t="s">
        <v>36043</v>
      </c>
      <c r="D1583" t="s">
        <v>36044</v>
      </c>
      <c r="E1583" t="s">
        <v>36045</v>
      </c>
      <c r="F1583" t="s">
        <v>36046</v>
      </c>
      <c r="G1583" t="s">
        <v>36047</v>
      </c>
      <c r="H1583" t="s">
        <v>36048</v>
      </c>
      <c r="I1583" t="s">
        <v>36049</v>
      </c>
      <c r="J1583" t="s">
        <v>36050</v>
      </c>
      <c r="K1583" t="s">
        <v>36051</v>
      </c>
      <c r="L1583" t="s">
        <v>36052</v>
      </c>
      <c r="M1583" t="s">
        <v>36053</v>
      </c>
      <c r="N1583" t="s">
        <v>36054</v>
      </c>
      <c r="O1583" t="s">
        <v>36055</v>
      </c>
      <c r="P1583">
        <f>-542.607242408496 -34.139766055401 -370.967168080104</f>
        <v>-947.71417654400091</v>
      </c>
      <c r="Q1583" t="s">
        <v>36056</v>
      </c>
      <c r="R1583" t="s">
        <v>36057</v>
      </c>
      <c r="S1583" t="s">
        <v>36058</v>
      </c>
      <c r="T1583" t="s">
        <v>36059</v>
      </c>
      <c r="U1583" t="s">
        <v>36060</v>
      </c>
      <c r="V1583" t="s">
        <v>36061</v>
      </c>
      <c r="W1583" t="s">
        <v>36062</v>
      </c>
      <c r="X1583" t="s">
        <v>36063</v>
      </c>
      <c r="Y1583" t="s">
        <v>36064</v>
      </c>
    </row>
    <row r="1584" spans="1:25" x14ac:dyDescent="0.3">
      <c r="A1584">
        <v>79150</v>
      </c>
      <c r="B1584" t="s">
        <v>36065</v>
      </c>
      <c r="C1584" t="s">
        <v>36066</v>
      </c>
      <c r="D1584" t="s">
        <v>36067</v>
      </c>
      <c r="E1584" t="s">
        <v>36068</v>
      </c>
      <c r="F1584" t="s">
        <v>36069</v>
      </c>
      <c r="G1584" t="s">
        <v>36070</v>
      </c>
      <c r="H1584" t="s">
        <v>36071</v>
      </c>
      <c r="I1584" t="s">
        <v>36072</v>
      </c>
      <c r="J1584" t="s">
        <v>36073</v>
      </c>
      <c r="K1584" t="s">
        <v>36074</v>
      </c>
      <c r="L1584" t="s">
        <v>36075</v>
      </c>
      <c r="M1584" t="s">
        <v>36076</v>
      </c>
      <c r="N1584" t="s">
        <v>36077</v>
      </c>
      <c r="O1584" t="s">
        <v>36078</v>
      </c>
      <c r="P1584">
        <f>-542.162581137701 -33.870432594043 -370.649983592897</f>
        <v>-946.68299732464095</v>
      </c>
      <c r="Q1584" t="s">
        <v>36079</v>
      </c>
      <c r="R1584" t="s">
        <v>36080</v>
      </c>
      <c r="S1584" t="s">
        <v>36081</v>
      </c>
      <c r="T1584" t="s">
        <v>36082</v>
      </c>
      <c r="U1584" t="s">
        <v>36083</v>
      </c>
      <c r="V1584" t="s">
        <v>36084</v>
      </c>
      <c r="W1584" t="s">
        <v>36085</v>
      </c>
      <c r="X1584" t="s">
        <v>36086</v>
      </c>
      <c r="Y1584" t="s">
        <v>36087</v>
      </c>
    </row>
    <row r="1585" spans="1:25" x14ac:dyDescent="0.3">
      <c r="A1585">
        <v>79200</v>
      </c>
      <c r="B1585" t="s">
        <v>36088</v>
      </c>
      <c r="C1585" t="s">
        <v>36089</v>
      </c>
      <c r="D1585" t="s">
        <v>36090</v>
      </c>
      <c r="E1585" t="s">
        <v>36091</v>
      </c>
      <c r="F1585" t="s">
        <v>36092</v>
      </c>
      <c r="G1585" t="s">
        <v>36093</v>
      </c>
      <c r="H1585" t="s">
        <v>36094</v>
      </c>
      <c r="I1585" t="s">
        <v>36095</v>
      </c>
      <c r="J1585" t="s">
        <v>36096</v>
      </c>
      <c r="K1585" t="s">
        <v>36097</v>
      </c>
      <c r="L1585" t="s">
        <v>36098</v>
      </c>
      <c r="M1585" t="s">
        <v>36099</v>
      </c>
      <c r="N1585" t="s">
        <v>36100</v>
      </c>
      <c r="O1585" t="s">
        <v>36101</v>
      </c>
      <c r="P1585">
        <f>-541.360488576774 -33.1661900386348 -369.979587762275</f>
        <v>-944.50626637768369</v>
      </c>
      <c r="Q1585" t="s">
        <v>36102</v>
      </c>
      <c r="R1585" t="s">
        <v>36103</v>
      </c>
      <c r="S1585" t="s">
        <v>36104</v>
      </c>
      <c r="T1585" t="s">
        <v>36105</v>
      </c>
      <c r="U1585" t="s">
        <v>36106</v>
      </c>
      <c r="V1585" t="s">
        <v>36107</v>
      </c>
      <c r="W1585" t="s">
        <v>36108</v>
      </c>
      <c r="X1585" t="s">
        <v>36109</v>
      </c>
      <c r="Y1585" t="s">
        <v>36110</v>
      </c>
    </row>
    <row r="1586" spans="1:25" x14ac:dyDescent="0.3">
      <c r="A1586">
        <v>79250</v>
      </c>
      <c r="B1586" t="s">
        <v>36111</v>
      </c>
      <c r="C1586" t="s">
        <v>36112</v>
      </c>
      <c r="D1586" t="s">
        <v>36113</v>
      </c>
      <c r="E1586" t="s">
        <v>36114</v>
      </c>
      <c r="F1586" t="s">
        <v>36115</v>
      </c>
      <c r="G1586" t="s">
        <v>36116</v>
      </c>
      <c r="H1586" t="s">
        <v>36117</v>
      </c>
      <c r="I1586" t="s">
        <v>36118</v>
      </c>
      <c r="J1586" t="s">
        <v>36119</v>
      </c>
      <c r="K1586" t="s">
        <v>36120</v>
      </c>
      <c r="L1586" t="s">
        <v>36121</v>
      </c>
      <c r="M1586" t="s">
        <v>36122</v>
      </c>
      <c r="N1586" t="s">
        <v>36123</v>
      </c>
      <c r="O1586" t="s">
        <v>36124</v>
      </c>
      <c r="P1586">
        <f>-540.521770278285 -32.5687053412717 -369.17810913994</f>
        <v>-942.26858475949666</v>
      </c>
      <c r="Q1586" t="s">
        <v>36125</v>
      </c>
      <c r="R1586" t="s">
        <v>36126</v>
      </c>
      <c r="S1586" t="s">
        <v>36127</v>
      </c>
      <c r="T1586" t="s">
        <v>36128</v>
      </c>
      <c r="U1586" t="s">
        <v>36129</v>
      </c>
      <c r="V1586" t="s">
        <v>36130</v>
      </c>
      <c r="W1586" t="s">
        <v>36131</v>
      </c>
      <c r="X1586" t="s">
        <v>36132</v>
      </c>
      <c r="Y1586" t="s">
        <v>36133</v>
      </c>
    </row>
    <row r="1587" spans="1:25" x14ac:dyDescent="0.3">
      <c r="A1587">
        <v>79300</v>
      </c>
      <c r="B1587" t="s">
        <v>36134</v>
      </c>
      <c r="C1587" t="s">
        <v>36135</v>
      </c>
      <c r="D1587" t="s">
        <v>36136</v>
      </c>
      <c r="E1587" t="s">
        <v>36137</v>
      </c>
      <c r="F1587" t="s">
        <v>36138</v>
      </c>
      <c r="G1587" t="s">
        <v>36139</v>
      </c>
      <c r="H1587" t="s">
        <v>36140</v>
      </c>
      <c r="I1587" t="s">
        <v>36141</v>
      </c>
      <c r="J1587" t="s">
        <v>36142</v>
      </c>
      <c r="K1587" t="s">
        <v>36143</v>
      </c>
      <c r="L1587" t="s">
        <v>36144</v>
      </c>
      <c r="M1587" t="s">
        <v>36145</v>
      </c>
      <c r="N1587" t="s">
        <v>36146</v>
      </c>
      <c r="O1587" t="s">
        <v>36147</v>
      </c>
      <c r="P1587">
        <f>-540.187409327491 -32.3649898432564 -368.777028302812</f>
        <v>-941.32942747355935</v>
      </c>
      <c r="Q1587" t="s">
        <v>36148</v>
      </c>
      <c r="R1587" t="s">
        <v>36149</v>
      </c>
      <c r="S1587" t="s">
        <v>36150</v>
      </c>
      <c r="T1587" t="s">
        <v>36151</v>
      </c>
      <c r="U1587" t="s">
        <v>36152</v>
      </c>
      <c r="V1587" t="s">
        <v>36153</v>
      </c>
      <c r="W1587" t="s">
        <v>36154</v>
      </c>
      <c r="X1587" t="s">
        <v>36155</v>
      </c>
      <c r="Y1587" t="s">
        <v>36156</v>
      </c>
    </row>
    <row r="1588" spans="1:25" x14ac:dyDescent="0.3">
      <c r="A1588">
        <v>79350</v>
      </c>
      <c r="B1588" t="s">
        <v>36157</v>
      </c>
      <c r="C1588" t="s">
        <v>36158</v>
      </c>
      <c r="D1588" t="s">
        <v>36159</v>
      </c>
      <c r="E1588" t="s">
        <v>36160</v>
      </c>
      <c r="F1588" t="s">
        <v>36161</v>
      </c>
      <c r="G1588" t="s">
        <v>36162</v>
      </c>
      <c r="H1588" t="s">
        <v>36163</v>
      </c>
      <c r="I1588" t="s">
        <v>36164</v>
      </c>
      <c r="J1588" t="s">
        <v>36165</v>
      </c>
      <c r="K1588" t="s">
        <v>36166</v>
      </c>
      <c r="L1588" t="s">
        <v>36167</v>
      </c>
      <c r="M1588" t="s">
        <v>36168</v>
      </c>
      <c r="N1588" t="s">
        <v>36169</v>
      </c>
      <c r="O1588" t="s">
        <v>36170</v>
      </c>
      <c r="P1588">
        <f>-539.800884524162 -32.0237699556742 -368.110251356268</f>
        <v>-939.93490583610424</v>
      </c>
      <c r="Q1588" t="s">
        <v>36171</v>
      </c>
      <c r="R1588" t="s">
        <v>36172</v>
      </c>
      <c r="S1588" t="s">
        <v>36173</v>
      </c>
      <c r="T1588" t="s">
        <v>36174</v>
      </c>
      <c r="U1588" t="s">
        <v>36175</v>
      </c>
      <c r="V1588" t="s">
        <v>36176</v>
      </c>
      <c r="W1588" t="s">
        <v>36177</v>
      </c>
      <c r="X1588" t="s">
        <v>36178</v>
      </c>
      <c r="Y1588" t="s">
        <v>36179</v>
      </c>
    </row>
    <row r="1589" spans="1:25" x14ac:dyDescent="0.3">
      <c r="A1589">
        <v>79400</v>
      </c>
      <c r="B1589" t="s">
        <v>36180</v>
      </c>
      <c r="C1589" t="s">
        <v>36181</v>
      </c>
      <c r="D1589" t="s">
        <v>36182</v>
      </c>
      <c r="E1589" t="s">
        <v>36183</v>
      </c>
      <c r="F1589" t="s">
        <v>36184</v>
      </c>
      <c r="G1589" t="s">
        <v>36185</v>
      </c>
      <c r="H1589" t="s">
        <v>36186</v>
      </c>
      <c r="I1589" t="s">
        <v>36187</v>
      </c>
      <c r="J1589" t="s">
        <v>36188</v>
      </c>
      <c r="K1589" t="s">
        <v>36189</v>
      </c>
      <c r="L1589" t="s">
        <v>36190</v>
      </c>
      <c r="M1589" t="s">
        <v>36191</v>
      </c>
      <c r="N1589" t="s">
        <v>36192</v>
      </c>
      <c r="O1589" t="s">
        <v>36193</v>
      </c>
      <c r="P1589">
        <f>-539.712444429042 -32.025956316163 -367.816876806908</f>
        <v>-939.55527755211301</v>
      </c>
      <c r="Q1589" t="s">
        <v>36194</v>
      </c>
      <c r="R1589" t="s">
        <v>36195</v>
      </c>
      <c r="S1589" t="s">
        <v>36196</v>
      </c>
      <c r="T1589" t="s">
        <v>36197</v>
      </c>
      <c r="U1589" t="s">
        <v>36198</v>
      </c>
      <c r="V1589" t="s">
        <v>36199</v>
      </c>
      <c r="W1589" t="s">
        <v>36200</v>
      </c>
      <c r="X1589" t="s">
        <v>36201</v>
      </c>
      <c r="Y1589" t="s">
        <v>36202</v>
      </c>
    </row>
    <row r="1590" spans="1:25" x14ac:dyDescent="0.3">
      <c r="A1590">
        <v>79450</v>
      </c>
      <c r="B1590" t="s">
        <v>36203</v>
      </c>
      <c r="C1590" t="s">
        <v>36204</v>
      </c>
      <c r="D1590" t="s">
        <v>36205</v>
      </c>
      <c r="E1590" t="s">
        <v>36206</v>
      </c>
      <c r="F1590" t="s">
        <v>36207</v>
      </c>
      <c r="G1590" t="s">
        <v>36208</v>
      </c>
      <c r="H1590" t="s">
        <v>36209</v>
      </c>
      <c r="I1590" t="s">
        <v>36210</v>
      </c>
      <c r="J1590" t="s">
        <v>36211</v>
      </c>
      <c r="K1590" t="s">
        <v>36212</v>
      </c>
      <c r="L1590" t="s">
        <v>36213</v>
      </c>
      <c r="M1590" t="s">
        <v>36214</v>
      </c>
      <c r="N1590" t="s">
        <v>36215</v>
      </c>
      <c r="O1590" t="s">
        <v>36216</v>
      </c>
      <c r="P1590">
        <f>-539.337400601356 -31.9789272401815 -367.319679520003</f>
        <v>-938.63600736154046</v>
      </c>
      <c r="Q1590" t="s">
        <v>36217</v>
      </c>
      <c r="R1590" t="s">
        <v>36218</v>
      </c>
      <c r="S1590" t="s">
        <v>36219</v>
      </c>
      <c r="T1590" t="s">
        <v>36220</v>
      </c>
      <c r="U1590" t="s">
        <v>36221</v>
      </c>
      <c r="V1590" t="s">
        <v>36222</v>
      </c>
      <c r="W1590" t="s">
        <v>36223</v>
      </c>
      <c r="X1590" t="s">
        <v>36224</v>
      </c>
      <c r="Y1590" t="s">
        <v>36225</v>
      </c>
    </row>
    <row r="1591" spans="1:25" x14ac:dyDescent="0.3">
      <c r="A1591">
        <v>79500</v>
      </c>
      <c r="B1591" t="s">
        <v>36226</v>
      </c>
      <c r="C1591" t="s">
        <v>36227</v>
      </c>
      <c r="D1591" t="s">
        <v>36228</v>
      </c>
      <c r="E1591" t="s">
        <v>36229</v>
      </c>
      <c r="F1591" t="s">
        <v>36230</v>
      </c>
      <c r="G1591" t="s">
        <v>36231</v>
      </c>
      <c r="H1591" t="s">
        <v>36232</v>
      </c>
      <c r="I1591" t="s">
        <v>36233</v>
      </c>
      <c r="J1591" t="s">
        <v>36234</v>
      </c>
      <c r="K1591" t="s">
        <v>36235</v>
      </c>
      <c r="L1591" t="s">
        <v>36236</v>
      </c>
      <c r="M1591" t="s">
        <v>36237</v>
      </c>
      <c r="N1591" t="s">
        <v>36238</v>
      </c>
      <c r="O1591" t="s">
        <v>36239</v>
      </c>
      <c r="P1591">
        <f>-539.238900228008 -31.9609310772287 -367.091660853567</f>
        <v>-938.29149215880375</v>
      </c>
      <c r="Q1591" t="s">
        <v>36240</v>
      </c>
      <c r="R1591" t="s">
        <v>36241</v>
      </c>
      <c r="S1591" t="s">
        <v>36242</v>
      </c>
      <c r="T1591" t="s">
        <v>36243</v>
      </c>
      <c r="U1591" t="s">
        <v>36244</v>
      </c>
      <c r="V1591" t="s">
        <v>36245</v>
      </c>
      <c r="W1591" t="s">
        <v>36246</v>
      </c>
      <c r="X1591" t="s">
        <v>36247</v>
      </c>
      <c r="Y1591" t="s">
        <v>36248</v>
      </c>
    </row>
    <row r="1592" spans="1:25" x14ac:dyDescent="0.3">
      <c r="A1592">
        <v>79550</v>
      </c>
      <c r="B1592" t="s">
        <v>36249</v>
      </c>
      <c r="C1592" t="s">
        <v>36250</v>
      </c>
      <c r="D1592" t="s">
        <v>36251</v>
      </c>
      <c r="E1592" t="s">
        <v>36252</v>
      </c>
      <c r="F1592" t="s">
        <v>36253</v>
      </c>
      <c r="G1592" t="s">
        <v>36254</v>
      </c>
      <c r="H1592" t="s">
        <v>36255</v>
      </c>
      <c r="I1592" t="s">
        <v>36256</v>
      </c>
      <c r="J1592" t="s">
        <v>36257</v>
      </c>
      <c r="K1592" t="s">
        <v>36258</v>
      </c>
      <c r="L1592" t="s">
        <v>36259</v>
      </c>
      <c r="M1592" t="s">
        <v>36260</v>
      </c>
      <c r="N1592" t="s">
        <v>36261</v>
      </c>
      <c r="O1592" t="s">
        <v>36262</v>
      </c>
      <c r="P1592">
        <f>-539.140473747932 -32.1770539869533 -366.898854930024</f>
        <v>-938.21638266490936</v>
      </c>
      <c r="Q1592" t="s">
        <v>36263</v>
      </c>
      <c r="R1592" t="s">
        <v>36264</v>
      </c>
      <c r="S1592" t="s">
        <v>36265</v>
      </c>
      <c r="T1592" t="s">
        <v>36266</v>
      </c>
      <c r="U1592" t="s">
        <v>36267</v>
      </c>
      <c r="V1592" t="s">
        <v>36268</v>
      </c>
      <c r="W1592" t="s">
        <v>36269</v>
      </c>
      <c r="X1592" t="s">
        <v>36270</v>
      </c>
      <c r="Y1592" t="s">
        <v>36271</v>
      </c>
    </row>
    <row r="1593" spans="1:25" x14ac:dyDescent="0.3">
      <c r="A1593">
        <v>79600</v>
      </c>
      <c r="B1593" t="s">
        <v>36272</v>
      </c>
      <c r="C1593" t="s">
        <v>36273</v>
      </c>
      <c r="D1593" t="s">
        <v>36274</v>
      </c>
      <c r="E1593" t="s">
        <v>36275</v>
      </c>
      <c r="F1593" t="s">
        <v>36276</v>
      </c>
      <c r="G1593" t="s">
        <v>36277</v>
      </c>
      <c r="H1593" t="s">
        <v>36278</v>
      </c>
      <c r="I1593" t="s">
        <v>36279</v>
      </c>
      <c r="J1593" t="s">
        <v>36280</v>
      </c>
      <c r="K1593" t="s">
        <v>36281</v>
      </c>
      <c r="L1593" t="s">
        <v>36282</v>
      </c>
      <c r="M1593" t="s">
        <v>36283</v>
      </c>
      <c r="N1593" t="s">
        <v>36284</v>
      </c>
      <c r="O1593" t="s">
        <v>36285</v>
      </c>
      <c r="P1593">
        <f>-538.991480365075 -32.5800058334739 -366.418572932321</f>
        <v>-937.99005913086989</v>
      </c>
      <c r="Q1593" t="s">
        <v>36286</v>
      </c>
      <c r="R1593" t="s">
        <v>36287</v>
      </c>
      <c r="S1593" t="s">
        <v>36288</v>
      </c>
      <c r="T1593" t="s">
        <v>36289</v>
      </c>
      <c r="U1593" t="s">
        <v>36290</v>
      </c>
      <c r="V1593" t="s">
        <v>36291</v>
      </c>
      <c r="W1593" t="s">
        <v>36292</v>
      </c>
      <c r="X1593" t="s">
        <v>36293</v>
      </c>
      <c r="Y1593" t="s">
        <v>36294</v>
      </c>
    </row>
    <row r="1594" spans="1:25" x14ac:dyDescent="0.3">
      <c r="A1594">
        <v>79650</v>
      </c>
      <c r="B1594" t="s">
        <v>36295</v>
      </c>
      <c r="C1594" t="s">
        <v>36296</v>
      </c>
      <c r="D1594" t="s">
        <v>36297</v>
      </c>
      <c r="E1594" t="s">
        <v>36298</v>
      </c>
      <c r="F1594" t="s">
        <v>36299</v>
      </c>
      <c r="G1594" t="s">
        <v>36300</v>
      </c>
      <c r="H1594" t="s">
        <v>36301</v>
      </c>
      <c r="I1594" t="s">
        <v>36302</v>
      </c>
      <c r="J1594" t="s">
        <v>36303</v>
      </c>
      <c r="K1594" t="s">
        <v>36304</v>
      </c>
      <c r="L1594" t="s">
        <v>36305</v>
      </c>
      <c r="M1594" t="s">
        <v>36306</v>
      </c>
      <c r="N1594" t="s">
        <v>36307</v>
      </c>
      <c r="O1594" t="s">
        <v>36308</v>
      </c>
      <c r="P1594">
        <f>-539.034307913769 -32.6044765599997 -366.105772359985</f>
        <v>-937.74455683375368</v>
      </c>
      <c r="Q1594" t="s">
        <v>36309</v>
      </c>
      <c r="R1594" t="s">
        <v>36310</v>
      </c>
      <c r="S1594" t="s">
        <v>36311</v>
      </c>
      <c r="T1594" t="s">
        <v>36312</v>
      </c>
      <c r="U1594" t="s">
        <v>36313</v>
      </c>
      <c r="V1594" t="s">
        <v>36314</v>
      </c>
      <c r="W1594" t="s">
        <v>36315</v>
      </c>
      <c r="X1594" t="s">
        <v>36316</v>
      </c>
      <c r="Y1594" t="s">
        <v>36317</v>
      </c>
    </row>
    <row r="1595" spans="1:25" x14ac:dyDescent="0.3">
      <c r="A1595">
        <v>79700</v>
      </c>
      <c r="B1595" t="s">
        <v>36318</v>
      </c>
      <c r="C1595" t="s">
        <v>36319</v>
      </c>
      <c r="D1595" t="s">
        <v>36320</v>
      </c>
      <c r="E1595" t="s">
        <v>36321</v>
      </c>
      <c r="F1595" t="s">
        <v>36322</v>
      </c>
      <c r="G1595" t="s">
        <v>36323</v>
      </c>
      <c r="H1595" t="s">
        <v>36324</v>
      </c>
      <c r="I1595" t="s">
        <v>36325</v>
      </c>
      <c r="J1595" t="s">
        <v>36326</v>
      </c>
      <c r="K1595" t="s">
        <v>36327</v>
      </c>
      <c r="L1595" t="s">
        <v>36328</v>
      </c>
      <c r="M1595" t="s">
        <v>36329</v>
      </c>
      <c r="N1595" t="s">
        <v>36330</v>
      </c>
      <c r="O1595" t="s">
        <v>36331</v>
      </c>
      <c r="P1595">
        <f>-539.054075935225 -32.1728848534401 -365.313987138717</f>
        <v>-936.54094792738215</v>
      </c>
      <c r="Q1595" t="s">
        <v>36332</v>
      </c>
      <c r="R1595" t="s">
        <v>36333</v>
      </c>
      <c r="S1595" t="s">
        <v>36334</v>
      </c>
      <c r="T1595" t="s">
        <v>36335</v>
      </c>
      <c r="U1595" t="s">
        <v>36336</v>
      </c>
      <c r="V1595" t="s">
        <v>36337</v>
      </c>
      <c r="W1595" t="s">
        <v>36338</v>
      </c>
      <c r="X1595" t="s">
        <v>36339</v>
      </c>
      <c r="Y1595" t="s">
        <v>36340</v>
      </c>
    </row>
    <row r="1596" spans="1:25" x14ac:dyDescent="0.3">
      <c r="A1596">
        <v>79750</v>
      </c>
      <c r="B1596" t="s">
        <v>36341</v>
      </c>
      <c r="C1596" t="s">
        <v>36342</v>
      </c>
      <c r="D1596" t="s">
        <v>36343</v>
      </c>
      <c r="E1596" t="s">
        <v>36344</v>
      </c>
      <c r="F1596" t="s">
        <v>36345</v>
      </c>
      <c r="G1596" t="s">
        <v>36346</v>
      </c>
      <c r="H1596" t="s">
        <v>36347</v>
      </c>
      <c r="I1596" t="s">
        <v>36348</v>
      </c>
      <c r="J1596" t="s">
        <v>36349</v>
      </c>
      <c r="K1596" t="s">
        <v>36350</v>
      </c>
      <c r="L1596" t="s">
        <v>36351</v>
      </c>
      <c r="M1596" t="s">
        <v>36352</v>
      </c>
      <c r="N1596" t="s">
        <v>36353</v>
      </c>
      <c r="O1596" t="s">
        <v>36354</v>
      </c>
      <c r="P1596">
        <f>-538.981931969897 -31.7558120720018 -364.185395489201</f>
        <v>-934.92313953109988</v>
      </c>
      <c r="Q1596" t="s">
        <v>36355</v>
      </c>
      <c r="R1596" t="s">
        <v>36356</v>
      </c>
      <c r="S1596" t="s">
        <v>36357</v>
      </c>
      <c r="T1596" t="s">
        <v>36358</v>
      </c>
      <c r="U1596" t="s">
        <v>36359</v>
      </c>
      <c r="V1596" t="s">
        <v>36360</v>
      </c>
      <c r="W1596" t="s">
        <v>36361</v>
      </c>
      <c r="X1596" t="s">
        <v>36362</v>
      </c>
      <c r="Y1596" t="s">
        <v>36363</v>
      </c>
    </row>
    <row r="1597" spans="1:25" x14ac:dyDescent="0.3">
      <c r="A1597">
        <v>79800</v>
      </c>
      <c r="B1597" t="s">
        <v>36364</v>
      </c>
      <c r="C1597" t="s">
        <v>36365</v>
      </c>
      <c r="D1597" t="s">
        <v>36366</v>
      </c>
      <c r="E1597" t="s">
        <v>36367</v>
      </c>
      <c r="F1597" t="s">
        <v>36368</v>
      </c>
      <c r="G1597" t="s">
        <v>36369</v>
      </c>
      <c r="H1597" t="s">
        <v>36370</v>
      </c>
      <c r="I1597" t="s">
        <v>36371</v>
      </c>
      <c r="J1597" t="s">
        <v>36372</v>
      </c>
      <c r="K1597" t="s">
        <v>36373</v>
      </c>
      <c r="L1597" t="s">
        <v>36374</v>
      </c>
      <c r="M1597" t="s">
        <v>36375</v>
      </c>
      <c r="N1597" t="s">
        <v>36376</v>
      </c>
      <c r="O1597" t="s">
        <v>36377</v>
      </c>
      <c r="P1597">
        <f>-538.943834187339 -31.6359901642252 -363.352466536331</f>
        <v>-933.93229088789519</v>
      </c>
      <c r="Q1597" t="s">
        <v>36378</v>
      </c>
      <c r="R1597" t="s">
        <v>36379</v>
      </c>
      <c r="S1597" t="s">
        <v>36380</v>
      </c>
      <c r="T1597" t="s">
        <v>36381</v>
      </c>
      <c r="U1597" t="s">
        <v>36382</v>
      </c>
      <c r="V1597" t="s">
        <v>36383</v>
      </c>
      <c r="W1597" t="s">
        <v>36384</v>
      </c>
      <c r="X1597" t="s">
        <v>36385</v>
      </c>
      <c r="Y1597" t="s">
        <v>36386</v>
      </c>
    </row>
    <row r="1598" spans="1:25" x14ac:dyDescent="0.3">
      <c r="A1598">
        <v>79850</v>
      </c>
      <c r="B1598" t="s">
        <v>36387</v>
      </c>
      <c r="C1598" t="s">
        <v>36388</v>
      </c>
      <c r="D1598" t="s">
        <v>36389</v>
      </c>
      <c r="E1598" t="s">
        <v>36390</v>
      </c>
      <c r="F1598" t="s">
        <v>36391</v>
      </c>
      <c r="G1598" t="s">
        <v>36392</v>
      </c>
      <c r="H1598" t="s">
        <v>36393</v>
      </c>
      <c r="I1598" t="s">
        <v>36394</v>
      </c>
      <c r="J1598" t="s">
        <v>36395</v>
      </c>
      <c r="K1598" t="s">
        <v>36396</v>
      </c>
      <c r="L1598" t="s">
        <v>36397</v>
      </c>
      <c r="M1598" t="s">
        <v>36398</v>
      </c>
      <c r="N1598" t="s">
        <v>36399</v>
      </c>
      <c r="O1598">
        <f>-567.454164235935 -0.976874271762426 -659.413316693091</f>
        <v>-1227.8443552007884</v>
      </c>
      <c r="P1598">
        <f>-538.845421508985 -31.4807477930572 -362.342414798823</f>
        <v>-932.66858410086525</v>
      </c>
      <c r="Q1598" t="s">
        <v>36400</v>
      </c>
      <c r="R1598" t="s">
        <v>36401</v>
      </c>
      <c r="S1598" t="s">
        <v>36402</v>
      </c>
      <c r="T1598" t="s">
        <v>36403</v>
      </c>
      <c r="U1598" t="s">
        <v>36404</v>
      </c>
      <c r="V1598" t="s">
        <v>36405</v>
      </c>
      <c r="W1598" t="s">
        <v>36406</v>
      </c>
      <c r="X1598" t="s">
        <v>36407</v>
      </c>
      <c r="Y1598" t="s">
        <v>36408</v>
      </c>
    </row>
    <row r="1599" spans="1:25" x14ac:dyDescent="0.3">
      <c r="A1599">
        <v>79900</v>
      </c>
      <c r="B1599" t="s">
        <v>36409</v>
      </c>
      <c r="C1599" t="s">
        <v>36410</v>
      </c>
      <c r="D1599" t="s">
        <v>36411</v>
      </c>
      <c r="E1599" t="s">
        <v>36412</v>
      </c>
      <c r="F1599" t="s">
        <v>36413</v>
      </c>
      <c r="G1599" t="s">
        <v>36414</v>
      </c>
      <c r="H1599" t="s">
        <v>36415</v>
      </c>
      <c r="I1599" t="s">
        <v>36416</v>
      </c>
      <c r="J1599" t="s">
        <v>36417</v>
      </c>
      <c r="K1599" t="s">
        <v>36418</v>
      </c>
      <c r="L1599" t="s">
        <v>36419</v>
      </c>
      <c r="M1599" t="s">
        <v>36420</v>
      </c>
      <c r="N1599" t="s">
        <v>36421</v>
      </c>
      <c r="O1599">
        <f>-568.411845520393 -3.52311617207488 -657.293029565462</f>
        <v>-1229.2279912579297</v>
      </c>
      <c r="P1599">
        <f>-538.795833585198 -30.9884624129747 -360.024460059289</f>
        <v>-929.80875605746178</v>
      </c>
      <c r="Q1599" t="s">
        <v>36422</v>
      </c>
      <c r="R1599" t="s">
        <v>36423</v>
      </c>
      <c r="S1599" t="s">
        <v>36424</v>
      </c>
      <c r="T1599" t="s">
        <v>36425</v>
      </c>
      <c r="U1599" t="s">
        <v>36426</v>
      </c>
      <c r="V1599" t="s">
        <v>36427</v>
      </c>
      <c r="W1599" t="s">
        <v>36428</v>
      </c>
      <c r="X1599" t="s">
        <v>36429</v>
      </c>
      <c r="Y1599" t="s">
        <v>36430</v>
      </c>
    </row>
    <row r="1600" spans="1:25" x14ac:dyDescent="0.3">
      <c r="A1600">
        <v>79950</v>
      </c>
      <c r="B1600" t="s">
        <v>36431</v>
      </c>
      <c r="C1600" t="s">
        <v>36432</v>
      </c>
      <c r="D1600" t="s">
        <v>36433</v>
      </c>
      <c r="E1600" t="s">
        <v>36434</v>
      </c>
      <c r="F1600" t="s">
        <v>36435</v>
      </c>
      <c r="G1600" t="s">
        <v>36436</v>
      </c>
      <c r="H1600" t="s">
        <v>36437</v>
      </c>
      <c r="I1600" t="s">
        <v>36438</v>
      </c>
      <c r="J1600" t="s">
        <v>36439</v>
      </c>
      <c r="K1600" t="s">
        <v>36440</v>
      </c>
      <c r="L1600" t="s">
        <v>36441</v>
      </c>
      <c r="M1600" t="s">
        <v>36442</v>
      </c>
      <c r="N1600" t="s">
        <v>36443</v>
      </c>
      <c r="O1600">
        <f>-568.775652070212 -6.0063215497828 -655.322345521236</f>
        <v>-1230.1043191412309</v>
      </c>
      <c r="P1600">
        <f>-539.017515577025 -29.9934668821047 -357.767212610329</f>
        <v>-926.77819506945877</v>
      </c>
      <c r="Q1600" t="s">
        <v>36444</v>
      </c>
      <c r="R1600" t="s">
        <v>36445</v>
      </c>
      <c r="S1600" t="s">
        <v>36446</v>
      </c>
      <c r="T1600" t="s">
        <v>36447</v>
      </c>
      <c r="U1600" t="s">
        <v>36448</v>
      </c>
      <c r="V1600" t="s">
        <v>36449</v>
      </c>
      <c r="W1600" t="s">
        <v>36450</v>
      </c>
      <c r="X1600" t="s">
        <v>36451</v>
      </c>
      <c r="Y1600" t="s">
        <v>36452</v>
      </c>
    </row>
    <row r="1601" spans="1:25" x14ac:dyDescent="0.3">
      <c r="A1601">
        <v>80000</v>
      </c>
      <c r="B1601" t="s">
        <v>36453</v>
      </c>
      <c r="C1601" t="s">
        <v>36454</v>
      </c>
      <c r="D1601" t="s">
        <v>36455</v>
      </c>
      <c r="E1601" t="s">
        <v>36456</v>
      </c>
      <c r="F1601" t="s">
        <v>36457</v>
      </c>
      <c r="G1601" t="s">
        <v>36458</v>
      </c>
      <c r="H1601" t="s">
        <v>36459</v>
      </c>
      <c r="I1601" t="s">
        <v>36460</v>
      </c>
      <c r="J1601" t="s">
        <v>36461</v>
      </c>
      <c r="K1601" t="s">
        <v>36462</v>
      </c>
      <c r="L1601" t="s">
        <v>36463</v>
      </c>
      <c r="M1601" t="s">
        <v>36464</v>
      </c>
      <c r="N1601" t="s">
        <v>36465</v>
      </c>
      <c r="O1601">
        <f>-568.814044906779 -7.13229697172937 -654.475391394665</f>
        <v>-1230.4217332731735</v>
      </c>
      <c r="P1601">
        <f>-539.150997638904 -29.694783384258 -356.79935499425</f>
        <v>-925.64513601741191</v>
      </c>
      <c r="Q1601" t="s">
        <v>36466</v>
      </c>
      <c r="R1601" t="s">
        <v>36467</v>
      </c>
      <c r="S1601" t="s">
        <v>36468</v>
      </c>
      <c r="T1601" t="s">
        <v>36469</v>
      </c>
      <c r="U1601" t="s">
        <v>36470</v>
      </c>
      <c r="V1601" t="s">
        <v>36471</v>
      </c>
      <c r="W1601" t="s">
        <v>36472</v>
      </c>
      <c r="X1601" t="s">
        <v>36473</v>
      </c>
      <c r="Y1601" t="s">
        <v>36474</v>
      </c>
    </row>
    <row r="1602" spans="1:25" x14ac:dyDescent="0.3">
      <c r="A1602">
        <v>80050</v>
      </c>
      <c r="B1602" t="s">
        <v>36475</v>
      </c>
      <c r="C1602" t="s">
        <v>36476</v>
      </c>
      <c r="D1602" t="s">
        <v>36477</v>
      </c>
      <c r="E1602" t="s">
        <v>36478</v>
      </c>
      <c r="F1602" t="s">
        <v>36479</v>
      </c>
      <c r="G1602" t="s">
        <v>36480</v>
      </c>
      <c r="H1602" t="s">
        <v>36481</v>
      </c>
      <c r="I1602" t="s">
        <v>36482</v>
      </c>
      <c r="J1602" t="s">
        <v>36483</v>
      </c>
      <c r="K1602" t="s">
        <v>36484</v>
      </c>
      <c r="L1602" t="s">
        <v>36485</v>
      </c>
      <c r="M1602" t="s">
        <v>36486</v>
      </c>
      <c r="N1602" t="s">
        <v>36487</v>
      </c>
      <c r="O1602">
        <f>-568.822104629791 -8.13075005103269 -653.76285539956</f>
        <v>-1230.7157100803838</v>
      </c>
      <c r="P1602">
        <f>-539.320589745272 -29.7641324936196 -356.001712687171</f>
        <v>-925.08643492606257</v>
      </c>
      <c r="Q1602" t="s">
        <v>36488</v>
      </c>
      <c r="R1602" t="s">
        <v>36489</v>
      </c>
      <c r="S1602" t="s">
        <v>36490</v>
      </c>
      <c r="T1602" t="s">
        <v>36491</v>
      </c>
      <c r="U1602" t="s">
        <v>36492</v>
      </c>
      <c r="V1602" t="s">
        <v>36493</v>
      </c>
      <c r="W1602" t="s">
        <v>36494</v>
      </c>
      <c r="X1602" t="s">
        <v>36495</v>
      </c>
      <c r="Y1602" t="s">
        <v>36496</v>
      </c>
    </row>
    <row r="1603" spans="1:25" x14ac:dyDescent="0.3">
      <c r="A1603">
        <v>80100</v>
      </c>
      <c r="B1603" t="s">
        <v>36497</v>
      </c>
      <c r="C1603" t="s">
        <v>36498</v>
      </c>
      <c r="D1603" t="s">
        <v>36499</v>
      </c>
      <c r="E1603" t="s">
        <v>36500</v>
      </c>
      <c r="F1603" t="s">
        <v>36501</v>
      </c>
      <c r="G1603" t="s">
        <v>36502</v>
      </c>
      <c r="H1603" t="s">
        <v>36503</v>
      </c>
      <c r="I1603" t="s">
        <v>36504</v>
      </c>
      <c r="J1603" t="s">
        <v>36505</v>
      </c>
      <c r="K1603" t="s">
        <v>36506</v>
      </c>
      <c r="L1603" t="s">
        <v>36507</v>
      </c>
      <c r="M1603" t="s">
        <v>36508</v>
      </c>
      <c r="N1603" t="s">
        <v>36509</v>
      </c>
      <c r="O1603">
        <f>-568.528694612725 -9.36498082644516 -652.941102629065</f>
        <v>-1230.8347780682352</v>
      </c>
      <c r="P1603">
        <f>-539.366175358404 -30.0113317804094 -355.076504628975</f>
        <v>-924.45401176778842</v>
      </c>
      <c r="Q1603" t="s">
        <v>36510</v>
      </c>
      <c r="R1603" t="s">
        <v>36511</v>
      </c>
      <c r="S1603" t="s">
        <v>36512</v>
      </c>
      <c r="T1603" t="s">
        <v>36513</v>
      </c>
      <c r="U1603" t="s">
        <v>36514</v>
      </c>
      <c r="V1603" t="s">
        <v>36515</v>
      </c>
      <c r="W1603" t="s">
        <v>36516</v>
      </c>
      <c r="X1603" t="s">
        <v>36517</v>
      </c>
      <c r="Y1603" t="s">
        <v>36518</v>
      </c>
    </row>
    <row r="1604" spans="1:25" x14ac:dyDescent="0.3">
      <c r="A1604">
        <v>80150</v>
      </c>
      <c r="B1604" t="s">
        <v>36519</v>
      </c>
      <c r="C1604" t="s">
        <v>36520</v>
      </c>
      <c r="D1604" t="s">
        <v>36521</v>
      </c>
      <c r="E1604" t="s">
        <v>36522</v>
      </c>
      <c r="F1604" t="s">
        <v>36523</v>
      </c>
      <c r="G1604" t="s">
        <v>36524</v>
      </c>
      <c r="H1604" t="s">
        <v>36525</v>
      </c>
      <c r="I1604" t="s">
        <v>36526</v>
      </c>
      <c r="J1604" t="s">
        <v>36527</v>
      </c>
      <c r="K1604" t="s">
        <v>36528</v>
      </c>
      <c r="L1604" t="s">
        <v>36529</v>
      </c>
      <c r="M1604" t="s">
        <v>36530</v>
      </c>
      <c r="N1604" t="s">
        <v>36531</v>
      </c>
      <c r="O1604">
        <f>-568.045723995629 -9.82303067340104 -652.821561123714</f>
        <v>-1230.6903157927441</v>
      </c>
      <c r="P1604">
        <f>-539.181058190036 -30.2550929908221 -354.913299579459</f>
        <v>-924.34945076031704</v>
      </c>
      <c r="Q1604" t="s">
        <v>36532</v>
      </c>
      <c r="R1604" t="s">
        <v>36533</v>
      </c>
      <c r="S1604" t="s">
        <v>36534</v>
      </c>
      <c r="T1604" t="s">
        <v>36535</v>
      </c>
      <c r="U1604" t="s">
        <v>36536</v>
      </c>
      <c r="V1604" t="s">
        <v>36537</v>
      </c>
      <c r="W1604" t="s">
        <v>36538</v>
      </c>
      <c r="X1604" t="s">
        <v>36539</v>
      </c>
      <c r="Y1604" t="s">
        <v>36540</v>
      </c>
    </row>
    <row r="1605" spans="1:25" x14ac:dyDescent="0.3">
      <c r="A1605">
        <v>80200</v>
      </c>
      <c r="B1605" t="s">
        <v>36541</v>
      </c>
      <c r="C1605" t="s">
        <v>36542</v>
      </c>
      <c r="D1605" t="s">
        <v>36543</v>
      </c>
      <c r="E1605" t="s">
        <v>36544</v>
      </c>
      <c r="F1605" t="s">
        <v>36545</v>
      </c>
      <c r="G1605" t="s">
        <v>36546</v>
      </c>
      <c r="H1605" t="s">
        <v>36547</v>
      </c>
      <c r="I1605" t="s">
        <v>36548</v>
      </c>
      <c r="J1605" t="s">
        <v>36549</v>
      </c>
      <c r="K1605" t="s">
        <v>36550</v>
      </c>
      <c r="L1605" t="s">
        <v>36551</v>
      </c>
      <c r="M1605" t="s">
        <v>36552</v>
      </c>
      <c r="N1605" t="s">
        <v>36553</v>
      </c>
      <c r="O1605">
        <f>-566.89678565933 -10.9594119495769 -652.687837635396</f>
        <v>-1230.5440352443029</v>
      </c>
      <c r="P1605">
        <f>-538.686445365889 -31.4443063192098 -354.720478777552</f>
        <v>-924.85123046265073</v>
      </c>
      <c r="Q1605" t="s">
        <v>36554</v>
      </c>
      <c r="R1605" t="s">
        <v>36555</v>
      </c>
      <c r="S1605" t="s">
        <v>36556</v>
      </c>
      <c r="T1605" t="s">
        <v>36557</v>
      </c>
      <c r="U1605" t="s">
        <v>36558</v>
      </c>
      <c r="V1605" t="s">
        <v>36559</v>
      </c>
      <c r="W1605" t="s">
        <v>36560</v>
      </c>
      <c r="X1605" t="s">
        <v>36561</v>
      </c>
      <c r="Y1605" t="s">
        <v>36562</v>
      </c>
    </row>
    <row r="1606" spans="1:25" x14ac:dyDescent="0.3">
      <c r="A1606">
        <v>80250</v>
      </c>
      <c r="B1606" t="s">
        <v>36563</v>
      </c>
      <c r="C1606" t="s">
        <v>36564</v>
      </c>
      <c r="D1606" t="s">
        <v>36565</v>
      </c>
      <c r="E1606" t="s">
        <v>36566</v>
      </c>
      <c r="F1606" t="s">
        <v>36567</v>
      </c>
      <c r="G1606" t="s">
        <v>36568</v>
      </c>
      <c r="H1606" t="s">
        <v>36569</v>
      </c>
      <c r="I1606" t="s">
        <v>36570</v>
      </c>
      <c r="J1606" t="s">
        <v>36571</v>
      </c>
      <c r="K1606" t="s">
        <v>36572</v>
      </c>
      <c r="L1606" t="s">
        <v>36573</v>
      </c>
      <c r="M1606" t="s">
        <v>36574</v>
      </c>
      <c r="N1606" t="s">
        <v>36575</v>
      </c>
      <c r="O1606">
        <f>-566.320465117704 -11.783095068778 -652.836562250879</f>
        <v>-1230.940122437361</v>
      </c>
      <c r="P1606">
        <f>-538.668766046375 -32.6955134149916 -354.846454968589</f>
        <v>-926.21073442995566</v>
      </c>
      <c r="Q1606" t="s">
        <v>36576</v>
      </c>
      <c r="R1606" t="s">
        <v>36577</v>
      </c>
      <c r="S1606" t="s">
        <v>36578</v>
      </c>
      <c r="T1606" t="s">
        <v>36579</v>
      </c>
      <c r="U1606" t="s">
        <v>36580</v>
      </c>
      <c r="V1606" t="s">
        <v>36581</v>
      </c>
      <c r="W1606" t="s">
        <v>36582</v>
      </c>
      <c r="X1606" t="s">
        <v>36583</v>
      </c>
      <c r="Y1606" t="s">
        <v>36584</v>
      </c>
    </row>
    <row r="1607" spans="1:25" x14ac:dyDescent="0.3">
      <c r="A1607">
        <v>80300</v>
      </c>
      <c r="B1607" t="s">
        <v>36585</v>
      </c>
      <c r="C1607" t="s">
        <v>36586</v>
      </c>
      <c r="D1607" t="s">
        <v>36587</v>
      </c>
      <c r="E1607" t="s">
        <v>36588</v>
      </c>
      <c r="F1607" t="s">
        <v>36589</v>
      </c>
      <c r="G1607" t="s">
        <v>36590</v>
      </c>
      <c r="H1607" t="s">
        <v>36591</v>
      </c>
      <c r="I1607" t="s">
        <v>36592</v>
      </c>
      <c r="J1607" t="s">
        <v>36593</v>
      </c>
      <c r="K1607" t="s">
        <v>36594</v>
      </c>
      <c r="L1607" t="s">
        <v>36595</v>
      </c>
      <c r="M1607" t="s">
        <v>36596</v>
      </c>
      <c r="N1607" t="s">
        <v>36597</v>
      </c>
      <c r="O1607">
        <f>-566.181883810535 -12.1799761870793 -652.973568206613</f>
        <v>-1231.3354282042274</v>
      </c>
      <c r="P1607">
        <f>-538.847312978766 -33.3170968345173 -354.970193089772</f>
        <v>-927.13460290305534</v>
      </c>
      <c r="Q1607" t="s">
        <v>36598</v>
      </c>
      <c r="R1607" t="s">
        <v>36599</v>
      </c>
      <c r="S1607" t="s">
        <v>36600</v>
      </c>
      <c r="T1607" t="s">
        <v>36601</v>
      </c>
      <c r="U1607" t="s">
        <v>36602</v>
      </c>
      <c r="V1607" t="s">
        <v>36603</v>
      </c>
      <c r="W1607" t="s">
        <v>36604</v>
      </c>
      <c r="X1607" t="s">
        <v>36605</v>
      </c>
      <c r="Y1607" t="s">
        <v>36606</v>
      </c>
    </row>
    <row r="1608" spans="1:25" x14ac:dyDescent="0.3">
      <c r="A1608">
        <v>80350</v>
      </c>
      <c r="B1608" t="s">
        <v>36607</v>
      </c>
      <c r="C1608" t="s">
        <v>36608</v>
      </c>
      <c r="D1608" t="s">
        <v>36609</v>
      </c>
      <c r="E1608" t="s">
        <v>36610</v>
      </c>
      <c r="F1608" t="s">
        <v>36611</v>
      </c>
      <c r="G1608" t="s">
        <v>36612</v>
      </c>
      <c r="H1608" t="s">
        <v>36613</v>
      </c>
      <c r="I1608" t="s">
        <v>36614</v>
      </c>
      <c r="J1608" t="s">
        <v>36615</v>
      </c>
      <c r="K1608" t="s">
        <v>36616</v>
      </c>
      <c r="L1608" t="s">
        <v>36617</v>
      </c>
      <c r="M1608" t="s">
        <v>36618</v>
      </c>
      <c r="N1608" t="s">
        <v>36619</v>
      </c>
      <c r="O1608">
        <f>-566.169630434364 -13.0485681470975 -653.125922825168</f>
        <v>-1232.3441214066295</v>
      </c>
      <c r="P1608">
        <f>-539.177515331451 -34.510765977444 -355.114497177231</f>
        <v>-928.80277848612593</v>
      </c>
      <c r="Q1608" t="s">
        <v>36620</v>
      </c>
      <c r="R1608" t="s">
        <v>36621</v>
      </c>
      <c r="S1608" t="s">
        <v>36622</v>
      </c>
      <c r="T1608" t="s">
        <v>36623</v>
      </c>
      <c r="U1608" t="s">
        <v>36624</v>
      </c>
      <c r="V1608" t="s">
        <v>36625</v>
      </c>
      <c r="W1608" t="s">
        <v>36626</v>
      </c>
      <c r="X1608" t="s">
        <v>36627</v>
      </c>
      <c r="Y1608" t="s">
        <v>36628</v>
      </c>
    </row>
    <row r="1609" spans="1:25" x14ac:dyDescent="0.3">
      <c r="A1609">
        <v>80400</v>
      </c>
      <c r="B1609" t="s">
        <v>36629</v>
      </c>
      <c r="C1609" t="s">
        <v>36630</v>
      </c>
      <c r="D1609" t="s">
        <v>36631</v>
      </c>
      <c r="E1609" t="s">
        <v>36632</v>
      </c>
      <c r="F1609" t="s">
        <v>36633</v>
      </c>
      <c r="G1609" t="s">
        <v>36634</v>
      </c>
      <c r="H1609" t="s">
        <v>36635</v>
      </c>
      <c r="I1609" t="s">
        <v>36636</v>
      </c>
      <c r="J1609" t="s">
        <v>36637</v>
      </c>
      <c r="K1609" t="s">
        <v>36638</v>
      </c>
      <c r="L1609" t="s">
        <v>36639</v>
      </c>
      <c r="M1609" t="s">
        <v>36640</v>
      </c>
      <c r="N1609" t="s">
        <v>36641</v>
      </c>
      <c r="O1609">
        <f>-566.284792043641 -13.379915362264 -653.149975499253</f>
        <v>-1232.814682905158</v>
      </c>
      <c r="P1609">
        <f>-539.56714097823 -34.8347329389105 -355.113133834057</f>
        <v>-929.51500775119757</v>
      </c>
      <c r="Q1609" t="s">
        <v>36642</v>
      </c>
      <c r="R1609" t="s">
        <v>36643</v>
      </c>
      <c r="S1609" t="s">
        <v>36644</v>
      </c>
      <c r="T1609" t="s">
        <v>36645</v>
      </c>
      <c r="U1609" t="s">
        <v>36646</v>
      </c>
      <c r="V1609" t="s">
        <v>36647</v>
      </c>
      <c r="W1609" t="s">
        <v>36648</v>
      </c>
      <c r="X1609" t="s">
        <v>36649</v>
      </c>
      <c r="Y1609" t="s">
        <v>36650</v>
      </c>
    </row>
    <row r="1610" spans="1:25" x14ac:dyDescent="0.3">
      <c r="A1610">
        <v>80450</v>
      </c>
      <c r="B1610" t="s">
        <v>36651</v>
      </c>
      <c r="C1610" t="s">
        <v>36652</v>
      </c>
      <c r="D1610" t="s">
        <v>36653</v>
      </c>
      <c r="E1610" t="s">
        <v>36654</v>
      </c>
      <c r="F1610" t="s">
        <v>36655</v>
      </c>
      <c r="G1610" t="s">
        <v>36656</v>
      </c>
      <c r="H1610" t="s">
        <v>36657</v>
      </c>
      <c r="I1610" t="s">
        <v>36658</v>
      </c>
      <c r="J1610" t="s">
        <v>36659</v>
      </c>
      <c r="K1610" t="s">
        <v>36660</v>
      </c>
      <c r="L1610" t="s">
        <v>36661</v>
      </c>
      <c r="M1610" t="s">
        <v>36662</v>
      </c>
      <c r="N1610" t="s">
        <v>36663</v>
      </c>
      <c r="O1610">
        <f>-566.475214550295 -13.5896855062217 -653.192326966084</f>
        <v>-1233.2572270226008</v>
      </c>
      <c r="P1610">
        <f>-539.913000128059 -35.0384871869003 -355.141403777185</f>
        <v>-930.09289109214433</v>
      </c>
      <c r="Q1610" t="s">
        <v>36664</v>
      </c>
      <c r="R1610" t="s">
        <v>36665</v>
      </c>
      <c r="S1610" t="s">
        <v>36666</v>
      </c>
      <c r="T1610" t="s">
        <v>36667</v>
      </c>
      <c r="U1610" t="s">
        <v>36668</v>
      </c>
      <c r="V1610" t="s">
        <v>36669</v>
      </c>
      <c r="W1610" t="s">
        <v>36670</v>
      </c>
      <c r="X1610" t="s">
        <v>36671</v>
      </c>
      <c r="Y1610" t="s">
        <v>36672</v>
      </c>
    </row>
    <row r="1611" spans="1:25" x14ac:dyDescent="0.3">
      <c r="A1611">
        <v>80500</v>
      </c>
      <c r="B1611" t="s">
        <v>36673</v>
      </c>
      <c r="C1611" t="s">
        <v>36674</v>
      </c>
      <c r="D1611" t="s">
        <v>36675</v>
      </c>
      <c r="E1611" t="s">
        <v>36676</v>
      </c>
      <c r="F1611" t="s">
        <v>36677</v>
      </c>
      <c r="G1611" t="s">
        <v>36678</v>
      </c>
      <c r="H1611" t="s">
        <v>36679</v>
      </c>
      <c r="I1611" t="s">
        <v>36680</v>
      </c>
      <c r="J1611" t="s">
        <v>36681</v>
      </c>
      <c r="K1611" t="s">
        <v>36682</v>
      </c>
      <c r="L1611" t="s">
        <v>36683</v>
      </c>
      <c r="M1611" t="s">
        <v>36684</v>
      </c>
      <c r="N1611" t="s">
        <v>36685</v>
      </c>
      <c r="O1611">
        <f>-566.820812718541 -13.7777521059147 -653.354410824243</f>
        <v>-1233.9529756486986</v>
      </c>
      <c r="P1611">
        <f>-540.333010506283 -35.434485220459 -355.311694973692</f>
        <v>-931.07919070043408</v>
      </c>
      <c r="Q1611" t="s">
        <v>36686</v>
      </c>
      <c r="R1611" t="s">
        <v>36687</v>
      </c>
      <c r="S1611" t="s">
        <v>36688</v>
      </c>
      <c r="T1611" t="s">
        <v>36689</v>
      </c>
      <c r="U1611" t="s">
        <v>36690</v>
      </c>
      <c r="V1611" t="s">
        <v>36691</v>
      </c>
      <c r="W1611" t="s">
        <v>36692</v>
      </c>
      <c r="X1611" t="s">
        <v>36693</v>
      </c>
      <c r="Y1611" t="s">
        <v>36694</v>
      </c>
    </row>
    <row r="1612" spans="1:25" x14ac:dyDescent="0.3">
      <c r="A1612">
        <v>80550</v>
      </c>
      <c r="B1612" t="s">
        <v>36695</v>
      </c>
      <c r="C1612" t="s">
        <v>36696</v>
      </c>
      <c r="D1612" t="s">
        <v>36697</v>
      </c>
      <c r="E1612" t="s">
        <v>36698</v>
      </c>
      <c r="F1612" t="s">
        <v>36699</v>
      </c>
      <c r="G1612" t="s">
        <v>36700</v>
      </c>
      <c r="H1612" t="s">
        <v>36701</v>
      </c>
      <c r="I1612" t="s">
        <v>36702</v>
      </c>
      <c r="J1612" t="s">
        <v>36703</v>
      </c>
      <c r="K1612" t="s">
        <v>36704</v>
      </c>
      <c r="L1612" t="s">
        <v>36705</v>
      </c>
      <c r="M1612" t="s">
        <v>36706</v>
      </c>
      <c r="N1612" t="s">
        <v>36707</v>
      </c>
      <c r="O1612">
        <f>-567.062906307673 -13.7991228927842 -653.436821273026</f>
        <v>-1234.2988504734831</v>
      </c>
      <c r="P1612">
        <f>-540.610350149034 -35.6774208053173 -355.407136118814</f>
        <v>-931.69490707316527</v>
      </c>
      <c r="Q1612" t="s">
        <v>36708</v>
      </c>
      <c r="R1612" t="s">
        <v>36709</v>
      </c>
      <c r="S1612" t="s">
        <v>36710</v>
      </c>
      <c r="T1612" t="s">
        <v>36711</v>
      </c>
      <c r="U1612" t="s">
        <v>36712</v>
      </c>
      <c r="V1612" t="s">
        <v>36713</v>
      </c>
      <c r="W1612" t="s">
        <v>36714</v>
      </c>
      <c r="X1612" t="s">
        <v>36715</v>
      </c>
      <c r="Y1612" t="s">
        <v>36716</v>
      </c>
    </row>
    <row r="1613" spans="1:25" x14ac:dyDescent="0.3">
      <c r="A1613">
        <v>80600</v>
      </c>
      <c r="B1613" t="s">
        <v>36717</v>
      </c>
      <c r="C1613" t="s">
        <v>36718</v>
      </c>
      <c r="D1613" t="s">
        <v>36719</v>
      </c>
      <c r="E1613" t="s">
        <v>36720</v>
      </c>
      <c r="F1613" t="s">
        <v>36721</v>
      </c>
      <c r="G1613" t="s">
        <v>36722</v>
      </c>
      <c r="H1613" t="s">
        <v>36723</v>
      </c>
      <c r="I1613" t="s">
        <v>36724</v>
      </c>
      <c r="J1613" t="s">
        <v>36725</v>
      </c>
      <c r="K1613" t="s">
        <v>36726</v>
      </c>
      <c r="L1613" t="s">
        <v>36727</v>
      </c>
      <c r="M1613" t="s">
        <v>36728</v>
      </c>
      <c r="N1613" t="s">
        <v>36729</v>
      </c>
      <c r="O1613">
        <f>-567.4547179639 -13.658730718661 -653.644528873078</f>
        <v>-1234.7579775556389</v>
      </c>
      <c r="P1613">
        <f>-541.051879154198 -36.0303118764107 -355.647370997863</f>
        <v>-932.72956202847172</v>
      </c>
      <c r="Q1613" t="s">
        <v>36730</v>
      </c>
      <c r="R1613" t="s">
        <v>36731</v>
      </c>
      <c r="S1613" t="s">
        <v>36732</v>
      </c>
      <c r="T1613" t="s">
        <v>36733</v>
      </c>
      <c r="U1613" t="s">
        <v>36734</v>
      </c>
      <c r="V1613" t="s">
        <v>36735</v>
      </c>
      <c r="W1613" t="s">
        <v>36736</v>
      </c>
      <c r="X1613" t="s">
        <v>36737</v>
      </c>
      <c r="Y1613" t="s">
        <v>36738</v>
      </c>
    </row>
    <row r="1614" spans="1:25" x14ac:dyDescent="0.3">
      <c r="A1614">
        <v>80650</v>
      </c>
      <c r="B1614" t="s">
        <v>36739</v>
      </c>
      <c r="C1614" t="s">
        <v>36740</v>
      </c>
      <c r="D1614" t="s">
        <v>36741</v>
      </c>
      <c r="E1614" t="s">
        <v>36742</v>
      </c>
      <c r="F1614" t="s">
        <v>36743</v>
      </c>
      <c r="G1614" t="s">
        <v>36744</v>
      </c>
      <c r="H1614" t="s">
        <v>36745</v>
      </c>
      <c r="I1614" t="s">
        <v>36746</v>
      </c>
      <c r="J1614" t="s">
        <v>36747</v>
      </c>
      <c r="K1614" t="s">
        <v>36748</v>
      </c>
      <c r="L1614" t="s">
        <v>36749</v>
      </c>
      <c r="M1614" t="s">
        <v>36750</v>
      </c>
      <c r="N1614" t="s">
        <v>36751</v>
      </c>
      <c r="O1614">
        <f>-567.67996603795 -13.5143293652957 -653.752834331419</f>
        <v>-1234.9471297346645</v>
      </c>
      <c r="P1614">
        <f>-541.180007685675 -36.171227095838 -355.785704665113</f>
        <v>-933.136939446626</v>
      </c>
      <c r="Q1614" t="s">
        <v>36752</v>
      </c>
      <c r="R1614" t="s">
        <v>36753</v>
      </c>
      <c r="S1614" t="s">
        <v>36754</v>
      </c>
      <c r="T1614" t="s">
        <v>36755</v>
      </c>
      <c r="U1614" t="s">
        <v>36756</v>
      </c>
      <c r="V1614" t="s">
        <v>36757</v>
      </c>
      <c r="W1614" t="s">
        <v>36758</v>
      </c>
      <c r="X1614" t="s">
        <v>36759</v>
      </c>
      <c r="Y1614" t="s">
        <v>36760</v>
      </c>
    </row>
    <row r="1615" spans="1:25" x14ac:dyDescent="0.3">
      <c r="A1615">
        <v>80700</v>
      </c>
      <c r="B1615" t="s">
        <v>36761</v>
      </c>
      <c r="C1615" t="s">
        <v>36762</v>
      </c>
      <c r="D1615" t="s">
        <v>36763</v>
      </c>
      <c r="E1615" t="s">
        <v>36764</v>
      </c>
      <c r="F1615" t="s">
        <v>36765</v>
      </c>
      <c r="G1615" t="s">
        <v>36766</v>
      </c>
      <c r="H1615" t="s">
        <v>36767</v>
      </c>
      <c r="I1615" t="s">
        <v>36768</v>
      </c>
      <c r="J1615" t="s">
        <v>36769</v>
      </c>
      <c r="K1615" t="s">
        <v>36770</v>
      </c>
      <c r="L1615" t="s">
        <v>36771</v>
      </c>
      <c r="M1615" t="s">
        <v>36772</v>
      </c>
      <c r="N1615" t="s">
        <v>36773</v>
      </c>
      <c r="O1615">
        <f>-567.990627364832 -13.3658898698227 -653.956243108447</f>
        <v>-1235.3127603431017</v>
      </c>
      <c r="P1615">
        <f>-541.285811527412 -36.2990551211792 -356.028503160115</f>
        <v>-933.61336980870624</v>
      </c>
      <c r="Q1615" t="s">
        <v>36774</v>
      </c>
      <c r="R1615" t="s">
        <v>36775</v>
      </c>
      <c r="S1615" t="s">
        <v>36776</v>
      </c>
      <c r="T1615" t="s">
        <v>36777</v>
      </c>
      <c r="U1615" t="s">
        <v>36778</v>
      </c>
      <c r="V1615" t="s">
        <v>36779</v>
      </c>
      <c r="W1615" t="s">
        <v>36780</v>
      </c>
      <c r="X1615" t="s">
        <v>36781</v>
      </c>
      <c r="Y1615" t="s">
        <v>36782</v>
      </c>
    </row>
    <row r="1616" spans="1:25" x14ac:dyDescent="0.3">
      <c r="A1616">
        <v>80750</v>
      </c>
      <c r="B1616" t="s">
        <v>36783</v>
      </c>
      <c r="C1616" t="s">
        <v>36784</v>
      </c>
      <c r="D1616" t="s">
        <v>36785</v>
      </c>
      <c r="E1616" t="s">
        <v>36786</v>
      </c>
      <c r="F1616" t="s">
        <v>36787</v>
      </c>
      <c r="G1616" t="s">
        <v>36788</v>
      </c>
      <c r="H1616" t="s">
        <v>36789</v>
      </c>
      <c r="I1616" t="s">
        <v>36790</v>
      </c>
      <c r="J1616" t="s">
        <v>36791</v>
      </c>
      <c r="K1616" t="s">
        <v>36792</v>
      </c>
      <c r="L1616" t="s">
        <v>36793</v>
      </c>
      <c r="M1616" t="s">
        <v>36794</v>
      </c>
      <c r="N1616" t="s">
        <v>36795</v>
      </c>
      <c r="O1616">
        <f>-568.429807214461 -13.1363837821793 -654.075767492359</f>
        <v>-1235.6419584889993</v>
      </c>
      <c r="P1616">
        <f>-541.548760291834 -36.4599366016876 -356.194383004371</f>
        <v>-934.20307989789262</v>
      </c>
      <c r="Q1616" t="s">
        <v>36796</v>
      </c>
      <c r="R1616" t="s">
        <v>36797</v>
      </c>
      <c r="S1616" t="s">
        <v>36798</v>
      </c>
      <c r="T1616" t="s">
        <v>36799</v>
      </c>
      <c r="U1616" t="s">
        <v>36800</v>
      </c>
      <c r="V1616" t="s">
        <v>36801</v>
      </c>
      <c r="W1616" t="s">
        <v>36802</v>
      </c>
      <c r="X1616" t="s">
        <v>36803</v>
      </c>
      <c r="Y1616" t="s">
        <v>36804</v>
      </c>
    </row>
    <row r="1617" spans="1:25" x14ac:dyDescent="0.3">
      <c r="A1617">
        <v>80800</v>
      </c>
      <c r="B1617" t="s">
        <v>36805</v>
      </c>
      <c r="C1617" t="s">
        <v>36806</v>
      </c>
      <c r="D1617" t="s">
        <v>36807</v>
      </c>
      <c r="E1617" t="s">
        <v>36808</v>
      </c>
      <c r="F1617" t="s">
        <v>36809</v>
      </c>
      <c r="G1617" t="s">
        <v>36810</v>
      </c>
      <c r="H1617" t="s">
        <v>36811</v>
      </c>
      <c r="I1617" t="s">
        <v>36812</v>
      </c>
      <c r="J1617" t="s">
        <v>36813</v>
      </c>
      <c r="K1617" t="s">
        <v>36814</v>
      </c>
      <c r="L1617" t="s">
        <v>36815</v>
      </c>
      <c r="M1617" t="s">
        <v>36816</v>
      </c>
      <c r="N1617" t="s">
        <v>36817</v>
      </c>
      <c r="O1617">
        <f>-568.57007528132 -12.9503965467679 -654.169486029787</f>
        <v>-1235.689957857875</v>
      </c>
      <c r="P1617">
        <f>-541.571182589413 -36.5536797919176 -356.320578701687</f>
        <v>-934.44544108301761</v>
      </c>
      <c r="Q1617" t="s">
        <v>36818</v>
      </c>
      <c r="R1617" t="s">
        <v>36819</v>
      </c>
      <c r="S1617" t="s">
        <v>36820</v>
      </c>
      <c r="T1617" t="s">
        <v>36821</v>
      </c>
      <c r="U1617" t="s">
        <v>36822</v>
      </c>
      <c r="V1617" t="s">
        <v>36823</v>
      </c>
      <c r="W1617" t="s">
        <v>36824</v>
      </c>
      <c r="X1617" t="s">
        <v>36825</v>
      </c>
      <c r="Y1617" t="s">
        <v>36826</v>
      </c>
    </row>
    <row r="1618" spans="1:25" x14ac:dyDescent="0.3">
      <c r="A1618">
        <v>80850</v>
      </c>
      <c r="B1618" t="s">
        <v>36827</v>
      </c>
      <c r="C1618" t="s">
        <v>36828</v>
      </c>
      <c r="D1618" t="s">
        <v>36829</v>
      </c>
      <c r="E1618" t="s">
        <v>36830</v>
      </c>
      <c r="F1618" t="s">
        <v>36831</v>
      </c>
      <c r="G1618" t="s">
        <v>36832</v>
      </c>
      <c r="H1618" t="s">
        <v>36833</v>
      </c>
      <c r="I1618" t="s">
        <v>36834</v>
      </c>
      <c r="J1618" t="s">
        <v>36835</v>
      </c>
      <c r="K1618" t="s">
        <v>36836</v>
      </c>
      <c r="L1618" t="s">
        <v>36837</v>
      </c>
      <c r="M1618" t="s">
        <v>36838</v>
      </c>
      <c r="N1618" t="s">
        <v>36839</v>
      </c>
      <c r="O1618">
        <f>-568.685141683922 -12.719402388125 -654.338736951849</f>
        <v>-1235.7432810238961</v>
      </c>
      <c r="P1618">
        <f>-541.573765957695 -36.7155614806668 -356.531453201629</f>
        <v>-934.82078063999074</v>
      </c>
      <c r="Q1618" t="s">
        <v>36840</v>
      </c>
      <c r="R1618" t="s">
        <v>36841</v>
      </c>
      <c r="S1618" t="s">
        <v>36842</v>
      </c>
      <c r="T1618" t="s">
        <v>36843</v>
      </c>
      <c r="U1618" t="s">
        <v>36844</v>
      </c>
      <c r="V1618" t="s">
        <v>36845</v>
      </c>
      <c r="W1618" t="s">
        <v>36846</v>
      </c>
      <c r="X1618" t="s">
        <v>36847</v>
      </c>
      <c r="Y1618" t="s">
        <v>36848</v>
      </c>
    </row>
    <row r="1619" spans="1:25" x14ac:dyDescent="0.3">
      <c r="A1619">
        <v>80900</v>
      </c>
      <c r="B1619" t="s">
        <v>36849</v>
      </c>
      <c r="C1619" t="s">
        <v>36850</v>
      </c>
      <c r="D1619" t="s">
        <v>36851</v>
      </c>
      <c r="E1619" t="s">
        <v>36852</v>
      </c>
      <c r="F1619" t="s">
        <v>36853</v>
      </c>
      <c r="G1619" t="s">
        <v>36854</v>
      </c>
      <c r="H1619" t="s">
        <v>36855</v>
      </c>
      <c r="I1619" t="s">
        <v>36856</v>
      </c>
      <c r="J1619" t="s">
        <v>36857</v>
      </c>
      <c r="K1619" t="s">
        <v>36858</v>
      </c>
      <c r="L1619" t="s">
        <v>36859</v>
      </c>
      <c r="M1619" t="s">
        <v>36860</v>
      </c>
      <c r="N1619" t="s">
        <v>36861</v>
      </c>
      <c r="O1619">
        <f>-568.301878502511 -12.3429146566193 -654.792008599136</f>
        <v>-1235.4368017582665</v>
      </c>
      <c r="P1619">
        <f>-541.273302047871 -36.9758990310372 -357.029208623204</f>
        <v>-935.27840970211219</v>
      </c>
      <c r="Q1619" t="s">
        <v>36862</v>
      </c>
      <c r="R1619" t="s">
        <v>36863</v>
      </c>
      <c r="S1619" t="s">
        <v>36864</v>
      </c>
      <c r="T1619" t="s">
        <v>36865</v>
      </c>
      <c r="U1619" t="s">
        <v>36866</v>
      </c>
      <c r="V1619" t="s">
        <v>36867</v>
      </c>
      <c r="W1619" t="s">
        <v>36868</v>
      </c>
      <c r="X1619" t="s">
        <v>36869</v>
      </c>
      <c r="Y1619" t="s">
        <v>36870</v>
      </c>
    </row>
    <row r="1620" spans="1:25" x14ac:dyDescent="0.3">
      <c r="A1620">
        <v>80950</v>
      </c>
      <c r="B1620" t="s">
        <v>36871</v>
      </c>
      <c r="C1620" t="s">
        <v>36872</v>
      </c>
      <c r="D1620" t="s">
        <v>36873</v>
      </c>
      <c r="E1620" t="s">
        <v>36874</v>
      </c>
      <c r="F1620" t="s">
        <v>36875</v>
      </c>
      <c r="G1620" t="s">
        <v>36876</v>
      </c>
      <c r="H1620" t="s">
        <v>36877</v>
      </c>
      <c r="I1620" t="s">
        <v>36878</v>
      </c>
      <c r="J1620" t="s">
        <v>36879</v>
      </c>
      <c r="K1620" t="s">
        <v>36880</v>
      </c>
      <c r="L1620" t="s">
        <v>36881</v>
      </c>
      <c r="M1620" t="s">
        <v>36882</v>
      </c>
      <c r="N1620" t="s">
        <v>36883</v>
      </c>
      <c r="O1620">
        <f>-567.688030823591 -11.8497071881141 -655.308846906183</f>
        <v>-1234.8465849178881</v>
      </c>
      <c r="P1620">
        <f>-540.884581618309 -37.2449355679091 -357.589704352738</f>
        <v>-935.71922153895616</v>
      </c>
      <c r="Q1620" t="s">
        <v>36884</v>
      </c>
      <c r="R1620" t="s">
        <v>36885</v>
      </c>
      <c r="S1620" t="s">
        <v>36886</v>
      </c>
      <c r="T1620" t="s">
        <v>36887</v>
      </c>
      <c r="U1620" t="s">
        <v>36888</v>
      </c>
      <c r="V1620" t="s">
        <v>36889</v>
      </c>
      <c r="W1620" t="s">
        <v>36890</v>
      </c>
      <c r="X1620" t="s">
        <v>36891</v>
      </c>
      <c r="Y1620" t="s">
        <v>36892</v>
      </c>
    </row>
    <row r="1621" spans="1:25" x14ac:dyDescent="0.3">
      <c r="A1621">
        <v>81000</v>
      </c>
      <c r="B1621" t="s">
        <v>36893</v>
      </c>
      <c r="C1621" t="s">
        <v>36894</v>
      </c>
      <c r="D1621" t="s">
        <v>36895</v>
      </c>
      <c r="E1621" t="s">
        <v>36896</v>
      </c>
      <c r="F1621" t="s">
        <v>36897</v>
      </c>
      <c r="G1621" t="s">
        <v>36898</v>
      </c>
      <c r="H1621" t="s">
        <v>36899</v>
      </c>
      <c r="I1621" t="s">
        <v>36900</v>
      </c>
      <c r="J1621" t="s">
        <v>36901</v>
      </c>
      <c r="K1621" t="s">
        <v>36902</v>
      </c>
      <c r="L1621" t="s">
        <v>36903</v>
      </c>
      <c r="M1621" t="s">
        <v>36904</v>
      </c>
      <c r="N1621" t="s">
        <v>36905</v>
      </c>
      <c r="O1621">
        <f>-567.444515425353 -11.6548186694649 -655.531287740772</f>
        <v>-1234.6306218355899</v>
      </c>
      <c r="P1621">
        <f>-540.777054098778 -37.3631374216575 -357.826874424009</f>
        <v>-935.96706594444447</v>
      </c>
      <c r="Q1621" t="s">
        <v>36906</v>
      </c>
      <c r="R1621" t="s">
        <v>36907</v>
      </c>
      <c r="S1621" t="s">
        <v>36908</v>
      </c>
      <c r="T1621" t="s">
        <v>36909</v>
      </c>
      <c r="U1621" t="s">
        <v>36910</v>
      </c>
      <c r="V1621" t="s">
        <v>36911</v>
      </c>
      <c r="W1621" t="s">
        <v>36912</v>
      </c>
      <c r="X1621" t="s">
        <v>36913</v>
      </c>
      <c r="Y1621" t="s">
        <v>36914</v>
      </c>
    </row>
    <row r="1622" spans="1:25" x14ac:dyDescent="0.3">
      <c r="A1622">
        <v>81050</v>
      </c>
      <c r="B1622" t="s">
        <v>36915</v>
      </c>
      <c r="C1622" t="s">
        <v>36916</v>
      </c>
      <c r="D1622" t="s">
        <v>36917</v>
      </c>
      <c r="E1622" t="s">
        <v>36918</v>
      </c>
      <c r="F1622" t="s">
        <v>36919</v>
      </c>
      <c r="G1622" t="s">
        <v>36920</v>
      </c>
      <c r="H1622" t="s">
        <v>36921</v>
      </c>
      <c r="I1622" t="s">
        <v>36922</v>
      </c>
      <c r="J1622" t="s">
        <v>36923</v>
      </c>
      <c r="K1622" t="s">
        <v>36924</v>
      </c>
      <c r="L1622" t="s">
        <v>36925</v>
      </c>
      <c r="M1622" t="s">
        <v>36926</v>
      </c>
      <c r="N1622" t="s">
        <v>36927</v>
      </c>
      <c r="O1622">
        <f>-567.389827384581 -11.4014468745465 -655.726687757902</f>
        <v>-1234.5179620170297</v>
      </c>
      <c r="P1622">
        <f>-540.771831861074 -37.5451407296789 -358.055735450712</f>
        <v>-936.37270804146488</v>
      </c>
      <c r="Q1622" t="s">
        <v>36928</v>
      </c>
      <c r="R1622" t="s">
        <v>36929</v>
      </c>
      <c r="S1622" t="s">
        <v>36930</v>
      </c>
      <c r="T1622" t="s">
        <v>36931</v>
      </c>
      <c r="U1622" t="s">
        <v>36932</v>
      </c>
      <c r="V1622" t="s">
        <v>36933</v>
      </c>
      <c r="W1622" t="s">
        <v>36934</v>
      </c>
      <c r="X1622" t="s">
        <v>36935</v>
      </c>
      <c r="Y1622" t="s">
        <v>36936</v>
      </c>
    </row>
    <row r="1623" spans="1:25" x14ac:dyDescent="0.3">
      <c r="A1623">
        <v>81100</v>
      </c>
      <c r="B1623" t="s">
        <v>36937</v>
      </c>
      <c r="C1623" t="s">
        <v>36938</v>
      </c>
      <c r="D1623" t="s">
        <v>36939</v>
      </c>
      <c r="E1623" t="s">
        <v>36940</v>
      </c>
      <c r="F1623" t="s">
        <v>36941</v>
      </c>
      <c r="G1623" t="s">
        <v>36942</v>
      </c>
      <c r="H1623" t="s">
        <v>36943</v>
      </c>
      <c r="I1623" t="s">
        <v>36944</v>
      </c>
      <c r="J1623" t="s">
        <v>36945</v>
      </c>
      <c r="K1623" t="s">
        <v>36946</v>
      </c>
      <c r="L1623" t="s">
        <v>36947</v>
      </c>
      <c r="M1623" t="s">
        <v>36948</v>
      </c>
      <c r="N1623" t="s">
        <v>36949</v>
      </c>
      <c r="O1623">
        <f>-567.485108754098 -10.7422054194988 -656.109660841364</f>
        <v>-1234.3369750149607</v>
      </c>
      <c r="P1623">
        <f>-541.113822749772 -37.2984676811691 -358.453249461872</f>
        <v>-936.8655398928131</v>
      </c>
      <c r="Q1623" t="s">
        <v>36950</v>
      </c>
      <c r="R1623" t="s">
        <v>36951</v>
      </c>
      <c r="S1623" t="s">
        <v>36952</v>
      </c>
      <c r="T1623" t="s">
        <v>36953</v>
      </c>
      <c r="U1623" t="s">
        <v>36954</v>
      </c>
      <c r="V1623" t="s">
        <v>36955</v>
      </c>
      <c r="W1623" t="s">
        <v>36956</v>
      </c>
      <c r="X1623" t="s">
        <v>36957</v>
      </c>
      <c r="Y1623" t="s">
        <v>36958</v>
      </c>
    </row>
    <row r="1624" spans="1:25" x14ac:dyDescent="0.3">
      <c r="A1624">
        <v>81150</v>
      </c>
      <c r="B1624" t="s">
        <v>36959</v>
      </c>
      <c r="C1624" t="s">
        <v>36960</v>
      </c>
      <c r="D1624" t="s">
        <v>36961</v>
      </c>
      <c r="E1624" t="s">
        <v>36962</v>
      </c>
      <c r="F1624" t="s">
        <v>36963</v>
      </c>
      <c r="G1624" t="s">
        <v>36964</v>
      </c>
      <c r="H1624" t="s">
        <v>36965</v>
      </c>
      <c r="I1624" t="s">
        <v>36966</v>
      </c>
      <c r="J1624" t="s">
        <v>36967</v>
      </c>
      <c r="K1624" t="s">
        <v>36968</v>
      </c>
      <c r="L1624" t="s">
        <v>36969</v>
      </c>
      <c r="M1624" t="s">
        <v>36970</v>
      </c>
      <c r="N1624" t="s">
        <v>36971</v>
      </c>
      <c r="O1624">
        <f>-567.789943253906 -10.1801925073767 -656.441885186331</f>
        <v>-1234.4120209476137</v>
      </c>
      <c r="P1624">
        <f>-541.552663654461 -37.1133746996645 -358.807511104165</f>
        <v>-937.47354945829045</v>
      </c>
      <c r="Q1624" t="s">
        <v>36972</v>
      </c>
      <c r="R1624" t="s">
        <v>36973</v>
      </c>
      <c r="S1624" t="s">
        <v>36974</v>
      </c>
      <c r="T1624" t="s">
        <v>36975</v>
      </c>
      <c r="U1624" t="s">
        <v>36976</v>
      </c>
      <c r="V1624" t="s">
        <v>36977</v>
      </c>
      <c r="W1624" t="s">
        <v>36978</v>
      </c>
      <c r="X1624" t="s">
        <v>36979</v>
      </c>
      <c r="Y1624" t="s">
        <v>36980</v>
      </c>
    </row>
    <row r="1625" spans="1:25" x14ac:dyDescent="0.3">
      <c r="A1625">
        <v>81200</v>
      </c>
      <c r="B1625" t="s">
        <v>36981</v>
      </c>
      <c r="C1625" t="s">
        <v>36982</v>
      </c>
      <c r="D1625" t="s">
        <v>36983</v>
      </c>
      <c r="E1625" t="s">
        <v>36984</v>
      </c>
      <c r="F1625" t="s">
        <v>36985</v>
      </c>
      <c r="G1625" t="s">
        <v>36986</v>
      </c>
      <c r="H1625" t="s">
        <v>36987</v>
      </c>
      <c r="I1625" t="s">
        <v>36988</v>
      </c>
      <c r="J1625" t="s">
        <v>36989</v>
      </c>
      <c r="K1625" t="s">
        <v>36990</v>
      </c>
      <c r="L1625" t="s">
        <v>36991</v>
      </c>
      <c r="M1625" t="s">
        <v>36992</v>
      </c>
      <c r="N1625" t="s">
        <v>36993</v>
      </c>
      <c r="O1625">
        <f>-567.858707348635 -10.0121211160954 -656.55086044963</f>
        <v>-1234.4216889143604</v>
      </c>
      <c r="P1625">
        <f>-541.796821557022 -37.1702342234678 -358.921483250596</f>
        <v>-937.88853903108577</v>
      </c>
      <c r="Q1625" t="s">
        <v>36994</v>
      </c>
      <c r="R1625" t="s">
        <v>36995</v>
      </c>
      <c r="S1625" t="s">
        <v>36996</v>
      </c>
      <c r="T1625" t="s">
        <v>36997</v>
      </c>
      <c r="U1625" t="s">
        <v>36998</v>
      </c>
      <c r="V1625" t="s">
        <v>36999</v>
      </c>
      <c r="W1625" t="s">
        <v>37000</v>
      </c>
      <c r="X1625" t="s">
        <v>37001</v>
      </c>
      <c r="Y1625" t="s">
        <v>37002</v>
      </c>
    </row>
    <row r="1626" spans="1:25" x14ac:dyDescent="0.3">
      <c r="A1626">
        <v>81250</v>
      </c>
      <c r="B1626" t="s">
        <v>37003</v>
      </c>
      <c r="C1626" t="s">
        <v>37004</v>
      </c>
      <c r="D1626" t="s">
        <v>37005</v>
      </c>
      <c r="E1626" t="s">
        <v>37006</v>
      </c>
      <c r="F1626" t="s">
        <v>37007</v>
      </c>
      <c r="G1626" t="s">
        <v>37008</v>
      </c>
      <c r="H1626" t="s">
        <v>37009</v>
      </c>
      <c r="I1626" t="s">
        <v>37010</v>
      </c>
      <c r="J1626" t="s">
        <v>37011</v>
      </c>
      <c r="K1626" t="s">
        <v>37012</v>
      </c>
      <c r="L1626" t="s">
        <v>37013</v>
      </c>
      <c r="M1626" t="s">
        <v>37014</v>
      </c>
      <c r="N1626" t="s">
        <v>37015</v>
      </c>
      <c r="O1626">
        <f>-567.941873799152 -9.84445825307603 -656.659689029322</f>
        <v>-1234.44602108155</v>
      </c>
      <c r="P1626">
        <f>-542.083676429212 -37.3500392297228 -359.044402015963</f>
        <v>-938.47811767489782</v>
      </c>
      <c r="Q1626" t="s">
        <v>37016</v>
      </c>
      <c r="R1626" t="s">
        <v>37017</v>
      </c>
      <c r="S1626" t="s">
        <v>37018</v>
      </c>
      <c r="T1626" t="s">
        <v>37019</v>
      </c>
      <c r="U1626" t="s">
        <v>37020</v>
      </c>
      <c r="V1626" t="s">
        <v>37021</v>
      </c>
      <c r="W1626" t="s">
        <v>37022</v>
      </c>
      <c r="X1626" t="s">
        <v>37023</v>
      </c>
      <c r="Y1626" t="s">
        <v>37024</v>
      </c>
    </row>
    <row r="1627" spans="1:25" x14ac:dyDescent="0.3">
      <c r="A1627">
        <v>81300</v>
      </c>
      <c r="B1627" t="s">
        <v>37025</v>
      </c>
      <c r="C1627" t="s">
        <v>37026</v>
      </c>
      <c r="D1627" t="s">
        <v>37027</v>
      </c>
      <c r="E1627" t="s">
        <v>37028</v>
      </c>
      <c r="F1627" t="s">
        <v>37029</v>
      </c>
      <c r="G1627" t="s">
        <v>37030</v>
      </c>
      <c r="H1627" t="s">
        <v>37031</v>
      </c>
      <c r="I1627" t="s">
        <v>37032</v>
      </c>
      <c r="J1627" t="s">
        <v>37033</v>
      </c>
      <c r="K1627" t="s">
        <v>37034</v>
      </c>
      <c r="L1627" t="s">
        <v>37035</v>
      </c>
      <c r="M1627" t="s">
        <v>37036</v>
      </c>
      <c r="N1627" t="s">
        <v>37037</v>
      </c>
      <c r="O1627">
        <f>-568.089168865894 -9.56117135718409 -656.80990794117</f>
        <v>-1234.460248164248</v>
      </c>
      <c r="P1627">
        <f>-542.597004375313 -37.3925348446369 -359.193426747043</f>
        <v>-939.18296596699292</v>
      </c>
      <c r="Q1627" t="s">
        <v>37038</v>
      </c>
      <c r="R1627" t="s">
        <v>37039</v>
      </c>
      <c r="S1627" t="s">
        <v>37040</v>
      </c>
      <c r="T1627" t="s">
        <v>37041</v>
      </c>
      <c r="U1627" t="s">
        <v>37042</v>
      </c>
      <c r="V1627" t="s">
        <v>37043</v>
      </c>
      <c r="W1627" t="s">
        <v>37044</v>
      </c>
      <c r="X1627" t="s">
        <v>37045</v>
      </c>
      <c r="Y1627" t="s">
        <v>37046</v>
      </c>
    </row>
    <row r="1628" spans="1:25" x14ac:dyDescent="0.3">
      <c r="A1628">
        <v>81350</v>
      </c>
      <c r="B1628" t="s">
        <v>37047</v>
      </c>
      <c r="C1628" t="s">
        <v>37048</v>
      </c>
      <c r="D1628" t="s">
        <v>37049</v>
      </c>
      <c r="E1628" t="s">
        <v>37050</v>
      </c>
      <c r="F1628" t="s">
        <v>37051</v>
      </c>
      <c r="G1628" t="s">
        <v>37052</v>
      </c>
      <c r="H1628" t="s">
        <v>37053</v>
      </c>
      <c r="I1628" t="s">
        <v>37054</v>
      </c>
      <c r="J1628" t="s">
        <v>37055</v>
      </c>
      <c r="K1628" t="s">
        <v>37056</v>
      </c>
      <c r="L1628" t="s">
        <v>37057</v>
      </c>
      <c r="M1628" t="s">
        <v>37058</v>
      </c>
      <c r="N1628" t="s">
        <v>37059</v>
      </c>
      <c r="O1628">
        <f>-568.282809440085 -9.33189684294325 -656.838062234695</f>
        <v>-1234.4527685177231</v>
      </c>
      <c r="P1628">
        <f>-542.644254067372 -37.0799421383585 -359.226408839772</f>
        <v>-938.95060504550247</v>
      </c>
      <c r="Q1628" t="s">
        <v>37060</v>
      </c>
      <c r="R1628" t="s">
        <v>37061</v>
      </c>
      <c r="S1628" t="s">
        <v>37062</v>
      </c>
      <c r="T1628" t="s">
        <v>37063</v>
      </c>
      <c r="U1628" t="s">
        <v>37064</v>
      </c>
      <c r="V1628" t="s">
        <v>37065</v>
      </c>
      <c r="W1628" t="s">
        <v>37066</v>
      </c>
      <c r="X1628" t="s">
        <v>37067</v>
      </c>
      <c r="Y1628" t="s">
        <v>37068</v>
      </c>
    </row>
    <row r="1629" spans="1:25" x14ac:dyDescent="0.3">
      <c r="A1629">
        <v>81400</v>
      </c>
      <c r="B1629" t="s">
        <v>37069</v>
      </c>
      <c r="C1629" t="s">
        <v>37070</v>
      </c>
      <c r="D1629" t="s">
        <v>37071</v>
      </c>
      <c r="E1629" t="s">
        <v>37072</v>
      </c>
      <c r="F1629" t="s">
        <v>37073</v>
      </c>
      <c r="G1629" t="s">
        <v>37074</v>
      </c>
      <c r="H1629" t="s">
        <v>37075</v>
      </c>
      <c r="I1629" t="s">
        <v>37076</v>
      </c>
      <c r="J1629" t="s">
        <v>37077</v>
      </c>
      <c r="K1629" t="s">
        <v>37078</v>
      </c>
      <c r="L1629" t="s">
        <v>37079</v>
      </c>
      <c r="M1629" t="s">
        <v>37080</v>
      </c>
      <c r="N1629" t="s">
        <v>37081</v>
      </c>
      <c r="O1629">
        <f>-568.292959577745 -9.24703688649538 -656.879365878075</f>
        <v>-1234.4193623423153</v>
      </c>
      <c r="P1629">
        <f>-542.523888115643 -36.9720851388577 -359.276744244464</f>
        <v>-938.77271749896465</v>
      </c>
      <c r="Q1629" t="s">
        <v>37082</v>
      </c>
      <c r="R1629" t="s">
        <v>37083</v>
      </c>
      <c r="S1629" t="s">
        <v>37084</v>
      </c>
      <c r="T1629" t="s">
        <v>37085</v>
      </c>
      <c r="U1629" t="s">
        <v>37086</v>
      </c>
      <c r="V1629" t="s">
        <v>37087</v>
      </c>
      <c r="W1629" t="s">
        <v>37088</v>
      </c>
      <c r="X1629" t="s">
        <v>37089</v>
      </c>
      <c r="Y1629" t="s">
        <v>37090</v>
      </c>
    </row>
    <row r="1630" spans="1:25" x14ac:dyDescent="0.3">
      <c r="A1630">
        <v>81450</v>
      </c>
      <c r="B1630" t="s">
        <v>37091</v>
      </c>
      <c r="C1630" t="s">
        <v>37092</v>
      </c>
      <c r="D1630" t="s">
        <v>37093</v>
      </c>
      <c r="E1630" t="s">
        <v>37094</v>
      </c>
      <c r="F1630" t="s">
        <v>37095</v>
      </c>
      <c r="G1630" t="s">
        <v>37096</v>
      </c>
      <c r="H1630" t="s">
        <v>37097</v>
      </c>
      <c r="I1630" t="s">
        <v>37098</v>
      </c>
      <c r="J1630" t="s">
        <v>37099</v>
      </c>
      <c r="K1630" t="s">
        <v>37100</v>
      </c>
      <c r="L1630" t="s">
        <v>37101</v>
      </c>
      <c r="M1630" t="s">
        <v>37102</v>
      </c>
      <c r="N1630" t="s">
        <v>37103</v>
      </c>
      <c r="O1630">
        <f>-568.259526781589 -9.11315379670782 -656.924000085871</f>
        <v>-1234.2966806641678</v>
      </c>
      <c r="P1630">
        <f>-542.395261567085 -36.8606244601167 -359.33185479037</f>
        <v>-938.58774081757269</v>
      </c>
      <c r="Q1630" t="s">
        <v>37104</v>
      </c>
      <c r="R1630" t="s">
        <v>37105</v>
      </c>
      <c r="S1630" t="s">
        <v>37106</v>
      </c>
      <c r="T1630" t="s">
        <v>37107</v>
      </c>
      <c r="U1630" t="s">
        <v>37108</v>
      </c>
      <c r="V1630" t="s">
        <v>37109</v>
      </c>
      <c r="W1630" t="s">
        <v>37110</v>
      </c>
      <c r="X1630" t="s">
        <v>37111</v>
      </c>
      <c r="Y1630" t="s">
        <v>37112</v>
      </c>
    </row>
    <row r="1631" spans="1:25" x14ac:dyDescent="0.3">
      <c r="A1631">
        <v>81500</v>
      </c>
      <c r="B1631" t="s">
        <v>37113</v>
      </c>
      <c r="C1631" t="s">
        <v>37114</v>
      </c>
      <c r="D1631" t="s">
        <v>37115</v>
      </c>
      <c r="E1631" t="s">
        <v>37116</v>
      </c>
      <c r="F1631" t="s">
        <v>37117</v>
      </c>
      <c r="G1631" t="s">
        <v>37118</v>
      </c>
      <c r="H1631" t="s">
        <v>37119</v>
      </c>
      <c r="I1631" t="s">
        <v>37120</v>
      </c>
      <c r="J1631" t="s">
        <v>37121</v>
      </c>
      <c r="K1631" t="s">
        <v>37122</v>
      </c>
      <c r="L1631" t="s">
        <v>37123</v>
      </c>
      <c r="M1631" t="s">
        <v>37124</v>
      </c>
      <c r="N1631" t="s">
        <v>37125</v>
      </c>
      <c r="O1631">
        <f>-567.678155409397 -8.79662065811772 -657.026083697445</f>
        <v>-1233.5008597649598</v>
      </c>
      <c r="P1631">
        <f>-541.862120833731 -36.5435763632011 -359.429699870817</f>
        <v>-937.835397067749</v>
      </c>
      <c r="Q1631" t="s">
        <v>37126</v>
      </c>
      <c r="R1631" t="s">
        <v>37127</v>
      </c>
      <c r="S1631" t="s">
        <v>37128</v>
      </c>
      <c r="T1631" t="s">
        <v>37129</v>
      </c>
      <c r="U1631" t="s">
        <v>37130</v>
      </c>
      <c r="V1631" t="s">
        <v>37131</v>
      </c>
      <c r="W1631" t="s">
        <v>37132</v>
      </c>
      <c r="X1631" t="s">
        <v>37133</v>
      </c>
      <c r="Y1631" t="s">
        <v>37134</v>
      </c>
    </row>
    <row r="1632" spans="1:25" x14ac:dyDescent="0.3">
      <c r="A1632">
        <v>81550</v>
      </c>
      <c r="B1632" t="s">
        <v>37135</v>
      </c>
      <c r="C1632" t="s">
        <v>37136</v>
      </c>
      <c r="D1632" t="s">
        <v>37137</v>
      </c>
      <c r="E1632" t="s">
        <v>37138</v>
      </c>
      <c r="F1632" t="s">
        <v>37139</v>
      </c>
      <c r="G1632" t="s">
        <v>37140</v>
      </c>
      <c r="H1632" t="s">
        <v>37141</v>
      </c>
      <c r="I1632" t="s">
        <v>37142</v>
      </c>
      <c r="J1632" t="s">
        <v>37143</v>
      </c>
      <c r="K1632" t="s">
        <v>37144</v>
      </c>
      <c r="L1632" t="s">
        <v>37145</v>
      </c>
      <c r="M1632" t="s">
        <v>37146</v>
      </c>
      <c r="N1632" t="s">
        <v>37147</v>
      </c>
      <c r="O1632">
        <f>-567.335935191212 -8.54005138915159 -657.102829917368</f>
        <v>-1232.9788164977317</v>
      </c>
      <c r="P1632">
        <f>-541.524161959553 -36.3588738155511 -359.512728901168</f>
        <v>-937.39576467627205</v>
      </c>
      <c r="Q1632" t="s">
        <v>37148</v>
      </c>
      <c r="R1632" t="s">
        <v>37149</v>
      </c>
      <c r="S1632" t="s">
        <v>37150</v>
      </c>
      <c r="T1632" t="s">
        <v>37151</v>
      </c>
      <c r="U1632" t="s">
        <v>37152</v>
      </c>
      <c r="V1632" t="s">
        <v>37153</v>
      </c>
      <c r="W1632" t="s">
        <v>37154</v>
      </c>
      <c r="X1632" t="s">
        <v>37155</v>
      </c>
      <c r="Y1632" t="s">
        <v>37156</v>
      </c>
    </row>
    <row r="1633" spans="1:25" x14ac:dyDescent="0.3">
      <c r="A1633">
        <v>81600</v>
      </c>
      <c r="B1633" t="s">
        <v>37157</v>
      </c>
      <c r="C1633" t="s">
        <v>37158</v>
      </c>
      <c r="D1633" t="s">
        <v>37159</v>
      </c>
      <c r="E1633" t="s">
        <v>37160</v>
      </c>
      <c r="F1633" t="s">
        <v>37161</v>
      </c>
      <c r="G1633" t="s">
        <v>37162</v>
      </c>
      <c r="H1633" t="s">
        <v>37163</v>
      </c>
      <c r="I1633" t="s">
        <v>37164</v>
      </c>
      <c r="J1633" t="s">
        <v>37165</v>
      </c>
      <c r="K1633" t="s">
        <v>37166</v>
      </c>
      <c r="L1633" t="s">
        <v>37167</v>
      </c>
      <c r="M1633" t="s">
        <v>37168</v>
      </c>
      <c r="N1633" t="s">
        <v>37169</v>
      </c>
      <c r="O1633">
        <f>-566.36478596338 -8.11573848451872 -657.29312917788</f>
        <v>-1231.7736536257787</v>
      </c>
      <c r="P1633">
        <f>-540.657481320258 -36.0975802109438 -359.709204580286</f>
        <v>-936.46426611148763</v>
      </c>
      <c r="Q1633" t="s">
        <v>37170</v>
      </c>
      <c r="R1633" t="s">
        <v>37171</v>
      </c>
      <c r="S1633" t="s">
        <v>37172</v>
      </c>
      <c r="T1633" t="s">
        <v>37173</v>
      </c>
      <c r="U1633" t="s">
        <v>37174</v>
      </c>
      <c r="V1633" t="s">
        <v>37175</v>
      </c>
      <c r="W1633" t="s">
        <v>37176</v>
      </c>
      <c r="X1633" t="s">
        <v>37177</v>
      </c>
      <c r="Y1633" t="s">
        <v>37178</v>
      </c>
    </row>
    <row r="1634" spans="1:25" x14ac:dyDescent="0.3">
      <c r="A1634">
        <v>81650</v>
      </c>
      <c r="B1634" t="s">
        <v>37179</v>
      </c>
      <c r="C1634" t="s">
        <v>37180</v>
      </c>
      <c r="D1634" t="s">
        <v>37181</v>
      </c>
      <c r="E1634" t="s">
        <v>37182</v>
      </c>
      <c r="F1634" t="s">
        <v>37183</v>
      </c>
      <c r="G1634" t="s">
        <v>37184</v>
      </c>
      <c r="H1634" t="s">
        <v>37185</v>
      </c>
      <c r="I1634" t="s">
        <v>37186</v>
      </c>
      <c r="J1634" t="s">
        <v>37187</v>
      </c>
      <c r="K1634" t="s">
        <v>37188</v>
      </c>
      <c r="L1634" t="s">
        <v>37189</v>
      </c>
      <c r="M1634" t="s">
        <v>37190</v>
      </c>
      <c r="N1634" t="s">
        <v>37191</v>
      </c>
      <c r="O1634">
        <f>-565.801385982256 -7.83532196314331 -657.425714601805</f>
        <v>-1231.0624225472043</v>
      </c>
      <c r="P1634">
        <f>-540.294631525934 -35.8494748127584 -359.827640077524</f>
        <v>-935.97174641621655</v>
      </c>
      <c r="Q1634" t="s">
        <v>37192</v>
      </c>
      <c r="R1634" t="s">
        <v>37193</v>
      </c>
      <c r="S1634" t="s">
        <v>37194</v>
      </c>
      <c r="T1634" t="s">
        <v>37195</v>
      </c>
      <c r="U1634" t="s">
        <v>37196</v>
      </c>
      <c r="V1634" t="s">
        <v>37197</v>
      </c>
      <c r="W1634" t="s">
        <v>37198</v>
      </c>
      <c r="X1634" t="s">
        <v>37199</v>
      </c>
      <c r="Y1634" t="s">
        <v>37200</v>
      </c>
    </row>
    <row r="1635" spans="1:25" x14ac:dyDescent="0.3">
      <c r="A1635">
        <v>81700</v>
      </c>
      <c r="B1635" t="s">
        <v>37201</v>
      </c>
      <c r="C1635" t="s">
        <v>37202</v>
      </c>
      <c r="D1635" t="s">
        <v>37203</v>
      </c>
      <c r="E1635" t="s">
        <v>37204</v>
      </c>
      <c r="F1635" t="s">
        <v>37205</v>
      </c>
      <c r="G1635" t="s">
        <v>37206</v>
      </c>
      <c r="H1635" t="s">
        <v>37207</v>
      </c>
      <c r="I1635" t="s">
        <v>37208</v>
      </c>
      <c r="J1635" t="s">
        <v>37209</v>
      </c>
      <c r="K1635" t="s">
        <v>37210</v>
      </c>
      <c r="L1635" t="s">
        <v>37211</v>
      </c>
      <c r="M1635" t="s">
        <v>37212</v>
      </c>
      <c r="N1635" t="s">
        <v>37213</v>
      </c>
      <c r="O1635">
        <f>-564.806452578167 -7.53452923716191 -657.670888141401</f>
        <v>-1230.0118699567297</v>
      </c>
      <c r="P1635">
        <f>-539.66648475092 -35.7152194619498 -360.057275631052</f>
        <v>-935.43897984392174</v>
      </c>
      <c r="Q1635" t="s">
        <v>37214</v>
      </c>
      <c r="R1635" t="s">
        <v>37215</v>
      </c>
      <c r="S1635" t="s">
        <v>37216</v>
      </c>
      <c r="T1635" t="s">
        <v>37217</v>
      </c>
      <c r="U1635" t="s">
        <v>37218</v>
      </c>
      <c r="V1635" t="s">
        <v>37219</v>
      </c>
      <c r="W1635" t="s">
        <v>37220</v>
      </c>
      <c r="X1635" t="s">
        <v>37221</v>
      </c>
      <c r="Y1635" t="s">
        <v>37222</v>
      </c>
    </row>
    <row r="1636" spans="1:25" x14ac:dyDescent="0.3">
      <c r="A1636">
        <v>81750</v>
      </c>
      <c r="B1636" t="s">
        <v>37223</v>
      </c>
      <c r="C1636" t="s">
        <v>37224</v>
      </c>
      <c r="D1636" t="s">
        <v>37225</v>
      </c>
      <c r="E1636" t="s">
        <v>37226</v>
      </c>
      <c r="F1636" t="s">
        <v>37227</v>
      </c>
      <c r="G1636" t="s">
        <v>37228</v>
      </c>
      <c r="H1636" t="s">
        <v>37229</v>
      </c>
      <c r="I1636" t="s">
        <v>37230</v>
      </c>
      <c r="J1636" t="s">
        <v>37231</v>
      </c>
      <c r="K1636" t="s">
        <v>37232</v>
      </c>
      <c r="L1636" t="s">
        <v>37233</v>
      </c>
      <c r="M1636" t="s">
        <v>37234</v>
      </c>
      <c r="N1636" t="s">
        <v>37235</v>
      </c>
      <c r="O1636">
        <f>-563.950616421913 -7.57356944977164 -657.698740489669</f>
        <v>-1229.2229263613535</v>
      </c>
      <c r="P1636">
        <f>-538.935033311131 -35.8256907476252 -360.081481502057</f>
        <v>-934.84220556081323</v>
      </c>
      <c r="Q1636" t="s">
        <v>37236</v>
      </c>
      <c r="R1636" t="s">
        <v>37237</v>
      </c>
      <c r="S1636" t="s">
        <v>37238</v>
      </c>
      <c r="T1636" t="s">
        <v>37239</v>
      </c>
      <c r="U1636" t="s">
        <v>37240</v>
      </c>
      <c r="V1636" t="s">
        <v>37241</v>
      </c>
      <c r="W1636" t="s">
        <v>37242</v>
      </c>
      <c r="X1636" t="s">
        <v>37243</v>
      </c>
      <c r="Y1636" t="s">
        <v>37244</v>
      </c>
    </row>
    <row r="1637" spans="1:25" x14ac:dyDescent="0.3">
      <c r="A1637">
        <v>81800</v>
      </c>
      <c r="B1637" t="s">
        <v>37245</v>
      </c>
      <c r="C1637" t="s">
        <v>37246</v>
      </c>
      <c r="D1637" t="s">
        <v>37247</v>
      </c>
      <c r="E1637" t="s">
        <v>37248</v>
      </c>
      <c r="F1637" t="s">
        <v>37249</v>
      </c>
      <c r="G1637" t="s">
        <v>37250</v>
      </c>
      <c r="H1637" t="s">
        <v>37251</v>
      </c>
      <c r="I1637" t="s">
        <v>37252</v>
      </c>
      <c r="J1637" t="s">
        <v>37253</v>
      </c>
      <c r="K1637" t="s">
        <v>37254</v>
      </c>
      <c r="L1637" t="s">
        <v>37255</v>
      </c>
      <c r="M1637" t="s">
        <v>37256</v>
      </c>
      <c r="N1637" t="s">
        <v>37257</v>
      </c>
      <c r="O1637">
        <f>-563.614762615066 -7.63949100178024 -657.727438299648</f>
        <v>-1228.9816919164941</v>
      </c>
      <c r="P1637">
        <f>-538.589240550271 -35.7278455615137 -360.095586431649</f>
        <v>-934.4126725434337</v>
      </c>
      <c r="Q1637" t="s">
        <v>37258</v>
      </c>
      <c r="R1637" t="s">
        <v>37259</v>
      </c>
      <c r="S1637" t="s">
        <v>37260</v>
      </c>
      <c r="T1637" t="s">
        <v>37261</v>
      </c>
      <c r="U1637" t="s">
        <v>37262</v>
      </c>
      <c r="V1637" t="s">
        <v>37263</v>
      </c>
      <c r="W1637" t="s">
        <v>37264</v>
      </c>
      <c r="X1637" t="s">
        <v>37265</v>
      </c>
      <c r="Y1637" t="s">
        <v>37266</v>
      </c>
    </row>
    <row r="1638" spans="1:25" x14ac:dyDescent="0.3">
      <c r="A1638">
        <v>81850</v>
      </c>
      <c r="B1638" t="s">
        <v>37267</v>
      </c>
      <c r="C1638" t="s">
        <v>37268</v>
      </c>
      <c r="D1638" t="s">
        <v>37269</v>
      </c>
      <c r="E1638" t="s">
        <v>37270</v>
      </c>
      <c r="F1638" t="s">
        <v>37271</v>
      </c>
      <c r="G1638" t="s">
        <v>37272</v>
      </c>
      <c r="H1638" t="s">
        <v>37273</v>
      </c>
      <c r="I1638" t="s">
        <v>37274</v>
      </c>
      <c r="J1638" t="s">
        <v>37275</v>
      </c>
      <c r="K1638" t="s">
        <v>37276</v>
      </c>
      <c r="L1638" t="s">
        <v>37277</v>
      </c>
      <c r="M1638" t="s">
        <v>37278</v>
      </c>
      <c r="N1638" t="s">
        <v>37279</v>
      </c>
      <c r="O1638">
        <f>-563.145800987649 -7.36150340186214 -657.900405372999</f>
        <v>-1228.40770976251</v>
      </c>
      <c r="P1638">
        <f>-537.900834121749 -35.5565925020521 -360.297074607025</f>
        <v>-933.75450123082612</v>
      </c>
      <c r="Q1638" t="s">
        <v>37280</v>
      </c>
      <c r="R1638" t="s">
        <v>37281</v>
      </c>
      <c r="S1638" t="s">
        <v>37282</v>
      </c>
      <c r="T1638" t="s">
        <v>37283</v>
      </c>
      <c r="U1638" t="s">
        <v>37284</v>
      </c>
      <c r="V1638" t="s">
        <v>37285</v>
      </c>
      <c r="W1638" t="s">
        <v>37286</v>
      </c>
      <c r="X1638" t="s">
        <v>37287</v>
      </c>
      <c r="Y1638" t="s">
        <v>37288</v>
      </c>
    </row>
    <row r="1639" spans="1:25" x14ac:dyDescent="0.3">
      <c r="A1639">
        <v>81900</v>
      </c>
      <c r="B1639" t="s">
        <v>37289</v>
      </c>
      <c r="C1639" t="s">
        <v>37290</v>
      </c>
      <c r="D1639" t="s">
        <v>37291</v>
      </c>
      <c r="E1639" t="s">
        <v>37292</v>
      </c>
      <c r="F1639" t="s">
        <v>37293</v>
      </c>
      <c r="G1639" t="s">
        <v>37294</v>
      </c>
      <c r="H1639" t="s">
        <v>37295</v>
      </c>
      <c r="I1639" t="s">
        <v>37296</v>
      </c>
      <c r="J1639" t="s">
        <v>37297</v>
      </c>
      <c r="K1639" t="s">
        <v>37298</v>
      </c>
      <c r="L1639" t="s">
        <v>37299</v>
      </c>
      <c r="M1639" t="s">
        <v>37300</v>
      </c>
      <c r="N1639" t="s">
        <v>37301</v>
      </c>
      <c r="O1639">
        <f>-562.765158594362 -7.16550070335074 -658.056311167427</f>
        <v>-1227.9869704651396</v>
      </c>
      <c r="P1639">
        <f>-537.646873202404 -35.5983998397751 -360.464863158641</f>
        <v>-933.71013620081999</v>
      </c>
      <c r="Q1639" t="s">
        <v>37302</v>
      </c>
      <c r="R1639" t="s">
        <v>37303</v>
      </c>
      <c r="S1639" t="s">
        <v>37304</v>
      </c>
      <c r="T1639" t="s">
        <v>37305</v>
      </c>
      <c r="U1639" t="s">
        <v>37306</v>
      </c>
      <c r="V1639" t="s">
        <v>37307</v>
      </c>
      <c r="W1639" t="s">
        <v>37308</v>
      </c>
      <c r="X1639" t="s">
        <v>37309</v>
      </c>
      <c r="Y1639" t="s">
        <v>37310</v>
      </c>
    </row>
    <row r="1640" spans="1:25" x14ac:dyDescent="0.3">
      <c r="A1640">
        <v>81950</v>
      </c>
      <c r="B1640" t="s">
        <v>37311</v>
      </c>
      <c r="C1640" t="s">
        <v>37312</v>
      </c>
      <c r="D1640" t="s">
        <v>37313</v>
      </c>
      <c r="E1640" t="s">
        <v>37314</v>
      </c>
      <c r="F1640" t="s">
        <v>37315</v>
      </c>
      <c r="G1640" t="s">
        <v>37316</v>
      </c>
      <c r="H1640" t="s">
        <v>37317</v>
      </c>
      <c r="I1640" t="s">
        <v>37318</v>
      </c>
      <c r="J1640" t="s">
        <v>37319</v>
      </c>
      <c r="K1640" t="s">
        <v>37320</v>
      </c>
      <c r="L1640" t="s">
        <v>37321</v>
      </c>
      <c r="M1640" t="s">
        <v>37322</v>
      </c>
      <c r="N1640" t="s">
        <v>37323</v>
      </c>
      <c r="O1640">
        <f>-562.232524491566 -7.00367154325158 -658.262755974309</f>
        <v>-1227.4989520091267</v>
      </c>
      <c r="P1640">
        <f>-537.379212102129 -35.7953852123192 -360.683590624747</f>
        <v>-933.8581879391952</v>
      </c>
      <c r="Q1640" t="s">
        <v>37324</v>
      </c>
      <c r="R1640" t="s">
        <v>37325</v>
      </c>
      <c r="S1640" t="s">
        <v>37326</v>
      </c>
      <c r="T1640" t="s">
        <v>37327</v>
      </c>
      <c r="U1640" t="s">
        <v>37328</v>
      </c>
      <c r="V1640" t="s">
        <v>37329</v>
      </c>
      <c r="W1640" t="s">
        <v>37330</v>
      </c>
      <c r="X1640" t="s">
        <v>37331</v>
      </c>
      <c r="Y1640" t="s">
        <v>37332</v>
      </c>
    </row>
    <row r="1641" spans="1:25" x14ac:dyDescent="0.3">
      <c r="A1641">
        <v>82000</v>
      </c>
      <c r="B1641" t="s">
        <v>37333</v>
      </c>
      <c r="C1641" t="s">
        <v>37334</v>
      </c>
      <c r="D1641" t="s">
        <v>37335</v>
      </c>
      <c r="E1641" t="s">
        <v>37336</v>
      </c>
      <c r="F1641" t="s">
        <v>37337</v>
      </c>
      <c r="G1641" t="s">
        <v>37338</v>
      </c>
      <c r="H1641" t="s">
        <v>37339</v>
      </c>
      <c r="I1641" t="s">
        <v>37340</v>
      </c>
      <c r="J1641" t="s">
        <v>37341</v>
      </c>
      <c r="K1641" t="s">
        <v>37342</v>
      </c>
      <c r="L1641" t="s">
        <v>37343</v>
      </c>
      <c r="M1641" t="s">
        <v>37344</v>
      </c>
      <c r="N1641" t="s">
        <v>37345</v>
      </c>
      <c r="O1641">
        <f>-561.365715763568 -6.82234425375418 -658.650452387189</f>
        <v>-1226.8385124045112</v>
      </c>
      <c r="P1641">
        <f>-537.093608314977 -36.2885949540891 -361.089492880172</f>
        <v>-934.47169614923814</v>
      </c>
      <c r="Q1641" t="s">
        <v>37346</v>
      </c>
      <c r="R1641" t="s">
        <v>37347</v>
      </c>
      <c r="S1641" t="s">
        <v>37348</v>
      </c>
      <c r="T1641" t="s">
        <v>37349</v>
      </c>
      <c r="U1641" t="s">
        <v>37350</v>
      </c>
      <c r="V1641" t="s">
        <v>37351</v>
      </c>
      <c r="W1641" t="s">
        <v>37352</v>
      </c>
      <c r="X1641" t="s">
        <v>37353</v>
      </c>
      <c r="Y1641" t="s">
        <v>37354</v>
      </c>
    </row>
    <row r="1642" spans="1:25" x14ac:dyDescent="0.3">
      <c r="A1642">
        <v>82050</v>
      </c>
      <c r="B1642" t="s">
        <v>37355</v>
      </c>
      <c r="C1642" t="s">
        <v>37356</v>
      </c>
      <c r="D1642" t="s">
        <v>37357</v>
      </c>
      <c r="E1642" t="s">
        <v>37358</v>
      </c>
      <c r="F1642" t="s">
        <v>37359</v>
      </c>
      <c r="G1642" t="s">
        <v>37360</v>
      </c>
      <c r="H1642" t="s">
        <v>37361</v>
      </c>
      <c r="I1642" t="s">
        <v>37362</v>
      </c>
      <c r="J1642" t="s">
        <v>37363</v>
      </c>
      <c r="K1642" t="s">
        <v>37364</v>
      </c>
      <c r="L1642" t="s">
        <v>37365</v>
      </c>
      <c r="M1642" t="s">
        <v>37366</v>
      </c>
      <c r="N1642" t="s">
        <v>37367</v>
      </c>
      <c r="O1642">
        <f>-560.634513631648 -6.48417094635352 -659.058743210984</f>
        <v>-1226.1774277889854</v>
      </c>
      <c r="P1642">
        <f>-536.864609728774 -36.4650878379539 -361.508602017872</f>
        <v>-934.83829958459989</v>
      </c>
      <c r="Q1642" t="s">
        <v>37368</v>
      </c>
      <c r="R1642" t="s">
        <v>37369</v>
      </c>
      <c r="S1642" t="s">
        <v>37370</v>
      </c>
      <c r="T1642" t="s">
        <v>37371</v>
      </c>
      <c r="U1642" t="s">
        <v>37372</v>
      </c>
      <c r="V1642" t="s">
        <v>37373</v>
      </c>
      <c r="W1642" t="s">
        <v>37374</v>
      </c>
      <c r="X1642" t="s">
        <v>37375</v>
      </c>
      <c r="Y1642" t="s">
        <v>37376</v>
      </c>
    </row>
    <row r="1643" spans="1:25" x14ac:dyDescent="0.3">
      <c r="A1643">
        <v>82100</v>
      </c>
      <c r="B1643" t="s">
        <v>37377</v>
      </c>
      <c r="C1643" t="s">
        <v>37378</v>
      </c>
      <c r="D1643" t="s">
        <v>37379</v>
      </c>
      <c r="E1643" t="s">
        <v>37380</v>
      </c>
      <c r="F1643" t="s">
        <v>37381</v>
      </c>
      <c r="G1643" t="s">
        <v>37382</v>
      </c>
      <c r="H1643" t="s">
        <v>37383</v>
      </c>
      <c r="I1643" t="s">
        <v>37384</v>
      </c>
      <c r="J1643" t="s">
        <v>37385</v>
      </c>
      <c r="K1643" t="s">
        <v>37386</v>
      </c>
      <c r="L1643" t="s">
        <v>37387</v>
      </c>
      <c r="M1643" t="s">
        <v>37388</v>
      </c>
      <c r="N1643" t="s">
        <v>37389</v>
      </c>
      <c r="O1643">
        <f>-560.29094336507 -6.30570566481811 -659.281713478849</f>
        <v>-1225.8783625087372</v>
      </c>
      <c r="P1643">
        <f>-536.818334359363 -36.4598484248743 -361.725507920506</f>
        <v>-935.00369070474335</v>
      </c>
      <c r="Q1643" t="s">
        <v>37390</v>
      </c>
      <c r="R1643" t="s">
        <v>37391</v>
      </c>
      <c r="S1643" t="s">
        <v>37392</v>
      </c>
      <c r="T1643" t="s">
        <v>37393</v>
      </c>
      <c r="U1643" t="s">
        <v>37394</v>
      </c>
      <c r="V1643" t="s">
        <v>37395</v>
      </c>
      <c r="W1643" t="s">
        <v>37396</v>
      </c>
      <c r="X1643" t="s">
        <v>37397</v>
      </c>
      <c r="Y1643" t="s">
        <v>37398</v>
      </c>
    </row>
    <row r="1644" spans="1:25" x14ac:dyDescent="0.3">
      <c r="A1644">
        <v>82150</v>
      </c>
      <c r="B1644" t="s">
        <v>37399</v>
      </c>
      <c r="C1644" t="s">
        <v>37400</v>
      </c>
      <c r="D1644" t="s">
        <v>37401</v>
      </c>
      <c r="E1644" t="s">
        <v>37402</v>
      </c>
      <c r="F1644" t="s">
        <v>37403</v>
      </c>
      <c r="G1644" t="s">
        <v>37404</v>
      </c>
      <c r="H1644" t="s">
        <v>37405</v>
      </c>
      <c r="I1644" t="s">
        <v>37406</v>
      </c>
      <c r="J1644" t="s">
        <v>37407</v>
      </c>
      <c r="K1644" t="s">
        <v>37408</v>
      </c>
      <c r="L1644" t="s">
        <v>37409</v>
      </c>
      <c r="M1644" t="s">
        <v>37410</v>
      </c>
      <c r="N1644" t="s">
        <v>37411</v>
      </c>
      <c r="O1644">
        <f>-559.530801390894 -5.72729976215987 -659.712274966405</f>
        <v>-1224.9703761194587</v>
      </c>
      <c r="P1644">
        <f>-536.637997253423 -36.1889869841725 -362.141986039576</f>
        <v>-934.96897027717159</v>
      </c>
      <c r="Q1644" t="s">
        <v>37412</v>
      </c>
      <c r="R1644" t="s">
        <v>37413</v>
      </c>
      <c r="S1644" t="s">
        <v>37414</v>
      </c>
      <c r="T1644" t="s">
        <v>37415</v>
      </c>
      <c r="U1644" t="s">
        <v>37416</v>
      </c>
      <c r="V1644" t="s">
        <v>37417</v>
      </c>
      <c r="W1644" t="s">
        <v>37418</v>
      </c>
      <c r="X1644" t="s">
        <v>37419</v>
      </c>
      <c r="Y1644" t="s">
        <v>37420</v>
      </c>
    </row>
    <row r="1645" spans="1:25" x14ac:dyDescent="0.3">
      <c r="A1645">
        <v>82200</v>
      </c>
      <c r="B1645" t="s">
        <v>37421</v>
      </c>
      <c r="C1645" t="s">
        <v>37422</v>
      </c>
      <c r="D1645" t="s">
        <v>37423</v>
      </c>
      <c r="E1645" t="s">
        <v>37424</v>
      </c>
      <c r="F1645" t="s">
        <v>37425</v>
      </c>
      <c r="G1645" t="s">
        <v>37426</v>
      </c>
      <c r="H1645" t="s">
        <v>37427</v>
      </c>
      <c r="I1645" t="s">
        <v>37428</v>
      </c>
      <c r="J1645" t="s">
        <v>37429</v>
      </c>
      <c r="K1645" t="s">
        <v>37430</v>
      </c>
      <c r="L1645" t="s">
        <v>37431</v>
      </c>
      <c r="M1645" t="s">
        <v>37432</v>
      </c>
      <c r="N1645" t="s">
        <v>37433</v>
      </c>
      <c r="O1645">
        <f>-559.23505665864 -5.38784074479145 -659.939825746041</f>
        <v>-1224.5627231494725</v>
      </c>
      <c r="P1645">
        <f>-536.61481251819 -36.0640656566156 -362.370781290647</f>
        <v>-935.04965946545258</v>
      </c>
      <c r="Q1645" t="s">
        <v>37434</v>
      </c>
      <c r="R1645" t="s">
        <v>37435</v>
      </c>
      <c r="S1645" t="s">
        <v>37436</v>
      </c>
      <c r="T1645" t="s">
        <v>37437</v>
      </c>
      <c r="U1645" t="s">
        <v>37438</v>
      </c>
      <c r="V1645" t="s">
        <v>37439</v>
      </c>
      <c r="W1645" t="s">
        <v>37440</v>
      </c>
      <c r="X1645" t="s">
        <v>37441</v>
      </c>
      <c r="Y1645" t="s">
        <v>37442</v>
      </c>
    </row>
    <row r="1646" spans="1:25" x14ac:dyDescent="0.3">
      <c r="A1646">
        <v>82250</v>
      </c>
      <c r="B1646" t="s">
        <v>37443</v>
      </c>
      <c r="C1646" t="s">
        <v>37444</v>
      </c>
      <c r="D1646" t="s">
        <v>37445</v>
      </c>
      <c r="E1646" t="s">
        <v>37446</v>
      </c>
      <c r="F1646" t="s">
        <v>37447</v>
      </c>
      <c r="G1646" t="s">
        <v>37448</v>
      </c>
      <c r="H1646" t="s">
        <v>37449</v>
      </c>
      <c r="I1646" t="s">
        <v>37450</v>
      </c>
      <c r="J1646" t="s">
        <v>37451</v>
      </c>
      <c r="K1646" t="s">
        <v>37452</v>
      </c>
      <c r="L1646" t="s">
        <v>37453</v>
      </c>
      <c r="M1646" t="s">
        <v>37454</v>
      </c>
      <c r="N1646" t="s">
        <v>37455</v>
      </c>
      <c r="O1646">
        <f>-558.377275636821 -4.66486620218006 -660.409828411805</f>
        <v>-1223.451970250806</v>
      </c>
      <c r="P1646">
        <f>-536.446639054857 -35.8764808777491 -362.844792363804</f>
        <v>-935.16791229641012</v>
      </c>
      <c r="Q1646" t="s">
        <v>37456</v>
      </c>
      <c r="R1646" t="s">
        <v>37457</v>
      </c>
      <c r="S1646" t="s">
        <v>37458</v>
      </c>
      <c r="T1646" t="s">
        <v>37459</v>
      </c>
      <c r="U1646" t="s">
        <v>37460</v>
      </c>
      <c r="V1646" t="s">
        <v>37461</v>
      </c>
      <c r="W1646" t="s">
        <v>37462</v>
      </c>
      <c r="X1646" t="s">
        <v>37463</v>
      </c>
      <c r="Y1646" t="s">
        <v>37464</v>
      </c>
    </row>
    <row r="1647" spans="1:25" x14ac:dyDescent="0.3">
      <c r="A1647">
        <v>82300</v>
      </c>
      <c r="B1647" t="s">
        <v>37465</v>
      </c>
      <c r="C1647" t="s">
        <v>37466</v>
      </c>
      <c r="D1647" t="s">
        <v>37467</v>
      </c>
      <c r="E1647" t="s">
        <v>37468</v>
      </c>
      <c r="F1647" t="s">
        <v>37469</v>
      </c>
      <c r="G1647" t="s">
        <v>37470</v>
      </c>
      <c r="H1647" t="s">
        <v>37471</v>
      </c>
      <c r="I1647" t="s">
        <v>37472</v>
      </c>
      <c r="J1647" t="s">
        <v>37473</v>
      </c>
      <c r="K1647" t="s">
        <v>37474</v>
      </c>
      <c r="L1647" t="s">
        <v>37475</v>
      </c>
      <c r="M1647" t="s">
        <v>37476</v>
      </c>
      <c r="N1647" t="s">
        <v>37477</v>
      </c>
      <c r="O1647">
        <f>-557.676292276358 -4.15126699433608 -660.671918292893</f>
        <v>-1222.4994775635871</v>
      </c>
      <c r="P1647">
        <f>-536.253682215404 -35.4906733291155 -363.083445058306</f>
        <v>-934.82780060282539</v>
      </c>
      <c r="Q1647" t="s">
        <v>37478</v>
      </c>
      <c r="R1647" t="s">
        <v>37479</v>
      </c>
      <c r="S1647" t="s">
        <v>37480</v>
      </c>
      <c r="T1647" t="s">
        <v>37481</v>
      </c>
      <c r="U1647" t="s">
        <v>37482</v>
      </c>
      <c r="V1647" t="s">
        <v>37483</v>
      </c>
      <c r="W1647" t="s">
        <v>37484</v>
      </c>
      <c r="X1647" t="s">
        <v>37485</v>
      </c>
      <c r="Y1647" t="s">
        <v>37486</v>
      </c>
    </row>
    <row r="1648" spans="1:25" x14ac:dyDescent="0.3">
      <c r="A1648">
        <v>82350</v>
      </c>
      <c r="B1648" t="s">
        <v>37487</v>
      </c>
      <c r="C1648" t="s">
        <v>37488</v>
      </c>
      <c r="D1648" t="s">
        <v>37489</v>
      </c>
      <c r="E1648" t="s">
        <v>37490</v>
      </c>
      <c r="F1648" t="s">
        <v>37491</v>
      </c>
      <c r="G1648" t="s">
        <v>37492</v>
      </c>
      <c r="H1648" t="s">
        <v>37493</v>
      </c>
      <c r="I1648" t="s">
        <v>37494</v>
      </c>
      <c r="J1648" t="s">
        <v>37495</v>
      </c>
      <c r="K1648" t="s">
        <v>37496</v>
      </c>
      <c r="L1648" t="s">
        <v>37497</v>
      </c>
      <c r="M1648" t="s">
        <v>37498</v>
      </c>
      <c r="N1648" t="s">
        <v>37499</v>
      </c>
      <c r="O1648">
        <f>-556.869613711177 -3.69598509637535 -660.921738214224</f>
        <v>-1221.4873370217763</v>
      </c>
      <c r="P1648">
        <f>-536.037082311053 -35.1137833037008 -363.299491783469</f>
        <v>-934.45035739822288</v>
      </c>
      <c r="Q1648" t="s">
        <v>37500</v>
      </c>
      <c r="R1648" t="s">
        <v>37501</v>
      </c>
      <c r="S1648" t="s">
        <v>37502</v>
      </c>
      <c r="T1648" t="s">
        <v>37503</v>
      </c>
      <c r="U1648" t="s">
        <v>37504</v>
      </c>
      <c r="V1648" t="s">
        <v>37505</v>
      </c>
      <c r="W1648" t="s">
        <v>37506</v>
      </c>
      <c r="X1648" t="s">
        <v>37507</v>
      </c>
      <c r="Y1648" t="s">
        <v>37508</v>
      </c>
    </row>
    <row r="1649" spans="1:25" x14ac:dyDescent="0.3">
      <c r="A1649">
        <v>82400</v>
      </c>
      <c r="B1649" t="s">
        <v>37509</v>
      </c>
      <c r="C1649" t="s">
        <v>37510</v>
      </c>
      <c r="D1649" t="s">
        <v>37511</v>
      </c>
      <c r="E1649" t="s">
        <v>37512</v>
      </c>
      <c r="F1649" t="s">
        <v>37513</v>
      </c>
      <c r="G1649" t="s">
        <v>37514</v>
      </c>
      <c r="H1649" t="s">
        <v>37515</v>
      </c>
      <c r="I1649" t="s">
        <v>37516</v>
      </c>
      <c r="J1649" t="s">
        <v>37517</v>
      </c>
      <c r="K1649" t="s">
        <v>37518</v>
      </c>
      <c r="L1649" t="s">
        <v>37519</v>
      </c>
      <c r="M1649" t="s">
        <v>37520</v>
      </c>
      <c r="N1649" t="s">
        <v>37521</v>
      </c>
      <c r="O1649">
        <f>-554.865858859082 -3.05980125510837 -661.247371004142</f>
        <v>-1219.1730311183323</v>
      </c>
      <c r="P1649">
        <f>-535.302867952642 -34.597369137226 -363.551693071877</f>
        <v>-933.45193016174505</v>
      </c>
      <c r="Q1649" t="s">
        <v>37522</v>
      </c>
      <c r="R1649" t="s">
        <v>37523</v>
      </c>
      <c r="S1649" t="s">
        <v>37524</v>
      </c>
      <c r="T1649" t="s">
        <v>37525</v>
      </c>
      <c r="U1649" t="s">
        <v>37526</v>
      </c>
      <c r="V1649" t="s">
        <v>37527</v>
      </c>
      <c r="W1649" t="s">
        <v>37528</v>
      </c>
      <c r="X1649" t="s">
        <v>37529</v>
      </c>
      <c r="Y1649" t="s">
        <v>37530</v>
      </c>
    </row>
    <row r="1650" spans="1:25" x14ac:dyDescent="0.3">
      <c r="A1650">
        <v>82450</v>
      </c>
      <c r="B1650" t="s">
        <v>37531</v>
      </c>
      <c r="C1650" t="s">
        <v>37532</v>
      </c>
      <c r="D1650" t="s">
        <v>37533</v>
      </c>
      <c r="E1650" t="s">
        <v>37534</v>
      </c>
      <c r="F1650" t="s">
        <v>37535</v>
      </c>
      <c r="G1650" t="s">
        <v>37536</v>
      </c>
      <c r="H1650" t="s">
        <v>37537</v>
      </c>
      <c r="I1650" t="s">
        <v>37538</v>
      </c>
      <c r="J1650" t="s">
        <v>37539</v>
      </c>
      <c r="K1650" t="s">
        <v>37540</v>
      </c>
      <c r="L1650" t="s">
        <v>37541</v>
      </c>
      <c r="M1650" t="s">
        <v>37542</v>
      </c>
      <c r="N1650" t="s">
        <v>37543</v>
      </c>
      <c r="O1650">
        <f>-553.801068641357 -2.7497403875584 -661.369609538345</f>
        <v>-1217.9204185672604</v>
      </c>
      <c r="P1650">
        <f>-534.887961423382 -34.3542758266105 -363.639080653738</f>
        <v>-932.88131790373052</v>
      </c>
      <c r="Q1650" t="s">
        <v>37544</v>
      </c>
      <c r="R1650" t="s">
        <v>37545</v>
      </c>
      <c r="S1650" t="s">
        <v>37546</v>
      </c>
      <c r="T1650" t="s">
        <v>37547</v>
      </c>
      <c r="U1650" t="s">
        <v>37548</v>
      </c>
      <c r="V1650" t="s">
        <v>37549</v>
      </c>
      <c r="W1650" t="s">
        <v>37550</v>
      </c>
      <c r="X1650" t="s">
        <v>37551</v>
      </c>
      <c r="Y1650" t="s">
        <v>37552</v>
      </c>
    </row>
    <row r="1651" spans="1:25" x14ac:dyDescent="0.3">
      <c r="A1651">
        <v>82500</v>
      </c>
      <c r="B1651" t="s">
        <v>37553</v>
      </c>
      <c r="C1651" t="s">
        <v>37554</v>
      </c>
      <c r="D1651" t="s">
        <v>37555</v>
      </c>
      <c r="E1651" t="s">
        <v>37556</v>
      </c>
      <c r="F1651" t="s">
        <v>37557</v>
      </c>
      <c r="G1651" t="s">
        <v>37558</v>
      </c>
      <c r="H1651" t="s">
        <v>37559</v>
      </c>
      <c r="I1651" t="s">
        <v>37560</v>
      </c>
      <c r="J1651" t="s">
        <v>37561</v>
      </c>
      <c r="K1651" t="s">
        <v>37562</v>
      </c>
      <c r="L1651" t="s">
        <v>37563</v>
      </c>
      <c r="M1651" t="s">
        <v>37564</v>
      </c>
      <c r="N1651" t="s">
        <v>37565</v>
      </c>
      <c r="O1651">
        <f>-551.305155958525 -2.18919591304439 -661.660010018962</f>
        <v>-1215.1543618905314</v>
      </c>
      <c r="P1651">
        <f>-533.754826311403 -33.7770070452932 -363.844150064084</f>
        <v>-931.37598342078013</v>
      </c>
      <c r="Q1651" t="s">
        <v>37566</v>
      </c>
      <c r="R1651" t="s">
        <v>37567</v>
      </c>
      <c r="S1651" t="s">
        <v>37568</v>
      </c>
      <c r="T1651" t="s">
        <v>37569</v>
      </c>
      <c r="U1651" t="s">
        <v>37570</v>
      </c>
      <c r="V1651" t="s">
        <v>37571</v>
      </c>
      <c r="W1651" t="s">
        <v>37572</v>
      </c>
      <c r="X1651" t="s">
        <v>37573</v>
      </c>
      <c r="Y1651" t="s">
        <v>37574</v>
      </c>
    </row>
    <row r="1652" spans="1:25" x14ac:dyDescent="0.3">
      <c r="A1652">
        <v>82550</v>
      </c>
      <c r="B1652" t="s">
        <v>37575</v>
      </c>
      <c r="C1652" t="s">
        <v>37576</v>
      </c>
      <c r="D1652" t="s">
        <v>37577</v>
      </c>
      <c r="E1652" t="s">
        <v>37578</v>
      </c>
      <c r="F1652" t="s">
        <v>37579</v>
      </c>
      <c r="G1652" t="s">
        <v>37580</v>
      </c>
      <c r="H1652" t="s">
        <v>37581</v>
      </c>
      <c r="I1652" t="s">
        <v>37582</v>
      </c>
      <c r="J1652" t="s">
        <v>37583</v>
      </c>
      <c r="K1652" t="s">
        <v>37584</v>
      </c>
      <c r="L1652" t="s">
        <v>37585</v>
      </c>
      <c r="M1652" t="s">
        <v>37586</v>
      </c>
      <c r="N1652" t="s">
        <v>37587</v>
      </c>
      <c r="O1652">
        <f>-548.262820289676 -1.38715025716783 -662.033435500406</f>
        <v>-1211.6834060472497</v>
      </c>
      <c r="P1652">
        <f>-532.19677127832 -33.3327476346085 -364.172127213089</f>
        <v>-929.70164612601752</v>
      </c>
      <c r="Q1652" t="s">
        <v>37588</v>
      </c>
      <c r="R1652" t="s">
        <v>37589</v>
      </c>
      <c r="S1652" t="s">
        <v>37590</v>
      </c>
      <c r="T1652" t="s">
        <v>37591</v>
      </c>
      <c r="U1652" t="s">
        <v>37592</v>
      </c>
      <c r="V1652" t="s">
        <v>37593</v>
      </c>
      <c r="W1652" t="s">
        <v>37594</v>
      </c>
      <c r="X1652" t="s">
        <v>37595</v>
      </c>
      <c r="Y1652" t="s">
        <v>37596</v>
      </c>
    </row>
    <row r="1653" spans="1:25" x14ac:dyDescent="0.3">
      <c r="A1653">
        <v>82600</v>
      </c>
      <c r="B1653" t="s">
        <v>37597</v>
      </c>
      <c r="C1653" t="s">
        <v>37598</v>
      </c>
      <c r="D1653" t="s">
        <v>37599</v>
      </c>
      <c r="E1653" t="s">
        <v>37600</v>
      </c>
      <c r="F1653" t="s">
        <v>37601</v>
      </c>
      <c r="G1653" t="s">
        <v>37602</v>
      </c>
      <c r="H1653" t="s">
        <v>37603</v>
      </c>
      <c r="I1653" t="s">
        <v>37604</v>
      </c>
      <c r="J1653" t="s">
        <v>37605</v>
      </c>
      <c r="K1653" t="s">
        <v>37606</v>
      </c>
      <c r="L1653" t="s">
        <v>37607</v>
      </c>
      <c r="M1653" t="s">
        <v>37608</v>
      </c>
      <c r="N1653" t="s">
        <v>37609</v>
      </c>
      <c r="O1653">
        <f>-546.679094846676 -0.987345474344693 -662.220593887624</f>
        <v>-1209.8870342086448</v>
      </c>
      <c r="P1653">
        <f>-531.306376584031 -33.165088967696 -364.347718880281</f>
        <v>-928.81918443200789</v>
      </c>
      <c r="Q1653" t="s">
        <v>37610</v>
      </c>
      <c r="R1653" t="s">
        <v>37611</v>
      </c>
      <c r="S1653" t="s">
        <v>37612</v>
      </c>
      <c r="T1653" t="s">
        <v>37613</v>
      </c>
      <c r="U1653" t="s">
        <v>37614</v>
      </c>
      <c r="V1653" t="s">
        <v>37615</v>
      </c>
      <c r="W1653" t="s">
        <v>37616</v>
      </c>
      <c r="X1653" t="s">
        <v>37617</v>
      </c>
      <c r="Y1653" t="s">
        <v>37618</v>
      </c>
    </row>
    <row r="1654" spans="1:25" x14ac:dyDescent="0.3">
      <c r="A1654">
        <v>82650</v>
      </c>
      <c r="B1654" t="s">
        <v>37619</v>
      </c>
      <c r="C1654" t="s">
        <v>37620</v>
      </c>
      <c r="D1654" t="s">
        <v>37621</v>
      </c>
      <c r="E1654" t="s">
        <v>37622</v>
      </c>
      <c r="F1654" t="s">
        <v>37623</v>
      </c>
      <c r="G1654" t="s">
        <v>37624</v>
      </c>
      <c r="H1654" t="s">
        <v>37625</v>
      </c>
      <c r="I1654" t="s">
        <v>37626</v>
      </c>
      <c r="J1654" t="s">
        <v>37627</v>
      </c>
      <c r="K1654" t="s">
        <v>37628</v>
      </c>
      <c r="L1654" t="s">
        <v>37629</v>
      </c>
      <c r="M1654" t="s">
        <v>37630</v>
      </c>
      <c r="N1654" t="s">
        <v>37631</v>
      </c>
      <c r="O1654">
        <f>-543.561505260788 -0.292551856370892 -662.526708849882</f>
        <v>-1206.3807659670408</v>
      </c>
      <c r="P1654">
        <f>-529.206088171454 -32.9698739871935 -364.657407087684</f>
        <v>-926.83336924633159</v>
      </c>
      <c r="Q1654" t="s">
        <v>37632</v>
      </c>
      <c r="R1654" t="s">
        <v>37633</v>
      </c>
      <c r="S1654" t="s">
        <v>37634</v>
      </c>
      <c r="T1654" t="s">
        <v>37635</v>
      </c>
      <c r="U1654" t="s">
        <v>37636</v>
      </c>
      <c r="V1654" t="s">
        <v>37637</v>
      </c>
      <c r="W1654" t="s">
        <v>37638</v>
      </c>
      <c r="X1654" t="s">
        <v>37639</v>
      </c>
      <c r="Y1654" t="s">
        <v>37640</v>
      </c>
    </row>
    <row r="1655" spans="1:25" x14ac:dyDescent="0.3">
      <c r="A1655">
        <v>82700</v>
      </c>
      <c r="B1655" t="s">
        <v>37641</v>
      </c>
      <c r="C1655" t="s">
        <v>37642</v>
      </c>
      <c r="D1655" t="s">
        <v>37643</v>
      </c>
      <c r="E1655" t="s">
        <v>37644</v>
      </c>
      <c r="F1655" t="s">
        <v>37645</v>
      </c>
      <c r="G1655" t="s">
        <v>37646</v>
      </c>
      <c r="H1655" t="s">
        <v>37647</v>
      </c>
      <c r="I1655" t="s">
        <v>37648</v>
      </c>
      <c r="J1655" t="s">
        <v>37649</v>
      </c>
      <c r="K1655" t="s">
        <v>37650</v>
      </c>
      <c r="L1655" t="s">
        <v>37651</v>
      </c>
      <c r="M1655" t="s">
        <v>37652</v>
      </c>
      <c r="N1655" t="s">
        <v>37653</v>
      </c>
      <c r="O1655" t="s">
        <v>37654</v>
      </c>
      <c r="P1655">
        <f>-528.091708863596 -32.8126499272817 -364.794141760226</f>
        <v>-925.69850055110362</v>
      </c>
      <c r="Q1655" t="s">
        <v>37655</v>
      </c>
      <c r="R1655" t="s">
        <v>37656</v>
      </c>
      <c r="S1655" t="s">
        <v>37657</v>
      </c>
      <c r="T1655" t="s">
        <v>37658</v>
      </c>
      <c r="U1655" t="s">
        <v>37659</v>
      </c>
      <c r="V1655" t="s">
        <v>37660</v>
      </c>
      <c r="W1655" t="s">
        <v>37661</v>
      </c>
      <c r="X1655" t="s">
        <v>37662</v>
      </c>
      <c r="Y1655" t="s">
        <v>37663</v>
      </c>
    </row>
    <row r="1656" spans="1:25" x14ac:dyDescent="0.3">
      <c r="A1656">
        <v>82750</v>
      </c>
      <c r="B1656" t="s">
        <v>37664</v>
      </c>
      <c r="C1656" t="s">
        <v>37665</v>
      </c>
      <c r="D1656" t="s">
        <v>37666</v>
      </c>
      <c r="E1656" t="s">
        <v>37667</v>
      </c>
      <c r="F1656" t="s">
        <v>37668</v>
      </c>
      <c r="G1656" t="s">
        <v>37669</v>
      </c>
      <c r="H1656" t="s">
        <v>37670</v>
      </c>
      <c r="I1656" t="s">
        <v>37671</v>
      </c>
      <c r="J1656" t="s">
        <v>37672</v>
      </c>
      <c r="K1656" t="s">
        <v>37673</v>
      </c>
      <c r="L1656" t="s">
        <v>37674</v>
      </c>
      <c r="M1656" t="s">
        <v>37675</v>
      </c>
      <c r="N1656" t="s">
        <v>37676</v>
      </c>
      <c r="O1656" t="s">
        <v>37677</v>
      </c>
      <c r="P1656">
        <f>-527.025246732911 -32.6003064232393 -364.922728080961</f>
        <v>-924.54828123711127</v>
      </c>
      <c r="Q1656" t="s">
        <v>37678</v>
      </c>
      <c r="R1656" t="s">
        <v>37679</v>
      </c>
      <c r="S1656" t="s">
        <v>37680</v>
      </c>
      <c r="T1656" t="s">
        <v>37681</v>
      </c>
      <c r="U1656" t="s">
        <v>37682</v>
      </c>
      <c r="V1656" t="s">
        <v>37683</v>
      </c>
      <c r="W1656" t="s">
        <v>37684</v>
      </c>
      <c r="X1656" t="s">
        <v>37685</v>
      </c>
      <c r="Y1656" t="s">
        <v>37686</v>
      </c>
    </row>
    <row r="1657" spans="1:25" x14ac:dyDescent="0.3">
      <c r="A1657">
        <v>82800</v>
      </c>
      <c r="B1657" t="s">
        <v>37687</v>
      </c>
      <c r="C1657" t="s">
        <v>37688</v>
      </c>
      <c r="D1657" t="s">
        <v>37689</v>
      </c>
      <c r="E1657" t="s">
        <v>37690</v>
      </c>
      <c r="F1657" t="s">
        <v>37691</v>
      </c>
      <c r="G1657" t="s">
        <v>37692</v>
      </c>
      <c r="H1657" t="s">
        <v>37693</v>
      </c>
      <c r="I1657" t="s">
        <v>37694</v>
      </c>
      <c r="J1657" t="s">
        <v>37695</v>
      </c>
      <c r="K1657" t="s">
        <v>37696</v>
      </c>
      <c r="L1657" t="s">
        <v>37697</v>
      </c>
      <c r="M1657" t="s">
        <v>37698</v>
      </c>
      <c r="N1657" t="s">
        <v>37699</v>
      </c>
      <c r="O1657" t="s">
        <v>37700</v>
      </c>
      <c r="P1657">
        <f>-525.443747806399 -32.2213071144777 -365.06629299268</f>
        <v>-922.73134791355665</v>
      </c>
      <c r="Q1657" t="s">
        <v>37701</v>
      </c>
      <c r="R1657" t="s">
        <v>37702</v>
      </c>
      <c r="S1657" t="s">
        <v>37703</v>
      </c>
      <c r="T1657" t="s">
        <v>37704</v>
      </c>
      <c r="U1657" t="s">
        <v>37705</v>
      </c>
      <c r="V1657" t="s">
        <v>37706</v>
      </c>
      <c r="W1657" t="s">
        <v>37707</v>
      </c>
      <c r="X1657" t="s">
        <v>37708</v>
      </c>
      <c r="Y1657" t="s">
        <v>37709</v>
      </c>
    </row>
    <row r="1658" spans="1:25" x14ac:dyDescent="0.3">
      <c r="A1658">
        <v>82850</v>
      </c>
      <c r="B1658" t="s">
        <v>37710</v>
      </c>
      <c r="C1658" t="s">
        <v>37711</v>
      </c>
      <c r="D1658" t="s">
        <v>37712</v>
      </c>
      <c r="E1658" t="s">
        <v>37713</v>
      </c>
      <c r="F1658" t="s">
        <v>37714</v>
      </c>
      <c r="G1658" t="s">
        <v>37715</v>
      </c>
      <c r="H1658" t="s">
        <v>37716</v>
      </c>
      <c r="I1658" t="s">
        <v>37717</v>
      </c>
      <c r="J1658" t="s">
        <v>37718</v>
      </c>
      <c r="K1658" t="s">
        <v>37719</v>
      </c>
      <c r="L1658" t="s">
        <v>37720</v>
      </c>
      <c r="M1658" t="s">
        <v>37721</v>
      </c>
      <c r="N1658" t="s">
        <v>37722</v>
      </c>
      <c r="O1658" t="s">
        <v>37723</v>
      </c>
      <c r="P1658">
        <f>-524.564640422924 -32.2242863338995 -365.162061011892</f>
        <v>-921.95098776871544</v>
      </c>
      <c r="Q1658" t="s">
        <v>37724</v>
      </c>
      <c r="R1658" t="s">
        <v>37725</v>
      </c>
      <c r="S1658" t="s">
        <v>37726</v>
      </c>
      <c r="T1658" t="s">
        <v>37727</v>
      </c>
      <c r="U1658" t="s">
        <v>37728</v>
      </c>
      <c r="V1658" t="s">
        <v>37729</v>
      </c>
      <c r="W1658" t="s">
        <v>37730</v>
      </c>
      <c r="X1658" t="s">
        <v>37731</v>
      </c>
      <c r="Y1658" t="s">
        <v>37732</v>
      </c>
    </row>
    <row r="1659" spans="1:25" x14ac:dyDescent="0.3">
      <c r="A1659">
        <v>82900</v>
      </c>
      <c r="B1659" t="s">
        <v>37733</v>
      </c>
      <c r="C1659" t="s">
        <v>37734</v>
      </c>
      <c r="D1659" t="s">
        <v>37735</v>
      </c>
      <c r="E1659" t="s">
        <v>37736</v>
      </c>
      <c r="F1659" t="s">
        <v>37737</v>
      </c>
      <c r="G1659" t="s">
        <v>37738</v>
      </c>
      <c r="H1659" t="s">
        <v>37739</v>
      </c>
      <c r="I1659" t="s">
        <v>37740</v>
      </c>
      <c r="J1659" t="s">
        <v>37741</v>
      </c>
      <c r="K1659" t="s">
        <v>37742</v>
      </c>
      <c r="L1659" t="s">
        <v>37743</v>
      </c>
      <c r="M1659" t="s">
        <v>37744</v>
      </c>
      <c r="N1659" t="s">
        <v>37745</v>
      </c>
      <c r="O1659" t="s">
        <v>37746</v>
      </c>
      <c r="P1659">
        <f>-524.256744256104 -32.1914143941867 -365.143076853943</f>
        <v>-921.59123550423374</v>
      </c>
      <c r="Q1659" t="s">
        <v>37747</v>
      </c>
      <c r="R1659" t="s">
        <v>37748</v>
      </c>
      <c r="S1659" t="s">
        <v>37749</v>
      </c>
      <c r="T1659" t="s">
        <v>37750</v>
      </c>
      <c r="U1659" t="s">
        <v>37751</v>
      </c>
      <c r="V1659" t="s">
        <v>37752</v>
      </c>
      <c r="W1659" t="s">
        <v>37753</v>
      </c>
      <c r="X1659" t="s">
        <v>37754</v>
      </c>
      <c r="Y1659" t="s">
        <v>37755</v>
      </c>
    </row>
    <row r="1660" spans="1:25" x14ac:dyDescent="0.3">
      <c r="A1660">
        <v>82950</v>
      </c>
      <c r="B1660" t="s">
        <v>37756</v>
      </c>
      <c r="C1660" t="s">
        <v>37757</v>
      </c>
      <c r="D1660" t="s">
        <v>37758</v>
      </c>
      <c r="E1660" t="s">
        <v>37759</v>
      </c>
      <c r="F1660" t="s">
        <v>37760</v>
      </c>
      <c r="G1660" t="s">
        <v>37761</v>
      </c>
      <c r="H1660" t="s">
        <v>37762</v>
      </c>
      <c r="I1660" t="s">
        <v>37763</v>
      </c>
      <c r="J1660" t="s">
        <v>37764</v>
      </c>
      <c r="K1660" t="s">
        <v>37765</v>
      </c>
      <c r="L1660" t="s">
        <v>37766</v>
      </c>
      <c r="M1660" t="s">
        <v>37767</v>
      </c>
      <c r="N1660" t="s">
        <v>37768</v>
      </c>
      <c r="O1660" t="s">
        <v>37769</v>
      </c>
      <c r="P1660">
        <f>-523.878984507956 -32.1893539381763 -365.060048262842</f>
        <v>-921.12838670897429</v>
      </c>
      <c r="Q1660" t="s">
        <v>37770</v>
      </c>
      <c r="R1660" t="s">
        <v>37771</v>
      </c>
      <c r="S1660" t="s">
        <v>37772</v>
      </c>
      <c r="T1660" t="s">
        <v>37773</v>
      </c>
      <c r="U1660" t="s">
        <v>37774</v>
      </c>
      <c r="V1660" t="s">
        <v>37775</v>
      </c>
      <c r="W1660" t="s">
        <v>37776</v>
      </c>
      <c r="X1660" t="s">
        <v>37777</v>
      </c>
      <c r="Y1660" t="s">
        <v>37778</v>
      </c>
    </row>
    <row r="1661" spans="1:25" x14ac:dyDescent="0.3">
      <c r="A1661">
        <v>83000</v>
      </c>
      <c r="B1661" t="s">
        <v>37779</v>
      </c>
      <c r="C1661" t="s">
        <v>37780</v>
      </c>
      <c r="D1661" t="s">
        <v>37781</v>
      </c>
      <c r="E1661" t="s">
        <v>37782</v>
      </c>
      <c r="F1661" t="s">
        <v>37783</v>
      </c>
      <c r="G1661" t="s">
        <v>37784</v>
      </c>
      <c r="H1661" t="s">
        <v>37785</v>
      </c>
      <c r="I1661" t="s">
        <v>37786</v>
      </c>
      <c r="J1661" t="s">
        <v>37787</v>
      </c>
      <c r="K1661" t="s">
        <v>37788</v>
      </c>
      <c r="L1661" t="s">
        <v>37789</v>
      </c>
      <c r="M1661" t="s">
        <v>37790</v>
      </c>
      <c r="N1661" t="s">
        <v>37791</v>
      </c>
      <c r="O1661">
        <f>-532.810490569306 -0.363049401481703 -662.829912057535</f>
        <v>-1196.0034520283227</v>
      </c>
      <c r="P1661">
        <f>-523.1184894175 -31.9021986887296 -364.649869970369</f>
        <v>-919.67055807659858</v>
      </c>
      <c r="Q1661" t="s">
        <v>37792</v>
      </c>
      <c r="R1661" t="s">
        <v>37793</v>
      </c>
      <c r="S1661" t="s">
        <v>37794</v>
      </c>
      <c r="T1661" t="s">
        <v>37795</v>
      </c>
      <c r="U1661" t="s">
        <v>37796</v>
      </c>
      <c r="V1661" t="s">
        <v>37797</v>
      </c>
      <c r="W1661" t="s">
        <v>37798</v>
      </c>
      <c r="X1661" t="s">
        <v>37799</v>
      </c>
      <c r="Y1661" t="s">
        <v>37800</v>
      </c>
    </row>
    <row r="1662" spans="1:25" x14ac:dyDescent="0.3">
      <c r="A1662">
        <v>83050</v>
      </c>
      <c r="B1662" t="s">
        <v>37801</v>
      </c>
      <c r="C1662" t="s">
        <v>37802</v>
      </c>
      <c r="D1662" t="s">
        <v>37803</v>
      </c>
      <c r="E1662" t="s">
        <v>37804</v>
      </c>
      <c r="F1662" t="s">
        <v>37805</v>
      </c>
      <c r="G1662" t="s">
        <v>37806</v>
      </c>
      <c r="H1662" t="s">
        <v>37807</v>
      </c>
      <c r="I1662" t="s">
        <v>37808</v>
      </c>
      <c r="J1662" t="s">
        <v>37809</v>
      </c>
      <c r="K1662" t="s">
        <v>37810</v>
      </c>
      <c r="L1662" t="s">
        <v>37811</v>
      </c>
      <c r="M1662" t="s">
        <v>37812</v>
      </c>
      <c r="N1662" t="s">
        <v>37813</v>
      </c>
      <c r="O1662">
        <f>-531.88747383605 -1.37861949735566 -662.350724686075</f>
        <v>-1195.6168180194807</v>
      </c>
      <c r="P1662">
        <f>-522.701852663863 -32.0593351854338 -364.065081273745</f>
        <v>-918.82626912304181</v>
      </c>
      <c r="Q1662" t="s">
        <v>37814</v>
      </c>
      <c r="R1662" t="s">
        <v>37815</v>
      </c>
      <c r="S1662" t="s">
        <v>37816</v>
      </c>
      <c r="T1662" t="s">
        <v>37817</v>
      </c>
      <c r="U1662" t="s">
        <v>37818</v>
      </c>
      <c r="V1662" t="s">
        <v>37819</v>
      </c>
      <c r="W1662" t="s">
        <v>37820</v>
      </c>
      <c r="X1662" t="s">
        <v>37821</v>
      </c>
      <c r="Y1662" t="s">
        <v>37822</v>
      </c>
    </row>
    <row r="1663" spans="1:25" x14ac:dyDescent="0.3">
      <c r="A1663">
        <v>83100</v>
      </c>
      <c r="B1663" t="s">
        <v>37823</v>
      </c>
      <c r="C1663" t="s">
        <v>37824</v>
      </c>
      <c r="D1663" t="s">
        <v>37825</v>
      </c>
      <c r="E1663" t="s">
        <v>37826</v>
      </c>
      <c r="F1663" t="s">
        <v>37827</v>
      </c>
      <c r="G1663" t="s">
        <v>37828</v>
      </c>
      <c r="H1663" t="s">
        <v>37829</v>
      </c>
      <c r="I1663" t="s">
        <v>37830</v>
      </c>
      <c r="J1663" t="s">
        <v>37831</v>
      </c>
      <c r="K1663" t="s">
        <v>37832</v>
      </c>
      <c r="L1663" t="s">
        <v>37833</v>
      </c>
      <c r="M1663" t="s">
        <v>37834</v>
      </c>
      <c r="N1663" t="s">
        <v>37835</v>
      </c>
      <c r="O1663">
        <f>-531.623682634312 -1.89075840928399 -662.029280025286</f>
        <v>-1195.543721068882</v>
      </c>
      <c r="P1663">
        <f>-522.615939058906 -32.1944954738015 -363.699706444137</f>
        <v>-918.51014097684447</v>
      </c>
      <c r="Q1663" t="s">
        <v>37836</v>
      </c>
      <c r="R1663" t="s">
        <v>37837</v>
      </c>
      <c r="S1663" t="s">
        <v>37838</v>
      </c>
      <c r="T1663" t="s">
        <v>37839</v>
      </c>
      <c r="U1663" t="s">
        <v>37840</v>
      </c>
      <c r="V1663" t="s">
        <v>37841</v>
      </c>
      <c r="W1663" t="s">
        <v>37842</v>
      </c>
      <c r="X1663" t="s">
        <v>37843</v>
      </c>
      <c r="Y1663" t="s">
        <v>37844</v>
      </c>
    </row>
    <row r="1664" spans="1:25" x14ac:dyDescent="0.3">
      <c r="A1664">
        <v>83150</v>
      </c>
      <c r="B1664" t="s">
        <v>37845</v>
      </c>
      <c r="C1664" t="s">
        <v>37846</v>
      </c>
      <c r="D1664" t="s">
        <v>37847</v>
      </c>
      <c r="E1664" t="s">
        <v>37848</v>
      </c>
      <c r="F1664" t="s">
        <v>37849</v>
      </c>
      <c r="G1664" t="s">
        <v>37850</v>
      </c>
      <c r="H1664" t="s">
        <v>37851</v>
      </c>
      <c r="I1664" t="s">
        <v>37852</v>
      </c>
      <c r="J1664" t="s">
        <v>37853</v>
      </c>
      <c r="K1664" t="s">
        <v>37854</v>
      </c>
      <c r="L1664" t="s">
        <v>37855</v>
      </c>
      <c r="M1664" t="s">
        <v>37856</v>
      </c>
      <c r="N1664" t="s">
        <v>37857</v>
      </c>
      <c r="O1664">
        <f>-531.47924496568 -2.42650846084643 -661.701255738816</f>
        <v>-1195.6070091653423</v>
      </c>
      <c r="P1664">
        <f>-522.709370940881 -32.3857750185639 -363.329749372766</f>
        <v>-918.42489533221078</v>
      </c>
      <c r="Q1664" t="s">
        <v>37858</v>
      </c>
      <c r="R1664" t="s">
        <v>37859</v>
      </c>
      <c r="S1664" t="s">
        <v>37860</v>
      </c>
      <c r="T1664" t="s">
        <v>37861</v>
      </c>
      <c r="U1664" t="s">
        <v>37862</v>
      </c>
      <c r="V1664" t="s">
        <v>37863</v>
      </c>
      <c r="W1664" t="s">
        <v>37864</v>
      </c>
      <c r="X1664" t="s">
        <v>37865</v>
      </c>
      <c r="Y1664" t="s">
        <v>37866</v>
      </c>
    </row>
    <row r="1665" spans="1:25" x14ac:dyDescent="0.3">
      <c r="A1665">
        <v>83200</v>
      </c>
      <c r="B1665" t="s">
        <v>37867</v>
      </c>
      <c r="C1665" t="s">
        <v>37868</v>
      </c>
      <c r="D1665" t="s">
        <v>37869</v>
      </c>
      <c r="E1665" t="s">
        <v>37870</v>
      </c>
      <c r="F1665" t="s">
        <v>37871</v>
      </c>
      <c r="G1665" t="s">
        <v>37872</v>
      </c>
      <c r="H1665" t="s">
        <v>37873</v>
      </c>
      <c r="I1665" t="s">
        <v>37874</v>
      </c>
      <c r="J1665" t="s">
        <v>37875</v>
      </c>
      <c r="K1665" t="s">
        <v>37876</v>
      </c>
      <c r="L1665" t="s">
        <v>37877</v>
      </c>
      <c r="M1665" t="s">
        <v>37878</v>
      </c>
      <c r="N1665" t="s">
        <v>37879</v>
      </c>
      <c r="O1665">
        <f>-531.468023900002 -3.45722199766806 -661.080363963643</f>
        <v>-1196.0056098613131</v>
      </c>
      <c r="P1665">
        <f>-523.033417098873 -32.6388796375393 -362.622168368733</f>
        <v>-918.29446510514526</v>
      </c>
      <c r="Q1665" t="s">
        <v>37880</v>
      </c>
      <c r="R1665" t="s">
        <v>37881</v>
      </c>
      <c r="S1665" t="s">
        <v>37882</v>
      </c>
      <c r="T1665" t="s">
        <v>37883</v>
      </c>
      <c r="U1665" t="s">
        <v>37884</v>
      </c>
      <c r="V1665" t="s">
        <v>37885</v>
      </c>
      <c r="W1665" t="s">
        <v>37886</v>
      </c>
      <c r="X1665" t="s">
        <v>37887</v>
      </c>
      <c r="Y1665" t="s">
        <v>37888</v>
      </c>
    </row>
    <row r="1666" spans="1:25" x14ac:dyDescent="0.3">
      <c r="A1666">
        <v>83250</v>
      </c>
      <c r="B1666" t="s">
        <v>37889</v>
      </c>
      <c r="C1666" t="s">
        <v>37890</v>
      </c>
      <c r="D1666" t="s">
        <v>37891</v>
      </c>
      <c r="E1666" t="s">
        <v>37892</v>
      </c>
      <c r="F1666" t="s">
        <v>37893</v>
      </c>
      <c r="G1666" t="s">
        <v>37894</v>
      </c>
      <c r="H1666" t="s">
        <v>37895</v>
      </c>
      <c r="I1666" t="s">
        <v>37896</v>
      </c>
      <c r="J1666" t="s">
        <v>37897</v>
      </c>
      <c r="K1666" t="s">
        <v>37898</v>
      </c>
      <c r="L1666" t="s">
        <v>37899</v>
      </c>
      <c r="M1666" t="s">
        <v>37900</v>
      </c>
      <c r="N1666" t="s">
        <v>37901</v>
      </c>
      <c r="O1666">
        <f>-531.71555343507 -3.83463334679391 -660.841597688729</f>
        <v>-1196.3917844705929</v>
      </c>
      <c r="P1666">
        <f>-523.251764279559 -32.7596199875059 -362.359287145404</f>
        <v>-918.37067141246882</v>
      </c>
      <c r="Q1666" t="s">
        <v>37902</v>
      </c>
      <c r="R1666" t="s">
        <v>37903</v>
      </c>
      <c r="S1666" t="s">
        <v>37904</v>
      </c>
      <c r="T1666" t="s">
        <v>37905</v>
      </c>
      <c r="U1666" t="s">
        <v>37906</v>
      </c>
      <c r="V1666" t="s">
        <v>37907</v>
      </c>
      <c r="W1666" t="s">
        <v>37908</v>
      </c>
      <c r="X1666" t="s">
        <v>37909</v>
      </c>
      <c r="Y1666" t="s">
        <v>37910</v>
      </c>
    </row>
    <row r="1667" spans="1:25" x14ac:dyDescent="0.3">
      <c r="A1667">
        <v>83300</v>
      </c>
      <c r="B1667" t="s">
        <v>37911</v>
      </c>
      <c r="C1667" t="s">
        <v>37912</v>
      </c>
      <c r="D1667" t="s">
        <v>37913</v>
      </c>
      <c r="E1667" t="s">
        <v>37914</v>
      </c>
      <c r="F1667" t="s">
        <v>37915</v>
      </c>
      <c r="G1667" t="s">
        <v>37916</v>
      </c>
      <c r="H1667" t="s">
        <v>37917</v>
      </c>
      <c r="I1667" t="s">
        <v>37918</v>
      </c>
      <c r="J1667" t="s">
        <v>37919</v>
      </c>
      <c r="K1667" t="s">
        <v>37920</v>
      </c>
      <c r="L1667" t="s">
        <v>37921</v>
      </c>
      <c r="M1667" t="s">
        <v>37922</v>
      </c>
      <c r="N1667" t="s">
        <v>37923</v>
      </c>
      <c r="O1667">
        <f>-532.581521387488 -4.28608225399216 -660.553023092185</f>
        <v>-1197.4206267336651</v>
      </c>
      <c r="P1667">
        <f>-523.826928920661 -32.9078047279786 -362.049912401105</f>
        <v>-918.78464604974465</v>
      </c>
      <c r="Q1667" t="s">
        <v>37924</v>
      </c>
      <c r="R1667" t="s">
        <v>37925</v>
      </c>
      <c r="S1667" t="s">
        <v>37926</v>
      </c>
      <c r="T1667" t="s">
        <v>37927</v>
      </c>
      <c r="U1667" t="s">
        <v>37928</v>
      </c>
      <c r="V1667" t="s">
        <v>37929</v>
      </c>
      <c r="W1667" t="s">
        <v>37930</v>
      </c>
      <c r="X1667" t="s">
        <v>37931</v>
      </c>
      <c r="Y1667" t="s">
        <v>37932</v>
      </c>
    </row>
    <row r="1668" spans="1:25" x14ac:dyDescent="0.3">
      <c r="A1668">
        <v>83350</v>
      </c>
      <c r="B1668" t="s">
        <v>37933</v>
      </c>
      <c r="C1668" t="s">
        <v>37934</v>
      </c>
      <c r="D1668" t="s">
        <v>37935</v>
      </c>
      <c r="E1668" t="s">
        <v>37936</v>
      </c>
      <c r="F1668" t="s">
        <v>37937</v>
      </c>
      <c r="G1668" t="s">
        <v>37938</v>
      </c>
      <c r="H1668" t="s">
        <v>37939</v>
      </c>
      <c r="I1668" t="s">
        <v>37940</v>
      </c>
      <c r="J1668" t="s">
        <v>37941</v>
      </c>
      <c r="K1668" t="s">
        <v>37942</v>
      </c>
      <c r="L1668" t="s">
        <v>37943</v>
      </c>
      <c r="M1668" t="s">
        <v>37944</v>
      </c>
      <c r="N1668" t="s">
        <v>37945</v>
      </c>
      <c r="O1668">
        <f>-533.849784848502 -4.60467330188976 -660.532818595281</f>
        <v>-1198.9872767456727</v>
      </c>
      <c r="P1668">
        <f>-524.54139211645 -33.4616655137388 -362.069095828966</f>
        <v>-920.07215345915483</v>
      </c>
      <c r="Q1668" t="s">
        <v>37946</v>
      </c>
      <c r="R1668" t="s">
        <v>37947</v>
      </c>
      <c r="S1668" t="s">
        <v>37948</v>
      </c>
      <c r="T1668" t="s">
        <v>37949</v>
      </c>
      <c r="U1668" t="s">
        <v>37950</v>
      </c>
      <c r="V1668" t="s">
        <v>37951</v>
      </c>
      <c r="W1668" t="s">
        <v>37952</v>
      </c>
      <c r="X1668" t="s">
        <v>37953</v>
      </c>
      <c r="Y1668" t="s">
        <v>37954</v>
      </c>
    </row>
    <row r="1669" spans="1:25" x14ac:dyDescent="0.3">
      <c r="A1669">
        <v>83400</v>
      </c>
      <c r="B1669" t="s">
        <v>37955</v>
      </c>
      <c r="C1669" t="s">
        <v>37956</v>
      </c>
      <c r="D1669" t="s">
        <v>37957</v>
      </c>
      <c r="E1669" t="s">
        <v>37958</v>
      </c>
      <c r="F1669" t="s">
        <v>37959</v>
      </c>
      <c r="G1669" t="s">
        <v>37960</v>
      </c>
      <c r="H1669" t="s">
        <v>37961</v>
      </c>
      <c r="I1669" t="s">
        <v>37962</v>
      </c>
      <c r="J1669" t="s">
        <v>37963</v>
      </c>
      <c r="K1669" t="s">
        <v>37964</v>
      </c>
      <c r="L1669" t="s">
        <v>37965</v>
      </c>
      <c r="M1669" t="s">
        <v>37966</v>
      </c>
      <c r="N1669" t="s">
        <v>37967</v>
      </c>
      <c r="O1669">
        <f>-534.568909207193 -4.67483575179881 -660.589549700305</f>
        <v>-1199.8332946592968</v>
      </c>
      <c r="P1669">
        <f>-524.957537116051 -33.7558779283243 -362.157090997549</f>
        <v>-920.87050604192427</v>
      </c>
      <c r="Q1669" t="s">
        <v>37968</v>
      </c>
      <c r="R1669" t="s">
        <v>37969</v>
      </c>
      <c r="S1669" t="s">
        <v>37970</v>
      </c>
      <c r="T1669" t="s">
        <v>37971</v>
      </c>
      <c r="U1669" t="s">
        <v>37972</v>
      </c>
      <c r="V1669" t="s">
        <v>37973</v>
      </c>
      <c r="W1669" t="s">
        <v>37974</v>
      </c>
      <c r="X1669" t="s">
        <v>37975</v>
      </c>
      <c r="Y1669" t="s">
        <v>37976</v>
      </c>
    </row>
    <row r="1670" spans="1:25" x14ac:dyDescent="0.3">
      <c r="A1670">
        <v>83450</v>
      </c>
      <c r="B1670" t="s">
        <v>37977</v>
      </c>
      <c r="C1670" t="s">
        <v>37978</v>
      </c>
      <c r="D1670" t="s">
        <v>37979</v>
      </c>
      <c r="E1670" t="s">
        <v>37980</v>
      </c>
      <c r="F1670" t="s">
        <v>37981</v>
      </c>
      <c r="G1670" t="s">
        <v>37982</v>
      </c>
      <c r="H1670" t="s">
        <v>37983</v>
      </c>
      <c r="I1670" t="s">
        <v>37984</v>
      </c>
      <c r="J1670" t="s">
        <v>37985</v>
      </c>
      <c r="K1670" t="s">
        <v>37986</v>
      </c>
      <c r="L1670" t="s">
        <v>37987</v>
      </c>
      <c r="M1670" t="s">
        <v>37988</v>
      </c>
      <c r="N1670" t="s">
        <v>37989</v>
      </c>
      <c r="O1670">
        <f>-536.022737609836 -4.78897253335367 -660.751001841614</f>
        <v>-1201.5627119848036</v>
      </c>
      <c r="P1670">
        <f>-525.75260639815 -34.3888915570003 -362.391573820618</f>
        <v>-922.53307177576835</v>
      </c>
      <c r="Q1670" t="s">
        <v>37990</v>
      </c>
      <c r="R1670" t="s">
        <v>37991</v>
      </c>
      <c r="S1670" t="s">
        <v>37992</v>
      </c>
      <c r="T1670" t="s">
        <v>37993</v>
      </c>
      <c r="U1670" t="s">
        <v>37994</v>
      </c>
      <c r="V1670" t="s">
        <v>37995</v>
      </c>
      <c r="W1670" t="s">
        <v>37996</v>
      </c>
      <c r="X1670" t="s">
        <v>37997</v>
      </c>
      <c r="Y1670" t="s">
        <v>37998</v>
      </c>
    </row>
    <row r="1671" spans="1:25" x14ac:dyDescent="0.3">
      <c r="A1671">
        <v>83500</v>
      </c>
      <c r="B1671" t="s">
        <v>37999</v>
      </c>
      <c r="C1671" t="s">
        <v>38000</v>
      </c>
      <c r="D1671" t="s">
        <v>38001</v>
      </c>
      <c r="E1671" t="s">
        <v>38002</v>
      </c>
      <c r="F1671" t="s">
        <v>38003</v>
      </c>
      <c r="G1671" t="s">
        <v>38004</v>
      </c>
      <c r="H1671" t="s">
        <v>38005</v>
      </c>
      <c r="I1671" t="s">
        <v>38006</v>
      </c>
      <c r="J1671" t="s">
        <v>38007</v>
      </c>
      <c r="K1671" t="s">
        <v>38008</v>
      </c>
      <c r="L1671" t="s">
        <v>38009</v>
      </c>
      <c r="M1671" t="s">
        <v>38010</v>
      </c>
      <c r="N1671" t="s">
        <v>38011</v>
      </c>
      <c r="O1671">
        <f>-536.720362371442 -4.74247397798285 -660.850307938195</f>
        <v>-1202.3131442876197</v>
      </c>
      <c r="P1671">
        <f>-526.050558030217 -34.6016804568633 -362.530771533772</f>
        <v>-923.18301002085218</v>
      </c>
      <c r="Q1671" t="s">
        <v>38012</v>
      </c>
      <c r="R1671" t="s">
        <v>38013</v>
      </c>
      <c r="S1671" t="s">
        <v>38014</v>
      </c>
      <c r="T1671" t="s">
        <v>38015</v>
      </c>
      <c r="U1671" t="s">
        <v>38016</v>
      </c>
      <c r="V1671" t="s">
        <v>38017</v>
      </c>
      <c r="W1671" t="s">
        <v>38018</v>
      </c>
      <c r="X1671" t="s">
        <v>38019</v>
      </c>
      <c r="Y1671" t="s">
        <v>38020</v>
      </c>
    </row>
    <row r="1672" spans="1:25" x14ac:dyDescent="0.3">
      <c r="A1672">
        <v>83550</v>
      </c>
      <c r="B1672" t="s">
        <v>38021</v>
      </c>
      <c r="C1672" t="s">
        <v>38022</v>
      </c>
      <c r="D1672" t="s">
        <v>38023</v>
      </c>
      <c r="E1672" t="s">
        <v>38024</v>
      </c>
      <c r="F1672" t="s">
        <v>38025</v>
      </c>
      <c r="G1672" t="s">
        <v>38026</v>
      </c>
      <c r="H1672" t="s">
        <v>38027</v>
      </c>
      <c r="I1672" t="s">
        <v>38028</v>
      </c>
      <c r="J1672" t="s">
        <v>38029</v>
      </c>
      <c r="K1672" t="s">
        <v>38030</v>
      </c>
      <c r="L1672" t="s">
        <v>38031</v>
      </c>
      <c r="M1672" t="s">
        <v>38032</v>
      </c>
      <c r="N1672" t="s">
        <v>38033</v>
      </c>
      <c r="O1672">
        <f>-537.280139411723 -4.72898193194919 -660.874085079591</f>
        <v>-1202.8832064232633</v>
      </c>
      <c r="P1672">
        <f>-526.311098569823 -34.7861852246917 -362.585218338465</f>
        <v>-923.68250213297972</v>
      </c>
      <c r="Q1672" t="s">
        <v>38034</v>
      </c>
      <c r="R1672" t="s">
        <v>38035</v>
      </c>
      <c r="S1672" t="s">
        <v>38036</v>
      </c>
      <c r="T1672" t="s">
        <v>38037</v>
      </c>
      <c r="U1672" t="s">
        <v>38038</v>
      </c>
      <c r="V1672" t="s">
        <v>38039</v>
      </c>
      <c r="W1672" t="s">
        <v>38040</v>
      </c>
      <c r="X1672" t="s">
        <v>38041</v>
      </c>
      <c r="Y1672" t="s">
        <v>38042</v>
      </c>
    </row>
    <row r="1673" spans="1:25" x14ac:dyDescent="0.3">
      <c r="A1673">
        <v>83600</v>
      </c>
      <c r="B1673" t="s">
        <v>38043</v>
      </c>
      <c r="C1673" t="s">
        <v>38044</v>
      </c>
      <c r="D1673" t="s">
        <v>38045</v>
      </c>
      <c r="E1673" t="s">
        <v>38046</v>
      </c>
      <c r="F1673" t="s">
        <v>38047</v>
      </c>
      <c r="G1673" t="s">
        <v>38048</v>
      </c>
      <c r="H1673" t="s">
        <v>38049</v>
      </c>
      <c r="I1673" t="s">
        <v>38050</v>
      </c>
      <c r="J1673" t="s">
        <v>38051</v>
      </c>
      <c r="K1673" t="s">
        <v>38052</v>
      </c>
      <c r="L1673" t="s">
        <v>38053</v>
      </c>
      <c r="M1673" t="s">
        <v>38054</v>
      </c>
      <c r="N1673" t="s">
        <v>38055</v>
      </c>
      <c r="O1673">
        <f>-538.055966147082 -4.62210901804565 -660.930957426181</f>
        <v>-1203.6090325913087</v>
      </c>
      <c r="P1673">
        <f>-527.416222376837 -35.7590931616719 -362.740945112091</f>
        <v>-925.91626065059995</v>
      </c>
      <c r="Q1673" t="s">
        <v>38056</v>
      </c>
      <c r="R1673" t="s">
        <v>38057</v>
      </c>
      <c r="S1673" t="s">
        <v>38058</v>
      </c>
      <c r="T1673" t="s">
        <v>38059</v>
      </c>
      <c r="U1673" t="s">
        <v>38060</v>
      </c>
      <c r="V1673" t="s">
        <v>38061</v>
      </c>
      <c r="W1673" t="s">
        <v>38062</v>
      </c>
      <c r="X1673" t="s">
        <v>38063</v>
      </c>
      <c r="Y1673" t="s">
        <v>38064</v>
      </c>
    </row>
    <row r="1674" spans="1:25" x14ac:dyDescent="0.3">
      <c r="A1674">
        <v>83650</v>
      </c>
      <c r="B1674" t="s">
        <v>38065</v>
      </c>
      <c r="C1674" t="s">
        <v>38066</v>
      </c>
      <c r="D1674" t="s">
        <v>38067</v>
      </c>
      <c r="E1674" t="s">
        <v>38068</v>
      </c>
      <c r="F1674" t="s">
        <v>38069</v>
      </c>
      <c r="G1674" t="s">
        <v>38070</v>
      </c>
      <c r="H1674" t="s">
        <v>38071</v>
      </c>
      <c r="I1674" t="s">
        <v>38072</v>
      </c>
      <c r="J1674" t="s">
        <v>38073</v>
      </c>
      <c r="K1674" t="s">
        <v>38074</v>
      </c>
      <c r="L1674" t="s">
        <v>38075</v>
      </c>
      <c r="M1674" t="s">
        <v>38076</v>
      </c>
      <c r="N1674" t="s">
        <v>38077</v>
      </c>
      <c r="O1674">
        <f>-539.374177740764 -4.40526279703226 -661.163997518044</f>
        <v>-1204.9434380558403</v>
      </c>
      <c r="P1674">
        <f>-528.261415551988 -37.465805821864 -363.198425219224</f>
        <v>-928.92564659307595</v>
      </c>
      <c r="Q1674" t="s">
        <v>38078</v>
      </c>
      <c r="R1674" t="s">
        <v>38079</v>
      </c>
      <c r="S1674" t="s">
        <v>38080</v>
      </c>
      <c r="T1674" t="s">
        <v>38081</v>
      </c>
      <c r="U1674" t="s">
        <v>38082</v>
      </c>
      <c r="V1674" t="s">
        <v>38083</v>
      </c>
      <c r="W1674" t="s">
        <v>38084</v>
      </c>
      <c r="X1674" t="s">
        <v>38085</v>
      </c>
      <c r="Y1674" t="s">
        <v>38086</v>
      </c>
    </row>
    <row r="1675" spans="1:25" x14ac:dyDescent="0.3">
      <c r="A1675">
        <v>83700</v>
      </c>
      <c r="B1675" t="s">
        <v>38087</v>
      </c>
      <c r="C1675" t="s">
        <v>38088</v>
      </c>
      <c r="D1675" t="s">
        <v>38089</v>
      </c>
      <c r="E1675" t="s">
        <v>38090</v>
      </c>
      <c r="F1675" t="s">
        <v>38091</v>
      </c>
      <c r="G1675" t="s">
        <v>38092</v>
      </c>
      <c r="H1675" t="s">
        <v>38093</v>
      </c>
      <c r="I1675" t="s">
        <v>38094</v>
      </c>
      <c r="J1675" t="s">
        <v>38095</v>
      </c>
      <c r="K1675" t="s">
        <v>38096</v>
      </c>
      <c r="L1675" t="s">
        <v>38097</v>
      </c>
      <c r="M1675" t="s">
        <v>38098</v>
      </c>
      <c r="N1675" t="s">
        <v>38099</v>
      </c>
      <c r="O1675">
        <f>-539.9025732421 -4.40219685860211 -661.206210770776</f>
        <v>-1205.5109808714781</v>
      </c>
      <c r="P1675">
        <f>-528.984140996792 -38.7414876941939 -363.378205370832</f>
        <v>-931.10383406181791</v>
      </c>
      <c r="Q1675" t="s">
        <v>38100</v>
      </c>
      <c r="R1675" t="s">
        <v>38101</v>
      </c>
      <c r="S1675" t="s">
        <v>38102</v>
      </c>
      <c r="T1675" t="s">
        <v>38103</v>
      </c>
      <c r="U1675" t="s">
        <v>38104</v>
      </c>
      <c r="V1675" t="s">
        <v>38105</v>
      </c>
      <c r="W1675" t="s">
        <v>38106</v>
      </c>
      <c r="X1675" t="s">
        <v>38107</v>
      </c>
      <c r="Y1675" t="s">
        <v>38108</v>
      </c>
    </row>
    <row r="1676" spans="1:25" x14ac:dyDescent="0.3">
      <c r="A1676">
        <v>83750</v>
      </c>
      <c r="B1676" t="s">
        <v>38109</v>
      </c>
      <c r="C1676" t="s">
        <v>38110</v>
      </c>
      <c r="D1676" t="s">
        <v>38111</v>
      </c>
      <c r="E1676" t="s">
        <v>38112</v>
      </c>
      <c r="F1676" t="s">
        <v>38113</v>
      </c>
      <c r="G1676" t="s">
        <v>38114</v>
      </c>
      <c r="H1676" t="s">
        <v>38115</v>
      </c>
      <c r="I1676" t="s">
        <v>38116</v>
      </c>
      <c r="J1676" t="s">
        <v>38117</v>
      </c>
      <c r="K1676" t="s">
        <v>38118</v>
      </c>
      <c r="L1676" t="s">
        <v>38119</v>
      </c>
      <c r="M1676" t="s">
        <v>38120</v>
      </c>
      <c r="N1676" t="s">
        <v>38121</v>
      </c>
      <c r="O1676">
        <f>-541.048154522642 -4.25978694385026 -661.354151411912</f>
        <v>-1206.6620928784041</v>
      </c>
      <c r="P1676">
        <f>-530.227691504258 -41.7025039451423 -363.896710087493</f>
        <v>-935.82690553689326</v>
      </c>
      <c r="Q1676" t="s">
        <v>38122</v>
      </c>
      <c r="R1676" t="s">
        <v>38123</v>
      </c>
      <c r="S1676" t="s">
        <v>38124</v>
      </c>
      <c r="T1676" t="s">
        <v>38125</v>
      </c>
      <c r="U1676" t="s">
        <v>38126</v>
      </c>
      <c r="V1676" t="s">
        <v>38127</v>
      </c>
      <c r="W1676" t="s">
        <v>38128</v>
      </c>
      <c r="X1676" t="s">
        <v>38129</v>
      </c>
      <c r="Y1676" t="s">
        <v>38130</v>
      </c>
    </row>
    <row r="1677" spans="1:25" x14ac:dyDescent="0.3">
      <c r="A1677">
        <v>83800</v>
      </c>
      <c r="B1677" t="s">
        <v>38131</v>
      </c>
      <c r="C1677" t="s">
        <v>38132</v>
      </c>
      <c r="D1677" t="s">
        <v>38133</v>
      </c>
      <c r="E1677" t="s">
        <v>38134</v>
      </c>
      <c r="F1677" t="s">
        <v>38135</v>
      </c>
      <c r="G1677" t="s">
        <v>38136</v>
      </c>
      <c r="H1677" t="s">
        <v>38137</v>
      </c>
      <c r="I1677" t="s">
        <v>38138</v>
      </c>
      <c r="J1677" t="s">
        <v>38139</v>
      </c>
      <c r="K1677" t="s">
        <v>38140</v>
      </c>
      <c r="L1677" t="s">
        <v>38141</v>
      </c>
      <c r="M1677" t="s">
        <v>38142</v>
      </c>
      <c r="N1677" t="s">
        <v>38143</v>
      </c>
      <c r="O1677">
        <f>-541.62476084625 -4.15127553201819 -661.46213241118</f>
        <v>-1207.2381687894481</v>
      </c>
      <c r="P1677">
        <f>-530.893187781756 -42.4369292042186 -364.108808598952</f>
        <v>-937.43892558492655</v>
      </c>
      <c r="Q1677" t="s">
        <v>38144</v>
      </c>
      <c r="R1677" t="s">
        <v>38145</v>
      </c>
      <c r="S1677" t="s">
        <v>38146</v>
      </c>
      <c r="T1677" t="s">
        <v>38147</v>
      </c>
      <c r="U1677" t="s">
        <v>38148</v>
      </c>
      <c r="V1677" t="s">
        <v>38149</v>
      </c>
      <c r="W1677" t="s">
        <v>38150</v>
      </c>
      <c r="X1677" t="s">
        <v>38151</v>
      </c>
      <c r="Y1677" t="s">
        <v>38152</v>
      </c>
    </row>
    <row r="1678" spans="1:25" x14ac:dyDescent="0.3">
      <c r="A1678">
        <v>83850</v>
      </c>
      <c r="B1678" t="s">
        <v>38153</v>
      </c>
      <c r="C1678" t="s">
        <v>38154</v>
      </c>
      <c r="D1678" t="s">
        <v>38155</v>
      </c>
      <c r="E1678" t="s">
        <v>38156</v>
      </c>
      <c r="F1678" t="s">
        <v>38157</v>
      </c>
      <c r="G1678" t="s">
        <v>38158</v>
      </c>
      <c r="H1678" t="s">
        <v>38159</v>
      </c>
      <c r="I1678" t="s">
        <v>38160</v>
      </c>
      <c r="J1678" t="s">
        <v>38161</v>
      </c>
      <c r="K1678" t="s">
        <v>38162</v>
      </c>
      <c r="L1678" t="s">
        <v>38163</v>
      </c>
      <c r="M1678" t="s">
        <v>38164</v>
      </c>
      <c r="N1678" t="s">
        <v>38165</v>
      </c>
      <c r="O1678">
        <f>-542.146167057704 -4.06218244701358 -661.550186492143</f>
        <v>-1207.7585359968607</v>
      </c>
      <c r="P1678">
        <f>-531.574663400252 -43.0382146693219 -364.280713402095</f>
        <v>-938.89359147166886</v>
      </c>
      <c r="Q1678" t="s">
        <v>38166</v>
      </c>
      <c r="R1678" t="s">
        <v>38167</v>
      </c>
      <c r="S1678" t="s">
        <v>38168</v>
      </c>
      <c r="T1678" t="s">
        <v>38169</v>
      </c>
      <c r="U1678" t="s">
        <v>38170</v>
      </c>
      <c r="V1678" t="s">
        <v>38171</v>
      </c>
      <c r="W1678" t="s">
        <v>38172</v>
      </c>
      <c r="X1678" t="s">
        <v>38173</v>
      </c>
      <c r="Y1678" t="s">
        <v>38174</v>
      </c>
    </row>
    <row r="1679" spans="1:25" x14ac:dyDescent="0.3">
      <c r="A1679">
        <v>83900</v>
      </c>
      <c r="B1679" t="s">
        <v>38175</v>
      </c>
      <c r="C1679" t="s">
        <v>38176</v>
      </c>
      <c r="D1679" t="s">
        <v>38177</v>
      </c>
      <c r="E1679" t="s">
        <v>38178</v>
      </c>
      <c r="F1679" t="s">
        <v>38179</v>
      </c>
      <c r="G1679" t="s">
        <v>38180</v>
      </c>
      <c r="H1679" t="s">
        <v>38181</v>
      </c>
      <c r="I1679" t="s">
        <v>38182</v>
      </c>
      <c r="J1679" t="s">
        <v>38183</v>
      </c>
      <c r="K1679" t="s">
        <v>38184</v>
      </c>
      <c r="L1679" t="s">
        <v>38185</v>
      </c>
      <c r="M1679" t="s">
        <v>38186</v>
      </c>
      <c r="N1679" t="s">
        <v>38187</v>
      </c>
      <c r="O1679">
        <f>-543.170854741695 -3.99089453830265 -661.68289894197</f>
        <v>-1208.8446482219679</v>
      </c>
      <c r="P1679">
        <f>-532.777879566777 -43.0101121877215 -364.412853336408</f>
        <v>-940.20084509090634</v>
      </c>
      <c r="Q1679" t="s">
        <v>38188</v>
      </c>
      <c r="R1679" t="s">
        <v>38189</v>
      </c>
      <c r="S1679" t="s">
        <v>38190</v>
      </c>
      <c r="T1679" t="s">
        <v>38191</v>
      </c>
      <c r="U1679" t="s">
        <v>38192</v>
      </c>
      <c r="V1679" t="s">
        <v>38193</v>
      </c>
      <c r="W1679" t="s">
        <v>38194</v>
      </c>
      <c r="X1679" t="s">
        <v>38195</v>
      </c>
      <c r="Y1679" t="s">
        <v>38196</v>
      </c>
    </row>
    <row r="1680" spans="1:25" x14ac:dyDescent="0.3">
      <c r="A1680">
        <v>83950</v>
      </c>
      <c r="B1680" t="s">
        <v>38197</v>
      </c>
      <c r="C1680" t="s">
        <v>38198</v>
      </c>
      <c r="D1680" t="s">
        <v>38199</v>
      </c>
      <c r="E1680" t="s">
        <v>38200</v>
      </c>
      <c r="F1680" t="s">
        <v>38201</v>
      </c>
      <c r="G1680" t="s">
        <v>38202</v>
      </c>
      <c r="H1680" t="s">
        <v>38203</v>
      </c>
      <c r="I1680" t="s">
        <v>38204</v>
      </c>
      <c r="J1680" t="s">
        <v>38205</v>
      </c>
      <c r="K1680" t="s">
        <v>38206</v>
      </c>
      <c r="L1680" t="s">
        <v>38207</v>
      </c>
      <c r="M1680" t="s">
        <v>38208</v>
      </c>
      <c r="N1680" t="s">
        <v>38209</v>
      </c>
      <c r="O1680">
        <f>-543.609954896192 -4.05920495218993 -661.688369419537</f>
        <v>-1209.3575292679188</v>
      </c>
      <c r="P1680">
        <f>-533.290100616466 -42.5426177076686 -364.345887961898</f>
        <v>-940.17860628603262</v>
      </c>
      <c r="Q1680" t="s">
        <v>38210</v>
      </c>
      <c r="R1680" t="s">
        <v>38211</v>
      </c>
      <c r="S1680" t="s">
        <v>38212</v>
      </c>
      <c r="T1680" t="s">
        <v>38213</v>
      </c>
      <c r="U1680" t="s">
        <v>38214</v>
      </c>
      <c r="V1680" t="s">
        <v>38215</v>
      </c>
      <c r="W1680" t="s">
        <v>38216</v>
      </c>
      <c r="X1680" t="s">
        <v>38217</v>
      </c>
      <c r="Y1680" t="s">
        <v>38218</v>
      </c>
    </row>
    <row r="1681" spans="1:25" x14ac:dyDescent="0.3">
      <c r="A1681">
        <v>84000</v>
      </c>
      <c r="B1681" t="s">
        <v>38219</v>
      </c>
      <c r="C1681" t="s">
        <v>38220</v>
      </c>
      <c r="D1681" t="s">
        <v>38221</v>
      </c>
      <c r="E1681" t="s">
        <v>38222</v>
      </c>
      <c r="F1681" t="s">
        <v>38223</v>
      </c>
      <c r="G1681" t="s">
        <v>38224</v>
      </c>
      <c r="H1681" t="s">
        <v>38225</v>
      </c>
      <c r="I1681" t="s">
        <v>38226</v>
      </c>
      <c r="J1681" t="s">
        <v>38227</v>
      </c>
      <c r="K1681" t="s">
        <v>38228</v>
      </c>
      <c r="L1681" t="s">
        <v>38229</v>
      </c>
      <c r="M1681" t="s">
        <v>38230</v>
      </c>
      <c r="N1681" t="s">
        <v>38231</v>
      </c>
      <c r="O1681">
        <f>-544.804799208902 -4.21561879333944 -661.637912944393</f>
        <v>-1210.6583309466344</v>
      </c>
      <c r="P1681">
        <f>-533.79116172452 -41.8212134810549 -364.208048186009</f>
        <v>-939.82042339158386</v>
      </c>
      <c r="Q1681" t="s">
        <v>38232</v>
      </c>
      <c r="R1681" t="s">
        <v>38233</v>
      </c>
      <c r="S1681" t="s">
        <v>38234</v>
      </c>
      <c r="T1681" t="s">
        <v>38235</v>
      </c>
      <c r="U1681" t="s">
        <v>38236</v>
      </c>
      <c r="V1681" t="s">
        <v>38237</v>
      </c>
      <c r="W1681" t="s">
        <v>38238</v>
      </c>
      <c r="X1681" t="s">
        <v>38239</v>
      </c>
      <c r="Y1681" t="s">
        <v>38240</v>
      </c>
    </row>
    <row r="1682" spans="1:25" x14ac:dyDescent="0.3">
      <c r="A1682">
        <v>84050</v>
      </c>
      <c r="B1682" t="s">
        <v>38241</v>
      </c>
      <c r="C1682" t="s">
        <v>38242</v>
      </c>
      <c r="D1682" t="s">
        <v>38243</v>
      </c>
      <c r="E1682" t="s">
        <v>38244</v>
      </c>
      <c r="F1682" t="s">
        <v>38245</v>
      </c>
      <c r="G1682" t="s">
        <v>38246</v>
      </c>
      <c r="H1682" t="s">
        <v>38247</v>
      </c>
      <c r="I1682" t="s">
        <v>38248</v>
      </c>
      <c r="J1682" t="s">
        <v>38249</v>
      </c>
      <c r="K1682" t="s">
        <v>38250</v>
      </c>
      <c r="L1682" t="s">
        <v>38251</v>
      </c>
      <c r="M1682" t="s">
        <v>38252</v>
      </c>
      <c r="N1682" t="s">
        <v>38253</v>
      </c>
      <c r="O1682">
        <f>-545.485775531125 -4.36605949131194 -661.684242774409</f>
        <v>-1211.5360777968458</v>
      </c>
      <c r="P1682">
        <f>-534.020390902763 -42.350092407075 -364.319571624692</f>
        <v>-940.69005493452994</v>
      </c>
      <c r="Q1682" t="s">
        <v>38254</v>
      </c>
      <c r="R1682" t="s">
        <v>38255</v>
      </c>
      <c r="S1682" t="s">
        <v>38256</v>
      </c>
      <c r="T1682" t="s">
        <v>38257</v>
      </c>
      <c r="U1682" t="s">
        <v>38258</v>
      </c>
      <c r="V1682" t="s">
        <v>38259</v>
      </c>
      <c r="W1682" t="s">
        <v>38260</v>
      </c>
      <c r="X1682" t="s">
        <v>38261</v>
      </c>
      <c r="Y1682" t="s">
        <v>38262</v>
      </c>
    </row>
    <row r="1683" spans="1:25" x14ac:dyDescent="0.3">
      <c r="A1683">
        <v>84100</v>
      </c>
      <c r="B1683" t="s">
        <v>38263</v>
      </c>
      <c r="C1683" t="s">
        <v>38264</v>
      </c>
      <c r="D1683" t="s">
        <v>38265</v>
      </c>
      <c r="E1683" t="s">
        <v>38266</v>
      </c>
      <c r="F1683" t="s">
        <v>38267</v>
      </c>
      <c r="G1683" t="s">
        <v>38268</v>
      </c>
      <c r="H1683" t="s">
        <v>38269</v>
      </c>
      <c r="I1683" t="s">
        <v>38270</v>
      </c>
      <c r="J1683" t="s">
        <v>38271</v>
      </c>
      <c r="K1683" t="s">
        <v>38272</v>
      </c>
      <c r="L1683" t="s">
        <v>38273</v>
      </c>
      <c r="M1683" t="s">
        <v>38274</v>
      </c>
      <c r="N1683" t="s">
        <v>38275</v>
      </c>
      <c r="O1683">
        <f>-546.786566287942 -4.68773298661154 -661.735524233398</f>
        <v>-1213.2098235079516</v>
      </c>
      <c r="P1683">
        <f>-534.601672766002 -43.5913240240488 -364.518330737545</f>
        <v>-942.71132752759581</v>
      </c>
      <c r="Q1683" t="s">
        <v>38276</v>
      </c>
      <c r="R1683" t="s">
        <v>38277</v>
      </c>
      <c r="S1683" t="s">
        <v>38278</v>
      </c>
      <c r="T1683" t="s">
        <v>38279</v>
      </c>
      <c r="U1683" t="s">
        <v>38280</v>
      </c>
      <c r="V1683" t="s">
        <v>38281</v>
      </c>
      <c r="W1683" t="s">
        <v>38282</v>
      </c>
      <c r="X1683" t="s">
        <v>38283</v>
      </c>
      <c r="Y1683" t="s">
        <v>38284</v>
      </c>
    </row>
    <row r="1684" spans="1:25" x14ac:dyDescent="0.3">
      <c r="A1684">
        <v>84150</v>
      </c>
      <c r="B1684" t="s">
        <v>38285</v>
      </c>
      <c r="C1684" t="s">
        <v>38286</v>
      </c>
      <c r="D1684" t="s">
        <v>38287</v>
      </c>
      <c r="E1684" t="s">
        <v>38288</v>
      </c>
      <c r="F1684" t="s">
        <v>38289</v>
      </c>
      <c r="G1684" t="s">
        <v>38290</v>
      </c>
      <c r="H1684" t="s">
        <v>38291</v>
      </c>
      <c r="I1684" t="s">
        <v>38292</v>
      </c>
      <c r="J1684" t="s">
        <v>38293</v>
      </c>
      <c r="K1684" t="s">
        <v>38294</v>
      </c>
      <c r="L1684" t="s">
        <v>38295</v>
      </c>
      <c r="M1684" t="s">
        <v>38296</v>
      </c>
      <c r="N1684" t="s">
        <v>38297</v>
      </c>
      <c r="O1684">
        <f>-547.412613232937 -4.93304677058586 -661.71706789979</f>
        <v>-1214.0627279033129</v>
      </c>
      <c r="P1684">
        <f>-534.991901657424 -44.1979011377302 -364.557209105235</f>
        <v>-943.74701190038923</v>
      </c>
      <c r="Q1684" t="s">
        <v>38298</v>
      </c>
      <c r="R1684" t="s">
        <v>38299</v>
      </c>
      <c r="S1684" t="s">
        <v>38300</v>
      </c>
      <c r="T1684" t="s">
        <v>38301</v>
      </c>
      <c r="U1684" t="s">
        <v>38302</v>
      </c>
      <c r="V1684" t="s">
        <v>38303</v>
      </c>
      <c r="W1684" t="s">
        <v>38304</v>
      </c>
      <c r="X1684" t="s">
        <v>38305</v>
      </c>
      <c r="Y1684" t="s">
        <v>38306</v>
      </c>
    </row>
    <row r="1685" spans="1:25" x14ac:dyDescent="0.3">
      <c r="A1685">
        <v>84200</v>
      </c>
      <c r="B1685" t="s">
        <v>38307</v>
      </c>
      <c r="C1685" t="s">
        <v>38308</v>
      </c>
      <c r="D1685" t="s">
        <v>38309</v>
      </c>
      <c r="E1685" t="s">
        <v>38310</v>
      </c>
      <c r="F1685" t="s">
        <v>38311</v>
      </c>
      <c r="G1685" t="s">
        <v>38312</v>
      </c>
      <c r="H1685" t="s">
        <v>38313</v>
      </c>
      <c r="I1685" t="s">
        <v>38314</v>
      </c>
      <c r="J1685" t="s">
        <v>38315</v>
      </c>
      <c r="K1685" t="s">
        <v>38316</v>
      </c>
      <c r="L1685" t="s">
        <v>38317</v>
      </c>
      <c r="M1685" t="s">
        <v>38318</v>
      </c>
      <c r="N1685" t="s">
        <v>38319</v>
      </c>
      <c r="O1685">
        <f>-548.682942431284 -5.16387800993084 -661.706386682239</f>
        <v>-1215.5532071234538</v>
      </c>
      <c r="P1685">
        <f>-535.736969907611 -44.6247804620293 -364.594795289702</f>
        <v>-944.95654565934228</v>
      </c>
      <c r="Q1685" t="s">
        <v>38320</v>
      </c>
      <c r="R1685" t="s">
        <v>38321</v>
      </c>
      <c r="S1685" t="s">
        <v>38322</v>
      </c>
      <c r="T1685" t="s">
        <v>38323</v>
      </c>
      <c r="U1685" t="s">
        <v>38324</v>
      </c>
      <c r="V1685" t="s">
        <v>38325</v>
      </c>
      <c r="W1685" t="s">
        <v>38326</v>
      </c>
      <c r="X1685" t="s">
        <v>38327</v>
      </c>
      <c r="Y1685" t="s">
        <v>38328</v>
      </c>
    </row>
    <row r="1686" spans="1:25" x14ac:dyDescent="0.3">
      <c r="A1686">
        <v>84250</v>
      </c>
      <c r="B1686" t="s">
        <v>38329</v>
      </c>
      <c r="C1686" t="s">
        <v>38330</v>
      </c>
      <c r="D1686" t="s">
        <v>38331</v>
      </c>
      <c r="E1686" t="s">
        <v>38332</v>
      </c>
      <c r="F1686" t="s">
        <v>38333</v>
      </c>
      <c r="G1686" t="s">
        <v>38334</v>
      </c>
      <c r="H1686" t="s">
        <v>38335</v>
      </c>
      <c r="I1686" t="s">
        <v>38336</v>
      </c>
      <c r="J1686" t="s">
        <v>38337</v>
      </c>
      <c r="K1686" t="s">
        <v>38338</v>
      </c>
      <c r="L1686" t="s">
        <v>38339</v>
      </c>
      <c r="M1686" t="s">
        <v>38340</v>
      </c>
      <c r="N1686" t="s">
        <v>38341</v>
      </c>
      <c r="O1686">
        <f>-549.720855350294 -5.61621309861721 -661.594076557898</f>
        <v>-1216.9311450068092</v>
      </c>
      <c r="P1686">
        <f>-536.503683040634 -44.7090800364815 -364.445842414632</f>
        <v>-945.65860549174749</v>
      </c>
      <c r="Q1686" t="s">
        <v>38342</v>
      </c>
      <c r="R1686" t="s">
        <v>38343</v>
      </c>
      <c r="S1686" t="s">
        <v>38344</v>
      </c>
      <c r="T1686" t="s">
        <v>38345</v>
      </c>
      <c r="U1686" t="s">
        <v>38346</v>
      </c>
      <c r="V1686" t="s">
        <v>38347</v>
      </c>
      <c r="W1686" t="s">
        <v>38348</v>
      </c>
      <c r="X1686" t="s">
        <v>38349</v>
      </c>
      <c r="Y1686" t="s">
        <v>38350</v>
      </c>
    </row>
    <row r="1687" spans="1:25" x14ac:dyDescent="0.3">
      <c r="A1687">
        <v>84300</v>
      </c>
      <c r="B1687" t="s">
        <v>38351</v>
      </c>
      <c r="C1687" t="s">
        <v>38352</v>
      </c>
      <c r="D1687" t="s">
        <v>38353</v>
      </c>
      <c r="E1687" t="s">
        <v>38354</v>
      </c>
      <c r="F1687" t="s">
        <v>38355</v>
      </c>
      <c r="G1687" t="s">
        <v>38356</v>
      </c>
      <c r="H1687" t="s">
        <v>38357</v>
      </c>
      <c r="I1687" t="s">
        <v>38358</v>
      </c>
      <c r="J1687" t="s">
        <v>38359</v>
      </c>
      <c r="K1687" t="s">
        <v>38360</v>
      </c>
      <c r="L1687" t="s">
        <v>38361</v>
      </c>
      <c r="M1687" t="s">
        <v>38362</v>
      </c>
      <c r="N1687" t="s">
        <v>38363</v>
      </c>
      <c r="O1687">
        <f>-550.163540721581 -5.85488954045945 -661.482122995129</f>
        <v>-1217.5005532571695</v>
      </c>
      <c r="P1687">
        <f>-536.789324650298 -44.7546507943673 -364.315500094921</f>
        <v>-945.85947553958636</v>
      </c>
      <c r="Q1687" t="s">
        <v>38364</v>
      </c>
      <c r="R1687" t="s">
        <v>38365</v>
      </c>
      <c r="S1687" t="s">
        <v>38366</v>
      </c>
      <c r="T1687" t="s">
        <v>38367</v>
      </c>
      <c r="U1687" t="s">
        <v>38368</v>
      </c>
      <c r="V1687" t="s">
        <v>38369</v>
      </c>
      <c r="W1687" t="s">
        <v>38370</v>
      </c>
      <c r="X1687" t="s">
        <v>38371</v>
      </c>
      <c r="Y1687" t="s">
        <v>38372</v>
      </c>
    </row>
    <row r="1688" spans="1:25" x14ac:dyDescent="0.3">
      <c r="A1688">
        <v>84350</v>
      </c>
      <c r="B1688" t="s">
        <v>38373</v>
      </c>
      <c r="C1688" t="s">
        <v>38374</v>
      </c>
      <c r="D1688" t="s">
        <v>38375</v>
      </c>
      <c r="E1688" t="s">
        <v>38376</v>
      </c>
      <c r="F1688" t="s">
        <v>38377</v>
      </c>
      <c r="G1688" t="s">
        <v>38378</v>
      </c>
      <c r="H1688" t="s">
        <v>38379</v>
      </c>
      <c r="I1688" t="s">
        <v>38380</v>
      </c>
      <c r="J1688" t="s">
        <v>38381</v>
      </c>
      <c r="K1688" t="s">
        <v>38382</v>
      </c>
      <c r="L1688" t="s">
        <v>38383</v>
      </c>
      <c r="M1688" t="s">
        <v>38384</v>
      </c>
      <c r="N1688" t="s">
        <v>38385</v>
      </c>
      <c r="O1688">
        <f>-550.597647109233 -6.0685574173599 -661.334914094537</f>
        <v>-1218.00111862113</v>
      </c>
      <c r="P1688">
        <f>-537.119231419184 -44.8176589473417 -364.15337315275</f>
        <v>-946.0902635192756</v>
      </c>
      <c r="Q1688" t="s">
        <v>38386</v>
      </c>
      <c r="R1688" t="s">
        <v>38387</v>
      </c>
      <c r="S1688" t="s">
        <v>38388</v>
      </c>
      <c r="T1688" t="s">
        <v>38389</v>
      </c>
      <c r="U1688" t="s">
        <v>38390</v>
      </c>
      <c r="V1688" t="s">
        <v>38391</v>
      </c>
      <c r="W1688" t="s">
        <v>38392</v>
      </c>
      <c r="X1688" t="s">
        <v>38393</v>
      </c>
      <c r="Y1688" t="s">
        <v>38394</v>
      </c>
    </row>
    <row r="1689" spans="1:25" x14ac:dyDescent="0.3">
      <c r="A1689">
        <v>84400</v>
      </c>
      <c r="B1689" t="s">
        <v>38395</v>
      </c>
      <c r="C1689" t="s">
        <v>38396</v>
      </c>
      <c r="D1689" t="s">
        <v>38397</v>
      </c>
      <c r="E1689" t="s">
        <v>38398</v>
      </c>
      <c r="F1689" t="s">
        <v>38399</v>
      </c>
      <c r="G1689" t="s">
        <v>38400</v>
      </c>
      <c r="H1689" t="s">
        <v>38401</v>
      </c>
      <c r="I1689" t="s">
        <v>38402</v>
      </c>
      <c r="J1689" t="s">
        <v>38403</v>
      </c>
      <c r="K1689" t="s">
        <v>38404</v>
      </c>
      <c r="L1689" t="s">
        <v>38405</v>
      </c>
      <c r="M1689" t="s">
        <v>38406</v>
      </c>
      <c r="N1689" t="s">
        <v>38407</v>
      </c>
      <c r="O1689">
        <f>-551.45756361981 -6.4733799321491 -661.084099188892</f>
        <v>-1219.0150427408512</v>
      </c>
      <c r="P1689">
        <f>-537.849878515307 -44.682050198737 -363.838529165545</f>
        <v>-946.37045787958891</v>
      </c>
      <c r="Q1689" t="s">
        <v>38408</v>
      </c>
      <c r="R1689" t="s">
        <v>38409</v>
      </c>
      <c r="S1689" t="s">
        <v>38410</v>
      </c>
      <c r="T1689" t="s">
        <v>38411</v>
      </c>
      <c r="U1689" t="s">
        <v>38412</v>
      </c>
      <c r="V1689" t="s">
        <v>38413</v>
      </c>
      <c r="W1689" t="s">
        <v>38414</v>
      </c>
      <c r="X1689" t="s">
        <v>38415</v>
      </c>
      <c r="Y1689" t="s">
        <v>38416</v>
      </c>
    </row>
    <row r="1690" spans="1:25" x14ac:dyDescent="0.3">
      <c r="A1690">
        <v>84450</v>
      </c>
      <c r="B1690" t="s">
        <v>38417</v>
      </c>
      <c r="C1690" t="s">
        <v>38418</v>
      </c>
      <c r="D1690" t="s">
        <v>38419</v>
      </c>
      <c r="E1690" t="s">
        <v>38420</v>
      </c>
      <c r="F1690" t="s">
        <v>38421</v>
      </c>
      <c r="G1690" t="s">
        <v>38422</v>
      </c>
      <c r="H1690" t="s">
        <v>38423</v>
      </c>
      <c r="I1690" t="s">
        <v>38424</v>
      </c>
      <c r="J1690" t="s">
        <v>38425</v>
      </c>
      <c r="K1690" t="s">
        <v>38426</v>
      </c>
      <c r="L1690" t="s">
        <v>38427</v>
      </c>
      <c r="M1690" t="s">
        <v>38428</v>
      </c>
      <c r="N1690" t="s">
        <v>38429</v>
      </c>
      <c r="O1690">
        <f>-552.509359058869 -6.73796571130083 -660.886206379296</f>
        <v>-1220.1335311494659</v>
      </c>
      <c r="P1690">
        <f>-538.459045053989 -44.431297467585 -363.595496943114</f>
        <v>-946.48583946468796</v>
      </c>
      <c r="Q1690" t="s">
        <v>38430</v>
      </c>
      <c r="R1690" t="s">
        <v>38431</v>
      </c>
      <c r="S1690" t="s">
        <v>38432</v>
      </c>
      <c r="T1690" t="s">
        <v>38433</v>
      </c>
      <c r="U1690" t="s">
        <v>38434</v>
      </c>
      <c r="V1690" t="s">
        <v>38435</v>
      </c>
      <c r="W1690" t="s">
        <v>38436</v>
      </c>
      <c r="X1690" t="s">
        <v>38437</v>
      </c>
      <c r="Y1690" t="s">
        <v>38438</v>
      </c>
    </row>
    <row r="1691" spans="1:25" x14ac:dyDescent="0.3">
      <c r="A1691">
        <v>84500</v>
      </c>
      <c r="B1691" t="s">
        <v>38439</v>
      </c>
      <c r="C1691" t="s">
        <v>38440</v>
      </c>
      <c r="D1691" t="s">
        <v>38441</v>
      </c>
      <c r="E1691" t="s">
        <v>38442</v>
      </c>
      <c r="F1691" t="s">
        <v>38443</v>
      </c>
      <c r="G1691" t="s">
        <v>38444</v>
      </c>
      <c r="H1691" t="s">
        <v>38445</v>
      </c>
      <c r="I1691" t="s">
        <v>38446</v>
      </c>
      <c r="J1691" t="s">
        <v>38447</v>
      </c>
      <c r="K1691" t="s">
        <v>38448</v>
      </c>
      <c r="L1691" t="s">
        <v>38449</v>
      </c>
      <c r="M1691" t="s">
        <v>38450</v>
      </c>
      <c r="N1691" t="s">
        <v>38451</v>
      </c>
      <c r="O1691">
        <f>-553.013118804583 -6.91946288077452 -660.784022178435</f>
        <v>-1220.7166038637924</v>
      </c>
      <c r="P1691">
        <f>-538.754657300655 -44.321581269659 -363.466397861131</f>
        <v>-946.54263643144498</v>
      </c>
      <c r="Q1691" t="s">
        <v>38452</v>
      </c>
      <c r="R1691" t="s">
        <v>38453</v>
      </c>
      <c r="S1691" t="s">
        <v>38454</v>
      </c>
      <c r="T1691" t="s">
        <v>38455</v>
      </c>
      <c r="U1691" t="s">
        <v>38456</v>
      </c>
      <c r="V1691" t="s">
        <v>38457</v>
      </c>
      <c r="W1691" t="s">
        <v>38458</v>
      </c>
      <c r="X1691" t="s">
        <v>38459</v>
      </c>
      <c r="Y1691" t="s">
        <v>38460</v>
      </c>
    </row>
    <row r="1692" spans="1:25" x14ac:dyDescent="0.3">
      <c r="A1692">
        <v>84550</v>
      </c>
      <c r="B1692" t="s">
        <v>38461</v>
      </c>
      <c r="C1692" t="s">
        <v>38462</v>
      </c>
      <c r="D1692" t="s">
        <v>38463</v>
      </c>
      <c r="E1692" t="s">
        <v>38464</v>
      </c>
      <c r="F1692" t="s">
        <v>38465</v>
      </c>
      <c r="G1692" t="s">
        <v>38466</v>
      </c>
      <c r="H1692" t="s">
        <v>38467</v>
      </c>
      <c r="I1692" t="s">
        <v>38468</v>
      </c>
      <c r="J1692" t="s">
        <v>38469</v>
      </c>
      <c r="K1692" t="s">
        <v>38470</v>
      </c>
      <c r="L1692" t="s">
        <v>38471</v>
      </c>
      <c r="M1692" t="s">
        <v>38472</v>
      </c>
      <c r="N1692" t="s">
        <v>38473</v>
      </c>
      <c r="O1692">
        <f>-553.489916252967 -7.08417518843044 -660.681723688686</f>
        <v>-1221.2558151300834</v>
      </c>
      <c r="P1692">
        <f>-539.049019988834 -44.2980618702156 -363.349289020982</f>
        <v>-946.69637088003151</v>
      </c>
      <c r="Q1692" t="s">
        <v>38474</v>
      </c>
      <c r="R1692" t="s">
        <v>38475</v>
      </c>
      <c r="S1692" t="s">
        <v>38476</v>
      </c>
      <c r="T1692" t="s">
        <v>38477</v>
      </c>
      <c r="U1692" t="s">
        <v>38478</v>
      </c>
      <c r="V1692" t="s">
        <v>38479</v>
      </c>
      <c r="W1692" t="s">
        <v>38480</v>
      </c>
      <c r="X1692" t="s">
        <v>38481</v>
      </c>
      <c r="Y1692" t="s">
        <v>38482</v>
      </c>
    </row>
    <row r="1693" spans="1:25" x14ac:dyDescent="0.3">
      <c r="A1693">
        <v>84600</v>
      </c>
      <c r="B1693" t="s">
        <v>38483</v>
      </c>
      <c r="C1693" t="s">
        <v>38484</v>
      </c>
      <c r="D1693" t="s">
        <v>38485</v>
      </c>
      <c r="E1693" t="s">
        <v>38486</v>
      </c>
      <c r="F1693" t="s">
        <v>38487</v>
      </c>
      <c r="G1693" t="s">
        <v>38488</v>
      </c>
      <c r="H1693" t="s">
        <v>38489</v>
      </c>
      <c r="I1693" t="s">
        <v>38490</v>
      </c>
      <c r="J1693" t="s">
        <v>38491</v>
      </c>
      <c r="K1693" t="s">
        <v>38492</v>
      </c>
      <c r="L1693" t="s">
        <v>38493</v>
      </c>
      <c r="M1693" t="s">
        <v>38494</v>
      </c>
      <c r="N1693" t="s">
        <v>38495</v>
      </c>
      <c r="O1693">
        <f>-554.115349168895 -7.36445704347761 -660.514962504132</f>
        <v>-1221.9947687165045</v>
      </c>
      <c r="P1693">
        <f>-539.533597520121 -44.1975634969529 -363.142130380501</f>
        <v>-946.8732913975748</v>
      </c>
      <c r="Q1693" t="s">
        <v>38496</v>
      </c>
      <c r="R1693" t="s">
        <v>38497</v>
      </c>
      <c r="S1693" t="s">
        <v>38498</v>
      </c>
      <c r="T1693" t="s">
        <v>38499</v>
      </c>
      <c r="U1693" t="s">
        <v>38500</v>
      </c>
      <c r="V1693" t="s">
        <v>38501</v>
      </c>
      <c r="W1693" t="s">
        <v>38502</v>
      </c>
      <c r="X1693" t="s">
        <v>38503</v>
      </c>
      <c r="Y1693" t="s">
        <v>38504</v>
      </c>
    </row>
    <row r="1694" spans="1:25" x14ac:dyDescent="0.3">
      <c r="A1694">
        <v>84650</v>
      </c>
      <c r="B1694" t="s">
        <v>38505</v>
      </c>
      <c r="C1694" t="s">
        <v>38506</v>
      </c>
      <c r="D1694" t="s">
        <v>38507</v>
      </c>
      <c r="E1694" t="s">
        <v>38508</v>
      </c>
      <c r="F1694" t="s">
        <v>38509</v>
      </c>
      <c r="G1694" t="s">
        <v>38510</v>
      </c>
      <c r="H1694" t="s">
        <v>38511</v>
      </c>
      <c r="I1694" t="s">
        <v>38512</v>
      </c>
      <c r="J1694" t="s">
        <v>38513</v>
      </c>
      <c r="K1694" t="s">
        <v>38514</v>
      </c>
      <c r="L1694" t="s">
        <v>38515</v>
      </c>
      <c r="M1694" t="s">
        <v>38516</v>
      </c>
      <c r="N1694" t="s">
        <v>38517</v>
      </c>
      <c r="O1694">
        <f>-554.375109955725 -7.6313068838499 -660.32929525156</f>
        <v>-1222.3357120911348</v>
      </c>
      <c r="P1694">
        <f>-539.588132050456 -44.1236850211506 -362.924301520282</f>
        <v>-946.63611859188859</v>
      </c>
      <c r="Q1694" t="s">
        <v>38518</v>
      </c>
      <c r="R1694" t="s">
        <v>38519</v>
      </c>
      <c r="S1694" t="s">
        <v>38520</v>
      </c>
      <c r="T1694" t="s">
        <v>38521</v>
      </c>
      <c r="U1694" t="s">
        <v>38522</v>
      </c>
      <c r="V1694" t="s">
        <v>38523</v>
      </c>
      <c r="W1694" t="s">
        <v>38524</v>
      </c>
      <c r="X1694" t="s">
        <v>38525</v>
      </c>
      <c r="Y1694" t="s">
        <v>38526</v>
      </c>
    </row>
    <row r="1695" spans="1:25" x14ac:dyDescent="0.3">
      <c r="A1695">
        <v>84700</v>
      </c>
      <c r="B1695" t="s">
        <v>38527</v>
      </c>
      <c r="C1695" t="s">
        <v>38528</v>
      </c>
      <c r="D1695" t="s">
        <v>38529</v>
      </c>
      <c r="E1695" t="s">
        <v>38530</v>
      </c>
      <c r="F1695" t="s">
        <v>38531</v>
      </c>
      <c r="G1695" t="s">
        <v>38532</v>
      </c>
      <c r="H1695" t="s">
        <v>38533</v>
      </c>
      <c r="I1695" t="s">
        <v>38534</v>
      </c>
      <c r="J1695" t="s">
        <v>38535</v>
      </c>
      <c r="K1695" t="s">
        <v>38536</v>
      </c>
      <c r="L1695" t="s">
        <v>38537</v>
      </c>
      <c r="M1695" t="s">
        <v>38538</v>
      </c>
      <c r="N1695" t="s">
        <v>38539</v>
      </c>
      <c r="O1695">
        <f>-554.395896914187 -7.84092124473682 -660.224607196893</f>
        <v>-1222.4614253558168</v>
      </c>
      <c r="P1695">
        <f>-539.41229624365 -44.1087880453204 -362.802152566871</f>
        <v>-946.32323685584129</v>
      </c>
      <c r="Q1695" t="s">
        <v>38540</v>
      </c>
      <c r="R1695" t="s">
        <v>38541</v>
      </c>
      <c r="S1695" t="s">
        <v>38542</v>
      </c>
      <c r="T1695" t="s">
        <v>38543</v>
      </c>
      <c r="U1695" t="s">
        <v>38544</v>
      </c>
      <c r="V1695" t="s">
        <v>38545</v>
      </c>
      <c r="W1695" t="s">
        <v>38546</v>
      </c>
      <c r="X1695" t="s">
        <v>38547</v>
      </c>
      <c r="Y1695" t="s">
        <v>38548</v>
      </c>
    </row>
    <row r="1696" spans="1:25" x14ac:dyDescent="0.3">
      <c r="A1696">
        <v>84750</v>
      </c>
      <c r="B1696" t="s">
        <v>38549</v>
      </c>
      <c r="C1696" t="s">
        <v>38550</v>
      </c>
      <c r="D1696" t="s">
        <v>38551</v>
      </c>
      <c r="E1696" t="s">
        <v>38552</v>
      </c>
      <c r="F1696" t="s">
        <v>38553</v>
      </c>
      <c r="G1696" t="s">
        <v>38554</v>
      </c>
      <c r="H1696" t="s">
        <v>38555</v>
      </c>
      <c r="I1696" t="s">
        <v>38556</v>
      </c>
      <c r="J1696" t="s">
        <v>38557</v>
      </c>
      <c r="K1696" t="s">
        <v>38558</v>
      </c>
      <c r="L1696" t="s">
        <v>38559</v>
      </c>
      <c r="M1696" t="s">
        <v>38560</v>
      </c>
      <c r="N1696" t="s">
        <v>38561</v>
      </c>
      <c r="O1696">
        <f>-554.325981733874 -7.92438859350841 -660.145839193359</f>
        <v>-1222.3962095207414</v>
      </c>
      <c r="P1696">
        <f>-539.14119900152 -44.015088278104 -362.712013708002</f>
        <v>-945.86830098762607</v>
      </c>
      <c r="Q1696" t="s">
        <v>38562</v>
      </c>
      <c r="R1696" t="s">
        <v>38563</v>
      </c>
      <c r="S1696" t="s">
        <v>38564</v>
      </c>
      <c r="T1696" t="s">
        <v>38565</v>
      </c>
      <c r="U1696" t="s">
        <v>38566</v>
      </c>
      <c r="V1696" t="s">
        <v>38567</v>
      </c>
      <c r="W1696" t="s">
        <v>38568</v>
      </c>
      <c r="X1696" t="s">
        <v>38569</v>
      </c>
      <c r="Y1696" t="s">
        <v>38570</v>
      </c>
    </row>
    <row r="1697" spans="1:25" x14ac:dyDescent="0.3">
      <c r="A1697">
        <v>84800</v>
      </c>
      <c r="B1697" t="s">
        <v>38571</v>
      </c>
      <c r="C1697" t="s">
        <v>38572</v>
      </c>
      <c r="D1697" t="s">
        <v>38573</v>
      </c>
      <c r="E1697" t="s">
        <v>38574</v>
      </c>
      <c r="F1697" t="s">
        <v>38575</v>
      </c>
      <c r="G1697" t="s">
        <v>38576</v>
      </c>
      <c r="H1697" t="s">
        <v>38577</v>
      </c>
      <c r="I1697" t="s">
        <v>38578</v>
      </c>
      <c r="J1697" t="s">
        <v>38579</v>
      </c>
      <c r="K1697" t="s">
        <v>38580</v>
      </c>
      <c r="L1697" t="s">
        <v>38581</v>
      </c>
      <c r="M1697" t="s">
        <v>38582</v>
      </c>
      <c r="N1697" t="s">
        <v>38583</v>
      </c>
      <c r="O1697">
        <f>-554.122571837625 -8.10947514034592 -660.036021801901</f>
        <v>-1222.268068779872</v>
      </c>
      <c r="P1697">
        <f>-539.027265482811 -43.6262386182932 -362.528531477821</f>
        <v>-945.18203557892525</v>
      </c>
      <c r="Q1697" t="s">
        <v>38584</v>
      </c>
      <c r="R1697" t="s">
        <v>38585</v>
      </c>
      <c r="S1697" t="s">
        <v>38586</v>
      </c>
      <c r="T1697" t="s">
        <v>38587</v>
      </c>
      <c r="U1697" t="s">
        <v>38588</v>
      </c>
      <c r="V1697" t="s">
        <v>38589</v>
      </c>
      <c r="W1697" t="s">
        <v>38590</v>
      </c>
      <c r="X1697" t="s">
        <v>38591</v>
      </c>
      <c r="Y1697" t="s">
        <v>38592</v>
      </c>
    </row>
    <row r="1698" spans="1:25" x14ac:dyDescent="0.3">
      <c r="A1698">
        <v>84850</v>
      </c>
      <c r="B1698" t="s">
        <v>38593</v>
      </c>
      <c r="C1698" t="s">
        <v>38594</v>
      </c>
      <c r="D1698" t="s">
        <v>38595</v>
      </c>
      <c r="E1698" t="s">
        <v>38596</v>
      </c>
      <c r="F1698" t="s">
        <v>38597</v>
      </c>
      <c r="G1698" t="s">
        <v>38598</v>
      </c>
      <c r="H1698" t="s">
        <v>38599</v>
      </c>
      <c r="I1698" t="s">
        <v>38600</v>
      </c>
      <c r="J1698" t="s">
        <v>38601</v>
      </c>
      <c r="K1698" t="s">
        <v>38602</v>
      </c>
      <c r="L1698" t="s">
        <v>38603</v>
      </c>
      <c r="M1698" t="s">
        <v>38604</v>
      </c>
      <c r="N1698" t="s">
        <v>38605</v>
      </c>
      <c r="O1698">
        <f>-554.097132681082 -8.38353303515373 -659.918058047028</f>
        <v>-1222.3987237632637</v>
      </c>
      <c r="P1698">
        <f>-538.676660442025 -43.5948557577933 -362.39089924283</f>
        <v>-944.66241544264835</v>
      </c>
      <c r="Q1698" t="s">
        <v>38606</v>
      </c>
      <c r="R1698" t="s">
        <v>38607</v>
      </c>
      <c r="S1698" t="s">
        <v>38608</v>
      </c>
      <c r="T1698" t="s">
        <v>38609</v>
      </c>
      <c r="U1698" t="s">
        <v>38610</v>
      </c>
      <c r="V1698" t="s">
        <v>38611</v>
      </c>
      <c r="W1698" t="s">
        <v>38612</v>
      </c>
      <c r="X1698" t="s">
        <v>38613</v>
      </c>
      <c r="Y1698" t="s">
        <v>38614</v>
      </c>
    </row>
    <row r="1699" spans="1:25" x14ac:dyDescent="0.3">
      <c r="A1699">
        <v>84900</v>
      </c>
      <c r="B1699" t="s">
        <v>38615</v>
      </c>
      <c r="C1699" t="s">
        <v>38616</v>
      </c>
      <c r="D1699" t="s">
        <v>38617</v>
      </c>
      <c r="E1699" t="s">
        <v>38618</v>
      </c>
      <c r="F1699" t="s">
        <v>38619</v>
      </c>
      <c r="G1699" t="s">
        <v>38620</v>
      </c>
      <c r="H1699" t="s">
        <v>38621</v>
      </c>
      <c r="I1699" t="s">
        <v>38622</v>
      </c>
      <c r="J1699" t="s">
        <v>38623</v>
      </c>
      <c r="K1699" t="s">
        <v>38624</v>
      </c>
      <c r="L1699" t="s">
        <v>38625</v>
      </c>
      <c r="M1699" t="s">
        <v>38626</v>
      </c>
      <c r="N1699" t="s">
        <v>38627</v>
      </c>
      <c r="O1699">
        <f>-554.173213128217 -8.4759763310883 -659.861338051345</f>
        <v>-1222.5105275106503</v>
      </c>
      <c r="P1699">
        <f>-538.434150476896 -43.3266297833068 -362.308420565325</f>
        <v>-944.06920082552779</v>
      </c>
      <c r="Q1699" t="s">
        <v>38628</v>
      </c>
      <c r="R1699" t="s">
        <v>38629</v>
      </c>
      <c r="S1699" t="s">
        <v>38630</v>
      </c>
      <c r="T1699" t="s">
        <v>38631</v>
      </c>
      <c r="U1699" t="s">
        <v>38632</v>
      </c>
      <c r="V1699" t="s">
        <v>38633</v>
      </c>
      <c r="W1699" t="s">
        <v>38634</v>
      </c>
      <c r="X1699" t="s">
        <v>38635</v>
      </c>
      <c r="Y1699" t="s">
        <v>38636</v>
      </c>
    </row>
    <row r="1700" spans="1:25" x14ac:dyDescent="0.3">
      <c r="A1700">
        <v>84950</v>
      </c>
      <c r="B1700" t="s">
        <v>38637</v>
      </c>
      <c r="C1700" t="s">
        <v>38638</v>
      </c>
      <c r="D1700" t="s">
        <v>38639</v>
      </c>
      <c r="E1700" t="s">
        <v>38640</v>
      </c>
      <c r="F1700" t="s">
        <v>38641</v>
      </c>
      <c r="G1700" t="s">
        <v>38642</v>
      </c>
      <c r="H1700" t="s">
        <v>38643</v>
      </c>
      <c r="I1700" t="s">
        <v>38644</v>
      </c>
      <c r="J1700" t="s">
        <v>38645</v>
      </c>
      <c r="K1700" t="s">
        <v>38646</v>
      </c>
      <c r="L1700" t="s">
        <v>38647</v>
      </c>
      <c r="M1700" t="s">
        <v>38648</v>
      </c>
      <c r="N1700" t="s">
        <v>38649</v>
      </c>
      <c r="O1700">
        <f>-554.56133586577 -8.63392448376089 -659.819606167268</f>
        <v>-1223.014866516799</v>
      </c>
      <c r="P1700">
        <f>-538.160488250585 -43.0056535122058 -362.246767531213</f>
        <v>-943.41290929400373</v>
      </c>
      <c r="Q1700" t="s">
        <v>38650</v>
      </c>
      <c r="R1700" t="s">
        <v>38651</v>
      </c>
      <c r="S1700" t="s">
        <v>38652</v>
      </c>
      <c r="T1700" t="s">
        <v>38653</v>
      </c>
      <c r="U1700" t="s">
        <v>38654</v>
      </c>
      <c r="V1700" t="s">
        <v>38655</v>
      </c>
      <c r="W1700" t="s">
        <v>38656</v>
      </c>
      <c r="X1700" t="s">
        <v>38657</v>
      </c>
      <c r="Y1700" t="s">
        <v>38658</v>
      </c>
    </row>
    <row r="1701" spans="1:25" x14ac:dyDescent="0.3">
      <c r="A1701">
        <v>85000</v>
      </c>
      <c r="B1701" t="s">
        <v>38659</v>
      </c>
      <c r="C1701" t="s">
        <v>38660</v>
      </c>
      <c r="D1701" t="s">
        <v>38661</v>
      </c>
      <c r="E1701" t="s">
        <v>38662</v>
      </c>
      <c r="F1701" t="s">
        <v>38663</v>
      </c>
      <c r="G1701" t="s">
        <v>38664</v>
      </c>
      <c r="H1701" t="s">
        <v>38665</v>
      </c>
      <c r="I1701" t="s">
        <v>38666</v>
      </c>
      <c r="J1701" t="s">
        <v>38667</v>
      </c>
      <c r="K1701" t="s">
        <v>38668</v>
      </c>
      <c r="L1701" t="s">
        <v>38669</v>
      </c>
      <c r="M1701" t="s">
        <v>38670</v>
      </c>
      <c r="N1701" t="s">
        <v>38671</v>
      </c>
      <c r="O1701">
        <f>-554.697534418331 -8.76025322026203 -659.829234994701</f>
        <v>-1223.2870226332939</v>
      </c>
      <c r="P1701">
        <f>-538.199775533274 -42.922424927594 -362.237774218089</f>
        <v>-943.35997467895686</v>
      </c>
      <c r="Q1701" t="s">
        <v>38672</v>
      </c>
      <c r="R1701" t="s">
        <v>38673</v>
      </c>
      <c r="S1701" t="s">
        <v>38674</v>
      </c>
      <c r="T1701" t="s">
        <v>38675</v>
      </c>
      <c r="U1701" t="s">
        <v>38676</v>
      </c>
      <c r="V1701" t="s">
        <v>38677</v>
      </c>
      <c r="W1701" t="s">
        <v>38678</v>
      </c>
      <c r="X1701" t="s">
        <v>38679</v>
      </c>
      <c r="Y1701" t="s">
        <v>38680</v>
      </c>
    </row>
    <row r="1702" spans="1:25" x14ac:dyDescent="0.3">
      <c r="A1702">
        <v>85050</v>
      </c>
      <c r="B1702" t="s">
        <v>38681</v>
      </c>
      <c r="C1702" t="s">
        <v>38682</v>
      </c>
      <c r="D1702" t="s">
        <v>38683</v>
      </c>
      <c r="E1702" t="s">
        <v>38684</v>
      </c>
      <c r="F1702" t="s">
        <v>38685</v>
      </c>
      <c r="G1702" t="s">
        <v>38686</v>
      </c>
      <c r="H1702" t="s">
        <v>38687</v>
      </c>
      <c r="I1702" t="s">
        <v>38688</v>
      </c>
      <c r="J1702" t="s">
        <v>38689</v>
      </c>
      <c r="K1702" t="s">
        <v>38690</v>
      </c>
      <c r="L1702" t="s">
        <v>38691</v>
      </c>
      <c r="M1702" t="s">
        <v>38692</v>
      </c>
      <c r="N1702" t="s">
        <v>38693</v>
      </c>
      <c r="O1702">
        <f>-555.190517438126 -9.0399752160954 -659.760584191781</f>
        <v>-1223.9910768460024</v>
      </c>
      <c r="P1702">
        <f>-538.53705035728 -42.9187283109236 -362.145317496325</f>
        <v>-943.6010961645286</v>
      </c>
      <c r="Q1702" t="s">
        <v>38694</v>
      </c>
      <c r="R1702" t="s">
        <v>38695</v>
      </c>
      <c r="S1702" t="s">
        <v>38696</v>
      </c>
      <c r="T1702" t="s">
        <v>38697</v>
      </c>
      <c r="U1702" t="s">
        <v>38698</v>
      </c>
      <c r="V1702" t="s">
        <v>38699</v>
      </c>
      <c r="W1702" t="s">
        <v>38700</v>
      </c>
      <c r="X1702" t="s">
        <v>38701</v>
      </c>
      <c r="Y1702" t="s">
        <v>38702</v>
      </c>
    </row>
    <row r="1703" spans="1:25" x14ac:dyDescent="0.3">
      <c r="A1703">
        <v>85100</v>
      </c>
      <c r="B1703" t="s">
        <v>38703</v>
      </c>
      <c r="C1703" t="s">
        <v>38704</v>
      </c>
      <c r="D1703" t="s">
        <v>38705</v>
      </c>
      <c r="E1703" t="s">
        <v>38706</v>
      </c>
      <c r="F1703" t="s">
        <v>38707</v>
      </c>
      <c r="G1703" t="s">
        <v>38708</v>
      </c>
      <c r="H1703" t="s">
        <v>38709</v>
      </c>
      <c r="I1703" t="s">
        <v>38710</v>
      </c>
      <c r="J1703" t="s">
        <v>38711</v>
      </c>
      <c r="K1703" t="s">
        <v>38712</v>
      </c>
      <c r="L1703" t="s">
        <v>38713</v>
      </c>
      <c r="M1703" t="s">
        <v>38714</v>
      </c>
      <c r="N1703" t="s">
        <v>38715</v>
      </c>
      <c r="O1703">
        <f>-555.513532093337 -9.15496831268297 -659.718266176117</f>
        <v>-1224.3867665821369</v>
      </c>
      <c r="P1703">
        <f>-538.698790907106 -42.7297628525512 -362.077568031808</f>
        <v>-943.50612179146515</v>
      </c>
      <c r="Q1703" t="s">
        <v>38716</v>
      </c>
      <c r="R1703" t="s">
        <v>38717</v>
      </c>
      <c r="S1703" t="s">
        <v>38718</v>
      </c>
      <c r="T1703" t="s">
        <v>38719</v>
      </c>
      <c r="U1703" t="s">
        <v>38720</v>
      </c>
      <c r="V1703" t="s">
        <v>38721</v>
      </c>
      <c r="W1703" t="s">
        <v>38722</v>
      </c>
      <c r="X1703" t="s">
        <v>38723</v>
      </c>
      <c r="Y1703" t="s">
        <v>38724</v>
      </c>
    </row>
    <row r="1704" spans="1:25" x14ac:dyDescent="0.3">
      <c r="A1704">
        <v>85150</v>
      </c>
      <c r="B1704" t="s">
        <v>38725</v>
      </c>
      <c r="C1704" t="s">
        <v>38726</v>
      </c>
      <c r="D1704" t="s">
        <v>38727</v>
      </c>
      <c r="E1704" t="s">
        <v>38728</v>
      </c>
      <c r="F1704" t="s">
        <v>38729</v>
      </c>
      <c r="G1704" t="s">
        <v>38730</v>
      </c>
      <c r="H1704" t="s">
        <v>38731</v>
      </c>
      <c r="I1704" t="s">
        <v>38732</v>
      </c>
      <c r="J1704" t="s">
        <v>38733</v>
      </c>
      <c r="K1704" t="s">
        <v>38734</v>
      </c>
      <c r="L1704" t="s">
        <v>38735</v>
      </c>
      <c r="M1704" t="s">
        <v>38736</v>
      </c>
      <c r="N1704" t="s">
        <v>38737</v>
      </c>
      <c r="O1704">
        <f>-555.812376336417 -9.26473876990053 -659.690360158198</f>
        <v>-1224.7674752645155</v>
      </c>
      <c r="P1704">
        <f>-538.884694487861 -42.5937264734505 -362.028452932467</f>
        <v>-943.50687389377845</v>
      </c>
      <c r="Q1704" t="s">
        <v>38738</v>
      </c>
      <c r="R1704" t="s">
        <v>38739</v>
      </c>
      <c r="S1704" t="s">
        <v>38740</v>
      </c>
      <c r="T1704" t="s">
        <v>38741</v>
      </c>
      <c r="U1704" t="s">
        <v>38742</v>
      </c>
      <c r="V1704" t="s">
        <v>38743</v>
      </c>
      <c r="W1704" t="s">
        <v>38744</v>
      </c>
      <c r="X1704" t="s">
        <v>38745</v>
      </c>
      <c r="Y1704" t="s">
        <v>38746</v>
      </c>
    </row>
    <row r="1705" spans="1:25" x14ac:dyDescent="0.3">
      <c r="A1705">
        <v>85200</v>
      </c>
      <c r="B1705" t="s">
        <v>38747</v>
      </c>
      <c r="C1705" t="s">
        <v>38748</v>
      </c>
      <c r="D1705" t="s">
        <v>38749</v>
      </c>
      <c r="E1705" t="s">
        <v>38750</v>
      </c>
      <c r="F1705" t="s">
        <v>38751</v>
      </c>
      <c r="G1705" t="s">
        <v>38752</v>
      </c>
      <c r="H1705" t="s">
        <v>38753</v>
      </c>
      <c r="I1705" t="s">
        <v>38754</v>
      </c>
      <c r="J1705" t="s">
        <v>38755</v>
      </c>
      <c r="K1705" t="s">
        <v>38756</v>
      </c>
      <c r="L1705" t="s">
        <v>38757</v>
      </c>
      <c r="M1705" t="s">
        <v>38758</v>
      </c>
      <c r="N1705" t="s">
        <v>38759</v>
      </c>
      <c r="O1705">
        <f>-556.548323116275 -9.59865324657562 -659.643297199094</f>
        <v>-1225.7902735619446</v>
      </c>
      <c r="P1705">
        <f>-539.432517676985 -42.8278737580356 -361.98099106602</f>
        <v>-944.24138250104056</v>
      </c>
      <c r="Q1705" t="s">
        <v>38760</v>
      </c>
      <c r="R1705" t="s">
        <v>38761</v>
      </c>
      <c r="S1705" t="s">
        <v>38762</v>
      </c>
      <c r="T1705" t="s">
        <v>38763</v>
      </c>
      <c r="U1705" t="s">
        <v>38764</v>
      </c>
      <c r="V1705" t="s">
        <v>38765</v>
      </c>
      <c r="W1705" t="s">
        <v>38766</v>
      </c>
      <c r="X1705" t="s">
        <v>38767</v>
      </c>
      <c r="Y1705" t="s">
        <v>38768</v>
      </c>
    </row>
    <row r="1706" spans="1:25" x14ac:dyDescent="0.3">
      <c r="A1706">
        <v>85250</v>
      </c>
      <c r="B1706" t="s">
        <v>38769</v>
      </c>
      <c r="C1706" t="s">
        <v>38770</v>
      </c>
      <c r="D1706" t="s">
        <v>38771</v>
      </c>
      <c r="E1706" t="s">
        <v>38772</v>
      </c>
      <c r="F1706" t="s">
        <v>38773</v>
      </c>
      <c r="G1706" t="s">
        <v>38774</v>
      </c>
      <c r="H1706" t="s">
        <v>38775</v>
      </c>
      <c r="I1706" t="s">
        <v>38776</v>
      </c>
      <c r="J1706" t="s">
        <v>38777</v>
      </c>
      <c r="K1706" t="s">
        <v>38778</v>
      </c>
      <c r="L1706" t="s">
        <v>38779</v>
      </c>
      <c r="M1706" t="s">
        <v>38780</v>
      </c>
      <c r="N1706" t="s">
        <v>38781</v>
      </c>
      <c r="O1706">
        <f>-557.480762713971 -9.98966794933881 -659.643200235218</f>
        <v>-1227.1136308985278</v>
      </c>
      <c r="P1706">
        <f>-540.374170965676 -43.4104548506934 -362.001798000216</f>
        <v>-945.7864238165854</v>
      </c>
      <c r="Q1706" t="s">
        <v>38782</v>
      </c>
      <c r="R1706" t="s">
        <v>38783</v>
      </c>
      <c r="S1706" t="s">
        <v>38784</v>
      </c>
      <c r="T1706" t="s">
        <v>38785</v>
      </c>
      <c r="U1706" t="s">
        <v>38786</v>
      </c>
      <c r="V1706" t="s">
        <v>38787</v>
      </c>
      <c r="W1706" t="s">
        <v>38788</v>
      </c>
      <c r="X1706" t="s">
        <v>38789</v>
      </c>
      <c r="Y1706" t="s">
        <v>38790</v>
      </c>
    </row>
    <row r="1707" spans="1:25" x14ac:dyDescent="0.3">
      <c r="A1707">
        <v>85300</v>
      </c>
      <c r="B1707" t="s">
        <v>38791</v>
      </c>
      <c r="C1707" t="s">
        <v>38792</v>
      </c>
      <c r="D1707" t="s">
        <v>38793</v>
      </c>
      <c r="E1707" t="s">
        <v>38794</v>
      </c>
      <c r="F1707" t="s">
        <v>38795</v>
      </c>
      <c r="G1707" t="s">
        <v>38796</v>
      </c>
      <c r="H1707" t="s">
        <v>38797</v>
      </c>
      <c r="I1707" t="s">
        <v>38798</v>
      </c>
      <c r="J1707" t="s">
        <v>38799</v>
      </c>
      <c r="K1707" t="s">
        <v>38800</v>
      </c>
      <c r="L1707" t="s">
        <v>38801</v>
      </c>
      <c r="M1707" t="s">
        <v>38802</v>
      </c>
      <c r="N1707" t="s">
        <v>38803</v>
      </c>
      <c r="O1707">
        <f>-557.92091178375 -10.1615481870595 -659.666632127776</f>
        <v>-1227.7490920985854</v>
      </c>
      <c r="P1707">
        <f>-540.606832434275 -43.7548246608565 -362.056737382642</f>
        <v>-946.41839447777352</v>
      </c>
      <c r="Q1707" t="s">
        <v>38804</v>
      </c>
      <c r="R1707" t="s">
        <v>38805</v>
      </c>
      <c r="S1707" t="s">
        <v>38806</v>
      </c>
      <c r="T1707" t="s">
        <v>38807</v>
      </c>
      <c r="U1707" t="s">
        <v>38808</v>
      </c>
      <c r="V1707" t="s">
        <v>38809</v>
      </c>
      <c r="W1707" t="s">
        <v>38810</v>
      </c>
      <c r="X1707" t="s">
        <v>38811</v>
      </c>
      <c r="Y1707" t="s">
        <v>38812</v>
      </c>
    </row>
    <row r="1708" spans="1:25" x14ac:dyDescent="0.3">
      <c r="A1708">
        <v>85350</v>
      </c>
      <c r="B1708" t="s">
        <v>38813</v>
      </c>
      <c r="C1708" t="s">
        <v>38814</v>
      </c>
      <c r="D1708" t="s">
        <v>38815</v>
      </c>
      <c r="E1708" t="s">
        <v>38816</v>
      </c>
      <c r="F1708" t="s">
        <v>38817</v>
      </c>
      <c r="G1708" t="s">
        <v>38818</v>
      </c>
      <c r="H1708" t="s">
        <v>38819</v>
      </c>
      <c r="I1708" t="s">
        <v>38820</v>
      </c>
      <c r="J1708" t="s">
        <v>38821</v>
      </c>
      <c r="K1708" t="s">
        <v>38822</v>
      </c>
      <c r="L1708" t="s">
        <v>38823</v>
      </c>
      <c r="M1708" t="s">
        <v>38824</v>
      </c>
      <c r="N1708" t="s">
        <v>38825</v>
      </c>
      <c r="O1708">
        <f>-558.708543553152 -10.5050481665924 -659.704033424285</f>
        <v>-1228.9176251440294</v>
      </c>
      <c r="P1708">
        <f>-540.981007893904 -44.237567720063 -362.134143571095</f>
        <v>-947.35271918506203</v>
      </c>
      <c r="Q1708" t="s">
        <v>38826</v>
      </c>
      <c r="R1708" t="s">
        <v>38827</v>
      </c>
      <c r="S1708" t="s">
        <v>38828</v>
      </c>
      <c r="T1708" t="s">
        <v>38829</v>
      </c>
      <c r="U1708" t="s">
        <v>38830</v>
      </c>
      <c r="V1708" t="s">
        <v>38831</v>
      </c>
      <c r="W1708" t="s">
        <v>38832</v>
      </c>
      <c r="X1708" t="s">
        <v>38833</v>
      </c>
      <c r="Y1708" t="s">
        <v>38834</v>
      </c>
    </row>
    <row r="1709" spans="1:25" x14ac:dyDescent="0.3">
      <c r="A1709">
        <v>85400</v>
      </c>
      <c r="B1709" t="s">
        <v>38835</v>
      </c>
      <c r="C1709" t="s">
        <v>38836</v>
      </c>
      <c r="D1709" t="s">
        <v>38837</v>
      </c>
      <c r="E1709" t="s">
        <v>38838</v>
      </c>
      <c r="F1709" t="s">
        <v>38839</v>
      </c>
      <c r="G1709" t="s">
        <v>38840</v>
      </c>
      <c r="H1709" t="s">
        <v>38841</v>
      </c>
      <c r="I1709" t="s">
        <v>38842</v>
      </c>
      <c r="J1709" t="s">
        <v>38843</v>
      </c>
      <c r="K1709" t="s">
        <v>38844</v>
      </c>
      <c r="L1709" t="s">
        <v>38845</v>
      </c>
      <c r="M1709" t="s">
        <v>38846</v>
      </c>
      <c r="N1709" t="s">
        <v>38847</v>
      </c>
      <c r="O1709">
        <f>-559.206983123767 -10.7635130914073 -659.676519395066</f>
        <v>-1229.6470156102403</v>
      </c>
      <c r="P1709">
        <f>-541.245062368226 -44.6678386609335 -362.14007103328</f>
        <v>-948.05297206243949</v>
      </c>
      <c r="Q1709" t="s">
        <v>38848</v>
      </c>
      <c r="R1709" t="s">
        <v>38849</v>
      </c>
      <c r="S1709" t="s">
        <v>38850</v>
      </c>
      <c r="T1709" t="s">
        <v>38851</v>
      </c>
      <c r="U1709" t="s">
        <v>38852</v>
      </c>
      <c r="V1709" t="s">
        <v>38853</v>
      </c>
      <c r="W1709" t="s">
        <v>38854</v>
      </c>
      <c r="X1709" t="s">
        <v>38855</v>
      </c>
      <c r="Y1709" t="s">
        <v>38856</v>
      </c>
    </row>
    <row r="1710" spans="1:25" x14ac:dyDescent="0.3">
      <c r="A1710">
        <v>85450</v>
      </c>
      <c r="B1710" t="s">
        <v>38857</v>
      </c>
      <c r="C1710" t="s">
        <v>38858</v>
      </c>
      <c r="D1710" t="s">
        <v>38859</v>
      </c>
      <c r="E1710" t="s">
        <v>38860</v>
      </c>
      <c r="F1710" t="s">
        <v>38861</v>
      </c>
      <c r="G1710" t="s">
        <v>38862</v>
      </c>
      <c r="H1710" t="s">
        <v>38863</v>
      </c>
      <c r="I1710" t="s">
        <v>38864</v>
      </c>
      <c r="J1710" t="s">
        <v>38865</v>
      </c>
      <c r="K1710" t="s">
        <v>38866</v>
      </c>
      <c r="L1710" t="s">
        <v>38867</v>
      </c>
      <c r="M1710" t="s">
        <v>38868</v>
      </c>
      <c r="N1710" t="s">
        <v>38869</v>
      </c>
      <c r="O1710">
        <f>-560.429613216738 -11.1378158647622 -659.648118894984</f>
        <v>-1231.2155479764842</v>
      </c>
      <c r="P1710">
        <f>-541.52274298836 -45.2295886579768 -362.191796039553</f>
        <v>-948.94412768588995</v>
      </c>
      <c r="Q1710" t="s">
        <v>38870</v>
      </c>
      <c r="R1710" t="s">
        <v>38871</v>
      </c>
      <c r="S1710" t="s">
        <v>38872</v>
      </c>
      <c r="T1710" t="s">
        <v>38873</v>
      </c>
      <c r="U1710" t="s">
        <v>38874</v>
      </c>
      <c r="V1710" t="s">
        <v>38875</v>
      </c>
      <c r="W1710" t="s">
        <v>38876</v>
      </c>
      <c r="X1710" t="s">
        <v>38877</v>
      </c>
      <c r="Y1710" t="s">
        <v>38878</v>
      </c>
    </row>
    <row r="1711" spans="1:25" x14ac:dyDescent="0.3">
      <c r="A1711">
        <v>85500</v>
      </c>
      <c r="B1711" t="s">
        <v>38879</v>
      </c>
      <c r="C1711" t="s">
        <v>38880</v>
      </c>
      <c r="D1711" t="s">
        <v>38881</v>
      </c>
      <c r="E1711" t="s">
        <v>38882</v>
      </c>
      <c r="F1711" t="s">
        <v>38883</v>
      </c>
      <c r="G1711" t="s">
        <v>38884</v>
      </c>
      <c r="H1711" t="s">
        <v>38885</v>
      </c>
      <c r="I1711" t="s">
        <v>38886</v>
      </c>
      <c r="J1711" t="s">
        <v>38887</v>
      </c>
      <c r="K1711" t="s">
        <v>38888</v>
      </c>
      <c r="L1711" t="s">
        <v>38889</v>
      </c>
      <c r="M1711" t="s">
        <v>38890</v>
      </c>
      <c r="N1711" t="s">
        <v>38891</v>
      </c>
      <c r="O1711">
        <f>-561.338761503853 -11.283680929894 -659.623786416632</f>
        <v>-1232.2462288503789</v>
      </c>
      <c r="P1711">
        <f>-541.888743332612 -45.5508589179483 -362.222724613288</f>
        <v>-949.66232686384819</v>
      </c>
      <c r="Q1711" t="s">
        <v>38892</v>
      </c>
      <c r="R1711" t="s">
        <v>38893</v>
      </c>
      <c r="S1711" t="s">
        <v>38894</v>
      </c>
      <c r="T1711" t="s">
        <v>38895</v>
      </c>
      <c r="U1711" t="s">
        <v>38896</v>
      </c>
      <c r="V1711" t="s">
        <v>38897</v>
      </c>
      <c r="W1711" t="s">
        <v>38898</v>
      </c>
      <c r="X1711" t="s">
        <v>38899</v>
      </c>
      <c r="Y1711" t="s">
        <v>38900</v>
      </c>
    </row>
    <row r="1712" spans="1:25" x14ac:dyDescent="0.3">
      <c r="A1712">
        <v>85550</v>
      </c>
      <c r="B1712" t="s">
        <v>38901</v>
      </c>
      <c r="C1712" t="s">
        <v>38902</v>
      </c>
      <c r="D1712" t="s">
        <v>38903</v>
      </c>
      <c r="E1712" t="s">
        <v>38904</v>
      </c>
      <c r="F1712" t="s">
        <v>38905</v>
      </c>
      <c r="G1712" t="s">
        <v>38906</v>
      </c>
      <c r="H1712" t="s">
        <v>38907</v>
      </c>
      <c r="I1712" t="s">
        <v>38908</v>
      </c>
      <c r="J1712" t="s">
        <v>38909</v>
      </c>
      <c r="K1712" t="s">
        <v>38910</v>
      </c>
      <c r="L1712" t="s">
        <v>38911</v>
      </c>
      <c r="M1712" t="s">
        <v>38912</v>
      </c>
      <c r="N1712" t="s">
        <v>38913</v>
      </c>
      <c r="O1712">
        <f>-562.432312376112 -11.4522526301428 -659.575472954743</f>
        <v>-1233.4600379609979</v>
      </c>
      <c r="P1712">
        <f>-542.265857798819 -45.8876733825632 -362.241522515928</f>
        <v>-950.39505369731023</v>
      </c>
      <c r="Q1712" t="s">
        <v>38914</v>
      </c>
      <c r="R1712" t="s">
        <v>38915</v>
      </c>
      <c r="S1712" t="s">
        <v>38916</v>
      </c>
      <c r="T1712" t="s">
        <v>38917</v>
      </c>
      <c r="U1712" t="s">
        <v>38918</v>
      </c>
      <c r="V1712" t="s">
        <v>38919</v>
      </c>
      <c r="W1712" t="s">
        <v>38920</v>
      </c>
      <c r="X1712" t="s">
        <v>38921</v>
      </c>
      <c r="Y1712" t="s">
        <v>38922</v>
      </c>
    </row>
    <row r="1713" spans="1:25" x14ac:dyDescent="0.3">
      <c r="A1713">
        <v>85600</v>
      </c>
      <c r="B1713" t="s">
        <v>38923</v>
      </c>
      <c r="C1713" t="s">
        <v>38924</v>
      </c>
      <c r="D1713" t="s">
        <v>38925</v>
      </c>
      <c r="E1713" t="s">
        <v>38926</v>
      </c>
      <c r="F1713" t="s">
        <v>38927</v>
      </c>
      <c r="G1713" t="s">
        <v>38928</v>
      </c>
      <c r="H1713" t="s">
        <v>38929</v>
      </c>
      <c r="I1713" t="s">
        <v>38930</v>
      </c>
      <c r="J1713" t="s">
        <v>38931</v>
      </c>
      <c r="K1713" t="s">
        <v>38932</v>
      </c>
      <c r="L1713" t="s">
        <v>38933</v>
      </c>
      <c r="M1713" t="s">
        <v>38934</v>
      </c>
      <c r="N1713" t="s">
        <v>38935</v>
      </c>
      <c r="O1713">
        <f>-564.171108479043 -11.2686929105414 -659.660193264704</f>
        <v>-1235.0999946542884</v>
      </c>
      <c r="P1713">
        <f>-542.968467807664 -45.9843708305505 -362.430871634003</f>
        <v>-951.3837102722174</v>
      </c>
      <c r="Q1713" t="s">
        <v>38936</v>
      </c>
      <c r="R1713" t="s">
        <v>38937</v>
      </c>
      <c r="S1713" t="s">
        <v>38938</v>
      </c>
      <c r="T1713" t="s">
        <v>38939</v>
      </c>
      <c r="U1713" t="s">
        <v>38940</v>
      </c>
      <c r="V1713" t="s">
        <v>38941</v>
      </c>
      <c r="W1713" t="s">
        <v>38942</v>
      </c>
      <c r="X1713" t="s">
        <v>38943</v>
      </c>
      <c r="Y1713" t="s">
        <v>38944</v>
      </c>
    </row>
    <row r="1714" spans="1:25" x14ac:dyDescent="0.3">
      <c r="A1714">
        <v>85650</v>
      </c>
      <c r="B1714" t="s">
        <v>38945</v>
      </c>
      <c r="C1714" t="s">
        <v>38946</v>
      </c>
      <c r="D1714" t="s">
        <v>38947</v>
      </c>
      <c r="E1714" t="s">
        <v>38948</v>
      </c>
      <c r="F1714" t="s">
        <v>38949</v>
      </c>
      <c r="G1714" t="s">
        <v>38950</v>
      </c>
      <c r="H1714" t="s">
        <v>38951</v>
      </c>
      <c r="I1714" t="s">
        <v>38952</v>
      </c>
      <c r="J1714" t="s">
        <v>38953</v>
      </c>
      <c r="K1714" t="s">
        <v>38954</v>
      </c>
      <c r="L1714" t="s">
        <v>38955</v>
      </c>
      <c r="M1714" t="s">
        <v>38956</v>
      </c>
      <c r="N1714" t="s">
        <v>38957</v>
      </c>
      <c r="O1714">
        <f>-565.03289853429 -11.1683574118135 -659.936516318698</f>
        <v>-1236.1377722648015</v>
      </c>
      <c r="P1714">
        <f>-544.500199461872 -45.9017882648191 -362.662214539323</f>
        <v>-953.06420226601404</v>
      </c>
      <c r="Q1714" t="s">
        <v>38958</v>
      </c>
      <c r="R1714" t="s">
        <v>38959</v>
      </c>
      <c r="S1714" t="s">
        <v>38960</v>
      </c>
      <c r="T1714" t="s">
        <v>38961</v>
      </c>
      <c r="U1714" t="s">
        <v>38962</v>
      </c>
      <c r="V1714" t="s">
        <v>38963</v>
      </c>
      <c r="W1714" t="s">
        <v>38964</v>
      </c>
      <c r="X1714" t="s">
        <v>38965</v>
      </c>
      <c r="Y1714" t="s">
        <v>38966</v>
      </c>
    </row>
    <row r="1715" spans="1:25" x14ac:dyDescent="0.3">
      <c r="A1715">
        <v>85700</v>
      </c>
      <c r="B1715" t="s">
        <v>38967</v>
      </c>
      <c r="C1715" t="s">
        <v>38968</v>
      </c>
      <c r="D1715" t="s">
        <v>38969</v>
      </c>
      <c r="E1715" t="s">
        <v>38970</v>
      </c>
      <c r="F1715" t="s">
        <v>38971</v>
      </c>
      <c r="G1715" t="s">
        <v>38972</v>
      </c>
      <c r="H1715" t="s">
        <v>38973</v>
      </c>
      <c r="I1715" t="s">
        <v>38974</v>
      </c>
      <c r="J1715" t="s">
        <v>38975</v>
      </c>
      <c r="K1715" t="s">
        <v>38976</v>
      </c>
      <c r="L1715" t="s">
        <v>38977</v>
      </c>
      <c r="M1715" t="s">
        <v>38978</v>
      </c>
      <c r="N1715" t="s">
        <v>38979</v>
      </c>
      <c r="O1715">
        <f>-565.43935650979 -11.0803670650644 -660.132902765382</f>
        <v>-1236.6526263402363</v>
      </c>
      <c r="P1715">
        <f>-544.987198579222 -46.1827863113263 -362.89638440827</f>
        <v>-954.06636929881824</v>
      </c>
      <c r="Q1715" t="s">
        <v>38980</v>
      </c>
      <c r="R1715" t="s">
        <v>38981</v>
      </c>
      <c r="S1715" t="s">
        <v>38982</v>
      </c>
      <c r="T1715" t="s">
        <v>38983</v>
      </c>
      <c r="U1715" t="s">
        <v>38984</v>
      </c>
      <c r="V1715" t="s">
        <v>38985</v>
      </c>
      <c r="W1715" t="s">
        <v>38986</v>
      </c>
      <c r="X1715" t="s">
        <v>38987</v>
      </c>
      <c r="Y1715" t="s">
        <v>38988</v>
      </c>
    </row>
    <row r="1716" spans="1:25" x14ac:dyDescent="0.3">
      <c r="A1716">
        <v>85750</v>
      </c>
      <c r="B1716" t="s">
        <v>38989</v>
      </c>
      <c r="C1716" t="s">
        <v>38990</v>
      </c>
      <c r="D1716" t="s">
        <v>38991</v>
      </c>
      <c r="E1716" t="s">
        <v>38992</v>
      </c>
      <c r="F1716" t="s">
        <v>38993</v>
      </c>
      <c r="G1716" t="s">
        <v>38994</v>
      </c>
      <c r="H1716" t="s">
        <v>38995</v>
      </c>
      <c r="I1716" t="s">
        <v>38996</v>
      </c>
      <c r="J1716" t="s">
        <v>38997</v>
      </c>
      <c r="K1716" t="s">
        <v>38998</v>
      </c>
      <c r="L1716" t="s">
        <v>38999</v>
      </c>
      <c r="M1716" t="s">
        <v>39000</v>
      </c>
      <c r="N1716" t="s">
        <v>39001</v>
      </c>
      <c r="O1716">
        <f>-565.898707180581 -10.8689686132116 -660.285124464479</f>
        <v>-1237.0528002582716</v>
      </c>
      <c r="P1716">
        <f>-545.746468259504 -46.2949004210557 -363.066516342319</f>
        <v>-955.10788502287869</v>
      </c>
      <c r="Q1716" t="s">
        <v>39002</v>
      </c>
      <c r="R1716" t="s">
        <v>39003</v>
      </c>
      <c r="S1716" t="s">
        <v>39004</v>
      </c>
      <c r="T1716" t="s">
        <v>39005</v>
      </c>
      <c r="U1716" t="s">
        <v>39006</v>
      </c>
      <c r="V1716" t="s">
        <v>39007</v>
      </c>
      <c r="W1716" t="s">
        <v>39008</v>
      </c>
      <c r="X1716" t="s">
        <v>39009</v>
      </c>
      <c r="Y1716" t="s">
        <v>39010</v>
      </c>
    </row>
    <row r="1717" spans="1:25" x14ac:dyDescent="0.3">
      <c r="A1717">
        <v>85800</v>
      </c>
      <c r="B1717" t="s">
        <v>39011</v>
      </c>
      <c r="C1717" t="s">
        <v>39012</v>
      </c>
      <c r="D1717" t="s">
        <v>39013</v>
      </c>
      <c r="E1717" t="s">
        <v>39014</v>
      </c>
      <c r="F1717" t="s">
        <v>39015</v>
      </c>
      <c r="G1717" t="s">
        <v>39016</v>
      </c>
      <c r="H1717" t="s">
        <v>39017</v>
      </c>
      <c r="I1717" t="s">
        <v>39018</v>
      </c>
      <c r="J1717" t="s">
        <v>39019</v>
      </c>
      <c r="K1717" t="s">
        <v>39020</v>
      </c>
      <c r="L1717" t="s">
        <v>39021</v>
      </c>
      <c r="M1717" t="s">
        <v>39022</v>
      </c>
      <c r="N1717" t="s">
        <v>39023</v>
      </c>
      <c r="O1717">
        <f>-566.173935229508 -10.7719978060356 -660.368899549166</f>
        <v>-1237.3148325847096</v>
      </c>
      <c r="P1717">
        <f>-545.922837621907 -46.275815855545 -363.166261796208</f>
        <v>-955.36491527366002</v>
      </c>
      <c r="Q1717" t="s">
        <v>39024</v>
      </c>
      <c r="R1717" t="s">
        <v>39025</v>
      </c>
      <c r="S1717" t="s">
        <v>39026</v>
      </c>
      <c r="T1717" t="s">
        <v>39027</v>
      </c>
      <c r="U1717" t="s">
        <v>39028</v>
      </c>
      <c r="V1717" t="s">
        <v>39029</v>
      </c>
      <c r="W1717" t="s">
        <v>39030</v>
      </c>
      <c r="X1717" t="s">
        <v>39031</v>
      </c>
      <c r="Y1717" t="s">
        <v>39032</v>
      </c>
    </row>
    <row r="1718" spans="1:25" x14ac:dyDescent="0.3">
      <c r="A1718">
        <v>85850</v>
      </c>
      <c r="B1718" t="s">
        <v>39033</v>
      </c>
      <c r="C1718" t="s">
        <v>39034</v>
      </c>
      <c r="D1718" t="s">
        <v>39035</v>
      </c>
      <c r="E1718" t="s">
        <v>39036</v>
      </c>
      <c r="F1718" t="s">
        <v>39037</v>
      </c>
      <c r="G1718" t="s">
        <v>39038</v>
      </c>
      <c r="H1718" t="s">
        <v>39039</v>
      </c>
      <c r="I1718" t="s">
        <v>39040</v>
      </c>
      <c r="J1718" t="s">
        <v>39041</v>
      </c>
      <c r="K1718" t="s">
        <v>39042</v>
      </c>
      <c r="L1718" t="s">
        <v>39043</v>
      </c>
      <c r="M1718" t="s">
        <v>39044</v>
      </c>
      <c r="N1718" t="s">
        <v>39045</v>
      </c>
      <c r="O1718">
        <f>-566.259936565832 -10.6970901889761 -660.414518493475</f>
        <v>-1237.3715452482832</v>
      </c>
      <c r="P1718">
        <f>-545.854887743058 -45.9783323560068 -363.195936072316</f>
        <v>-955.02915617138092</v>
      </c>
      <c r="Q1718" t="s">
        <v>39046</v>
      </c>
      <c r="R1718" t="s">
        <v>39047</v>
      </c>
      <c r="S1718" t="s">
        <v>39048</v>
      </c>
      <c r="T1718" t="s">
        <v>39049</v>
      </c>
      <c r="U1718" t="s">
        <v>39050</v>
      </c>
      <c r="V1718" t="s">
        <v>39051</v>
      </c>
      <c r="W1718" t="s">
        <v>39052</v>
      </c>
      <c r="X1718" t="s">
        <v>39053</v>
      </c>
      <c r="Y1718" t="s">
        <v>39054</v>
      </c>
    </row>
    <row r="1719" spans="1:25" x14ac:dyDescent="0.3">
      <c r="A1719">
        <v>85900</v>
      </c>
      <c r="B1719" t="s">
        <v>39055</v>
      </c>
      <c r="C1719" t="s">
        <v>39056</v>
      </c>
      <c r="D1719" t="s">
        <v>39057</v>
      </c>
      <c r="E1719" t="s">
        <v>39058</v>
      </c>
      <c r="F1719" t="s">
        <v>39059</v>
      </c>
      <c r="G1719" t="s">
        <v>39060</v>
      </c>
      <c r="H1719" t="s">
        <v>39061</v>
      </c>
      <c r="I1719" t="s">
        <v>39062</v>
      </c>
      <c r="J1719" t="s">
        <v>39063</v>
      </c>
      <c r="K1719" t="s">
        <v>39064</v>
      </c>
      <c r="L1719" t="s">
        <v>39065</v>
      </c>
      <c r="M1719" t="s">
        <v>39066</v>
      </c>
      <c r="N1719" t="s">
        <v>39067</v>
      </c>
      <c r="O1719">
        <f>-566.146434728859 -10.5971952027121 -660.42251154115</f>
        <v>-1237.1661414727212</v>
      </c>
      <c r="P1719">
        <f>-545.588065617788 -45.7355946056248 -363.197745335484</f>
        <v>-954.52140555889673</v>
      </c>
      <c r="Q1719" t="s">
        <v>39068</v>
      </c>
      <c r="R1719" t="s">
        <v>39069</v>
      </c>
      <c r="S1719" t="s">
        <v>39070</v>
      </c>
      <c r="T1719" t="s">
        <v>39071</v>
      </c>
      <c r="U1719" t="s">
        <v>39072</v>
      </c>
      <c r="V1719" t="s">
        <v>39073</v>
      </c>
      <c r="W1719" t="s">
        <v>39074</v>
      </c>
      <c r="X1719" t="s">
        <v>39075</v>
      </c>
      <c r="Y1719" t="s">
        <v>39076</v>
      </c>
    </row>
    <row r="1720" spans="1:25" x14ac:dyDescent="0.3">
      <c r="A1720">
        <v>85950</v>
      </c>
      <c r="B1720" t="s">
        <v>39077</v>
      </c>
      <c r="C1720" t="s">
        <v>39078</v>
      </c>
      <c r="D1720" t="s">
        <v>39079</v>
      </c>
      <c r="E1720" t="s">
        <v>39080</v>
      </c>
      <c r="F1720" t="s">
        <v>39081</v>
      </c>
      <c r="G1720" t="s">
        <v>39082</v>
      </c>
      <c r="H1720" t="s">
        <v>39083</v>
      </c>
      <c r="I1720" t="s">
        <v>39084</v>
      </c>
      <c r="J1720" t="s">
        <v>39085</v>
      </c>
      <c r="K1720" t="s">
        <v>39086</v>
      </c>
      <c r="L1720" t="s">
        <v>39087</v>
      </c>
      <c r="M1720" t="s">
        <v>39088</v>
      </c>
      <c r="N1720" t="s">
        <v>39089</v>
      </c>
      <c r="O1720">
        <f>-565.584277393853 -10.7037011270004 -660.423671116357</f>
        <v>-1236.7116496372105</v>
      </c>
      <c r="P1720">
        <f>-544.895232900349 -45.6789119207881 -363.188638928109</f>
        <v>-953.76278374924618</v>
      </c>
      <c r="Q1720" t="s">
        <v>39090</v>
      </c>
      <c r="R1720" t="s">
        <v>39091</v>
      </c>
      <c r="S1720" t="s">
        <v>39092</v>
      </c>
      <c r="T1720" t="s">
        <v>39093</v>
      </c>
      <c r="U1720" t="s">
        <v>39094</v>
      </c>
      <c r="V1720" t="s">
        <v>39095</v>
      </c>
      <c r="W1720" t="s">
        <v>39096</v>
      </c>
      <c r="X1720" t="s">
        <v>39097</v>
      </c>
      <c r="Y1720" t="s">
        <v>39098</v>
      </c>
    </row>
    <row r="1721" spans="1:25" x14ac:dyDescent="0.3">
      <c r="A1721">
        <v>86000</v>
      </c>
      <c r="B1721" t="s">
        <v>39099</v>
      </c>
      <c r="C1721" t="s">
        <v>39100</v>
      </c>
      <c r="D1721" t="s">
        <v>39101</v>
      </c>
      <c r="E1721" t="s">
        <v>39102</v>
      </c>
      <c r="F1721" t="s">
        <v>39103</v>
      </c>
      <c r="G1721" t="s">
        <v>39104</v>
      </c>
      <c r="H1721" t="s">
        <v>39105</v>
      </c>
      <c r="I1721" t="s">
        <v>39106</v>
      </c>
      <c r="J1721" t="s">
        <v>39107</v>
      </c>
      <c r="K1721" t="s">
        <v>39108</v>
      </c>
      <c r="L1721" t="s">
        <v>39109</v>
      </c>
      <c r="M1721" t="s">
        <v>39110</v>
      </c>
      <c r="N1721" t="s">
        <v>39111</v>
      </c>
      <c r="O1721">
        <f>-565.319499061164 -10.8337644363628 -660.42559383567</f>
        <v>-1236.578857333197</v>
      </c>
      <c r="P1721">
        <f>-544.492156011787 -45.6798659678614 -363.184983875167</f>
        <v>-953.35700585481527</v>
      </c>
      <c r="Q1721" t="s">
        <v>39112</v>
      </c>
      <c r="R1721" t="s">
        <v>39113</v>
      </c>
      <c r="S1721" t="s">
        <v>39114</v>
      </c>
      <c r="T1721" t="s">
        <v>39115</v>
      </c>
      <c r="U1721" t="s">
        <v>39116</v>
      </c>
      <c r="V1721" t="s">
        <v>39117</v>
      </c>
      <c r="W1721" t="s">
        <v>39118</v>
      </c>
      <c r="X1721" t="s">
        <v>39119</v>
      </c>
      <c r="Y1721" t="s">
        <v>39120</v>
      </c>
    </row>
    <row r="1722" spans="1:25" x14ac:dyDescent="0.3">
      <c r="A1722">
        <v>86050</v>
      </c>
      <c r="B1722" t="s">
        <v>39121</v>
      </c>
      <c r="C1722" t="s">
        <v>39122</v>
      </c>
      <c r="D1722" t="s">
        <v>39123</v>
      </c>
      <c r="E1722" t="s">
        <v>39124</v>
      </c>
      <c r="F1722" t="s">
        <v>39125</v>
      </c>
      <c r="G1722" t="s">
        <v>39126</v>
      </c>
      <c r="H1722" t="s">
        <v>39127</v>
      </c>
      <c r="I1722" t="s">
        <v>39128</v>
      </c>
      <c r="J1722" t="s">
        <v>39129</v>
      </c>
      <c r="K1722" t="s">
        <v>39130</v>
      </c>
      <c r="L1722" t="s">
        <v>39131</v>
      </c>
      <c r="M1722" t="s">
        <v>39132</v>
      </c>
      <c r="N1722" t="s">
        <v>39133</v>
      </c>
      <c r="O1722">
        <f>-564.987932146191 -10.8937823175149 -660.40345861054</f>
        <v>-1236.2851730742459</v>
      </c>
      <c r="P1722">
        <f>-544.251082830904 -45.5546567086039 -363.134884899887</f>
        <v>-952.94062443939492</v>
      </c>
      <c r="Q1722" t="s">
        <v>39134</v>
      </c>
      <c r="R1722" t="s">
        <v>39135</v>
      </c>
      <c r="S1722" t="s">
        <v>39136</v>
      </c>
      <c r="T1722" t="s">
        <v>39137</v>
      </c>
      <c r="U1722" t="s">
        <v>39138</v>
      </c>
      <c r="V1722" t="s">
        <v>39139</v>
      </c>
      <c r="W1722" t="s">
        <v>39140</v>
      </c>
      <c r="X1722" t="s">
        <v>39141</v>
      </c>
      <c r="Y1722" t="s">
        <v>39142</v>
      </c>
    </row>
    <row r="1723" spans="1:25" x14ac:dyDescent="0.3">
      <c r="A1723">
        <v>86100</v>
      </c>
      <c r="B1723" t="s">
        <v>39143</v>
      </c>
      <c r="C1723" t="s">
        <v>39144</v>
      </c>
      <c r="D1723" t="s">
        <v>39145</v>
      </c>
      <c r="E1723" t="s">
        <v>39146</v>
      </c>
      <c r="F1723" t="s">
        <v>39147</v>
      </c>
      <c r="G1723" t="s">
        <v>39148</v>
      </c>
      <c r="H1723" t="s">
        <v>39149</v>
      </c>
      <c r="I1723" t="s">
        <v>39150</v>
      </c>
      <c r="J1723" t="s">
        <v>39151</v>
      </c>
      <c r="K1723" t="s">
        <v>39152</v>
      </c>
      <c r="L1723" t="s">
        <v>39153</v>
      </c>
      <c r="M1723" t="s">
        <v>39154</v>
      </c>
      <c r="N1723" t="s">
        <v>39155</v>
      </c>
      <c r="O1723">
        <f>-564.583039416127 -10.9232392121201 -660.352253625143</f>
        <v>-1235.85853225339</v>
      </c>
      <c r="P1723">
        <f>-543.846857446683 -45.0402911880772 -363.020691458134</f>
        <v>-951.90784009289416</v>
      </c>
      <c r="Q1723" t="s">
        <v>39156</v>
      </c>
      <c r="R1723" t="s">
        <v>39157</v>
      </c>
      <c r="S1723" t="s">
        <v>39158</v>
      </c>
      <c r="T1723" t="s">
        <v>39159</v>
      </c>
      <c r="U1723" t="s">
        <v>39160</v>
      </c>
      <c r="V1723" t="s">
        <v>39161</v>
      </c>
      <c r="W1723" t="s">
        <v>39162</v>
      </c>
      <c r="X1723" t="s">
        <v>39163</v>
      </c>
      <c r="Y1723" t="s">
        <v>39164</v>
      </c>
    </row>
    <row r="1724" spans="1:25" x14ac:dyDescent="0.3">
      <c r="A1724">
        <v>86150</v>
      </c>
      <c r="B1724" t="s">
        <v>39165</v>
      </c>
      <c r="C1724" t="s">
        <v>39166</v>
      </c>
      <c r="D1724" t="s">
        <v>39167</v>
      </c>
      <c r="E1724" t="s">
        <v>39168</v>
      </c>
      <c r="F1724" t="s">
        <v>39169</v>
      </c>
      <c r="G1724" t="s">
        <v>39170</v>
      </c>
      <c r="H1724" t="s">
        <v>39171</v>
      </c>
      <c r="I1724" t="s">
        <v>39172</v>
      </c>
      <c r="J1724" t="s">
        <v>39173</v>
      </c>
      <c r="K1724" t="s">
        <v>39174</v>
      </c>
      <c r="L1724" t="s">
        <v>39175</v>
      </c>
      <c r="M1724" t="s">
        <v>39176</v>
      </c>
      <c r="N1724" t="s">
        <v>39177</v>
      </c>
      <c r="O1724">
        <f>-564.234361248325 -11.0500539855784 -660.297440729847</f>
        <v>-1235.5818559637505</v>
      </c>
      <c r="P1724">
        <f>-543.630093581994 -44.9372355026314 -362.930470810075</f>
        <v>-951.49779989470039</v>
      </c>
      <c r="Q1724" t="s">
        <v>39178</v>
      </c>
      <c r="R1724" t="s">
        <v>39179</v>
      </c>
      <c r="S1724" t="s">
        <v>39180</v>
      </c>
      <c r="T1724" t="s">
        <v>39181</v>
      </c>
      <c r="U1724" t="s">
        <v>39182</v>
      </c>
      <c r="V1724" t="s">
        <v>39183</v>
      </c>
      <c r="W1724" t="s">
        <v>39184</v>
      </c>
      <c r="X1724" t="s">
        <v>39185</v>
      </c>
      <c r="Y1724" t="s">
        <v>39186</v>
      </c>
    </row>
    <row r="1725" spans="1:25" x14ac:dyDescent="0.3">
      <c r="A1725">
        <v>86200</v>
      </c>
      <c r="B1725" t="s">
        <v>39187</v>
      </c>
      <c r="C1725" t="s">
        <v>39188</v>
      </c>
      <c r="D1725" t="s">
        <v>39189</v>
      </c>
      <c r="E1725" t="s">
        <v>39190</v>
      </c>
      <c r="F1725" t="s">
        <v>39191</v>
      </c>
      <c r="G1725" t="s">
        <v>39192</v>
      </c>
      <c r="H1725" t="s">
        <v>39193</v>
      </c>
      <c r="I1725" t="s">
        <v>39194</v>
      </c>
      <c r="J1725" t="s">
        <v>39195</v>
      </c>
      <c r="K1725" t="s">
        <v>39196</v>
      </c>
      <c r="L1725" t="s">
        <v>39197</v>
      </c>
      <c r="M1725" t="s">
        <v>39198</v>
      </c>
      <c r="N1725" t="s">
        <v>39199</v>
      </c>
      <c r="O1725">
        <f>-563.944261542326 -11.0992801677558 -660.237832182647</f>
        <v>-1235.2813738927289</v>
      </c>
      <c r="P1725">
        <f>-543.45971664412 -45.025066900723 -362.867080406841</f>
        <v>-951.35186395168398</v>
      </c>
      <c r="Q1725" t="s">
        <v>39200</v>
      </c>
      <c r="R1725" t="s">
        <v>39201</v>
      </c>
      <c r="S1725" t="s">
        <v>39202</v>
      </c>
      <c r="T1725" t="s">
        <v>39203</v>
      </c>
      <c r="U1725" t="s">
        <v>39204</v>
      </c>
      <c r="V1725" t="s">
        <v>39205</v>
      </c>
      <c r="W1725" t="s">
        <v>39206</v>
      </c>
      <c r="X1725" t="s">
        <v>39207</v>
      </c>
      <c r="Y1725" t="s">
        <v>39208</v>
      </c>
    </row>
    <row r="1726" spans="1:25" x14ac:dyDescent="0.3">
      <c r="A1726">
        <v>86250</v>
      </c>
      <c r="B1726" t="s">
        <v>39209</v>
      </c>
      <c r="C1726" t="s">
        <v>39210</v>
      </c>
      <c r="D1726" t="s">
        <v>39211</v>
      </c>
      <c r="E1726" t="s">
        <v>39212</v>
      </c>
      <c r="F1726" t="s">
        <v>39213</v>
      </c>
      <c r="G1726" t="s">
        <v>39214</v>
      </c>
      <c r="H1726" t="s">
        <v>39215</v>
      </c>
      <c r="I1726" t="s">
        <v>39216</v>
      </c>
      <c r="J1726" t="s">
        <v>39217</v>
      </c>
      <c r="K1726" t="s">
        <v>39218</v>
      </c>
      <c r="L1726" t="s">
        <v>39219</v>
      </c>
      <c r="M1726" t="s">
        <v>39220</v>
      </c>
      <c r="N1726" t="s">
        <v>39221</v>
      </c>
      <c r="O1726">
        <f>-563.511913365692 -11.1240685775547 -660.090199961785</f>
        <v>-1234.7261819050316</v>
      </c>
      <c r="P1726">
        <f>-543.111037407893 -45.0587943951275 -362.714595826818</f>
        <v>-950.88442762983857</v>
      </c>
      <c r="Q1726" t="s">
        <v>39222</v>
      </c>
      <c r="R1726" t="s">
        <v>39223</v>
      </c>
      <c r="S1726" t="s">
        <v>39224</v>
      </c>
      <c r="T1726" t="s">
        <v>39225</v>
      </c>
      <c r="U1726" t="s">
        <v>39226</v>
      </c>
      <c r="V1726" t="s">
        <v>39227</v>
      </c>
      <c r="W1726" t="s">
        <v>39228</v>
      </c>
      <c r="X1726" t="s">
        <v>39229</v>
      </c>
      <c r="Y1726" t="s">
        <v>39230</v>
      </c>
    </row>
    <row r="1727" spans="1:25" x14ac:dyDescent="0.3">
      <c r="A1727">
        <v>86300</v>
      </c>
      <c r="B1727" t="s">
        <v>39231</v>
      </c>
      <c r="C1727" t="s">
        <v>39232</v>
      </c>
      <c r="D1727" t="s">
        <v>39233</v>
      </c>
      <c r="E1727" t="s">
        <v>39234</v>
      </c>
      <c r="F1727" t="s">
        <v>39235</v>
      </c>
      <c r="G1727" t="s">
        <v>39236</v>
      </c>
      <c r="H1727" t="s">
        <v>39237</v>
      </c>
      <c r="I1727" t="s">
        <v>39238</v>
      </c>
      <c r="J1727" t="s">
        <v>39239</v>
      </c>
      <c r="K1727" t="s">
        <v>39240</v>
      </c>
      <c r="L1727" t="s">
        <v>39241</v>
      </c>
      <c r="M1727" t="s">
        <v>39242</v>
      </c>
      <c r="N1727" t="s">
        <v>39243</v>
      </c>
      <c r="O1727">
        <f>-563.301064466678 -11.2453405788626 -660.044146209018</f>
        <v>-1234.5905512545587</v>
      </c>
      <c r="P1727">
        <f>-542.911975204619 -45.048423146575 -362.652650202679</f>
        <v>-950.61304855387311</v>
      </c>
      <c r="Q1727" t="s">
        <v>39244</v>
      </c>
      <c r="R1727" t="s">
        <v>39245</v>
      </c>
      <c r="S1727" t="s">
        <v>39246</v>
      </c>
      <c r="T1727" t="s">
        <v>39247</v>
      </c>
      <c r="U1727" t="s">
        <v>39248</v>
      </c>
      <c r="V1727" t="s">
        <v>39249</v>
      </c>
      <c r="W1727" t="s">
        <v>39250</v>
      </c>
      <c r="X1727" t="s">
        <v>39251</v>
      </c>
      <c r="Y1727" t="s">
        <v>39252</v>
      </c>
    </row>
    <row r="1728" spans="1:25" x14ac:dyDescent="0.3">
      <c r="A1728">
        <v>86350</v>
      </c>
      <c r="B1728" t="s">
        <v>39253</v>
      </c>
      <c r="C1728" t="s">
        <v>39254</v>
      </c>
      <c r="D1728" t="s">
        <v>39255</v>
      </c>
      <c r="E1728" t="s">
        <v>39256</v>
      </c>
      <c r="F1728" t="s">
        <v>39257</v>
      </c>
      <c r="G1728" t="s">
        <v>39258</v>
      </c>
      <c r="H1728" t="s">
        <v>39259</v>
      </c>
      <c r="I1728" t="s">
        <v>39260</v>
      </c>
      <c r="J1728" t="s">
        <v>39261</v>
      </c>
      <c r="K1728" t="s">
        <v>39262</v>
      </c>
      <c r="L1728" t="s">
        <v>39263</v>
      </c>
      <c r="M1728" t="s">
        <v>39264</v>
      </c>
      <c r="N1728" t="s">
        <v>39265</v>
      </c>
      <c r="O1728">
        <f>-563.276930518283 -11.327565476073 -660.034918261263</f>
        <v>-1234.6394142556192</v>
      </c>
      <c r="P1728">
        <f>-542.663087172075 -45.1720422210872 -362.663705123915</f>
        <v>-950.49883451707728</v>
      </c>
      <c r="Q1728" t="s">
        <v>39266</v>
      </c>
      <c r="R1728" t="s">
        <v>39267</v>
      </c>
      <c r="S1728" t="s">
        <v>39268</v>
      </c>
      <c r="T1728" t="s">
        <v>39269</v>
      </c>
      <c r="U1728" t="s">
        <v>39270</v>
      </c>
      <c r="V1728" t="s">
        <v>39271</v>
      </c>
      <c r="W1728" t="s">
        <v>39272</v>
      </c>
      <c r="X1728" t="s">
        <v>39273</v>
      </c>
      <c r="Y1728" t="s">
        <v>39274</v>
      </c>
    </row>
    <row r="1729" spans="1:25" x14ac:dyDescent="0.3">
      <c r="A1729">
        <v>86400</v>
      </c>
      <c r="B1729" t="s">
        <v>39275</v>
      </c>
      <c r="C1729" t="s">
        <v>39276</v>
      </c>
      <c r="D1729" t="s">
        <v>39277</v>
      </c>
      <c r="E1729" t="s">
        <v>39278</v>
      </c>
      <c r="F1729" t="s">
        <v>39279</v>
      </c>
      <c r="G1729" t="s">
        <v>39280</v>
      </c>
      <c r="H1729" t="s">
        <v>39281</v>
      </c>
      <c r="I1729" t="s">
        <v>39282</v>
      </c>
      <c r="J1729" t="s">
        <v>39283</v>
      </c>
      <c r="K1729" t="s">
        <v>39284</v>
      </c>
      <c r="L1729" t="s">
        <v>39285</v>
      </c>
      <c r="M1729" t="s">
        <v>39286</v>
      </c>
      <c r="N1729" t="s">
        <v>39287</v>
      </c>
      <c r="O1729">
        <f>-563.335567742205 -11.7232034492988 -660.027120732192</f>
        <v>-1235.0858919236957</v>
      </c>
      <c r="P1729">
        <f>-542.072231506625 -45.4265380311665 -362.685713512661</f>
        <v>-950.18448305045251</v>
      </c>
      <c r="Q1729" t="s">
        <v>39288</v>
      </c>
      <c r="R1729" t="s">
        <v>39289</v>
      </c>
      <c r="S1729" t="s">
        <v>39290</v>
      </c>
      <c r="T1729" t="s">
        <v>39291</v>
      </c>
      <c r="U1729" t="s">
        <v>39292</v>
      </c>
      <c r="V1729" t="s">
        <v>39293</v>
      </c>
      <c r="W1729" t="s">
        <v>39294</v>
      </c>
      <c r="X1729" t="s">
        <v>39295</v>
      </c>
      <c r="Y1729" t="s">
        <v>39296</v>
      </c>
    </row>
    <row r="1730" spans="1:25" x14ac:dyDescent="0.3">
      <c r="A1730">
        <v>86450</v>
      </c>
      <c r="B1730" t="s">
        <v>39297</v>
      </c>
      <c r="C1730" t="s">
        <v>39298</v>
      </c>
      <c r="D1730" t="s">
        <v>39299</v>
      </c>
      <c r="E1730" t="s">
        <v>39300</v>
      </c>
      <c r="F1730" t="s">
        <v>39301</v>
      </c>
      <c r="G1730" t="s">
        <v>39302</v>
      </c>
      <c r="H1730" t="s">
        <v>39303</v>
      </c>
      <c r="I1730" t="s">
        <v>39304</v>
      </c>
      <c r="J1730" t="s">
        <v>39305</v>
      </c>
      <c r="K1730" t="s">
        <v>39306</v>
      </c>
      <c r="L1730" t="s">
        <v>39307</v>
      </c>
      <c r="M1730" t="s">
        <v>39308</v>
      </c>
      <c r="N1730" t="s">
        <v>39309</v>
      </c>
      <c r="O1730">
        <f>-563.232506017879 -11.9360534234081 -660.00585465999</f>
        <v>-1235.1744141012771</v>
      </c>
      <c r="P1730">
        <f>-541.797412074121 -45.9724196669952 -362.714734759698</f>
        <v>-950.48456650081414</v>
      </c>
      <c r="Q1730" t="s">
        <v>39310</v>
      </c>
      <c r="R1730" t="s">
        <v>39311</v>
      </c>
      <c r="S1730" t="s">
        <v>39312</v>
      </c>
      <c r="T1730" t="s">
        <v>39313</v>
      </c>
      <c r="U1730" t="s">
        <v>39314</v>
      </c>
      <c r="V1730" t="s">
        <v>39315</v>
      </c>
      <c r="W1730" t="s">
        <v>39316</v>
      </c>
      <c r="X1730" t="s">
        <v>39317</v>
      </c>
      <c r="Y1730" t="s">
        <v>39318</v>
      </c>
    </row>
    <row r="1731" spans="1:25" x14ac:dyDescent="0.3">
      <c r="A1731">
        <v>86500</v>
      </c>
      <c r="B1731" t="s">
        <v>39319</v>
      </c>
      <c r="C1731" t="s">
        <v>39320</v>
      </c>
      <c r="D1731" t="s">
        <v>39321</v>
      </c>
      <c r="E1731" t="s">
        <v>39322</v>
      </c>
      <c r="F1731" t="s">
        <v>39323</v>
      </c>
      <c r="G1731" t="s">
        <v>39324</v>
      </c>
      <c r="H1731" t="s">
        <v>39325</v>
      </c>
      <c r="I1731" t="s">
        <v>39326</v>
      </c>
      <c r="J1731" t="s">
        <v>39327</v>
      </c>
      <c r="K1731" t="s">
        <v>39328</v>
      </c>
      <c r="L1731" t="s">
        <v>39329</v>
      </c>
      <c r="M1731" t="s">
        <v>39330</v>
      </c>
      <c r="N1731" t="s">
        <v>39331</v>
      </c>
      <c r="O1731">
        <f>-563.022003583169 -12.0451672419788 -659.896917949807</f>
        <v>-1234.9640887749547</v>
      </c>
      <c r="P1731">
        <f>-541.738776222465 -46.1663379099275 -362.604530249465</f>
        <v>-950.50964438185747</v>
      </c>
      <c r="Q1731" t="s">
        <v>39332</v>
      </c>
      <c r="R1731" t="s">
        <v>39333</v>
      </c>
      <c r="S1731" t="s">
        <v>39334</v>
      </c>
      <c r="T1731" t="s">
        <v>39335</v>
      </c>
      <c r="U1731" t="s">
        <v>39336</v>
      </c>
      <c r="V1731" t="s">
        <v>39337</v>
      </c>
      <c r="W1731" t="s">
        <v>39338</v>
      </c>
      <c r="X1731" t="s">
        <v>39339</v>
      </c>
      <c r="Y1731" t="s">
        <v>39340</v>
      </c>
    </row>
    <row r="1732" spans="1:25" x14ac:dyDescent="0.3">
      <c r="A1732">
        <v>86550</v>
      </c>
      <c r="B1732" t="s">
        <v>39341</v>
      </c>
      <c r="C1732" t="s">
        <v>39342</v>
      </c>
      <c r="D1732" t="s">
        <v>39343</v>
      </c>
      <c r="E1732" t="s">
        <v>39344</v>
      </c>
      <c r="F1732" t="s">
        <v>39345</v>
      </c>
      <c r="G1732" t="s">
        <v>39346</v>
      </c>
      <c r="H1732" t="s">
        <v>39347</v>
      </c>
      <c r="I1732" t="s">
        <v>39348</v>
      </c>
      <c r="J1732" t="s">
        <v>39349</v>
      </c>
      <c r="K1732" t="s">
        <v>39350</v>
      </c>
      <c r="L1732" t="s">
        <v>39351</v>
      </c>
      <c r="M1732" t="s">
        <v>39352</v>
      </c>
      <c r="N1732" t="s">
        <v>39353</v>
      </c>
      <c r="O1732">
        <f>-562.804353701688 -12.0740559344524 -659.839428468592</f>
        <v>-1234.7178381047324</v>
      </c>
      <c r="P1732">
        <f>-541.825290139303 -45.9308207468762 -362.495216609849</f>
        <v>-950.25132749602813</v>
      </c>
      <c r="Q1732" t="s">
        <v>39354</v>
      </c>
      <c r="R1732" t="s">
        <v>39355</v>
      </c>
      <c r="S1732" t="s">
        <v>39356</v>
      </c>
      <c r="T1732" t="s">
        <v>39357</v>
      </c>
      <c r="U1732" t="s">
        <v>39358</v>
      </c>
      <c r="V1732" t="s">
        <v>39359</v>
      </c>
      <c r="W1732" t="s">
        <v>39360</v>
      </c>
      <c r="X1732" t="s">
        <v>39361</v>
      </c>
      <c r="Y1732" t="s">
        <v>39362</v>
      </c>
    </row>
    <row r="1733" spans="1:25" x14ac:dyDescent="0.3">
      <c r="A1733">
        <v>86600</v>
      </c>
      <c r="B1733" t="s">
        <v>39363</v>
      </c>
      <c r="C1733" t="s">
        <v>39364</v>
      </c>
      <c r="D1733" t="s">
        <v>39365</v>
      </c>
      <c r="E1733" t="s">
        <v>39366</v>
      </c>
      <c r="F1733" t="s">
        <v>39367</v>
      </c>
      <c r="G1733" t="s">
        <v>39368</v>
      </c>
      <c r="H1733" t="s">
        <v>39369</v>
      </c>
      <c r="I1733" t="s">
        <v>39370</v>
      </c>
      <c r="J1733" t="s">
        <v>39371</v>
      </c>
      <c r="K1733" t="s">
        <v>39372</v>
      </c>
      <c r="L1733" t="s">
        <v>39373</v>
      </c>
      <c r="M1733" t="s">
        <v>39374</v>
      </c>
      <c r="N1733" t="s">
        <v>39375</v>
      </c>
      <c r="O1733">
        <f>-562.456788131962 -11.9888185321297 -659.708502887342</f>
        <v>-1234.1541095514335</v>
      </c>
      <c r="P1733">
        <f>-541.47500777704 -45.3844313052878 -362.312353858917</f>
        <v>-949.1717929412448</v>
      </c>
      <c r="Q1733" t="s">
        <v>39376</v>
      </c>
      <c r="R1733" t="s">
        <v>39377</v>
      </c>
      <c r="S1733" t="s">
        <v>39378</v>
      </c>
      <c r="T1733" t="s">
        <v>39379</v>
      </c>
      <c r="U1733" t="s">
        <v>39380</v>
      </c>
      <c r="V1733" t="s">
        <v>39381</v>
      </c>
      <c r="W1733" t="s">
        <v>39382</v>
      </c>
      <c r="X1733" t="s">
        <v>39383</v>
      </c>
      <c r="Y1733" t="s">
        <v>39384</v>
      </c>
    </row>
    <row r="1734" spans="1:25" x14ac:dyDescent="0.3">
      <c r="A1734">
        <v>86650</v>
      </c>
      <c r="B1734" t="s">
        <v>39385</v>
      </c>
      <c r="C1734" t="s">
        <v>39386</v>
      </c>
      <c r="D1734" t="s">
        <v>39387</v>
      </c>
      <c r="E1734" t="s">
        <v>39388</v>
      </c>
      <c r="F1734" t="s">
        <v>39389</v>
      </c>
      <c r="G1734" t="s">
        <v>39390</v>
      </c>
      <c r="H1734" t="s">
        <v>39391</v>
      </c>
      <c r="I1734" t="s">
        <v>39392</v>
      </c>
      <c r="J1734" t="s">
        <v>39393</v>
      </c>
      <c r="K1734" t="s">
        <v>39394</v>
      </c>
      <c r="L1734" t="s">
        <v>39395</v>
      </c>
      <c r="M1734" t="s">
        <v>39396</v>
      </c>
      <c r="N1734" t="s">
        <v>39397</v>
      </c>
      <c r="O1734">
        <f>-561.908824702946 -11.763130361406 -659.634437257648</f>
        <v>-1233.306392322</v>
      </c>
      <c r="P1734">
        <f>-540.86101672539 -45.0579870041158 -362.23157004861</f>
        <v>-948.15057377811581</v>
      </c>
      <c r="Q1734" t="s">
        <v>39398</v>
      </c>
      <c r="R1734" t="s">
        <v>39399</v>
      </c>
      <c r="S1734" t="s">
        <v>39400</v>
      </c>
      <c r="T1734" t="s">
        <v>39401</v>
      </c>
      <c r="U1734" t="s">
        <v>39402</v>
      </c>
      <c r="V1734" t="s">
        <v>39403</v>
      </c>
      <c r="W1734" t="s">
        <v>39404</v>
      </c>
      <c r="X1734" t="s">
        <v>39405</v>
      </c>
      <c r="Y1734" t="s">
        <v>39406</v>
      </c>
    </row>
    <row r="1735" spans="1:25" x14ac:dyDescent="0.3">
      <c r="A1735">
        <v>86700</v>
      </c>
      <c r="B1735" t="s">
        <v>39407</v>
      </c>
      <c r="C1735" t="s">
        <v>39408</v>
      </c>
      <c r="D1735" t="s">
        <v>39409</v>
      </c>
      <c r="E1735" t="s">
        <v>39410</v>
      </c>
      <c r="F1735" t="s">
        <v>39411</v>
      </c>
      <c r="G1735" t="s">
        <v>39412</v>
      </c>
      <c r="H1735" t="s">
        <v>39413</v>
      </c>
      <c r="I1735" t="s">
        <v>39414</v>
      </c>
      <c r="J1735" t="s">
        <v>39415</v>
      </c>
      <c r="K1735" t="s">
        <v>39416</v>
      </c>
      <c r="L1735" t="s">
        <v>39417</v>
      </c>
      <c r="M1735" t="s">
        <v>39418</v>
      </c>
      <c r="N1735" t="s">
        <v>39419</v>
      </c>
      <c r="O1735">
        <f>-561.468414635109 -11.719881452311 -659.596022737931</f>
        <v>-1232.784318825351</v>
      </c>
      <c r="P1735">
        <f>-540.480998129671 -44.9404661118811 -362.180640328334</f>
        <v>-947.60210456988602</v>
      </c>
      <c r="Q1735" t="s">
        <v>39420</v>
      </c>
      <c r="R1735" t="s">
        <v>39421</v>
      </c>
      <c r="S1735" t="s">
        <v>39422</v>
      </c>
      <c r="T1735" t="s">
        <v>39423</v>
      </c>
      <c r="U1735" t="s">
        <v>39424</v>
      </c>
      <c r="V1735" t="s">
        <v>39425</v>
      </c>
      <c r="W1735" t="s">
        <v>39426</v>
      </c>
      <c r="X1735" t="s">
        <v>39427</v>
      </c>
      <c r="Y1735" t="s">
        <v>39428</v>
      </c>
    </row>
    <row r="1736" spans="1:25" x14ac:dyDescent="0.3">
      <c r="A1736">
        <v>86750</v>
      </c>
      <c r="B1736" t="s">
        <v>39429</v>
      </c>
      <c r="C1736" t="s">
        <v>39430</v>
      </c>
      <c r="D1736" t="s">
        <v>39431</v>
      </c>
      <c r="E1736" t="s">
        <v>39432</v>
      </c>
      <c r="F1736" t="s">
        <v>39433</v>
      </c>
      <c r="G1736" t="s">
        <v>39434</v>
      </c>
      <c r="H1736" t="s">
        <v>39435</v>
      </c>
      <c r="I1736" t="s">
        <v>39436</v>
      </c>
      <c r="J1736" t="s">
        <v>39437</v>
      </c>
      <c r="K1736" t="s">
        <v>39438</v>
      </c>
      <c r="L1736" t="s">
        <v>39439</v>
      </c>
      <c r="M1736" t="s">
        <v>39440</v>
      </c>
      <c r="N1736" t="s">
        <v>39441</v>
      </c>
      <c r="O1736">
        <f>-560.480701049137 -11.4676200879223 -659.571327235332</f>
        <v>-1231.5196483723912</v>
      </c>
      <c r="P1736">
        <f>-539.332309731349 -44.5204746717332 -362.148681164939</f>
        <v>-946.0014655680211</v>
      </c>
      <c r="Q1736" t="s">
        <v>39442</v>
      </c>
      <c r="R1736" t="s">
        <v>39443</v>
      </c>
      <c r="S1736" t="s">
        <v>39444</v>
      </c>
      <c r="T1736" t="s">
        <v>39445</v>
      </c>
      <c r="U1736" t="s">
        <v>39446</v>
      </c>
      <c r="V1736" t="s">
        <v>39447</v>
      </c>
      <c r="W1736" t="s">
        <v>39448</v>
      </c>
      <c r="X1736" t="s">
        <v>39449</v>
      </c>
      <c r="Y1736" t="s">
        <v>39450</v>
      </c>
    </row>
    <row r="1737" spans="1:25" x14ac:dyDescent="0.3">
      <c r="A1737">
        <v>86800</v>
      </c>
      <c r="B1737" t="s">
        <v>39451</v>
      </c>
      <c r="C1737" t="s">
        <v>39452</v>
      </c>
      <c r="D1737" t="s">
        <v>39453</v>
      </c>
      <c r="E1737" t="s">
        <v>39454</v>
      </c>
      <c r="F1737" t="s">
        <v>39455</v>
      </c>
      <c r="G1737" t="s">
        <v>39456</v>
      </c>
      <c r="H1737" t="s">
        <v>39457</v>
      </c>
      <c r="I1737" t="s">
        <v>39458</v>
      </c>
      <c r="J1737" t="s">
        <v>39459</v>
      </c>
      <c r="K1737" t="s">
        <v>39460</v>
      </c>
      <c r="L1737" t="s">
        <v>39461</v>
      </c>
      <c r="M1737" t="s">
        <v>39462</v>
      </c>
      <c r="N1737" t="s">
        <v>39463</v>
      </c>
      <c r="O1737">
        <f>-561.219971858399 -11.4435677502506 -659.79215530576</f>
        <v>-1232.4556949144098</v>
      </c>
      <c r="P1737">
        <f>-540.026231358291 -44.1900503280117 -362.338864188464</f>
        <v>-946.55514587476682</v>
      </c>
      <c r="Q1737" t="s">
        <v>39464</v>
      </c>
      <c r="R1737" t="s">
        <v>39465</v>
      </c>
      <c r="S1737" t="s">
        <v>39466</v>
      </c>
      <c r="T1737" t="s">
        <v>39467</v>
      </c>
      <c r="U1737" t="s">
        <v>39468</v>
      </c>
      <c r="V1737" t="s">
        <v>39469</v>
      </c>
      <c r="W1737" t="s">
        <v>39470</v>
      </c>
      <c r="X1737" t="s">
        <v>39471</v>
      </c>
      <c r="Y1737" t="s">
        <v>39472</v>
      </c>
    </row>
    <row r="1738" spans="1:25" x14ac:dyDescent="0.3">
      <c r="A1738">
        <v>86850</v>
      </c>
      <c r="B1738" t="s">
        <v>39473</v>
      </c>
      <c r="C1738" t="s">
        <v>39474</v>
      </c>
      <c r="D1738" t="s">
        <v>39475</v>
      </c>
      <c r="E1738" t="s">
        <v>39476</v>
      </c>
      <c r="F1738" t="s">
        <v>39477</v>
      </c>
      <c r="G1738" t="s">
        <v>39478</v>
      </c>
      <c r="H1738" t="s">
        <v>39479</v>
      </c>
      <c r="I1738" t="s">
        <v>39480</v>
      </c>
      <c r="J1738" t="s">
        <v>39481</v>
      </c>
      <c r="K1738" t="s">
        <v>39482</v>
      </c>
      <c r="L1738" t="s">
        <v>39483</v>
      </c>
      <c r="M1738" t="s">
        <v>39484</v>
      </c>
      <c r="N1738" t="s">
        <v>39485</v>
      </c>
      <c r="O1738">
        <f>-562.875237814175 -12.645382214823 -659.697279853866</f>
        <v>-1235.217899882864</v>
      </c>
      <c r="P1738">
        <f>-541.69341446856 -45.0357042820651 -362.204127609253</f>
        <v>-948.93324635987824</v>
      </c>
      <c r="Q1738" t="s">
        <v>39486</v>
      </c>
      <c r="R1738" t="s">
        <v>39487</v>
      </c>
      <c r="S1738" t="s">
        <v>39488</v>
      </c>
      <c r="T1738" t="s">
        <v>39489</v>
      </c>
      <c r="U1738" t="s">
        <v>39490</v>
      </c>
      <c r="V1738" t="s">
        <v>39491</v>
      </c>
      <c r="W1738" t="s">
        <v>39492</v>
      </c>
      <c r="X1738" t="s">
        <v>39493</v>
      </c>
      <c r="Y1738" t="s">
        <v>39494</v>
      </c>
    </row>
    <row r="1739" spans="1:25" x14ac:dyDescent="0.3">
      <c r="A1739">
        <v>86900</v>
      </c>
      <c r="B1739" t="s">
        <v>39495</v>
      </c>
      <c r="C1739" t="s">
        <v>39496</v>
      </c>
      <c r="D1739" t="s">
        <v>39497</v>
      </c>
      <c r="E1739" t="s">
        <v>39498</v>
      </c>
      <c r="F1739" t="s">
        <v>39499</v>
      </c>
      <c r="G1739" t="s">
        <v>39500</v>
      </c>
      <c r="H1739" t="s">
        <v>39501</v>
      </c>
      <c r="I1739" t="s">
        <v>39502</v>
      </c>
      <c r="J1739" t="s">
        <v>39503</v>
      </c>
      <c r="K1739" t="s">
        <v>39504</v>
      </c>
      <c r="L1739" t="s">
        <v>39505</v>
      </c>
      <c r="M1739" t="s">
        <v>39506</v>
      </c>
      <c r="N1739" t="s">
        <v>39507</v>
      </c>
      <c r="O1739">
        <f>-563.565305402704 -12.9499921327401 -659.233087497733</f>
        <v>-1235.7483850331771</v>
      </c>
      <c r="P1739">
        <f>-542.633135962689 -45.4612490019572 -361.735468129819</f>
        <v>-949.82985309446531</v>
      </c>
      <c r="Q1739" t="s">
        <v>39508</v>
      </c>
      <c r="R1739" t="s">
        <v>39509</v>
      </c>
      <c r="S1739" t="s">
        <v>39510</v>
      </c>
      <c r="T1739" t="s">
        <v>39511</v>
      </c>
      <c r="U1739" t="s">
        <v>39512</v>
      </c>
      <c r="V1739" t="s">
        <v>39513</v>
      </c>
      <c r="W1739" t="s">
        <v>39514</v>
      </c>
      <c r="X1739" t="s">
        <v>39515</v>
      </c>
      <c r="Y1739" t="s">
        <v>39516</v>
      </c>
    </row>
    <row r="1740" spans="1:25" x14ac:dyDescent="0.3">
      <c r="A1740">
        <v>86950</v>
      </c>
      <c r="B1740" t="s">
        <v>39517</v>
      </c>
      <c r="C1740" t="s">
        <v>39518</v>
      </c>
      <c r="D1740" t="s">
        <v>39519</v>
      </c>
      <c r="E1740" t="s">
        <v>39520</v>
      </c>
      <c r="F1740" t="s">
        <v>39521</v>
      </c>
      <c r="G1740" t="s">
        <v>39522</v>
      </c>
      <c r="H1740" t="s">
        <v>39523</v>
      </c>
      <c r="I1740" t="s">
        <v>39524</v>
      </c>
      <c r="J1740" t="s">
        <v>39525</v>
      </c>
      <c r="K1740" t="s">
        <v>39526</v>
      </c>
      <c r="L1740" t="s">
        <v>39527</v>
      </c>
      <c r="M1740" t="s">
        <v>39528</v>
      </c>
      <c r="N1740" t="s">
        <v>39529</v>
      </c>
      <c r="O1740">
        <f>-564.790240130762 -12.902898386719 -658.92288071731</f>
        <v>-1236.6160192347911</v>
      </c>
      <c r="P1740">
        <f>-543.799321088333 -45.9979317414068 -361.493824679586</f>
        <v>-951.29107750932576</v>
      </c>
      <c r="Q1740" t="s">
        <v>39530</v>
      </c>
      <c r="R1740" t="s">
        <v>39531</v>
      </c>
      <c r="S1740" t="s">
        <v>39532</v>
      </c>
      <c r="T1740" t="s">
        <v>39533</v>
      </c>
      <c r="U1740" t="s">
        <v>39534</v>
      </c>
      <c r="V1740" t="s">
        <v>39535</v>
      </c>
      <c r="W1740" t="s">
        <v>39536</v>
      </c>
      <c r="X1740" t="s">
        <v>39537</v>
      </c>
      <c r="Y1740" t="s">
        <v>39538</v>
      </c>
    </row>
    <row r="1741" spans="1:25" x14ac:dyDescent="0.3">
      <c r="A1741">
        <v>87000</v>
      </c>
      <c r="B1741" t="s">
        <v>39539</v>
      </c>
      <c r="C1741" t="s">
        <v>39540</v>
      </c>
      <c r="D1741" t="s">
        <v>39541</v>
      </c>
      <c r="E1741" t="s">
        <v>39542</v>
      </c>
      <c r="F1741" t="s">
        <v>39543</v>
      </c>
      <c r="G1741" t="s">
        <v>39544</v>
      </c>
      <c r="H1741" t="s">
        <v>39545</v>
      </c>
      <c r="I1741" t="s">
        <v>39546</v>
      </c>
      <c r="J1741" t="s">
        <v>39547</v>
      </c>
      <c r="K1741" t="s">
        <v>39548</v>
      </c>
      <c r="L1741" t="s">
        <v>39549</v>
      </c>
      <c r="M1741" t="s">
        <v>39550</v>
      </c>
      <c r="N1741" t="s">
        <v>39551</v>
      </c>
      <c r="O1741">
        <f>-567.402760187594 -12.618051766962 -659.154629184394</f>
        <v>-1239.1754411389502</v>
      </c>
      <c r="P1741">
        <f>-545.695597813098 -46.1243680013295 -361.822910242082</f>
        <v>-953.64287605650941</v>
      </c>
      <c r="Q1741" t="s">
        <v>39552</v>
      </c>
      <c r="R1741" t="s">
        <v>39553</v>
      </c>
      <c r="S1741" t="s">
        <v>39554</v>
      </c>
      <c r="T1741" t="s">
        <v>39555</v>
      </c>
      <c r="U1741" t="s">
        <v>39556</v>
      </c>
      <c r="V1741" t="s">
        <v>39557</v>
      </c>
      <c r="W1741" t="s">
        <v>39558</v>
      </c>
      <c r="X1741" t="s">
        <v>39559</v>
      </c>
      <c r="Y1741" t="s">
        <v>39560</v>
      </c>
    </row>
    <row r="1742" spans="1:25" x14ac:dyDescent="0.3">
      <c r="A1742">
        <v>87050</v>
      </c>
      <c r="B1742" t="s">
        <v>39561</v>
      </c>
      <c r="C1742" t="s">
        <v>39562</v>
      </c>
      <c r="D1742" t="s">
        <v>39563</v>
      </c>
      <c r="E1742" t="s">
        <v>39564</v>
      </c>
      <c r="F1742" t="s">
        <v>39565</v>
      </c>
      <c r="G1742" t="s">
        <v>39566</v>
      </c>
      <c r="H1742" t="s">
        <v>39567</v>
      </c>
      <c r="I1742" t="s">
        <v>39568</v>
      </c>
      <c r="J1742" t="s">
        <v>39569</v>
      </c>
      <c r="K1742" t="s">
        <v>39570</v>
      </c>
      <c r="L1742" t="s">
        <v>39571</v>
      </c>
      <c r="M1742" t="s">
        <v>39572</v>
      </c>
      <c r="N1742" t="s">
        <v>39573</v>
      </c>
      <c r="O1742">
        <f>-569.501339042065 -11.4942931703818 -659.293715340426</f>
        <v>-1240.2893475528726</v>
      </c>
      <c r="P1742">
        <f>-547.735471522141 -45.78232513291 -362.055416062662</f>
        <v>-955.57321271771298</v>
      </c>
      <c r="Q1742" t="s">
        <v>39574</v>
      </c>
      <c r="R1742" t="s">
        <v>39575</v>
      </c>
      <c r="S1742" t="s">
        <v>39576</v>
      </c>
      <c r="T1742" t="s">
        <v>39577</v>
      </c>
      <c r="U1742" t="s">
        <v>39578</v>
      </c>
      <c r="V1742" t="s">
        <v>39579</v>
      </c>
      <c r="W1742" t="s">
        <v>39580</v>
      </c>
      <c r="X1742" t="s">
        <v>39581</v>
      </c>
      <c r="Y1742" t="s">
        <v>39582</v>
      </c>
    </row>
    <row r="1743" spans="1:25" x14ac:dyDescent="0.3">
      <c r="A1743">
        <v>87100</v>
      </c>
      <c r="B1743" t="s">
        <v>39583</v>
      </c>
      <c r="C1743" t="s">
        <v>39584</v>
      </c>
      <c r="D1743" t="s">
        <v>39585</v>
      </c>
      <c r="E1743" t="s">
        <v>39586</v>
      </c>
      <c r="F1743" t="s">
        <v>39587</v>
      </c>
      <c r="G1743" t="s">
        <v>39588</v>
      </c>
      <c r="H1743" t="s">
        <v>39589</v>
      </c>
      <c r="I1743" t="s">
        <v>39590</v>
      </c>
      <c r="J1743" t="s">
        <v>39591</v>
      </c>
      <c r="K1743" t="s">
        <v>39592</v>
      </c>
      <c r="L1743" t="s">
        <v>39593</v>
      </c>
      <c r="M1743" t="s">
        <v>39594</v>
      </c>
      <c r="N1743" t="s">
        <v>39595</v>
      </c>
      <c r="O1743">
        <f>-570.780048606762 -10.8670863094617 -659.326291410495</f>
        <v>-1240.9734263267187</v>
      </c>
      <c r="P1743">
        <f>-548.738799210228 -45.6826327661936 -362.169652770296</f>
        <v>-956.59108474671757</v>
      </c>
      <c r="Q1743" t="s">
        <v>39596</v>
      </c>
      <c r="R1743" t="s">
        <v>39597</v>
      </c>
      <c r="S1743" t="s">
        <v>39598</v>
      </c>
      <c r="T1743" t="s">
        <v>39599</v>
      </c>
      <c r="U1743" t="s">
        <v>39600</v>
      </c>
      <c r="V1743" t="s">
        <v>39601</v>
      </c>
      <c r="W1743" t="s">
        <v>39602</v>
      </c>
      <c r="X1743" t="s">
        <v>39603</v>
      </c>
      <c r="Y1743" t="s">
        <v>39604</v>
      </c>
    </row>
    <row r="1744" spans="1:25" x14ac:dyDescent="0.3">
      <c r="A1744">
        <v>87150</v>
      </c>
      <c r="B1744" t="s">
        <v>39605</v>
      </c>
      <c r="C1744" t="s">
        <v>39606</v>
      </c>
      <c r="D1744" t="s">
        <v>39607</v>
      </c>
      <c r="E1744" t="s">
        <v>39608</v>
      </c>
      <c r="F1744" t="s">
        <v>39609</v>
      </c>
      <c r="G1744" t="s">
        <v>39610</v>
      </c>
      <c r="H1744" t="s">
        <v>39611</v>
      </c>
      <c r="I1744" t="s">
        <v>39612</v>
      </c>
      <c r="J1744" t="s">
        <v>39613</v>
      </c>
      <c r="K1744" t="s">
        <v>39614</v>
      </c>
      <c r="L1744" t="s">
        <v>39615</v>
      </c>
      <c r="M1744" t="s">
        <v>39616</v>
      </c>
      <c r="N1744" t="s">
        <v>39617</v>
      </c>
      <c r="O1744">
        <f>-572.225061145418 -10.2799191538513 -659.403883796282</f>
        <v>-1241.9088640955513</v>
      </c>
      <c r="P1744">
        <f>-549.667012681696 -45.4165673239777 -362.323808964071</f>
        <v>-957.40738896974472</v>
      </c>
      <c r="Q1744" t="s">
        <v>39618</v>
      </c>
      <c r="R1744" t="s">
        <v>39619</v>
      </c>
      <c r="S1744" t="s">
        <v>39620</v>
      </c>
      <c r="T1744" t="s">
        <v>39621</v>
      </c>
      <c r="U1744" t="s">
        <v>39622</v>
      </c>
      <c r="V1744" t="s">
        <v>39623</v>
      </c>
      <c r="W1744" t="s">
        <v>39624</v>
      </c>
      <c r="X1744" t="s">
        <v>39625</v>
      </c>
      <c r="Y1744" t="s">
        <v>39626</v>
      </c>
    </row>
    <row r="1745" spans="1:25" x14ac:dyDescent="0.3">
      <c r="A1745">
        <v>87200</v>
      </c>
      <c r="B1745" t="s">
        <v>39627</v>
      </c>
      <c r="C1745" t="s">
        <v>39628</v>
      </c>
      <c r="D1745" t="s">
        <v>39629</v>
      </c>
      <c r="E1745" t="s">
        <v>39630</v>
      </c>
      <c r="F1745" t="s">
        <v>39631</v>
      </c>
      <c r="G1745" t="s">
        <v>39632</v>
      </c>
      <c r="H1745" t="s">
        <v>39633</v>
      </c>
      <c r="I1745" t="s">
        <v>39634</v>
      </c>
      <c r="J1745" t="s">
        <v>39635</v>
      </c>
      <c r="K1745" t="s">
        <v>39636</v>
      </c>
      <c r="L1745" t="s">
        <v>39637</v>
      </c>
      <c r="M1745" t="s">
        <v>39638</v>
      </c>
      <c r="N1745" t="s">
        <v>39639</v>
      </c>
      <c r="O1745">
        <f>-575.238713378114 -8.9811109253269 -659.508670585822</f>
        <v>-1243.7284948892629</v>
      </c>
      <c r="P1745">
        <f>-551.604116178103 -43.941454036348 -362.491532189639</f>
        <v>-958.03710240408998</v>
      </c>
      <c r="Q1745" t="s">
        <v>39640</v>
      </c>
      <c r="R1745" t="s">
        <v>39641</v>
      </c>
      <c r="S1745" t="s">
        <v>39642</v>
      </c>
      <c r="T1745" t="s">
        <v>39643</v>
      </c>
      <c r="U1745" t="s">
        <v>39644</v>
      </c>
      <c r="V1745" t="s">
        <v>39645</v>
      </c>
      <c r="W1745" t="s">
        <v>39646</v>
      </c>
      <c r="X1745" t="s">
        <v>39647</v>
      </c>
      <c r="Y1745" t="s">
        <v>39648</v>
      </c>
    </row>
    <row r="1746" spans="1:25" x14ac:dyDescent="0.3">
      <c r="A1746">
        <v>87250</v>
      </c>
      <c r="B1746" t="s">
        <v>39649</v>
      </c>
      <c r="C1746" t="s">
        <v>39650</v>
      </c>
      <c r="D1746" t="s">
        <v>39651</v>
      </c>
      <c r="E1746" t="s">
        <v>39652</v>
      </c>
      <c r="F1746" t="s">
        <v>39653</v>
      </c>
      <c r="G1746" t="s">
        <v>39654</v>
      </c>
      <c r="H1746" t="s">
        <v>39655</v>
      </c>
      <c r="I1746" t="s">
        <v>39656</v>
      </c>
      <c r="J1746" t="s">
        <v>39657</v>
      </c>
      <c r="K1746" t="s">
        <v>39658</v>
      </c>
      <c r="L1746" t="s">
        <v>39659</v>
      </c>
      <c r="M1746" t="s">
        <v>39660</v>
      </c>
      <c r="N1746" t="s">
        <v>39661</v>
      </c>
      <c r="O1746">
        <f>-577.74572242931 -7.72908507286843 -659.739004276534</f>
        <v>-1245.2138117787126</v>
      </c>
      <c r="P1746">
        <f>-553.38050542388 -43.4387503635319 -362.870099996196</f>
        <v>-959.68935578360788</v>
      </c>
      <c r="Q1746" t="s">
        <v>39662</v>
      </c>
      <c r="R1746" t="s">
        <v>39663</v>
      </c>
      <c r="S1746" t="s">
        <v>39664</v>
      </c>
      <c r="T1746" t="s">
        <v>39665</v>
      </c>
      <c r="U1746" t="s">
        <v>39666</v>
      </c>
      <c r="V1746" t="s">
        <v>39667</v>
      </c>
      <c r="W1746" t="s">
        <v>39668</v>
      </c>
      <c r="X1746" t="s">
        <v>39669</v>
      </c>
      <c r="Y1746" t="s">
        <v>39670</v>
      </c>
    </row>
    <row r="1747" spans="1:25" x14ac:dyDescent="0.3">
      <c r="A1747">
        <v>87300</v>
      </c>
      <c r="B1747" t="s">
        <v>39671</v>
      </c>
      <c r="C1747" t="s">
        <v>39672</v>
      </c>
      <c r="D1747" t="s">
        <v>39673</v>
      </c>
      <c r="E1747" t="s">
        <v>39674</v>
      </c>
      <c r="F1747" t="s">
        <v>39675</v>
      </c>
      <c r="G1747" t="s">
        <v>39676</v>
      </c>
      <c r="H1747" t="s">
        <v>39677</v>
      </c>
      <c r="I1747" t="s">
        <v>39678</v>
      </c>
      <c r="J1747" t="s">
        <v>39679</v>
      </c>
      <c r="K1747" t="s">
        <v>39680</v>
      </c>
      <c r="L1747" t="s">
        <v>39681</v>
      </c>
      <c r="M1747" t="s">
        <v>39682</v>
      </c>
      <c r="N1747" t="s">
        <v>39683</v>
      </c>
      <c r="O1747">
        <f>-578.503985372478 -7.2059680259315 -659.908306507863</f>
        <v>-1245.6182599062727</v>
      </c>
      <c r="P1747">
        <f>-554.142681510181 -43.3089277115498 -363.086722909526</f>
        <v>-960.53833213125677</v>
      </c>
      <c r="Q1747" t="s">
        <v>39684</v>
      </c>
      <c r="R1747" t="s">
        <v>39685</v>
      </c>
      <c r="S1747" t="s">
        <v>39686</v>
      </c>
      <c r="T1747" t="s">
        <v>39687</v>
      </c>
      <c r="U1747" t="s">
        <v>39688</v>
      </c>
      <c r="V1747" t="s">
        <v>39689</v>
      </c>
      <c r="W1747" t="s">
        <v>39690</v>
      </c>
      <c r="X1747" t="s">
        <v>39691</v>
      </c>
      <c r="Y1747" t="s">
        <v>39692</v>
      </c>
    </row>
    <row r="1748" spans="1:25" x14ac:dyDescent="0.3">
      <c r="A1748">
        <v>87350</v>
      </c>
      <c r="B1748" t="s">
        <v>39693</v>
      </c>
      <c r="C1748" t="s">
        <v>39694</v>
      </c>
      <c r="D1748" t="s">
        <v>39695</v>
      </c>
      <c r="E1748" t="s">
        <v>39696</v>
      </c>
      <c r="F1748" t="s">
        <v>39697</v>
      </c>
      <c r="G1748" t="s">
        <v>39698</v>
      </c>
      <c r="H1748" t="s">
        <v>39699</v>
      </c>
      <c r="I1748" t="s">
        <v>39700</v>
      </c>
      <c r="J1748" t="s">
        <v>39701</v>
      </c>
      <c r="K1748" t="s">
        <v>39702</v>
      </c>
      <c r="L1748" t="s">
        <v>39703</v>
      </c>
      <c r="M1748" t="s">
        <v>39704</v>
      </c>
      <c r="N1748" t="s">
        <v>39705</v>
      </c>
      <c r="O1748">
        <f>-579.190822195311 -6.73887451924679 -660.079714335857</f>
        <v>-1246.0094110504147</v>
      </c>
      <c r="P1748">
        <f>-555.03250294265 -43.3112660469676 -363.298958127965</f>
        <v>-961.64272711758258</v>
      </c>
      <c r="Q1748" t="s">
        <v>39706</v>
      </c>
      <c r="R1748" t="s">
        <v>39707</v>
      </c>
      <c r="S1748" t="s">
        <v>39708</v>
      </c>
      <c r="T1748" t="s">
        <v>39709</v>
      </c>
      <c r="U1748" t="s">
        <v>39710</v>
      </c>
      <c r="V1748" t="s">
        <v>39711</v>
      </c>
      <c r="W1748" t="s">
        <v>39712</v>
      </c>
      <c r="X1748" t="s">
        <v>39713</v>
      </c>
      <c r="Y1748" t="s">
        <v>39714</v>
      </c>
    </row>
    <row r="1749" spans="1:25" x14ac:dyDescent="0.3">
      <c r="A1749">
        <v>87400</v>
      </c>
      <c r="B1749" t="s">
        <v>39715</v>
      </c>
      <c r="C1749" t="s">
        <v>39716</v>
      </c>
      <c r="D1749" t="s">
        <v>39717</v>
      </c>
      <c r="E1749" t="s">
        <v>39718</v>
      </c>
      <c r="F1749" t="s">
        <v>39719</v>
      </c>
      <c r="G1749" t="s">
        <v>39720</v>
      </c>
      <c r="H1749" t="s">
        <v>39721</v>
      </c>
      <c r="I1749" t="s">
        <v>39722</v>
      </c>
      <c r="J1749" t="s">
        <v>39723</v>
      </c>
      <c r="K1749" t="s">
        <v>39724</v>
      </c>
      <c r="L1749" t="s">
        <v>39725</v>
      </c>
      <c r="M1749" t="s">
        <v>39726</v>
      </c>
      <c r="N1749" t="s">
        <v>39727</v>
      </c>
      <c r="O1749">
        <f>-580.392853048508 -5.91041436918522 -660.530778024691</f>
        <v>-1246.8340454423842</v>
      </c>
      <c r="P1749">
        <f>-556.790133407421 -43.4035796896942 -363.820169791366</f>
        <v>-964.01388288848125</v>
      </c>
      <c r="Q1749" t="s">
        <v>39728</v>
      </c>
      <c r="R1749" t="s">
        <v>39729</v>
      </c>
      <c r="S1749" t="s">
        <v>39730</v>
      </c>
      <c r="T1749" t="s">
        <v>39731</v>
      </c>
      <c r="U1749" t="s">
        <v>39732</v>
      </c>
      <c r="V1749" t="s">
        <v>39733</v>
      </c>
      <c r="W1749" t="s">
        <v>39734</v>
      </c>
      <c r="X1749" t="s">
        <v>39735</v>
      </c>
      <c r="Y1749" t="s">
        <v>39736</v>
      </c>
    </row>
    <row r="1750" spans="1:25" x14ac:dyDescent="0.3">
      <c r="A1750">
        <v>87450</v>
      </c>
      <c r="B1750" t="s">
        <v>39737</v>
      </c>
      <c r="C1750" t="s">
        <v>39738</v>
      </c>
      <c r="D1750" t="s">
        <v>39739</v>
      </c>
      <c r="E1750" t="s">
        <v>39740</v>
      </c>
      <c r="F1750" t="s">
        <v>39741</v>
      </c>
      <c r="G1750" t="s">
        <v>39742</v>
      </c>
      <c r="H1750" t="s">
        <v>39743</v>
      </c>
      <c r="I1750" t="s">
        <v>39744</v>
      </c>
      <c r="J1750" t="s">
        <v>39745</v>
      </c>
      <c r="K1750" t="s">
        <v>39746</v>
      </c>
      <c r="L1750" t="s">
        <v>39747</v>
      </c>
      <c r="M1750" t="s">
        <v>39748</v>
      </c>
      <c r="N1750" t="s">
        <v>39749</v>
      </c>
      <c r="O1750">
        <f>-581.019677832658 -5.64582688198357 -661.006013912068</f>
        <v>-1247.6715186267097</v>
      </c>
      <c r="P1750">
        <f>-557.820510083148 -43.7211721028589 -364.337835170068</f>
        <v>-965.87951735607476</v>
      </c>
      <c r="Q1750" t="s">
        <v>39750</v>
      </c>
      <c r="R1750" t="s">
        <v>39751</v>
      </c>
      <c r="S1750" t="s">
        <v>39752</v>
      </c>
      <c r="T1750" t="s">
        <v>39753</v>
      </c>
      <c r="U1750" t="s">
        <v>39754</v>
      </c>
      <c r="V1750" t="s">
        <v>39755</v>
      </c>
      <c r="W1750" t="s">
        <v>39756</v>
      </c>
      <c r="X1750" t="s">
        <v>39757</v>
      </c>
      <c r="Y1750" t="s">
        <v>39758</v>
      </c>
    </row>
    <row r="1751" spans="1:25" x14ac:dyDescent="0.3">
      <c r="A1751">
        <v>87500</v>
      </c>
      <c r="B1751" t="s">
        <v>39759</v>
      </c>
      <c r="C1751" t="s">
        <v>39760</v>
      </c>
      <c r="D1751" t="s">
        <v>39761</v>
      </c>
      <c r="E1751" t="s">
        <v>39762</v>
      </c>
      <c r="F1751" t="s">
        <v>39763</v>
      </c>
      <c r="G1751" t="s">
        <v>39764</v>
      </c>
      <c r="H1751" t="s">
        <v>39765</v>
      </c>
      <c r="I1751" t="s">
        <v>39766</v>
      </c>
      <c r="J1751" t="s">
        <v>39767</v>
      </c>
      <c r="K1751" t="s">
        <v>39768</v>
      </c>
      <c r="L1751" t="s">
        <v>39769</v>
      </c>
      <c r="M1751" t="s">
        <v>39770</v>
      </c>
      <c r="N1751" t="s">
        <v>39771</v>
      </c>
      <c r="O1751">
        <f>-581.200547329225 -5.71718340576172 -661.088488152104</f>
        <v>-1248.0062188870907</v>
      </c>
      <c r="P1751">
        <f>-558.351504508617 -43.9707831622773 -364.415941706529</f>
        <v>-966.73822937742329</v>
      </c>
      <c r="Q1751" t="s">
        <v>39772</v>
      </c>
      <c r="R1751" t="s">
        <v>39773</v>
      </c>
      <c r="S1751" t="s">
        <v>39774</v>
      </c>
      <c r="T1751" t="s">
        <v>39775</v>
      </c>
      <c r="U1751" t="s">
        <v>39776</v>
      </c>
      <c r="V1751" t="s">
        <v>39777</v>
      </c>
      <c r="W1751" t="s">
        <v>39778</v>
      </c>
      <c r="X1751" t="s">
        <v>39779</v>
      </c>
      <c r="Y1751" t="s">
        <v>39780</v>
      </c>
    </row>
    <row r="1752" spans="1:25" x14ac:dyDescent="0.3">
      <c r="A1752">
        <v>87550</v>
      </c>
      <c r="B1752" t="s">
        <v>39781</v>
      </c>
      <c r="C1752" t="s">
        <v>39782</v>
      </c>
      <c r="D1752" t="s">
        <v>39783</v>
      </c>
      <c r="E1752" t="s">
        <v>39784</v>
      </c>
      <c r="F1752" t="s">
        <v>39785</v>
      </c>
      <c r="G1752" t="s">
        <v>39786</v>
      </c>
      <c r="H1752" t="s">
        <v>39787</v>
      </c>
      <c r="I1752" t="s">
        <v>39788</v>
      </c>
      <c r="J1752" t="s">
        <v>39789</v>
      </c>
      <c r="K1752" t="s">
        <v>39790</v>
      </c>
      <c r="L1752" t="s">
        <v>39791</v>
      </c>
      <c r="M1752" t="s">
        <v>39792</v>
      </c>
      <c r="N1752" t="s">
        <v>39793</v>
      </c>
      <c r="O1752">
        <f>-580.720081018261 -5.78447855840227 -661.038511454895</f>
        <v>-1247.5430710315582</v>
      </c>
      <c r="P1752">
        <f>-558.280488843209 -44.4500159545044 -364.388152503454</f>
        <v>-967.11865730116733</v>
      </c>
      <c r="Q1752" t="s">
        <v>39794</v>
      </c>
      <c r="R1752" t="s">
        <v>39795</v>
      </c>
      <c r="S1752" t="s">
        <v>39796</v>
      </c>
      <c r="T1752" t="s">
        <v>39797</v>
      </c>
      <c r="U1752" t="s">
        <v>39798</v>
      </c>
      <c r="V1752" t="s">
        <v>39799</v>
      </c>
      <c r="W1752" t="s">
        <v>39800</v>
      </c>
      <c r="X1752" t="s">
        <v>39801</v>
      </c>
      <c r="Y1752" t="s">
        <v>39802</v>
      </c>
    </row>
    <row r="1753" spans="1:25" x14ac:dyDescent="0.3">
      <c r="A1753">
        <v>87600</v>
      </c>
      <c r="B1753" t="s">
        <v>39803</v>
      </c>
      <c r="C1753" t="s">
        <v>39804</v>
      </c>
      <c r="D1753" t="s">
        <v>39805</v>
      </c>
      <c r="E1753" t="s">
        <v>39806</v>
      </c>
      <c r="F1753" t="s">
        <v>39807</v>
      </c>
      <c r="G1753" t="s">
        <v>39808</v>
      </c>
      <c r="H1753" t="s">
        <v>39809</v>
      </c>
      <c r="I1753" t="s">
        <v>39810</v>
      </c>
      <c r="J1753" t="s">
        <v>39811</v>
      </c>
      <c r="K1753" t="s">
        <v>39812</v>
      </c>
      <c r="L1753" t="s">
        <v>39813</v>
      </c>
      <c r="M1753" t="s">
        <v>39814</v>
      </c>
      <c r="N1753" t="s">
        <v>39815</v>
      </c>
      <c r="O1753">
        <f>-580.20071269479 -5.43556299160218 -660.90780793779</f>
        <v>-1246.5440836241823</v>
      </c>
      <c r="P1753">
        <f>-557.832298769752 -44.3281158416576 -364.281797900674</f>
        <v>-966.44221251208364</v>
      </c>
      <c r="Q1753" t="s">
        <v>39816</v>
      </c>
      <c r="R1753" t="s">
        <v>39817</v>
      </c>
      <c r="S1753" t="s">
        <v>39818</v>
      </c>
      <c r="T1753" t="s">
        <v>39819</v>
      </c>
      <c r="U1753" t="s">
        <v>39820</v>
      </c>
      <c r="V1753" t="s">
        <v>39821</v>
      </c>
      <c r="W1753" t="s">
        <v>39822</v>
      </c>
      <c r="X1753" t="s">
        <v>39823</v>
      </c>
      <c r="Y1753" t="s">
        <v>39824</v>
      </c>
    </row>
    <row r="1754" spans="1:25" x14ac:dyDescent="0.3">
      <c r="A1754">
        <v>87650</v>
      </c>
      <c r="B1754" t="s">
        <v>39825</v>
      </c>
      <c r="C1754" t="s">
        <v>39826</v>
      </c>
      <c r="D1754" t="s">
        <v>39827</v>
      </c>
      <c r="E1754" t="s">
        <v>39828</v>
      </c>
      <c r="F1754" t="s">
        <v>39829</v>
      </c>
      <c r="G1754" t="s">
        <v>39830</v>
      </c>
      <c r="H1754" t="s">
        <v>39831</v>
      </c>
      <c r="I1754" t="s">
        <v>39832</v>
      </c>
      <c r="J1754" t="s">
        <v>39833</v>
      </c>
      <c r="K1754" t="s">
        <v>39834</v>
      </c>
      <c r="L1754" t="s">
        <v>39835</v>
      </c>
      <c r="M1754" t="s">
        <v>39836</v>
      </c>
      <c r="N1754" t="s">
        <v>39837</v>
      </c>
      <c r="O1754">
        <f>-577.777642665086 -4.62181183832763 -660.808054574234</f>
        <v>-1243.2075090776475</v>
      </c>
      <c r="P1754">
        <f>-555.63676229733 -43.6878685105589 -364.187696788621</f>
        <v>-963.51232759650998</v>
      </c>
      <c r="Q1754" t="s">
        <v>39838</v>
      </c>
      <c r="R1754" t="s">
        <v>39839</v>
      </c>
      <c r="S1754" t="s">
        <v>39840</v>
      </c>
      <c r="T1754" t="s">
        <v>39841</v>
      </c>
      <c r="U1754" t="s">
        <v>39842</v>
      </c>
      <c r="V1754" t="s">
        <v>39843</v>
      </c>
      <c r="W1754" t="s">
        <v>39844</v>
      </c>
      <c r="X1754" t="s">
        <v>39845</v>
      </c>
      <c r="Y1754" t="s">
        <v>39846</v>
      </c>
    </row>
    <row r="1755" spans="1:25" x14ac:dyDescent="0.3">
      <c r="A1755">
        <v>87700</v>
      </c>
      <c r="B1755" t="s">
        <v>39847</v>
      </c>
      <c r="C1755" t="s">
        <v>39848</v>
      </c>
      <c r="D1755" t="s">
        <v>39849</v>
      </c>
      <c r="E1755" t="s">
        <v>39850</v>
      </c>
      <c r="F1755" t="s">
        <v>39851</v>
      </c>
      <c r="G1755" t="s">
        <v>39852</v>
      </c>
      <c r="H1755" t="s">
        <v>39853</v>
      </c>
      <c r="I1755" t="s">
        <v>39854</v>
      </c>
      <c r="J1755" t="s">
        <v>39855</v>
      </c>
      <c r="K1755" t="s">
        <v>39856</v>
      </c>
      <c r="L1755" t="s">
        <v>39857</v>
      </c>
      <c r="M1755" t="s">
        <v>39858</v>
      </c>
      <c r="N1755" t="s">
        <v>39859</v>
      </c>
      <c r="O1755">
        <f>-576.419132196627 -4.23273828033234 -660.951282339597</f>
        <v>-1241.6031528165563</v>
      </c>
      <c r="P1755">
        <f>-554.508057972068 -43.3976001535739 -364.326958106147</f>
        <v>-962.23261623178882</v>
      </c>
      <c r="Q1755" t="s">
        <v>39860</v>
      </c>
      <c r="R1755" t="s">
        <v>39861</v>
      </c>
      <c r="S1755" t="s">
        <v>39862</v>
      </c>
      <c r="T1755" t="s">
        <v>39863</v>
      </c>
      <c r="U1755" t="s">
        <v>39864</v>
      </c>
      <c r="V1755" t="s">
        <v>39865</v>
      </c>
      <c r="W1755" t="s">
        <v>39866</v>
      </c>
      <c r="X1755" t="s">
        <v>39867</v>
      </c>
      <c r="Y1755" t="s">
        <v>39868</v>
      </c>
    </row>
    <row r="1756" spans="1:25" x14ac:dyDescent="0.3">
      <c r="A1756">
        <v>87750</v>
      </c>
      <c r="B1756" t="s">
        <v>39869</v>
      </c>
      <c r="C1756" t="s">
        <v>39870</v>
      </c>
      <c r="D1756" t="s">
        <v>39871</v>
      </c>
      <c r="E1756" t="s">
        <v>39872</v>
      </c>
      <c r="F1756" t="s">
        <v>39873</v>
      </c>
      <c r="G1756" t="s">
        <v>39874</v>
      </c>
      <c r="H1756" t="s">
        <v>39875</v>
      </c>
      <c r="I1756" t="s">
        <v>39876</v>
      </c>
      <c r="J1756" t="s">
        <v>39877</v>
      </c>
      <c r="K1756" t="s">
        <v>39878</v>
      </c>
      <c r="L1756" t="s">
        <v>39879</v>
      </c>
      <c r="M1756" t="s">
        <v>39880</v>
      </c>
      <c r="N1756" t="s">
        <v>39881</v>
      </c>
      <c r="O1756">
        <f>-574.160367152231 -3.30436340544134 -661.104799860986</f>
        <v>-1238.5695304186584</v>
      </c>
      <c r="P1756">
        <f>-552.355315240523 -42.4259833314188 -364.466952453388</f>
        <v>-959.24825102532986</v>
      </c>
      <c r="Q1756" t="s">
        <v>39882</v>
      </c>
      <c r="R1756" t="s">
        <v>39883</v>
      </c>
      <c r="S1756" t="s">
        <v>39884</v>
      </c>
      <c r="T1756" t="s">
        <v>39885</v>
      </c>
      <c r="U1756" t="s">
        <v>39886</v>
      </c>
      <c r="V1756" t="s">
        <v>39887</v>
      </c>
      <c r="W1756" t="s">
        <v>39888</v>
      </c>
      <c r="X1756" t="s">
        <v>39889</v>
      </c>
      <c r="Y1756" t="s">
        <v>39890</v>
      </c>
    </row>
    <row r="1757" spans="1:25" x14ac:dyDescent="0.3">
      <c r="A1757">
        <v>87800</v>
      </c>
      <c r="B1757" t="s">
        <v>39891</v>
      </c>
      <c r="C1757" t="s">
        <v>39892</v>
      </c>
      <c r="D1757" t="s">
        <v>39893</v>
      </c>
      <c r="E1757" t="s">
        <v>39894</v>
      </c>
      <c r="F1757" t="s">
        <v>39895</v>
      </c>
      <c r="G1757" t="s">
        <v>39896</v>
      </c>
      <c r="H1757" t="s">
        <v>39897</v>
      </c>
      <c r="I1757" t="s">
        <v>39898</v>
      </c>
      <c r="J1757" t="s">
        <v>39899</v>
      </c>
      <c r="K1757" t="s">
        <v>39900</v>
      </c>
      <c r="L1757" t="s">
        <v>39901</v>
      </c>
      <c r="M1757" t="s">
        <v>39902</v>
      </c>
      <c r="N1757" t="s">
        <v>39903</v>
      </c>
      <c r="O1757">
        <f>-573.450606193563 -2.68400008127901 -661.181643816081</f>
        <v>-1237.3162500909229</v>
      </c>
      <c r="P1757">
        <f>-551.524125192878 -41.5270053819816 -364.516109612418</f>
        <v>-957.56724018727755</v>
      </c>
      <c r="Q1757" t="s">
        <v>39904</v>
      </c>
      <c r="R1757" t="s">
        <v>39905</v>
      </c>
      <c r="S1757" t="s">
        <v>39906</v>
      </c>
      <c r="T1757" t="s">
        <v>39907</v>
      </c>
      <c r="U1757" t="s">
        <v>39908</v>
      </c>
      <c r="V1757" t="s">
        <v>39909</v>
      </c>
      <c r="W1757" t="s">
        <v>39910</v>
      </c>
      <c r="X1757" t="s">
        <v>39911</v>
      </c>
      <c r="Y1757" t="s">
        <v>39912</v>
      </c>
    </row>
    <row r="1758" spans="1:25" x14ac:dyDescent="0.3">
      <c r="A1758">
        <v>87850</v>
      </c>
      <c r="B1758" t="s">
        <v>39913</v>
      </c>
      <c r="C1758" t="s">
        <v>39914</v>
      </c>
      <c r="D1758" t="s">
        <v>39915</v>
      </c>
      <c r="E1758" t="s">
        <v>39916</v>
      </c>
      <c r="F1758" t="s">
        <v>39917</v>
      </c>
      <c r="G1758" t="s">
        <v>39918</v>
      </c>
      <c r="H1758" t="s">
        <v>39919</v>
      </c>
      <c r="I1758" t="s">
        <v>39920</v>
      </c>
      <c r="J1758" t="s">
        <v>39921</v>
      </c>
      <c r="K1758" t="s">
        <v>39922</v>
      </c>
      <c r="L1758" t="s">
        <v>39923</v>
      </c>
      <c r="M1758" t="s">
        <v>39924</v>
      </c>
      <c r="N1758" t="s">
        <v>39925</v>
      </c>
      <c r="O1758">
        <f>-573.242974985043 -2.39648753834103 -661.197628317143</f>
        <v>-1236.837090840527</v>
      </c>
      <c r="P1758">
        <f>-551.304629412158 -40.8606633293427 -364.483598523909</f>
        <v>-956.6488912654097</v>
      </c>
      <c r="Q1758" t="s">
        <v>39926</v>
      </c>
      <c r="R1758" t="s">
        <v>39927</v>
      </c>
      <c r="S1758" t="s">
        <v>39928</v>
      </c>
      <c r="T1758" t="s">
        <v>39929</v>
      </c>
      <c r="U1758" t="s">
        <v>39930</v>
      </c>
      <c r="V1758" t="s">
        <v>39931</v>
      </c>
      <c r="W1758" t="s">
        <v>39932</v>
      </c>
      <c r="X1758" t="s">
        <v>39933</v>
      </c>
      <c r="Y1758" t="s">
        <v>39934</v>
      </c>
    </row>
    <row r="1759" spans="1:25" x14ac:dyDescent="0.3">
      <c r="A1759">
        <v>87900</v>
      </c>
      <c r="B1759" t="s">
        <v>39935</v>
      </c>
      <c r="C1759" t="s">
        <v>39936</v>
      </c>
      <c r="D1759" t="s">
        <v>39937</v>
      </c>
      <c r="E1759" t="s">
        <v>39938</v>
      </c>
      <c r="F1759" t="s">
        <v>39939</v>
      </c>
      <c r="G1759" t="s">
        <v>39940</v>
      </c>
      <c r="H1759" t="s">
        <v>39941</v>
      </c>
      <c r="I1759" t="s">
        <v>39942</v>
      </c>
      <c r="J1759" t="s">
        <v>39943</v>
      </c>
      <c r="K1759" t="s">
        <v>39944</v>
      </c>
      <c r="L1759" t="s">
        <v>39945</v>
      </c>
      <c r="M1759" t="s">
        <v>39946</v>
      </c>
      <c r="N1759" t="s">
        <v>39947</v>
      </c>
      <c r="O1759">
        <f>-573.092097308179 -2.00125061729364 -660.938496623266</f>
        <v>-1236.0318445487387</v>
      </c>
      <c r="P1759">
        <f>-551.29943859754 -40.0230482823604 -364.156744719982</f>
        <v>-955.47923159988227</v>
      </c>
      <c r="Q1759" t="s">
        <v>39948</v>
      </c>
      <c r="R1759" t="s">
        <v>39949</v>
      </c>
      <c r="S1759" t="s">
        <v>39950</v>
      </c>
      <c r="T1759" t="s">
        <v>39951</v>
      </c>
      <c r="U1759" t="s">
        <v>39952</v>
      </c>
      <c r="V1759" t="s">
        <v>39953</v>
      </c>
      <c r="W1759" t="s">
        <v>39954</v>
      </c>
      <c r="X1759" t="s">
        <v>39955</v>
      </c>
      <c r="Y1759" t="s">
        <v>39956</v>
      </c>
    </row>
    <row r="1760" spans="1:25" x14ac:dyDescent="0.3">
      <c r="A1760">
        <v>87950</v>
      </c>
      <c r="B1760" t="s">
        <v>39957</v>
      </c>
      <c r="C1760" t="s">
        <v>39958</v>
      </c>
      <c r="D1760" t="s">
        <v>39959</v>
      </c>
      <c r="E1760" t="s">
        <v>39960</v>
      </c>
      <c r="F1760" t="s">
        <v>39961</v>
      </c>
      <c r="G1760" t="s">
        <v>39962</v>
      </c>
      <c r="H1760" t="s">
        <v>39963</v>
      </c>
      <c r="I1760" t="s">
        <v>39964</v>
      </c>
      <c r="J1760" t="s">
        <v>39965</v>
      </c>
      <c r="K1760" t="s">
        <v>39966</v>
      </c>
      <c r="L1760" t="s">
        <v>39967</v>
      </c>
      <c r="M1760" t="s">
        <v>39968</v>
      </c>
      <c r="N1760" t="s">
        <v>39969</v>
      </c>
      <c r="O1760">
        <f>-573.009713909217 -1.83739017668495 -660.869012274118</f>
        <v>-1235.7161163600199</v>
      </c>
      <c r="P1760">
        <f>-551.351335168373 -39.6984816699621 -364.056679285481</f>
        <v>-955.1064961238161</v>
      </c>
      <c r="Q1760" t="s">
        <v>39970</v>
      </c>
      <c r="R1760" t="s">
        <v>39971</v>
      </c>
      <c r="S1760" t="s">
        <v>39972</v>
      </c>
      <c r="T1760" t="s">
        <v>39973</v>
      </c>
      <c r="U1760" t="s">
        <v>39974</v>
      </c>
      <c r="V1760" t="s">
        <v>39975</v>
      </c>
      <c r="W1760" t="s">
        <v>39976</v>
      </c>
      <c r="X1760" t="s">
        <v>39977</v>
      </c>
      <c r="Y1760" t="s">
        <v>39978</v>
      </c>
    </row>
    <row r="1761" spans="1:25" x14ac:dyDescent="0.3">
      <c r="A1761">
        <v>88000</v>
      </c>
      <c r="B1761" t="s">
        <v>39979</v>
      </c>
      <c r="C1761" t="s">
        <v>39980</v>
      </c>
      <c r="D1761" t="s">
        <v>39981</v>
      </c>
      <c r="E1761" t="s">
        <v>39982</v>
      </c>
      <c r="F1761" t="s">
        <v>39983</v>
      </c>
      <c r="G1761" t="s">
        <v>39984</v>
      </c>
      <c r="H1761" t="s">
        <v>39985</v>
      </c>
      <c r="I1761" t="s">
        <v>39986</v>
      </c>
      <c r="J1761" t="s">
        <v>39987</v>
      </c>
      <c r="K1761" t="s">
        <v>39988</v>
      </c>
      <c r="L1761" t="s">
        <v>39989</v>
      </c>
      <c r="M1761" t="s">
        <v>39990</v>
      </c>
      <c r="N1761" t="s">
        <v>39991</v>
      </c>
      <c r="O1761">
        <f>-572.712564400228 -1.28943738812541 -660.757028883925</f>
        <v>-1234.7590306722784</v>
      </c>
      <c r="P1761">
        <f>-551.552043764758 -38.4571078338734 -363.821435372793</f>
        <v>-953.83058697142428</v>
      </c>
      <c r="Q1761" t="s">
        <v>39992</v>
      </c>
      <c r="R1761" t="s">
        <v>39993</v>
      </c>
      <c r="S1761" t="s">
        <v>39994</v>
      </c>
      <c r="T1761" t="s">
        <v>39995</v>
      </c>
      <c r="U1761" t="s">
        <v>39996</v>
      </c>
      <c r="V1761" t="s">
        <v>39997</v>
      </c>
      <c r="W1761" t="s">
        <v>39998</v>
      </c>
      <c r="X1761" t="s">
        <v>39999</v>
      </c>
      <c r="Y1761" t="s">
        <v>40000</v>
      </c>
    </row>
    <row r="1762" spans="1:25" x14ac:dyDescent="0.3">
      <c r="A1762">
        <v>88050</v>
      </c>
      <c r="B1762" t="s">
        <v>40001</v>
      </c>
      <c r="C1762" t="s">
        <v>40002</v>
      </c>
      <c r="D1762" t="s">
        <v>40003</v>
      </c>
      <c r="E1762" t="s">
        <v>40004</v>
      </c>
      <c r="F1762" t="s">
        <v>40005</v>
      </c>
      <c r="G1762" t="s">
        <v>40006</v>
      </c>
      <c r="H1762" t="s">
        <v>40007</v>
      </c>
      <c r="I1762" t="s">
        <v>40008</v>
      </c>
      <c r="J1762" t="s">
        <v>40009</v>
      </c>
      <c r="K1762" t="s">
        <v>40010</v>
      </c>
      <c r="L1762" t="s">
        <v>40011</v>
      </c>
      <c r="M1762" t="s">
        <v>40012</v>
      </c>
      <c r="N1762" t="s">
        <v>40013</v>
      </c>
      <c r="O1762">
        <f>-572.63224152613 -1.16853290435824 -660.68740133448</f>
        <v>-1234.4881757649682</v>
      </c>
      <c r="P1762">
        <f>-551.771953800501 -37.9959511268398 -363.688043945066</f>
        <v>-953.45594887240691</v>
      </c>
      <c r="Q1762" t="s">
        <v>40014</v>
      </c>
      <c r="R1762" t="s">
        <v>40015</v>
      </c>
      <c r="S1762" t="s">
        <v>40016</v>
      </c>
      <c r="T1762" t="s">
        <v>40017</v>
      </c>
      <c r="U1762" t="s">
        <v>40018</v>
      </c>
      <c r="V1762" t="s">
        <v>40019</v>
      </c>
      <c r="W1762" t="s">
        <v>40020</v>
      </c>
      <c r="X1762" t="s">
        <v>40021</v>
      </c>
      <c r="Y1762" t="s">
        <v>40022</v>
      </c>
    </row>
    <row r="1763" spans="1:25" x14ac:dyDescent="0.3">
      <c r="A1763">
        <v>88100</v>
      </c>
      <c r="B1763" t="s">
        <v>40023</v>
      </c>
      <c r="C1763" t="s">
        <v>40024</v>
      </c>
      <c r="D1763" t="s">
        <v>40025</v>
      </c>
      <c r="E1763" t="s">
        <v>40026</v>
      </c>
      <c r="F1763" t="s">
        <v>40027</v>
      </c>
      <c r="G1763" t="s">
        <v>40028</v>
      </c>
      <c r="H1763" t="s">
        <v>40029</v>
      </c>
      <c r="I1763" t="s">
        <v>40030</v>
      </c>
      <c r="J1763" t="s">
        <v>40031</v>
      </c>
      <c r="K1763" t="s">
        <v>40032</v>
      </c>
      <c r="L1763" t="s">
        <v>40033</v>
      </c>
      <c r="M1763" t="s">
        <v>40034</v>
      </c>
      <c r="N1763" t="s">
        <v>40035</v>
      </c>
      <c r="O1763">
        <f>-572.314028987189 -1.13597604824281 -660.514210798194</f>
        <v>-1233.9642158336258</v>
      </c>
      <c r="P1763">
        <f>-551.978602833923 -37.460811173567 -363.416780194665</f>
        <v>-952.85619420215494</v>
      </c>
      <c r="Q1763" t="s">
        <v>40036</v>
      </c>
      <c r="R1763" t="s">
        <v>40037</v>
      </c>
      <c r="S1763" t="s">
        <v>40038</v>
      </c>
      <c r="T1763" t="s">
        <v>40039</v>
      </c>
      <c r="U1763" t="s">
        <v>40040</v>
      </c>
      <c r="V1763" t="s">
        <v>40041</v>
      </c>
      <c r="W1763" t="s">
        <v>40042</v>
      </c>
      <c r="X1763" t="s">
        <v>40043</v>
      </c>
      <c r="Y1763" t="s">
        <v>40044</v>
      </c>
    </row>
    <row r="1764" spans="1:25" x14ac:dyDescent="0.3">
      <c r="A1764">
        <v>88150</v>
      </c>
      <c r="B1764" t="s">
        <v>40045</v>
      </c>
      <c r="C1764" t="s">
        <v>40046</v>
      </c>
      <c r="D1764" t="s">
        <v>40047</v>
      </c>
      <c r="E1764" t="s">
        <v>40048</v>
      </c>
      <c r="F1764" t="s">
        <v>40049</v>
      </c>
      <c r="G1764" t="s">
        <v>40050</v>
      </c>
      <c r="H1764" t="s">
        <v>40051</v>
      </c>
      <c r="I1764" t="s">
        <v>40052</v>
      </c>
      <c r="J1764" t="s">
        <v>40053</v>
      </c>
      <c r="K1764" t="s">
        <v>40054</v>
      </c>
      <c r="L1764" t="s">
        <v>40055</v>
      </c>
      <c r="M1764" t="s">
        <v>40056</v>
      </c>
      <c r="N1764" t="s">
        <v>40057</v>
      </c>
      <c r="O1764">
        <f>-572.0207396055 -0.967672977404845 -660.555569741681</f>
        <v>-1233.5439823245858</v>
      </c>
      <c r="P1764">
        <f>-552.253108529975 -36.6207708513182 -363.338258915445</f>
        <v>-952.2121382967382</v>
      </c>
      <c r="Q1764" t="s">
        <v>40058</v>
      </c>
      <c r="R1764" t="s">
        <v>40059</v>
      </c>
      <c r="S1764" t="s">
        <v>40060</v>
      </c>
      <c r="T1764" t="s">
        <v>40061</v>
      </c>
      <c r="U1764" t="s">
        <v>40062</v>
      </c>
      <c r="V1764" t="s">
        <v>40063</v>
      </c>
      <c r="W1764" t="s">
        <v>40064</v>
      </c>
      <c r="X1764" t="s">
        <v>40065</v>
      </c>
      <c r="Y1764" t="s">
        <v>40066</v>
      </c>
    </row>
    <row r="1765" spans="1:25" x14ac:dyDescent="0.3">
      <c r="A1765">
        <v>88200</v>
      </c>
      <c r="B1765" t="s">
        <v>40067</v>
      </c>
      <c r="C1765" t="s">
        <v>40068</v>
      </c>
      <c r="D1765" t="s">
        <v>40069</v>
      </c>
      <c r="E1765" t="s">
        <v>40070</v>
      </c>
      <c r="F1765" t="s">
        <v>40071</v>
      </c>
      <c r="G1765" t="s">
        <v>40072</v>
      </c>
      <c r="H1765" t="s">
        <v>40073</v>
      </c>
      <c r="I1765" t="s">
        <v>40074</v>
      </c>
      <c r="J1765" t="s">
        <v>40075</v>
      </c>
      <c r="K1765" t="s">
        <v>40076</v>
      </c>
      <c r="L1765" t="s">
        <v>40077</v>
      </c>
      <c r="M1765" t="s">
        <v>40078</v>
      </c>
      <c r="N1765" t="s">
        <v>40079</v>
      </c>
      <c r="O1765">
        <f>-571.941165478876 -0.905646832690991 -660.6119136277</f>
        <v>-1233.458725939267</v>
      </c>
      <c r="P1765">
        <f>-552.223929709417 -36.6098288144119 -363.397459484365</f>
        <v>-952.23121800819399</v>
      </c>
      <c r="Q1765" t="s">
        <v>40080</v>
      </c>
      <c r="R1765" t="s">
        <v>40081</v>
      </c>
      <c r="S1765" t="s">
        <v>40082</v>
      </c>
      <c r="T1765" t="s">
        <v>40083</v>
      </c>
      <c r="U1765" t="s">
        <v>40084</v>
      </c>
      <c r="V1765" t="s">
        <v>40085</v>
      </c>
      <c r="W1765" t="s">
        <v>40086</v>
      </c>
      <c r="X1765" t="s">
        <v>40087</v>
      </c>
      <c r="Y1765" t="s">
        <v>40088</v>
      </c>
    </row>
    <row r="1766" spans="1:25" x14ac:dyDescent="0.3">
      <c r="A1766">
        <v>88250</v>
      </c>
      <c r="B1766" t="s">
        <v>40089</v>
      </c>
      <c r="C1766" t="s">
        <v>40090</v>
      </c>
      <c r="D1766" t="s">
        <v>40091</v>
      </c>
      <c r="E1766" t="s">
        <v>40092</v>
      </c>
      <c r="F1766" t="s">
        <v>40093</v>
      </c>
      <c r="G1766" t="s">
        <v>40094</v>
      </c>
      <c r="H1766" t="s">
        <v>40095</v>
      </c>
      <c r="I1766" t="s">
        <v>40096</v>
      </c>
      <c r="J1766" t="s">
        <v>40097</v>
      </c>
      <c r="K1766" t="s">
        <v>40098</v>
      </c>
      <c r="L1766" t="s">
        <v>40099</v>
      </c>
      <c r="M1766" t="s">
        <v>40100</v>
      </c>
      <c r="N1766" t="s">
        <v>40101</v>
      </c>
      <c r="O1766">
        <f>-571.875929879329 -0.931505824644091 -660.649727469207</f>
        <v>-1233.4571631731801</v>
      </c>
      <c r="P1766">
        <f>-552.148800622591 -36.7149459893112 -363.445413552904</f>
        <v>-952.30916016480614</v>
      </c>
      <c r="Q1766" t="s">
        <v>40102</v>
      </c>
      <c r="R1766" t="s">
        <v>40103</v>
      </c>
      <c r="S1766" t="s">
        <v>40104</v>
      </c>
      <c r="T1766" t="s">
        <v>40105</v>
      </c>
      <c r="U1766" t="s">
        <v>40106</v>
      </c>
      <c r="V1766" t="s">
        <v>40107</v>
      </c>
      <c r="W1766" t="s">
        <v>40108</v>
      </c>
      <c r="X1766" t="s">
        <v>40109</v>
      </c>
      <c r="Y1766" t="s">
        <v>40110</v>
      </c>
    </row>
    <row r="1767" spans="1:25" x14ac:dyDescent="0.3">
      <c r="A1767">
        <v>88300</v>
      </c>
      <c r="B1767" t="s">
        <v>40111</v>
      </c>
      <c r="C1767" t="s">
        <v>40112</v>
      </c>
      <c r="D1767" t="s">
        <v>40113</v>
      </c>
      <c r="E1767" t="s">
        <v>40114</v>
      </c>
      <c r="F1767" t="s">
        <v>40115</v>
      </c>
      <c r="G1767" t="s">
        <v>40116</v>
      </c>
      <c r="H1767" t="s">
        <v>40117</v>
      </c>
      <c r="I1767" t="s">
        <v>40118</v>
      </c>
      <c r="J1767" t="s">
        <v>40119</v>
      </c>
      <c r="K1767" t="s">
        <v>40120</v>
      </c>
      <c r="L1767" t="s">
        <v>40121</v>
      </c>
      <c r="M1767" t="s">
        <v>40122</v>
      </c>
      <c r="N1767" t="s">
        <v>40123</v>
      </c>
      <c r="O1767">
        <f>-571.622123352119 -0.947950559742594 -660.737123674713</f>
        <v>-1233.3071975865746</v>
      </c>
      <c r="P1767">
        <f>-551.720787400035 -36.6451112126902 -363.534161100537</f>
        <v>-951.90005971326218</v>
      </c>
      <c r="Q1767" t="s">
        <v>40124</v>
      </c>
      <c r="R1767" t="s">
        <v>40125</v>
      </c>
      <c r="S1767" t="s">
        <v>40126</v>
      </c>
      <c r="T1767" t="s">
        <v>40127</v>
      </c>
      <c r="U1767" t="s">
        <v>40128</v>
      </c>
      <c r="V1767" t="s">
        <v>40129</v>
      </c>
      <c r="W1767" t="s">
        <v>40130</v>
      </c>
      <c r="X1767" t="s">
        <v>40131</v>
      </c>
      <c r="Y1767" t="s">
        <v>40132</v>
      </c>
    </row>
    <row r="1768" spans="1:25" x14ac:dyDescent="0.3">
      <c r="A1768">
        <v>88350</v>
      </c>
      <c r="B1768" t="s">
        <v>40133</v>
      </c>
      <c r="C1768" t="s">
        <v>40134</v>
      </c>
      <c r="D1768" t="s">
        <v>40135</v>
      </c>
      <c r="E1768" t="s">
        <v>40136</v>
      </c>
      <c r="F1768" t="s">
        <v>40137</v>
      </c>
      <c r="G1768" t="s">
        <v>40138</v>
      </c>
      <c r="H1768" t="s">
        <v>40139</v>
      </c>
      <c r="I1768" t="s">
        <v>40140</v>
      </c>
      <c r="J1768" t="s">
        <v>40141</v>
      </c>
      <c r="K1768" t="s">
        <v>40142</v>
      </c>
      <c r="L1768" t="s">
        <v>40143</v>
      </c>
      <c r="M1768" t="s">
        <v>40144</v>
      </c>
      <c r="N1768" t="s">
        <v>40145</v>
      </c>
      <c r="O1768">
        <f>-571.725421376882 -0.855737936577498 -660.797711146964</f>
        <v>-1233.3788704604235</v>
      </c>
      <c r="P1768">
        <f>-551.747371977249 -36.420066442744 -363.583810856749</f>
        <v>-951.75124927674199</v>
      </c>
      <c r="Q1768" t="s">
        <v>40146</v>
      </c>
      <c r="R1768" t="s">
        <v>40147</v>
      </c>
      <c r="S1768" t="s">
        <v>40148</v>
      </c>
      <c r="T1768" t="s">
        <v>40149</v>
      </c>
      <c r="U1768" t="s">
        <v>40150</v>
      </c>
      <c r="V1768" t="s">
        <v>40151</v>
      </c>
      <c r="W1768" t="s">
        <v>40152</v>
      </c>
      <c r="X1768" t="s">
        <v>40153</v>
      </c>
      <c r="Y1768" t="s">
        <v>40154</v>
      </c>
    </row>
    <row r="1769" spans="1:25" x14ac:dyDescent="0.3">
      <c r="A1769">
        <v>88400</v>
      </c>
      <c r="B1769" t="s">
        <v>40155</v>
      </c>
      <c r="C1769" t="s">
        <v>40156</v>
      </c>
      <c r="D1769" t="s">
        <v>40157</v>
      </c>
      <c r="E1769" t="s">
        <v>40158</v>
      </c>
      <c r="F1769" t="s">
        <v>40159</v>
      </c>
      <c r="G1769" t="s">
        <v>40160</v>
      </c>
      <c r="H1769" t="s">
        <v>40161</v>
      </c>
      <c r="I1769" t="s">
        <v>40162</v>
      </c>
      <c r="J1769" t="s">
        <v>40163</v>
      </c>
      <c r="K1769" t="s">
        <v>40164</v>
      </c>
      <c r="L1769" t="s">
        <v>40165</v>
      </c>
      <c r="M1769" t="s">
        <v>40166</v>
      </c>
      <c r="N1769" t="s">
        <v>40167</v>
      </c>
      <c r="O1769">
        <f>-572.035848313225 -0.536862742658059 -661.000279398266</f>
        <v>-1233.572990454149</v>
      </c>
      <c r="P1769">
        <f>-551.760333298143 -36.2895722616943 -363.829195388732</f>
        <v>-951.8791009485692</v>
      </c>
      <c r="Q1769" t="s">
        <v>40168</v>
      </c>
      <c r="R1769" t="s">
        <v>40169</v>
      </c>
      <c r="S1769" t="s">
        <v>40170</v>
      </c>
      <c r="T1769" t="s">
        <v>40171</v>
      </c>
      <c r="U1769" t="s">
        <v>40172</v>
      </c>
      <c r="V1769" t="s">
        <v>40173</v>
      </c>
      <c r="W1769" t="s">
        <v>40174</v>
      </c>
      <c r="X1769" t="s">
        <v>40175</v>
      </c>
      <c r="Y1769" t="s">
        <v>40176</v>
      </c>
    </row>
    <row r="1770" spans="1:25" x14ac:dyDescent="0.3">
      <c r="A1770">
        <v>88450</v>
      </c>
      <c r="B1770" t="s">
        <v>40177</v>
      </c>
      <c r="C1770" t="s">
        <v>40178</v>
      </c>
      <c r="D1770" t="s">
        <v>40179</v>
      </c>
      <c r="E1770" t="s">
        <v>40180</v>
      </c>
      <c r="F1770" t="s">
        <v>40181</v>
      </c>
      <c r="G1770" t="s">
        <v>40182</v>
      </c>
      <c r="H1770" t="s">
        <v>40183</v>
      </c>
      <c r="I1770" t="s">
        <v>40184</v>
      </c>
      <c r="J1770" t="s">
        <v>40185</v>
      </c>
      <c r="K1770" t="s">
        <v>40186</v>
      </c>
      <c r="L1770" t="s">
        <v>40187</v>
      </c>
      <c r="M1770" t="s">
        <v>40188</v>
      </c>
      <c r="N1770" t="s">
        <v>40189</v>
      </c>
      <c r="O1770">
        <f>-572.765197500834 -0.164353930648758 -661.186952978488</f>
        <v>-1234.1165044099707</v>
      </c>
      <c r="P1770">
        <f>-552.020369146265 -36.4762934667792 -364.116116465937</f>
        <v>-952.61277907898125</v>
      </c>
      <c r="Q1770" t="s">
        <v>40190</v>
      </c>
      <c r="R1770" t="s">
        <v>40191</v>
      </c>
      <c r="S1770" t="s">
        <v>40192</v>
      </c>
      <c r="T1770" t="s">
        <v>40193</v>
      </c>
      <c r="U1770" t="s">
        <v>40194</v>
      </c>
      <c r="V1770" t="s">
        <v>40195</v>
      </c>
      <c r="W1770" t="s">
        <v>40196</v>
      </c>
      <c r="X1770" t="s">
        <v>40197</v>
      </c>
      <c r="Y1770" t="s">
        <v>40198</v>
      </c>
    </row>
    <row r="1771" spans="1:25" x14ac:dyDescent="0.3">
      <c r="A1771">
        <v>88500</v>
      </c>
      <c r="B1771" t="s">
        <v>40199</v>
      </c>
      <c r="C1771" t="s">
        <v>40200</v>
      </c>
      <c r="D1771" t="s">
        <v>40201</v>
      </c>
      <c r="E1771" t="s">
        <v>40202</v>
      </c>
      <c r="F1771" t="s">
        <v>40203</v>
      </c>
      <c r="G1771" t="s">
        <v>40204</v>
      </c>
      <c r="H1771" t="s">
        <v>40205</v>
      </c>
      <c r="I1771" t="s">
        <v>40206</v>
      </c>
      <c r="J1771" t="s">
        <v>40207</v>
      </c>
      <c r="K1771" t="s">
        <v>40208</v>
      </c>
      <c r="L1771" t="s">
        <v>40209</v>
      </c>
      <c r="M1771" t="s">
        <v>40210</v>
      </c>
      <c r="N1771" t="s">
        <v>40211</v>
      </c>
      <c r="O1771" t="s">
        <v>40212</v>
      </c>
      <c r="P1771">
        <f>-552.302105303384 -36.5262138899154 -364.30420852769</f>
        <v>-953.1325277209894</v>
      </c>
      <c r="Q1771" t="s">
        <v>40213</v>
      </c>
      <c r="R1771" t="s">
        <v>40214</v>
      </c>
      <c r="S1771" t="s">
        <v>40215</v>
      </c>
      <c r="T1771" t="s">
        <v>40216</v>
      </c>
      <c r="U1771" t="s">
        <v>40217</v>
      </c>
      <c r="V1771" t="s">
        <v>40218</v>
      </c>
      <c r="W1771" t="s">
        <v>40219</v>
      </c>
      <c r="X1771" t="s">
        <v>40220</v>
      </c>
      <c r="Y1771" t="s">
        <v>40221</v>
      </c>
    </row>
    <row r="1772" spans="1:25" x14ac:dyDescent="0.3">
      <c r="A1772">
        <v>88550</v>
      </c>
      <c r="B1772" t="s">
        <v>40222</v>
      </c>
      <c r="C1772" t="s">
        <v>40223</v>
      </c>
      <c r="D1772" t="s">
        <v>40224</v>
      </c>
      <c r="E1772" t="s">
        <v>40225</v>
      </c>
      <c r="F1772" t="s">
        <v>40226</v>
      </c>
      <c r="G1772" t="s">
        <v>40227</v>
      </c>
      <c r="H1772" t="s">
        <v>40228</v>
      </c>
      <c r="I1772" t="s">
        <v>40229</v>
      </c>
      <c r="J1772" t="s">
        <v>40230</v>
      </c>
      <c r="K1772" t="s">
        <v>40231</v>
      </c>
      <c r="L1772" t="s">
        <v>40232</v>
      </c>
      <c r="M1772" t="s">
        <v>40233</v>
      </c>
      <c r="N1772" t="s">
        <v>40234</v>
      </c>
      <c r="O1772" t="s">
        <v>40235</v>
      </c>
      <c r="P1772">
        <f>-553.073683780712 -36.6755259140029 -364.868869233639</f>
        <v>-954.61807892835395</v>
      </c>
      <c r="Q1772" t="s">
        <v>40236</v>
      </c>
      <c r="R1772" t="s">
        <v>40237</v>
      </c>
      <c r="S1772" t="s">
        <v>40238</v>
      </c>
      <c r="T1772" t="s">
        <v>40239</v>
      </c>
      <c r="U1772" t="s">
        <v>40240</v>
      </c>
      <c r="V1772" t="s">
        <v>40241</v>
      </c>
      <c r="W1772" t="s">
        <v>40242</v>
      </c>
      <c r="X1772" t="s">
        <v>40243</v>
      </c>
      <c r="Y1772" t="s">
        <v>40244</v>
      </c>
    </row>
    <row r="1773" spans="1:25" x14ac:dyDescent="0.3">
      <c r="A1773">
        <v>88600</v>
      </c>
      <c r="B1773" t="s">
        <v>40245</v>
      </c>
      <c r="C1773" t="s">
        <v>40246</v>
      </c>
      <c r="D1773" t="s">
        <v>40247</v>
      </c>
      <c r="E1773" t="s">
        <v>40248</v>
      </c>
      <c r="F1773" t="s">
        <v>40249</v>
      </c>
      <c r="G1773" t="s">
        <v>40250</v>
      </c>
      <c r="H1773" t="s">
        <v>40251</v>
      </c>
      <c r="I1773" t="s">
        <v>40252</v>
      </c>
      <c r="J1773" t="s">
        <v>40253</v>
      </c>
      <c r="K1773" t="s">
        <v>40254</v>
      </c>
      <c r="L1773" t="s">
        <v>40255</v>
      </c>
      <c r="M1773" t="s">
        <v>40256</v>
      </c>
      <c r="N1773" t="s">
        <v>40257</v>
      </c>
      <c r="O1773" t="s">
        <v>40258</v>
      </c>
      <c r="P1773">
        <f>-553.567753635493 -36.7293207656887 -365.100274608499</f>
        <v>-955.39734900968074</v>
      </c>
      <c r="Q1773" t="s">
        <v>40259</v>
      </c>
      <c r="R1773" t="s">
        <v>40260</v>
      </c>
      <c r="S1773" t="s">
        <v>40261</v>
      </c>
      <c r="T1773" t="s">
        <v>40262</v>
      </c>
      <c r="U1773" t="s">
        <v>40263</v>
      </c>
      <c r="V1773" t="s">
        <v>40264</v>
      </c>
      <c r="W1773" t="s">
        <v>40265</v>
      </c>
      <c r="X1773" t="s">
        <v>40266</v>
      </c>
      <c r="Y1773" t="s">
        <v>40267</v>
      </c>
    </row>
    <row r="1774" spans="1:25" x14ac:dyDescent="0.3">
      <c r="A1774">
        <v>88650</v>
      </c>
      <c r="B1774" t="s">
        <v>40268</v>
      </c>
      <c r="C1774" t="s">
        <v>40269</v>
      </c>
      <c r="D1774" t="s">
        <v>40270</v>
      </c>
      <c r="E1774" t="s">
        <v>40271</v>
      </c>
      <c r="F1774" t="s">
        <v>40272</v>
      </c>
      <c r="G1774" t="s">
        <v>40273</v>
      </c>
      <c r="H1774" t="s">
        <v>40274</v>
      </c>
      <c r="I1774" t="s">
        <v>40275</v>
      </c>
      <c r="J1774" t="s">
        <v>40276</v>
      </c>
      <c r="K1774" t="s">
        <v>40277</v>
      </c>
      <c r="L1774" t="s">
        <v>40278</v>
      </c>
      <c r="M1774" t="s">
        <v>40279</v>
      </c>
      <c r="N1774" t="s">
        <v>40280</v>
      </c>
      <c r="O1774" t="s">
        <v>40281</v>
      </c>
      <c r="P1774">
        <f>-554.171059139181 -36.8955266746345 -365.617009605729</f>
        <v>-956.68359541954453</v>
      </c>
      <c r="Q1774" t="s">
        <v>40282</v>
      </c>
      <c r="R1774" t="s">
        <v>40283</v>
      </c>
      <c r="S1774" t="s">
        <v>40284</v>
      </c>
      <c r="T1774" t="s">
        <v>40285</v>
      </c>
      <c r="U1774" t="s">
        <v>40286</v>
      </c>
      <c r="V1774" t="s">
        <v>40287</v>
      </c>
      <c r="W1774" t="s">
        <v>40288</v>
      </c>
      <c r="X1774" t="s">
        <v>40289</v>
      </c>
      <c r="Y1774" t="s">
        <v>40290</v>
      </c>
    </row>
    <row r="1775" spans="1:25" x14ac:dyDescent="0.3">
      <c r="A1775">
        <v>88700</v>
      </c>
      <c r="B1775" t="s">
        <v>40291</v>
      </c>
      <c r="C1775" t="s">
        <v>40292</v>
      </c>
      <c r="D1775" t="s">
        <v>40293</v>
      </c>
      <c r="E1775" t="s">
        <v>40294</v>
      </c>
      <c r="F1775" t="s">
        <v>40295</v>
      </c>
      <c r="G1775" t="s">
        <v>40296</v>
      </c>
      <c r="H1775" t="s">
        <v>40297</v>
      </c>
      <c r="I1775" t="s">
        <v>40298</v>
      </c>
      <c r="J1775" t="s">
        <v>40299</v>
      </c>
      <c r="K1775" t="s">
        <v>40300</v>
      </c>
      <c r="L1775" t="s">
        <v>40301</v>
      </c>
      <c r="M1775" t="s">
        <v>40302</v>
      </c>
      <c r="N1775" t="s">
        <v>40303</v>
      </c>
      <c r="O1775" t="s">
        <v>40304</v>
      </c>
      <c r="P1775">
        <f>-554.469045227678 -36.8235630875224 -365.899878268491</f>
        <v>-957.19248658369133</v>
      </c>
      <c r="Q1775" t="s">
        <v>40305</v>
      </c>
      <c r="R1775" t="s">
        <v>40306</v>
      </c>
      <c r="S1775" t="s">
        <v>40307</v>
      </c>
      <c r="T1775" t="s">
        <v>40308</v>
      </c>
      <c r="U1775" t="s">
        <v>40309</v>
      </c>
      <c r="V1775" t="s">
        <v>40310</v>
      </c>
      <c r="W1775" t="s">
        <v>40311</v>
      </c>
      <c r="X1775" t="s">
        <v>40312</v>
      </c>
      <c r="Y1775" t="s">
        <v>40313</v>
      </c>
    </row>
    <row r="1776" spans="1:25" x14ac:dyDescent="0.3">
      <c r="A1776">
        <v>88750</v>
      </c>
      <c r="B1776" t="s">
        <v>40314</v>
      </c>
      <c r="C1776" t="s">
        <v>40315</v>
      </c>
      <c r="D1776" t="s">
        <v>40316</v>
      </c>
      <c r="E1776" t="s">
        <v>40317</v>
      </c>
      <c r="F1776" t="s">
        <v>40318</v>
      </c>
      <c r="G1776" t="s">
        <v>40319</v>
      </c>
      <c r="H1776" t="s">
        <v>40320</v>
      </c>
      <c r="I1776" t="s">
        <v>40321</v>
      </c>
      <c r="J1776" t="s">
        <v>40322</v>
      </c>
      <c r="K1776" t="s">
        <v>40323</v>
      </c>
      <c r="L1776" t="s">
        <v>40324</v>
      </c>
      <c r="M1776" t="s">
        <v>40325</v>
      </c>
      <c r="N1776" t="s">
        <v>40326</v>
      </c>
      <c r="O1776" t="s">
        <v>40327</v>
      </c>
      <c r="P1776">
        <f>-554.775758187878 -37.0131368316218 -366.157607934177</f>
        <v>-957.94650295367671</v>
      </c>
      <c r="Q1776" t="s">
        <v>40328</v>
      </c>
      <c r="R1776" t="s">
        <v>40329</v>
      </c>
      <c r="S1776" t="s">
        <v>40330</v>
      </c>
      <c r="T1776" t="s">
        <v>40331</v>
      </c>
      <c r="U1776" t="s">
        <v>40332</v>
      </c>
      <c r="V1776" t="s">
        <v>40333</v>
      </c>
      <c r="W1776" t="s">
        <v>40334</v>
      </c>
      <c r="X1776" t="s">
        <v>40335</v>
      </c>
      <c r="Y1776" t="s">
        <v>40336</v>
      </c>
    </row>
    <row r="1777" spans="1:25" x14ac:dyDescent="0.3">
      <c r="A1777">
        <v>88800</v>
      </c>
      <c r="B1777" t="s">
        <v>40337</v>
      </c>
      <c r="C1777" t="s">
        <v>40338</v>
      </c>
      <c r="D1777" t="s">
        <v>40339</v>
      </c>
      <c r="E1777" t="s">
        <v>40340</v>
      </c>
      <c r="F1777" t="s">
        <v>40341</v>
      </c>
      <c r="G1777" t="s">
        <v>40342</v>
      </c>
      <c r="H1777" t="s">
        <v>40343</v>
      </c>
      <c r="I1777" t="s">
        <v>40344</v>
      </c>
      <c r="J1777" t="s">
        <v>40345</v>
      </c>
      <c r="K1777" t="s">
        <v>40346</v>
      </c>
      <c r="L1777" t="s">
        <v>40347</v>
      </c>
      <c r="M1777" t="s">
        <v>40348</v>
      </c>
      <c r="N1777" t="s">
        <v>40349</v>
      </c>
      <c r="O1777" t="s">
        <v>40350</v>
      </c>
      <c r="P1777">
        <f>-555.596595574284 -37.4485856341723 -366.584294515239</f>
        <v>-959.62947572369535</v>
      </c>
      <c r="Q1777" t="s">
        <v>40351</v>
      </c>
      <c r="R1777" t="s">
        <v>40352</v>
      </c>
      <c r="S1777" t="s">
        <v>40353</v>
      </c>
      <c r="T1777" t="s">
        <v>40354</v>
      </c>
      <c r="U1777" t="s">
        <v>40355</v>
      </c>
      <c r="V1777" t="s">
        <v>40356</v>
      </c>
      <c r="W1777" t="s">
        <v>40357</v>
      </c>
      <c r="X1777" t="s">
        <v>40358</v>
      </c>
      <c r="Y1777" t="s">
        <v>40359</v>
      </c>
    </row>
    <row r="1778" spans="1:25" x14ac:dyDescent="0.3">
      <c r="A1778">
        <v>88850</v>
      </c>
      <c r="B1778" t="s">
        <v>40360</v>
      </c>
      <c r="C1778" t="s">
        <v>40361</v>
      </c>
      <c r="D1778" t="s">
        <v>40362</v>
      </c>
      <c r="E1778" t="s">
        <v>40363</v>
      </c>
      <c r="F1778" t="s">
        <v>40364</v>
      </c>
      <c r="G1778" t="s">
        <v>40365</v>
      </c>
      <c r="H1778" t="s">
        <v>40366</v>
      </c>
      <c r="I1778" t="s">
        <v>40367</v>
      </c>
      <c r="J1778" t="s">
        <v>40368</v>
      </c>
      <c r="K1778" t="s">
        <v>40369</v>
      </c>
      <c r="L1778" t="s">
        <v>40370</v>
      </c>
      <c r="M1778" t="s">
        <v>40371</v>
      </c>
      <c r="N1778" t="s">
        <v>40372</v>
      </c>
      <c r="O1778" t="s">
        <v>40373</v>
      </c>
      <c r="P1778">
        <f>-556.005135388835 -37.4684379531789 -366.760747996382</f>
        <v>-960.23432133839583</v>
      </c>
      <c r="Q1778" t="s">
        <v>40374</v>
      </c>
      <c r="R1778" t="s">
        <v>40375</v>
      </c>
      <c r="S1778" t="s">
        <v>40376</v>
      </c>
      <c r="T1778" t="s">
        <v>40377</v>
      </c>
      <c r="U1778" t="s">
        <v>40378</v>
      </c>
      <c r="V1778" t="s">
        <v>40379</v>
      </c>
      <c r="W1778" t="s">
        <v>40380</v>
      </c>
      <c r="X1778" t="s">
        <v>40381</v>
      </c>
      <c r="Y1778" t="s">
        <v>40382</v>
      </c>
    </row>
    <row r="1779" spans="1:25" x14ac:dyDescent="0.3">
      <c r="A1779">
        <v>88900</v>
      </c>
      <c r="B1779" t="s">
        <v>40383</v>
      </c>
      <c r="C1779" t="s">
        <v>40384</v>
      </c>
      <c r="D1779" t="s">
        <v>40385</v>
      </c>
      <c r="E1779" t="s">
        <v>40386</v>
      </c>
      <c r="F1779" t="s">
        <v>40387</v>
      </c>
      <c r="G1779" t="s">
        <v>40388</v>
      </c>
      <c r="H1779" t="s">
        <v>40389</v>
      </c>
      <c r="I1779" t="s">
        <v>40390</v>
      </c>
      <c r="J1779" t="s">
        <v>40391</v>
      </c>
      <c r="K1779" t="s">
        <v>40392</v>
      </c>
      <c r="L1779" t="s">
        <v>40393</v>
      </c>
      <c r="M1779" t="s">
        <v>40394</v>
      </c>
      <c r="N1779" t="s">
        <v>40395</v>
      </c>
      <c r="O1779" t="s">
        <v>40396</v>
      </c>
      <c r="P1779">
        <f>-556.882667849147 -37.2208650449199 -367.036327745965</f>
        <v>-961.13986064003188</v>
      </c>
      <c r="Q1779" t="s">
        <v>40397</v>
      </c>
      <c r="R1779" t="s">
        <v>40398</v>
      </c>
      <c r="S1779" t="s">
        <v>40399</v>
      </c>
      <c r="T1779" t="s">
        <v>40400</v>
      </c>
      <c r="U1779" t="s">
        <v>40401</v>
      </c>
      <c r="V1779" t="s">
        <v>40402</v>
      </c>
      <c r="W1779" t="s">
        <v>40403</v>
      </c>
      <c r="X1779" t="s">
        <v>40404</v>
      </c>
      <c r="Y1779" t="s">
        <v>40405</v>
      </c>
    </row>
    <row r="1780" spans="1:25" x14ac:dyDescent="0.3">
      <c r="A1780">
        <v>88950</v>
      </c>
      <c r="B1780" t="s">
        <v>40406</v>
      </c>
      <c r="C1780" t="s">
        <v>40407</v>
      </c>
      <c r="D1780" t="s">
        <v>40408</v>
      </c>
      <c r="E1780" t="s">
        <v>40409</v>
      </c>
      <c r="F1780" t="s">
        <v>40410</v>
      </c>
      <c r="G1780" t="s">
        <v>40411</v>
      </c>
      <c r="H1780" t="s">
        <v>40412</v>
      </c>
      <c r="I1780" t="s">
        <v>40413</v>
      </c>
      <c r="J1780" t="s">
        <v>40414</v>
      </c>
      <c r="K1780" t="s">
        <v>40415</v>
      </c>
      <c r="L1780" t="s">
        <v>40416</v>
      </c>
      <c r="M1780" t="s">
        <v>40417</v>
      </c>
      <c r="N1780" t="s">
        <v>40418</v>
      </c>
      <c r="O1780" t="s">
        <v>40419</v>
      </c>
      <c r="P1780">
        <f>-557.634521069121 -36.671425824524 -367.119747908416</f>
        <v>-961.425694802061</v>
      </c>
      <c r="Q1780" t="s">
        <v>40420</v>
      </c>
      <c r="R1780" t="s">
        <v>40421</v>
      </c>
      <c r="S1780" t="s">
        <v>40422</v>
      </c>
      <c r="T1780" t="s">
        <v>40423</v>
      </c>
      <c r="U1780" t="s">
        <v>40424</v>
      </c>
      <c r="V1780" t="s">
        <v>40425</v>
      </c>
      <c r="W1780" t="s">
        <v>40426</v>
      </c>
      <c r="X1780" t="s">
        <v>40427</v>
      </c>
      <c r="Y1780" t="s">
        <v>40428</v>
      </c>
    </row>
    <row r="1781" spans="1:25" x14ac:dyDescent="0.3">
      <c r="A1781">
        <v>89000</v>
      </c>
      <c r="B1781" t="s">
        <v>40429</v>
      </c>
      <c r="C1781" t="s">
        <v>40430</v>
      </c>
      <c r="D1781" t="s">
        <v>40431</v>
      </c>
      <c r="E1781" t="s">
        <v>40432</v>
      </c>
      <c r="F1781" t="s">
        <v>40433</v>
      </c>
      <c r="G1781" t="s">
        <v>40434</v>
      </c>
      <c r="H1781" t="s">
        <v>40435</v>
      </c>
      <c r="I1781" t="s">
        <v>40436</v>
      </c>
      <c r="J1781" t="s">
        <v>40437</v>
      </c>
      <c r="K1781" t="s">
        <v>40438</v>
      </c>
      <c r="L1781" t="s">
        <v>40439</v>
      </c>
      <c r="M1781" t="s">
        <v>40440</v>
      </c>
      <c r="N1781" t="s">
        <v>40441</v>
      </c>
      <c r="O1781" t="s">
        <v>40442</v>
      </c>
      <c r="P1781">
        <f>-558.09312442682 -36.3243153295969 -367.078230541641</f>
        <v>-961.49567029805792</v>
      </c>
      <c r="Q1781" t="s">
        <v>40443</v>
      </c>
      <c r="R1781" t="s">
        <v>40444</v>
      </c>
      <c r="S1781" t="s">
        <v>40445</v>
      </c>
      <c r="T1781" t="s">
        <v>40446</v>
      </c>
      <c r="U1781" t="s">
        <v>40447</v>
      </c>
      <c r="V1781" t="s">
        <v>40448</v>
      </c>
      <c r="W1781" t="s">
        <v>40449</v>
      </c>
      <c r="X1781" t="s">
        <v>40450</v>
      </c>
      <c r="Y1781" t="s">
        <v>40451</v>
      </c>
    </row>
    <row r="1782" spans="1:25" x14ac:dyDescent="0.3">
      <c r="A1782">
        <v>89050</v>
      </c>
      <c r="B1782" t="s">
        <v>40452</v>
      </c>
      <c r="C1782" t="s">
        <v>40453</v>
      </c>
      <c r="D1782" t="s">
        <v>40454</v>
      </c>
      <c r="E1782" t="s">
        <v>40455</v>
      </c>
      <c r="F1782" t="s">
        <v>40456</v>
      </c>
      <c r="G1782" t="s">
        <v>40457</v>
      </c>
      <c r="H1782" t="s">
        <v>40458</v>
      </c>
      <c r="I1782" t="s">
        <v>40459</v>
      </c>
      <c r="J1782" t="s">
        <v>40460</v>
      </c>
      <c r="K1782" t="s">
        <v>40461</v>
      </c>
      <c r="L1782" t="s">
        <v>40462</v>
      </c>
      <c r="M1782" t="s">
        <v>40463</v>
      </c>
      <c r="N1782" t="s">
        <v>40464</v>
      </c>
      <c r="O1782" t="s">
        <v>40465</v>
      </c>
      <c r="P1782">
        <f>-558.895574590075 -35.6085220696432 -366.928622878669</f>
        <v>-961.43271953838712</v>
      </c>
      <c r="Q1782" t="s">
        <v>40466</v>
      </c>
      <c r="R1782" t="s">
        <v>40467</v>
      </c>
      <c r="S1782" t="s">
        <v>40468</v>
      </c>
      <c r="T1782" t="s">
        <v>40469</v>
      </c>
      <c r="U1782" t="s">
        <v>40470</v>
      </c>
      <c r="V1782" t="s">
        <v>40471</v>
      </c>
      <c r="W1782" t="s">
        <v>40472</v>
      </c>
      <c r="X1782" t="s">
        <v>40473</v>
      </c>
      <c r="Y1782" t="s">
        <v>40474</v>
      </c>
    </row>
    <row r="1783" spans="1:25" x14ac:dyDescent="0.3">
      <c r="A1783">
        <v>89100</v>
      </c>
      <c r="B1783" t="s">
        <v>40475</v>
      </c>
      <c r="C1783" t="s">
        <v>40476</v>
      </c>
      <c r="D1783" t="s">
        <v>40477</v>
      </c>
      <c r="E1783" t="s">
        <v>40478</v>
      </c>
      <c r="F1783" t="s">
        <v>40479</v>
      </c>
      <c r="G1783" t="s">
        <v>40480</v>
      </c>
      <c r="H1783" t="s">
        <v>40481</v>
      </c>
      <c r="I1783" t="s">
        <v>40482</v>
      </c>
      <c r="J1783" t="s">
        <v>40483</v>
      </c>
      <c r="K1783" t="s">
        <v>40484</v>
      </c>
      <c r="L1783" t="s">
        <v>40485</v>
      </c>
      <c r="M1783" t="s">
        <v>40486</v>
      </c>
      <c r="N1783" t="s">
        <v>40487</v>
      </c>
      <c r="O1783" t="s">
        <v>40488</v>
      </c>
      <c r="P1783">
        <f>-559.244273313314 -35.5184352942624 -366.906053038706</f>
        <v>-961.66876164628241</v>
      </c>
      <c r="Q1783" t="s">
        <v>40489</v>
      </c>
      <c r="R1783" t="s">
        <v>40490</v>
      </c>
      <c r="S1783" t="s">
        <v>40491</v>
      </c>
      <c r="T1783" t="s">
        <v>40492</v>
      </c>
      <c r="U1783" t="s">
        <v>40493</v>
      </c>
      <c r="V1783" t="s">
        <v>40494</v>
      </c>
      <c r="W1783" t="s">
        <v>40495</v>
      </c>
      <c r="X1783" t="s">
        <v>40496</v>
      </c>
      <c r="Y1783" t="s">
        <v>40497</v>
      </c>
    </row>
    <row r="1784" spans="1:25" x14ac:dyDescent="0.3">
      <c r="A1784">
        <v>89150</v>
      </c>
      <c r="B1784" t="s">
        <v>40498</v>
      </c>
      <c r="C1784" t="s">
        <v>40499</v>
      </c>
      <c r="D1784" t="s">
        <v>40500</v>
      </c>
      <c r="E1784" t="s">
        <v>40501</v>
      </c>
      <c r="F1784" t="s">
        <v>40502</v>
      </c>
      <c r="G1784" t="s">
        <v>40503</v>
      </c>
      <c r="H1784" t="s">
        <v>40504</v>
      </c>
      <c r="I1784" t="s">
        <v>40505</v>
      </c>
      <c r="J1784" t="s">
        <v>40506</v>
      </c>
      <c r="K1784" t="s">
        <v>40507</v>
      </c>
      <c r="L1784" t="s">
        <v>40508</v>
      </c>
      <c r="M1784" t="s">
        <v>40509</v>
      </c>
      <c r="N1784" t="s">
        <v>40510</v>
      </c>
      <c r="O1784" t="s">
        <v>40511</v>
      </c>
      <c r="P1784">
        <f>-559.828064693843 -36.0650764192494 -366.85190495095</f>
        <v>-962.7450460640423</v>
      </c>
      <c r="Q1784" t="s">
        <v>40512</v>
      </c>
      <c r="R1784" t="s">
        <v>40513</v>
      </c>
      <c r="S1784" t="s">
        <v>40514</v>
      </c>
      <c r="T1784" t="s">
        <v>40515</v>
      </c>
      <c r="U1784" t="s">
        <v>40516</v>
      </c>
      <c r="V1784" t="s">
        <v>40517</v>
      </c>
      <c r="W1784" t="s">
        <v>40518</v>
      </c>
      <c r="X1784" t="s">
        <v>40519</v>
      </c>
      <c r="Y1784" t="s">
        <v>40520</v>
      </c>
    </row>
    <row r="1785" spans="1:25" x14ac:dyDescent="0.3">
      <c r="A1785">
        <v>89200</v>
      </c>
      <c r="B1785" t="s">
        <v>40521</v>
      </c>
      <c r="C1785" t="s">
        <v>40522</v>
      </c>
      <c r="D1785" t="s">
        <v>40523</v>
      </c>
      <c r="E1785" t="s">
        <v>40524</v>
      </c>
      <c r="F1785" t="s">
        <v>40525</v>
      </c>
      <c r="G1785" t="s">
        <v>40526</v>
      </c>
      <c r="H1785" t="s">
        <v>40527</v>
      </c>
      <c r="I1785" t="s">
        <v>40528</v>
      </c>
      <c r="J1785" t="s">
        <v>40529</v>
      </c>
      <c r="K1785" t="s">
        <v>40530</v>
      </c>
      <c r="L1785" t="s">
        <v>40531</v>
      </c>
      <c r="M1785" t="s">
        <v>40532</v>
      </c>
      <c r="N1785" t="s">
        <v>40533</v>
      </c>
      <c r="O1785" t="s">
        <v>40534</v>
      </c>
      <c r="P1785">
        <f>-559.911349573801 -36.4438676431782 -366.906947278356</f>
        <v>-963.26216449533513</v>
      </c>
      <c r="Q1785" t="s">
        <v>40535</v>
      </c>
      <c r="R1785" t="s">
        <v>40536</v>
      </c>
      <c r="S1785" t="s">
        <v>40537</v>
      </c>
      <c r="T1785" t="s">
        <v>40538</v>
      </c>
      <c r="U1785" t="s">
        <v>40539</v>
      </c>
      <c r="V1785" t="s">
        <v>40540</v>
      </c>
      <c r="W1785" t="s">
        <v>40541</v>
      </c>
      <c r="X1785" t="s">
        <v>40542</v>
      </c>
      <c r="Y1785" t="s">
        <v>40543</v>
      </c>
    </row>
    <row r="1786" spans="1:25" x14ac:dyDescent="0.3">
      <c r="A1786">
        <v>89250</v>
      </c>
      <c r="B1786" t="s">
        <v>40544</v>
      </c>
      <c r="C1786" t="s">
        <v>40545</v>
      </c>
      <c r="D1786" t="s">
        <v>40546</v>
      </c>
      <c r="E1786" t="s">
        <v>40547</v>
      </c>
      <c r="F1786" t="s">
        <v>40548</v>
      </c>
      <c r="G1786" t="s">
        <v>40549</v>
      </c>
      <c r="H1786" t="s">
        <v>40550</v>
      </c>
      <c r="I1786" t="s">
        <v>40551</v>
      </c>
      <c r="J1786" t="s">
        <v>40552</v>
      </c>
      <c r="K1786" t="s">
        <v>40553</v>
      </c>
      <c r="L1786" t="s">
        <v>40554</v>
      </c>
      <c r="M1786" t="s">
        <v>40555</v>
      </c>
      <c r="N1786" t="s">
        <v>40556</v>
      </c>
      <c r="O1786" t="s">
        <v>40557</v>
      </c>
      <c r="P1786">
        <f>-560.109926404707 -36.8214744670788 -366.986458143101</f>
        <v>-963.91785901488686</v>
      </c>
      <c r="Q1786" t="s">
        <v>40558</v>
      </c>
      <c r="R1786" t="s">
        <v>40559</v>
      </c>
      <c r="S1786" t="s">
        <v>40560</v>
      </c>
      <c r="T1786" t="s">
        <v>40561</v>
      </c>
      <c r="U1786" t="s">
        <v>40562</v>
      </c>
      <c r="V1786" t="s">
        <v>40563</v>
      </c>
      <c r="W1786" t="s">
        <v>40564</v>
      </c>
      <c r="X1786" t="s">
        <v>40565</v>
      </c>
      <c r="Y1786" t="s">
        <v>40566</v>
      </c>
    </row>
    <row r="1787" spans="1:25" x14ac:dyDescent="0.3">
      <c r="A1787">
        <v>89300</v>
      </c>
      <c r="B1787" t="s">
        <v>40567</v>
      </c>
      <c r="C1787" t="s">
        <v>40568</v>
      </c>
      <c r="D1787" t="s">
        <v>40569</v>
      </c>
      <c r="E1787" t="s">
        <v>40570</v>
      </c>
      <c r="F1787" t="s">
        <v>40571</v>
      </c>
      <c r="G1787" t="s">
        <v>40572</v>
      </c>
      <c r="H1787" t="s">
        <v>40573</v>
      </c>
      <c r="I1787" t="s">
        <v>40574</v>
      </c>
      <c r="J1787" t="s">
        <v>40575</v>
      </c>
      <c r="K1787" t="s">
        <v>40576</v>
      </c>
      <c r="L1787" t="s">
        <v>40577</v>
      </c>
      <c r="M1787" t="s">
        <v>40578</v>
      </c>
      <c r="N1787" t="s">
        <v>40579</v>
      </c>
      <c r="O1787" t="s">
        <v>40580</v>
      </c>
      <c r="P1787">
        <f>-560.722866326715 -37.4784353521866 -367.048580282288</f>
        <v>-965.24988196118966</v>
      </c>
      <c r="Q1787" t="s">
        <v>40581</v>
      </c>
      <c r="R1787" t="s">
        <v>40582</v>
      </c>
      <c r="S1787" t="s">
        <v>40583</v>
      </c>
      <c r="T1787" t="s">
        <v>40584</v>
      </c>
      <c r="U1787" t="s">
        <v>40585</v>
      </c>
      <c r="V1787" t="s">
        <v>40586</v>
      </c>
      <c r="W1787" t="s">
        <v>40587</v>
      </c>
      <c r="X1787" t="s">
        <v>40588</v>
      </c>
      <c r="Y1787" t="s">
        <v>40589</v>
      </c>
    </row>
    <row r="1788" spans="1:25" x14ac:dyDescent="0.3">
      <c r="A1788">
        <v>89350</v>
      </c>
      <c r="B1788" t="s">
        <v>40590</v>
      </c>
      <c r="C1788" t="s">
        <v>40591</v>
      </c>
      <c r="D1788" t="s">
        <v>40592</v>
      </c>
      <c r="E1788" t="s">
        <v>40593</v>
      </c>
      <c r="F1788" t="s">
        <v>40594</v>
      </c>
      <c r="G1788" t="s">
        <v>40595</v>
      </c>
      <c r="H1788" t="s">
        <v>40596</v>
      </c>
      <c r="I1788" t="s">
        <v>40597</v>
      </c>
      <c r="J1788" t="s">
        <v>40598</v>
      </c>
      <c r="K1788" t="s">
        <v>40599</v>
      </c>
      <c r="L1788" t="s">
        <v>40600</v>
      </c>
      <c r="M1788" t="s">
        <v>40601</v>
      </c>
      <c r="N1788" t="s">
        <v>40602</v>
      </c>
      <c r="O1788" t="s">
        <v>40603</v>
      </c>
      <c r="P1788">
        <f>-561.287371276843 -38.1752926663642 -367.232991152686</f>
        <v>-966.69565509589324</v>
      </c>
      <c r="Q1788" t="s">
        <v>40604</v>
      </c>
      <c r="R1788" t="s">
        <v>40605</v>
      </c>
      <c r="S1788" t="s">
        <v>40606</v>
      </c>
      <c r="T1788" t="s">
        <v>40607</v>
      </c>
      <c r="U1788" t="s">
        <v>40608</v>
      </c>
      <c r="V1788" t="s">
        <v>40609</v>
      </c>
      <c r="W1788" t="s">
        <v>40610</v>
      </c>
      <c r="X1788" t="s">
        <v>40611</v>
      </c>
      <c r="Y1788" t="s">
        <v>40612</v>
      </c>
    </row>
    <row r="1789" spans="1:25" x14ac:dyDescent="0.3">
      <c r="A1789">
        <v>89400</v>
      </c>
      <c r="B1789" t="s">
        <v>40613</v>
      </c>
      <c r="C1789" t="s">
        <v>40614</v>
      </c>
      <c r="D1789" t="s">
        <v>40615</v>
      </c>
      <c r="E1789" t="s">
        <v>40616</v>
      </c>
      <c r="F1789" t="s">
        <v>40617</v>
      </c>
      <c r="G1789" t="s">
        <v>40618</v>
      </c>
      <c r="H1789" t="s">
        <v>40619</v>
      </c>
      <c r="I1789" t="s">
        <v>40620</v>
      </c>
      <c r="J1789" t="s">
        <v>40621</v>
      </c>
      <c r="K1789" t="s">
        <v>40622</v>
      </c>
      <c r="L1789" t="s">
        <v>40623</v>
      </c>
      <c r="M1789" t="s">
        <v>40624</v>
      </c>
      <c r="N1789" t="s">
        <v>40625</v>
      </c>
      <c r="O1789" t="s">
        <v>40626</v>
      </c>
      <c r="P1789">
        <f>-561.732735413877 -38.383772090019 -367.392068067811</f>
        <v>-967.50857557170696</v>
      </c>
      <c r="Q1789" t="s">
        <v>40627</v>
      </c>
      <c r="R1789" t="s">
        <v>40628</v>
      </c>
      <c r="S1789" t="s">
        <v>40629</v>
      </c>
      <c r="T1789" t="s">
        <v>40630</v>
      </c>
      <c r="U1789" t="s">
        <v>40631</v>
      </c>
      <c r="V1789" t="s">
        <v>40632</v>
      </c>
      <c r="W1789" t="s">
        <v>40633</v>
      </c>
      <c r="X1789" t="s">
        <v>40634</v>
      </c>
      <c r="Y1789" t="s">
        <v>40635</v>
      </c>
    </row>
    <row r="1790" spans="1:25" x14ac:dyDescent="0.3">
      <c r="A1790">
        <v>89450</v>
      </c>
      <c r="B1790" t="s">
        <v>40636</v>
      </c>
      <c r="C1790" t="s">
        <v>40637</v>
      </c>
      <c r="D1790" t="s">
        <v>40638</v>
      </c>
      <c r="E1790" t="s">
        <v>40639</v>
      </c>
      <c r="F1790" t="s">
        <v>40640</v>
      </c>
      <c r="G1790" t="s">
        <v>40641</v>
      </c>
      <c r="H1790" t="s">
        <v>40642</v>
      </c>
      <c r="I1790" t="s">
        <v>40643</v>
      </c>
      <c r="J1790" t="s">
        <v>40644</v>
      </c>
      <c r="K1790" t="s">
        <v>40645</v>
      </c>
      <c r="L1790" t="s">
        <v>40646</v>
      </c>
      <c r="M1790" t="s">
        <v>40647</v>
      </c>
      <c r="N1790" t="s">
        <v>40648</v>
      </c>
      <c r="O1790" t="s">
        <v>40649</v>
      </c>
      <c r="P1790">
        <f>-562.743702440665 -38.8846001144414 -367.759321091292</f>
        <v>-969.38762364639831</v>
      </c>
      <c r="Q1790" t="s">
        <v>40650</v>
      </c>
      <c r="R1790" t="s">
        <v>40651</v>
      </c>
      <c r="S1790" t="s">
        <v>40652</v>
      </c>
      <c r="T1790" t="s">
        <v>40653</v>
      </c>
      <c r="U1790" t="s">
        <v>40654</v>
      </c>
      <c r="V1790" t="s">
        <v>40655</v>
      </c>
      <c r="W1790" t="s">
        <v>40656</v>
      </c>
      <c r="X1790" t="s">
        <v>40657</v>
      </c>
      <c r="Y1790" t="s">
        <v>40658</v>
      </c>
    </row>
    <row r="1791" spans="1:25" x14ac:dyDescent="0.3">
      <c r="A1791">
        <v>89500</v>
      </c>
      <c r="B1791" t="s">
        <v>40659</v>
      </c>
      <c r="C1791" t="s">
        <v>40660</v>
      </c>
      <c r="D1791" t="s">
        <v>40661</v>
      </c>
      <c r="E1791" t="s">
        <v>40662</v>
      </c>
      <c r="F1791" t="s">
        <v>40663</v>
      </c>
      <c r="G1791" t="s">
        <v>40664</v>
      </c>
      <c r="H1791" t="s">
        <v>40665</v>
      </c>
      <c r="I1791" t="s">
        <v>40666</v>
      </c>
      <c r="J1791" t="s">
        <v>40667</v>
      </c>
      <c r="K1791" t="s">
        <v>40668</v>
      </c>
      <c r="L1791" t="s">
        <v>40669</v>
      </c>
      <c r="M1791" t="s">
        <v>40670</v>
      </c>
      <c r="N1791" t="s">
        <v>40671</v>
      </c>
      <c r="O1791" t="s">
        <v>40672</v>
      </c>
      <c r="P1791">
        <f>-563.210749055907 -39.1278644471934 -367.996575487266</f>
        <v>-970.33518899036631</v>
      </c>
      <c r="Q1791" t="s">
        <v>40673</v>
      </c>
      <c r="R1791" t="s">
        <v>40674</v>
      </c>
      <c r="S1791" t="s">
        <v>40675</v>
      </c>
      <c r="T1791" t="s">
        <v>40676</v>
      </c>
      <c r="U1791" t="s">
        <v>40677</v>
      </c>
      <c r="V1791" t="s">
        <v>40678</v>
      </c>
      <c r="W1791" t="s">
        <v>40679</v>
      </c>
      <c r="X1791" t="s">
        <v>40680</v>
      </c>
      <c r="Y1791" t="s">
        <v>40681</v>
      </c>
    </row>
    <row r="1792" spans="1:25" x14ac:dyDescent="0.3">
      <c r="A1792">
        <v>89550</v>
      </c>
      <c r="B1792" t="s">
        <v>40682</v>
      </c>
      <c r="C1792" t="s">
        <v>40683</v>
      </c>
      <c r="D1792" t="s">
        <v>40684</v>
      </c>
      <c r="E1792" t="s">
        <v>40685</v>
      </c>
      <c r="F1792" t="s">
        <v>40686</v>
      </c>
      <c r="G1792" t="s">
        <v>40687</v>
      </c>
      <c r="H1792" t="s">
        <v>40688</v>
      </c>
      <c r="I1792" t="s">
        <v>40689</v>
      </c>
      <c r="J1792" t="s">
        <v>40690</v>
      </c>
      <c r="K1792" t="s">
        <v>40691</v>
      </c>
      <c r="L1792" t="s">
        <v>40692</v>
      </c>
      <c r="M1792" t="s">
        <v>40693</v>
      </c>
      <c r="N1792" t="s">
        <v>40694</v>
      </c>
      <c r="O1792" t="s">
        <v>40695</v>
      </c>
      <c r="P1792">
        <f>-563.470872113002 -39.4352142294342 -368.277127634889</f>
        <v>-971.18321397732518</v>
      </c>
      <c r="Q1792" t="s">
        <v>40696</v>
      </c>
      <c r="R1792" t="s">
        <v>40697</v>
      </c>
      <c r="S1792" t="s">
        <v>40698</v>
      </c>
      <c r="T1792" t="s">
        <v>40699</v>
      </c>
      <c r="U1792" t="s">
        <v>40700</v>
      </c>
      <c r="V1792" t="s">
        <v>40701</v>
      </c>
      <c r="W1792" t="s">
        <v>40702</v>
      </c>
      <c r="X1792" t="s">
        <v>40703</v>
      </c>
      <c r="Y1792" t="s">
        <v>40704</v>
      </c>
    </row>
    <row r="1793" spans="1:25" x14ac:dyDescent="0.3">
      <c r="A1793">
        <v>89600</v>
      </c>
      <c r="B1793" t="s">
        <v>40705</v>
      </c>
      <c r="C1793" t="s">
        <v>40706</v>
      </c>
      <c r="D1793" t="s">
        <v>40707</v>
      </c>
      <c r="E1793" t="s">
        <v>40708</v>
      </c>
      <c r="F1793" t="s">
        <v>40709</v>
      </c>
      <c r="G1793" t="s">
        <v>40710</v>
      </c>
      <c r="H1793" t="s">
        <v>40711</v>
      </c>
      <c r="I1793" t="s">
        <v>40712</v>
      </c>
      <c r="J1793" t="s">
        <v>40713</v>
      </c>
      <c r="K1793" t="s">
        <v>40714</v>
      </c>
      <c r="L1793" t="s">
        <v>40715</v>
      </c>
      <c r="M1793" t="s">
        <v>40716</v>
      </c>
      <c r="N1793" t="s">
        <v>40717</v>
      </c>
      <c r="O1793" t="s">
        <v>40718</v>
      </c>
      <c r="P1793">
        <f>-563.779464383327 -39.7642020263947 -368.652103213095</f>
        <v>-972.19576962281667</v>
      </c>
      <c r="Q1793" t="s">
        <v>40719</v>
      </c>
      <c r="R1793" t="s">
        <v>40720</v>
      </c>
      <c r="S1793" t="s">
        <v>40721</v>
      </c>
      <c r="T1793" t="s">
        <v>40722</v>
      </c>
      <c r="U1793" t="s">
        <v>40723</v>
      </c>
      <c r="V1793" t="s">
        <v>40724</v>
      </c>
      <c r="W1793" t="s">
        <v>40725</v>
      </c>
      <c r="X1793" t="s">
        <v>40726</v>
      </c>
      <c r="Y1793" t="s">
        <v>40727</v>
      </c>
    </row>
    <row r="1794" spans="1:25" x14ac:dyDescent="0.3">
      <c r="A1794">
        <v>89650</v>
      </c>
      <c r="B1794" t="s">
        <v>40728</v>
      </c>
      <c r="C1794" t="s">
        <v>40729</v>
      </c>
      <c r="D1794" t="s">
        <v>40730</v>
      </c>
      <c r="E1794" t="s">
        <v>40731</v>
      </c>
      <c r="F1794" t="s">
        <v>40732</v>
      </c>
      <c r="G1794" t="s">
        <v>40733</v>
      </c>
      <c r="H1794" t="s">
        <v>40734</v>
      </c>
      <c r="I1794" t="s">
        <v>40735</v>
      </c>
      <c r="J1794" t="s">
        <v>40736</v>
      </c>
      <c r="K1794" t="s">
        <v>40737</v>
      </c>
      <c r="L1794" t="s">
        <v>40738</v>
      </c>
      <c r="M1794" t="s">
        <v>40739</v>
      </c>
      <c r="N1794" t="s">
        <v>40740</v>
      </c>
      <c r="O1794" t="s">
        <v>40741</v>
      </c>
      <c r="P1794">
        <f>-563.832968366696 -39.9058507731086 -368.858149097707</f>
        <v>-972.59696823751165</v>
      </c>
      <c r="Q1794" t="s">
        <v>40742</v>
      </c>
      <c r="R1794" t="s">
        <v>40743</v>
      </c>
      <c r="S1794" t="s">
        <v>40744</v>
      </c>
      <c r="T1794" t="s">
        <v>40745</v>
      </c>
      <c r="U1794" t="s">
        <v>40746</v>
      </c>
      <c r="V1794" t="s">
        <v>40747</v>
      </c>
      <c r="W1794" t="s">
        <v>40748</v>
      </c>
      <c r="X1794" t="s">
        <v>40749</v>
      </c>
      <c r="Y1794" t="s">
        <v>40750</v>
      </c>
    </row>
    <row r="1795" spans="1:25" x14ac:dyDescent="0.3">
      <c r="A1795">
        <v>89700</v>
      </c>
      <c r="B1795" t="s">
        <v>40751</v>
      </c>
      <c r="C1795" t="s">
        <v>40752</v>
      </c>
      <c r="D1795" t="s">
        <v>40753</v>
      </c>
      <c r="E1795" t="s">
        <v>40754</v>
      </c>
      <c r="F1795" t="s">
        <v>40755</v>
      </c>
      <c r="G1795" t="s">
        <v>40756</v>
      </c>
      <c r="H1795" t="s">
        <v>40757</v>
      </c>
      <c r="I1795" t="s">
        <v>40758</v>
      </c>
      <c r="J1795" t="s">
        <v>40759</v>
      </c>
      <c r="K1795" t="s">
        <v>40760</v>
      </c>
      <c r="L1795" t="s">
        <v>40761</v>
      </c>
      <c r="M1795" t="s">
        <v>40762</v>
      </c>
      <c r="N1795" t="s">
        <v>40763</v>
      </c>
      <c r="O1795" t="s">
        <v>40764</v>
      </c>
      <c r="P1795">
        <f>-564.046059757704 -39.8598965454873 -369.242071622157</f>
        <v>-973.1480279253484</v>
      </c>
      <c r="Q1795" t="s">
        <v>40765</v>
      </c>
      <c r="R1795" t="s">
        <v>40766</v>
      </c>
      <c r="S1795" t="s">
        <v>40767</v>
      </c>
      <c r="T1795" t="s">
        <v>40768</v>
      </c>
      <c r="U1795" t="s">
        <v>40769</v>
      </c>
      <c r="V1795" t="s">
        <v>40770</v>
      </c>
      <c r="W1795" t="s">
        <v>40771</v>
      </c>
      <c r="X1795" t="s">
        <v>40772</v>
      </c>
      <c r="Y1795" t="s">
        <v>40773</v>
      </c>
    </row>
    <row r="1796" spans="1:25" x14ac:dyDescent="0.3">
      <c r="A1796">
        <v>89750</v>
      </c>
      <c r="B1796" t="s">
        <v>40774</v>
      </c>
      <c r="C1796" t="s">
        <v>40775</v>
      </c>
      <c r="D1796" t="s">
        <v>40776</v>
      </c>
      <c r="E1796" t="s">
        <v>40777</v>
      </c>
      <c r="F1796" t="s">
        <v>40778</v>
      </c>
      <c r="G1796" t="s">
        <v>40779</v>
      </c>
      <c r="H1796" t="s">
        <v>40780</v>
      </c>
      <c r="I1796" t="s">
        <v>40781</v>
      </c>
      <c r="J1796" t="s">
        <v>40782</v>
      </c>
      <c r="K1796" t="s">
        <v>40783</v>
      </c>
      <c r="L1796" t="s">
        <v>40784</v>
      </c>
      <c r="M1796" t="s">
        <v>40785</v>
      </c>
      <c r="N1796" t="s">
        <v>40786</v>
      </c>
      <c r="O1796" t="s">
        <v>40787</v>
      </c>
      <c r="P1796">
        <f>-563.745055260595 -39.465928170466 -369.521719884555</f>
        <v>-972.73270331561594</v>
      </c>
      <c r="Q1796" t="s">
        <v>40788</v>
      </c>
      <c r="R1796" t="s">
        <v>40789</v>
      </c>
      <c r="S1796" t="s">
        <v>40790</v>
      </c>
      <c r="T1796" t="s">
        <v>40791</v>
      </c>
      <c r="U1796" t="s">
        <v>40792</v>
      </c>
      <c r="V1796" t="s">
        <v>40793</v>
      </c>
      <c r="W1796" t="s">
        <v>40794</v>
      </c>
      <c r="X1796" t="s">
        <v>40795</v>
      </c>
      <c r="Y1796" t="s">
        <v>40796</v>
      </c>
    </row>
    <row r="1797" spans="1:25" x14ac:dyDescent="0.3">
      <c r="A1797">
        <v>89800</v>
      </c>
      <c r="B1797" t="s">
        <v>40797</v>
      </c>
      <c r="C1797" t="s">
        <v>40798</v>
      </c>
      <c r="D1797" t="s">
        <v>40799</v>
      </c>
      <c r="E1797" t="s">
        <v>40800</v>
      </c>
      <c r="F1797" t="s">
        <v>40801</v>
      </c>
      <c r="G1797" t="s">
        <v>40802</v>
      </c>
      <c r="H1797" t="s">
        <v>40803</v>
      </c>
      <c r="I1797" t="s">
        <v>40804</v>
      </c>
      <c r="J1797" t="s">
        <v>40805</v>
      </c>
      <c r="K1797" t="s">
        <v>40806</v>
      </c>
      <c r="L1797" t="s">
        <v>40807</v>
      </c>
      <c r="M1797" t="s">
        <v>40808</v>
      </c>
      <c r="N1797" t="s">
        <v>40809</v>
      </c>
      <c r="O1797" t="s">
        <v>40810</v>
      </c>
      <c r="P1797">
        <f>-563.729544834186 -39.2678661007578 -369.62557500371</f>
        <v>-972.62298593865376</v>
      </c>
      <c r="Q1797" t="s">
        <v>40811</v>
      </c>
      <c r="R1797" t="s">
        <v>40812</v>
      </c>
      <c r="S1797" t="s">
        <v>40813</v>
      </c>
      <c r="T1797" t="s">
        <v>40814</v>
      </c>
      <c r="U1797" t="s">
        <v>40815</v>
      </c>
      <c r="V1797" t="s">
        <v>40816</v>
      </c>
      <c r="W1797" t="s">
        <v>40817</v>
      </c>
      <c r="X1797" t="s">
        <v>40818</v>
      </c>
      <c r="Y1797" t="s">
        <v>40819</v>
      </c>
    </row>
    <row r="1798" spans="1:25" x14ac:dyDescent="0.3">
      <c r="A1798">
        <v>89850</v>
      </c>
      <c r="B1798" t="s">
        <v>40820</v>
      </c>
      <c r="C1798" t="s">
        <v>40821</v>
      </c>
      <c r="D1798" t="s">
        <v>40822</v>
      </c>
      <c r="E1798" t="s">
        <v>40823</v>
      </c>
      <c r="F1798" t="s">
        <v>40824</v>
      </c>
      <c r="G1798" t="s">
        <v>40825</v>
      </c>
      <c r="H1798" t="s">
        <v>40826</v>
      </c>
      <c r="I1798" t="s">
        <v>40827</v>
      </c>
      <c r="J1798" t="s">
        <v>40828</v>
      </c>
      <c r="K1798" t="s">
        <v>40829</v>
      </c>
      <c r="L1798" t="s">
        <v>40830</v>
      </c>
      <c r="M1798" t="s">
        <v>40831</v>
      </c>
      <c r="N1798" t="s">
        <v>40832</v>
      </c>
      <c r="O1798" t="s">
        <v>40833</v>
      </c>
      <c r="P1798">
        <f>-563.663606138808 -39.2356261731236 -369.876082959808</f>
        <v>-972.7753152717396</v>
      </c>
      <c r="Q1798" t="s">
        <v>40834</v>
      </c>
      <c r="R1798" t="s">
        <v>40835</v>
      </c>
      <c r="S1798" t="s">
        <v>40836</v>
      </c>
      <c r="T1798" t="s">
        <v>40837</v>
      </c>
      <c r="U1798" t="s">
        <v>40838</v>
      </c>
      <c r="V1798" t="s">
        <v>40839</v>
      </c>
      <c r="W1798" t="s">
        <v>40840</v>
      </c>
      <c r="X1798" t="s">
        <v>40841</v>
      </c>
      <c r="Y1798" t="s">
        <v>40842</v>
      </c>
    </row>
    <row r="1799" spans="1:25" x14ac:dyDescent="0.3">
      <c r="A1799">
        <v>89900</v>
      </c>
      <c r="B1799" t="s">
        <v>40843</v>
      </c>
      <c r="C1799" t="s">
        <v>40844</v>
      </c>
      <c r="D1799" t="s">
        <v>40845</v>
      </c>
      <c r="E1799" t="s">
        <v>40846</v>
      </c>
      <c r="F1799" t="s">
        <v>40847</v>
      </c>
      <c r="G1799" t="s">
        <v>40848</v>
      </c>
      <c r="H1799" t="s">
        <v>40849</v>
      </c>
      <c r="I1799" t="s">
        <v>40850</v>
      </c>
      <c r="J1799" t="s">
        <v>40851</v>
      </c>
      <c r="K1799" t="s">
        <v>40852</v>
      </c>
      <c r="L1799" t="s">
        <v>40853</v>
      </c>
      <c r="M1799" t="s">
        <v>40854</v>
      </c>
      <c r="N1799" t="s">
        <v>40855</v>
      </c>
      <c r="O1799" t="s">
        <v>40856</v>
      </c>
      <c r="P1799">
        <f>-563.779797725662 -39.3990837579374 -369.938042381412</f>
        <v>-973.11692386501136</v>
      </c>
      <c r="Q1799" t="s">
        <v>40857</v>
      </c>
      <c r="R1799" t="s">
        <v>40858</v>
      </c>
      <c r="S1799" t="s">
        <v>40859</v>
      </c>
      <c r="T1799" t="s">
        <v>40860</v>
      </c>
      <c r="U1799" t="s">
        <v>40861</v>
      </c>
      <c r="V1799" t="s">
        <v>40862</v>
      </c>
      <c r="W1799" t="s">
        <v>40863</v>
      </c>
      <c r="X1799" t="s">
        <v>40864</v>
      </c>
      <c r="Y1799" t="s">
        <v>40865</v>
      </c>
    </row>
    <row r="1800" spans="1:25" x14ac:dyDescent="0.3">
      <c r="A1800">
        <v>89950</v>
      </c>
      <c r="B1800" t="s">
        <v>40866</v>
      </c>
      <c r="C1800" t="s">
        <v>40867</v>
      </c>
      <c r="D1800" t="s">
        <v>40868</v>
      </c>
      <c r="E1800" t="s">
        <v>40869</v>
      </c>
      <c r="F1800" t="s">
        <v>40870</v>
      </c>
      <c r="G1800" t="s">
        <v>40871</v>
      </c>
      <c r="H1800" t="s">
        <v>40872</v>
      </c>
      <c r="I1800" t="s">
        <v>40873</v>
      </c>
      <c r="J1800" t="s">
        <v>40874</v>
      </c>
      <c r="K1800" t="s">
        <v>40875</v>
      </c>
      <c r="L1800" t="s">
        <v>40876</v>
      </c>
      <c r="M1800" t="s">
        <v>40877</v>
      </c>
      <c r="N1800" t="s">
        <v>40878</v>
      </c>
      <c r="O1800" t="s">
        <v>40879</v>
      </c>
      <c r="P1800">
        <f>-563.861064839619 -39.4480260369244 -369.991066519198</f>
        <v>-973.30015739574128</v>
      </c>
      <c r="Q1800" t="s">
        <v>40880</v>
      </c>
      <c r="R1800" t="s">
        <v>40881</v>
      </c>
      <c r="S1800" t="s">
        <v>40882</v>
      </c>
      <c r="T1800" t="s">
        <v>40883</v>
      </c>
      <c r="U1800" t="s">
        <v>40884</v>
      </c>
      <c r="V1800" t="s">
        <v>40885</v>
      </c>
      <c r="W1800" t="s">
        <v>40886</v>
      </c>
      <c r="X1800" t="s">
        <v>40887</v>
      </c>
      <c r="Y1800" t="s">
        <v>40888</v>
      </c>
    </row>
    <row r="1801" spans="1:25" x14ac:dyDescent="0.3">
      <c r="A1801">
        <v>90000</v>
      </c>
      <c r="B1801" t="s">
        <v>40889</v>
      </c>
      <c r="C1801" t="s">
        <v>40890</v>
      </c>
      <c r="D1801" t="s">
        <v>40891</v>
      </c>
      <c r="E1801" t="s">
        <v>40892</v>
      </c>
      <c r="F1801" t="s">
        <v>40893</v>
      </c>
      <c r="G1801" t="s">
        <v>40894</v>
      </c>
      <c r="H1801" t="s">
        <v>40895</v>
      </c>
      <c r="I1801" t="s">
        <v>40896</v>
      </c>
      <c r="J1801" t="s">
        <v>40897</v>
      </c>
      <c r="K1801" t="s">
        <v>40898</v>
      </c>
      <c r="L1801" t="s">
        <v>40899</v>
      </c>
      <c r="M1801" t="s">
        <v>40900</v>
      </c>
      <c r="N1801" t="s">
        <v>40901</v>
      </c>
      <c r="O1801" t="s">
        <v>40902</v>
      </c>
      <c r="P1801">
        <f>-563.928004447941 -38.9427374204206 -370.084512425392</f>
        <v>-972.95525429375357</v>
      </c>
      <c r="Q1801" t="s">
        <v>40903</v>
      </c>
      <c r="R1801" t="s">
        <v>40904</v>
      </c>
      <c r="S1801" t="s">
        <v>40905</v>
      </c>
      <c r="T1801" t="s">
        <v>40906</v>
      </c>
      <c r="U1801" t="s">
        <v>40907</v>
      </c>
      <c r="V1801" t="s">
        <v>40908</v>
      </c>
      <c r="W1801" t="s">
        <v>40909</v>
      </c>
      <c r="X1801" t="s">
        <v>40910</v>
      </c>
      <c r="Y1801" t="s">
        <v>40911</v>
      </c>
    </row>
    <row r="1802" spans="1:25" x14ac:dyDescent="0.3">
      <c r="A1802">
        <v>90050</v>
      </c>
      <c r="B1802" t="s">
        <v>40912</v>
      </c>
      <c r="C1802" t="s">
        <v>40913</v>
      </c>
      <c r="D1802" t="s">
        <v>40914</v>
      </c>
      <c r="E1802" t="s">
        <v>40915</v>
      </c>
      <c r="F1802" t="s">
        <v>40916</v>
      </c>
      <c r="G1802" t="s">
        <v>40917</v>
      </c>
      <c r="H1802" t="s">
        <v>40918</v>
      </c>
      <c r="I1802" t="s">
        <v>40919</v>
      </c>
      <c r="J1802" t="s">
        <v>40920</v>
      </c>
      <c r="K1802" t="s">
        <v>40921</v>
      </c>
      <c r="L1802" t="s">
        <v>40922</v>
      </c>
      <c r="M1802" t="s">
        <v>40923</v>
      </c>
      <c r="N1802" t="s">
        <v>40924</v>
      </c>
      <c r="O1802" t="s">
        <v>40925</v>
      </c>
      <c r="P1802">
        <f>-563.877207782869 -38.5639323967043 -370.108608237544</f>
        <v>-972.54974841711737</v>
      </c>
      <c r="Q1802" t="s">
        <v>40926</v>
      </c>
      <c r="R1802" t="s">
        <v>40927</v>
      </c>
      <c r="S1802" t="s">
        <v>40928</v>
      </c>
      <c r="T1802" t="s">
        <v>40929</v>
      </c>
      <c r="U1802" t="s">
        <v>40930</v>
      </c>
      <c r="V1802" t="s">
        <v>40931</v>
      </c>
      <c r="W1802" t="s">
        <v>40932</v>
      </c>
      <c r="X1802" t="s">
        <v>40933</v>
      </c>
      <c r="Y1802" t="s">
        <v>40934</v>
      </c>
    </row>
    <row r="1803" spans="1:25" x14ac:dyDescent="0.3">
      <c r="A1803">
        <v>90100</v>
      </c>
      <c r="B1803" t="s">
        <v>40935</v>
      </c>
      <c r="C1803" t="s">
        <v>40936</v>
      </c>
      <c r="D1803" t="s">
        <v>40937</v>
      </c>
      <c r="E1803" t="s">
        <v>40938</v>
      </c>
      <c r="F1803" t="s">
        <v>40939</v>
      </c>
      <c r="G1803" t="s">
        <v>40940</v>
      </c>
      <c r="H1803" t="s">
        <v>40941</v>
      </c>
      <c r="I1803" t="s">
        <v>40942</v>
      </c>
      <c r="J1803" t="s">
        <v>40943</v>
      </c>
      <c r="K1803" t="s">
        <v>40944</v>
      </c>
      <c r="L1803" t="s">
        <v>40945</v>
      </c>
      <c r="M1803" t="s">
        <v>40946</v>
      </c>
      <c r="N1803" t="s">
        <v>40947</v>
      </c>
      <c r="O1803" t="s">
        <v>40948</v>
      </c>
      <c r="P1803">
        <f>-563.596658095301 -37.9916693408625 -370.121018695537</f>
        <v>-971.70934613170039</v>
      </c>
      <c r="Q1803" t="s">
        <v>40949</v>
      </c>
      <c r="R1803" t="s">
        <v>40950</v>
      </c>
      <c r="S1803" t="s">
        <v>40951</v>
      </c>
      <c r="T1803" t="s">
        <v>40952</v>
      </c>
      <c r="U1803" t="s">
        <v>40953</v>
      </c>
      <c r="V1803" t="s">
        <v>40954</v>
      </c>
      <c r="W1803" t="s">
        <v>40955</v>
      </c>
      <c r="X1803" t="s">
        <v>40956</v>
      </c>
      <c r="Y1803" t="s">
        <v>40957</v>
      </c>
    </row>
    <row r="1804" spans="1:25" x14ac:dyDescent="0.3">
      <c r="A1804">
        <v>90150</v>
      </c>
      <c r="B1804" t="s">
        <v>40958</v>
      </c>
      <c r="C1804" t="s">
        <v>40959</v>
      </c>
      <c r="D1804" t="s">
        <v>40960</v>
      </c>
      <c r="E1804" t="s">
        <v>40961</v>
      </c>
      <c r="F1804" t="s">
        <v>40962</v>
      </c>
      <c r="G1804" t="s">
        <v>40963</v>
      </c>
      <c r="H1804" t="s">
        <v>40964</v>
      </c>
      <c r="I1804" t="s">
        <v>40965</v>
      </c>
      <c r="J1804" t="s">
        <v>40966</v>
      </c>
      <c r="K1804" t="s">
        <v>40967</v>
      </c>
      <c r="L1804" t="s">
        <v>40968</v>
      </c>
      <c r="M1804" t="s">
        <v>40969</v>
      </c>
      <c r="N1804" t="s">
        <v>40970</v>
      </c>
      <c r="O1804" t="s">
        <v>40971</v>
      </c>
      <c r="P1804">
        <f>-563.296530598538 -37.6837347004748 -370.143543961291</f>
        <v>-971.1238092603038</v>
      </c>
      <c r="Q1804" t="s">
        <v>40972</v>
      </c>
      <c r="R1804" t="s">
        <v>40973</v>
      </c>
      <c r="S1804" t="s">
        <v>40974</v>
      </c>
      <c r="T1804" t="s">
        <v>40975</v>
      </c>
      <c r="U1804" t="s">
        <v>40976</v>
      </c>
      <c r="V1804" t="s">
        <v>40977</v>
      </c>
      <c r="W1804" t="s">
        <v>40978</v>
      </c>
      <c r="X1804" t="s">
        <v>40979</v>
      </c>
      <c r="Y1804" t="s">
        <v>40980</v>
      </c>
    </row>
    <row r="1805" spans="1:25" x14ac:dyDescent="0.3">
      <c r="A1805">
        <v>90200</v>
      </c>
      <c r="B1805" t="s">
        <v>40981</v>
      </c>
      <c r="C1805" t="s">
        <v>40982</v>
      </c>
      <c r="D1805" t="s">
        <v>40983</v>
      </c>
      <c r="E1805" t="s">
        <v>40984</v>
      </c>
      <c r="F1805" t="s">
        <v>40985</v>
      </c>
      <c r="G1805" t="s">
        <v>40986</v>
      </c>
      <c r="H1805" t="s">
        <v>40987</v>
      </c>
      <c r="I1805" t="s">
        <v>40988</v>
      </c>
      <c r="J1805" t="s">
        <v>40989</v>
      </c>
      <c r="K1805" t="s">
        <v>40990</v>
      </c>
      <c r="L1805" t="s">
        <v>40991</v>
      </c>
      <c r="M1805" t="s">
        <v>40992</v>
      </c>
      <c r="N1805" t="s">
        <v>40993</v>
      </c>
      <c r="O1805" t="s">
        <v>40994</v>
      </c>
      <c r="P1805">
        <f>-563.111149104663 -37.6122768393382 -370.165083840594</f>
        <v>-970.88850978459516</v>
      </c>
      <c r="Q1805" t="s">
        <v>40995</v>
      </c>
      <c r="R1805" t="s">
        <v>40996</v>
      </c>
      <c r="S1805" t="s">
        <v>40997</v>
      </c>
      <c r="T1805" t="s">
        <v>40998</v>
      </c>
      <c r="U1805" t="s">
        <v>40999</v>
      </c>
      <c r="V1805" t="s">
        <v>41000</v>
      </c>
      <c r="W1805" t="s">
        <v>41001</v>
      </c>
      <c r="X1805" t="s">
        <v>41002</v>
      </c>
      <c r="Y1805" t="s">
        <v>41003</v>
      </c>
    </row>
    <row r="1806" spans="1:25" x14ac:dyDescent="0.3">
      <c r="A1806">
        <v>90250</v>
      </c>
      <c r="B1806" t="s">
        <v>41004</v>
      </c>
      <c r="C1806" t="s">
        <v>41005</v>
      </c>
      <c r="D1806" t="s">
        <v>41006</v>
      </c>
      <c r="E1806" t="s">
        <v>41007</v>
      </c>
      <c r="F1806" t="s">
        <v>41008</v>
      </c>
      <c r="G1806" t="s">
        <v>41009</v>
      </c>
      <c r="H1806" t="s">
        <v>41010</v>
      </c>
      <c r="I1806" t="s">
        <v>41011</v>
      </c>
      <c r="J1806" t="s">
        <v>41012</v>
      </c>
      <c r="K1806" t="s">
        <v>41013</v>
      </c>
      <c r="L1806" t="s">
        <v>41014</v>
      </c>
      <c r="M1806" t="s">
        <v>41015</v>
      </c>
      <c r="N1806" t="s">
        <v>41016</v>
      </c>
      <c r="O1806" t="s">
        <v>41017</v>
      </c>
      <c r="P1806">
        <f>-562.977740054855 -37.5189788377661 -370.175444166051</f>
        <v>-970.67216305867214</v>
      </c>
      <c r="Q1806" t="s">
        <v>41018</v>
      </c>
      <c r="R1806" t="s">
        <v>41019</v>
      </c>
      <c r="S1806" t="s">
        <v>41020</v>
      </c>
      <c r="T1806" t="s">
        <v>41021</v>
      </c>
      <c r="U1806" t="s">
        <v>41022</v>
      </c>
      <c r="V1806" t="s">
        <v>41023</v>
      </c>
      <c r="W1806" t="s">
        <v>41024</v>
      </c>
      <c r="X1806" t="s">
        <v>41025</v>
      </c>
      <c r="Y1806" t="s">
        <v>41026</v>
      </c>
    </row>
    <row r="1807" spans="1:25" x14ac:dyDescent="0.3">
      <c r="A1807">
        <v>90300</v>
      </c>
      <c r="B1807" t="s">
        <v>41027</v>
      </c>
      <c r="C1807" t="s">
        <v>41028</v>
      </c>
      <c r="D1807" t="s">
        <v>41029</v>
      </c>
      <c r="E1807" t="s">
        <v>41030</v>
      </c>
      <c r="F1807" t="s">
        <v>41031</v>
      </c>
      <c r="G1807" t="s">
        <v>41032</v>
      </c>
      <c r="H1807" t="s">
        <v>41033</v>
      </c>
      <c r="I1807" t="s">
        <v>41034</v>
      </c>
      <c r="J1807" t="s">
        <v>41035</v>
      </c>
      <c r="K1807" t="s">
        <v>41036</v>
      </c>
      <c r="L1807" t="s">
        <v>41037</v>
      </c>
      <c r="M1807" t="s">
        <v>41038</v>
      </c>
      <c r="N1807" t="s">
        <v>41039</v>
      </c>
      <c r="O1807" t="s">
        <v>41040</v>
      </c>
      <c r="P1807">
        <f>-562.907061010908 -37.677221503511 -370.239417734294</f>
        <v>-970.82370024871307</v>
      </c>
      <c r="Q1807" t="s">
        <v>41041</v>
      </c>
      <c r="R1807" t="s">
        <v>41042</v>
      </c>
      <c r="S1807" t="s">
        <v>41043</v>
      </c>
      <c r="T1807" t="s">
        <v>41044</v>
      </c>
      <c r="U1807" t="s">
        <v>41045</v>
      </c>
      <c r="V1807" t="s">
        <v>41046</v>
      </c>
      <c r="W1807" t="s">
        <v>41047</v>
      </c>
      <c r="X1807" t="s">
        <v>41048</v>
      </c>
      <c r="Y1807" t="s">
        <v>41049</v>
      </c>
    </row>
    <row r="1808" spans="1:25" x14ac:dyDescent="0.3">
      <c r="A1808">
        <v>90350</v>
      </c>
      <c r="B1808" t="s">
        <v>41050</v>
      </c>
      <c r="C1808" t="s">
        <v>41051</v>
      </c>
      <c r="D1808" t="s">
        <v>41052</v>
      </c>
      <c r="E1808" t="s">
        <v>41053</v>
      </c>
      <c r="F1808" t="s">
        <v>41054</v>
      </c>
      <c r="G1808" t="s">
        <v>41055</v>
      </c>
      <c r="H1808" t="s">
        <v>41056</v>
      </c>
      <c r="I1808" t="s">
        <v>41057</v>
      </c>
      <c r="J1808" t="s">
        <v>41058</v>
      </c>
      <c r="K1808" t="s">
        <v>41059</v>
      </c>
      <c r="L1808" t="s">
        <v>41060</v>
      </c>
      <c r="M1808" t="s">
        <v>41061</v>
      </c>
      <c r="N1808" t="s">
        <v>41062</v>
      </c>
      <c r="O1808" t="s">
        <v>41063</v>
      </c>
      <c r="P1808">
        <f>-562.887232324105 -37.9528152929493 -370.266493839107</f>
        <v>-971.10654145616127</v>
      </c>
      <c r="Q1808" t="s">
        <v>41064</v>
      </c>
      <c r="R1808" t="s">
        <v>41065</v>
      </c>
      <c r="S1808" t="s">
        <v>41066</v>
      </c>
      <c r="T1808" t="s">
        <v>41067</v>
      </c>
      <c r="U1808" t="s">
        <v>41068</v>
      </c>
      <c r="V1808" t="s">
        <v>41069</v>
      </c>
      <c r="W1808" t="s">
        <v>41070</v>
      </c>
      <c r="X1808" t="s">
        <v>41071</v>
      </c>
      <c r="Y1808" t="s">
        <v>41072</v>
      </c>
    </row>
    <row r="1809" spans="1:25" x14ac:dyDescent="0.3">
      <c r="A1809">
        <v>90400</v>
      </c>
      <c r="B1809" t="s">
        <v>41073</v>
      </c>
      <c r="C1809" t="s">
        <v>41074</v>
      </c>
      <c r="D1809" t="s">
        <v>41075</v>
      </c>
      <c r="E1809" t="s">
        <v>41076</v>
      </c>
      <c r="F1809" t="s">
        <v>41077</v>
      </c>
      <c r="G1809" t="s">
        <v>41078</v>
      </c>
      <c r="H1809" t="s">
        <v>41079</v>
      </c>
      <c r="I1809" t="s">
        <v>41080</v>
      </c>
      <c r="J1809" t="s">
        <v>41081</v>
      </c>
      <c r="K1809" t="s">
        <v>41082</v>
      </c>
      <c r="L1809" t="s">
        <v>41083</v>
      </c>
      <c r="M1809" t="s">
        <v>41084</v>
      </c>
      <c r="N1809" t="s">
        <v>41085</v>
      </c>
      <c r="O1809" t="s">
        <v>41086</v>
      </c>
      <c r="P1809">
        <f>-562.535612580485 -37.8814433623554 -370.276857216025</f>
        <v>-970.69391315886537</v>
      </c>
      <c r="Q1809" t="s">
        <v>41087</v>
      </c>
      <c r="R1809" t="s">
        <v>41088</v>
      </c>
      <c r="S1809" t="s">
        <v>41089</v>
      </c>
      <c r="T1809" t="s">
        <v>41090</v>
      </c>
      <c r="U1809" t="s">
        <v>41091</v>
      </c>
      <c r="V1809" t="s">
        <v>41092</v>
      </c>
      <c r="W1809" t="s">
        <v>41093</v>
      </c>
      <c r="X1809" t="s">
        <v>41094</v>
      </c>
      <c r="Y1809" t="s">
        <v>41095</v>
      </c>
    </row>
    <row r="1810" spans="1:25" x14ac:dyDescent="0.3">
      <c r="A1810">
        <v>90450</v>
      </c>
      <c r="B1810" t="s">
        <v>41096</v>
      </c>
      <c r="C1810" t="s">
        <v>41097</v>
      </c>
      <c r="D1810" t="s">
        <v>41098</v>
      </c>
      <c r="E1810" t="s">
        <v>41099</v>
      </c>
      <c r="F1810" t="s">
        <v>41100</v>
      </c>
      <c r="G1810" t="s">
        <v>41101</v>
      </c>
      <c r="H1810" t="s">
        <v>41102</v>
      </c>
      <c r="I1810" t="s">
        <v>41103</v>
      </c>
      <c r="J1810" t="s">
        <v>41104</v>
      </c>
      <c r="K1810" t="s">
        <v>41105</v>
      </c>
      <c r="L1810" t="s">
        <v>41106</v>
      </c>
      <c r="M1810" t="s">
        <v>41107</v>
      </c>
      <c r="N1810" t="s">
        <v>41108</v>
      </c>
      <c r="O1810" t="s">
        <v>41109</v>
      </c>
      <c r="P1810">
        <f>-562.184885433818 -37.6448634677402 -370.265808813401</f>
        <v>-970.09555771495911</v>
      </c>
      <c r="Q1810" t="s">
        <v>41110</v>
      </c>
      <c r="R1810" t="s">
        <v>41111</v>
      </c>
      <c r="S1810" t="s">
        <v>41112</v>
      </c>
      <c r="T1810" t="s">
        <v>41113</v>
      </c>
      <c r="U1810" t="s">
        <v>41114</v>
      </c>
      <c r="V1810" t="s">
        <v>41115</v>
      </c>
      <c r="W1810" t="s">
        <v>41116</v>
      </c>
      <c r="X1810" t="s">
        <v>41117</v>
      </c>
      <c r="Y1810" t="s">
        <v>41118</v>
      </c>
    </row>
    <row r="1811" spans="1:25" x14ac:dyDescent="0.3">
      <c r="A1811">
        <v>90500</v>
      </c>
      <c r="B1811" t="s">
        <v>41119</v>
      </c>
      <c r="C1811" t="s">
        <v>41120</v>
      </c>
      <c r="D1811" t="s">
        <v>41121</v>
      </c>
      <c r="E1811" t="s">
        <v>41122</v>
      </c>
      <c r="F1811" t="s">
        <v>41123</v>
      </c>
      <c r="G1811" t="s">
        <v>41124</v>
      </c>
      <c r="H1811" t="s">
        <v>41125</v>
      </c>
      <c r="I1811" t="s">
        <v>41126</v>
      </c>
      <c r="J1811" t="s">
        <v>41127</v>
      </c>
      <c r="K1811" t="s">
        <v>41128</v>
      </c>
      <c r="L1811" t="s">
        <v>41129</v>
      </c>
      <c r="M1811" t="s">
        <v>41130</v>
      </c>
      <c r="N1811" t="s">
        <v>41131</v>
      </c>
      <c r="O1811" t="s">
        <v>41132</v>
      </c>
      <c r="P1811">
        <f>-562.012661385557 -37.610443460057 -370.161970886861</f>
        <v>-969.78507573247498</v>
      </c>
      <c r="Q1811" t="s">
        <v>41133</v>
      </c>
      <c r="R1811" t="s">
        <v>41134</v>
      </c>
      <c r="S1811" t="s">
        <v>41135</v>
      </c>
      <c r="T1811" t="s">
        <v>41136</v>
      </c>
      <c r="U1811" t="s">
        <v>41137</v>
      </c>
      <c r="V1811" t="s">
        <v>41138</v>
      </c>
      <c r="W1811" t="s">
        <v>41139</v>
      </c>
      <c r="X1811" t="s">
        <v>41140</v>
      </c>
      <c r="Y1811" t="s">
        <v>41141</v>
      </c>
    </row>
    <row r="1812" spans="1:25" x14ac:dyDescent="0.3">
      <c r="A1812">
        <v>90550</v>
      </c>
      <c r="B1812" t="s">
        <v>41142</v>
      </c>
      <c r="C1812" t="s">
        <v>41143</v>
      </c>
      <c r="D1812" t="s">
        <v>41144</v>
      </c>
      <c r="E1812" t="s">
        <v>41145</v>
      </c>
      <c r="F1812" t="s">
        <v>41146</v>
      </c>
      <c r="G1812" t="s">
        <v>41147</v>
      </c>
      <c r="H1812" t="s">
        <v>41148</v>
      </c>
      <c r="I1812" t="s">
        <v>41149</v>
      </c>
      <c r="J1812" t="s">
        <v>41150</v>
      </c>
      <c r="K1812" t="s">
        <v>41151</v>
      </c>
      <c r="L1812" t="s">
        <v>41152</v>
      </c>
      <c r="M1812" t="s">
        <v>41153</v>
      </c>
      <c r="N1812" t="s">
        <v>41154</v>
      </c>
      <c r="O1812" t="s">
        <v>41155</v>
      </c>
      <c r="P1812">
        <f>-561.664688458578 -37.6990949233279 -370.039765731494</f>
        <v>-969.4035491134</v>
      </c>
      <c r="Q1812" t="s">
        <v>41156</v>
      </c>
      <c r="R1812" t="s">
        <v>41157</v>
      </c>
      <c r="S1812" t="s">
        <v>41158</v>
      </c>
      <c r="T1812" t="s">
        <v>41159</v>
      </c>
      <c r="U1812" t="s">
        <v>41160</v>
      </c>
      <c r="V1812" t="s">
        <v>41161</v>
      </c>
      <c r="W1812" t="s">
        <v>41162</v>
      </c>
      <c r="X1812" t="s">
        <v>41163</v>
      </c>
      <c r="Y1812" t="s">
        <v>41164</v>
      </c>
    </row>
    <row r="1813" spans="1:25" x14ac:dyDescent="0.3">
      <c r="A1813">
        <v>90600</v>
      </c>
      <c r="B1813" t="s">
        <v>41165</v>
      </c>
      <c r="C1813" t="s">
        <v>41166</v>
      </c>
      <c r="D1813" t="s">
        <v>41167</v>
      </c>
      <c r="E1813" t="s">
        <v>41168</v>
      </c>
      <c r="F1813" t="s">
        <v>41169</v>
      </c>
      <c r="G1813" t="s">
        <v>41170</v>
      </c>
      <c r="H1813" t="s">
        <v>41171</v>
      </c>
      <c r="I1813" t="s">
        <v>41172</v>
      </c>
      <c r="J1813" t="s">
        <v>41173</v>
      </c>
      <c r="K1813" t="s">
        <v>41174</v>
      </c>
      <c r="L1813" t="s">
        <v>41175</v>
      </c>
      <c r="M1813" t="s">
        <v>41176</v>
      </c>
      <c r="N1813" t="s">
        <v>41177</v>
      </c>
      <c r="O1813" t="s">
        <v>41178</v>
      </c>
      <c r="P1813">
        <f>-561.616656796329 -37.5556033004882 -369.989232415585</f>
        <v>-969.16149251240222</v>
      </c>
      <c r="Q1813" t="s">
        <v>41179</v>
      </c>
      <c r="R1813" t="s">
        <v>41180</v>
      </c>
      <c r="S1813" t="s">
        <v>41181</v>
      </c>
      <c r="T1813" t="s">
        <v>41182</v>
      </c>
      <c r="U1813" t="s">
        <v>41183</v>
      </c>
      <c r="V1813" t="s">
        <v>41184</v>
      </c>
      <c r="W1813" t="s">
        <v>41185</v>
      </c>
      <c r="X1813" t="s">
        <v>41186</v>
      </c>
      <c r="Y1813" t="s">
        <v>41187</v>
      </c>
    </row>
    <row r="1814" spans="1:25" x14ac:dyDescent="0.3">
      <c r="A1814">
        <v>90650</v>
      </c>
      <c r="B1814" t="s">
        <v>41188</v>
      </c>
      <c r="C1814" t="s">
        <v>41189</v>
      </c>
      <c r="D1814" t="s">
        <v>41190</v>
      </c>
      <c r="E1814" t="s">
        <v>41191</v>
      </c>
      <c r="F1814" t="s">
        <v>41192</v>
      </c>
      <c r="G1814" t="s">
        <v>41193</v>
      </c>
      <c r="H1814" t="s">
        <v>41194</v>
      </c>
      <c r="I1814" t="s">
        <v>41195</v>
      </c>
      <c r="J1814" t="s">
        <v>41196</v>
      </c>
      <c r="K1814" t="s">
        <v>41197</v>
      </c>
      <c r="L1814" t="s">
        <v>41198</v>
      </c>
      <c r="M1814" t="s">
        <v>41199</v>
      </c>
      <c r="N1814" t="s">
        <v>41200</v>
      </c>
      <c r="O1814" t="s">
        <v>41201</v>
      </c>
      <c r="P1814">
        <f>-561.625404501228 -37.9131571070247 -370.01648587565</f>
        <v>-969.55504748390274</v>
      </c>
      <c r="Q1814" t="s">
        <v>41202</v>
      </c>
      <c r="R1814" t="s">
        <v>41203</v>
      </c>
      <c r="S1814" t="s">
        <v>41204</v>
      </c>
      <c r="T1814" t="s">
        <v>41205</v>
      </c>
      <c r="U1814" t="s">
        <v>41206</v>
      </c>
      <c r="V1814" t="s">
        <v>41207</v>
      </c>
      <c r="W1814" t="s">
        <v>41208</v>
      </c>
      <c r="X1814" t="s">
        <v>41209</v>
      </c>
      <c r="Y1814" t="s">
        <v>41210</v>
      </c>
    </row>
    <row r="1815" spans="1:25" x14ac:dyDescent="0.3">
      <c r="A1815">
        <v>90700</v>
      </c>
      <c r="B1815" t="s">
        <v>41211</v>
      </c>
      <c r="C1815" t="s">
        <v>41212</v>
      </c>
      <c r="D1815" t="s">
        <v>41213</v>
      </c>
      <c r="E1815" t="s">
        <v>41214</v>
      </c>
      <c r="F1815" t="s">
        <v>41215</v>
      </c>
      <c r="G1815" t="s">
        <v>41216</v>
      </c>
      <c r="H1815" t="s">
        <v>41217</v>
      </c>
      <c r="I1815" t="s">
        <v>41218</v>
      </c>
      <c r="J1815" t="s">
        <v>41219</v>
      </c>
      <c r="K1815" t="s">
        <v>41220</v>
      </c>
      <c r="L1815" t="s">
        <v>41221</v>
      </c>
      <c r="M1815" t="s">
        <v>41222</v>
      </c>
      <c r="N1815" t="s">
        <v>41223</v>
      </c>
      <c r="O1815" t="s">
        <v>41224</v>
      </c>
      <c r="P1815">
        <f>-561.741790879823 -37.9811763337727 -369.989499026002</f>
        <v>-969.7124662395978</v>
      </c>
      <c r="Q1815" t="s">
        <v>41225</v>
      </c>
      <c r="R1815" t="s">
        <v>41226</v>
      </c>
      <c r="S1815" t="s">
        <v>41227</v>
      </c>
      <c r="T1815" t="s">
        <v>41228</v>
      </c>
      <c r="U1815" t="s">
        <v>41229</v>
      </c>
      <c r="V1815" t="s">
        <v>41230</v>
      </c>
      <c r="W1815" t="s">
        <v>41231</v>
      </c>
      <c r="X1815" t="s">
        <v>41232</v>
      </c>
      <c r="Y1815" t="s">
        <v>41233</v>
      </c>
    </row>
    <row r="1816" spans="1:25" x14ac:dyDescent="0.3">
      <c r="A1816">
        <v>90750</v>
      </c>
      <c r="B1816" t="s">
        <v>41234</v>
      </c>
      <c r="C1816" t="s">
        <v>41235</v>
      </c>
      <c r="D1816" t="s">
        <v>41236</v>
      </c>
      <c r="E1816" t="s">
        <v>41237</v>
      </c>
      <c r="F1816" t="s">
        <v>41238</v>
      </c>
      <c r="G1816" t="s">
        <v>41239</v>
      </c>
      <c r="H1816" t="s">
        <v>41240</v>
      </c>
      <c r="I1816" t="s">
        <v>41241</v>
      </c>
      <c r="J1816" t="s">
        <v>41242</v>
      </c>
      <c r="K1816" t="s">
        <v>41243</v>
      </c>
      <c r="L1816" t="s">
        <v>41244</v>
      </c>
      <c r="M1816" t="s">
        <v>41245</v>
      </c>
      <c r="N1816" t="s">
        <v>41246</v>
      </c>
      <c r="O1816" t="s">
        <v>41247</v>
      </c>
      <c r="P1816">
        <f>-561.744462108213 -37.9931031866406 -369.949650011518</f>
        <v>-969.68721530637163</v>
      </c>
      <c r="Q1816" t="s">
        <v>41248</v>
      </c>
      <c r="R1816" t="s">
        <v>41249</v>
      </c>
      <c r="S1816" t="s">
        <v>41250</v>
      </c>
      <c r="T1816" t="s">
        <v>41251</v>
      </c>
      <c r="U1816" t="s">
        <v>41252</v>
      </c>
      <c r="V1816" t="s">
        <v>41253</v>
      </c>
      <c r="W1816" t="s">
        <v>41254</v>
      </c>
      <c r="X1816" t="s">
        <v>41255</v>
      </c>
      <c r="Y1816" t="s">
        <v>41256</v>
      </c>
    </row>
    <row r="1817" spans="1:25" x14ac:dyDescent="0.3">
      <c r="A1817">
        <v>90800</v>
      </c>
      <c r="B1817" t="s">
        <v>41257</v>
      </c>
      <c r="C1817" t="s">
        <v>41258</v>
      </c>
      <c r="D1817" t="s">
        <v>41259</v>
      </c>
      <c r="E1817" t="s">
        <v>41260</v>
      </c>
      <c r="F1817" t="s">
        <v>41261</v>
      </c>
      <c r="G1817" t="s">
        <v>41262</v>
      </c>
      <c r="H1817" t="s">
        <v>41263</v>
      </c>
      <c r="I1817" t="s">
        <v>41264</v>
      </c>
      <c r="J1817" t="s">
        <v>41265</v>
      </c>
      <c r="K1817" t="s">
        <v>41266</v>
      </c>
      <c r="L1817" t="s">
        <v>41267</v>
      </c>
      <c r="M1817" t="s">
        <v>41268</v>
      </c>
      <c r="N1817" t="s">
        <v>41269</v>
      </c>
      <c r="O1817" t="s">
        <v>41270</v>
      </c>
      <c r="P1817">
        <f>-561.522264836791 -38.0140815150066 -369.831055413879</f>
        <v>-969.36740176567673</v>
      </c>
      <c r="Q1817" t="s">
        <v>41271</v>
      </c>
      <c r="R1817" t="s">
        <v>41272</v>
      </c>
      <c r="S1817" t="s">
        <v>41273</v>
      </c>
      <c r="T1817" t="s">
        <v>41274</v>
      </c>
      <c r="U1817" t="s">
        <v>41275</v>
      </c>
      <c r="V1817" t="s">
        <v>41276</v>
      </c>
      <c r="W1817" t="s">
        <v>41277</v>
      </c>
      <c r="X1817" t="s">
        <v>41278</v>
      </c>
      <c r="Y1817" t="s">
        <v>41279</v>
      </c>
    </row>
    <row r="1818" spans="1:25" x14ac:dyDescent="0.3">
      <c r="A1818">
        <v>90850</v>
      </c>
      <c r="B1818" t="s">
        <v>41280</v>
      </c>
      <c r="C1818" t="s">
        <v>41281</v>
      </c>
      <c r="D1818" t="s">
        <v>41282</v>
      </c>
      <c r="E1818" t="s">
        <v>41283</v>
      </c>
      <c r="F1818" t="s">
        <v>41284</v>
      </c>
      <c r="G1818" t="s">
        <v>41285</v>
      </c>
      <c r="H1818" t="s">
        <v>41286</v>
      </c>
      <c r="I1818" t="s">
        <v>41287</v>
      </c>
      <c r="J1818" t="s">
        <v>41288</v>
      </c>
      <c r="K1818" t="s">
        <v>41289</v>
      </c>
      <c r="L1818" t="s">
        <v>41290</v>
      </c>
      <c r="M1818" t="s">
        <v>41291</v>
      </c>
      <c r="N1818" t="s">
        <v>41292</v>
      </c>
      <c r="O1818" t="s">
        <v>41293</v>
      </c>
      <c r="P1818">
        <f>-561.507408198138 -37.8321320621953 -369.710047554549</f>
        <v>-969.04958781488244</v>
      </c>
      <c r="Q1818" t="s">
        <v>41294</v>
      </c>
      <c r="R1818" t="s">
        <v>41295</v>
      </c>
      <c r="S1818" t="s">
        <v>41296</v>
      </c>
      <c r="T1818" t="s">
        <v>41297</v>
      </c>
      <c r="U1818" t="s">
        <v>41298</v>
      </c>
      <c r="V1818" t="s">
        <v>41299</v>
      </c>
      <c r="W1818" t="s">
        <v>41300</v>
      </c>
      <c r="X1818" t="s">
        <v>41301</v>
      </c>
      <c r="Y1818" t="s">
        <v>41302</v>
      </c>
    </row>
    <row r="1819" spans="1:25" x14ac:dyDescent="0.3">
      <c r="A1819">
        <v>90900</v>
      </c>
      <c r="B1819" t="s">
        <v>41303</v>
      </c>
      <c r="C1819" t="s">
        <v>41304</v>
      </c>
      <c r="D1819" t="s">
        <v>41305</v>
      </c>
      <c r="E1819" t="s">
        <v>41306</v>
      </c>
      <c r="F1819" t="s">
        <v>41307</v>
      </c>
      <c r="G1819" t="s">
        <v>41308</v>
      </c>
      <c r="H1819" t="s">
        <v>41309</v>
      </c>
      <c r="I1819" t="s">
        <v>41310</v>
      </c>
      <c r="J1819" t="s">
        <v>41311</v>
      </c>
      <c r="K1819" t="s">
        <v>41312</v>
      </c>
      <c r="L1819" t="s">
        <v>41313</v>
      </c>
      <c r="M1819" t="s">
        <v>41314</v>
      </c>
      <c r="N1819" t="s">
        <v>41315</v>
      </c>
      <c r="O1819" t="s">
        <v>41316</v>
      </c>
      <c r="P1819">
        <f>-561.524984222791 -37.4192899264162 -369.356511569275</f>
        <v>-968.3007857184823</v>
      </c>
      <c r="Q1819" t="s">
        <v>41317</v>
      </c>
      <c r="R1819" t="s">
        <v>41318</v>
      </c>
      <c r="S1819" t="s">
        <v>41319</v>
      </c>
      <c r="T1819" t="s">
        <v>41320</v>
      </c>
      <c r="U1819" t="s">
        <v>41321</v>
      </c>
      <c r="V1819" t="s">
        <v>41322</v>
      </c>
      <c r="W1819" t="s">
        <v>41323</v>
      </c>
      <c r="X1819" t="s">
        <v>41324</v>
      </c>
      <c r="Y1819" t="s">
        <v>41325</v>
      </c>
    </row>
    <row r="1820" spans="1:25" x14ac:dyDescent="0.3">
      <c r="A1820">
        <v>90950</v>
      </c>
      <c r="B1820" t="s">
        <v>41326</v>
      </c>
      <c r="C1820" t="s">
        <v>41327</v>
      </c>
      <c r="D1820" t="s">
        <v>41328</v>
      </c>
      <c r="E1820" t="s">
        <v>41329</v>
      </c>
      <c r="F1820" t="s">
        <v>41330</v>
      </c>
      <c r="G1820" t="s">
        <v>41331</v>
      </c>
      <c r="H1820" t="s">
        <v>41332</v>
      </c>
      <c r="I1820" t="s">
        <v>41333</v>
      </c>
      <c r="J1820" t="s">
        <v>41334</v>
      </c>
      <c r="K1820" t="s">
        <v>41335</v>
      </c>
      <c r="L1820" t="s">
        <v>41336</v>
      </c>
      <c r="M1820" t="s">
        <v>41337</v>
      </c>
      <c r="N1820" t="s">
        <v>41338</v>
      </c>
      <c r="O1820" t="s">
        <v>41339</v>
      </c>
      <c r="P1820">
        <f>-561.38234225664 -37.2216305653824 -369.156047359866</f>
        <v>-967.76002018188842</v>
      </c>
      <c r="Q1820" t="s">
        <v>41340</v>
      </c>
      <c r="R1820" t="s">
        <v>41341</v>
      </c>
      <c r="S1820" t="s">
        <v>41342</v>
      </c>
      <c r="T1820" t="s">
        <v>41343</v>
      </c>
      <c r="U1820" t="s">
        <v>41344</v>
      </c>
      <c r="V1820" t="s">
        <v>41345</v>
      </c>
      <c r="W1820" t="s">
        <v>41346</v>
      </c>
      <c r="X1820" t="s">
        <v>41347</v>
      </c>
      <c r="Y1820" t="s">
        <v>41348</v>
      </c>
    </row>
    <row r="1821" spans="1:25" x14ac:dyDescent="0.3">
      <c r="A1821">
        <v>91000</v>
      </c>
      <c r="B1821" t="s">
        <v>41349</v>
      </c>
      <c r="C1821" t="s">
        <v>41350</v>
      </c>
      <c r="D1821" t="s">
        <v>41351</v>
      </c>
      <c r="E1821" t="s">
        <v>41352</v>
      </c>
      <c r="F1821" t="s">
        <v>41353</v>
      </c>
      <c r="G1821" t="s">
        <v>41354</v>
      </c>
      <c r="H1821" t="s">
        <v>41355</v>
      </c>
      <c r="I1821" t="s">
        <v>41356</v>
      </c>
      <c r="J1821" t="s">
        <v>41357</v>
      </c>
      <c r="K1821" t="s">
        <v>41358</v>
      </c>
      <c r="L1821" t="s">
        <v>41359</v>
      </c>
      <c r="M1821" t="s">
        <v>41360</v>
      </c>
      <c r="N1821" t="s">
        <v>41361</v>
      </c>
      <c r="O1821" t="s">
        <v>41362</v>
      </c>
      <c r="P1821">
        <f>-561.170838074833 -36.5189370007897 -368.632365280989</f>
        <v>-966.32214035661173</v>
      </c>
      <c r="Q1821" t="s">
        <v>41363</v>
      </c>
      <c r="R1821" t="s">
        <v>41364</v>
      </c>
      <c r="S1821" t="s">
        <v>41365</v>
      </c>
      <c r="T1821" t="s">
        <v>41366</v>
      </c>
      <c r="U1821" t="s">
        <v>41367</v>
      </c>
      <c r="V1821" t="s">
        <v>41368</v>
      </c>
      <c r="W1821" t="s">
        <v>41369</v>
      </c>
      <c r="X1821" t="s">
        <v>41370</v>
      </c>
      <c r="Y1821" t="s">
        <v>41371</v>
      </c>
    </row>
    <row r="1822" spans="1:25" x14ac:dyDescent="0.3">
      <c r="A1822">
        <v>91050</v>
      </c>
      <c r="B1822" t="s">
        <v>41372</v>
      </c>
      <c r="C1822" t="s">
        <v>41373</v>
      </c>
      <c r="D1822" t="s">
        <v>41374</v>
      </c>
      <c r="E1822" t="s">
        <v>41375</v>
      </c>
      <c r="F1822" t="s">
        <v>41376</v>
      </c>
      <c r="G1822" t="s">
        <v>41377</v>
      </c>
      <c r="H1822" t="s">
        <v>41378</v>
      </c>
      <c r="I1822" t="s">
        <v>41379</v>
      </c>
      <c r="J1822" t="s">
        <v>41380</v>
      </c>
      <c r="K1822" t="s">
        <v>41381</v>
      </c>
      <c r="L1822" t="s">
        <v>41382</v>
      </c>
      <c r="M1822" t="s">
        <v>41383</v>
      </c>
      <c r="N1822" t="s">
        <v>41384</v>
      </c>
      <c r="O1822" t="s">
        <v>41385</v>
      </c>
      <c r="P1822">
        <f>-560.873934892736 -35.7351740034189 -368.159097729766</f>
        <v>-964.76820662592093</v>
      </c>
      <c r="Q1822" t="s">
        <v>41386</v>
      </c>
      <c r="R1822" t="s">
        <v>41387</v>
      </c>
      <c r="S1822" t="s">
        <v>41388</v>
      </c>
      <c r="T1822" t="s">
        <v>41389</v>
      </c>
      <c r="U1822" t="s">
        <v>41390</v>
      </c>
      <c r="V1822" t="s">
        <v>41391</v>
      </c>
      <c r="W1822" t="s">
        <v>41392</v>
      </c>
      <c r="X1822" t="s">
        <v>41393</v>
      </c>
      <c r="Y1822" t="s">
        <v>41394</v>
      </c>
    </row>
    <row r="1823" spans="1:25" x14ac:dyDescent="0.3">
      <c r="A1823">
        <v>91100</v>
      </c>
      <c r="B1823" t="s">
        <v>41395</v>
      </c>
      <c r="C1823" t="s">
        <v>41396</v>
      </c>
      <c r="D1823" t="s">
        <v>41397</v>
      </c>
      <c r="E1823" t="s">
        <v>41398</v>
      </c>
      <c r="F1823" t="s">
        <v>41399</v>
      </c>
      <c r="G1823" t="s">
        <v>41400</v>
      </c>
      <c r="H1823" t="s">
        <v>41401</v>
      </c>
      <c r="I1823" t="s">
        <v>41402</v>
      </c>
      <c r="J1823" t="s">
        <v>41403</v>
      </c>
      <c r="K1823" t="s">
        <v>41404</v>
      </c>
      <c r="L1823" t="s">
        <v>41405</v>
      </c>
      <c r="M1823" t="s">
        <v>41406</v>
      </c>
      <c r="N1823" t="s">
        <v>41407</v>
      </c>
      <c r="O1823" t="s">
        <v>41408</v>
      </c>
      <c r="P1823">
        <f>-560.691422055433 -35.5223571882989 -367.970415589359</f>
        <v>-964.18419483309094</v>
      </c>
      <c r="Q1823" t="s">
        <v>41409</v>
      </c>
      <c r="R1823" t="s">
        <v>41410</v>
      </c>
      <c r="S1823" t="s">
        <v>41411</v>
      </c>
      <c r="T1823" t="s">
        <v>41412</v>
      </c>
      <c r="U1823" t="s">
        <v>41413</v>
      </c>
      <c r="V1823" t="s">
        <v>41414</v>
      </c>
      <c r="W1823" t="s">
        <v>41415</v>
      </c>
      <c r="X1823" t="s">
        <v>41416</v>
      </c>
      <c r="Y1823" t="s">
        <v>41417</v>
      </c>
    </row>
    <row r="1824" spans="1:25" x14ac:dyDescent="0.3">
      <c r="A1824">
        <v>91150</v>
      </c>
      <c r="B1824" t="s">
        <v>41418</v>
      </c>
      <c r="C1824" t="s">
        <v>41419</v>
      </c>
      <c r="D1824" t="s">
        <v>41420</v>
      </c>
      <c r="E1824" t="s">
        <v>41421</v>
      </c>
      <c r="F1824" t="s">
        <v>41422</v>
      </c>
      <c r="G1824" t="s">
        <v>41423</v>
      </c>
      <c r="H1824" t="s">
        <v>41424</v>
      </c>
      <c r="I1824" t="s">
        <v>41425</v>
      </c>
      <c r="J1824" t="s">
        <v>41426</v>
      </c>
      <c r="K1824" t="s">
        <v>41427</v>
      </c>
      <c r="L1824" t="s">
        <v>41428</v>
      </c>
      <c r="M1824" t="s">
        <v>41429</v>
      </c>
      <c r="N1824" t="s">
        <v>41430</v>
      </c>
      <c r="O1824" t="s">
        <v>41431</v>
      </c>
      <c r="P1824">
        <f>-560.616257810948 -35.520347027963 -367.796661493292</f>
        <v>-963.93326633220295</v>
      </c>
      <c r="Q1824" t="s">
        <v>41432</v>
      </c>
      <c r="R1824" t="s">
        <v>41433</v>
      </c>
      <c r="S1824" t="s">
        <v>41434</v>
      </c>
      <c r="T1824" t="s">
        <v>41435</v>
      </c>
      <c r="U1824" t="s">
        <v>41436</v>
      </c>
      <c r="V1824" t="s">
        <v>41437</v>
      </c>
      <c r="W1824" t="s">
        <v>41438</v>
      </c>
      <c r="X1824" t="s">
        <v>41439</v>
      </c>
      <c r="Y1824" t="s">
        <v>41440</v>
      </c>
    </row>
    <row r="1825" spans="1:25" x14ac:dyDescent="0.3">
      <c r="A1825">
        <v>91200</v>
      </c>
      <c r="B1825" t="s">
        <v>41441</v>
      </c>
      <c r="C1825" t="s">
        <v>41442</v>
      </c>
      <c r="D1825" t="s">
        <v>41443</v>
      </c>
      <c r="E1825" t="s">
        <v>41444</v>
      </c>
      <c r="F1825" t="s">
        <v>41445</v>
      </c>
      <c r="G1825" t="s">
        <v>41446</v>
      </c>
      <c r="H1825" t="s">
        <v>41447</v>
      </c>
      <c r="I1825" t="s">
        <v>41448</v>
      </c>
      <c r="J1825" t="s">
        <v>41449</v>
      </c>
      <c r="K1825" t="s">
        <v>41450</v>
      </c>
      <c r="L1825" t="s">
        <v>41451</v>
      </c>
      <c r="M1825" t="s">
        <v>41452</v>
      </c>
      <c r="N1825" t="s">
        <v>41453</v>
      </c>
      <c r="O1825" t="s">
        <v>41454</v>
      </c>
      <c r="P1825">
        <f>-559.923481696424 -35.7856562913137 -367.419258154999</f>
        <v>-963.12839614273662</v>
      </c>
      <c r="Q1825" t="s">
        <v>41455</v>
      </c>
      <c r="R1825" t="s">
        <v>41456</v>
      </c>
      <c r="S1825" t="s">
        <v>41457</v>
      </c>
      <c r="T1825" t="s">
        <v>41458</v>
      </c>
      <c r="U1825" t="s">
        <v>41459</v>
      </c>
      <c r="V1825" t="s">
        <v>41460</v>
      </c>
      <c r="W1825" t="s">
        <v>41461</v>
      </c>
      <c r="X1825" t="s">
        <v>41462</v>
      </c>
      <c r="Y1825" t="s">
        <v>41463</v>
      </c>
    </row>
    <row r="1826" spans="1:25" x14ac:dyDescent="0.3">
      <c r="A1826">
        <v>91250</v>
      </c>
      <c r="B1826" t="s">
        <v>41464</v>
      </c>
      <c r="C1826" t="s">
        <v>41465</v>
      </c>
      <c r="D1826" t="s">
        <v>41466</v>
      </c>
      <c r="E1826" t="s">
        <v>41467</v>
      </c>
      <c r="F1826" t="s">
        <v>41468</v>
      </c>
      <c r="G1826" t="s">
        <v>41469</v>
      </c>
      <c r="H1826" t="s">
        <v>41470</v>
      </c>
      <c r="I1826" t="s">
        <v>41471</v>
      </c>
      <c r="J1826" t="s">
        <v>41472</v>
      </c>
      <c r="K1826" t="s">
        <v>41473</v>
      </c>
      <c r="L1826" t="s">
        <v>41474</v>
      </c>
      <c r="M1826" t="s">
        <v>41475</v>
      </c>
      <c r="N1826" t="s">
        <v>41476</v>
      </c>
      <c r="O1826" t="s">
        <v>41477</v>
      </c>
      <c r="P1826">
        <f>-559.551090155633 -35.8534995488908 -367.314297771414</f>
        <v>-962.71888747593778</v>
      </c>
      <c r="Q1826" t="s">
        <v>41478</v>
      </c>
      <c r="R1826" t="s">
        <v>41479</v>
      </c>
      <c r="S1826" t="s">
        <v>41480</v>
      </c>
      <c r="T1826" t="s">
        <v>41481</v>
      </c>
      <c r="U1826" t="s">
        <v>41482</v>
      </c>
      <c r="V1826" t="s">
        <v>41483</v>
      </c>
      <c r="W1826" t="s">
        <v>41484</v>
      </c>
      <c r="X1826" t="s">
        <v>41485</v>
      </c>
      <c r="Y1826" t="s">
        <v>41486</v>
      </c>
    </row>
    <row r="1827" spans="1:25" x14ac:dyDescent="0.3">
      <c r="A1827">
        <v>91300</v>
      </c>
      <c r="B1827" t="s">
        <v>41487</v>
      </c>
      <c r="C1827" t="s">
        <v>41488</v>
      </c>
      <c r="D1827" t="s">
        <v>41489</v>
      </c>
      <c r="E1827" t="s">
        <v>41490</v>
      </c>
      <c r="F1827" t="s">
        <v>41491</v>
      </c>
      <c r="G1827" t="s">
        <v>41492</v>
      </c>
      <c r="H1827" t="s">
        <v>41493</v>
      </c>
      <c r="I1827" t="s">
        <v>41494</v>
      </c>
      <c r="J1827" t="s">
        <v>41495</v>
      </c>
      <c r="K1827" t="s">
        <v>41496</v>
      </c>
      <c r="L1827" t="s">
        <v>41497</v>
      </c>
      <c r="M1827" t="s">
        <v>41498</v>
      </c>
      <c r="N1827" t="s">
        <v>41499</v>
      </c>
      <c r="O1827" t="s">
        <v>41500</v>
      </c>
      <c r="P1827">
        <f>-558.80439242297 -36.1888368654691 -367.132192359579</f>
        <v>-962.125421648018</v>
      </c>
      <c r="Q1827" t="s">
        <v>41501</v>
      </c>
      <c r="R1827" t="s">
        <v>41502</v>
      </c>
      <c r="S1827" t="s">
        <v>41503</v>
      </c>
      <c r="T1827" t="s">
        <v>41504</v>
      </c>
      <c r="U1827" t="s">
        <v>41505</v>
      </c>
      <c r="V1827" t="s">
        <v>41506</v>
      </c>
      <c r="W1827" t="s">
        <v>41507</v>
      </c>
      <c r="X1827" t="s">
        <v>41508</v>
      </c>
      <c r="Y1827" t="s">
        <v>41509</v>
      </c>
    </row>
    <row r="1828" spans="1:25" x14ac:dyDescent="0.3">
      <c r="A1828">
        <v>91350</v>
      </c>
      <c r="B1828" t="s">
        <v>41510</v>
      </c>
      <c r="C1828" t="s">
        <v>41511</v>
      </c>
      <c r="D1828" t="s">
        <v>41512</v>
      </c>
      <c r="E1828" t="s">
        <v>41513</v>
      </c>
      <c r="F1828" t="s">
        <v>41514</v>
      </c>
      <c r="G1828" t="s">
        <v>41515</v>
      </c>
      <c r="H1828" t="s">
        <v>41516</v>
      </c>
      <c r="I1828" t="s">
        <v>41517</v>
      </c>
      <c r="J1828" t="s">
        <v>41518</v>
      </c>
      <c r="K1828" t="s">
        <v>41519</v>
      </c>
      <c r="L1828" t="s">
        <v>41520</v>
      </c>
      <c r="M1828" t="s">
        <v>41521</v>
      </c>
      <c r="N1828" t="s">
        <v>41522</v>
      </c>
      <c r="O1828" t="s">
        <v>41523</v>
      </c>
      <c r="P1828">
        <f>-558.034852261151 -37.0462057236412 -367.072906994929</f>
        <v>-962.15396497972108</v>
      </c>
      <c r="Q1828" t="s">
        <v>41524</v>
      </c>
      <c r="R1828" t="s">
        <v>41525</v>
      </c>
      <c r="S1828" t="s">
        <v>41526</v>
      </c>
      <c r="T1828" t="s">
        <v>41527</v>
      </c>
      <c r="U1828" t="s">
        <v>41528</v>
      </c>
      <c r="V1828" t="s">
        <v>41529</v>
      </c>
      <c r="W1828" t="s">
        <v>41530</v>
      </c>
      <c r="X1828" t="s">
        <v>41531</v>
      </c>
      <c r="Y1828" t="s">
        <v>41532</v>
      </c>
    </row>
    <row r="1829" spans="1:25" x14ac:dyDescent="0.3">
      <c r="A1829">
        <v>91400</v>
      </c>
      <c r="B1829" t="s">
        <v>41533</v>
      </c>
      <c r="C1829" t="s">
        <v>41534</v>
      </c>
      <c r="D1829" t="s">
        <v>41535</v>
      </c>
      <c r="E1829" t="s">
        <v>41536</v>
      </c>
      <c r="F1829" t="s">
        <v>41537</v>
      </c>
      <c r="G1829" t="s">
        <v>41538</v>
      </c>
      <c r="H1829" t="s">
        <v>41539</v>
      </c>
      <c r="I1829" t="s">
        <v>41540</v>
      </c>
      <c r="J1829" t="s">
        <v>41541</v>
      </c>
      <c r="K1829" t="s">
        <v>41542</v>
      </c>
      <c r="L1829" t="s">
        <v>41543</v>
      </c>
      <c r="M1829" t="s">
        <v>41544</v>
      </c>
      <c r="N1829" t="s">
        <v>41545</v>
      </c>
      <c r="O1829" t="s">
        <v>41546</v>
      </c>
      <c r="P1829">
        <f>-557.912541188802 -37.2121487060306 -366.990046624372</f>
        <v>-962.1147365192046</v>
      </c>
      <c r="Q1829" t="s">
        <v>41547</v>
      </c>
      <c r="R1829" t="s">
        <v>41548</v>
      </c>
      <c r="S1829" t="s">
        <v>41549</v>
      </c>
      <c r="T1829" t="s">
        <v>41550</v>
      </c>
      <c r="U1829" t="s">
        <v>41551</v>
      </c>
      <c r="V1829" t="s">
        <v>41552</v>
      </c>
      <c r="W1829" t="s">
        <v>41553</v>
      </c>
      <c r="X1829" t="s">
        <v>41554</v>
      </c>
      <c r="Y1829" t="s">
        <v>41555</v>
      </c>
    </row>
    <row r="1830" spans="1:25" x14ac:dyDescent="0.3">
      <c r="A1830">
        <v>91450</v>
      </c>
      <c r="B1830" t="s">
        <v>41556</v>
      </c>
      <c r="C1830" t="s">
        <v>41557</v>
      </c>
      <c r="D1830" t="s">
        <v>41558</v>
      </c>
      <c r="E1830" t="s">
        <v>41559</v>
      </c>
      <c r="F1830" t="s">
        <v>41560</v>
      </c>
      <c r="G1830" t="s">
        <v>41561</v>
      </c>
      <c r="H1830" t="s">
        <v>41562</v>
      </c>
      <c r="I1830" t="s">
        <v>41563</v>
      </c>
      <c r="J1830" t="s">
        <v>41564</v>
      </c>
      <c r="K1830" t="s">
        <v>41565</v>
      </c>
      <c r="L1830" t="s">
        <v>41566</v>
      </c>
      <c r="M1830" t="s">
        <v>41567</v>
      </c>
      <c r="N1830" t="s">
        <v>41568</v>
      </c>
      <c r="O1830" t="s">
        <v>41569</v>
      </c>
      <c r="P1830">
        <f>-557.817281282636 -37.2848831901063 -366.935762842652</f>
        <v>-962.03792731539431</v>
      </c>
      <c r="Q1830" t="s">
        <v>41570</v>
      </c>
      <c r="R1830" t="s">
        <v>41571</v>
      </c>
      <c r="S1830" t="s">
        <v>41572</v>
      </c>
      <c r="T1830" t="s">
        <v>41573</v>
      </c>
      <c r="U1830" t="s">
        <v>41574</v>
      </c>
      <c r="V1830" t="s">
        <v>41575</v>
      </c>
      <c r="W1830" t="s">
        <v>41576</v>
      </c>
      <c r="X1830" t="s">
        <v>41577</v>
      </c>
      <c r="Y1830" t="s">
        <v>41578</v>
      </c>
    </row>
    <row r="1831" spans="1:25" x14ac:dyDescent="0.3">
      <c r="A1831">
        <v>91500</v>
      </c>
      <c r="B1831" t="s">
        <v>41579</v>
      </c>
      <c r="C1831" t="s">
        <v>41580</v>
      </c>
      <c r="D1831" t="s">
        <v>41581</v>
      </c>
      <c r="E1831" t="s">
        <v>41582</v>
      </c>
      <c r="F1831" t="s">
        <v>41583</v>
      </c>
      <c r="G1831" t="s">
        <v>41584</v>
      </c>
      <c r="H1831" t="s">
        <v>41585</v>
      </c>
      <c r="I1831" t="s">
        <v>41586</v>
      </c>
      <c r="J1831" t="s">
        <v>41587</v>
      </c>
      <c r="K1831" t="s">
        <v>41588</v>
      </c>
      <c r="L1831" t="s">
        <v>41589</v>
      </c>
      <c r="M1831" t="s">
        <v>41590</v>
      </c>
      <c r="N1831" t="s">
        <v>41591</v>
      </c>
      <c r="O1831" t="s">
        <v>41592</v>
      </c>
      <c r="P1831">
        <f>-557.978774072746 -37.1949898624978 -366.721674060844</f>
        <v>-961.89543799608782</v>
      </c>
      <c r="Q1831" t="s">
        <v>41593</v>
      </c>
      <c r="R1831" t="s">
        <v>41594</v>
      </c>
      <c r="S1831" t="s">
        <v>41595</v>
      </c>
      <c r="T1831" t="s">
        <v>41596</v>
      </c>
      <c r="U1831" t="s">
        <v>41597</v>
      </c>
      <c r="V1831" t="s">
        <v>41598</v>
      </c>
      <c r="W1831" t="s">
        <v>41599</v>
      </c>
      <c r="X1831" t="s">
        <v>41600</v>
      </c>
      <c r="Y1831" t="s">
        <v>41601</v>
      </c>
    </row>
    <row r="1832" spans="1:25" x14ac:dyDescent="0.3">
      <c r="A1832">
        <v>91550</v>
      </c>
      <c r="B1832" t="s">
        <v>41602</v>
      </c>
      <c r="C1832" t="s">
        <v>41603</v>
      </c>
      <c r="D1832" t="s">
        <v>41604</v>
      </c>
      <c r="E1832" t="s">
        <v>41605</v>
      </c>
      <c r="F1832" t="s">
        <v>41606</v>
      </c>
      <c r="G1832" t="s">
        <v>41607</v>
      </c>
      <c r="H1832" t="s">
        <v>41608</v>
      </c>
      <c r="I1832" t="s">
        <v>41609</v>
      </c>
      <c r="J1832" t="s">
        <v>41610</v>
      </c>
      <c r="K1832" t="s">
        <v>41611</v>
      </c>
      <c r="L1832" t="s">
        <v>41612</v>
      </c>
      <c r="M1832" t="s">
        <v>41613</v>
      </c>
      <c r="N1832" t="s">
        <v>41614</v>
      </c>
      <c r="O1832" t="s">
        <v>41615</v>
      </c>
      <c r="P1832">
        <f>-558.291140289008 -37.1579265751684 -366.56639060973</f>
        <v>-962.01545747390639</v>
      </c>
      <c r="Q1832" t="s">
        <v>41616</v>
      </c>
      <c r="R1832" t="s">
        <v>41617</v>
      </c>
      <c r="S1832" t="s">
        <v>41618</v>
      </c>
      <c r="T1832" t="s">
        <v>41619</v>
      </c>
      <c r="U1832" t="s">
        <v>41620</v>
      </c>
      <c r="V1832" t="s">
        <v>41621</v>
      </c>
      <c r="W1832" t="s">
        <v>41622</v>
      </c>
      <c r="X1832" t="s">
        <v>41623</v>
      </c>
      <c r="Y1832" t="s">
        <v>41624</v>
      </c>
    </row>
    <row r="1833" spans="1:25" x14ac:dyDescent="0.3">
      <c r="A1833">
        <v>91600</v>
      </c>
      <c r="B1833" t="s">
        <v>41625</v>
      </c>
      <c r="C1833" t="s">
        <v>41626</v>
      </c>
      <c r="D1833" t="s">
        <v>41627</v>
      </c>
      <c r="E1833" t="s">
        <v>41628</v>
      </c>
      <c r="F1833" t="s">
        <v>41629</v>
      </c>
      <c r="G1833" t="s">
        <v>41630</v>
      </c>
      <c r="H1833" t="s">
        <v>41631</v>
      </c>
      <c r="I1833" t="s">
        <v>41632</v>
      </c>
      <c r="J1833" t="s">
        <v>41633</v>
      </c>
      <c r="K1833" t="s">
        <v>41634</v>
      </c>
      <c r="L1833" t="s">
        <v>41635</v>
      </c>
      <c r="M1833" t="s">
        <v>41636</v>
      </c>
      <c r="N1833" t="s">
        <v>41637</v>
      </c>
      <c r="O1833" t="s">
        <v>41638</v>
      </c>
      <c r="P1833">
        <f>-559.11077433939 -36.7260618160201 -366.101476838354</f>
        <v>-961.93831299376416</v>
      </c>
      <c r="Q1833" t="s">
        <v>41639</v>
      </c>
      <c r="R1833" t="s">
        <v>41640</v>
      </c>
      <c r="S1833" t="s">
        <v>41641</v>
      </c>
      <c r="T1833" t="s">
        <v>41642</v>
      </c>
      <c r="U1833" t="s">
        <v>41643</v>
      </c>
      <c r="V1833" t="s">
        <v>41644</v>
      </c>
      <c r="W1833" t="s">
        <v>41645</v>
      </c>
      <c r="X1833" t="s">
        <v>41646</v>
      </c>
      <c r="Y1833" t="s">
        <v>41647</v>
      </c>
    </row>
    <row r="1834" spans="1:25" x14ac:dyDescent="0.3">
      <c r="A1834">
        <v>91650</v>
      </c>
      <c r="B1834" t="s">
        <v>41648</v>
      </c>
      <c r="C1834" t="s">
        <v>41649</v>
      </c>
      <c r="D1834" t="s">
        <v>41650</v>
      </c>
      <c r="E1834" t="s">
        <v>41651</v>
      </c>
      <c r="F1834" t="s">
        <v>41652</v>
      </c>
      <c r="G1834" t="s">
        <v>41653</v>
      </c>
      <c r="H1834" t="s">
        <v>41654</v>
      </c>
      <c r="I1834" t="s">
        <v>41655</v>
      </c>
      <c r="J1834" t="s">
        <v>41656</v>
      </c>
      <c r="K1834" t="s">
        <v>41657</v>
      </c>
      <c r="L1834" t="s">
        <v>41658</v>
      </c>
      <c r="M1834" t="s">
        <v>41659</v>
      </c>
      <c r="N1834" t="s">
        <v>41660</v>
      </c>
      <c r="O1834" t="s">
        <v>41661</v>
      </c>
      <c r="P1834">
        <f>-559.848319461257 -36.3609560875582 -365.353363984281</f>
        <v>-961.56263953309622</v>
      </c>
      <c r="Q1834" t="s">
        <v>41662</v>
      </c>
      <c r="R1834" t="s">
        <v>41663</v>
      </c>
      <c r="S1834" t="s">
        <v>41664</v>
      </c>
      <c r="T1834" t="s">
        <v>41665</v>
      </c>
      <c r="U1834" t="s">
        <v>41666</v>
      </c>
      <c r="V1834" t="s">
        <v>41667</v>
      </c>
      <c r="W1834" t="s">
        <v>41668</v>
      </c>
      <c r="X1834" t="s">
        <v>41669</v>
      </c>
      <c r="Y1834" t="s">
        <v>41670</v>
      </c>
    </row>
    <row r="1835" spans="1:25" x14ac:dyDescent="0.3">
      <c r="A1835">
        <v>91700</v>
      </c>
      <c r="B1835" t="s">
        <v>41671</v>
      </c>
      <c r="C1835" t="s">
        <v>41672</v>
      </c>
      <c r="D1835" t="s">
        <v>41673</v>
      </c>
      <c r="E1835" t="s">
        <v>41674</v>
      </c>
      <c r="F1835" t="s">
        <v>41675</v>
      </c>
      <c r="G1835" t="s">
        <v>41676</v>
      </c>
      <c r="H1835" t="s">
        <v>41677</v>
      </c>
      <c r="I1835" t="s">
        <v>41678</v>
      </c>
      <c r="J1835" t="s">
        <v>41679</v>
      </c>
      <c r="K1835" t="s">
        <v>41680</v>
      </c>
      <c r="L1835" t="s">
        <v>41681</v>
      </c>
      <c r="M1835" t="s">
        <v>41682</v>
      </c>
      <c r="N1835" t="s">
        <v>41683</v>
      </c>
      <c r="O1835" t="s">
        <v>41684</v>
      </c>
      <c r="P1835">
        <f>-560.085083826807 -36.1709617112376 -364.925271686474</f>
        <v>-961.18131722451858</v>
      </c>
      <c r="Q1835" t="s">
        <v>41685</v>
      </c>
      <c r="R1835" t="s">
        <v>41686</v>
      </c>
      <c r="S1835" t="s">
        <v>41687</v>
      </c>
      <c r="T1835" t="s">
        <v>41688</v>
      </c>
      <c r="U1835" t="s">
        <v>41689</v>
      </c>
      <c r="V1835" t="s">
        <v>41690</v>
      </c>
      <c r="W1835" t="s">
        <v>41691</v>
      </c>
      <c r="X1835" t="s">
        <v>41692</v>
      </c>
      <c r="Y1835" t="s">
        <v>41693</v>
      </c>
    </row>
    <row r="1836" spans="1:25" x14ac:dyDescent="0.3">
      <c r="A1836">
        <v>91750</v>
      </c>
      <c r="B1836" t="s">
        <v>41694</v>
      </c>
      <c r="C1836" t="s">
        <v>41695</v>
      </c>
      <c r="D1836" t="s">
        <v>41696</v>
      </c>
      <c r="E1836" t="s">
        <v>41697</v>
      </c>
      <c r="F1836" t="s">
        <v>41698</v>
      </c>
      <c r="G1836" t="s">
        <v>41699</v>
      </c>
      <c r="H1836" t="s">
        <v>41700</v>
      </c>
      <c r="I1836" t="s">
        <v>41701</v>
      </c>
      <c r="J1836" t="s">
        <v>41702</v>
      </c>
      <c r="K1836" t="s">
        <v>41703</v>
      </c>
      <c r="L1836" t="s">
        <v>41704</v>
      </c>
      <c r="M1836" t="s">
        <v>41705</v>
      </c>
      <c r="N1836" t="s">
        <v>41706</v>
      </c>
      <c r="O1836" t="s">
        <v>41707</v>
      </c>
      <c r="P1836">
        <f>-560.190650217682 -35.8727234357186 -364.469340250964</f>
        <v>-960.53271390436464</v>
      </c>
      <c r="Q1836" t="s">
        <v>41708</v>
      </c>
      <c r="R1836" t="s">
        <v>41709</v>
      </c>
      <c r="S1836" t="s">
        <v>41710</v>
      </c>
      <c r="T1836" t="s">
        <v>41711</v>
      </c>
      <c r="U1836" t="s">
        <v>41712</v>
      </c>
      <c r="V1836" t="s">
        <v>41713</v>
      </c>
      <c r="W1836" t="s">
        <v>41714</v>
      </c>
      <c r="X1836" t="s">
        <v>41715</v>
      </c>
      <c r="Y1836" t="s">
        <v>41716</v>
      </c>
    </row>
    <row r="1837" spans="1:25" x14ac:dyDescent="0.3">
      <c r="A1837">
        <v>91800</v>
      </c>
      <c r="B1837" t="s">
        <v>41717</v>
      </c>
      <c r="C1837" t="s">
        <v>41718</v>
      </c>
      <c r="D1837" t="s">
        <v>41719</v>
      </c>
      <c r="E1837" t="s">
        <v>41720</v>
      </c>
      <c r="F1837" t="s">
        <v>41721</v>
      </c>
      <c r="G1837" t="s">
        <v>41722</v>
      </c>
      <c r="H1837" t="s">
        <v>41723</v>
      </c>
      <c r="I1837" t="s">
        <v>41724</v>
      </c>
      <c r="J1837" t="s">
        <v>41725</v>
      </c>
      <c r="K1837" t="s">
        <v>41726</v>
      </c>
      <c r="L1837" t="s">
        <v>41727</v>
      </c>
      <c r="M1837" t="s">
        <v>41728</v>
      </c>
      <c r="N1837" t="s">
        <v>41729</v>
      </c>
      <c r="O1837">
        <f>-574.040917074741 -0.360925874419536 -661.108864847351</f>
        <v>-1235.5107077965115</v>
      </c>
      <c r="P1837">
        <f>-560.178509273163 -35.4692215555804 -363.493001998749</f>
        <v>-959.14073282749223</v>
      </c>
      <c r="Q1837" t="s">
        <v>41730</v>
      </c>
      <c r="R1837" t="s">
        <v>41731</v>
      </c>
      <c r="S1837" t="s">
        <v>41732</v>
      </c>
      <c r="T1837" t="s">
        <v>41733</v>
      </c>
      <c r="U1837" t="s">
        <v>41734</v>
      </c>
      <c r="V1837" t="s">
        <v>41735</v>
      </c>
      <c r="W1837" t="s">
        <v>41736</v>
      </c>
      <c r="X1837" t="s">
        <v>41737</v>
      </c>
      <c r="Y1837" t="s">
        <v>41738</v>
      </c>
    </row>
    <row r="1838" spans="1:25" x14ac:dyDescent="0.3">
      <c r="A1838">
        <v>91850</v>
      </c>
      <c r="B1838" t="s">
        <v>41739</v>
      </c>
      <c r="C1838" t="s">
        <v>41740</v>
      </c>
      <c r="D1838" t="s">
        <v>41741</v>
      </c>
      <c r="E1838" t="s">
        <v>41742</v>
      </c>
      <c r="F1838" t="s">
        <v>41743</v>
      </c>
      <c r="G1838" t="s">
        <v>41744</v>
      </c>
      <c r="H1838" t="s">
        <v>41745</v>
      </c>
      <c r="I1838" t="s">
        <v>41746</v>
      </c>
      <c r="J1838" t="s">
        <v>41747</v>
      </c>
      <c r="K1838" t="s">
        <v>41748</v>
      </c>
      <c r="L1838" t="s">
        <v>41749</v>
      </c>
      <c r="M1838" t="s">
        <v>41750</v>
      </c>
      <c r="N1838" t="s">
        <v>41751</v>
      </c>
      <c r="O1838">
        <f>-573.532953031862 -1.40673738415376 -660.411493341527</f>
        <v>-1235.3511837575429</v>
      </c>
      <c r="P1838">
        <f>-560.081506076857 -35.360249875481 -362.642806208228</f>
        <v>-958.08456216056607</v>
      </c>
      <c r="Q1838" t="s">
        <v>41752</v>
      </c>
      <c r="R1838" t="s">
        <v>41753</v>
      </c>
      <c r="S1838" t="s">
        <v>41754</v>
      </c>
      <c r="T1838" t="s">
        <v>41755</v>
      </c>
      <c r="U1838" t="s">
        <v>41756</v>
      </c>
      <c r="V1838" t="s">
        <v>41757</v>
      </c>
      <c r="W1838" t="s">
        <v>41758</v>
      </c>
      <c r="X1838" t="s">
        <v>41759</v>
      </c>
      <c r="Y1838" t="s">
        <v>41760</v>
      </c>
    </row>
    <row r="1839" spans="1:25" x14ac:dyDescent="0.3">
      <c r="A1839">
        <v>91900</v>
      </c>
      <c r="B1839" t="s">
        <v>41761</v>
      </c>
      <c r="C1839" t="s">
        <v>41762</v>
      </c>
      <c r="D1839" t="s">
        <v>41763</v>
      </c>
      <c r="E1839" t="s">
        <v>41764</v>
      </c>
      <c r="F1839" t="s">
        <v>41765</v>
      </c>
      <c r="G1839" t="s">
        <v>41766</v>
      </c>
      <c r="H1839" t="s">
        <v>41767</v>
      </c>
      <c r="I1839" t="s">
        <v>41768</v>
      </c>
      <c r="J1839" t="s">
        <v>41769</v>
      </c>
      <c r="K1839" t="s">
        <v>41770</v>
      </c>
      <c r="L1839" t="s">
        <v>41771</v>
      </c>
      <c r="M1839" t="s">
        <v>41772</v>
      </c>
      <c r="N1839" t="s">
        <v>41773</v>
      </c>
      <c r="O1839">
        <f>-573.215994666445 -1.71428987322315 -660.151515857425</f>
        <v>-1235.081800397093</v>
      </c>
      <c r="P1839">
        <f>-560.011402947205 -35.4554698694787 -362.347497212771</f>
        <v>-957.81437002945472</v>
      </c>
      <c r="Q1839" t="s">
        <v>41774</v>
      </c>
      <c r="R1839" t="s">
        <v>41775</v>
      </c>
      <c r="S1839" t="s">
        <v>41776</v>
      </c>
      <c r="T1839" t="s">
        <v>41777</v>
      </c>
      <c r="U1839" t="s">
        <v>41778</v>
      </c>
      <c r="V1839" t="s">
        <v>41779</v>
      </c>
      <c r="W1839" t="s">
        <v>41780</v>
      </c>
      <c r="X1839" t="s">
        <v>41781</v>
      </c>
      <c r="Y1839" t="s">
        <v>41782</v>
      </c>
    </row>
    <row r="1840" spans="1:25" x14ac:dyDescent="0.3">
      <c r="A1840">
        <v>91950</v>
      </c>
      <c r="B1840" t="s">
        <v>41783</v>
      </c>
      <c r="C1840" t="s">
        <v>41784</v>
      </c>
      <c r="D1840" t="s">
        <v>41785</v>
      </c>
      <c r="E1840" t="s">
        <v>41786</v>
      </c>
      <c r="F1840" t="s">
        <v>41787</v>
      </c>
      <c r="G1840" t="s">
        <v>41788</v>
      </c>
      <c r="H1840" t="s">
        <v>41789</v>
      </c>
      <c r="I1840" t="s">
        <v>41790</v>
      </c>
      <c r="J1840" t="s">
        <v>41791</v>
      </c>
      <c r="K1840" t="s">
        <v>41792</v>
      </c>
      <c r="L1840" t="s">
        <v>41793</v>
      </c>
      <c r="M1840" t="s">
        <v>41794</v>
      </c>
      <c r="N1840" t="s">
        <v>41795</v>
      </c>
      <c r="O1840">
        <f>-572.909337693502 -1.92762443100764 -659.913638376035</f>
        <v>-1234.7506005005448</v>
      </c>
      <c r="P1840">
        <f>-559.943477517254 -35.5536425945299 -362.086128583751</f>
        <v>-957.58324869553496</v>
      </c>
      <c r="Q1840" t="s">
        <v>41796</v>
      </c>
      <c r="R1840" t="s">
        <v>41797</v>
      </c>
      <c r="S1840" t="s">
        <v>41798</v>
      </c>
      <c r="T1840" t="s">
        <v>41799</v>
      </c>
      <c r="U1840" t="s">
        <v>41800</v>
      </c>
      <c r="V1840" t="s">
        <v>41801</v>
      </c>
      <c r="W1840" t="s">
        <v>41802</v>
      </c>
      <c r="X1840" t="s">
        <v>41803</v>
      </c>
      <c r="Y1840" t="s">
        <v>41804</v>
      </c>
    </row>
    <row r="1841" spans="1:25" x14ac:dyDescent="0.3">
      <c r="A1841">
        <v>92000</v>
      </c>
      <c r="B1841" t="s">
        <v>41805</v>
      </c>
      <c r="C1841" t="s">
        <v>41806</v>
      </c>
      <c r="D1841" t="s">
        <v>41807</v>
      </c>
      <c r="E1841" t="s">
        <v>41808</v>
      </c>
      <c r="F1841" t="s">
        <v>41809</v>
      </c>
      <c r="G1841" t="s">
        <v>41810</v>
      </c>
      <c r="H1841" t="s">
        <v>41811</v>
      </c>
      <c r="I1841" t="s">
        <v>41812</v>
      </c>
      <c r="J1841" t="s">
        <v>41813</v>
      </c>
      <c r="K1841" t="s">
        <v>41814</v>
      </c>
      <c r="L1841" t="s">
        <v>41815</v>
      </c>
      <c r="M1841" t="s">
        <v>41816</v>
      </c>
      <c r="N1841" t="s">
        <v>41817</v>
      </c>
      <c r="O1841">
        <f>-571.955081099529 -2.43455038131083 -659.455779323238</f>
        <v>-1233.8454108040778</v>
      </c>
      <c r="P1841">
        <f>-559.480859087087 -36.1289643602483 -361.615041115487</f>
        <v>-957.22486456282229</v>
      </c>
      <c r="Q1841" t="s">
        <v>41818</v>
      </c>
      <c r="R1841" t="s">
        <v>41819</v>
      </c>
      <c r="S1841" t="s">
        <v>41820</v>
      </c>
      <c r="T1841" t="s">
        <v>41821</v>
      </c>
      <c r="U1841" t="s">
        <v>41822</v>
      </c>
      <c r="V1841" t="s">
        <v>41823</v>
      </c>
      <c r="W1841" t="s">
        <v>41824</v>
      </c>
      <c r="X1841" t="s">
        <v>41825</v>
      </c>
      <c r="Y1841" t="s">
        <v>41826</v>
      </c>
    </row>
    <row r="1842" spans="1:25" x14ac:dyDescent="0.3">
      <c r="A1842">
        <v>92050</v>
      </c>
      <c r="B1842" t="s">
        <v>41827</v>
      </c>
      <c r="C1842" t="s">
        <v>41828</v>
      </c>
      <c r="D1842" t="s">
        <v>41829</v>
      </c>
      <c r="E1842" t="s">
        <v>41830</v>
      </c>
      <c r="F1842" t="s">
        <v>41831</v>
      </c>
      <c r="G1842" t="s">
        <v>41832</v>
      </c>
      <c r="H1842" t="s">
        <v>41833</v>
      </c>
      <c r="I1842" t="s">
        <v>41834</v>
      </c>
      <c r="J1842" t="s">
        <v>41835</v>
      </c>
      <c r="K1842" t="s">
        <v>41836</v>
      </c>
      <c r="L1842" t="s">
        <v>41837</v>
      </c>
      <c r="M1842" t="s">
        <v>41838</v>
      </c>
      <c r="N1842" t="s">
        <v>41839</v>
      </c>
      <c r="O1842">
        <f>-571.580040043672 -2.50242352686701 -659.32598583422</f>
        <v>-1233.408449404759</v>
      </c>
      <c r="P1842">
        <f>-559.004500171817 -36.3859592219271 -361.511173081175</f>
        <v>-956.9016324749191</v>
      </c>
      <c r="Q1842" t="s">
        <v>41840</v>
      </c>
      <c r="R1842" t="s">
        <v>41841</v>
      </c>
      <c r="S1842" t="s">
        <v>41842</v>
      </c>
      <c r="T1842" t="s">
        <v>41843</v>
      </c>
      <c r="U1842" t="s">
        <v>41844</v>
      </c>
      <c r="V1842" t="s">
        <v>41845</v>
      </c>
      <c r="W1842" t="s">
        <v>41846</v>
      </c>
      <c r="X1842" t="s">
        <v>41847</v>
      </c>
      <c r="Y1842" t="s">
        <v>41848</v>
      </c>
    </row>
    <row r="1843" spans="1:25" x14ac:dyDescent="0.3">
      <c r="A1843">
        <v>92100</v>
      </c>
      <c r="B1843" t="s">
        <v>41849</v>
      </c>
      <c r="C1843" t="s">
        <v>41850</v>
      </c>
      <c r="D1843" t="s">
        <v>41851</v>
      </c>
      <c r="E1843" t="s">
        <v>41852</v>
      </c>
      <c r="F1843" t="s">
        <v>41853</v>
      </c>
      <c r="G1843" t="s">
        <v>41854</v>
      </c>
      <c r="H1843" t="s">
        <v>41855</v>
      </c>
      <c r="I1843" t="s">
        <v>41856</v>
      </c>
      <c r="J1843" t="s">
        <v>41857</v>
      </c>
      <c r="K1843" t="s">
        <v>41858</v>
      </c>
      <c r="L1843" t="s">
        <v>41859</v>
      </c>
      <c r="M1843" t="s">
        <v>41860</v>
      </c>
      <c r="N1843" t="s">
        <v>41861</v>
      </c>
      <c r="O1843">
        <f>-570.442696237622 -2.8125024937026 -659.070054560867</f>
        <v>-1232.3252532921915</v>
      </c>
      <c r="P1843">
        <f>-557.790781821624 -36.7214510437698 -361.261199936887</f>
        <v>-955.77343280228081</v>
      </c>
      <c r="Q1843" t="s">
        <v>41862</v>
      </c>
      <c r="R1843" t="s">
        <v>41863</v>
      </c>
      <c r="S1843" t="s">
        <v>41864</v>
      </c>
      <c r="T1843" t="s">
        <v>41865</v>
      </c>
      <c r="U1843" t="s">
        <v>41866</v>
      </c>
      <c r="V1843" t="s">
        <v>41867</v>
      </c>
      <c r="W1843" t="s">
        <v>41868</v>
      </c>
      <c r="X1843" t="s">
        <v>41869</v>
      </c>
      <c r="Y1843" t="s">
        <v>41870</v>
      </c>
    </row>
    <row r="1844" spans="1:25" x14ac:dyDescent="0.3">
      <c r="A1844">
        <v>92150</v>
      </c>
      <c r="B1844" t="s">
        <v>41871</v>
      </c>
      <c r="C1844" t="s">
        <v>41872</v>
      </c>
      <c r="D1844" t="s">
        <v>41873</v>
      </c>
      <c r="E1844" t="s">
        <v>41874</v>
      </c>
      <c r="F1844" t="s">
        <v>41875</v>
      </c>
      <c r="G1844" t="s">
        <v>41876</v>
      </c>
      <c r="H1844" t="s">
        <v>41877</v>
      </c>
      <c r="I1844" t="s">
        <v>41878</v>
      </c>
      <c r="J1844" t="s">
        <v>41879</v>
      </c>
      <c r="K1844" t="s">
        <v>41880</v>
      </c>
      <c r="L1844" t="s">
        <v>41881</v>
      </c>
      <c r="M1844" t="s">
        <v>41882</v>
      </c>
      <c r="N1844" t="s">
        <v>41883</v>
      </c>
      <c r="O1844">
        <f>-569.836692456578 -3.09965208192898 -658.806257743067</f>
        <v>-1231.7426022815739</v>
      </c>
      <c r="P1844">
        <f>-557.008975697962 -36.8545082903192 -360.987392293941</f>
        <v>-954.85087628222232</v>
      </c>
      <c r="Q1844" t="s">
        <v>41884</v>
      </c>
      <c r="R1844" t="s">
        <v>41885</v>
      </c>
      <c r="S1844" t="s">
        <v>41886</v>
      </c>
      <c r="T1844" t="s">
        <v>41887</v>
      </c>
      <c r="U1844" t="s">
        <v>41888</v>
      </c>
      <c r="V1844" t="s">
        <v>41889</v>
      </c>
      <c r="W1844" t="s">
        <v>41890</v>
      </c>
      <c r="X1844" t="s">
        <v>41891</v>
      </c>
      <c r="Y1844" t="s">
        <v>41892</v>
      </c>
    </row>
    <row r="1845" spans="1:25" x14ac:dyDescent="0.3">
      <c r="A1845">
        <v>92200</v>
      </c>
      <c r="B1845" t="s">
        <v>41893</v>
      </c>
      <c r="C1845" t="s">
        <v>41894</v>
      </c>
      <c r="D1845" t="s">
        <v>41895</v>
      </c>
      <c r="E1845" t="s">
        <v>41896</v>
      </c>
      <c r="F1845" t="s">
        <v>41897</v>
      </c>
      <c r="G1845" t="s">
        <v>41898</v>
      </c>
      <c r="H1845" t="s">
        <v>41899</v>
      </c>
      <c r="I1845" t="s">
        <v>41900</v>
      </c>
      <c r="J1845" t="s">
        <v>41901</v>
      </c>
      <c r="K1845" t="s">
        <v>41902</v>
      </c>
      <c r="L1845" t="s">
        <v>41903</v>
      </c>
      <c r="M1845" t="s">
        <v>41904</v>
      </c>
      <c r="N1845" t="s">
        <v>41905</v>
      </c>
      <c r="O1845">
        <f>-568.73028572421 -3.77546581782099 -658.090690393772</f>
        <v>-1230.5964419358029</v>
      </c>
      <c r="P1845">
        <f>-555.625693416396 -36.3680628464017 -360.154580721597</f>
        <v>-952.14833698439463</v>
      </c>
      <c r="Q1845" t="s">
        <v>41906</v>
      </c>
      <c r="R1845" t="s">
        <v>41907</v>
      </c>
      <c r="S1845" t="s">
        <v>41908</v>
      </c>
      <c r="T1845" t="s">
        <v>41909</v>
      </c>
      <c r="U1845" t="s">
        <v>41910</v>
      </c>
      <c r="V1845" t="s">
        <v>41911</v>
      </c>
      <c r="W1845" t="s">
        <v>41912</v>
      </c>
      <c r="X1845" t="s">
        <v>41913</v>
      </c>
      <c r="Y1845" t="s">
        <v>41914</v>
      </c>
    </row>
    <row r="1846" spans="1:25" x14ac:dyDescent="0.3">
      <c r="A1846">
        <v>92250</v>
      </c>
      <c r="B1846" t="s">
        <v>41915</v>
      </c>
      <c r="C1846" t="s">
        <v>41916</v>
      </c>
      <c r="D1846" t="s">
        <v>41917</v>
      </c>
      <c r="E1846" t="s">
        <v>41918</v>
      </c>
      <c r="F1846" t="s">
        <v>41919</v>
      </c>
      <c r="G1846" t="s">
        <v>41920</v>
      </c>
      <c r="H1846" t="s">
        <v>41921</v>
      </c>
      <c r="I1846" t="s">
        <v>41922</v>
      </c>
      <c r="J1846" t="s">
        <v>41923</v>
      </c>
      <c r="K1846" t="s">
        <v>41924</v>
      </c>
      <c r="L1846" t="s">
        <v>41925</v>
      </c>
      <c r="M1846" t="s">
        <v>41926</v>
      </c>
      <c r="N1846" t="s">
        <v>41927</v>
      </c>
      <c r="O1846">
        <f>-567.399662296588 -5.11389715203381 -657.020520368902</f>
        <v>-1229.5340798175239</v>
      </c>
      <c r="P1846">
        <f>-554.753565104448 -36.0141549438631 -358.884279239064</f>
        <v>-949.65199928737502</v>
      </c>
      <c r="Q1846" t="s">
        <v>41928</v>
      </c>
      <c r="R1846" t="s">
        <v>41929</v>
      </c>
      <c r="S1846" t="s">
        <v>41930</v>
      </c>
      <c r="T1846" t="s">
        <v>41931</v>
      </c>
      <c r="U1846" t="s">
        <v>41932</v>
      </c>
      <c r="V1846" t="s">
        <v>41933</v>
      </c>
      <c r="W1846" t="s">
        <v>41934</v>
      </c>
      <c r="X1846" t="s">
        <v>41935</v>
      </c>
      <c r="Y1846" t="s">
        <v>41936</v>
      </c>
    </row>
    <row r="1847" spans="1:25" x14ac:dyDescent="0.3">
      <c r="A1847">
        <v>92300</v>
      </c>
      <c r="B1847" t="s">
        <v>41937</v>
      </c>
      <c r="C1847" t="s">
        <v>41938</v>
      </c>
      <c r="D1847" t="s">
        <v>41939</v>
      </c>
      <c r="E1847" t="s">
        <v>41940</v>
      </c>
      <c r="F1847" t="s">
        <v>41941</v>
      </c>
      <c r="G1847" t="s">
        <v>41942</v>
      </c>
      <c r="H1847" t="s">
        <v>41943</v>
      </c>
      <c r="I1847" t="s">
        <v>41944</v>
      </c>
      <c r="J1847" t="s">
        <v>41945</v>
      </c>
      <c r="K1847" t="s">
        <v>41946</v>
      </c>
      <c r="L1847" t="s">
        <v>41947</v>
      </c>
      <c r="M1847" t="s">
        <v>41948</v>
      </c>
      <c r="N1847" t="s">
        <v>41949</v>
      </c>
      <c r="O1847">
        <f>-566.870578913873 -5.92103227659845 -656.403510862552</f>
        <v>-1229.1951220530236</v>
      </c>
      <c r="P1847">
        <f>-554.612473172422 -35.69631419041 -358.136513001972</f>
        <v>-948.4453003648041</v>
      </c>
      <c r="Q1847" t="s">
        <v>41950</v>
      </c>
      <c r="R1847" t="s">
        <v>41951</v>
      </c>
      <c r="S1847" t="s">
        <v>41952</v>
      </c>
      <c r="T1847" t="s">
        <v>41953</v>
      </c>
      <c r="U1847" t="s">
        <v>41954</v>
      </c>
      <c r="V1847" t="s">
        <v>41955</v>
      </c>
      <c r="W1847" t="s">
        <v>41956</v>
      </c>
      <c r="X1847" t="s">
        <v>41957</v>
      </c>
      <c r="Y1847" t="s">
        <v>41958</v>
      </c>
    </row>
    <row r="1848" spans="1:25" x14ac:dyDescent="0.3">
      <c r="A1848">
        <v>92350</v>
      </c>
      <c r="B1848" t="s">
        <v>41959</v>
      </c>
      <c r="C1848" t="s">
        <v>41960</v>
      </c>
      <c r="D1848" t="s">
        <v>41961</v>
      </c>
      <c r="E1848" t="s">
        <v>41962</v>
      </c>
      <c r="F1848" t="s">
        <v>41963</v>
      </c>
      <c r="G1848" t="s">
        <v>41964</v>
      </c>
      <c r="H1848" t="s">
        <v>41965</v>
      </c>
      <c r="I1848" t="s">
        <v>41966</v>
      </c>
      <c r="J1848" t="s">
        <v>41967</v>
      </c>
      <c r="K1848" t="s">
        <v>41968</v>
      </c>
      <c r="L1848" t="s">
        <v>41969</v>
      </c>
      <c r="M1848" t="s">
        <v>41970</v>
      </c>
      <c r="N1848" t="s">
        <v>41971</v>
      </c>
      <c r="O1848">
        <f>-566.334501147947 -6.78438493212298 -655.74224341416</f>
        <v>-1228.86112949423</v>
      </c>
      <c r="P1848">
        <f>-554.491187931595 -35.1043563059889 -357.316917075982</f>
        <v>-946.91246131356593</v>
      </c>
      <c r="Q1848" t="s">
        <v>41972</v>
      </c>
      <c r="R1848" t="s">
        <v>41973</v>
      </c>
      <c r="S1848" t="s">
        <v>41974</v>
      </c>
      <c r="T1848" t="s">
        <v>41975</v>
      </c>
      <c r="U1848" t="s">
        <v>41976</v>
      </c>
      <c r="V1848" t="s">
        <v>41977</v>
      </c>
      <c r="W1848" t="s">
        <v>41978</v>
      </c>
      <c r="X1848" t="s">
        <v>41979</v>
      </c>
      <c r="Y1848" t="s">
        <v>41980</v>
      </c>
    </row>
    <row r="1849" spans="1:25" x14ac:dyDescent="0.3">
      <c r="A1849">
        <v>92400</v>
      </c>
      <c r="B1849" t="s">
        <v>41981</v>
      </c>
      <c r="C1849" t="s">
        <v>41982</v>
      </c>
      <c r="D1849" t="s">
        <v>41983</v>
      </c>
      <c r="E1849" t="s">
        <v>41984</v>
      </c>
      <c r="F1849" t="s">
        <v>41985</v>
      </c>
      <c r="G1849" t="s">
        <v>41986</v>
      </c>
      <c r="H1849" t="s">
        <v>41987</v>
      </c>
      <c r="I1849" t="s">
        <v>41988</v>
      </c>
      <c r="J1849" t="s">
        <v>41989</v>
      </c>
      <c r="K1849" t="s">
        <v>41990</v>
      </c>
      <c r="L1849" t="s">
        <v>41991</v>
      </c>
      <c r="M1849" t="s">
        <v>41992</v>
      </c>
      <c r="N1849" t="s">
        <v>41993</v>
      </c>
      <c r="O1849">
        <f>-565.684987547363 -8.57704902313367 -654.374861951349</f>
        <v>-1228.6368985218455</v>
      </c>
      <c r="P1849">
        <f>-554.675331834299 -33.8222502698177 -355.64187520562</f>
        <v>-944.1394573097366</v>
      </c>
      <c r="Q1849" t="s">
        <v>41994</v>
      </c>
      <c r="R1849" t="s">
        <v>41995</v>
      </c>
      <c r="S1849" t="s">
        <v>41996</v>
      </c>
      <c r="T1849" t="s">
        <v>41997</v>
      </c>
      <c r="U1849" t="s">
        <v>41998</v>
      </c>
      <c r="V1849" t="s">
        <v>41999</v>
      </c>
      <c r="W1849" t="s">
        <v>42000</v>
      </c>
      <c r="X1849" t="s">
        <v>42001</v>
      </c>
      <c r="Y1849" t="s">
        <v>42002</v>
      </c>
    </row>
    <row r="1850" spans="1:25" x14ac:dyDescent="0.3">
      <c r="A1850">
        <v>92450</v>
      </c>
      <c r="B1850" t="s">
        <v>42003</v>
      </c>
      <c r="C1850" t="s">
        <v>42004</v>
      </c>
      <c r="D1850" t="s">
        <v>42005</v>
      </c>
      <c r="E1850" t="s">
        <v>42006</v>
      </c>
      <c r="F1850" t="s">
        <v>42007</v>
      </c>
      <c r="G1850" t="s">
        <v>42008</v>
      </c>
      <c r="H1850" t="s">
        <v>42009</v>
      </c>
      <c r="I1850" t="s">
        <v>42010</v>
      </c>
      <c r="J1850" t="s">
        <v>42011</v>
      </c>
      <c r="K1850" t="s">
        <v>42012</v>
      </c>
      <c r="L1850" t="s">
        <v>42013</v>
      </c>
      <c r="M1850" t="s">
        <v>42014</v>
      </c>
      <c r="N1850" t="s">
        <v>42015</v>
      </c>
      <c r="O1850">
        <f>-565.493619366344 -9.3373989426284 -653.77150801959</f>
        <v>-1228.6025263285624</v>
      </c>
      <c r="P1850">
        <f>-554.775375353003 -33.2183796345057 -354.915757958047</f>
        <v>-942.90951294555566</v>
      </c>
      <c r="Q1850" t="s">
        <v>42016</v>
      </c>
      <c r="R1850" t="s">
        <v>42017</v>
      </c>
      <c r="S1850" t="s">
        <v>42018</v>
      </c>
      <c r="T1850" t="s">
        <v>42019</v>
      </c>
      <c r="U1850" t="s">
        <v>42020</v>
      </c>
      <c r="V1850" t="s">
        <v>42021</v>
      </c>
      <c r="W1850" t="s">
        <v>42022</v>
      </c>
      <c r="X1850" t="s">
        <v>42023</v>
      </c>
      <c r="Y1850" t="s">
        <v>42024</v>
      </c>
    </row>
    <row r="1851" spans="1:25" x14ac:dyDescent="0.3">
      <c r="A1851">
        <v>92500</v>
      </c>
      <c r="B1851" t="s">
        <v>42025</v>
      </c>
      <c r="C1851" t="s">
        <v>42026</v>
      </c>
      <c r="D1851" t="s">
        <v>42027</v>
      </c>
      <c r="E1851" t="s">
        <v>42028</v>
      </c>
      <c r="F1851" t="s">
        <v>42029</v>
      </c>
      <c r="G1851" t="s">
        <v>42030</v>
      </c>
      <c r="H1851" t="s">
        <v>42031</v>
      </c>
      <c r="I1851" t="s">
        <v>42032</v>
      </c>
      <c r="J1851" t="s">
        <v>42033</v>
      </c>
      <c r="K1851" t="s">
        <v>42034</v>
      </c>
      <c r="L1851" t="s">
        <v>42035</v>
      </c>
      <c r="M1851" t="s">
        <v>42036</v>
      </c>
      <c r="N1851" t="s">
        <v>42037</v>
      </c>
      <c r="O1851">
        <f>-564.904516845356 -10.5919266880549 -652.778519506655</f>
        <v>-1228.2749630400658</v>
      </c>
      <c r="P1851">
        <f>-555.012610797113 -32.0965114759556 -353.713777139248</f>
        <v>-940.82289941231659</v>
      </c>
      <c r="Q1851" t="s">
        <v>42038</v>
      </c>
      <c r="R1851" t="s">
        <v>42039</v>
      </c>
      <c r="S1851" t="s">
        <v>42040</v>
      </c>
      <c r="T1851" t="s">
        <v>42041</v>
      </c>
      <c r="U1851" t="s">
        <v>42042</v>
      </c>
      <c r="V1851" t="s">
        <v>42043</v>
      </c>
      <c r="W1851" t="s">
        <v>42044</v>
      </c>
      <c r="X1851" t="s">
        <v>42045</v>
      </c>
      <c r="Y1851" t="s">
        <v>42046</v>
      </c>
    </row>
    <row r="1852" spans="1:25" x14ac:dyDescent="0.3">
      <c r="A1852">
        <v>92550</v>
      </c>
      <c r="B1852" t="s">
        <v>42047</v>
      </c>
      <c r="C1852" t="s">
        <v>42048</v>
      </c>
      <c r="D1852" t="s">
        <v>42049</v>
      </c>
      <c r="E1852" t="s">
        <v>42050</v>
      </c>
      <c r="F1852" t="s">
        <v>42051</v>
      </c>
      <c r="G1852" t="s">
        <v>42052</v>
      </c>
      <c r="H1852" t="s">
        <v>42053</v>
      </c>
      <c r="I1852" t="s">
        <v>42054</v>
      </c>
      <c r="J1852" t="s">
        <v>42055</v>
      </c>
      <c r="K1852" t="s">
        <v>42056</v>
      </c>
      <c r="L1852" t="s">
        <v>42057</v>
      </c>
      <c r="M1852" t="s">
        <v>42058</v>
      </c>
      <c r="N1852" t="s">
        <v>42059</v>
      </c>
      <c r="O1852">
        <f>-564.127398491931 -11.699683152533 -651.881454917413</f>
        <v>-1227.7085365618768</v>
      </c>
      <c r="P1852">
        <f>-554.662386090453 -31.7739472490975 -352.70353564994</f>
        <v>-939.13986898949054</v>
      </c>
      <c r="Q1852" t="s">
        <v>42060</v>
      </c>
      <c r="R1852" t="s">
        <v>42061</v>
      </c>
      <c r="S1852" t="s">
        <v>42062</v>
      </c>
      <c r="T1852" t="s">
        <v>42063</v>
      </c>
      <c r="U1852" t="s">
        <v>42064</v>
      </c>
      <c r="V1852" t="s">
        <v>42065</v>
      </c>
      <c r="W1852" t="s">
        <v>42066</v>
      </c>
      <c r="X1852" t="s">
        <v>42067</v>
      </c>
      <c r="Y1852" t="s">
        <v>42068</v>
      </c>
    </row>
    <row r="1853" spans="1:25" x14ac:dyDescent="0.3">
      <c r="A1853">
        <v>92600</v>
      </c>
      <c r="B1853" t="s">
        <v>42069</v>
      </c>
      <c r="C1853" t="s">
        <v>42070</v>
      </c>
      <c r="D1853" t="s">
        <v>42071</v>
      </c>
      <c r="E1853" t="s">
        <v>42072</v>
      </c>
      <c r="F1853" t="s">
        <v>42073</v>
      </c>
      <c r="G1853" t="s">
        <v>42074</v>
      </c>
      <c r="H1853" t="s">
        <v>42075</v>
      </c>
      <c r="I1853" t="s">
        <v>42076</v>
      </c>
      <c r="J1853" t="s">
        <v>42077</v>
      </c>
      <c r="K1853" t="s">
        <v>42078</v>
      </c>
      <c r="L1853" t="s">
        <v>42079</v>
      </c>
      <c r="M1853" t="s">
        <v>42080</v>
      </c>
      <c r="N1853" t="s">
        <v>42081</v>
      </c>
      <c r="O1853">
        <f>-563.785168681467 -12.131145940212 -651.573884165211</f>
        <v>-1227.49019878689</v>
      </c>
      <c r="P1853">
        <f>-554.21101086907 -31.6799034328944 -352.364590289603</f>
        <v>-938.25550459156739</v>
      </c>
      <c r="Q1853" t="s">
        <v>42082</v>
      </c>
      <c r="R1853" t="s">
        <v>42083</v>
      </c>
      <c r="S1853" t="s">
        <v>42084</v>
      </c>
      <c r="T1853" t="s">
        <v>42085</v>
      </c>
      <c r="U1853" t="s">
        <v>42086</v>
      </c>
      <c r="V1853" t="s">
        <v>42087</v>
      </c>
      <c r="W1853" t="s">
        <v>42088</v>
      </c>
      <c r="X1853" t="s">
        <v>42089</v>
      </c>
      <c r="Y1853" t="s">
        <v>42090</v>
      </c>
    </row>
    <row r="1854" spans="1:25" x14ac:dyDescent="0.3">
      <c r="A1854">
        <v>92650</v>
      </c>
      <c r="B1854" t="s">
        <v>42091</v>
      </c>
      <c r="C1854" t="s">
        <v>42092</v>
      </c>
      <c r="D1854" t="s">
        <v>42093</v>
      </c>
      <c r="E1854" t="s">
        <v>42094</v>
      </c>
      <c r="F1854" t="s">
        <v>42095</v>
      </c>
      <c r="G1854" t="s">
        <v>42096</v>
      </c>
      <c r="H1854" t="s">
        <v>42097</v>
      </c>
      <c r="I1854" t="s">
        <v>42098</v>
      </c>
      <c r="J1854" t="s">
        <v>42099</v>
      </c>
      <c r="K1854" t="s">
        <v>42100</v>
      </c>
      <c r="L1854" t="s">
        <v>42101</v>
      </c>
      <c r="M1854" t="s">
        <v>42102</v>
      </c>
      <c r="N1854" t="s">
        <v>42103</v>
      </c>
      <c r="O1854">
        <f>-563.48498651147 -12.4303576258767 -651.381945545691</f>
        <v>-1227.2972896830377</v>
      </c>
      <c r="P1854">
        <f>-553.709585764549 -31.6761963783288 -352.159587751314</f>
        <v>-937.54536989419182</v>
      </c>
      <c r="Q1854" t="s">
        <v>42104</v>
      </c>
      <c r="R1854" t="s">
        <v>42105</v>
      </c>
      <c r="S1854" t="s">
        <v>42106</v>
      </c>
      <c r="T1854" t="s">
        <v>42107</v>
      </c>
      <c r="U1854" t="s">
        <v>42108</v>
      </c>
      <c r="V1854" t="s">
        <v>42109</v>
      </c>
      <c r="W1854" t="s">
        <v>42110</v>
      </c>
      <c r="X1854" t="s">
        <v>42111</v>
      </c>
      <c r="Y1854" t="s">
        <v>42112</v>
      </c>
    </row>
    <row r="1855" spans="1:25" x14ac:dyDescent="0.3">
      <c r="A1855">
        <v>92700</v>
      </c>
      <c r="B1855" t="s">
        <v>42113</v>
      </c>
      <c r="C1855" t="s">
        <v>42114</v>
      </c>
      <c r="D1855" t="s">
        <v>42115</v>
      </c>
      <c r="E1855" t="s">
        <v>42116</v>
      </c>
      <c r="F1855" t="s">
        <v>42117</v>
      </c>
      <c r="G1855" t="s">
        <v>42118</v>
      </c>
      <c r="H1855" t="s">
        <v>42119</v>
      </c>
      <c r="I1855" t="s">
        <v>42120</v>
      </c>
      <c r="J1855" t="s">
        <v>42121</v>
      </c>
      <c r="K1855" t="s">
        <v>42122</v>
      </c>
      <c r="L1855" t="s">
        <v>42123</v>
      </c>
      <c r="M1855" t="s">
        <v>42124</v>
      </c>
      <c r="N1855" t="s">
        <v>42125</v>
      </c>
      <c r="O1855">
        <f>-562.710929083763 -12.6695621502413 -651.213772723892</f>
        <v>-1226.5942639578961</v>
      </c>
      <c r="P1855">
        <f>-552.749548834859 -31.7440275794627 -351.986580108168</f>
        <v>-936.48015652248966</v>
      </c>
      <c r="Q1855" t="s">
        <v>42126</v>
      </c>
      <c r="R1855" t="s">
        <v>42127</v>
      </c>
      <c r="S1855" t="s">
        <v>42128</v>
      </c>
      <c r="T1855" t="s">
        <v>42129</v>
      </c>
      <c r="U1855" t="s">
        <v>42130</v>
      </c>
      <c r="V1855" t="s">
        <v>42131</v>
      </c>
      <c r="W1855" t="s">
        <v>42132</v>
      </c>
      <c r="X1855" t="s">
        <v>42133</v>
      </c>
      <c r="Y1855" t="s">
        <v>42134</v>
      </c>
    </row>
    <row r="1856" spans="1:25" x14ac:dyDescent="0.3">
      <c r="A1856">
        <v>92750</v>
      </c>
      <c r="B1856" t="s">
        <v>42135</v>
      </c>
      <c r="C1856" t="s">
        <v>42136</v>
      </c>
      <c r="D1856" t="s">
        <v>42137</v>
      </c>
      <c r="E1856" t="s">
        <v>42138</v>
      </c>
      <c r="F1856" t="s">
        <v>42139</v>
      </c>
      <c r="G1856" t="s">
        <v>42140</v>
      </c>
      <c r="H1856" t="s">
        <v>42141</v>
      </c>
      <c r="I1856" t="s">
        <v>42142</v>
      </c>
      <c r="J1856" t="s">
        <v>42143</v>
      </c>
      <c r="K1856" t="s">
        <v>42144</v>
      </c>
      <c r="L1856" t="s">
        <v>42145</v>
      </c>
      <c r="M1856" t="s">
        <v>42146</v>
      </c>
      <c r="N1856" t="s">
        <v>42147</v>
      </c>
      <c r="O1856">
        <f>-562.307816705419 -12.6234669969176 -651.26392756539</f>
        <v>-1226.1952112677266</v>
      </c>
      <c r="P1856">
        <f>-552.351184676821 -32.0061073938016 -352.056414383483</f>
        <v>-936.41370645410564</v>
      </c>
      <c r="Q1856" t="s">
        <v>42148</v>
      </c>
      <c r="R1856" t="s">
        <v>42149</v>
      </c>
      <c r="S1856" t="s">
        <v>42150</v>
      </c>
      <c r="T1856" t="s">
        <v>42151</v>
      </c>
      <c r="U1856" t="s">
        <v>42152</v>
      </c>
      <c r="V1856" t="s">
        <v>42153</v>
      </c>
      <c r="W1856" t="s">
        <v>42154</v>
      </c>
      <c r="X1856" t="s">
        <v>42155</v>
      </c>
      <c r="Y1856" t="s">
        <v>42156</v>
      </c>
    </row>
    <row r="1857" spans="1:25" x14ac:dyDescent="0.3">
      <c r="A1857">
        <v>92800</v>
      </c>
      <c r="B1857" t="s">
        <v>42157</v>
      </c>
      <c r="C1857" t="s">
        <v>42158</v>
      </c>
      <c r="D1857" t="s">
        <v>42159</v>
      </c>
      <c r="E1857" t="s">
        <v>42160</v>
      </c>
      <c r="F1857" t="s">
        <v>42161</v>
      </c>
      <c r="G1857" t="s">
        <v>42162</v>
      </c>
      <c r="H1857" t="s">
        <v>42163</v>
      </c>
      <c r="I1857" t="s">
        <v>42164</v>
      </c>
      <c r="J1857" t="s">
        <v>42165</v>
      </c>
      <c r="K1857" t="s">
        <v>42166</v>
      </c>
      <c r="L1857" t="s">
        <v>42167</v>
      </c>
      <c r="M1857" t="s">
        <v>42168</v>
      </c>
      <c r="N1857" t="s">
        <v>42169</v>
      </c>
      <c r="O1857">
        <f>-561.534655804132 -12.3814476837326 -651.468760839814</f>
        <v>-1225.3848643276785</v>
      </c>
      <c r="P1857">
        <f>-551.756303884565 -32.2234516602555 -352.285467805296</f>
        <v>-936.26522335011646</v>
      </c>
      <c r="Q1857" t="s">
        <v>42170</v>
      </c>
      <c r="R1857" t="s">
        <v>42171</v>
      </c>
      <c r="S1857" t="s">
        <v>42172</v>
      </c>
      <c r="T1857" t="s">
        <v>42173</v>
      </c>
      <c r="U1857" t="s">
        <v>42174</v>
      </c>
      <c r="V1857" t="s">
        <v>42175</v>
      </c>
      <c r="W1857" t="s">
        <v>42176</v>
      </c>
      <c r="X1857" t="s">
        <v>42177</v>
      </c>
      <c r="Y1857" t="s">
        <v>42178</v>
      </c>
    </row>
    <row r="1858" spans="1:25" x14ac:dyDescent="0.3">
      <c r="A1858">
        <v>92850</v>
      </c>
      <c r="B1858" t="s">
        <v>42179</v>
      </c>
      <c r="C1858" t="s">
        <v>42180</v>
      </c>
      <c r="D1858" t="s">
        <v>42181</v>
      </c>
      <c r="E1858" t="s">
        <v>42182</v>
      </c>
      <c r="F1858" t="s">
        <v>42183</v>
      </c>
      <c r="G1858" t="s">
        <v>42184</v>
      </c>
      <c r="H1858" t="s">
        <v>42185</v>
      </c>
      <c r="I1858" t="s">
        <v>42186</v>
      </c>
      <c r="J1858" t="s">
        <v>42187</v>
      </c>
      <c r="K1858" t="s">
        <v>42188</v>
      </c>
      <c r="L1858" t="s">
        <v>42189</v>
      </c>
      <c r="M1858" t="s">
        <v>42190</v>
      </c>
      <c r="N1858" t="s">
        <v>42191</v>
      </c>
      <c r="O1858">
        <f>-561.075695075891 -12.4334266829999 -651.478886259032</f>
        <v>-1224.9880080179228</v>
      </c>
      <c r="P1858">
        <f>-551.46119243061 -32.265760723355 -352.289615264627</f>
        <v>-936.01656841859199</v>
      </c>
      <c r="Q1858" t="s">
        <v>42192</v>
      </c>
      <c r="R1858" t="s">
        <v>42193</v>
      </c>
      <c r="S1858" t="s">
        <v>42194</v>
      </c>
      <c r="T1858" t="s">
        <v>42195</v>
      </c>
      <c r="U1858" t="s">
        <v>42196</v>
      </c>
      <c r="V1858" t="s">
        <v>42197</v>
      </c>
      <c r="W1858" t="s">
        <v>42198</v>
      </c>
      <c r="X1858" t="s">
        <v>42199</v>
      </c>
      <c r="Y1858" t="s">
        <v>42200</v>
      </c>
    </row>
    <row r="1859" spans="1:25" x14ac:dyDescent="0.3">
      <c r="A1859">
        <v>92900</v>
      </c>
      <c r="B1859" t="s">
        <v>42201</v>
      </c>
      <c r="C1859" t="s">
        <v>42202</v>
      </c>
      <c r="D1859" t="s">
        <v>42203</v>
      </c>
      <c r="E1859" t="s">
        <v>42204</v>
      </c>
      <c r="F1859" t="s">
        <v>42205</v>
      </c>
      <c r="G1859" t="s">
        <v>42206</v>
      </c>
      <c r="H1859" t="s">
        <v>42207</v>
      </c>
      <c r="I1859" t="s">
        <v>42208</v>
      </c>
      <c r="J1859" t="s">
        <v>42209</v>
      </c>
      <c r="K1859" t="s">
        <v>42210</v>
      </c>
      <c r="L1859" t="s">
        <v>42211</v>
      </c>
      <c r="M1859" t="s">
        <v>42212</v>
      </c>
      <c r="N1859" t="s">
        <v>42213</v>
      </c>
      <c r="O1859">
        <f>-560.305471165588 -12.7396949643573 -651.373209599899</f>
        <v>-1224.4183757298442</v>
      </c>
      <c r="P1859">
        <f>-550.890053923236 -32.0463680798193 -352.143141408848</f>
        <v>-935.07956341190334</v>
      </c>
      <c r="Q1859" t="s">
        <v>42214</v>
      </c>
      <c r="R1859" t="s">
        <v>42215</v>
      </c>
      <c r="S1859" t="s">
        <v>42216</v>
      </c>
      <c r="T1859" t="s">
        <v>42217</v>
      </c>
      <c r="U1859" t="s">
        <v>42218</v>
      </c>
      <c r="V1859" t="s">
        <v>42219</v>
      </c>
      <c r="W1859" t="s">
        <v>42220</v>
      </c>
      <c r="X1859" t="s">
        <v>42221</v>
      </c>
      <c r="Y1859" t="s">
        <v>42222</v>
      </c>
    </row>
    <row r="1860" spans="1:25" x14ac:dyDescent="0.3">
      <c r="A1860">
        <v>92950</v>
      </c>
      <c r="B1860" t="s">
        <v>42223</v>
      </c>
      <c r="C1860" t="s">
        <v>42224</v>
      </c>
      <c r="D1860" t="s">
        <v>42225</v>
      </c>
      <c r="E1860" t="s">
        <v>42226</v>
      </c>
      <c r="F1860" t="s">
        <v>42227</v>
      </c>
      <c r="G1860" t="s">
        <v>42228</v>
      </c>
      <c r="H1860" t="s">
        <v>42229</v>
      </c>
      <c r="I1860" t="s">
        <v>42230</v>
      </c>
      <c r="J1860" t="s">
        <v>42231</v>
      </c>
      <c r="K1860" t="s">
        <v>42232</v>
      </c>
      <c r="L1860" t="s">
        <v>42233</v>
      </c>
      <c r="M1860" t="s">
        <v>42234</v>
      </c>
      <c r="N1860" t="s">
        <v>42235</v>
      </c>
      <c r="O1860">
        <f>-559.545260973465 -12.8081470003265 -651.468478510426</f>
        <v>-1223.8218864842174</v>
      </c>
      <c r="P1860">
        <f>-550.523326457217 -31.4918228909578 -352.186843172118</f>
        <v>-934.20199252029283</v>
      </c>
      <c r="Q1860" t="s">
        <v>42236</v>
      </c>
      <c r="R1860" t="s">
        <v>42237</v>
      </c>
      <c r="S1860" t="s">
        <v>42238</v>
      </c>
      <c r="T1860" t="s">
        <v>42239</v>
      </c>
      <c r="U1860" t="s">
        <v>42240</v>
      </c>
      <c r="V1860" t="s">
        <v>42241</v>
      </c>
      <c r="W1860" t="s">
        <v>42242</v>
      </c>
      <c r="X1860" t="s">
        <v>42243</v>
      </c>
      <c r="Y1860" t="s">
        <v>42244</v>
      </c>
    </row>
    <row r="1861" spans="1:25" x14ac:dyDescent="0.3">
      <c r="A1861">
        <v>93000</v>
      </c>
      <c r="B1861" t="s">
        <v>42245</v>
      </c>
      <c r="C1861" t="s">
        <v>42246</v>
      </c>
      <c r="D1861" t="s">
        <v>42247</v>
      </c>
      <c r="E1861" t="s">
        <v>42248</v>
      </c>
      <c r="F1861" t="s">
        <v>42249</v>
      </c>
      <c r="G1861" t="s">
        <v>42250</v>
      </c>
      <c r="H1861" t="s">
        <v>42251</v>
      </c>
      <c r="I1861" t="s">
        <v>42252</v>
      </c>
      <c r="J1861" t="s">
        <v>42253</v>
      </c>
      <c r="K1861" t="s">
        <v>42254</v>
      </c>
      <c r="L1861" t="s">
        <v>42255</v>
      </c>
      <c r="M1861" t="s">
        <v>42256</v>
      </c>
      <c r="N1861" t="s">
        <v>42257</v>
      </c>
      <c r="O1861">
        <f>-559.064082613496 -12.5409495226679 -651.712840671653</f>
        <v>-1223.3178728078169</v>
      </c>
      <c r="P1861">
        <f>-550.329789371618 -31.4721426866495 -352.438082049198</f>
        <v>-934.24001410746541</v>
      </c>
      <c r="Q1861" t="s">
        <v>42258</v>
      </c>
      <c r="R1861" t="s">
        <v>42259</v>
      </c>
      <c r="S1861" t="s">
        <v>42260</v>
      </c>
      <c r="T1861" t="s">
        <v>42261</v>
      </c>
      <c r="U1861" t="s">
        <v>42262</v>
      </c>
      <c r="V1861" t="s">
        <v>42263</v>
      </c>
      <c r="W1861" t="s">
        <v>42264</v>
      </c>
      <c r="X1861" t="s">
        <v>42265</v>
      </c>
      <c r="Y1861" t="s">
        <v>42266</v>
      </c>
    </row>
    <row r="1862" spans="1:25" x14ac:dyDescent="0.3">
      <c r="A1862">
        <v>93050</v>
      </c>
      <c r="B1862" t="s">
        <v>42267</v>
      </c>
      <c r="C1862" t="s">
        <v>42268</v>
      </c>
      <c r="D1862" t="s">
        <v>42269</v>
      </c>
      <c r="E1862" t="s">
        <v>42270</v>
      </c>
      <c r="F1862" t="s">
        <v>42271</v>
      </c>
      <c r="G1862" t="s">
        <v>42272</v>
      </c>
      <c r="H1862" t="s">
        <v>42273</v>
      </c>
      <c r="I1862" t="s">
        <v>42274</v>
      </c>
      <c r="J1862" t="s">
        <v>42275</v>
      </c>
      <c r="K1862" t="s">
        <v>42276</v>
      </c>
      <c r="L1862" t="s">
        <v>42277</v>
      </c>
      <c r="M1862" t="s">
        <v>42278</v>
      </c>
      <c r="N1862" t="s">
        <v>42279</v>
      </c>
      <c r="O1862">
        <f>-557.745562090053 -11.5028782937377 -652.551796697173</f>
        <v>-1221.8002370809636</v>
      </c>
      <c r="P1862">
        <f>-550.078299202308 -31.8337017686508 -353.339618055592</f>
        <v>-935.25161902655077</v>
      </c>
      <c r="Q1862" t="s">
        <v>42280</v>
      </c>
      <c r="R1862" t="s">
        <v>42281</v>
      </c>
      <c r="S1862" t="s">
        <v>42282</v>
      </c>
      <c r="T1862" t="s">
        <v>42283</v>
      </c>
      <c r="U1862" t="s">
        <v>42284</v>
      </c>
      <c r="V1862" t="s">
        <v>42285</v>
      </c>
      <c r="W1862" t="s">
        <v>42286</v>
      </c>
      <c r="X1862" t="s">
        <v>42287</v>
      </c>
      <c r="Y1862" t="s">
        <v>42288</v>
      </c>
    </row>
    <row r="1863" spans="1:25" x14ac:dyDescent="0.3">
      <c r="A1863">
        <v>93100</v>
      </c>
      <c r="B1863" t="s">
        <v>42289</v>
      </c>
      <c r="C1863" t="s">
        <v>42290</v>
      </c>
      <c r="D1863" t="s">
        <v>42291</v>
      </c>
      <c r="E1863" t="s">
        <v>42292</v>
      </c>
      <c r="F1863" t="s">
        <v>42293</v>
      </c>
      <c r="G1863" t="s">
        <v>42294</v>
      </c>
      <c r="H1863" t="s">
        <v>42295</v>
      </c>
      <c r="I1863" t="s">
        <v>42296</v>
      </c>
      <c r="J1863" t="s">
        <v>42297</v>
      </c>
      <c r="K1863" t="s">
        <v>42298</v>
      </c>
      <c r="L1863" t="s">
        <v>42299</v>
      </c>
      <c r="M1863" t="s">
        <v>42300</v>
      </c>
      <c r="N1863" t="s">
        <v>42301</v>
      </c>
      <c r="O1863">
        <f>-557.143691993125 -10.7964066826376 -653.160415711447</f>
        <v>-1221.1005143872094</v>
      </c>
      <c r="P1863">
        <f>-550.000637025781 -32.1707399879945 -354.008177371522</f>
        <v>-936.17955438529748</v>
      </c>
      <c r="Q1863" t="s">
        <v>42302</v>
      </c>
      <c r="R1863" t="s">
        <v>42303</v>
      </c>
      <c r="S1863" t="s">
        <v>42304</v>
      </c>
      <c r="T1863" t="s">
        <v>42305</v>
      </c>
      <c r="U1863" t="s">
        <v>42306</v>
      </c>
      <c r="V1863" t="s">
        <v>42307</v>
      </c>
      <c r="W1863" t="s">
        <v>42308</v>
      </c>
      <c r="X1863" t="s">
        <v>42309</v>
      </c>
      <c r="Y1863" t="s">
        <v>42310</v>
      </c>
    </row>
    <row r="1864" spans="1:25" x14ac:dyDescent="0.3">
      <c r="A1864">
        <v>93150</v>
      </c>
      <c r="B1864" t="s">
        <v>42311</v>
      </c>
      <c r="C1864" t="s">
        <v>42312</v>
      </c>
      <c r="D1864" t="s">
        <v>42313</v>
      </c>
      <c r="E1864" t="s">
        <v>42314</v>
      </c>
      <c r="F1864" t="s">
        <v>42315</v>
      </c>
      <c r="G1864" t="s">
        <v>42316</v>
      </c>
      <c r="H1864" t="s">
        <v>42317</v>
      </c>
      <c r="I1864" t="s">
        <v>42318</v>
      </c>
      <c r="J1864" t="s">
        <v>42319</v>
      </c>
      <c r="K1864" t="s">
        <v>42320</v>
      </c>
      <c r="L1864" t="s">
        <v>42321</v>
      </c>
      <c r="M1864" t="s">
        <v>42322</v>
      </c>
      <c r="N1864" t="s">
        <v>42323</v>
      </c>
      <c r="O1864">
        <f>-556.577230514367 -9.95597341297912 -653.882863521057</f>
        <v>-1220.4160674484031</v>
      </c>
      <c r="P1864">
        <f>-549.884884857203 -32.4898955487852 -354.805083882012</f>
        <v>-937.1798642880002</v>
      </c>
      <c r="Q1864" t="s">
        <v>42324</v>
      </c>
      <c r="R1864" t="s">
        <v>42325</v>
      </c>
      <c r="S1864" t="s">
        <v>42326</v>
      </c>
      <c r="T1864" t="s">
        <v>42327</v>
      </c>
      <c r="U1864" t="s">
        <v>42328</v>
      </c>
      <c r="V1864" t="s">
        <v>42329</v>
      </c>
      <c r="W1864" t="s">
        <v>42330</v>
      </c>
      <c r="X1864" t="s">
        <v>42331</v>
      </c>
      <c r="Y1864" t="s">
        <v>42332</v>
      </c>
    </row>
    <row r="1865" spans="1:25" x14ac:dyDescent="0.3">
      <c r="A1865">
        <v>93200</v>
      </c>
      <c r="B1865" t="s">
        <v>42333</v>
      </c>
      <c r="C1865" t="s">
        <v>42334</v>
      </c>
      <c r="D1865" t="s">
        <v>42335</v>
      </c>
      <c r="E1865" t="s">
        <v>42336</v>
      </c>
      <c r="F1865" t="s">
        <v>42337</v>
      </c>
      <c r="G1865" t="s">
        <v>42338</v>
      </c>
      <c r="H1865" t="s">
        <v>42339</v>
      </c>
      <c r="I1865" t="s">
        <v>42340</v>
      </c>
      <c r="J1865" t="s">
        <v>42341</v>
      </c>
      <c r="K1865" t="s">
        <v>42342</v>
      </c>
      <c r="L1865" t="s">
        <v>42343</v>
      </c>
      <c r="M1865" t="s">
        <v>42344</v>
      </c>
      <c r="N1865" t="s">
        <v>42345</v>
      </c>
      <c r="O1865">
        <f>-555.659458506597 -8.07874570311742 -655.436830602882</f>
        <v>-1219.1750348125966</v>
      </c>
      <c r="P1865">
        <f>-549.632711832633 -32.8827697045476 -356.524737406217</f>
        <v>-939.04021894339769</v>
      </c>
      <c r="Q1865" t="s">
        <v>42346</v>
      </c>
      <c r="R1865" t="s">
        <v>42347</v>
      </c>
      <c r="S1865" t="s">
        <v>42348</v>
      </c>
      <c r="T1865" t="s">
        <v>42349</v>
      </c>
      <c r="U1865" t="s">
        <v>42350</v>
      </c>
      <c r="V1865" t="s">
        <v>42351</v>
      </c>
      <c r="W1865" t="s">
        <v>42352</v>
      </c>
      <c r="X1865" t="s">
        <v>42353</v>
      </c>
      <c r="Y1865" t="s">
        <v>42354</v>
      </c>
    </row>
    <row r="1866" spans="1:25" x14ac:dyDescent="0.3">
      <c r="A1866">
        <v>93250</v>
      </c>
      <c r="B1866" t="s">
        <v>42355</v>
      </c>
      <c r="C1866" t="s">
        <v>42356</v>
      </c>
      <c r="D1866" t="s">
        <v>42357</v>
      </c>
      <c r="E1866" t="s">
        <v>42358</v>
      </c>
      <c r="F1866" t="s">
        <v>42359</v>
      </c>
      <c r="G1866" t="s">
        <v>42360</v>
      </c>
      <c r="H1866" t="s">
        <v>42361</v>
      </c>
      <c r="I1866" t="s">
        <v>42362</v>
      </c>
      <c r="J1866" t="s">
        <v>42363</v>
      </c>
      <c r="K1866" t="s">
        <v>42364</v>
      </c>
      <c r="L1866" t="s">
        <v>42365</v>
      </c>
      <c r="M1866" t="s">
        <v>42366</v>
      </c>
      <c r="N1866" t="s">
        <v>42367</v>
      </c>
      <c r="O1866">
        <f>-555.462825136578 -6.05782520224921 -657.042782410431</f>
        <v>-1218.563432749258</v>
      </c>
      <c r="P1866">
        <f>-549.354088727579 -33.0745160913325 -358.324266916901</f>
        <v>-940.7528717358125</v>
      </c>
      <c r="Q1866" t="s">
        <v>42368</v>
      </c>
      <c r="R1866" t="s">
        <v>42369</v>
      </c>
      <c r="S1866" t="s">
        <v>42370</v>
      </c>
      <c r="T1866" t="s">
        <v>42371</v>
      </c>
      <c r="U1866" t="s">
        <v>42372</v>
      </c>
      <c r="V1866" t="s">
        <v>42373</v>
      </c>
      <c r="W1866" t="s">
        <v>42374</v>
      </c>
      <c r="X1866" t="s">
        <v>42375</v>
      </c>
      <c r="Y1866" t="s">
        <v>42376</v>
      </c>
    </row>
    <row r="1867" spans="1:25" x14ac:dyDescent="0.3">
      <c r="A1867">
        <v>93300</v>
      </c>
      <c r="B1867" t="s">
        <v>42377</v>
      </c>
      <c r="C1867" t="s">
        <v>42378</v>
      </c>
      <c r="D1867" t="s">
        <v>42379</v>
      </c>
      <c r="E1867" t="s">
        <v>42380</v>
      </c>
      <c r="F1867" t="s">
        <v>42381</v>
      </c>
      <c r="G1867" t="s">
        <v>42382</v>
      </c>
      <c r="H1867" t="s">
        <v>42383</v>
      </c>
      <c r="I1867" t="s">
        <v>42384</v>
      </c>
      <c r="J1867" t="s">
        <v>42385</v>
      </c>
      <c r="K1867" t="s">
        <v>42386</v>
      </c>
      <c r="L1867" t="s">
        <v>42387</v>
      </c>
      <c r="M1867" t="s">
        <v>42388</v>
      </c>
      <c r="N1867" t="s">
        <v>42389</v>
      </c>
      <c r="O1867">
        <f>-555.485245943001 -5.01648400639147 -657.815291282927</f>
        <v>-1218.3170212323193</v>
      </c>
      <c r="P1867">
        <f>-549.316970717035 -33.1369719321131 -359.199833774548</f>
        <v>-941.65377642369606</v>
      </c>
      <c r="Q1867" t="s">
        <v>42390</v>
      </c>
      <c r="R1867" t="s">
        <v>42391</v>
      </c>
      <c r="S1867" t="s">
        <v>42392</v>
      </c>
      <c r="T1867" t="s">
        <v>42393</v>
      </c>
      <c r="U1867" t="s">
        <v>42394</v>
      </c>
      <c r="V1867" t="s">
        <v>42395</v>
      </c>
      <c r="W1867" t="s">
        <v>42396</v>
      </c>
      <c r="X1867" t="s">
        <v>42397</v>
      </c>
      <c r="Y1867" t="s">
        <v>42398</v>
      </c>
    </row>
    <row r="1868" spans="1:25" x14ac:dyDescent="0.3">
      <c r="A1868">
        <v>93350</v>
      </c>
      <c r="B1868" t="s">
        <v>42399</v>
      </c>
      <c r="C1868" t="s">
        <v>42400</v>
      </c>
      <c r="D1868" t="s">
        <v>42401</v>
      </c>
      <c r="E1868" t="s">
        <v>42402</v>
      </c>
      <c r="F1868" t="s">
        <v>42403</v>
      </c>
      <c r="G1868" t="s">
        <v>42404</v>
      </c>
      <c r="H1868" t="s">
        <v>42405</v>
      </c>
      <c r="I1868" t="s">
        <v>42406</v>
      </c>
      <c r="J1868" t="s">
        <v>42407</v>
      </c>
      <c r="K1868" t="s">
        <v>42408</v>
      </c>
      <c r="L1868" t="s">
        <v>42409</v>
      </c>
      <c r="M1868" t="s">
        <v>42410</v>
      </c>
      <c r="N1868" t="s">
        <v>42411</v>
      </c>
      <c r="O1868">
        <f>-555.491763180469 -3.97109835216929 -658.620832606814</f>
        <v>-1218.0836941394523</v>
      </c>
      <c r="P1868">
        <f>-549.315517248008 -33.2433199463987 -360.116212868989</f>
        <v>-942.6750500633957</v>
      </c>
      <c r="Q1868" t="s">
        <v>42412</v>
      </c>
      <c r="R1868" t="s">
        <v>42413</v>
      </c>
      <c r="S1868" t="s">
        <v>42414</v>
      </c>
      <c r="T1868" t="s">
        <v>42415</v>
      </c>
      <c r="U1868" t="s">
        <v>42416</v>
      </c>
      <c r="V1868" t="s">
        <v>42417</v>
      </c>
      <c r="W1868" t="s">
        <v>42418</v>
      </c>
      <c r="X1868" t="s">
        <v>42419</v>
      </c>
      <c r="Y1868" t="s">
        <v>42420</v>
      </c>
    </row>
    <row r="1869" spans="1:25" x14ac:dyDescent="0.3">
      <c r="A1869">
        <v>93400</v>
      </c>
      <c r="B1869" t="s">
        <v>42421</v>
      </c>
      <c r="C1869" t="s">
        <v>42422</v>
      </c>
      <c r="D1869" t="s">
        <v>42423</v>
      </c>
      <c r="E1869" t="s">
        <v>42424</v>
      </c>
      <c r="F1869" t="s">
        <v>42425</v>
      </c>
      <c r="G1869" t="s">
        <v>42426</v>
      </c>
      <c r="H1869" t="s">
        <v>42427</v>
      </c>
      <c r="I1869" t="s">
        <v>42428</v>
      </c>
      <c r="J1869" t="s">
        <v>42429</v>
      </c>
      <c r="K1869" t="s">
        <v>42430</v>
      </c>
      <c r="L1869" t="s">
        <v>42431</v>
      </c>
      <c r="M1869" t="s">
        <v>42432</v>
      </c>
      <c r="N1869" t="s">
        <v>42433</v>
      </c>
      <c r="O1869">
        <f>-555.231000580582 -2.19928658296431 -659.980780897572</f>
        <v>-1217.4110680611184</v>
      </c>
      <c r="P1869">
        <f>-549.263465453132 -33.5452853665943 -361.682642836218</f>
        <v>-944.49139365594419</v>
      </c>
      <c r="Q1869" t="s">
        <v>42434</v>
      </c>
      <c r="R1869" t="s">
        <v>42435</v>
      </c>
      <c r="S1869" t="s">
        <v>42436</v>
      </c>
      <c r="T1869" t="s">
        <v>42437</v>
      </c>
      <c r="U1869" t="s">
        <v>42438</v>
      </c>
      <c r="V1869" t="s">
        <v>42439</v>
      </c>
      <c r="W1869" t="s">
        <v>42440</v>
      </c>
      <c r="X1869" t="s">
        <v>42441</v>
      </c>
      <c r="Y1869" t="s">
        <v>42442</v>
      </c>
    </row>
    <row r="1870" spans="1:25" x14ac:dyDescent="0.3">
      <c r="A1870">
        <v>93450</v>
      </c>
      <c r="B1870" t="s">
        <v>42443</v>
      </c>
      <c r="C1870" t="s">
        <v>42444</v>
      </c>
      <c r="D1870" t="s">
        <v>42445</v>
      </c>
      <c r="E1870" t="s">
        <v>42446</v>
      </c>
      <c r="F1870" t="s">
        <v>42447</v>
      </c>
      <c r="G1870" t="s">
        <v>42448</v>
      </c>
      <c r="H1870" t="s">
        <v>42449</v>
      </c>
      <c r="I1870" t="s">
        <v>42450</v>
      </c>
      <c r="J1870" t="s">
        <v>42451</v>
      </c>
      <c r="K1870" t="s">
        <v>42452</v>
      </c>
      <c r="L1870" t="s">
        <v>42453</v>
      </c>
      <c r="M1870" t="s">
        <v>42454</v>
      </c>
      <c r="N1870" t="s">
        <v>42455</v>
      </c>
      <c r="O1870">
        <f>-554.902728073619 -0.593902104492599 -661.166261135538</f>
        <v>-1216.6628913136497</v>
      </c>
      <c r="P1870">
        <f>-549.160004577394 -34.1277802872344 -363.101679769659</f>
        <v>-946.38946463428738</v>
      </c>
      <c r="Q1870" t="s">
        <v>42456</v>
      </c>
      <c r="R1870" t="s">
        <v>42457</v>
      </c>
      <c r="S1870" t="s">
        <v>42458</v>
      </c>
      <c r="T1870" t="s">
        <v>42459</v>
      </c>
      <c r="U1870" t="s">
        <v>42460</v>
      </c>
      <c r="V1870" t="s">
        <v>42461</v>
      </c>
      <c r="W1870" t="s">
        <v>42462</v>
      </c>
      <c r="X1870" t="s">
        <v>42463</v>
      </c>
      <c r="Y1870" t="s">
        <v>42464</v>
      </c>
    </row>
    <row r="1871" spans="1:25" x14ac:dyDescent="0.3">
      <c r="A1871">
        <v>93500</v>
      </c>
      <c r="B1871" t="s">
        <v>42465</v>
      </c>
      <c r="C1871" t="s">
        <v>42466</v>
      </c>
      <c r="D1871" t="s">
        <v>42467</v>
      </c>
      <c r="E1871" t="s">
        <v>42468</v>
      </c>
      <c r="F1871" t="s">
        <v>42469</v>
      </c>
      <c r="G1871" t="s">
        <v>42470</v>
      </c>
      <c r="H1871" t="s">
        <v>42471</v>
      </c>
      <c r="I1871" t="s">
        <v>42472</v>
      </c>
      <c r="J1871" t="s">
        <v>42473</v>
      </c>
      <c r="K1871" t="s">
        <v>42474</v>
      </c>
      <c r="L1871" t="s">
        <v>42475</v>
      </c>
      <c r="M1871" t="s">
        <v>42476</v>
      </c>
      <c r="N1871" t="s">
        <v>42477</v>
      </c>
      <c r="O1871" t="s">
        <v>42478</v>
      </c>
      <c r="P1871">
        <f>-549.053425916886 -34.1313415880654 -363.77450316052</f>
        <v>-946.95927066547142</v>
      </c>
      <c r="Q1871" t="s">
        <v>42479</v>
      </c>
      <c r="R1871" t="s">
        <v>42480</v>
      </c>
      <c r="S1871" t="s">
        <v>42481</v>
      </c>
      <c r="T1871" t="s">
        <v>42482</v>
      </c>
      <c r="U1871" t="s">
        <v>42483</v>
      </c>
      <c r="V1871" t="s">
        <v>42484</v>
      </c>
      <c r="W1871" t="s">
        <v>42485</v>
      </c>
      <c r="X1871" t="s">
        <v>42486</v>
      </c>
      <c r="Y1871" t="s">
        <v>42487</v>
      </c>
    </row>
    <row r="1872" spans="1:25" x14ac:dyDescent="0.3">
      <c r="A1872">
        <v>93550</v>
      </c>
      <c r="B1872" t="s">
        <v>42488</v>
      </c>
      <c r="C1872" t="s">
        <v>42489</v>
      </c>
      <c r="D1872" t="s">
        <v>42490</v>
      </c>
      <c r="E1872" t="s">
        <v>42491</v>
      </c>
      <c r="F1872" t="s">
        <v>42492</v>
      </c>
      <c r="G1872" t="s">
        <v>42493</v>
      </c>
      <c r="H1872" t="s">
        <v>42494</v>
      </c>
      <c r="I1872" t="s">
        <v>42495</v>
      </c>
      <c r="J1872" t="s">
        <v>42496</v>
      </c>
      <c r="K1872" t="s">
        <v>42497</v>
      </c>
      <c r="L1872" t="s">
        <v>42498</v>
      </c>
      <c r="M1872" t="s">
        <v>42499</v>
      </c>
      <c r="N1872" t="s">
        <v>42500</v>
      </c>
      <c r="O1872" t="s">
        <v>42501</v>
      </c>
      <c r="P1872">
        <f>-549.001457405242 -33.9488751065765 -364.376528809694</f>
        <v>-947.32686132151252</v>
      </c>
      <c r="Q1872" t="s">
        <v>42502</v>
      </c>
      <c r="R1872" t="s">
        <v>42503</v>
      </c>
      <c r="S1872" t="s">
        <v>42504</v>
      </c>
      <c r="T1872" t="s">
        <v>42505</v>
      </c>
      <c r="U1872" t="s">
        <v>42506</v>
      </c>
      <c r="V1872" t="s">
        <v>42507</v>
      </c>
      <c r="W1872" t="s">
        <v>42508</v>
      </c>
      <c r="X1872" t="s">
        <v>42509</v>
      </c>
      <c r="Y1872" t="s">
        <v>42510</v>
      </c>
    </row>
    <row r="1873" spans="1:25" x14ac:dyDescent="0.3">
      <c r="A1873">
        <v>93600</v>
      </c>
      <c r="B1873" t="s">
        <v>42511</v>
      </c>
      <c r="C1873" t="s">
        <v>42512</v>
      </c>
      <c r="D1873" t="s">
        <v>42513</v>
      </c>
      <c r="E1873" t="s">
        <v>42514</v>
      </c>
      <c r="F1873" t="s">
        <v>42515</v>
      </c>
      <c r="G1873" t="s">
        <v>42516</v>
      </c>
      <c r="H1873" t="s">
        <v>42517</v>
      </c>
      <c r="I1873" t="s">
        <v>42518</v>
      </c>
      <c r="J1873" t="s">
        <v>42519</v>
      </c>
      <c r="K1873" t="s">
        <v>42520</v>
      </c>
      <c r="L1873" t="s">
        <v>42521</v>
      </c>
      <c r="M1873" t="s">
        <v>42522</v>
      </c>
      <c r="N1873" t="s">
        <v>42523</v>
      </c>
      <c r="O1873" t="s">
        <v>42524</v>
      </c>
      <c r="P1873">
        <f>-549.07455844942 -34.2833671292442 -365.481078408252</f>
        <v>-948.83900398691617</v>
      </c>
      <c r="Q1873" t="s">
        <v>42525</v>
      </c>
      <c r="R1873" t="s">
        <v>42526</v>
      </c>
      <c r="S1873" t="s">
        <v>42527</v>
      </c>
      <c r="T1873" t="s">
        <v>42528</v>
      </c>
      <c r="U1873" t="s">
        <v>42529</v>
      </c>
      <c r="V1873" t="s">
        <v>42530</v>
      </c>
      <c r="W1873" t="s">
        <v>42531</v>
      </c>
      <c r="X1873" t="s">
        <v>42532</v>
      </c>
      <c r="Y1873" t="s">
        <v>42533</v>
      </c>
    </row>
    <row r="1874" spans="1:25" x14ac:dyDescent="0.3">
      <c r="A1874">
        <v>93650</v>
      </c>
      <c r="B1874" t="s">
        <v>42534</v>
      </c>
      <c r="C1874" t="s">
        <v>42535</v>
      </c>
      <c r="D1874" t="s">
        <v>42536</v>
      </c>
      <c r="E1874" t="s">
        <v>42537</v>
      </c>
      <c r="F1874" t="s">
        <v>42538</v>
      </c>
      <c r="G1874" t="s">
        <v>42539</v>
      </c>
      <c r="H1874" t="s">
        <v>42540</v>
      </c>
      <c r="I1874" t="s">
        <v>42541</v>
      </c>
      <c r="J1874" t="s">
        <v>42542</v>
      </c>
      <c r="K1874" t="s">
        <v>42543</v>
      </c>
      <c r="L1874" t="s">
        <v>42544</v>
      </c>
      <c r="M1874" t="s">
        <v>42545</v>
      </c>
      <c r="N1874" t="s">
        <v>42546</v>
      </c>
      <c r="O1874" t="s">
        <v>42547</v>
      </c>
      <c r="P1874">
        <f>-549.073254336907 -34.4869949021713 -365.988947297848</f>
        <v>-949.54919653692627</v>
      </c>
      <c r="Q1874" t="s">
        <v>42548</v>
      </c>
      <c r="R1874" t="s">
        <v>42549</v>
      </c>
      <c r="S1874" t="s">
        <v>42550</v>
      </c>
      <c r="T1874" t="s">
        <v>42551</v>
      </c>
      <c r="U1874" t="s">
        <v>42552</v>
      </c>
      <c r="V1874" t="s">
        <v>42553</v>
      </c>
      <c r="W1874" t="s">
        <v>42554</v>
      </c>
      <c r="X1874" t="s">
        <v>42555</v>
      </c>
      <c r="Y1874" t="s">
        <v>42556</v>
      </c>
    </row>
    <row r="1875" spans="1:25" x14ac:dyDescent="0.3">
      <c r="A1875">
        <v>93700</v>
      </c>
      <c r="B1875" t="s">
        <v>42557</v>
      </c>
      <c r="C1875" t="s">
        <v>42558</v>
      </c>
      <c r="D1875" t="s">
        <v>42559</v>
      </c>
      <c r="E1875" t="s">
        <v>42560</v>
      </c>
      <c r="F1875" t="s">
        <v>42561</v>
      </c>
      <c r="G1875" t="s">
        <v>42562</v>
      </c>
      <c r="H1875" t="s">
        <v>42563</v>
      </c>
      <c r="I1875" t="s">
        <v>42564</v>
      </c>
      <c r="J1875" t="s">
        <v>42565</v>
      </c>
      <c r="K1875" t="s">
        <v>42566</v>
      </c>
      <c r="L1875" t="s">
        <v>42567</v>
      </c>
      <c r="M1875" t="s">
        <v>42568</v>
      </c>
      <c r="N1875" t="s">
        <v>42569</v>
      </c>
      <c r="O1875" t="s">
        <v>42570</v>
      </c>
      <c r="P1875">
        <f>-549.026239986567 -34.5089598641639 -366.859617190756</f>
        <v>-950.39481704148693</v>
      </c>
      <c r="Q1875" t="s">
        <v>42571</v>
      </c>
      <c r="R1875" t="s">
        <v>42572</v>
      </c>
      <c r="S1875" t="s">
        <v>42573</v>
      </c>
      <c r="T1875" t="s">
        <v>42574</v>
      </c>
      <c r="U1875" t="s">
        <v>42575</v>
      </c>
      <c r="V1875" t="s">
        <v>42576</v>
      </c>
      <c r="W1875" t="s">
        <v>42577</v>
      </c>
      <c r="X1875" t="s">
        <v>42578</v>
      </c>
      <c r="Y1875" t="s">
        <v>42579</v>
      </c>
    </row>
    <row r="1876" spans="1:25" x14ac:dyDescent="0.3">
      <c r="A1876">
        <v>93750</v>
      </c>
      <c r="B1876" t="s">
        <v>42580</v>
      </c>
      <c r="C1876" t="s">
        <v>42581</v>
      </c>
      <c r="D1876" t="s">
        <v>42582</v>
      </c>
      <c r="E1876" t="s">
        <v>42583</v>
      </c>
      <c r="F1876" t="s">
        <v>42584</v>
      </c>
      <c r="G1876" t="s">
        <v>42585</v>
      </c>
      <c r="H1876" t="s">
        <v>42586</v>
      </c>
      <c r="I1876" t="s">
        <v>42587</v>
      </c>
      <c r="J1876" t="s">
        <v>42588</v>
      </c>
      <c r="K1876" t="s">
        <v>42589</v>
      </c>
      <c r="L1876" t="s">
        <v>42590</v>
      </c>
      <c r="M1876" t="s">
        <v>42591</v>
      </c>
      <c r="N1876" t="s">
        <v>42592</v>
      </c>
      <c r="O1876" t="s">
        <v>42593</v>
      </c>
      <c r="P1876">
        <f>-548.736360405131 -34.539890499535 -367.297847084592</f>
        <v>-950.57409798925801</v>
      </c>
      <c r="Q1876" t="s">
        <v>42594</v>
      </c>
      <c r="R1876" t="s">
        <v>42595</v>
      </c>
      <c r="S1876" t="s">
        <v>42596</v>
      </c>
      <c r="T1876" t="s">
        <v>42597</v>
      </c>
      <c r="U1876" t="s">
        <v>42598</v>
      </c>
      <c r="V1876" t="s">
        <v>42599</v>
      </c>
      <c r="W1876" t="s">
        <v>42600</v>
      </c>
      <c r="X1876" t="s">
        <v>42601</v>
      </c>
      <c r="Y1876" t="s">
        <v>42602</v>
      </c>
    </row>
    <row r="1877" spans="1:25" x14ac:dyDescent="0.3">
      <c r="A1877">
        <v>93800</v>
      </c>
      <c r="B1877" t="s">
        <v>42603</v>
      </c>
      <c r="C1877" t="s">
        <v>42604</v>
      </c>
      <c r="D1877" t="s">
        <v>42605</v>
      </c>
      <c r="E1877" t="s">
        <v>42606</v>
      </c>
      <c r="F1877" t="s">
        <v>42607</v>
      </c>
      <c r="G1877" t="s">
        <v>42608</v>
      </c>
      <c r="H1877" t="s">
        <v>42609</v>
      </c>
      <c r="I1877" t="s">
        <v>42610</v>
      </c>
      <c r="J1877" t="s">
        <v>42611</v>
      </c>
      <c r="K1877" t="s">
        <v>42612</v>
      </c>
      <c r="L1877" t="s">
        <v>42613</v>
      </c>
      <c r="M1877" t="s">
        <v>42614</v>
      </c>
      <c r="N1877" t="s">
        <v>42615</v>
      </c>
      <c r="O1877" t="s">
        <v>42616</v>
      </c>
      <c r="P1877">
        <f>-547.743455209473 -34.4847197667787 -367.84411701212</f>
        <v>-950.07229198837172</v>
      </c>
      <c r="Q1877" t="s">
        <v>42617</v>
      </c>
      <c r="R1877" t="s">
        <v>42618</v>
      </c>
      <c r="S1877" t="s">
        <v>42619</v>
      </c>
      <c r="T1877" t="s">
        <v>42620</v>
      </c>
      <c r="U1877" t="s">
        <v>42621</v>
      </c>
      <c r="V1877" t="s">
        <v>42622</v>
      </c>
      <c r="W1877" t="s">
        <v>42623</v>
      </c>
      <c r="X1877" t="s">
        <v>42624</v>
      </c>
      <c r="Y1877" t="s">
        <v>42625</v>
      </c>
    </row>
    <row r="1878" spans="1:25" x14ac:dyDescent="0.3">
      <c r="A1878">
        <v>93850</v>
      </c>
      <c r="B1878" t="s">
        <v>42626</v>
      </c>
      <c r="C1878" t="s">
        <v>42627</v>
      </c>
      <c r="D1878" t="s">
        <v>42628</v>
      </c>
      <c r="E1878" t="s">
        <v>42629</v>
      </c>
      <c r="F1878" t="s">
        <v>42630</v>
      </c>
      <c r="G1878" t="s">
        <v>42631</v>
      </c>
      <c r="H1878" t="s">
        <v>42632</v>
      </c>
      <c r="I1878" t="s">
        <v>42633</v>
      </c>
      <c r="J1878" t="s">
        <v>42634</v>
      </c>
      <c r="K1878" t="s">
        <v>42635</v>
      </c>
      <c r="L1878" t="s">
        <v>42636</v>
      </c>
      <c r="M1878" t="s">
        <v>42637</v>
      </c>
      <c r="N1878" t="s">
        <v>42638</v>
      </c>
      <c r="O1878" t="s">
        <v>42639</v>
      </c>
      <c r="P1878">
        <f>-546.362639380664 -34.3154072235798 -368.426154756405</f>
        <v>-949.10420136064874</v>
      </c>
      <c r="Q1878" t="s">
        <v>42640</v>
      </c>
      <c r="R1878" t="s">
        <v>42641</v>
      </c>
      <c r="S1878" t="s">
        <v>42642</v>
      </c>
      <c r="T1878" t="s">
        <v>42643</v>
      </c>
      <c r="U1878" t="s">
        <v>42644</v>
      </c>
      <c r="V1878" t="s">
        <v>42645</v>
      </c>
      <c r="W1878" t="s">
        <v>42646</v>
      </c>
      <c r="X1878" t="s">
        <v>42647</v>
      </c>
      <c r="Y1878" t="s">
        <v>42648</v>
      </c>
    </row>
    <row r="1879" spans="1:25" x14ac:dyDescent="0.3">
      <c r="A1879">
        <v>93900</v>
      </c>
      <c r="B1879" t="s">
        <v>42649</v>
      </c>
      <c r="C1879" t="s">
        <v>42650</v>
      </c>
      <c r="D1879" t="s">
        <v>42651</v>
      </c>
      <c r="E1879" t="s">
        <v>42652</v>
      </c>
      <c r="F1879" t="s">
        <v>42653</v>
      </c>
      <c r="G1879" t="s">
        <v>42654</v>
      </c>
      <c r="H1879" t="s">
        <v>42655</v>
      </c>
      <c r="I1879" t="s">
        <v>42656</v>
      </c>
      <c r="J1879" t="s">
        <v>42657</v>
      </c>
      <c r="K1879" t="s">
        <v>42658</v>
      </c>
      <c r="L1879" t="s">
        <v>42659</v>
      </c>
      <c r="M1879" t="s">
        <v>42660</v>
      </c>
      <c r="N1879" t="s">
        <v>42661</v>
      </c>
      <c r="O1879" t="s">
        <v>42662</v>
      </c>
      <c r="P1879">
        <f>-545.615649795115 -33.9760956884406 -368.677900049211</f>
        <v>-948.26964553276662</v>
      </c>
      <c r="Q1879" t="s">
        <v>42663</v>
      </c>
      <c r="R1879" t="s">
        <v>42664</v>
      </c>
      <c r="S1879" t="s">
        <v>42665</v>
      </c>
      <c r="T1879" t="s">
        <v>42666</v>
      </c>
      <c r="U1879" t="s">
        <v>42667</v>
      </c>
      <c r="V1879" t="s">
        <v>42668</v>
      </c>
      <c r="W1879" t="s">
        <v>42669</v>
      </c>
      <c r="X1879" t="s">
        <v>42670</v>
      </c>
      <c r="Y1879" t="s">
        <v>42671</v>
      </c>
    </row>
    <row r="1880" spans="1:25" x14ac:dyDescent="0.3">
      <c r="A1880">
        <v>93950</v>
      </c>
      <c r="B1880" t="s">
        <v>42672</v>
      </c>
      <c r="C1880" t="s">
        <v>42673</v>
      </c>
      <c r="D1880" t="s">
        <v>42674</v>
      </c>
      <c r="E1880" t="s">
        <v>42675</v>
      </c>
      <c r="F1880" t="s">
        <v>42676</v>
      </c>
      <c r="G1880" t="s">
        <v>42677</v>
      </c>
      <c r="H1880" t="s">
        <v>42678</v>
      </c>
      <c r="I1880" t="s">
        <v>42679</v>
      </c>
      <c r="J1880" t="s">
        <v>42680</v>
      </c>
      <c r="K1880" t="s">
        <v>42681</v>
      </c>
      <c r="L1880" t="s">
        <v>42682</v>
      </c>
      <c r="M1880" t="s">
        <v>42683</v>
      </c>
      <c r="N1880" t="s">
        <v>42684</v>
      </c>
      <c r="O1880" t="s">
        <v>42685</v>
      </c>
      <c r="P1880">
        <f>-544.428580359548 -33.5086185377309 -369.067156077089</f>
        <v>-947.00435497436797</v>
      </c>
      <c r="Q1880" t="s">
        <v>42686</v>
      </c>
      <c r="R1880" t="s">
        <v>42687</v>
      </c>
      <c r="S1880" t="s">
        <v>42688</v>
      </c>
      <c r="T1880" t="s">
        <v>42689</v>
      </c>
      <c r="U1880" t="s">
        <v>42690</v>
      </c>
      <c r="V1880" t="s">
        <v>42691</v>
      </c>
      <c r="W1880" t="s">
        <v>42692</v>
      </c>
      <c r="X1880" t="s">
        <v>42693</v>
      </c>
      <c r="Y1880" t="s">
        <v>42694</v>
      </c>
    </row>
    <row r="1881" spans="1:25" x14ac:dyDescent="0.3">
      <c r="A1881">
        <v>94000</v>
      </c>
      <c r="B1881" t="s">
        <v>42695</v>
      </c>
      <c r="C1881" t="s">
        <v>42696</v>
      </c>
      <c r="D1881" t="s">
        <v>42697</v>
      </c>
      <c r="E1881" t="s">
        <v>42698</v>
      </c>
      <c r="F1881" t="s">
        <v>42699</v>
      </c>
      <c r="G1881" t="s">
        <v>42700</v>
      </c>
      <c r="H1881" t="s">
        <v>42701</v>
      </c>
      <c r="I1881" t="s">
        <v>42702</v>
      </c>
      <c r="J1881" t="s">
        <v>42703</v>
      </c>
      <c r="K1881" t="s">
        <v>42704</v>
      </c>
      <c r="L1881" t="s">
        <v>42705</v>
      </c>
      <c r="M1881" t="s">
        <v>42706</v>
      </c>
      <c r="N1881" t="s">
        <v>42707</v>
      </c>
      <c r="O1881" t="s">
        <v>42708</v>
      </c>
      <c r="P1881">
        <f>-543.901544747276 -33.2884797224449 -369.142628712251</f>
        <v>-946.33265318197186</v>
      </c>
      <c r="Q1881" t="s">
        <v>42709</v>
      </c>
      <c r="R1881" t="s">
        <v>42710</v>
      </c>
      <c r="S1881" t="s">
        <v>42711</v>
      </c>
      <c r="T1881" t="s">
        <v>42712</v>
      </c>
      <c r="U1881" t="s">
        <v>42713</v>
      </c>
      <c r="V1881" t="s">
        <v>42714</v>
      </c>
      <c r="W1881" t="s">
        <v>42715</v>
      </c>
      <c r="X1881" t="s">
        <v>42716</v>
      </c>
      <c r="Y1881" t="s">
        <v>42717</v>
      </c>
    </row>
    <row r="1882" spans="1:25" x14ac:dyDescent="0.3">
      <c r="A1882">
        <v>94050</v>
      </c>
      <c r="B1882" t="s">
        <v>42718</v>
      </c>
      <c r="C1882" t="s">
        <v>42719</v>
      </c>
      <c r="D1882" t="s">
        <v>42720</v>
      </c>
      <c r="E1882" t="s">
        <v>42721</v>
      </c>
      <c r="F1882" t="s">
        <v>42722</v>
      </c>
      <c r="G1882" t="s">
        <v>42723</v>
      </c>
      <c r="H1882" t="s">
        <v>42724</v>
      </c>
      <c r="I1882" t="s">
        <v>42725</v>
      </c>
      <c r="J1882" t="s">
        <v>42726</v>
      </c>
      <c r="K1882" t="s">
        <v>42727</v>
      </c>
      <c r="L1882" t="s">
        <v>42728</v>
      </c>
      <c r="M1882" t="s">
        <v>42729</v>
      </c>
      <c r="N1882" t="s">
        <v>42730</v>
      </c>
      <c r="O1882" t="s">
        <v>42731</v>
      </c>
      <c r="P1882">
        <f>-543.43797733519 -33.0437473474442 -369.221371240631</f>
        <v>-945.70309592326521</v>
      </c>
      <c r="Q1882" t="s">
        <v>42732</v>
      </c>
      <c r="R1882" t="s">
        <v>42733</v>
      </c>
      <c r="S1882" t="s">
        <v>42734</v>
      </c>
      <c r="T1882" t="s">
        <v>42735</v>
      </c>
      <c r="U1882" t="s">
        <v>42736</v>
      </c>
      <c r="V1882" t="s">
        <v>42737</v>
      </c>
      <c r="W1882" t="s">
        <v>42738</v>
      </c>
      <c r="X1882" t="s">
        <v>42739</v>
      </c>
      <c r="Y1882" t="s">
        <v>42740</v>
      </c>
    </row>
    <row r="1883" spans="1:25" x14ac:dyDescent="0.3">
      <c r="A1883">
        <v>94100</v>
      </c>
      <c r="B1883" t="s">
        <v>42741</v>
      </c>
      <c r="C1883" t="s">
        <v>42742</v>
      </c>
      <c r="D1883" t="s">
        <v>42743</v>
      </c>
      <c r="E1883" t="s">
        <v>42744</v>
      </c>
      <c r="F1883" t="s">
        <v>42745</v>
      </c>
      <c r="G1883" t="s">
        <v>42746</v>
      </c>
      <c r="H1883" t="s">
        <v>42747</v>
      </c>
      <c r="I1883" t="s">
        <v>42748</v>
      </c>
      <c r="J1883" t="s">
        <v>42749</v>
      </c>
      <c r="K1883" t="s">
        <v>42750</v>
      </c>
      <c r="L1883" t="s">
        <v>42751</v>
      </c>
      <c r="M1883" t="s">
        <v>42752</v>
      </c>
      <c r="N1883" t="s">
        <v>42753</v>
      </c>
      <c r="O1883" t="s">
        <v>42754</v>
      </c>
      <c r="P1883">
        <f>-542.498520796724 -32.5694907341503 -369.189656969241</f>
        <v>-944.25766850011541</v>
      </c>
      <c r="Q1883" t="s">
        <v>42755</v>
      </c>
      <c r="R1883" t="s">
        <v>42756</v>
      </c>
      <c r="S1883" t="s">
        <v>42757</v>
      </c>
      <c r="T1883" t="s">
        <v>42758</v>
      </c>
      <c r="U1883" t="s">
        <v>42759</v>
      </c>
      <c r="V1883" t="s">
        <v>42760</v>
      </c>
      <c r="W1883" t="s">
        <v>42761</v>
      </c>
      <c r="X1883" t="s">
        <v>42762</v>
      </c>
      <c r="Y1883" t="s">
        <v>42763</v>
      </c>
    </row>
    <row r="1884" spans="1:25" x14ac:dyDescent="0.3">
      <c r="A1884">
        <v>94150</v>
      </c>
      <c r="B1884" t="s">
        <v>42764</v>
      </c>
      <c r="C1884" t="s">
        <v>42765</v>
      </c>
      <c r="D1884" t="s">
        <v>42766</v>
      </c>
      <c r="E1884" t="s">
        <v>42767</v>
      </c>
      <c r="F1884" t="s">
        <v>42768</v>
      </c>
      <c r="G1884" t="s">
        <v>42769</v>
      </c>
      <c r="H1884" t="s">
        <v>42770</v>
      </c>
      <c r="I1884" t="s">
        <v>42771</v>
      </c>
      <c r="J1884" t="s">
        <v>42772</v>
      </c>
      <c r="K1884" t="s">
        <v>42773</v>
      </c>
      <c r="L1884" t="s">
        <v>42774</v>
      </c>
      <c r="M1884" t="s">
        <v>42775</v>
      </c>
      <c r="N1884" t="s">
        <v>42776</v>
      </c>
      <c r="O1884" t="s">
        <v>42777</v>
      </c>
      <c r="P1884">
        <f>-541.355663746662 -31.7925807240213 -369.148124402686</f>
        <v>-942.29636887336926</v>
      </c>
      <c r="Q1884" t="s">
        <v>42778</v>
      </c>
      <c r="R1884" t="s">
        <v>42779</v>
      </c>
      <c r="S1884" t="s">
        <v>42780</v>
      </c>
      <c r="T1884" t="s">
        <v>42781</v>
      </c>
      <c r="U1884" t="s">
        <v>42782</v>
      </c>
      <c r="V1884" t="s">
        <v>42783</v>
      </c>
      <c r="W1884" t="s">
        <v>42784</v>
      </c>
      <c r="X1884" t="s">
        <v>42785</v>
      </c>
      <c r="Y1884" t="s">
        <v>42786</v>
      </c>
    </row>
    <row r="1885" spans="1:25" x14ac:dyDescent="0.3">
      <c r="A1885">
        <v>94200</v>
      </c>
      <c r="B1885" t="s">
        <v>42787</v>
      </c>
      <c r="C1885" t="s">
        <v>42788</v>
      </c>
      <c r="D1885" t="s">
        <v>42789</v>
      </c>
      <c r="E1885" t="s">
        <v>42790</v>
      </c>
      <c r="F1885" t="s">
        <v>42791</v>
      </c>
      <c r="G1885" t="s">
        <v>42792</v>
      </c>
      <c r="H1885" t="s">
        <v>42793</v>
      </c>
      <c r="I1885" t="s">
        <v>42794</v>
      </c>
      <c r="J1885" t="s">
        <v>42795</v>
      </c>
      <c r="K1885" t="s">
        <v>42796</v>
      </c>
      <c r="L1885" t="s">
        <v>42797</v>
      </c>
      <c r="M1885" t="s">
        <v>42798</v>
      </c>
      <c r="N1885" t="s">
        <v>42799</v>
      </c>
      <c r="O1885" t="s">
        <v>42800</v>
      </c>
      <c r="P1885">
        <f>-541.035866144277 -31.6586784498932 -369.086326730417</f>
        <v>-941.78087132458711</v>
      </c>
      <c r="Q1885" t="s">
        <v>42801</v>
      </c>
      <c r="R1885" t="s">
        <v>42802</v>
      </c>
      <c r="S1885" t="s">
        <v>42803</v>
      </c>
      <c r="T1885" t="s">
        <v>42804</v>
      </c>
      <c r="U1885" t="s">
        <v>42805</v>
      </c>
      <c r="V1885" t="s">
        <v>42806</v>
      </c>
      <c r="W1885" t="s">
        <v>42807</v>
      </c>
      <c r="X1885" t="s">
        <v>42808</v>
      </c>
      <c r="Y1885" t="s">
        <v>42809</v>
      </c>
    </row>
    <row r="1886" spans="1:25" x14ac:dyDescent="0.3">
      <c r="A1886">
        <v>94250</v>
      </c>
      <c r="B1886" t="s">
        <v>42810</v>
      </c>
      <c r="C1886" t="s">
        <v>42811</v>
      </c>
      <c r="D1886" t="s">
        <v>42812</v>
      </c>
      <c r="E1886" t="s">
        <v>42813</v>
      </c>
      <c r="F1886" t="s">
        <v>42814</v>
      </c>
      <c r="G1886" t="s">
        <v>42815</v>
      </c>
      <c r="H1886" t="s">
        <v>42816</v>
      </c>
      <c r="I1886" t="s">
        <v>42817</v>
      </c>
      <c r="J1886" t="s">
        <v>42818</v>
      </c>
      <c r="K1886" t="s">
        <v>42819</v>
      </c>
      <c r="L1886" t="s">
        <v>42820</v>
      </c>
      <c r="M1886" t="s">
        <v>42821</v>
      </c>
      <c r="N1886" t="s">
        <v>42822</v>
      </c>
      <c r="O1886" t="s">
        <v>42823</v>
      </c>
      <c r="P1886">
        <f>-540.719153171844 -31.6263128058172 -368.861763040897</f>
        <v>-941.20722901855822</v>
      </c>
      <c r="Q1886" t="s">
        <v>42824</v>
      </c>
      <c r="R1886" t="s">
        <v>42825</v>
      </c>
      <c r="S1886" t="s">
        <v>42826</v>
      </c>
      <c r="T1886" t="s">
        <v>42827</v>
      </c>
      <c r="U1886" t="s">
        <v>42828</v>
      </c>
      <c r="V1886" t="s">
        <v>42829</v>
      </c>
      <c r="W1886" t="s">
        <v>42830</v>
      </c>
      <c r="X1886" t="s">
        <v>42831</v>
      </c>
      <c r="Y1886" t="s">
        <v>42832</v>
      </c>
    </row>
    <row r="1887" spans="1:25" x14ac:dyDescent="0.3">
      <c r="A1887">
        <v>94300</v>
      </c>
      <c r="B1887" t="s">
        <v>42833</v>
      </c>
      <c r="C1887" t="s">
        <v>42834</v>
      </c>
      <c r="D1887" t="s">
        <v>42835</v>
      </c>
      <c r="E1887" t="s">
        <v>42836</v>
      </c>
      <c r="F1887" t="s">
        <v>42837</v>
      </c>
      <c r="G1887" t="s">
        <v>42838</v>
      </c>
      <c r="H1887" t="s">
        <v>42839</v>
      </c>
      <c r="I1887" t="s">
        <v>42840</v>
      </c>
      <c r="J1887" t="s">
        <v>42841</v>
      </c>
      <c r="K1887" t="s">
        <v>42842</v>
      </c>
      <c r="L1887" t="s">
        <v>42843</v>
      </c>
      <c r="M1887" t="s">
        <v>42844</v>
      </c>
      <c r="N1887" t="s">
        <v>42845</v>
      </c>
      <c r="O1887" t="s">
        <v>42846</v>
      </c>
      <c r="P1887">
        <f>-540.722380024986 -31.792653848451 -368.663077129598</f>
        <v>-941.17811100303493</v>
      </c>
      <c r="Q1887" t="s">
        <v>42847</v>
      </c>
      <c r="R1887" t="s">
        <v>42848</v>
      </c>
      <c r="S1887" t="s">
        <v>42849</v>
      </c>
      <c r="T1887" t="s">
        <v>42850</v>
      </c>
      <c r="U1887" t="s">
        <v>42851</v>
      </c>
      <c r="V1887" t="s">
        <v>42852</v>
      </c>
      <c r="W1887" t="s">
        <v>42853</v>
      </c>
      <c r="X1887" t="s">
        <v>42854</v>
      </c>
      <c r="Y1887" t="s">
        <v>42855</v>
      </c>
    </row>
    <row r="1888" spans="1:25" x14ac:dyDescent="0.3">
      <c r="A1888">
        <v>94350</v>
      </c>
      <c r="B1888" t="s">
        <v>42856</v>
      </c>
      <c r="C1888" t="s">
        <v>42857</v>
      </c>
      <c r="D1888" t="s">
        <v>42858</v>
      </c>
      <c r="E1888" t="s">
        <v>42859</v>
      </c>
      <c r="F1888" t="s">
        <v>42860</v>
      </c>
      <c r="G1888" t="s">
        <v>42861</v>
      </c>
      <c r="H1888" t="s">
        <v>42862</v>
      </c>
      <c r="I1888" t="s">
        <v>42863</v>
      </c>
      <c r="J1888" t="s">
        <v>42864</v>
      </c>
      <c r="K1888" t="s">
        <v>42865</v>
      </c>
      <c r="L1888" t="s">
        <v>42866</v>
      </c>
      <c r="M1888" t="s">
        <v>42867</v>
      </c>
      <c r="N1888" t="s">
        <v>42868</v>
      </c>
      <c r="O1888" t="s">
        <v>42869</v>
      </c>
      <c r="P1888">
        <f>-541.235635854231 -31.9815954100823 -367.990892996169</f>
        <v>-941.20812426048224</v>
      </c>
      <c r="Q1888" t="s">
        <v>42870</v>
      </c>
      <c r="R1888" t="s">
        <v>42871</v>
      </c>
      <c r="S1888" t="s">
        <v>42872</v>
      </c>
      <c r="T1888" t="s">
        <v>42873</v>
      </c>
      <c r="U1888" t="s">
        <v>42874</v>
      </c>
      <c r="V1888" t="s">
        <v>42875</v>
      </c>
      <c r="W1888" t="s">
        <v>42876</v>
      </c>
      <c r="X1888" t="s">
        <v>42877</v>
      </c>
      <c r="Y1888" t="s">
        <v>42878</v>
      </c>
    </row>
    <row r="1889" spans="1:25" x14ac:dyDescent="0.3">
      <c r="A1889">
        <v>94400</v>
      </c>
      <c r="B1889" t="s">
        <v>42879</v>
      </c>
      <c r="C1889" t="s">
        <v>42880</v>
      </c>
      <c r="D1889" t="s">
        <v>42881</v>
      </c>
      <c r="E1889" t="s">
        <v>42882</v>
      </c>
      <c r="F1889" t="s">
        <v>42883</v>
      </c>
      <c r="G1889" t="s">
        <v>42884</v>
      </c>
      <c r="H1889" t="s">
        <v>42885</v>
      </c>
      <c r="I1889" t="s">
        <v>42886</v>
      </c>
      <c r="J1889" t="s">
        <v>42887</v>
      </c>
      <c r="K1889" t="s">
        <v>42888</v>
      </c>
      <c r="L1889" t="s">
        <v>42889</v>
      </c>
      <c r="M1889" t="s">
        <v>42890</v>
      </c>
      <c r="N1889" t="s">
        <v>42891</v>
      </c>
      <c r="O1889" t="s">
        <v>42892</v>
      </c>
      <c r="P1889">
        <f>-541.526849141975 -31.491491082043 -367.715697123272</f>
        <v>-940.73403734729004</v>
      </c>
      <c r="Q1889" t="s">
        <v>42893</v>
      </c>
      <c r="R1889" t="s">
        <v>42894</v>
      </c>
      <c r="S1889" t="s">
        <v>42895</v>
      </c>
      <c r="T1889" t="s">
        <v>42896</v>
      </c>
      <c r="U1889" t="s">
        <v>42897</v>
      </c>
      <c r="V1889" t="s">
        <v>42898</v>
      </c>
      <c r="W1889" t="s">
        <v>42899</v>
      </c>
      <c r="X1889" t="s">
        <v>42900</v>
      </c>
      <c r="Y1889" t="s">
        <v>42901</v>
      </c>
    </row>
    <row r="1890" spans="1:25" x14ac:dyDescent="0.3">
      <c r="A1890">
        <v>94450</v>
      </c>
      <c r="B1890" t="s">
        <v>42902</v>
      </c>
      <c r="C1890" t="s">
        <v>42903</v>
      </c>
      <c r="D1890" t="s">
        <v>42904</v>
      </c>
      <c r="E1890" t="s">
        <v>42905</v>
      </c>
      <c r="F1890" t="s">
        <v>42906</v>
      </c>
      <c r="G1890" t="s">
        <v>42907</v>
      </c>
      <c r="H1890" t="s">
        <v>42908</v>
      </c>
      <c r="I1890" t="s">
        <v>42909</v>
      </c>
      <c r="J1890" t="s">
        <v>42910</v>
      </c>
      <c r="K1890" t="s">
        <v>42911</v>
      </c>
      <c r="L1890" t="s">
        <v>42912</v>
      </c>
      <c r="M1890" t="s">
        <v>42913</v>
      </c>
      <c r="N1890" t="s">
        <v>42914</v>
      </c>
      <c r="O1890" t="s">
        <v>42915</v>
      </c>
      <c r="P1890">
        <f>-541.7257732246 -31.005700131929 -367.595369764268</f>
        <v>-940.32684312079687</v>
      </c>
      <c r="Q1890" t="s">
        <v>42916</v>
      </c>
      <c r="R1890" t="s">
        <v>42917</v>
      </c>
      <c r="S1890" t="s">
        <v>42918</v>
      </c>
      <c r="T1890" t="s">
        <v>42919</v>
      </c>
      <c r="U1890" t="s">
        <v>42920</v>
      </c>
      <c r="V1890" t="s">
        <v>42921</v>
      </c>
      <c r="W1890" t="s">
        <v>42922</v>
      </c>
      <c r="X1890" t="s">
        <v>42923</v>
      </c>
      <c r="Y1890" t="s">
        <v>42924</v>
      </c>
    </row>
    <row r="1891" spans="1:25" x14ac:dyDescent="0.3">
      <c r="A1891">
        <v>94500</v>
      </c>
      <c r="B1891" t="s">
        <v>42925</v>
      </c>
      <c r="C1891" t="s">
        <v>42926</v>
      </c>
      <c r="D1891" t="s">
        <v>42927</v>
      </c>
      <c r="E1891" t="s">
        <v>42928</v>
      </c>
      <c r="F1891" t="s">
        <v>42929</v>
      </c>
      <c r="G1891" t="s">
        <v>42930</v>
      </c>
      <c r="H1891" t="s">
        <v>42931</v>
      </c>
      <c r="I1891" t="s">
        <v>42932</v>
      </c>
      <c r="J1891" t="s">
        <v>42933</v>
      </c>
      <c r="K1891" t="s">
        <v>42934</v>
      </c>
      <c r="L1891" t="s">
        <v>42935</v>
      </c>
      <c r="M1891" t="s">
        <v>42936</v>
      </c>
      <c r="N1891" t="s">
        <v>42937</v>
      </c>
      <c r="O1891" t="s">
        <v>42938</v>
      </c>
      <c r="P1891">
        <f>-542.192278433344 -30.9452125732541 -367.197141074118</f>
        <v>-940.33463208071612</v>
      </c>
      <c r="Q1891" t="s">
        <v>42939</v>
      </c>
      <c r="R1891" t="s">
        <v>42940</v>
      </c>
      <c r="S1891" t="s">
        <v>42941</v>
      </c>
      <c r="T1891" t="s">
        <v>42942</v>
      </c>
      <c r="U1891" t="s">
        <v>42943</v>
      </c>
      <c r="V1891" t="s">
        <v>42944</v>
      </c>
      <c r="W1891" t="s">
        <v>42945</v>
      </c>
      <c r="X1891" t="s">
        <v>42946</v>
      </c>
      <c r="Y1891" t="s">
        <v>42947</v>
      </c>
    </row>
    <row r="1892" spans="1:25" x14ac:dyDescent="0.3">
      <c r="A1892">
        <v>94550</v>
      </c>
      <c r="B1892" t="s">
        <v>42948</v>
      </c>
      <c r="C1892" t="s">
        <v>42949</v>
      </c>
      <c r="D1892" t="s">
        <v>42950</v>
      </c>
      <c r="E1892" t="s">
        <v>42951</v>
      </c>
      <c r="F1892" t="s">
        <v>42952</v>
      </c>
      <c r="G1892" t="s">
        <v>42953</v>
      </c>
      <c r="H1892" t="s">
        <v>42954</v>
      </c>
      <c r="I1892" t="s">
        <v>42955</v>
      </c>
      <c r="J1892" t="s">
        <v>42956</v>
      </c>
      <c r="K1892" t="s">
        <v>42957</v>
      </c>
      <c r="L1892" t="s">
        <v>42958</v>
      </c>
      <c r="M1892" t="s">
        <v>42959</v>
      </c>
      <c r="N1892" t="s">
        <v>42960</v>
      </c>
      <c r="O1892" t="s">
        <v>42961</v>
      </c>
      <c r="P1892">
        <f>-542.164057638501 -31.49246498803 -367.024588039859</f>
        <v>-940.68111066638994</v>
      </c>
      <c r="Q1892" t="s">
        <v>42962</v>
      </c>
      <c r="R1892" t="s">
        <v>42963</v>
      </c>
      <c r="S1892" t="s">
        <v>42964</v>
      </c>
      <c r="T1892" t="s">
        <v>42965</v>
      </c>
      <c r="U1892" t="s">
        <v>42966</v>
      </c>
      <c r="V1892" t="s">
        <v>42967</v>
      </c>
      <c r="W1892" t="s">
        <v>42968</v>
      </c>
      <c r="X1892" t="s">
        <v>42969</v>
      </c>
      <c r="Y1892" t="s">
        <v>42970</v>
      </c>
    </row>
    <row r="1893" spans="1:25" x14ac:dyDescent="0.3">
      <c r="A1893">
        <v>94600</v>
      </c>
      <c r="B1893" t="s">
        <v>42971</v>
      </c>
      <c r="C1893" t="s">
        <v>42972</v>
      </c>
      <c r="D1893" t="s">
        <v>42973</v>
      </c>
      <c r="E1893" t="s">
        <v>42974</v>
      </c>
      <c r="F1893" t="s">
        <v>42975</v>
      </c>
      <c r="G1893" t="s">
        <v>42976</v>
      </c>
      <c r="H1893" t="s">
        <v>42977</v>
      </c>
      <c r="I1893" t="s">
        <v>42978</v>
      </c>
      <c r="J1893" t="s">
        <v>42979</v>
      </c>
      <c r="K1893" t="s">
        <v>42980</v>
      </c>
      <c r="L1893" t="s">
        <v>42981</v>
      </c>
      <c r="M1893" t="s">
        <v>42982</v>
      </c>
      <c r="N1893" t="s">
        <v>42983</v>
      </c>
      <c r="O1893" t="s">
        <v>42984</v>
      </c>
      <c r="P1893">
        <f>-542.012252515667 -31.5725376821049 -366.853829584395</f>
        <v>-940.43861978216682</v>
      </c>
      <c r="Q1893" t="s">
        <v>42985</v>
      </c>
      <c r="R1893" t="s">
        <v>42986</v>
      </c>
      <c r="S1893" t="s">
        <v>42987</v>
      </c>
      <c r="T1893" t="s">
        <v>42988</v>
      </c>
      <c r="U1893" t="s">
        <v>42989</v>
      </c>
      <c r="V1893" t="s">
        <v>42990</v>
      </c>
      <c r="W1893" t="s">
        <v>42991</v>
      </c>
      <c r="X1893" t="s">
        <v>42992</v>
      </c>
      <c r="Y1893" t="s">
        <v>42993</v>
      </c>
    </row>
    <row r="1894" spans="1:25" x14ac:dyDescent="0.3">
      <c r="A1894">
        <v>94650</v>
      </c>
      <c r="B1894" t="s">
        <v>42994</v>
      </c>
      <c r="C1894" t="s">
        <v>42995</v>
      </c>
      <c r="D1894" t="s">
        <v>42996</v>
      </c>
      <c r="E1894" t="s">
        <v>42997</v>
      </c>
      <c r="F1894" t="s">
        <v>42998</v>
      </c>
      <c r="G1894" t="s">
        <v>42999</v>
      </c>
      <c r="H1894" t="s">
        <v>43000</v>
      </c>
      <c r="I1894" t="s">
        <v>43001</v>
      </c>
      <c r="J1894" t="s">
        <v>43002</v>
      </c>
      <c r="K1894" t="s">
        <v>43003</v>
      </c>
      <c r="L1894" t="s">
        <v>43004</v>
      </c>
      <c r="M1894" t="s">
        <v>43005</v>
      </c>
      <c r="N1894" t="s">
        <v>43006</v>
      </c>
      <c r="O1894" t="s">
        <v>43007</v>
      </c>
      <c r="P1894">
        <f>-541.773932545135 -31.3394321609014 -366.782320883884</f>
        <v>-939.8956855899205</v>
      </c>
      <c r="Q1894" t="s">
        <v>43008</v>
      </c>
      <c r="R1894" t="s">
        <v>43009</v>
      </c>
      <c r="S1894" t="s">
        <v>43010</v>
      </c>
      <c r="T1894" t="s">
        <v>43011</v>
      </c>
      <c r="U1894" t="s">
        <v>43012</v>
      </c>
      <c r="V1894" t="s">
        <v>43013</v>
      </c>
      <c r="W1894" t="s">
        <v>43014</v>
      </c>
      <c r="X1894" t="s">
        <v>43015</v>
      </c>
      <c r="Y1894" t="s">
        <v>43016</v>
      </c>
    </row>
    <row r="1895" spans="1:25" x14ac:dyDescent="0.3">
      <c r="A1895">
        <v>94700</v>
      </c>
      <c r="B1895" t="s">
        <v>43017</v>
      </c>
      <c r="C1895" t="s">
        <v>43018</v>
      </c>
      <c r="D1895" t="s">
        <v>43019</v>
      </c>
      <c r="E1895" t="s">
        <v>43020</v>
      </c>
      <c r="F1895" t="s">
        <v>43021</v>
      </c>
      <c r="G1895" t="s">
        <v>43022</v>
      </c>
      <c r="H1895" t="s">
        <v>43023</v>
      </c>
      <c r="I1895" t="s">
        <v>43024</v>
      </c>
      <c r="J1895" t="s">
        <v>43025</v>
      </c>
      <c r="K1895" t="s">
        <v>43026</v>
      </c>
      <c r="L1895" t="s">
        <v>43027</v>
      </c>
      <c r="M1895" t="s">
        <v>43028</v>
      </c>
      <c r="N1895" t="s">
        <v>43029</v>
      </c>
      <c r="O1895" t="s">
        <v>43030</v>
      </c>
      <c r="P1895">
        <f>-541.578874431642 -31.0095090855743 -366.916317478295</f>
        <v>-939.50470099551137</v>
      </c>
      <c r="Q1895" t="s">
        <v>43031</v>
      </c>
      <c r="R1895" t="s">
        <v>43032</v>
      </c>
      <c r="S1895" t="s">
        <v>43033</v>
      </c>
      <c r="T1895" t="s">
        <v>43034</v>
      </c>
      <c r="U1895" t="s">
        <v>43035</v>
      </c>
      <c r="V1895" t="s">
        <v>43036</v>
      </c>
      <c r="W1895" t="s">
        <v>43037</v>
      </c>
      <c r="X1895" t="s">
        <v>43038</v>
      </c>
      <c r="Y1895" t="s">
        <v>43039</v>
      </c>
    </row>
    <row r="1896" spans="1:25" x14ac:dyDescent="0.3">
      <c r="A1896">
        <v>94750</v>
      </c>
      <c r="B1896" t="s">
        <v>43040</v>
      </c>
      <c r="C1896" t="s">
        <v>43041</v>
      </c>
      <c r="D1896" t="s">
        <v>43042</v>
      </c>
      <c r="E1896" t="s">
        <v>43043</v>
      </c>
      <c r="F1896" t="s">
        <v>43044</v>
      </c>
      <c r="G1896" t="s">
        <v>43045</v>
      </c>
      <c r="H1896" t="s">
        <v>43046</v>
      </c>
      <c r="I1896" t="s">
        <v>43047</v>
      </c>
      <c r="J1896" t="s">
        <v>43048</v>
      </c>
      <c r="K1896" t="s">
        <v>43049</v>
      </c>
      <c r="L1896" t="s">
        <v>43050</v>
      </c>
      <c r="M1896" t="s">
        <v>43051</v>
      </c>
      <c r="N1896" t="s">
        <v>43052</v>
      </c>
      <c r="O1896" t="s">
        <v>43053</v>
      </c>
      <c r="P1896">
        <f>-541.493893142576 -30.6616304793683 -367.104575556802</f>
        <v>-939.26009917874626</v>
      </c>
      <c r="Q1896" t="s">
        <v>43054</v>
      </c>
      <c r="R1896" t="s">
        <v>43055</v>
      </c>
      <c r="S1896" t="s">
        <v>43056</v>
      </c>
      <c r="T1896" t="s">
        <v>43057</v>
      </c>
      <c r="U1896" t="s">
        <v>43058</v>
      </c>
      <c r="V1896" t="s">
        <v>43059</v>
      </c>
      <c r="W1896" t="s">
        <v>43060</v>
      </c>
      <c r="X1896" t="s">
        <v>43061</v>
      </c>
      <c r="Y1896" t="s">
        <v>43062</v>
      </c>
    </row>
    <row r="1897" spans="1:25" x14ac:dyDescent="0.3">
      <c r="A1897">
        <v>94800</v>
      </c>
      <c r="B1897" t="s">
        <v>43063</v>
      </c>
      <c r="C1897" t="s">
        <v>43064</v>
      </c>
      <c r="D1897" t="s">
        <v>43065</v>
      </c>
      <c r="E1897" t="s">
        <v>43066</v>
      </c>
      <c r="F1897" t="s">
        <v>43067</v>
      </c>
      <c r="G1897" t="s">
        <v>43068</v>
      </c>
      <c r="H1897" t="s">
        <v>43069</v>
      </c>
      <c r="I1897" t="s">
        <v>43070</v>
      </c>
      <c r="J1897" t="s">
        <v>43071</v>
      </c>
      <c r="K1897" t="s">
        <v>43072</v>
      </c>
      <c r="L1897" t="s">
        <v>43073</v>
      </c>
      <c r="M1897" t="s">
        <v>43074</v>
      </c>
      <c r="N1897" t="s">
        <v>43075</v>
      </c>
      <c r="O1897" t="s">
        <v>43076</v>
      </c>
      <c r="P1897">
        <f>-541.587588170826 -30.8646248036687 -367.492823941533</f>
        <v>-939.94503691602768</v>
      </c>
      <c r="Q1897" t="s">
        <v>43077</v>
      </c>
      <c r="R1897" t="s">
        <v>43078</v>
      </c>
      <c r="S1897" t="s">
        <v>43079</v>
      </c>
      <c r="T1897" t="s">
        <v>43080</v>
      </c>
      <c r="U1897" t="s">
        <v>43081</v>
      </c>
      <c r="V1897" t="s">
        <v>43082</v>
      </c>
      <c r="W1897" t="s">
        <v>43083</v>
      </c>
      <c r="X1897" t="s">
        <v>43084</v>
      </c>
      <c r="Y1897" t="s">
        <v>43085</v>
      </c>
    </row>
    <row r="1898" spans="1:25" x14ac:dyDescent="0.3">
      <c r="A1898">
        <v>94850</v>
      </c>
      <c r="B1898" t="s">
        <v>43086</v>
      </c>
      <c r="C1898" t="s">
        <v>43087</v>
      </c>
      <c r="D1898" t="s">
        <v>43088</v>
      </c>
      <c r="E1898" t="s">
        <v>43089</v>
      </c>
      <c r="F1898" t="s">
        <v>43090</v>
      </c>
      <c r="G1898" t="s">
        <v>43091</v>
      </c>
      <c r="H1898" t="s">
        <v>43092</v>
      </c>
      <c r="I1898" t="s">
        <v>43093</v>
      </c>
      <c r="J1898" t="s">
        <v>43094</v>
      </c>
      <c r="K1898" t="s">
        <v>43095</v>
      </c>
      <c r="L1898" t="s">
        <v>43096</v>
      </c>
      <c r="M1898" t="s">
        <v>43097</v>
      </c>
      <c r="N1898" t="s">
        <v>43098</v>
      </c>
      <c r="O1898" t="s">
        <v>43099</v>
      </c>
      <c r="P1898">
        <f>-541.813138339331 -31.4384581173226 -367.723116033867</f>
        <v>-940.97471249052057</v>
      </c>
      <c r="Q1898" t="s">
        <v>43100</v>
      </c>
      <c r="R1898" t="s">
        <v>43101</v>
      </c>
      <c r="S1898" t="s">
        <v>43102</v>
      </c>
      <c r="T1898" t="s">
        <v>43103</v>
      </c>
      <c r="U1898" t="s">
        <v>43104</v>
      </c>
      <c r="V1898" t="s">
        <v>43105</v>
      </c>
      <c r="W1898" t="s">
        <v>43106</v>
      </c>
      <c r="X1898" t="s">
        <v>43107</v>
      </c>
      <c r="Y1898" t="s">
        <v>43108</v>
      </c>
    </row>
    <row r="1899" spans="1:25" x14ac:dyDescent="0.3">
      <c r="A1899">
        <v>94900</v>
      </c>
      <c r="B1899" t="s">
        <v>43109</v>
      </c>
      <c r="C1899" t="s">
        <v>43110</v>
      </c>
      <c r="D1899" t="s">
        <v>43111</v>
      </c>
      <c r="E1899" t="s">
        <v>43112</v>
      </c>
      <c r="F1899" t="s">
        <v>43113</v>
      </c>
      <c r="G1899" t="s">
        <v>43114</v>
      </c>
      <c r="H1899" t="s">
        <v>43115</v>
      </c>
      <c r="I1899" t="s">
        <v>43116</v>
      </c>
      <c r="J1899" t="s">
        <v>43117</v>
      </c>
      <c r="K1899" t="s">
        <v>43118</v>
      </c>
      <c r="L1899" t="s">
        <v>43119</v>
      </c>
      <c r="M1899" t="s">
        <v>43120</v>
      </c>
      <c r="N1899" t="s">
        <v>43121</v>
      </c>
      <c r="O1899" t="s">
        <v>43122</v>
      </c>
      <c r="P1899">
        <f>-542.091530750765 -31.3620455447281 -367.873844856895</f>
        <v>-941.32742115238807</v>
      </c>
      <c r="Q1899" t="s">
        <v>43123</v>
      </c>
      <c r="R1899" t="s">
        <v>43124</v>
      </c>
      <c r="S1899" t="s">
        <v>43125</v>
      </c>
      <c r="T1899" t="s">
        <v>43126</v>
      </c>
      <c r="U1899" t="s">
        <v>43127</v>
      </c>
      <c r="V1899" t="s">
        <v>43128</v>
      </c>
      <c r="W1899" t="s">
        <v>43129</v>
      </c>
      <c r="X1899" t="s">
        <v>43130</v>
      </c>
      <c r="Y1899" t="s">
        <v>43131</v>
      </c>
    </row>
    <row r="1900" spans="1:25" x14ac:dyDescent="0.3">
      <c r="A1900">
        <v>94950</v>
      </c>
      <c r="B1900" t="s">
        <v>43132</v>
      </c>
      <c r="C1900" t="s">
        <v>43133</v>
      </c>
      <c r="D1900" t="s">
        <v>43134</v>
      </c>
      <c r="E1900" t="s">
        <v>43135</v>
      </c>
      <c r="F1900" t="s">
        <v>43136</v>
      </c>
      <c r="G1900" t="s">
        <v>43137</v>
      </c>
      <c r="H1900" t="s">
        <v>43138</v>
      </c>
      <c r="I1900" t="s">
        <v>43139</v>
      </c>
      <c r="J1900" t="s">
        <v>43140</v>
      </c>
      <c r="K1900" t="s">
        <v>43141</v>
      </c>
      <c r="L1900" t="s">
        <v>43142</v>
      </c>
      <c r="M1900" t="s">
        <v>43143</v>
      </c>
      <c r="N1900" t="s">
        <v>43144</v>
      </c>
      <c r="O1900" t="s">
        <v>43145</v>
      </c>
      <c r="P1900">
        <f>-542.415191715366 -31.045596934619 -368.106314548758</f>
        <v>-941.56710319874287</v>
      </c>
      <c r="Q1900" t="s">
        <v>43146</v>
      </c>
      <c r="R1900" t="s">
        <v>43147</v>
      </c>
      <c r="S1900" t="s">
        <v>43148</v>
      </c>
      <c r="T1900" t="s">
        <v>43149</v>
      </c>
      <c r="U1900" t="s">
        <v>43150</v>
      </c>
      <c r="V1900" t="s">
        <v>43151</v>
      </c>
      <c r="W1900" t="s">
        <v>43152</v>
      </c>
      <c r="X1900" t="s">
        <v>43153</v>
      </c>
      <c r="Y1900" t="s">
        <v>43154</v>
      </c>
    </row>
    <row r="1901" spans="1:25" x14ac:dyDescent="0.3">
      <c r="A1901">
        <v>95000</v>
      </c>
      <c r="B1901" t="s">
        <v>43155</v>
      </c>
      <c r="C1901" t="s">
        <v>43156</v>
      </c>
      <c r="D1901" t="s">
        <v>43157</v>
      </c>
      <c r="E1901" t="s">
        <v>43158</v>
      </c>
      <c r="F1901" t="s">
        <v>43159</v>
      </c>
      <c r="G1901" t="s">
        <v>43160</v>
      </c>
      <c r="H1901" t="s">
        <v>43161</v>
      </c>
      <c r="I1901" t="s">
        <v>43162</v>
      </c>
      <c r="J1901" t="s">
        <v>43163</v>
      </c>
      <c r="K1901" t="s">
        <v>43164</v>
      </c>
      <c r="L1901" t="s">
        <v>43165</v>
      </c>
      <c r="M1901" t="s">
        <v>43166</v>
      </c>
      <c r="N1901" t="s">
        <v>43167</v>
      </c>
      <c r="O1901" t="s">
        <v>43168</v>
      </c>
      <c r="P1901">
        <f>-542.775454367655 -30.3001800269519 -368.699981268861</f>
        <v>-941.77561566346799</v>
      </c>
      <c r="Q1901" t="s">
        <v>43169</v>
      </c>
      <c r="R1901" t="s">
        <v>43170</v>
      </c>
      <c r="S1901" t="s">
        <v>43171</v>
      </c>
      <c r="T1901" t="s">
        <v>43172</v>
      </c>
      <c r="U1901" t="s">
        <v>43173</v>
      </c>
      <c r="V1901" t="s">
        <v>43174</v>
      </c>
      <c r="W1901" t="s">
        <v>43175</v>
      </c>
      <c r="X1901" t="s">
        <v>43176</v>
      </c>
      <c r="Y1901" t="s">
        <v>43177</v>
      </c>
    </row>
    <row r="1902" spans="1:25" x14ac:dyDescent="0.3">
      <c r="A1902">
        <v>95050</v>
      </c>
      <c r="B1902" t="s">
        <v>43178</v>
      </c>
      <c r="C1902" t="s">
        <v>43179</v>
      </c>
      <c r="D1902" t="s">
        <v>43180</v>
      </c>
      <c r="E1902" t="s">
        <v>43181</v>
      </c>
      <c r="F1902" t="s">
        <v>43182</v>
      </c>
      <c r="G1902" t="s">
        <v>43183</v>
      </c>
      <c r="H1902" t="s">
        <v>43184</v>
      </c>
      <c r="I1902" t="s">
        <v>43185</v>
      </c>
      <c r="J1902" t="s">
        <v>43186</v>
      </c>
      <c r="K1902" t="s">
        <v>43187</v>
      </c>
      <c r="L1902" t="s">
        <v>43188</v>
      </c>
      <c r="M1902" t="s">
        <v>43189</v>
      </c>
      <c r="N1902" t="s">
        <v>43190</v>
      </c>
      <c r="O1902" t="s">
        <v>43191</v>
      </c>
      <c r="P1902">
        <f>-542.703850749313 -30.1192880107717 -368.999767488137</f>
        <v>-941.82290624822167</v>
      </c>
      <c r="Q1902" t="s">
        <v>43192</v>
      </c>
      <c r="R1902" t="s">
        <v>43193</v>
      </c>
      <c r="S1902" t="s">
        <v>43194</v>
      </c>
      <c r="T1902" t="s">
        <v>43195</v>
      </c>
      <c r="U1902" t="s">
        <v>43196</v>
      </c>
      <c r="V1902" t="s">
        <v>43197</v>
      </c>
      <c r="W1902" t="s">
        <v>43198</v>
      </c>
      <c r="X1902" t="s">
        <v>43199</v>
      </c>
      <c r="Y1902" t="s">
        <v>43200</v>
      </c>
    </row>
    <row r="1903" spans="1:25" x14ac:dyDescent="0.3">
      <c r="A1903">
        <v>95100</v>
      </c>
      <c r="B1903" t="s">
        <v>43201</v>
      </c>
      <c r="C1903" t="s">
        <v>43202</v>
      </c>
      <c r="D1903" t="s">
        <v>43203</v>
      </c>
      <c r="E1903" t="s">
        <v>43204</v>
      </c>
      <c r="F1903" t="s">
        <v>43205</v>
      </c>
      <c r="G1903" t="s">
        <v>43206</v>
      </c>
      <c r="H1903" t="s">
        <v>43207</v>
      </c>
      <c r="I1903" t="s">
        <v>43208</v>
      </c>
      <c r="J1903" t="s">
        <v>43209</v>
      </c>
      <c r="K1903" t="s">
        <v>43210</v>
      </c>
      <c r="L1903" t="s">
        <v>43211</v>
      </c>
      <c r="M1903" t="s">
        <v>43212</v>
      </c>
      <c r="N1903" t="s">
        <v>43213</v>
      </c>
      <c r="O1903" t="s">
        <v>43214</v>
      </c>
      <c r="P1903">
        <f>-542.288296666624 -30.1226326912524 -369.495477911763</f>
        <v>-941.90640726963943</v>
      </c>
      <c r="Q1903" t="s">
        <v>43215</v>
      </c>
      <c r="R1903" t="s">
        <v>43216</v>
      </c>
      <c r="S1903" t="s">
        <v>43217</v>
      </c>
      <c r="T1903" t="s">
        <v>43218</v>
      </c>
      <c r="U1903" t="s">
        <v>43219</v>
      </c>
      <c r="V1903" t="s">
        <v>43220</v>
      </c>
      <c r="W1903" t="s">
        <v>43221</v>
      </c>
      <c r="X1903" t="s">
        <v>43222</v>
      </c>
      <c r="Y1903" t="s">
        <v>43223</v>
      </c>
    </row>
    <row r="1904" spans="1:25" x14ac:dyDescent="0.3">
      <c r="A1904">
        <v>95150</v>
      </c>
      <c r="B1904" t="s">
        <v>43224</v>
      </c>
      <c r="C1904" t="s">
        <v>43225</v>
      </c>
      <c r="D1904" t="s">
        <v>43226</v>
      </c>
      <c r="E1904" t="s">
        <v>43227</v>
      </c>
      <c r="F1904" t="s">
        <v>43228</v>
      </c>
      <c r="G1904" t="s">
        <v>43229</v>
      </c>
      <c r="H1904" t="s">
        <v>43230</v>
      </c>
      <c r="I1904" t="s">
        <v>43231</v>
      </c>
      <c r="J1904" t="s">
        <v>43232</v>
      </c>
      <c r="K1904" t="s">
        <v>43233</v>
      </c>
      <c r="L1904" t="s">
        <v>43234</v>
      </c>
      <c r="M1904" t="s">
        <v>43235</v>
      </c>
      <c r="N1904" t="s">
        <v>43236</v>
      </c>
      <c r="O1904" t="s">
        <v>43237</v>
      </c>
      <c r="P1904">
        <f>-541.513585824643 -30.6584090980643 -369.952008901649</f>
        <v>-942.12400382435635</v>
      </c>
      <c r="Q1904" t="s">
        <v>43238</v>
      </c>
      <c r="R1904" t="s">
        <v>43239</v>
      </c>
      <c r="S1904" t="s">
        <v>43240</v>
      </c>
      <c r="T1904" t="s">
        <v>43241</v>
      </c>
      <c r="U1904" t="s">
        <v>43242</v>
      </c>
      <c r="V1904" t="s">
        <v>43243</v>
      </c>
      <c r="W1904" t="s">
        <v>43244</v>
      </c>
      <c r="X1904" t="s">
        <v>43245</v>
      </c>
      <c r="Y1904" t="s">
        <v>43246</v>
      </c>
    </row>
    <row r="1905" spans="1:25" x14ac:dyDescent="0.3">
      <c r="A1905">
        <v>95200</v>
      </c>
      <c r="B1905" t="s">
        <v>43247</v>
      </c>
      <c r="C1905" t="s">
        <v>43248</v>
      </c>
      <c r="D1905" t="s">
        <v>43249</v>
      </c>
      <c r="E1905" t="s">
        <v>43250</v>
      </c>
      <c r="F1905" t="s">
        <v>43251</v>
      </c>
      <c r="G1905" t="s">
        <v>43252</v>
      </c>
      <c r="H1905" t="s">
        <v>43253</v>
      </c>
      <c r="I1905" t="s">
        <v>43254</v>
      </c>
      <c r="J1905" t="s">
        <v>43255</v>
      </c>
      <c r="K1905" t="s">
        <v>43256</v>
      </c>
      <c r="L1905" t="s">
        <v>43257</v>
      </c>
      <c r="M1905" t="s">
        <v>43258</v>
      </c>
      <c r="N1905" t="s">
        <v>43259</v>
      </c>
      <c r="O1905" t="s">
        <v>43260</v>
      </c>
      <c r="P1905">
        <f>-541.218841418993 -30.6889272104706 -370.113434167775</f>
        <v>-942.02120279723863</v>
      </c>
      <c r="Q1905" t="s">
        <v>43261</v>
      </c>
      <c r="R1905" t="s">
        <v>43262</v>
      </c>
      <c r="S1905" t="s">
        <v>43263</v>
      </c>
      <c r="T1905" t="s">
        <v>43264</v>
      </c>
      <c r="U1905" t="s">
        <v>43265</v>
      </c>
      <c r="V1905" t="s">
        <v>43266</v>
      </c>
      <c r="W1905" t="s">
        <v>43267</v>
      </c>
      <c r="X1905" t="s">
        <v>43268</v>
      </c>
      <c r="Y1905" t="s">
        <v>43269</v>
      </c>
    </row>
    <row r="1906" spans="1:25" x14ac:dyDescent="0.3">
      <c r="A1906">
        <v>95250</v>
      </c>
      <c r="B1906" t="s">
        <v>43270</v>
      </c>
      <c r="C1906" t="s">
        <v>43271</v>
      </c>
      <c r="D1906" t="s">
        <v>43272</v>
      </c>
      <c r="E1906" t="s">
        <v>43273</v>
      </c>
      <c r="F1906" t="s">
        <v>43274</v>
      </c>
      <c r="G1906" t="s">
        <v>43275</v>
      </c>
      <c r="H1906" t="s">
        <v>43276</v>
      </c>
      <c r="I1906" t="s">
        <v>43277</v>
      </c>
      <c r="J1906" t="s">
        <v>43278</v>
      </c>
      <c r="K1906" t="s">
        <v>43279</v>
      </c>
      <c r="L1906" t="s">
        <v>43280</v>
      </c>
      <c r="M1906" t="s">
        <v>43281</v>
      </c>
      <c r="N1906" t="s">
        <v>43282</v>
      </c>
      <c r="O1906" t="s">
        <v>43283</v>
      </c>
      <c r="P1906">
        <f>-541.091099257358 -30.6053755249577 -370.219637302272</f>
        <v>-941.91611208458767</v>
      </c>
      <c r="Q1906" t="s">
        <v>43284</v>
      </c>
      <c r="R1906" t="s">
        <v>43285</v>
      </c>
      <c r="S1906" t="s">
        <v>43286</v>
      </c>
      <c r="T1906" t="s">
        <v>43287</v>
      </c>
      <c r="U1906" t="s">
        <v>43288</v>
      </c>
      <c r="V1906" t="s">
        <v>43289</v>
      </c>
      <c r="W1906" t="s">
        <v>43290</v>
      </c>
      <c r="X1906" t="s">
        <v>43291</v>
      </c>
      <c r="Y1906" t="s">
        <v>43292</v>
      </c>
    </row>
    <row r="1907" spans="1:25" x14ac:dyDescent="0.3">
      <c r="A1907">
        <v>95300</v>
      </c>
      <c r="B1907" t="s">
        <v>43293</v>
      </c>
      <c r="C1907" t="s">
        <v>43294</v>
      </c>
      <c r="D1907" t="s">
        <v>43295</v>
      </c>
      <c r="E1907" t="s">
        <v>43296</v>
      </c>
      <c r="F1907" t="s">
        <v>43297</v>
      </c>
      <c r="G1907" t="s">
        <v>43298</v>
      </c>
      <c r="H1907" t="s">
        <v>43299</v>
      </c>
      <c r="I1907" t="s">
        <v>43300</v>
      </c>
      <c r="J1907" t="s">
        <v>43301</v>
      </c>
      <c r="K1907" t="s">
        <v>43302</v>
      </c>
      <c r="L1907" t="s">
        <v>43303</v>
      </c>
      <c r="M1907" t="s">
        <v>43304</v>
      </c>
      <c r="N1907" t="s">
        <v>43305</v>
      </c>
      <c r="O1907" t="s">
        <v>43306</v>
      </c>
      <c r="P1907">
        <f>-540.910906140649 -30.7124104447685 -370.619676417328</f>
        <v>-942.24299300274538</v>
      </c>
      <c r="Q1907" t="s">
        <v>43307</v>
      </c>
      <c r="R1907" t="s">
        <v>43308</v>
      </c>
      <c r="S1907" t="s">
        <v>43309</v>
      </c>
      <c r="T1907" t="s">
        <v>43310</v>
      </c>
      <c r="U1907" t="s">
        <v>43311</v>
      </c>
      <c r="V1907" t="s">
        <v>43312</v>
      </c>
      <c r="W1907" t="s">
        <v>43313</v>
      </c>
      <c r="X1907" t="s">
        <v>43314</v>
      </c>
      <c r="Y1907" t="s">
        <v>43315</v>
      </c>
    </row>
    <row r="1908" spans="1:25" x14ac:dyDescent="0.3">
      <c r="A1908">
        <v>95350</v>
      </c>
      <c r="B1908" t="s">
        <v>43316</v>
      </c>
      <c r="C1908" t="s">
        <v>43317</v>
      </c>
      <c r="D1908" t="s">
        <v>43318</v>
      </c>
      <c r="E1908" t="s">
        <v>43319</v>
      </c>
      <c r="F1908" t="s">
        <v>43320</v>
      </c>
      <c r="G1908" t="s">
        <v>43321</v>
      </c>
      <c r="H1908" t="s">
        <v>43322</v>
      </c>
      <c r="I1908" t="s">
        <v>43323</v>
      </c>
      <c r="J1908" t="s">
        <v>43324</v>
      </c>
      <c r="K1908" t="s">
        <v>43325</v>
      </c>
      <c r="L1908" t="s">
        <v>43326</v>
      </c>
      <c r="M1908" t="s">
        <v>43327</v>
      </c>
      <c r="N1908" t="s">
        <v>43328</v>
      </c>
      <c r="O1908" t="s">
        <v>43329</v>
      </c>
      <c r="P1908">
        <f>-541.113448792456 -31.0142466876666 -370.870974606841</f>
        <v>-942.99867008696356</v>
      </c>
      <c r="Q1908" t="s">
        <v>43330</v>
      </c>
      <c r="R1908" t="s">
        <v>43331</v>
      </c>
      <c r="S1908" t="s">
        <v>43332</v>
      </c>
      <c r="T1908" t="s">
        <v>43333</v>
      </c>
      <c r="U1908" t="s">
        <v>43334</v>
      </c>
      <c r="V1908" t="s">
        <v>43335</v>
      </c>
      <c r="W1908" t="s">
        <v>43336</v>
      </c>
      <c r="X1908" t="s">
        <v>43337</v>
      </c>
      <c r="Y1908" t="s">
        <v>43338</v>
      </c>
    </row>
    <row r="1909" spans="1:25" x14ac:dyDescent="0.3">
      <c r="A1909">
        <v>95400</v>
      </c>
      <c r="B1909" t="s">
        <v>43339</v>
      </c>
      <c r="C1909" t="s">
        <v>43340</v>
      </c>
      <c r="D1909" t="s">
        <v>43341</v>
      </c>
      <c r="E1909" t="s">
        <v>43342</v>
      </c>
      <c r="F1909" t="s">
        <v>43343</v>
      </c>
      <c r="G1909" t="s">
        <v>43344</v>
      </c>
      <c r="H1909" t="s">
        <v>43345</v>
      </c>
      <c r="I1909" t="s">
        <v>43346</v>
      </c>
      <c r="J1909" t="s">
        <v>43347</v>
      </c>
      <c r="K1909" t="s">
        <v>43348</v>
      </c>
      <c r="L1909" t="s">
        <v>43349</v>
      </c>
      <c r="M1909" t="s">
        <v>43350</v>
      </c>
      <c r="N1909" t="s">
        <v>43351</v>
      </c>
      <c r="O1909" t="s">
        <v>43352</v>
      </c>
      <c r="P1909">
        <f>-541.717019590567 -32.02067413438 -371.548261149209</f>
        <v>-945.285954874156</v>
      </c>
      <c r="Q1909" t="s">
        <v>43353</v>
      </c>
      <c r="R1909" t="s">
        <v>43354</v>
      </c>
      <c r="S1909" t="s">
        <v>43355</v>
      </c>
      <c r="T1909" t="s">
        <v>43356</v>
      </c>
      <c r="U1909" t="s">
        <v>43357</v>
      </c>
      <c r="V1909" t="s">
        <v>43358</v>
      </c>
      <c r="W1909" t="s">
        <v>43359</v>
      </c>
      <c r="X1909" t="s">
        <v>43360</v>
      </c>
      <c r="Y1909" t="s">
        <v>43361</v>
      </c>
    </row>
    <row r="1910" spans="1:25" x14ac:dyDescent="0.3">
      <c r="A1910">
        <v>95450</v>
      </c>
      <c r="B1910" t="s">
        <v>43362</v>
      </c>
      <c r="C1910" t="s">
        <v>43363</v>
      </c>
      <c r="D1910" t="s">
        <v>43364</v>
      </c>
      <c r="E1910" t="s">
        <v>43365</v>
      </c>
      <c r="F1910" t="s">
        <v>43366</v>
      </c>
      <c r="G1910" t="s">
        <v>43367</v>
      </c>
      <c r="H1910" t="s">
        <v>43368</v>
      </c>
      <c r="I1910" t="s">
        <v>43369</v>
      </c>
      <c r="J1910" t="s">
        <v>43370</v>
      </c>
      <c r="K1910" t="s">
        <v>43371</v>
      </c>
      <c r="L1910" t="s">
        <v>43372</v>
      </c>
      <c r="M1910" t="s">
        <v>43373</v>
      </c>
      <c r="N1910" t="s">
        <v>43374</v>
      </c>
      <c r="O1910" t="s">
        <v>43375</v>
      </c>
      <c r="P1910">
        <f>-542.437731671754 -33.3591134720177 -372.257456740081</f>
        <v>-948.05430188385276</v>
      </c>
      <c r="Q1910" t="s">
        <v>43376</v>
      </c>
      <c r="R1910" t="s">
        <v>43377</v>
      </c>
      <c r="S1910" t="s">
        <v>43378</v>
      </c>
      <c r="T1910" t="s">
        <v>43379</v>
      </c>
      <c r="U1910" t="s">
        <v>43380</v>
      </c>
      <c r="V1910" t="s">
        <v>43381</v>
      </c>
      <c r="W1910" t="s">
        <v>43382</v>
      </c>
      <c r="X1910" t="s">
        <v>43383</v>
      </c>
      <c r="Y1910" t="s">
        <v>43384</v>
      </c>
    </row>
    <row r="1911" spans="1:25" x14ac:dyDescent="0.3">
      <c r="A1911">
        <v>95500</v>
      </c>
      <c r="B1911" t="s">
        <v>43385</v>
      </c>
      <c r="C1911" t="s">
        <v>43386</v>
      </c>
      <c r="D1911" t="s">
        <v>43387</v>
      </c>
      <c r="E1911" t="s">
        <v>43388</v>
      </c>
      <c r="F1911" t="s">
        <v>43389</v>
      </c>
      <c r="G1911" t="s">
        <v>43390</v>
      </c>
      <c r="H1911" t="s">
        <v>43391</v>
      </c>
      <c r="I1911" t="s">
        <v>43392</v>
      </c>
      <c r="J1911" t="s">
        <v>43393</v>
      </c>
      <c r="K1911" t="s">
        <v>43394</v>
      </c>
      <c r="L1911" t="s">
        <v>43395</v>
      </c>
      <c r="M1911" t="s">
        <v>43396</v>
      </c>
      <c r="N1911" t="s">
        <v>43397</v>
      </c>
      <c r="O1911" t="s">
        <v>43398</v>
      </c>
      <c r="P1911">
        <f>-542.74253069202 -34.0891882470389 -372.542500423962</f>
        <v>-949.37421936302087</v>
      </c>
      <c r="Q1911" t="s">
        <v>43399</v>
      </c>
      <c r="R1911" t="s">
        <v>43400</v>
      </c>
      <c r="S1911" t="s">
        <v>43401</v>
      </c>
      <c r="T1911" t="s">
        <v>43402</v>
      </c>
      <c r="U1911" t="s">
        <v>43403</v>
      </c>
      <c r="V1911" t="s">
        <v>43404</v>
      </c>
      <c r="W1911" t="s">
        <v>43405</v>
      </c>
      <c r="X1911" t="s">
        <v>43406</v>
      </c>
      <c r="Y1911" t="s">
        <v>43407</v>
      </c>
    </row>
    <row r="1912" spans="1:25" x14ac:dyDescent="0.3">
      <c r="A1912">
        <v>95550</v>
      </c>
      <c r="B1912" t="s">
        <v>43408</v>
      </c>
      <c r="C1912" t="s">
        <v>43409</v>
      </c>
      <c r="D1912" t="s">
        <v>43410</v>
      </c>
      <c r="E1912" t="s">
        <v>43411</v>
      </c>
      <c r="F1912" t="s">
        <v>43412</v>
      </c>
      <c r="G1912" t="s">
        <v>43413</v>
      </c>
      <c r="H1912" t="s">
        <v>43414</v>
      </c>
      <c r="I1912" t="s">
        <v>43415</v>
      </c>
      <c r="J1912" t="s">
        <v>43416</v>
      </c>
      <c r="K1912" t="s">
        <v>43417</v>
      </c>
      <c r="L1912" t="s">
        <v>43418</v>
      </c>
      <c r="M1912" t="s">
        <v>43419</v>
      </c>
      <c r="N1912" t="s">
        <v>43420</v>
      </c>
      <c r="O1912" t="s">
        <v>43421</v>
      </c>
      <c r="P1912">
        <f>-542.943697335233 -34.6026538882581 -372.709873506362</f>
        <v>-950.2562247298531</v>
      </c>
      <c r="Q1912" t="s">
        <v>43422</v>
      </c>
      <c r="R1912" t="s">
        <v>43423</v>
      </c>
      <c r="S1912" t="s">
        <v>43424</v>
      </c>
      <c r="T1912" t="s">
        <v>43425</v>
      </c>
      <c r="U1912" t="s">
        <v>43426</v>
      </c>
      <c r="V1912" t="s">
        <v>43427</v>
      </c>
      <c r="W1912" t="s">
        <v>43428</v>
      </c>
      <c r="X1912" t="s">
        <v>43429</v>
      </c>
      <c r="Y1912" t="s">
        <v>43430</v>
      </c>
    </row>
    <row r="1913" spans="1:25" x14ac:dyDescent="0.3">
      <c r="A1913">
        <v>95600</v>
      </c>
      <c r="B1913" t="s">
        <v>43431</v>
      </c>
      <c r="C1913" t="s">
        <v>43432</v>
      </c>
      <c r="D1913" t="s">
        <v>43433</v>
      </c>
      <c r="E1913" t="s">
        <v>43434</v>
      </c>
      <c r="F1913" t="s">
        <v>43435</v>
      </c>
      <c r="G1913" t="s">
        <v>43436</v>
      </c>
      <c r="H1913" t="s">
        <v>43437</v>
      </c>
      <c r="I1913" t="s">
        <v>43438</v>
      </c>
      <c r="J1913" t="s">
        <v>43439</v>
      </c>
      <c r="K1913" t="s">
        <v>43440</v>
      </c>
      <c r="L1913" t="s">
        <v>43441</v>
      </c>
      <c r="M1913" t="s">
        <v>43442</v>
      </c>
      <c r="N1913" t="s">
        <v>43443</v>
      </c>
      <c r="O1913" t="s">
        <v>43444</v>
      </c>
      <c r="P1913">
        <f>-543.148055122542 -35.2093254048546 -372.854088924106</f>
        <v>-951.21146945150258</v>
      </c>
      <c r="Q1913" t="s">
        <v>43445</v>
      </c>
      <c r="R1913" t="s">
        <v>43446</v>
      </c>
      <c r="S1913" t="s">
        <v>43447</v>
      </c>
      <c r="T1913" t="s">
        <v>43448</v>
      </c>
      <c r="U1913" t="s">
        <v>43449</v>
      </c>
      <c r="V1913" t="s">
        <v>43450</v>
      </c>
      <c r="W1913" t="s">
        <v>43451</v>
      </c>
      <c r="X1913" t="s">
        <v>43452</v>
      </c>
      <c r="Y1913" t="s">
        <v>43453</v>
      </c>
    </row>
    <row r="1914" spans="1:25" x14ac:dyDescent="0.3">
      <c r="A1914">
        <v>95650</v>
      </c>
      <c r="B1914" t="s">
        <v>43454</v>
      </c>
      <c r="C1914" t="s">
        <v>43455</v>
      </c>
      <c r="D1914" t="s">
        <v>43456</v>
      </c>
      <c r="E1914" t="s">
        <v>43457</v>
      </c>
      <c r="F1914" t="s">
        <v>43458</v>
      </c>
      <c r="G1914" t="s">
        <v>43459</v>
      </c>
      <c r="H1914" t="s">
        <v>43460</v>
      </c>
      <c r="I1914" t="s">
        <v>43461</v>
      </c>
      <c r="J1914" t="s">
        <v>43462</v>
      </c>
      <c r="K1914" t="s">
        <v>43463</v>
      </c>
      <c r="L1914" t="s">
        <v>43464</v>
      </c>
      <c r="M1914" t="s">
        <v>43465</v>
      </c>
      <c r="N1914" t="s">
        <v>43466</v>
      </c>
      <c r="O1914" t="s">
        <v>43467</v>
      </c>
      <c r="P1914">
        <f>-543.238691089431 -35.3281620575399 -372.833969980504</f>
        <v>-951.40082312747484</v>
      </c>
      <c r="Q1914" t="s">
        <v>43468</v>
      </c>
      <c r="R1914" t="s">
        <v>43469</v>
      </c>
      <c r="S1914" t="s">
        <v>43470</v>
      </c>
      <c r="T1914" t="s">
        <v>43471</v>
      </c>
      <c r="U1914" t="s">
        <v>43472</v>
      </c>
      <c r="V1914" t="s">
        <v>43473</v>
      </c>
      <c r="W1914" t="s">
        <v>43474</v>
      </c>
      <c r="X1914" t="s">
        <v>43475</v>
      </c>
      <c r="Y1914" t="s">
        <v>43476</v>
      </c>
    </row>
    <row r="1915" spans="1:25" x14ac:dyDescent="0.3">
      <c r="A1915">
        <v>95700</v>
      </c>
      <c r="B1915" t="s">
        <v>43477</v>
      </c>
      <c r="C1915" t="s">
        <v>43478</v>
      </c>
      <c r="D1915" t="s">
        <v>43479</v>
      </c>
      <c r="E1915" t="s">
        <v>43480</v>
      </c>
      <c r="F1915" t="s">
        <v>43481</v>
      </c>
      <c r="G1915" t="s">
        <v>43482</v>
      </c>
      <c r="H1915" t="s">
        <v>43483</v>
      </c>
      <c r="I1915" t="s">
        <v>43484</v>
      </c>
      <c r="J1915" t="s">
        <v>43485</v>
      </c>
      <c r="K1915" t="s">
        <v>43486</v>
      </c>
      <c r="L1915" t="s">
        <v>43487</v>
      </c>
      <c r="M1915" t="s">
        <v>43488</v>
      </c>
      <c r="N1915" t="s">
        <v>43489</v>
      </c>
      <c r="O1915" t="s">
        <v>43490</v>
      </c>
      <c r="P1915">
        <f>-543.298029956099 -35.5530583932946 -372.767514998851</f>
        <v>-951.61860334824451</v>
      </c>
      <c r="Q1915" t="s">
        <v>43491</v>
      </c>
      <c r="R1915" t="s">
        <v>43492</v>
      </c>
      <c r="S1915" t="s">
        <v>43493</v>
      </c>
      <c r="T1915" t="s">
        <v>43494</v>
      </c>
      <c r="U1915" t="s">
        <v>43495</v>
      </c>
      <c r="V1915" t="s">
        <v>43496</v>
      </c>
      <c r="W1915" t="s">
        <v>43497</v>
      </c>
      <c r="X1915" t="s">
        <v>43498</v>
      </c>
      <c r="Y1915" t="s">
        <v>43499</v>
      </c>
    </row>
    <row r="1916" spans="1:25" x14ac:dyDescent="0.3">
      <c r="A1916">
        <v>95750</v>
      </c>
      <c r="B1916" t="s">
        <v>43500</v>
      </c>
      <c r="C1916" t="s">
        <v>43501</v>
      </c>
      <c r="D1916" t="s">
        <v>43502</v>
      </c>
      <c r="E1916" t="s">
        <v>43503</v>
      </c>
      <c r="F1916" t="s">
        <v>43504</v>
      </c>
      <c r="G1916" t="s">
        <v>43505</v>
      </c>
      <c r="H1916" t="s">
        <v>43506</v>
      </c>
      <c r="I1916" t="s">
        <v>43507</v>
      </c>
      <c r="J1916" t="s">
        <v>43508</v>
      </c>
      <c r="K1916" t="s">
        <v>43509</v>
      </c>
      <c r="L1916" t="s">
        <v>43510</v>
      </c>
      <c r="M1916" t="s">
        <v>43511</v>
      </c>
      <c r="N1916" t="s">
        <v>43512</v>
      </c>
      <c r="O1916" t="s">
        <v>43513</v>
      </c>
      <c r="P1916">
        <f>-543.20014734327 -35.9053953997125 -372.588592327882</f>
        <v>-951.69413507086449</v>
      </c>
      <c r="Q1916" t="s">
        <v>43514</v>
      </c>
      <c r="R1916" t="s">
        <v>43515</v>
      </c>
      <c r="S1916" t="s">
        <v>43516</v>
      </c>
      <c r="T1916" t="s">
        <v>43517</v>
      </c>
      <c r="U1916" t="s">
        <v>43518</v>
      </c>
      <c r="V1916" t="s">
        <v>43519</v>
      </c>
      <c r="W1916" t="s">
        <v>43520</v>
      </c>
      <c r="X1916" t="s">
        <v>43521</v>
      </c>
      <c r="Y1916" t="s">
        <v>43522</v>
      </c>
    </row>
    <row r="1917" spans="1:25" x14ac:dyDescent="0.3">
      <c r="A1917">
        <v>95800</v>
      </c>
      <c r="B1917" t="s">
        <v>43523</v>
      </c>
      <c r="C1917" t="s">
        <v>43524</v>
      </c>
      <c r="D1917" t="s">
        <v>43525</v>
      </c>
      <c r="E1917" t="s">
        <v>43526</v>
      </c>
      <c r="F1917" t="s">
        <v>43527</v>
      </c>
      <c r="G1917" t="s">
        <v>43528</v>
      </c>
      <c r="H1917" t="s">
        <v>43529</v>
      </c>
      <c r="I1917" t="s">
        <v>43530</v>
      </c>
      <c r="J1917" t="s">
        <v>43531</v>
      </c>
      <c r="K1917" t="s">
        <v>43532</v>
      </c>
      <c r="L1917" t="s">
        <v>43533</v>
      </c>
      <c r="M1917" t="s">
        <v>43534</v>
      </c>
      <c r="N1917" t="s">
        <v>43535</v>
      </c>
      <c r="O1917" t="s">
        <v>43536</v>
      </c>
      <c r="P1917">
        <f>-542.945917577096 -36.0384560174246 -372.47155755905</f>
        <v>-951.45593115357053</v>
      </c>
      <c r="Q1917" t="s">
        <v>43537</v>
      </c>
      <c r="R1917" t="s">
        <v>43538</v>
      </c>
      <c r="S1917" t="s">
        <v>43539</v>
      </c>
      <c r="T1917" t="s">
        <v>43540</v>
      </c>
      <c r="U1917" t="s">
        <v>43541</v>
      </c>
      <c r="V1917" t="s">
        <v>43542</v>
      </c>
      <c r="W1917" t="s">
        <v>43543</v>
      </c>
      <c r="X1917" t="s">
        <v>43544</v>
      </c>
      <c r="Y1917" t="s">
        <v>43545</v>
      </c>
    </row>
    <row r="1918" spans="1:25" x14ac:dyDescent="0.3">
      <c r="A1918">
        <v>95850</v>
      </c>
      <c r="B1918" t="s">
        <v>43546</v>
      </c>
      <c r="C1918" t="s">
        <v>43547</v>
      </c>
      <c r="D1918" t="s">
        <v>43548</v>
      </c>
      <c r="E1918" t="s">
        <v>43549</v>
      </c>
      <c r="F1918" t="s">
        <v>43550</v>
      </c>
      <c r="G1918" t="s">
        <v>43551</v>
      </c>
      <c r="H1918" t="s">
        <v>43552</v>
      </c>
      <c r="I1918" t="s">
        <v>43553</v>
      </c>
      <c r="J1918" t="s">
        <v>43554</v>
      </c>
      <c r="K1918" t="s">
        <v>43555</v>
      </c>
      <c r="L1918" t="s">
        <v>43556</v>
      </c>
      <c r="M1918" t="s">
        <v>43557</v>
      </c>
      <c r="N1918" t="s">
        <v>43558</v>
      </c>
      <c r="O1918" t="s">
        <v>43559</v>
      </c>
      <c r="P1918">
        <f>-542.358175611924 -36.0395100921198 -372.091925692188</f>
        <v>-950.48961139623179</v>
      </c>
      <c r="Q1918" t="s">
        <v>43560</v>
      </c>
      <c r="R1918" t="s">
        <v>43561</v>
      </c>
      <c r="S1918" t="s">
        <v>43562</v>
      </c>
      <c r="T1918" t="s">
        <v>43563</v>
      </c>
      <c r="U1918" t="s">
        <v>43564</v>
      </c>
      <c r="V1918" t="s">
        <v>43565</v>
      </c>
      <c r="W1918" t="s">
        <v>43566</v>
      </c>
      <c r="X1918" t="s">
        <v>43567</v>
      </c>
      <c r="Y1918" t="s">
        <v>43568</v>
      </c>
    </row>
    <row r="1919" spans="1:25" x14ac:dyDescent="0.3">
      <c r="A1919">
        <v>95900</v>
      </c>
      <c r="B1919" t="s">
        <v>43569</v>
      </c>
      <c r="C1919" t="s">
        <v>43570</v>
      </c>
      <c r="D1919" t="s">
        <v>43571</v>
      </c>
      <c r="E1919" t="s">
        <v>43572</v>
      </c>
      <c r="F1919" t="s">
        <v>43573</v>
      </c>
      <c r="G1919" t="s">
        <v>43574</v>
      </c>
      <c r="H1919" t="s">
        <v>43575</v>
      </c>
      <c r="I1919" t="s">
        <v>43576</v>
      </c>
      <c r="J1919" t="s">
        <v>43577</v>
      </c>
      <c r="K1919" t="s">
        <v>43578</v>
      </c>
      <c r="L1919" t="s">
        <v>43579</v>
      </c>
      <c r="M1919" t="s">
        <v>43580</v>
      </c>
      <c r="N1919" t="s">
        <v>43581</v>
      </c>
      <c r="O1919" t="s">
        <v>43582</v>
      </c>
      <c r="P1919">
        <f>-542.06846267899 -36.0970657616654 -371.85371579695</f>
        <v>-950.01924423760534</v>
      </c>
      <c r="Q1919" t="s">
        <v>43583</v>
      </c>
      <c r="R1919" t="s">
        <v>43584</v>
      </c>
      <c r="S1919" t="s">
        <v>43585</v>
      </c>
      <c r="T1919" t="s">
        <v>43586</v>
      </c>
      <c r="U1919" t="s">
        <v>43587</v>
      </c>
      <c r="V1919" t="s">
        <v>43588</v>
      </c>
      <c r="W1919" t="s">
        <v>43589</v>
      </c>
      <c r="X1919" t="s">
        <v>43590</v>
      </c>
      <c r="Y1919" t="s">
        <v>43591</v>
      </c>
    </row>
    <row r="1920" spans="1:25" x14ac:dyDescent="0.3">
      <c r="A1920">
        <v>95950</v>
      </c>
      <c r="B1920" t="s">
        <v>43592</v>
      </c>
      <c r="C1920" t="s">
        <v>43593</v>
      </c>
      <c r="D1920" t="s">
        <v>43594</v>
      </c>
      <c r="E1920" t="s">
        <v>43595</v>
      </c>
      <c r="F1920" t="s">
        <v>43596</v>
      </c>
      <c r="G1920" t="s">
        <v>43597</v>
      </c>
      <c r="H1920" t="s">
        <v>43598</v>
      </c>
      <c r="I1920" t="s">
        <v>43599</v>
      </c>
      <c r="J1920" t="s">
        <v>43600</v>
      </c>
      <c r="K1920" t="s">
        <v>43601</v>
      </c>
      <c r="L1920" t="s">
        <v>43602</v>
      </c>
      <c r="M1920" t="s">
        <v>43603</v>
      </c>
      <c r="N1920" t="s">
        <v>43604</v>
      </c>
      <c r="O1920" t="s">
        <v>43605</v>
      </c>
      <c r="P1920">
        <f>-541.522133790455 -35.805338518905 -371.209641750347</f>
        <v>-948.53711405970694</v>
      </c>
      <c r="Q1920" t="s">
        <v>43606</v>
      </c>
      <c r="R1920" t="s">
        <v>43607</v>
      </c>
      <c r="S1920" t="s">
        <v>43608</v>
      </c>
      <c r="T1920" t="s">
        <v>43609</v>
      </c>
      <c r="U1920" t="s">
        <v>43610</v>
      </c>
      <c r="V1920" t="s">
        <v>43611</v>
      </c>
      <c r="W1920" t="s">
        <v>43612</v>
      </c>
      <c r="X1920" t="s">
        <v>43613</v>
      </c>
      <c r="Y1920" t="s">
        <v>43614</v>
      </c>
    </row>
    <row r="1921" spans="1:25" x14ac:dyDescent="0.3">
      <c r="A1921">
        <v>96000</v>
      </c>
      <c r="B1921" t="s">
        <v>43615</v>
      </c>
      <c r="C1921" t="s">
        <v>43616</v>
      </c>
      <c r="D1921" t="s">
        <v>43617</v>
      </c>
      <c r="E1921" t="s">
        <v>43618</v>
      </c>
      <c r="F1921" t="s">
        <v>43619</v>
      </c>
      <c r="G1921" t="s">
        <v>43620</v>
      </c>
      <c r="H1921" t="s">
        <v>43621</v>
      </c>
      <c r="I1921" t="s">
        <v>43622</v>
      </c>
      <c r="J1921" t="s">
        <v>43623</v>
      </c>
      <c r="K1921" t="s">
        <v>43624</v>
      </c>
      <c r="L1921" t="s">
        <v>43625</v>
      </c>
      <c r="M1921" t="s">
        <v>43626</v>
      </c>
      <c r="N1921" t="s">
        <v>43627</v>
      </c>
      <c r="O1921" t="s">
        <v>43628</v>
      </c>
      <c r="P1921">
        <f>-541.370988682202 -35.5318972989762 -370.806182498384</f>
        <v>-947.70906847956212</v>
      </c>
      <c r="Q1921" t="s">
        <v>43629</v>
      </c>
      <c r="R1921" t="s">
        <v>43630</v>
      </c>
      <c r="S1921" t="s">
        <v>43631</v>
      </c>
      <c r="T1921" t="s">
        <v>43632</v>
      </c>
      <c r="U1921" t="s">
        <v>43633</v>
      </c>
      <c r="V1921" t="s">
        <v>43634</v>
      </c>
      <c r="W1921" t="s">
        <v>43635</v>
      </c>
      <c r="X1921" t="s">
        <v>43636</v>
      </c>
      <c r="Y1921" t="s">
        <v>43637</v>
      </c>
    </row>
    <row r="1922" spans="1:25" x14ac:dyDescent="0.3">
      <c r="A1922">
        <v>96050</v>
      </c>
      <c r="B1922" t="s">
        <v>43638</v>
      </c>
      <c r="C1922" t="s">
        <v>43639</v>
      </c>
      <c r="D1922" t="s">
        <v>43640</v>
      </c>
      <c r="E1922" t="s">
        <v>43641</v>
      </c>
      <c r="F1922" t="s">
        <v>43642</v>
      </c>
      <c r="G1922" t="s">
        <v>43643</v>
      </c>
      <c r="H1922" t="s">
        <v>43644</v>
      </c>
      <c r="I1922" t="s">
        <v>43645</v>
      </c>
      <c r="J1922" t="s">
        <v>43646</v>
      </c>
      <c r="K1922" t="s">
        <v>43647</v>
      </c>
      <c r="L1922" t="s">
        <v>43648</v>
      </c>
      <c r="M1922" t="s">
        <v>43649</v>
      </c>
      <c r="N1922" t="s">
        <v>43650</v>
      </c>
      <c r="O1922" t="s">
        <v>43651</v>
      </c>
      <c r="P1922">
        <f>-541.152927276848 -35.2007057307967 -370.361875158152</f>
        <v>-946.71550816579668</v>
      </c>
      <c r="Q1922" t="s">
        <v>43652</v>
      </c>
      <c r="R1922" t="s">
        <v>43653</v>
      </c>
      <c r="S1922" t="s">
        <v>43654</v>
      </c>
      <c r="T1922" t="s">
        <v>43655</v>
      </c>
      <c r="U1922" t="s">
        <v>43656</v>
      </c>
      <c r="V1922" t="s">
        <v>43657</v>
      </c>
      <c r="W1922" t="s">
        <v>43658</v>
      </c>
      <c r="X1922" t="s">
        <v>43659</v>
      </c>
      <c r="Y1922" t="s">
        <v>43660</v>
      </c>
    </row>
    <row r="1923" spans="1:25" x14ac:dyDescent="0.3">
      <c r="A1923">
        <v>96100</v>
      </c>
      <c r="B1923" t="s">
        <v>43661</v>
      </c>
      <c r="C1923" t="s">
        <v>43662</v>
      </c>
      <c r="D1923" t="s">
        <v>43663</v>
      </c>
      <c r="E1923" t="s">
        <v>43664</v>
      </c>
      <c r="F1923" t="s">
        <v>43665</v>
      </c>
      <c r="G1923" t="s">
        <v>43666</v>
      </c>
      <c r="H1923" t="s">
        <v>43667</v>
      </c>
      <c r="I1923" t="s">
        <v>43668</v>
      </c>
      <c r="J1923" t="s">
        <v>43669</v>
      </c>
      <c r="K1923" t="s">
        <v>43670</v>
      </c>
      <c r="L1923" t="s">
        <v>43671</v>
      </c>
      <c r="M1923" t="s">
        <v>43672</v>
      </c>
      <c r="N1923" t="s">
        <v>43673</v>
      </c>
      <c r="O1923" t="s">
        <v>43674</v>
      </c>
      <c r="P1923">
        <f>-540.729088090906 -34.198894849754 -369.212441069351</f>
        <v>-944.14042401001097</v>
      </c>
      <c r="Q1923" t="s">
        <v>43675</v>
      </c>
      <c r="R1923" t="s">
        <v>43676</v>
      </c>
      <c r="S1923" t="s">
        <v>43677</v>
      </c>
      <c r="T1923" t="s">
        <v>43678</v>
      </c>
      <c r="U1923" t="s">
        <v>43679</v>
      </c>
      <c r="V1923" t="s">
        <v>43680</v>
      </c>
      <c r="W1923" t="s">
        <v>43681</v>
      </c>
      <c r="X1923" t="s">
        <v>43682</v>
      </c>
      <c r="Y1923" t="s">
        <v>43683</v>
      </c>
    </row>
    <row r="1924" spans="1:25" x14ac:dyDescent="0.3">
      <c r="A1924">
        <v>96150</v>
      </c>
      <c r="B1924" t="s">
        <v>43684</v>
      </c>
      <c r="C1924" t="s">
        <v>43685</v>
      </c>
      <c r="D1924" t="s">
        <v>43686</v>
      </c>
      <c r="E1924" t="s">
        <v>43687</v>
      </c>
      <c r="F1924" t="s">
        <v>43688</v>
      </c>
      <c r="G1924" t="s">
        <v>43689</v>
      </c>
      <c r="H1924" t="s">
        <v>43690</v>
      </c>
      <c r="I1924" t="s">
        <v>43691</v>
      </c>
      <c r="J1924" t="s">
        <v>43692</v>
      </c>
      <c r="K1924" t="s">
        <v>43693</v>
      </c>
      <c r="L1924" t="s">
        <v>43694</v>
      </c>
      <c r="M1924" t="s">
        <v>43695</v>
      </c>
      <c r="N1924" t="s">
        <v>43696</v>
      </c>
      <c r="O1924" t="s">
        <v>43697</v>
      </c>
      <c r="P1924">
        <f>-540.108440530431 -32.9060855568002 -367.898359012126</f>
        <v>-940.91288509935725</v>
      </c>
      <c r="Q1924" t="s">
        <v>43698</v>
      </c>
      <c r="R1924" t="s">
        <v>43699</v>
      </c>
      <c r="S1924" t="s">
        <v>43700</v>
      </c>
      <c r="T1924" t="s">
        <v>43701</v>
      </c>
      <c r="U1924" t="s">
        <v>43702</v>
      </c>
      <c r="V1924" t="s">
        <v>43703</v>
      </c>
      <c r="W1924" t="s">
        <v>43704</v>
      </c>
      <c r="X1924" t="s">
        <v>43705</v>
      </c>
      <c r="Y1924" t="s">
        <v>43706</v>
      </c>
    </row>
    <row r="1925" spans="1:25" x14ac:dyDescent="0.3">
      <c r="A1925">
        <v>96200</v>
      </c>
      <c r="B1925" t="s">
        <v>43707</v>
      </c>
      <c r="C1925" t="s">
        <v>43708</v>
      </c>
      <c r="D1925" t="s">
        <v>43709</v>
      </c>
      <c r="E1925" t="s">
        <v>43710</v>
      </c>
      <c r="F1925" t="s">
        <v>43711</v>
      </c>
      <c r="G1925" t="s">
        <v>43712</v>
      </c>
      <c r="H1925" t="s">
        <v>43713</v>
      </c>
      <c r="I1925" t="s">
        <v>43714</v>
      </c>
      <c r="J1925" t="s">
        <v>43715</v>
      </c>
      <c r="K1925" t="s">
        <v>43716</v>
      </c>
      <c r="L1925" t="s">
        <v>43717</v>
      </c>
      <c r="M1925" t="s">
        <v>43718</v>
      </c>
      <c r="N1925" t="s">
        <v>43719</v>
      </c>
      <c r="O1925" t="s">
        <v>43720</v>
      </c>
      <c r="P1925">
        <f>-539.703853184462 -32.2914257155458 -367.210053734916</f>
        <v>-939.20533263492371</v>
      </c>
      <c r="Q1925" t="s">
        <v>43721</v>
      </c>
      <c r="R1925" t="s">
        <v>43722</v>
      </c>
      <c r="S1925" t="s">
        <v>43723</v>
      </c>
      <c r="T1925" t="s">
        <v>43724</v>
      </c>
      <c r="U1925" t="s">
        <v>43725</v>
      </c>
      <c r="V1925" t="s">
        <v>43726</v>
      </c>
      <c r="W1925" t="s">
        <v>43727</v>
      </c>
      <c r="X1925" t="s">
        <v>43728</v>
      </c>
      <c r="Y1925" t="s">
        <v>43729</v>
      </c>
    </row>
    <row r="1926" spans="1:25" x14ac:dyDescent="0.3">
      <c r="A1926">
        <v>96250</v>
      </c>
      <c r="B1926" t="s">
        <v>43730</v>
      </c>
      <c r="C1926" t="s">
        <v>43731</v>
      </c>
      <c r="D1926" t="s">
        <v>43732</v>
      </c>
      <c r="E1926" t="s">
        <v>43733</v>
      </c>
      <c r="F1926" t="s">
        <v>43734</v>
      </c>
      <c r="G1926" t="s">
        <v>43735</v>
      </c>
      <c r="H1926" t="s">
        <v>43736</v>
      </c>
      <c r="I1926" t="s">
        <v>43737</v>
      </c>
      <c r="J1926" t="s">
        <v>43738</v>
      </c>
      <c r="K1926" t="s">
        <v>43739</v>
      </c>
      <c r="L1926" t="s">
        <v>43740</v>
      </c>
      <c r="M1926" t="s">
        <v>43741</v>
      </c>
      <c r="N1926" t="s">
        <v>43742</v>
      </c>
      <c r="O1926" t="s">
        <v>43743</v>
      </c>
      <c r="P1926">
        <f>-538.655000470634 -31.3712502948222 -365.949365882529</f>
        <v>-935.97561664798513</v>
      </c>
      <c r="Q1926" t="s">
        <v>43744</v>
      </c>
      <c r="R1926" t="s">
        <v>43745</v>
      </c>
      <c r="S1926" t="s">
        <v>43746</v>
      </c>
      <c r="T1926" t="s">
        <v>43747</v>
      </c>
      <c r="U1926" t="s">
        <v>43748</v>
      </c>
      <c r="V1926" t="s">
        <v>43749</v>
      </c>
      <c r="W1926" t="s">
        <v>43750</v>
      </c>
      <c r="X1926" t="s">
        <v>43751</v>
      </c>
      <c r="Y1926" t="s">
        <v>43752</v>
      </c>
    </row>
    <row r="1927" spans="1:25" x14ac:dyDescent="0.3">
      <c r="A1927">
        <v>96300</v>
      </c>
      <c r="B1927" t="s">
        <v>43753</v>
      </c>
      <c r="C1927" t="s">
        <v>43754</v>
      </c>
      <c r="D1927" t="s">
        <v>43755</v>
      </c>
      <c r="E1927" t="s">
        <v>43756</v>
      </c>
      <c r="F1927" t="s">
        <v>43757</v>
      </c>
      <c r="G1927" t="s">
        <v>43758</v>
      </c>
      <c r="H1927" t="s">
        <v>43759</v>
      </c>
      <c r="I1927" t="s">
        <v>43760</v>
      </c>
      <c r="J1927" t="s">
        <v>43761</v>
      </c>
      <c r="K1927" t="s">
        <v>43762</v>
      </c>
      <c r="L1927" t="s">
        <v>43763</v>
      </c>
      <c r="M1927" t="s">
        <v>43764</v>
      </c>
      <c r="N1927" t="s">
        <v>43765</v>
      </c>
      <c r="O1927" t="s">
        <v>43766</v>
      </c>
      <c r="P1927">
        <f>-538.129216079311 -30.9370103732017 -365.379895530794</f>
        <v>-934.44612198330674</v>
      </c>
      <c r="Q1927" t="s">
        <v>43767</v>
      </c>
      <c r="R1927" t="s">
        <v>43768</v>
      </c>
      <c r="S1927" t="s">
        <v>43769</v>
      </c>
      <c r="T1927" t="s">
        <v>43770</v>
      </c>
      <c r="U1927" t="s">
        <v>43771</v>
      </c>
      <c r="V1927" t="s">
        <v>43772</v>
      </c>
      <c r="W1927" t="s">
        <v>43773</v>
      </c>
      <c r="X1927" t="s">
        <v>43774</v>
      </c>
      <c r="Y1927" t="s">
        <v>43775</v>
      </c>
    </row>
    <row r="1928" spans="1:25" x14ac:dyDescent="0.3">
      <c r="A1928">
        <v>96350</v>
      </c>
      <c r="B1928" t="s">
        <v>43776</v>
      </c>
      <c r="C1928" t="s">
        <v>43777</v>
      </c>
      <c r="D1928" t="s">
        <v>43778</v>
      </c>
      <c r="E1928" t="s">
        <v>43779</v>
      </c>
      <c r="F1928" t="s">
        <v>43780</v>
      </c>
      <c r="G1928" t="s">
        <v>43781</v>
      </c>
      <c r="H1928" t="s">
        <v>43782</v>
      </c>
      <c r="I1928" t="s">
        <v>43783</v>
      </c>
      <c r="J1928" t="s">
        <v>43784</v>
      </c>
      <c r="K1928" t="s">
        <v>43785</v>
      </c>
      <c r="L1928" t="s">
        <v>43786</v>
      </c>
      <c r="M1928" t="s">
        <v>43787</v>
      </c>
      <c r="N1928" t="s">
        <v>43788</v>
      </c>
      <c r="O1928" t="s">
        <v>43789</v>
      </c>
      <c r="P1928">
        <f>-536.966358811964 -30.3357166277665 -364.628323179737</f>
        <v>-931.9303986194675</v>
      </c>
      <c r="Q1928" t="s">
        <v>43790</v>
      </c>
      <c r="R1928" t="s">
        <v>43791</v>
      </c>
      <c r="S1928" t="s">
        <v>43792</v>
      </c>
      <c r="T1928" t="s">
        <v>43793</v>
      </c>
      <c r="U1928" t="s">
        <v>43794</v>
      </c>
      <c r="V1928" t="s">
        <v>43795</v>
      </c>
      <c r="W1928" t="s">
        <v>43796</v>
      </c>
      <c r="X1928" t="s">
        <v>43797</v>
      </c>
      <c r="Y1928" t="s">
        <v>43798</v>
      </c>
    </row>
    <row r="1929" spans="1:25" x14ac:dyDescent="0.3">
      <c r="A1929">
        <v>96400</v>
      </c>
      <c r="B1929" t="s">
        <v>43799</v>
      </c>
      <c r="C1929" t="s">
        <v>43800</v>
      </c>
      <c r="D1929" t="s">
        <v>43801</v>
      </c>
      <c r="E1929" t="s">
        <v>43802</v>
      </c>
      <c r="F1929" t="s">
        <v>43803</v>
      </c>
      <c r="G1929" t="s">
        <v>43804</v>
      </c>
      <c r="H1929" t="s">
        <v>43805</v>
      </c>
      <c r="I1929" t="s">
        <v>43806</v>
      </c>
      <c r="J1929" t="s">
        <v>43807</v>
      </c>
      <c r="K1929" t="s">
        <v>43808</v>
      </c>
      <c r="L1929" t="s">
        <v>43809</v>
      </c>
      <c r="M1929" t="s">
        <v>43810</v>
      </c>
      <c r="N1929" t="s">
        <v>43811</v>
      </c>
      <c r="O1929" t="s">
        <v>43812</v>
      </c>
      <c r="P1929">
        <f>-536.16159225391 -29.8066367842707 -364.334461168028</f>
        <v>-930.30269020620881</v>
      </c>
      <c r="Q1929" t="s">
        <v>43813</v>
      </c>
      <c r="R1929" t="s">
        <v>43814</v>
      </c>
      <c r="S1929" t="s">
        <v>43815</v>
      </c>
      <c r="T1929" t="s">
        <v>43816</v>
      </c>
      <c r="U1929" t="s">
        <v>43817</v>
      </c>
      <c r="V1929" t="s">
        <v>43818</v>
      </c>
      <c r="W1929" t="s">
        <v>43819</v>
      </c>
      <c r="X1929" t="s">
        <v>43820</v>
      </c>
      <c r="Y1929" t="s">
        <v>43821</v>
      </c>
    </row>
    <row r="1930" spans="1:25" x14ac:dyDescent="0.3">
      <c r="A1930">
        <v>96450</v>
      </c>
      <c r="B1930" t="s">
        <v>43822</v>
      </c>
      <c r="C1930" t="s">
        <v>43823</v>
      </c>
      <c r="D1930" t="s">
        <v>43824</v>
      </c>
      <c r="E1930" t="s">
        <v>43825</v>
      </c>
      <c r="F1930" t="s">
        <v>43826</v>
      </c>
      <c r="G1930" t="s">
        <v>43827</v>
      </c>
      <c r="H1930" t="s">
        <v>43828</v>
      </c>
      <c r="I1930" t="s">
        <v>43829</v>
      </c>
      <c r="J1930" t="s">
        <v>43830</v>
      </c>
      <c r="K1930" t="s">
        <v>43831</v>
      </c>
      <c r="L1930" t="s">
        <v>43832</v>
      </c>
      <c r="M1930" t="s">
        <v>43833</v>
      </c>
      <c r="N1930" t="s">
        <v>43834</v>
      </c>
      <c r="O1930" t="s">
        <v>43835</v>
      </c>
      <c r="P1930">
        <f>-535.645733206808 -29.6855214500354 -364.269183356109</f>
        <v>-929.6004380129524</v>
      </c>
      <c r="Q1930" t="s">
        <v>43836</v>
      </c>
      <c r="R1930" t="s">
        <v>43837</v>
      </c>
      <c r="S1930" t="s">
        <v>43838</v>
      </c>
      <c r="T1930" t="s">
        <v>43839</v>
      </c>
      <c r="U1930" t="s">
        <v>43840</v>
      </c>
      <c r="V1930" t="s">
        <v>43841</v>
      </c>
      <c r="W1930" t="s">
        <v>43842</v>
      </c>
      <c r="X1930" t="s">
        <v>43843</v>
      </c>
      <c r="Y1930" t="s">
        <v>43844</v>
      </c>
    </row>
    <row r="1931" spans="1:25" x14ac:dyDescent="0.3">
      <c r="A1931">
        <v>96500</v>
      </c>
      <c r="B1931" t="s">
        <v>43845</v>
      </c>
      <c r="C1931" t="s">
        <v>43846</v>
      </c>
      <c r="D1931" t="s">
        <v>43847</v>
      </c>
      <c r="E1931" t="s">
        <v>43848</v>
      </c>
      <c r="F1931" t="s">
        <v>43849</v>
      </c>
      <c r="G1931" t="s">
        <v>43850</v>
      </c>
      <c r="H1931" t="s">
        <v>43851</v>
      </c>
      <c r="I1931" t="s">
        <v>43852</v>
      </c>
      <c r="J1931" t="s">
        <v>43853</v>
      </c>
      <c r="K1931" t="s">
        <v>43854</v>
      </c>
      <c r="L1931" t="s">
        <v>43855</v>
      </c>
      <c r="M1931" t="s">
        <v>43856</v>
      </c>
      <c r="N1931" t="s">
        <v>43857</v>
      </c>
      <c r="O1931" t="s">
        <v>43858</v>
      </c>
      <c r="P1931">
        <f>-535.283737651281 -29.5829383799064 -364.33491965699</f>
        <v>-929.20159568817735</v>
      </c>
      <c r="Q1931" t="s">
        <v>43859</v>
      </c>
      <c r="R1931" t="s">
        <v>43860</v>
      </c>
      <c r="S1931" t="s">
        <v>43861</v>
      </c>
      <c r="T1931" t="s">
        <v>43862</v>
      </c>
      <c r="U1931" t="s">
        <v>43863</v>
      </c>
      <c r="V1931" t="s">
        <v>43864</v>
      </c>
      <c r="W1931" t="s">
        <v>43865</v>
      </c>
      <c r="X1931" t="s">
        <v>43866</v>
      </c>
      <c r="Y1931" t="s">
        <v>43867</v>
      </c>
    </row>
    <row r="1932" spans="1:25" x14ac:dyDescent="0.3">
      <c r="A1932">
        <v>96550</v>
      </c>
      <c r="B1932" t="s">
        <v>43868</v>
      </c>
      <c r="C1932" t="s">
        <v>43869</v>
      </c>
      <c r="D1932" t="s">
        <v>43870</v>
      </c>
      <c r="E1932" t="s">
        <v>43871</v>
      </c>
      <c r="F1932" t="s">
        <v>43872</v>
      </c>
      <c r="G1932" t="s">
        <v>43873</v>
      </c>
      <c r="H1932" t="s">
        <v>43874</v>
      </c>
      <c r="I1932" t="s">
        <v>43875</v>
      </c>
      <c r="J1932" t="s">
        <v>43876</v>
      </c>
      <c r="K1932" t="s">
        <v>43877</v>
      </c>
      <c r="L1932" t="s">
        <v>43878</v>
      </c>
      <c r="M1932" t="s">
        <v>43879</v>
      </c>
      <c r="N1932" t="s">
        <v>43880</v>
      </c>
      <c r="O1932" t="s">
        <v>43881</v>
      </c>
      <c r="P1932">
        <f>-534.586506291394 -29.5709487366391 -364.54064781998</f>
        <v>-928.69810284801315</v>
      </c>
      <c r="Q1932" t="s">
        <v>43882</v>
      </c>
      <c r="R1932" t="s">
        <v>43883</v>
      </c>
      <c r="S1932" t="s">
        <v>43884</v>
      </c>
      <c r="T1932" t="s">
        <v>43885</v>
      </c>
      <c r="U1932" t="s">
        <v>43886</v>
      </c>
      <c r="V1932" t="s">
        <v>43887</v>
      </c>
      <c r="W1932" t="s">
        <v>43888</v>
      </c>
      <c r="X1932" t="s">
        <v>43889</v>
      </c>
      <c r="Y1932" t="s">
        <v>43890</v>
      </c>
    </row>
    <row r="1933" spans="1:25" x14ac:dyDescent="0.3">
      <c r="A1933">
        <v>96600</v>
      </c>
      <c r="B1933" t="s">
        <v>43891</v>
      </c>
      <c r="C1933" t="s">
        <v>43892</v>
      </c>
      <c r="D1933" t="s">
        <v>43893</v>
      </c>
      <c r="E1933" t="s">
        <v>43894</v>
      </c>
      <c r="F1933" t="s">
        <v>43895</v>
      </c>
      <c r="G1933" t="s">
        <v>43896</v>
      </c>
      <c r="H1933" t="s">
        <v>43897</v>
      </c>
      <c r="I1933" t="s">
        <v>43898</v>
      </c>
      <c r="J1933" t="s">
        <v>43899</v>
      </c>
      <c r="K1933" t="s">
        <v>43900</v>
      </c>
      <c r="L1933" t="s">
        <v>43901</v>
      </c>
      <c r="M1933" t="s">
        <v>43902</v>
      </c>
      <c r="N1933" t="s">
        <v>43903</v>
      </c>
      <c r="O1933" t="s">
        <v>43904</v>
      </c>
      <c r="P1933">
        <f>-534.385578263326 -29.6829793008242 -364.6437783875</f>
        <v>-928.71233595165018</v>
      </c>
      <c r="Q1933" t="s">
        <v>43905</v>
      </c>
      <c r="R1933" t="s">
        <v>43906</v>
      </c>
      <c r="S1933" t="s">
        <v>43907</v>
      </c>
      <c r="T1933" t="s">
        <v>43908</v>
      </c>
      <c r="U1933" t="s">
        <v>43909</v>
      </c>
      <c r="V1933" t="s">
        <v>43910</v>
      </c>
      <c r="W1933" t="s">
        <v>43911</v>
      </c>
      <c r="X1933" t="s">
        <v>43912</v>
      </c>
      <c r="Y1933" t="s">
        <v>43913</v>
      </c>
    </row>
    <row r="1934" spans="1:25" x14ac:dyDescent="0.3">
      <c r="A1934">
        <v>96650</v>
      </c>
      <c r="B1934" t="s">
        <v>43914</v>
      </c>
      <c r="C1934" t="s">
        <v>43915</v>
      </c>
      <c r="D1934" t="s">
        <v>43916</v>
      </c>
      <c r="E1934" t="s">
        <v>43917</v>
      </c>
      <c r="F1934" t="s">
        <v>43918</v>
      </c>
      <c r="G1934" t="s">
        <v>43919</v>
      </c>
      <c r="H1934" t="s">
        <v>43920</v>
      </c>
      <c r="I1934" t="s">
        <v>43921</v>
      </c>
      <c r="J1934" t="s">
        <v>43922</v>
      </c>
      <c r="K1934" t="s">
        <v>43923</v>
      </c>
      <c r="L1934" t="s">
        <v>43924</v>
      </c>
      <c r="M1934" t="s">
        <v>43925</v>
      </c>
      <c r="N1934" t="s">
        <v>43926</v>
      </c>
      <c r="O1934" t="s">
        <v>43927</v>
      </c>
      <c r="P1934">
        <f>-533.999897586654 -29.9135326758201 -364.691946491903</f>
        <v>-928.60537675437718</v>
      </c>
      <c r="Q1934" t="s">
        <v>43928</v>
      </c>
      <c r="R1934" t="s">
        <v>43929</v>
      </c>
      <c r="S1934" t="s">
        <v>43930</v>
      </c>
      <c r="T1934" t="s">
        <v>43931</v>
      </c>
      <c r="U1934" t="s">
        <v>43932</v>
      </c>
      <c r="V1934" t="s">
        <v>43933</v>
      </c>
      <c r="W1934" t="s">
        <v>43934</v>
      </c>
      <c r="X1934" t="s">
        <v>43935</v>
      </c>
      <c r="Y1934" t="s">
        <v>43936</v>
      </c>
    </row>
    <row r="1935" spans="1:25" x14ac:dyDescent="0.3">
      <c r="A1935">
        <v>96700</v>
      </c>
      <c r="B1935" t="s">
        <v>43937</v>
      </c>
      <c r="C1935" t="s">
        <v>43938</v>
      </c>
      <c r="D1935" t="s">
        <v>43939</v>
      </c>
      <c r="E1935" t="s">
        <v>43940</v>
      </c>
      <c r="F1935" t="s">
        <v>43941</v>
      </c>
      <c r="G1935" t="s">
        <v>43942</v>
      </c>
      <c r="H1935" t="s">
        <v>43943</v>
      </c>
      <c r="I1935" t="s">
        <v>43944</v>
      </c>
      <c r="J1935" t="s">
        <v>43945</v>
      </c>
      <c r="K1935" t="s">
        <v>43946</v>
      </c>
      <c r="L1935" t="s">
        <v>43947</v>
      </c>
      <c r="M1935" t="s">
        <v>43948</v>
      </c>
      <c r="N1935" t="s">
        <v>43949</v>
      </c>
      <c r="O1935" t="s">
        <v>43950</v>
      </c>
      <c r="P1935">
        <f>-533.813693852041 -29.9248565101154 -364.547649284284</f>
        <v>-928.28619964644031</v>
      </c>
      <c r="Q1935" t="s">
        <v>43951</v>
      </c>
      <c r="R1935" t="s">
        <v>43952</v>
      </c>
      <c r="S1935" t="s">
        <v>43953</v>
      </c>
      <c r="T1935" t="s">
        <v>43954</v>
      </c>
      <c r="U1935" t="s">
        <v>43955</v>
      </c>
      <c r="V1935" t="s">
        <v>43956</v>
      </c>
      <c r="W1935" t="s">
        <v>43957</v>
      </c>
      <c r="X1935" t="s">
        <v>43958</v>
      </c>
      <c r="Y1935" t="s">
        <v>43959</v>
      </c>
    </row>
    <row r="1936" spans="1:25" x14ac:dyDescent="0.3">
      <c r="A1936">
        <v>96750</v>
      </c>
      <c r="B1936" t="s">
        <v>43960</v>
      </c>
      <c r="C1936" t="s">
        <v>43961</v>
      </c>
      <c r="D1936" t="s">
        <v>43962</v>
      </c>
      <c r="E1936" t="s">
        <v>43963</v>
      </c>
      <c r="F1936" t="s">
        <v>43964</v>
      </c>
      <c r="G1936" t="s">
        <v>43965</v>
      </c>
      <c r="H1936" t="s">
        <v>43966</v>
      </c>
      <c r="I1936" t="s">
        <v>43967</v>
      </c>
      <c r="J1936" t="s">
        <v>43968</v>
      </c>
      <c r="K1936" t="s">
        <v>43969</v>
      </c>
      <c r="L1936" t="s">
        <v>43970</v>
      </c>
      <c r="M1936" t="s">
        <v>43971</v>
      </c>
      <c r="N1936" t="s">
        <v>43972</v>
      </c>
      <c r="O1936" t="s">
        <v>43973</v>
      </c>
      <c r="P1936">
        <f>-533.687501745062 -29.8592371313189 -364.300745664134</f>
        <v>-927.84748454051487</v>
      </c>
      <c r="Q1936" t="s">
        <v>43974</v>
      </c>
      <c r="R1936" t="s">
        <v>43975</v>
      </c>
      <c r="S1936" t="s">
        <v>43976</v>
      </c>
      <c r="T1936" t="s">
        <v>43977</v>
      </c>
      <c r="U1936" t="s">
        <v>43978</v>
      </c>
      <c r="V1936" t="s">
        <v>43979</v>
      </c>
      <c r="W1936" t="s">
        <v>43980</v>
      </c>
      <c r="X1936" t="s">
        <v>43981</v>
      </c>
      <c r="Y1936" t="s">
        <v>43982</v>
      </c>
    </row>
    <row r="1937" spans="1:25" x14ac:dyDescent="0.3">
      <c r="A1937">
        <v>96800</v>
      </c>
      <c r="B1937" t="s">
        <v>43983</v>
      </c>
      <c r="C1937" t="s">
        <v>43984</v>
      </c>
      <c r="D1937" t="s">
        <v>43985</v>
      </c>
      <c r="E1937" t="s">
        <v>43986</v>
      </c>
      <c r="F1937" t="s">
        <v>43987</v>
      </c>
      <c r="G1937" t="s">
        <v>43988</v>
      </c>
      <c r="H1937" t="s">
        <v>43989</v>
      </c>
      <c r="I1937" t="s">
        <v>43990</v>
      </c>
      <c r="J1937" t="s">
        <v>43991</v>
      </c>
      <c r="K1937" t="s">
        <v>43992</v>
      </c>
      <c r="L1937" t="s">
        <v>43993</v>
      </c>
      <c r="M1937" t="s">
        <v>43994</v>
      </c>
      <c r="N1937" t="s">
        <v>43995</v>
      </c>
      <c r="O1937" t="s">
        <v>43996</v>
      </c>
      <c r="P1937">
        <f>-533.701166083223 -29.4525216385171 -363.495248691077</f>
        <v>-926.64893641281708</v>
      </c>
      <c r="Q1937" t="s">
        <v>43997</v>
      </c>
      <c r="R1937" t="s">
        <v>43998</v>
      </c>
      <c r="S1937" t="s">
        <v>43999</v>
      </c>
      <c r="T1937" t="s">
        <v>44000</v>
      </c>
      <c r="U1937" t="s">
        <v>44001</v>
      </c>
      <c r="V1937" t="s">
        <v>44002</v>
      </c>
      <c r="W1937" t="s">
        <v>44003</v>
      </c>
      <c r="X1937" t="s">
        <v>44004</v>
      </c>
      <c r="Y1937" t="s">
        <v>44005</v>
      </c>
    </row>
    <row r="1938" spans="1:25" x14ac:dyDescent="0.3">
      <c r="A1938">
        <v>96850</v>
      </c>
      <c r="B1938" t="s">
        <v>44006</v>
      </c>
      <c r="C1938" t="s">
        <v>44007</v>
      </c>
      <c r="D1938" t="s">
        <v>44008</v>
      </c>
      <c r="E1938" t="s">
        <v>44009</v>
      </c>
      <c r="F1938" t="s">
        <v>44010</v>
      </c>
      <c r="G1938" t="s">
        <v>44011</v>
      </c>
      <c r="H1938" t="s">
        <v>44012</v>
      </c>
      <c r="I1938" t="s">
        <v>44013</v>
      </c>
      <c r="J1938" t="s">
        <v>44014</v>
      </c>
      <c r="K1938" t="s">
        <v>44015</v>
      </c>
      <c r="L1938" t="s">
        <v>44016</v>
      </c>
      <c r="M1938" t="s">
        <v>44017</v>
      </c>
      <c r="N1938" t="s">
        <v>44018</v>
      </c>
      <c r="O1938" t="s">
        <v>44019</v>
      </c>
      <c r="P1938">
        <f>-533.873422660853 -29.1508994545977 -362.980866210712</f>
        <v>-926.00518832616262</v>
      </c>
      <c r="Q1938" t="s">
        <v>44020</v>
      </c>
      <c r="R1938" t="s">
        <v>44021</v>
      </c>
      <c r="S1938" t="s">
        <v>44022</v>
      </c>
      <c r="T1938" t="s">
        <v>44023</v>
      </c>
      <c r="U1938" t="s">
        <v>44024</v>
      </c>
      <c r="V1938" t="s">
        <v>44025</v>
      </c>
      <c r="W1938" t="s">
        <v>44026</v>
      </c>
      <c r="X1938" t="s">
        <v>44027</v>
      </c>
      <c r="Y1938" t="s">
        <v>44028</v>
      </c>
    </row>
    <row r="1939" spans="1:25" x14ac:dyDescent="0.3">
      <c r="A1939">
        <v>96900</v>
      </c>
      <c r="B1939" t="s">
        <v>44029</v>
      </c>
      <c r="C1939" t="s">
        <v>44030</v>
      </c>
      <c r="D1939" t="s">
        <v>44031</v>
      </c>
      <c r="E1939" t="s">
        <v>44032</v>
      </c>
      <c r="F1939" t="s">
        <v>44033</v>
      </c>
      <c r="G1939" t="s">
        <v>44034</v>
      </c>
      <c r="H1939" t="s">
        <v>44035</v>
      </c>
      <c r="I1939" t="s">
        <v>44036</v>
      </c>
      <c r="J1939" t="s">
        <v>44037</v>
      </c>
      <c r="K1939" t="s">
        <v>44038</v>
      </c>
      <c r="L1939" t="s">
        <v>44039</v>
      </c>
      <c r="M1939" t="s">
        <v>44040</v>
      </c>
      <c r="N1939" t="s">
        <v>44041</v>
      </c>
      <c r="O1939" t="s">
        <v>44042</v>
      </c>
      <c r="P1939">
        <f>-534.475490518011 -28.4386962968829 -361.902631625818</f>
        <v>-924.81681844071193</v>
      </c>
      <c r="Q1939" t="s">
        <v>44043</v>
      </c>
      <c r="R1939" t="s">
        <v>44044</v>
      </c>
      <c r="S1939" t="s">
        <v>44045</v>
      </c>
      <c r="T1939" t="s">
        <v>44046</v>
      </c>
      <c r="U1939" t="s">
        <v>44047</v>
      </c>
      <c r="V1939" t="s">
        <v>44048</v>
      </c>
      <c r="W1939" t="s">
        <v>44049</v>
      </c>
      <c r="X1939" t="s">
        <v>44050</v>
      </c>
      <c r="Y1939" t="s">
        <v>44051</v>
      </c>
    </row>
    <row r="1940" spans="1:25" x14ac:dyDescent="0.3">
      <c r="A1940">
        <v>96950</v>
      </c>
      <c r="B1940" t="s">
        <v>44052</v>
      </c>
      <c r="C1940" t="s">
        <v>44053</v>
      </c>
      <c r="D1940" t="s">
        <v>44054</v>
      </c>
      <c r="E1940" t="s">
        <v>44055</v>
      </c>
      <c r="F1940" t="s">
        <v>44056</v>
      </c>
      <c r="G1940" t="s">
        <v>44057</v>
      </c>
      <c r="H1940" t="s">
        <v>44058</v>
      </c>
      <c r="I1940" t="s">
        <v>44059</v>
      </c>
      <c r="J1940" t="s">
        <v>44060</v>
      </c>
      <c r="K1940" t="s">
        <v>44061</v>
      </c>
      <c r="L1940" t="s">
        <v>44062</v>
      </c>
      <c r="M1940" t="s">
        <v>44063</v>
      </c>
      <c r="N1940" t="s">
        <v>44064</v>
      </c>
      <c r="O1940" t="s">
        <v>44065</v>
      </c>
      <c r="P1940">
        <f>-535.429114908223 -27.2599413738242 -360.88874708163</f>
        <v>-923.57780336367728</v>
      </c>
      <c r="Q1940" t="s">
        <v>44066</v>
      </c>
      <c r="R1940" t="s">
        <v>44067</v>
      </c>
      <c r="S1940" t="s">
        <v>44068</v>
      </c>
      <c r="T1940" t="s">
        <v>44069</v>
      </c>
      <c r="U1940" t="s">
        <v>44070</v>
      </c>
      <c r="V1940" t="s">
        <v>44071</v>
      </c>
      <c r="W1940" t="s">
        <v>44072</v>
      </c>
      <c r="X1940" t="s">
        <v>44073</v>
      </c>
      <c r="Y1940" t="s">
        <v>44074</v>
      </c>
    </row>
    <row r="1941" spans="1:25" x14ac:dyDescent="0.3">
      <c r="A1941">
        <v>97000</v>
      </c>
      <c r="B1941" t="s">
        <v>44075</v>
      </c>
      <c r="C1941" t="s">
        <v>44076</v>
      </c>
      <c r="D1941" t="s">
        <v>44077</v>
      </c>
      <c r="E1941" t="s">
        <v>44078</v>
      </c>
      <c r="F1941" t="s">
        <v>44079</v>
      </c>
      <c r="G1941" t="s">
        <v>44080</v>
      </c>
      <c r="H1941" t="s">
        <v>44081</v>
      </c>
      <c r="I1941" t="s">
        <v>44082</v>
      </c>
      <c r="J1941" t="s">
        <v>44083</v>
      </c>
      <c r="K1941" t="s">
        <v>44084</v>
      </c>
      <c r="L1941" t="s">
        <v>44085</v>
      </c>
      <c r="M1941" t="s">
        <v>44086</v>
      </c>
      <c r="N1941" t="s">
        <v>44087</v>
      </c>
      <c r="O1941">
        <f>-547.889582258259 -0.290878943163079 -659.019321697117</f>
        <v>-1207.1997828985391</v>
      </c>
      <c r="P1941">
        <f>-535.962932692545 -27.2225056333166 -360.468787679017</f>
        <v>-923.65422600487864</v>
      </c>
      <c r="Q1941" t="s">
        <v>44088</v>
      </c>
      <c r="R1941" t="s">
        <v>44089</v>
      </c>
      <c r="S1941" t="s">
        <v>44090</v>
      </c>
      <c r="T1941" t="s">
        <v>44091</v>
      </c>
      <c r="U1941" t="s">
        <v>44092</v>
      </c>
      <c r="V1941" t="s">
        <v>44093</v>
      </c>
      <c r="W1941" t="s">
        <v>44094</v>
      </c>
      <c r="X1941" t="s">
        <v>44095</v>
      </c>
      <c r="Y1941" t="s">
        <v>44096</v>
      </c>
    </row>
    <row r="1942" spans="1:25" x14ac:dyDescent="0.3">
      <c r="A1942">
        <v>97050</v>
      </c>
      <c r="B1942" t="s">
        <v>44097</v>
      </c>
      <c r="C1942" t="s">
        <v>44098</v>
      </c>
      <c r="D1942" t="s">
        <v>44099</v>
      </c>
      <c r="E1942" t="s">
        <v>44100</v>
      </c>
      <c r="F1942" t="s">
        <v>44101</v>
      </c>
      <c r="G1942" t="s">
        <v>44102</v>
      </c>
      <c r="H1942" t="s">
        <v>44103</v>
      </c>
      <c r="I1942" t="s">
        <v>44104</v>
      </c>
      <c r="J1942" t="s">
        <v>44105</v>
      </c>
      <c r="K1942" t="s">
        <v>44106</v>
      </c>
      <c r="L1942" t="s">
        <v>44107</v>
      </c>
      <c r="M1942" t="s">
        <v>44108</v>
      </c>
      <c r="N1942" t="s">
        <v>44109</v>
      </c>
      <c r="O1942">
        <f>-548.821153748384 -0.967972271256258 -658.432032932547</f>
        <v>-1208.2211589521871</v>
      </c>
      <c r="P1942">
        <f>-536.828185169455 -26.9509176976451 -359.800067154748</f>
        <v>-923.57917002184809</v>
      </c>
      <c r="Q1942" t="s">
        <v>44110</v>
      </c>
      <c r="R1942" t="s">
        <v>44111</v>
      </c>
      <c r="S1942" t="s">
        <v>44112</v>
      </c>
      <c r="T1942" t="s">
        <v>44113</v>
      </c>
      <c r="U1942" t="s">
        <v>44114</v>
      </c>
      <c r="V1942" t="s">
        <v>44115</v>
      </c>
      <c r="W1942" t="s">
        <v>44116</v>
      </c>
      <c r="X1942" t="s">
        <v>44117</v>
      </c>
      <c r="Y1942" t="s">
        <v>44118</v>
      </c>
    </row>
    <row r="1943" spans="1:25" x14ac:dyDescent="0.3">
      <c r="A1943">
        <v>97100</v>
      </c>
      <c r="B1943" t="s">
        <v>44119</v>
      </c>
      <c r="C1943" t="s">
        <v>44120</v>
      </c>
      <c r="D1943" t="s">
        <v>44121</v>
      </c>
      <c r="E1943" t="s">
        <v>44122</v>
      </c>
      <c r="F1943" t="s">
        <v>44123</v>
      </c>
      <c r="G1943" t="s">
        <v>44124</v>
      </c>
      <c r="H1943" t="s">
        <v>44125</v>
      </c>
      <c r="I1943" t="s">
        <v>44126</v>
      </c>
      <c r="J1943" t="s">
        <v>44127</v>
      </c>
      <c r="K1943" t="s">
        <v>44128</v>
      </c>
      <c r="L1943" t="s">
        <v>44129</v>
      </c>
      <c r="M1943" t="s">
        <v>44130</v>
      </c>
      <c r="N1943" t="s">
        <v>44131</v>
      </c>
      <c r="O1943">
        <f>-549.357917725092 -1.14607819964431 -658.300187878542</f>
        <v>-1208.8041838032782</v>
      </c>
      <c r="P1943">
        <f>-537.155872032828 -27.0581256470268 -359.670538585695</f>
        <v>-923.88453626554985</v>
      </c>
      <c r="Q1943" t="s">
        <v>44132</v>
      </c>
      <c r="R1943" t="s">
        <v>44133</v>
      </c>
      <c r="S1943" t="s">
        <v>44134</v>
      </c>
      <c r="T1943" t="s">
        <v>44135</v>
      </c>
      <c r="U1943" t="s">
        <v>44136</v>
      </c>
      <c r="V1943" t="s">
        <v>44137</v>
      </c>
      <c r="W1943" t="s">
        <v>44138</v>
      </c>
      <c r="X1943" t="s">
        <v>44139</v>
      </c>
      <c r="Y1943" t="s">
        <v>44140</v>
      </c>
    </row>
    <row r="1944" spans="1:25" x14ac:dyDescent="0.3">
      <c r="A1944">
        <v>97150</v>
      </c>
      <c r="B1944" t="s">
        <v>44141</v>
      </c>
      <c r="C1944" t="s">
        <v>44142</v>
      </c>
      <c r="D1944" t="s">
        <v>44143</v>
      </c>
      <c r="E1944" t="s">
        <v>44144</v>
      </c>
      <c r="F1944" t="s">
        <v>44145</v>
      </c>
      <c r="G1944" t="s">
        <v>44146</v>
      </c>
      <c r="H1944" t="s">
        <v>44147</v>
      </c>
      <c r="I1944" t="s">
        <v>44148</v>
      </c>
      <c r="J1944" t="s">
        <v>44149</v>
      </c>
      <c r="K1944" t="s">
        <v>44150</v>
      </c>
      <c r="L1944" t="s">
        <v>44151</v>
      </c>
      <c r="M1944" t="s">
        <v>44152</v>
      </c>
      <c r="N1944" t="s">
        <v>44153</v>
      </c>
      <c r="O1944">
        <f>-550.05942479945 -1.54909752060439 -658.059839457511</f>
        <v>-1209.6683617775652</v>
      </c>
      <c r="P1944">
        <f>-537.403904860309 -27.5220040879969 -359.45444664719</f>
        <v>-924.38035559549598</v>
      </c>
      <c r="Q1944" t="s">
        <v>44154</v>
      </c>
      <c r="R1944" t="s">
        <v>44155</v>
      </c>
      <c r="S1944" t="s">
        <v>44156</v>
      </c>
      <c r="T1944" t="s">
        <v>44157</v>
      </c>
      <c r="U1944" t="s">
        <v>44158</v>
      </c>
      <c r="V1944" t="s">
        <v>44159</v>
      </c>
      <c r="W1944" t="s">
        <v>44160</v>
      </c>
      <c r="X1944" t="s">
        <v>44161</v>
      </c>
      <c r="Y1944" t="s">
        <v>44162</v>
      </c>
    </row>
    <row r="1945" spans="1:25" x14ac:dyDescent="0.3">
      <c r="A1945">
        <v>97200</v>
      </c>
      <c r="B1945" t="s">
        <v>44163</v>
      </c>
      <c r="C1945" t="s">
        <v>44164</v>
      </c>
      <c r="D1945" t="s">
        <v>44165</v>
      </c>
      <c r="E1945" t="s">
        <v>44166</v>
      </c>
      <c r="F1945" t="s">
        <v>44167</v>
      </c>
      <c r="G1945" t="s">
        <v>44168</v>
      </c>
      <c r="H1945" t="s">
        <v>44169</v>
      </c>
      <c r="I1945" t="s">
        <v>44170</v>
      </c>
      <c r="J1945" t="s">
        <v>44171</v>
      </c>
      <c r="K1945" t="s">
        <v>44172</v>
      </c>
      <c r="L1945" t="s">
        <v>44173</v>
      </c>
      <c r="M1945" t="s">
        <v>44174</v>
      </c>
      <c r="N1945" t="s">
        <v>44175</v>
      </c>
      <c r="O1945">
        <f>-550.223248393127 -1.69112286117024 -657.968786526567</f>
        <v>-1209.8831577808642</v>
      </c>
      <c r="P1945">
        <f>-537.396822532319 -27.948218347693 -359.395416826839</f>
        <v>-924.74045770685098</v>
      </c>
      <c r="Q1945" t="s">
        <v>44176</v>
      </c>
      <c r="R1945" t="s">
        <v>44177</v>
      </c>
      <c r="S1945" t="s">
        <v>44178</v>
      </c>
      <c r="T1945" t="s">
        <v>44179</v>
      </c>
      <c r="U1945" t="s">
        <v>44180</v>
      </c>
      <c r="V1945" t="s">
        <v>44181</v>
      </c>
      <c r="W1945" t="s">
        <v>44182</v>
      </c>
      <c r="X1945" t="s">
        <v>44183</v>
      </c>
      <c r="Y1945" t="s">
        <v>44184</v>
      </c>
    </row>
    <row r="1946" spans="1:25" x14ac:dyDescent="0.3">
      <c r="A1946">
        <v>97250</v>
      </c>
      <c r="B1946" t="s">
        <v>44185</v>
      </c>
      <c r="C1946" t="s">
        <v>44186</v>
      </c>
      <c r="D1946" t="s">
        <v>44187</v>
      </c>
      <c r="E1946" t="s">
        <v>44188</v>
      </c>
      <c r="F1946" t="s">
        <v>44189</v>
      </c>
      <c r="G1946" t="s">
        <v>44190</v>
      </c>
      <c r="H1946" t="s">
        <v>44191</v>
      </c>
      <c r="I1946" t="s">
        <v>44192</v>
      </c>
      <c r="J1946" t="s">
        <v>44193</v>
      </c>
      <c r="K1946" t="s">
        <v>44194</v>
      </c>
      <c r="L1946" t="s">
        <v>44195</v>
      </c>
      <c r="M1946" t="s">
        <v>44196</v>
      </c>
      <c r="N1946" t="s">
        <v>44197</v>
      </c>
      <c r="O1946">
        <f>-550.262326780157 -1.7589748753478 -657.88756867171</f>
        <v>-1209.9088703272148</v>
      </c>
      <c r="P1946">
        <f>-537.376323558753 -28.3006988130787 -359.341954713301</f>
        <v>-925.01897708513275</v>
      </c>
      <c r="Q1946" t="s">
        <v>44198</v>
      </c>
      <c r="R1946" t="s">
        <v>44199</v>
      </c>
      <c r="S1946" t="s">
        <v>44200</v>
      </c>
      <c r="T1946" t="s">
        <v>44201</v>
      </c>
      <c r="U1946" t="s">
        <v>44202</v>
      </c>
      <c r="V1946" t="s">
        <v>44203</v>
      </c>
      <c r="W1946" t="s">
        <v>44204</v>
      </c>
      <c r="X1946" t="s">
        <v>44205</v>
      </c>
      <c r="Y1946" t="s">
        <v>44206</v>
      </c>
    </row>
    <row r="1947" spans="1:25" x14ac:dyDescent="0.3">
      <c r="A1947">
        <v>97300</v>
      </c>
      <c r="B1947" t="s">
        <v>44207</v>
      </c>
      <c r="C1947" t="s">
        <v>44208</v>
      </c>
      <c r="D1947" t="s">
        <v>44209</v>
      </c>
      <c r="E1947" t="s">
        <v>44210</v>
      </c>
      <c r="F1947" t="s">
        <v>44211</v>
      </c>
      <c r="G1947" t="s">
        <v>44212</v>
      </c>
      <c r="H1947" t="s">
        <v>44213</v>
      </c>
      <c r="I1947" t="s">
        <v>44214</v>
      </c>
      <c r="J1947" t="s">
        <v>44215</v>
      </c>
      <c r="K1947" t="s">
        <v>44216</v>
      </c>
      <c r="L1947" t="s">
        <v>44217</v>
      </c>
      <c r="M1947" t="s">
        <v>44218</v>
      </c>
      <c r="N1947" t="s">
        <v>44219</v>
      </c>
      <c r="O1947">
        <f>-550.156758268114 -2.02662313442352 -657.716113613042</f>
        <v>-1209.8994950155795</v>
      </c>
      <c r="P1947">
        <f>-537.529384495393 -28.5642401366401 -359.159119136874</f>
        <v>-925.25274376890707</v>
      </c>
      <c r="Q1947" t="s">
        <v>44220</v>
      </c>
      <c r="R1947" t="s">
        <v>44221</v>
      </c>
      <c r="S1947" t="s">
        <v>44222</v>
      </c>
      <c r="T1947" t="s">
        <v>44223</v>
      </c>
      <c r="U1947" t="s">
        <v>44224</v>
      </c>
      <c r="V1947" t="s">
        <v>44225</v>
      </c>
      <c r="W1947" t="s">
        <v>44226</v>
      </c>
      <c r="X1947" t="s">
        <v>44227</v>
      </c>
      <c r="Y1947" t="s">
        <v>44228</v>
      </c>
    </row>
    <row r="1948" spans="1:25" x14ac:dyDescent="0.3">
      <c r="A1948">
        <v>97350</v>
      </c>
      <c r="B1948" t="s">
        <v>44229</v>
      </c>
      <c r="C1948" t="s">
        <v>44230</v>
      </c>
      <c r="D1948" t="s">
        <v>44231</v>
      </c>
      <c r="E1948" t="s">
        <v>44232</v>
      </c>
      <c r="F1948" t="s">
        <v>44233</v>
      </c>
      <c r="G1948" t="s">
        <v>44234</v>
      </c>
      <c r="H1948" t="s">
        <v>44235</v>
      </c>
      <c r="I1948" t="s">
        <v>44236</v>
      </c>
      <c r="J1948" t="s">
        <v>44237</v>
      </c>
      <c r="K1948" t="s">
        <v>44238</v>
      </c>
      <c r="L1948" t="s">
        <v>44239</v>
      </c>
      <c r="M1948" t="s">
        <v>44240</v>
      </c>
      <c r="N1948" t="s">
        <v>44241</v>
      </c>
      <c r="O1948">
        <f>-550.257985266746 -1.91339868415116 -657.696402469939</f>
        <v>-1209.8677864208362</v>
      </c>
      <c r="P1948">
        <f>-537.268702864574 -28.262547680024 -359.138205543305</f>
        <v>-924.66945608790297</v>
      </c>
      <c r="Q1948" t="s">
        <v>44242</v>
      </c>
      <c r="R1948" t="s">
        <v>44243</v>
      </c>
      <c r="S1948" t="s">
        <v>44244</v>
      </c>
      <c r="T1948" t="s">
        <v>44245</v>
      </c>
      <c r="U1948" t="s">
        <v>44246</v>
      </c>
      <c r="V1948" t="s">
        <v>44247</v>
      </c>
      <c r="W1948" t="s">
        <v>44248</v>
      </c>
      <c r="X1948" t="s">
        <v>44249</v>
      </c>
      <c r="Y1948" t="s">
        <v>44250</v>
      </c>
    </row>
    <row r="1949" spans="1:25" x14ac:dyDescent="0.3">
      <c r="A1949">
        <v>97400</v>
      </c>
      <c r="B1949" t="s">
        <v>44251</v>
      </c>
      <c r="C1949" t="s">
        <v>44252</v>
      </c>
      <c r="D1949" t="s">
        <v>44253</v>
      </c>
      <c r="E1949" t="s">
        <v>44254</v>
      </c>
      <c r="F1949" t="s">
        <v>44255</v>
      </c>
      <c r="G1949" t="s">
        <v>44256</v>
      </c>
      <c r="H1949" t="s">
        <v>44257</v>
      </c>
      <c r="I1949" t="s">
        <v>44258</v>
      </c>
      <c r="J1949" t="s">
        <v>44259</v>
      </c>
      <c r="K1949" t="s">
        <v>44260</v>
      </c>
      <c r="L1949" t="s">
        <v>44261</v>
      </c>
      <c r="M1949" t="s">
        <v>44262</v>
      </c>
      <c r="N1949" t="s">
        <v>44263</v>
      </c>
      <c r="O1949">
        <f>-550.129069093598 -1.75568766681567 -657.461005782504</f>
        <v>-1209.3457625429178</v>
      </c>
      <c r="P1949">
        <f>-536.063785054172 -25.4887736077062 -358.732173452591</f>
        <v>-920.28473211446908</v>
      </c>
      <c r="Q1949" t="s">
        <v>44264</v>
      </c>
      <c r="R1949" t="s">
        <v>44265</v>
      </c>
      <c r="S1949" t="s">
        <v>44266</v>
      </c>
      <c r="T1949" t="s">
        <v>44267</v>
      </c>
      <c r="U1949" t="s">
        <v>44268</v>
      </c>
      <c r="V1949" t="s">
        <v>44269</v>
      </c>
      <c r="W1949" t="s">
        <v>44270</v>
      </c>
      <c r="X1949" t="s">
        <v>44271</v>
      </c>
      <c r="Y1949" t="s">
        <v>44272</v>
      </c>
    </row>
    <row r="1950" spans="1:25" x14ac:dyDescent="0.3">
      <c r="A1950">
        <v>97450</v>
      </c>
      <c r="B1950" t="s">
        <v>44273</v>
      </c>
      <c r="C1950" t="s">
        <v>44274</v>
      </c>
      <c r="D1950" t="s">
        <v>44275</v>
      </c>
      <c r="E1950" t="s">
        <v>44276</v>
      </c>
      <c r="F1950" t="s">
        <v>44277</v>
      </c>
      <c r="G1950" t="s">
        <v>44278</v>
      </c>
      <c r="H1950" t="s">
        <v>44279</v>
      </c>
      <c r="I1950" t="s">
        <v>44280</v>
      </c>
      <c r="J1950" t="s">
        <v>44281</v>
      </c>
      <c r="K1950" t="s">
        <v>44282</v>
      </c>
      <c r="L1950" t="s">
        <v>44283</v>
      </c>
      <c r="M1950" t="s">
        <v>44284</v>
      </c>
      <c r="N1950" t="s">
        <v>44285</v>
      </c>
      <c r="O1950">
        <f>-549.903717367592 -1.81593116566592 -657.24968262832</f>
        <v>-1208.9693311615779</v>
      </c>
      <c r="P1950">
        <f>-535.069213523176 -24.8903610293737 -358.506505030041</f>
        <v>-918.46607958259074</v>
      </c>
      <c r="Q1950" t="s">
        <v>44286</v>
      </c>
      <c r="R1950" t="s">
        <v>44287</v>
      </c>
      <c r="S1950" t="s">
        <v>44288</v>
      </c>
      <c r="T1950" t="s">
        <v>44289</v>
      </c>
      <c r="U1950" t="s">
        <v>44290</v>
      </c>
      <c r="V1950" t="s">
        <v>44291</v>
      </c>
      <c r="W1950" t="s">
        <v>44292</v>
      </c>
      <c r="X1950" t="s">
        <v>44293</v>
      </c>
      <c r="Y1950" t="s">
        <v>44294</v>
      </c>
    </row>
    <row r="1951" spans="1:25" x14ac:dyDescent="0.3">
      <c r="A1951">
        <v>97500</v>
      </c>
      <c r="B1951" t="s">
        <v>44295</v>
      </c>
      <c r="C1951" t="s">
        <v>44296</v>
      </c>
      <c r="D1951" t="s">
        <v>44297</v>
      </c>
      <c r="E1951" t="s">
        <v>44298</v>
      </c>
      <c r="F1951" t="s">
        <v>44299</v>
      </c>
      <c r="G1951" t="s">
        <v>44300</v>
      </c>
      <c r="H1951" t="s">
        <v>44301</v>
      </c>
      <c r="I1951" t="s">
        <v>44302</v>
      </c>
      <c r="J1951" t="s">
        <v>44303</v>
      </c>
      <c r="K1951" t="s">
        <v>44304</v>
      </c>
      <c r="L1951" t="s">
        <v>44305</v>
      </c>
      <c r="M1951" t="s">
        <v>44306</v>
      </c>
      <c r="N1951" t="s">
        <v>44307</v>
      </c>
      <c r="O1951">
        <f>-549.155660536632 -1.5099942103941 -656.933974250991</f>
        <v>-1207.5996289980171</v>
      </c>
      <c r="P1951">
        <f>-534.044208889706 -22.8468476325822 -358.0755037839</f>
        <v>-914.96656030618828</v>
      </c>
      <c r="Q1951" t="s">
        <v>44308</v>
      </c>
      <c r="R1951" t="s">
        <v>44309</v>
      </c>
      <c r="S1951" t="s">
        <v>44310</v>
      </c>
      <c r="T1951" t="s">
        <v>44311</v>
      </c>
      <c r="U1951" t="s">
        <v>44312</v>
      </c>
      <c r="V1951" t="s">
        <v>44313</v>
      </c>
      <c r="W1951" t="s">
        <v>44314</v>
      </c>
      <c r="X1951" t="s">
        <v>44315</v>
      </c>
      <c r="Y1951" t="s">
        <v>44316</v>
      </c>
    </row>
    <row r="1952" spans="1:25" x14ac:dyDescent="0.3">
      <c r="A1952">
        <v>97550</v>
      </c>
      <c r="B1952" t="s">
        <v>44317</v>
      </c>
      <c r="C1952" t="s">
        <v>44318</v>
      </c>
      <c r="D1952" t="s">
        <v>44319</v>
      </c>
      <c r="E1952" t="s">
        <v>44320</v>
      </c>
      <c r="F1952" t="s">
        <v>44321</v>
      </c>
      <c r="G1952" t="s">
        <v>44322</v>
      </c>
      <c r="H1952" t="s">
        <v>44323</v>
      </c>
      <c r="I1952" t="s">
        <v>44324</v>
      </c>
      <c r="J1952" t="s">
        <v>44325</v>
      </c>
      <c r="K1952" t="s">
        <v>44326</v>
      </c>
      <c r="L1952" t="s">
        <v>44327</v>
      </c>
      <c r="M1952" t="s">
        <v>44328</v>
      </c>
      <c r="N1952" t="s">
        <v>44329</v>
      </c>
      <c r="O1952">
        <f>-548.991443088749 -1.35919802611261 -656.886457263273</f>
        <v>-1207.2370983781345</v>
      </c>
      <c r="P1952">
        <f>-533.951751737018 -23.0326978663577 -358.048539408153</f>
        <v>-915.03298901152857</v>
      </c>
      <c r="Q1952" t="s">
        <v>44330</v>
      </c>
      <c r="R1952" t="s">
        <v>44331</v>
      </c>
      <c r="S1952" t="s">
        <v>44332</v>
      </c>
      <c r="T1952" t="s">
        <v>44333</v>
      </c>
      <c r="U1952" t="s">
        <v>44334</v>
      </c>
      <c r="V1952" t="s">
        <v>44335</v>
      </c>
      <c r="W1952" t="s">
        <v>44336</v>
      </c>
      <c r="X1952" t="s">
        <v>44337</v>
      </c>
      <c r="Y1952" t="s">
        <v>44338</v>
      </c>
    </row>
    <row r="1953" spans="1:25" x14ac:dyDescent="0.3">
      <c r="A1953">
        <v>97600</v>
      </c>
      <c r="B1953" t="s">
        <v>44339</v>
      </c>
      <c r="C1953" t="s">
        <v>44340</v>
      </c>
      <c r="D1953" t="s">
        <v>44341</v>
      </c>
      <c r="E1953" t="s">
        <v>44342</v>
      </c>
      <c r="F1953" t="s">
        <v>44343</v>
      </c>
      <c r="G1953" t="s">
        <v>44344</v>
      </c>
      <c r="H1953" t="s">
        <v>44345</v>
      </c>
      <c r="I1953" t="s">
        <v>44346</v>
      </c>
      <c r="J1953" t="s">
        <v>44347</v>
      </c>
      <c r="K1953" t="s">
        <v>44348</v>
      </c>
      <c r="L1953" t="s">
        <v>44349</v>
      </c>
      <c r="M1953" t="s">
        <v>44350</v>
      </c>
      <c r="N1953" t="s">
        <v>44351</v>
      </c>
      <c r="O1953">
        <f>-548.617132593942 -1.09589180671833 -656.961190369535</f>
        <v>-1206.6742147701952</v>
      </c>
      <c r="P1953">
        <f>-533.957569345519 -23.3145646728633 -358.144576033725</f>
        <v>-915.41671005210731</v>
      </c>
      <c r="Q1953" t="s">
        <v>44352</v>
      </c>
      <c r="R1953" t="s">
        <v>44353</v>
      </c>
      <c r="S1953" t="s">
        <v>44354</v>
      </c>
      <c r="T1953" t="s">
        <v>44355</v>
      </c>
      <c r="U1953" t="s">
        <v>44356</v>
      </c>
      <c r="V1953" t="s">
        <v>44357</v>
      </c>
      <c r="W1953" t="s">
        <v>44358</v>
      </c>
      <c r="X1953" t="s">
        <v>44359</v>
      </c>
      <c r="Y1953" t="s">
        <v>44360</v>
      </c>
    </row>
    <row r="1954" spans="1:25" x14ac:dyDescent="0.3">
      <c r="A1954">
        <v>97650</v>
      </c>
      <c r="B1954" t="s">
        <v>44361</v>
      </c>
      <c r="C1954" t="s">
        <v>44362</v>
      </c>
      <c r="D1954" t="s">
        <v>44363</v>
      </c>
      <c r="E1954" t="s">
        <v>44364</v>
      </c>
      <c r="F1954" t="s">
        <v>44365</v>
      </c>
      <c r="G1954" t="s">
        <v>44366</v>
      </c>
      <c r="H1954" t="s">
        <v>44367</v>
      </c>
      <c r="I1954" t="s">
        <v>44368</v>
      </c>
      <c r="J1954" t="s">
        <v>44369</v>
      </c>
      <c r="K1954" t="s">
        <v>44370</v>
      </c>
      <c r="L1954" t="s">
        <v>44371</v>
      </c>
      <c r="M1954" t="s">
        <v>44372</v>
      </c>
      <c r="N1954" t="s">
        <v>44373</v>
      </c>
      <c r="O1954">
        <f>-548.98698174316 -0.58773654484753 -657.087007433548</f>
        <v>-1206.6617257215555</v>
      </c>
      <c r="P1954">
        <f>-534.143789154066 -22.6791965918201 -358.270018433861</f>
        <v>-915.09300417974714</v>
      </c>
      <c r="Q1954" t="s">
        <v>44374</v>
      </c>
      <c r="R1954" t="s">
        <v>44375</v>
      </c>
      <c r="S1954" t="s">
        <v>44376</v>
      </c>
      <c r="T1954" t="s">
        <v>44377</v>
      </c>
      <c r="U1954" t="s">
        <v>44378</v>
      </c>
      <c r="V1954" t="s">
        <v>44379</v>
      </c>
      <c r="W1954" t="s">
        <v>44380</v>
      </c>
      <c r="X1954" t="s">
        <v>44381</v>
      </c>
      <c r="Y1954" t="s">
        <v>44382</v>
      </c>
    </row>
    <row r="1955" spans="1:25" x14ac:dyDescent="0.3">
      <c r="A1955">
        <v>97700</v>
      </c>
      <c r="B1955" t="s">
        <v>44383</v>
      </c>
      <c r="C1955" t="s">
        <v>44384</v>
      </c>
      <c r="D1955" t="s">
        <v>44385</v>
      </c>
      <c r="E1955" t="s">
        <v>44386</v>
      </c>
      <c r="F1955" t="s">
        <v>44387</v>
      </c>
      <c r="G1955" t="s">
        <v>44388</v>
      </c>
      <c r="H1955" t="s">
        <v>44389</v>
      </c>
      <c r="I1955" t="s">
        <v>44390</v>
      </c>
      <c r="J1955" t="s">
        <v>44391</v>
      </c>
      <c r="K1955" t="s">
        <v>44392</v>
      </c>
      <c r="L1955" t="s">
        <v>44393</v>
      </c>
      <c r="M1955" t="s">
        <v>44394</v>
      </c>
      <c r="N1955" t="s">
        <v>44395</v>
      </c>
      <c r="O1955">
        <f>-550.629951685635 -0.133785623587755 -657.12266349336</f>
        <v>-1207.8864008025828</v>
      </c>
      <c r="P1955">
        <f>-534.167263084256 -21.2771262466642 -358.321875183495</f>
        <v>-913.7662645144153</v>
      </c>
      <c r="Q1955" t="s">
        <v>44396</v>
      </c>
      <c r="R1955" t="s">
        <v>44397</v>
      </c>
      <c r="S1955" t="s">
        <v>44398</v>
      </c>
      <c r="T1955" t="s">
        <v>44399</v>
      </c>
      <c r="U1955" t="s">
        <v>44400</v>
      </c>
      <c r="V1955" t="s">
        <v>44401</v>
      </c>
      <c r="W1955" t="s">
        <v>44402</v>
      </c>
      <c r="X1955" t="s">
        <v>44403</v>
      </c>
      <c r="Y1955" t="s">
        <v>44404</v>
      </c>
    </row>
    <row r="1956" spans="1:25" x14ac:dyDescent="0.3">
      <c r="A1956">
        <v>97750</v>
      </c>
      <c r="B1956" t="s">
        <v>44405</v>
      </c>
      <c r="C1956" t="s">
        <v>44406</v>
      </c>
      <c r="D1956" t="s">
        <v>44407</v>
      </c>
      <c r="E1956" t="s">
        <v>44408</v>
      </c>
      <c r="F1956" t="s">
        <v>44409</v>
      </c>
      <c r="G1956" t="s">
        <v>44410</v>
      </c>
      <c r="H1956" t="s">
        <v>44411</v>
      </c>
      <c r="I1956" t="s">
        <v>44412</v>
      </c>
      <c r="J1956" t="s">
        <v>44413</v>
      </c>
      <c r="K1956" t="s">
        <v>44414</v>
      </c>
      <c r="L1956" t="s">
        <v>44415</v>
      </c>
      <c r="M1956" t="s">
        <v>44416</v>
      </c>
      <c r="N1956" t="s">
        <v>44417</v>
      </c>
      <c r="O1956">
        <f>-552.135690407126 -0.0844903054016868 -656.721936724617</f>
        <v>-1208.9421174371446</v>
      </c>
      <c r="P1956">
        <f>-534.172541385708 -20.848480628121 -357.980884100306</f>
        <v>-913.00190611413495</v>
      </c>
      <c r="Q1956" t="s">
        <v>44418</v>
      </c>
      <c r="R1956" t="s">
        <v>44419</v>
      </c>
      <c r="S1956" t="s">
        <v>44420</v>
      </c>
      <c r="T1956" t="s">
        <v>44421</v>
      </c>
      <c r="U1956" t="s">
        <v>44422</v>
      </c>
      <c r="V1956" t="s">
        <v>44423</v>
      </c>
      <c r="W1956" t="s">
        <v>44424</v>
      </c>
      <c r="X1956" t="s">
        <v>44425</v>
      </c>
      <c r="Y1956" t="s">
        <v>44426</v>
      </c>
    </row>
    <row r="1957" spans="1:25" x14ac:dyDescent="0.3">
      <c r="A1957">
        <v>97800</v>
      </c>
      <c r="B1957" t="s">
        <v>44427</v>
      </c>
      <c r="C1957" t="s">
        <v>44428</v>
      </c>
      <c r="D1957" t="s">
        <v>44429</v>
      </c>
      <c r="E1957" t="s">
        <v>44430</v>
      </c>
      <c r="F1957" t="s">
        <v>44431</v>
      </c>
      <c r="G1957" t="s">
        <v>44432</v>
      </c>
      <c r="H1957" t="s">
        <v>44433</v>
      </c>
      <c r="I1957" t="s">
        <v>44434</v>
      </c>
      <c r="J1957" t="s">
        <v>44435</v>
      </c>
      <c r="K1957" t="s">
        <v>44436</v>
      </c>
      <c r="L1957" t="s">
        <v>44437</v>
      </c>
      <c r="M1957" t="s">
        <v>44438</v>
      </c>
      <c r="N1957" t="s">
        <v>44439</v>
      </c>
      <c r="O1957" t="s">
        <v>44440</v>
      </c>
      <c r="P1957">
        <f>-534.314823883664 -20.7917880519092 -358.009918757546</f>
        <v>-913.1165306931191</v>
      </c>
      <c r="Q1957" t="s">
        <v>44441</v>
      </c>
      <c r="R1957" t="s">
        <v>44442</v>
      </c>
      <c r="S1957" t="s">
        <v>44443</v>
      </c>
      <c r="T1957" t="s">
        <v>44444</v>
      </c>
      <c r="U1957" t="s">
        <v>44445</v>
      </c>
      <c r="V1957" t="s">
        <v>44446</v>
      </c>
      <c r="W1957" t="s">
        <v>44447</v>
      </c>
      <c r="X1957" t="s">
        <v>44448</v>
      </c>
      <c r="Y1957" t="s">
        <v>44449</v>
      </c>
    </row>
    <row r="1958" spans="1:25" x14ac:dyDescent="0.3">
      <c r="A1958">
        <v>97850</v>
      </c>
      <c r="B1958" t="s">
        <v>44450</v>
      </c>
      <c r="C1958" t="s">
        <v>44451</v>
      </c>
      <c r="D1958" t="s">
        <v>44452</v>
      </c>
      <c r="E1958" t="s">
        <v>44453</v>
      </c>
      <c r="F1958" t="s">
        <v>44454</v>
      </c>
      <c r="G1958" t="s">
        <v>44455</v>
      </c>
      <c r="H1958" t="s">
        <v>44456</v>
      </c>
      <c r="I1958" t="s">
        <v>44457</v>
      </c>
      <c r="J1958" t="s">
        <v>44458</v>
      </c>
      <c r="K1958" t="s">
        <v>44459</v>
      </c>
      <c r="L1958" t="s">
        <v>44460</v>
      </c>
      <c r="M1958" t="s">
        <v>44461</v>
      </c>
      <c r="N1958" t="s">
        <v>44462</v>
      </c>
      <c r="O1958" t="s">
        <v>44463</v>
      </c>
      <c r="P1958">
        <f>-535.024662380927 -20.0620346877006 -358.188767674305</f>
        <v>-913.27546474293263</v>
      </c>
      <c r="Q1958" t="s">
        <v>44464</v>
      </c>
      <c r="R1958" t="s">
        <v>44465</v>
      </c>
      <c r="S1958" t="s">
        <v>44466</v>
      </c>
      <c r="T1958" t="s">
        <v>44467</v>
      </c>
      <c r="U1958" t="s">
        <v>44468</v>
      </c>
      <c r="V1958" t="s">
        <v>44469</v>
      </c>
      <c r="W1958" t="s">
        <v>44470</v>
      </c>
      <c r="X1958" t="s">
        <v>44471</v>
      </c>
      <c r="Y1958" t="s">
        <v>44472</v>
      </c>
    </row>
    <row r="1959" spans="1:25" x14ac:dyDescent="0.3">
      <c r="A1959">
        <v>97900</v>
      </c>
      <c r="B1959" t="s">
        <v>44473</v>
      </c>
      <c r="C1959" t="s">
        <v>44474</v>
      </c>
      <c r="D1959" t="s">
        <v>44475</v>
      </c>
      <c r="E1959" t="s">
        <v>44476</v>
      </c>
      <c r="F1959" t="s">
        <v>44477</v>
      </c>
      <c r="G1959" t="s">
        <v>44478</v>
      </c>
      <c r="H1959" t="s">
        <v>44479</v>
      </c>
      <c r="I1959" t="s">
        <v>44480</v>
      </c>
      <c r="J1959" t="s">
        <v>44481</v>
      </c>
      <c r="K1959" t="s">
        <v>44482</v>
      </c>
      <c r="L1959" t="s">
        <v>44483</v>
      </c>
      <c r="M1959" t="s">
        <v>44484</v>
      </c>
      <c r="N1959" t="s">
        <v>44485</v>
      </c>
      <c r="O1959" t="s">
        <v>44486</v>
      </c>
      <c r="P1959">
        <f>-535.236327841981 -19.8930447797243 -358.293627300821</f>
        <v>-913.42299992252629</v>
      </c>
      <c r="Q1959" t="s">
        <v>44487</v>
      </c>
      <c r="R1959" t="s">
        <v>44488</v>
      </c>
      <c r="S1959" t="s">
        <v>44489</v>
      </c>
      <c r="T1959" t="s">
        <v>44490</v>
      </c>
      <c r="U1959" t="s">
        <v>44491</v>
      </c>
      <c r="V1959" t="s">
        <v>44492</v>
      </c>
      <c r="W1959" t="s">
        <v>44493</v>
      </c>
      <c r="X1959" t="s">
        <v>44494</v>
      </c>
      <c r="Y1959" t="s">
        <v>44495</v>
      </c>
    </row>
    <row r="1960" spans="1:25" x14ac:dyDescent="0.3">
      <c r="A1960">
        <v>97950</v>
      </c>
      <c r="B1960" t="s">
        <v>44496</v>
      </c>
      <c r="C1960" t="s">
        <v>44497</v>
      </c>
      <c r="D1960" t="s">
        <v>44498</v>
      </c>
      <c r="E1960" t="s">
        <v>44499</v>
      </c>
      <c r="F1960" t="s">
        <v>44500</v>
      </c>
      <c r="G1960" t="s">
        <v>44501</v>
      </c>
      <c r="H1960" t="s">
        <v>44502</v>
      </c>
      <c r="I1960" t="s">
        <v>44503</v>
      </c>
      <c r="J1960" t="s">
        <v>44504</v>
      </c>
      <c r="K1960" t="s">
        <v>44505</v>
      </c>
      <c r="L1960" t="s">
        <v>44506</v>
      </c>
      <c r="M1960" t="s">
        <v>44507</v>
      </c>
      <c r="N1960" t="s">
        <v>44508</v>
      </c>
      <c r="O1960" t="s">
        <v>44509</v>
      </c>
      <c r="P1960">
        <f>-535.653164176193 -19.6788587499343 -358.471961020085</f>
        <v>-913.80398394621227</v>
      </c>
      <c r="Q1960" t="s">
        <v>44510</v>
      </c>
      <c r="R1960" t="s">
        <v>44511</v>
      </c>
      <c r="S1960" t="s">
        <v>44512</v>
      </c>
      <c r="T1960" t="s">
        <v>44513</v>
      </c>
      <c r="U1960" t="s">
        <v>44514</v>
      </c>
      <c r="V1960" t="s">
        <v>44515</v>
      </c>
      <c r="W1960" t="s">
        <v>44516</v>
      </c>
      <c r="X1960" t="s">
        <v>44517</v>
      </c>
      <c r="Y1960" t="s">
        <v>44518</v>
      </c>
    </row>
    <row r="1961" spans="1:25" x14ac:dyDescent="0.3">
      <c r="A1961">
        <v>98000</v>
      </c>
      <c r="B1961" t="s">
        <v>44519</v>
      </c>
      <c r="C1961" t="s">
        <v>44520</v>
      </c>
      <c r="D1961" t="s">
        <v>44521</v>
      </c>
      <c r="E1961" t="s">
        <v>44522</v>
      </c>
      <c r="F1961" t="s">
        <v>44523</v>
      </c>
      <c r="G1961" t="s">
        <v>44524</v>
      </c>
      <c r="H1961" t="s">
        <v>44525</v>
      </c>
      <c r="I1961" t="s">
        <v>44526</v>
      </c>
      <c r="J1961" t="s">
        <v>44527</v>
      </c>
      <c r="K1961" t="s">
        <v>44528</v>
      </c>
      <c r="L1961" t="s">
        <v>44529</v>
      </c>
      <c r="M1961" t="s">
        <v>44530</v>
      </c>
      <c r="N1961" t="s">
        <v>44531</v>
      </c>
      <c r="O1961" t="s">
        <v>44532</v>
      </c>
      <c r="P1961">
        <f>-537.247392650051 -18.4251388599396 -358.929842917129</f>
        <v>-914.60237442711957</v>
      </c>
      <c r="Q1961" t="s">
        <v>44533</v>
      </c>
      <c r="R1961" t="s">
        <v>44534</v>
      </c>
      <c r="S1961" t="s">
        <v>44535</v>
      </c>
      <c r="T1961" t="s">
        <v>44536</v>
      </c>
      <c r="U1961" t="s">
        <v>44537</v>
      </c>
      <c r="V1961" t="s">
        <v>44538</v>
      </c>
      <c r="W1961" t="s">
        <v>44539</v>
      </c>
      <c r="X1961" t="s">
        <v>44540</v>
      </c>
      <c r="Y1961" t="s">
        <v>44541</v>
      </c>
    </row>
    <row r="1962" spans="1:25" x14ac:dyDescent="0.3">
      <c r="A1962">
        <v>98050</v>
      </c>
      <c r="B1962" t="s">
        <v>44542</v>
      </c>
      <c r="C1962" t="s">
        <v>44543</v>
      </c>
      <c r="D1962" t="s">
        <v>44544</v>
      </c>
      <c r="E1962" t="s">
        <v>44545</v>
      </c>
      <c r="F1962" t="s">
        <v>44546</v>
      </c>
      <c r="G1962" t="s">
        <v>44547</v>
      </c>
      <c r="H1962" t="s">
        <v>44548</v>
      </c>
      <c r="I1962" t="s">
        <v>44549</v>
      </c>
      <c r="J1962" t="s">
        <v>44550</v>
      </c>
      <c r="K1962" t="s">
        <v>44551</v>
      </c>
      <c r="L1962" t="s">
        <v>44552</v>
      </c>
      <c r="M1962" t="s">
        <v>44553</v>
      </c>
      <c r="N1962" t="s">
        <v>44554</v>
      </c>
      <c r="O1962" t="s">
        <v>44555</v>
      </c>
      <c r="P1962">
        <f>-539.164687864822 -17.4901337141794 -359.380140560066</f>
        <v>-916.03496213906737</v>
      </c>
      <c r="Q1962" t="s">
        <v>44556</v>
      </c>
      <c r="R1962" t="s">
        <v>44557</v>
      </c>
      <c r="S1962" t="s">
        <v>44558</v>
      </c>
      <c r="T1962" t="s">
        <v>44559</v>
      </c>
      <c r="U1962" t="s">
        <v>44560</v>
      </c>
      <c r="V1962" t="s">
        <v>44561</v>
      </c>
      <c r="W1962" t="s">
        <v>44562</v>
      </c>
      <c r="X1962" t="s">
        <v>44563</v>
      </c>
      <c r="Y1962" t="s">
        <v>44564</v>
      </c>
    </row>
    <row r="1963" spans="1:25" x14ac:dyDescent="0.3">
      <c r="A1963">
        <v>98100</v>
      </c>
      <c r="B1963" t="s">
        <v>44565</v>
      </c>
      <c r="C1963" t="s">
        <v>44566</v>
      </c>
      <c r="D1963" t="s">
        <v>44567</v>
      </c>
      <c r="E1963" t="s">
        <v>44568</v>
      </c>
      <c r="F1963" t="s">
        <v>44569</v>
      </c>
      <c r="G1963" t="s">
        <v>44570</v>
      </c>
      <c r="H1963" t="s">
        <v>44571</v>
      </c>
      <c r="I1963" t="s">
        <v>44572</v>
      </c>
      <c r="J1963" t="s">
        <v>44573</v>
      </c>
      <c r="K1963" t="s">
        <v>44574</v>
      </c>
      <c r="L1963" t="s">
        <v>44575</v>
      </c>
      <c r="M1963" t="s">
        <v>44576</v>
      </c>
      <c r="N1963" t="s">
        <v>44577</v>
      </c>
      <c r="O1963" t="s">
        <v>44578</v>
      </c>
      <c r="P1963">
        <f>-539.920909284678 -17.4099370352942 -359.632903136975</f>
        <v>-916.9637494569472</v>
      </c>
      <c r="Q1963" t="s">
        <v>44579</v>
      </c>
      <c r="R1963" t="s">
        <v>44580</v>
      </c>
      <c r="S1963" t="s">
        <v>44581</v>
      </c>
      <c r="T1963" t="s">
        <v>44582</v>
      </c>
      <c r="U1963" t="s">
        <v>44583</v>
      </c>
      <c r="V1963" t="s">
        <v>44584</v>
      </c>
      <c r="W1963" t="s">
        <v>44585</v>
      </c>
      <c r="X1963" t="s">
        <v>44586</v>
      </c>
      <c r="Y1963" t="s">
        <v>44587</v>
      </c>
    </row>
    <row r="1964" spans="1:25" x14ac:dyDescent="0.3">
      <c r="A1964">
        <v>98150</v>
      </c>
      <c r="B1964" t="s">
        <v>44588</v>
      </c>
      <c r="C1964" t="s">
        <v>44589</v>
      </c>
      <c r="D1964" t="s">
        <v>44590</v>
      </c>
      <c r="E1964" t="s">
        <v>44591</v>
      </c>
      <c r="F1964" t="s">
        <v>44592</v>
      </c>
      <c r="G1964" t="s">
        <v>44593</v>
      </c>
      <c r="H1964" t="s">
        <v>44594</v>
      </c>
      <c r="I1964" t="s">
        <v>44595</v>
      </c>
      <c r="J1964" t="s">
        <v>44596</v>
      </c>
      <c r="K1964" t="s">
        <v>44597</v>
      </c>
      <c r="L1964" t="s">
        <v>44598</v>
      </c>
      <c r="M1964" t="s">
        <v>44599</v>
      </c>
      <c r="N1964" t="s">
        <v>44600</v>
      </c>
      <c r="O1964" t="s">
        <v>44601</v>
      </c>
      <c r="P1964">
        <f>-541.103925127352 -18.327691407035 -360.03100600218</f>
        <v>-919.46262253656698</v>
      </c>
      <c r="Q1964" t="s">
        <v>44602</v>
      </c>
      <c r="R1964" t="s">
        <v>44603</v>
      </c>
      <c r="S1964" t="s">
        <v>44604</v>
      </c>
      <c r="T1964" t="s">
        <v>44605</v>
      </c>
      <c r="U1964" t="s">
        <v>44606</v>
      </c>
      <c r="V1964" t="s">
        <v>44607</v>
      </c>
      <c r="W1964" t="s">
        <v>44608</v>
      </c>
      <c r="X1964" t="s">
        <v>44609</v>
      </c>
      <c r="Y1964" t="s">
        <v>44610</v>
      </c>
    </row>
    <row r="1965" spans="1:25" x14ac:dyDescent="0.3">
      <c r="A1965">
        <v>98200</v>
      </c>
      <c r="B1965" t="s">
        <v>44611</v>
      </c>
      <c r="C1965" t="s">
        <v>44612</v>
      </c>
      <c r="D1965" t="s">
        <v>44613</v>
      </c>
      <c r="E1965" t="s">
        <v>44614</v>
      </c>
      <c r="F1965" t="s">
        <v>44615</v>
      </c>
      <c r="G1965" t="s">
        <v>44616</v>
      </c>
      <c r="H1965" t="s">
        <v>44617</v>
      </c>
      <c r="I1965" t="s">
        <v>44618</v>
      </c>
      <c r="J1965" t="s">
        <v>44619</v>
      </c>
      <c r="K1965" t="s">
        <v>44620</v>
      </c>
      <c r="L1965" t="s">
        <v>44621</v>
      </c>
      <c r="M1965" t="s">
        <v>44622</v>
      </c>
      <c r="N1965" t="s">
        <v>44623</v>
      </c>
      <c r="O1965" t="s">
        <v>44624</v>
      </c>
      <c r="P1965">
        <f>-541.180413690291 -19.0782848130052 -360.121805420814</f>
        <v>-920.38050392411014</v>
      </c>
      <c r="Q1965" t="s">
        <v>44625</v>
      </c>
      <c r="R1965" t="s">
        <v>44626</v>
      </c>
      <c r="S1965" t="s">
        <v>44627</v>
      </c>
      <c r="T1965" t="s">
        <v>44628</v>
      </c>
      <c r="U1965" t="s">
        <v>44629</v>
      </c>
      <c r="V1965" t="s">
        <v>44630</v>
      </c>
      <c r="W1965" t="s">
        <v>44631</v>
      </c>
      <c r="X1965" t="s">
        <v>44632</v>
      </c>
      <c r="Y1965" t="s">
        <v>44633</v>
      </c>
    </row>
    <row r="1966" spans="1:25" x14ac:dyDescent="0.3">
      <c r="A1966">
        <v>98250</v>
      </c>
      <c r="B1966" t="s">
        <v>44634</v>
      </c>
      <c r="C1966" t="s">
        <v>44635</v>
      </c>
      <c r="D1966" t="s">
        <v>44636</v>
      </c>
      <c r="E1966" t="s">
        <v>44637</v>
      </c>
      <c r="F1966" t="s">
        <v>44638</v>
      </c>
      <c r="G1966" t="s">
        <v>44639</v>
      </c>
      <c r="H1966" t="s">
        <v>44640</v>
      </c>
      <c r="I1966" t="s">
        <v>44641</v>
      </c>
      <c r="J1966" t="s">
        <v>44642</v>
      </c>
      <c r="K1966" t="s">
        <v>44643</v>
      </c>
      <c r="L1966" t="s">
        <v>44644</v>
      </c>
      <c r="M1966" t="s">
        <v>44645</v>
      </c>
      <c r="N1966" t="s">
        <v>44646</v>
      </c>
      <c r="O1966" t="s">
        <v>44647</v>
      </c>
      <c r="P1966">
        <f>-539.670117531473 -20.8349535551638 -359.816711722557</f>
        <v>-920.32178280919379</v>
      </c>
      <c r="Q1966" t="s">
        <v>44648</v>
      </c>
      <c r="R1966" t="s">
        <v>44649</v>
      </c>
      <c r="S1966" t="s">
        <v>44650</v>
      </c>
      <c r="T1966" t="s">
        <v>44651</v>
      </c>
      <c r="U1966" t="s">
        <v>44652</v>
      </c>
      <c r="V1966" t="s">
        <v>44653</v>
      </c>
      <c r="W1966" t="s">
        <v>44654</v>
      </c>
      <c r="X1966" t="s">
        <v>44655</v>
      </c>
      <c r="Y1966" t="s">
        <v>44656</v>
      </c>
    </row>
    <row r="1967" spans="1:25" x14ac:dyDescent="0.3">
      <c r="A1967">
        <v>98300</v>
      </c>
      <c r="B1967" t="s">
        <v>44657</v>
      </c>
      <c r="C1967" t="s">
        <v>44658</v>
      </c>
      <c r="D1967" t="s">
        <v>44659</v>
      </c>
      <c r="E1967" t="s">
        <v>44660</v>
      </c>
      <c r="F1967" t="s">
        <v>44661</v>
      </c>
      <c r="G1967" t="s">
        <v>44662</v>
      </c>
      <c r="H1967" t="s">
        <v>44663</v>
      </c>
      <c r="I1967" t="s">
        <v>44664</v>
      </c>
      <c r="J1967" t="s">
        <v>44665</v>
      </c>
      <c r="K1967" t="s">
        <v>44666</v>
      </c>
      <c r="L1967" t="s">
        <v>44667</v>
      </c>
      <c r="M1967" t="s">
        <v>44668</v>
      </c>
      <c r="N1967" t="s">
        <v>44669</v>
      </c>
      <c r="O1967" t="s">
        <v>44670</v>
      </c>
      <c r="P1967">
        <f>-538.725726246269 -21.6584183301513 -359.790388349883</f>
        <v>-920.1745329263033</v>
      </c>
      <c r="Q1967" t="s">
        <v>44671</v>
      </c>
      <c r="R1967" t="s">
        <v>44672</v>
      </c>
      <c r="S1967" t="s">
        <v>44673</v>
      </c>
      <c r="T1967" t="s">
        <v>44674</v>
      </c>
      <c r="U1967" t="s">
        <v>44675</v>
      </c>
      <c r="V1967" t="s">
        <v>44676</v>
      </c>
      <c r="W1967" t="s">
        <v>44677</v>
      </c>
      <c r="X1967" t="s">
        <v>44678</v>
      </c>
      <c r="Y1967" t="s">
        <v>44679</v>
      </c>
    </row>
    <row r="1968" spans="1:25" x14ac:dyDescent="0.3">
      <c r="A1968">
        <v>98350</v>
      </c>
      <c r="B1968" t="s">
        <v>44680</v>
      </c>
      <c r="C1968" t="s">
        <v>44681</v>
      </c>
      <c r="D1968" t="s">
        <v>44682</v>
      </c>
      <c r="E1968" t="s">
        <v>44683</v>
      </c>
      <c r="F1968" t="s">
        <v>44684</v>
      </c>
      <c r="G1968" t="s">
        <v>44685</v>
      </c>
      <c r="H1968" t="s">
        <v>44686</v>
      </c>
      <c r="I1968" t="s">
        <v>44687</v>
      </c>
      <c r="J1968" t="s">
        <v>44688</v>
      </c>
      <c r="K1968" t="s">
        <v>44689</v>
      </c>
      <c r="L1968" t="s">
        <v>44690</v>
      </c>
      <c r="M1968" t="s">
        <v>44691</v>
      </c>
      <c r="N1968" t="s">
        <v>44692</v>
      </c>
      <c r="O1968" t="s">
        <v>44693</v>
      </c>
      <c r="P1968">
        <f>-536.655690059173 -22.2342156765806 -360.396280014965</f>
        <v>-919.28618575071857</v>
      </c>
      <c r="Q1968" t="s">
        <v>44694</v>
      </c>
      <c r="R1968" t="s">
        <v>44695</v>
      </c>
      <c r="S1968" t="s">
        <v>44696</v>
      </c>
      <c r="T1968" t="s">
        <v>44697</v>
      </c>
      <c r="U1968" t="s">
        <v>44698</v>
      </c>
      <c r="V1968" t="s">
        <v>44699</v>
      </c>
      <c r="W1968" t="s">
        <v>44700</v>
      </c>
      <c r="X1968" t="s">
        <v>44701</v>
      </c>
      <c r="Y1968" t="s">
        <v>44702</v>
      </c>
    </row>
    <row r="1969" spans="1:25" x14ac:dyDescent="0.3">
      <c r="A1969">
        <v>98400</v>
      </c>
      <c r="B1969" t="s">
        <v>44703</v>
      </c>
      <c r="C1969" t="s">
        <v>44704</v>
      </c>
      <c r="D1969" t="s">
        <v>44705</v>
      </c>
      <c r="E1969" t="s">
        <v>44706</v>
      </c>
      <c r="F1969" t="s">
        <v>44707</v>
      </c>
      <c r="G1969" t="s">
        <v>44708</v>
      </c>
      <c r="H1969" t="s">
        <v>44709</v>
      </c>
      <c r="I1969" t="s">
        <v>44710</v>
      </c>
      <c r="J1969" t="s">
        <v>44711</v>
      </c>
      <c r="K1969" t="s">
        <v>44712</v>
      </c>
      <c r="L1969" t="s">
        <v>44713</v>
      </c>
      <c r="M1969" t="s">
        <v>44714</v>
      </c>
      <c r="N1969" t="s">
        <v>44715</v>
      </c>
      <c r="O1969" t="s">
        <v>44716</v>
      </c>
      <c r="P1969">
        <f>-536.617014332265 -21.7124800780903 -360.60707982421</f>
        <v>-918.93657423456523</v>
      </c>
      <c r="Q1969" t="s">
        <v>44717</v>
      </c>
      <c r="R1969" t="s">
        <v>44718</v>
      </c>
      <c r="S1969" t="s">
        <v>44719</v>
      </c>
      <c r="T1969" t="s">
        <v>44720</v>
      </c>
      <c r="U1969" t="s">
        <v>44721</v>
      </c>
      <c r="V1969" t="s">
        <v>44722</v>
      </c>
      <c r="W1969" t="s">
        <v>44723</v>
      </c>
      <c r="X1969" t="s">
        <v>44724</v>
      </c>
      <c r="Y1969" t="s">
        <v>44725</v>
      </c>
    </row>
    <row r="1970" spans="1:25" x14ac:dyDescent="0.3">
      <c r="A1970">
        <v>98450</v>
      </c>
      <c r="B1970" t="s">
        <v>44726</v>
      </c>
      <c r="C1970" t="s">
        <v>44727</v>
      </c>
      <c r="D1970" t="s">
        <v>44728</v>
      </c>
      <c r="E1970" t="s">
        <v>44729</v>
      </c>
      <c r="F1970" t="s">
        <v>44730</v>
      </c>
      <c r="G1970" t="s">
        <v>44731</v>
      </c>
      <c r="H1970" t="s">
        <v>44732</v>
      </c>
      <c r="I1970" t="s">
        <v>44733</v>
      </c>
      <c r="J1970" t="s">
        <v>44734</v>
      </c>
      <c r="K1970" t="s">
        <v>44735</v>
      </c>
      <c r="L1970" t="s">
        <v>44736</v>
      </c>
      <c r="M1970" t="s">
        <v>44737</v>
      </c>
      <c r="N1970" t="s">
        <v>44738</v>
      </c>
      <c r="O1970" t="s">
        <v>44739</v>
      </c>
      <c r="P1970">
        <f>-537.026427103574 -21.1110267139868 -359.901860538588</f>
        <v>-918.03931435614868</v>
      </c>
      <c r="Q1970" t="s">
        <v>44740</v>
      </c>
      <c r="R1970" t="s">
        <v>44741</v>
      </c>
      <c r="S1970" t="s">
        <v>44742</v>
      </c>
      <c r="T1970" t="s">
        <v>44743</v>
      </c>
      <c r="U1970" t="s">
        <v>44744</v>
      </c>
      <c r="V1970" t="s">
        <v>44745</v>
      </c>
      <c r="W1970" t="s">
        <v>44746</v>
      </c>
      <c r="X1970" t="s">
        <v>44747</v>
      </c>
      <c r="Y1970" t="s">
        <v>44748</v>
      </c>
    </row>
    <row r="1971" spans="1:25" x14ac:dyDescent="0.3">
      <c r="A1971">
        <v>98500</v>
      </c>
      <c r="B1971" t="s">
        <v>44749</v>
      </c>
      <c r="C1971" t="s">
        <v>44750</v>
      </c>
      <c r="D1971" t="s">
        <v>44751</v>
      </c>
      <c r="E1971" t="s">
        <v>44752</v>
      </c>
      <c r="F1971" t="s">
        <v>44753</v>
      </c>
      <c r="G1971" t="s">
        <v>44754</v>
      </c>
      <c r="H1971" t="s">
        <v>44755</v>
      </c>
      <c r="I1971" t="s">
        <v>44756</v>
      </c>
      <c r="J1971" t="s">
        <v>44757</v>
      </c>
      <c r="K1971" t="s">
        <v>44758</v>
      </c>
      <c r="L1971" t="s">
        <v>44759</v>
      </c>
      <c r="M1971" t="s">
        <v>44760</v>
      </c>
      <c r="N1971" t="s">
        <v>44761</v>
      </c>
      <c r="O1971" t="s">
        <v>44762</v>
      </c>
      <c r="P1971">
        <f>-536.949930735514 -21.2341977461795 -359.399239890098</f>
        <v>-917.58336837179149</v>
      </c>
      <c r="Q1971" t="s">
        <v>44763</v>
      </c>
      <c r="R1971" t="s">
        <v>44764</v>
      </c>
      <c r="S1971" t="s">
        <v>44765</v>
      </c>
      <c r="T1971" t="s">
        <v>44766</v>
      </c>
      <c r="U1971" t="s">
        <v>44767</v>
      </c>
      <c r="V1971" t="s">
        <v>44768</v>
      </c>
      <c r="W1971" t="s">
        <v>44769</v>
      </c>
      <c r="X1971" t="s">
        <v>44770</v>
      </c>
      <c r="Y1971" t="s">
        <v>44771</v>
      </c>
    </row>
    <row r="1972" spans="1:25" x14ac:dyDescent="0.3">
      <c r="A1972">
        <v>98550</v>
      </c>
      <c r="B1972" t="s">
        <v>44772</v>
      </c>
      <c r="C1972" t="s">
        <v>44773</v>
      </c>
      <c r="D1972" t="s">
        <v>44774</v>
      </c>
      <c r="E1972" t="s">
        <v>44775</v>
      </c>
      <c r="F1972" t="s">
        <v>44776</v>
      </c>
      <c r="G1972" t="s">
        <v>44777</v>
      </c>
      <c r="H1972" t="s">
        <v>44778</v>
      </c>
      <c r="I1972" t="s">
        <v>44779</v>
      </c>
      <c r="J1972" t="s">
        <v>44780</v>
      </c>
      <c r="K1972" t="s">
        <v>44781</v>
      </c>
      <c r="L1972" t="s">
        <v>44782</v>
      </c>
      <c r="M1972" t="s">
        <v>44783</v>
      </c>
      <c r="N1972" t="s">
        <v>44784</v>
      </c>
      <c r="O1972" t="s">
        <v>44785</v>
      </c>
      <c r="P1972">
        <f>-536.581531988261 -21.1034453430627 -358.516295642668</f>
        <v>-916.20127297399176</v>
      </c>
      <c r="Q1972" t="s">
        <v>44786</v>
      </c>
      <c r="R1972" t="s">
        <v>44787</v>
      </c>
      <c r="S1972" t="s">
        <v>44788</v>
      </c>
      <c r="T1972" t="s">
        <v>44789</v>
      </c>
      <c r="U1972" t="s">
        <v>44790</v>
      </c>
      <c r="V1972" t="s">
        <v>44791</v>
      </c>
      <c r="W1972" t="s">
        <v>44792</v>
      </c>
      <c r="X1972" t="s">
        <v>44793</v>
      </c>
      <c r="Y1972" t="s">
        <v>44794</v>
      </c>
    </row>
    <row r="1973" spans="1:25" x14ac:dyDescent="0.3">
      <c r="A1973">
        <v>98600</v>
      </c>
      <c r="B1973" t="s">
        <v>44795</v>
      </c>
      <c r="C1973" t="s">
        <v>44796</v>
      </c>
      <c r="D1973" t="s">
        <v>44797</v>
      </c>
      <c r="E1973" t="s">
        <v>44798</v>
      </c>
      <c r="F1973" t="s">
        <v>44799</v>
      </c>
      <c r="G1973" t="s">
        <v>44800</v>
      </c>
      <c r="H1973" t="s">
        <v>44801</v>
      </c>
      <c r="I1973" t="s">
        <v>44802</v>
      </c>
      <c r="J1973" t="s">
        <v>44803</v>
      </c>
      <c r="K1973" t="s">
        <v>44804</v>
      </c>
      <c r="L1973" t="s">
        <v>44805</v>
      </c>
      <c r="M1973" t="s">
        <v>44806</v>
      </c>
      <c r="N1973" t="s">
        <v>44807</v>
      </c>
      <c r="O1973" t="s">
        <v>44808</v>
      </c>
      <c r="P1973">
        <f>-536.216920508583 -20.6145522911968 -358.017546945075</f>
        <v>-914.84901974485479</v>
      </c>
      <c r="Q1973" t="s">
        <v>44809</v>
      </c>
      <c r="R1973" t="s">
        <v>44810</v>
      </c>
      <c r="S1973" t="s">
        <v>44811</v>
      </c>
      <c r="T1973" t="s">
        <v>44812</v>
      </c>
      <c r="U1973" t="s">
        <v>44813</v>
      </c>
      <c r="V1973" t="s">
        <v>44814</v>
      </c>
      <c r="W1973" t="s">
        <v>44815</v>
      </c>
      <c r="X1973" t="s">
        <v>44816</v>
      </c>
      <c r="Y1973" t="s">
        <v>44817</v>
      </c>
    </row>
    <row r="1974" spans="1:25" x14ac:dyDescent="0.3">
      <c r="A1974">
        <v>98650</v>
      </c>
      <c r="B1974" t="s">
        <v>44818</v>
      </c>
      <c r="C1974" t="s">
        <v>44819</v>
      </c>
      <c r="D1974" t="s">
        <v>44820</v>
      </c>
      <c r="E1974" t="s">
        <v>44821</v>
      </c>
      <c r="F1974" t="s">
        <v>44822</v>
      </c>
      <c r="G1974" t="s">
        <v>44823</v>
      </c>
      <c r="H1974" t="s">
        <v>44824</v>
      </c>
      <c r="I1974" t="s">
        <v>44825</v>
      </c>
      <c r="J1974" t="s">
        <v>44826</v>
      </c>
      <c r="K1974" t="s">
        <v>44827</v>
      </c>
      <c r="L1974" t="s">
        <v>44828</v>
      </c>
      <c r="M1974" t="s">
        <v>44829</v>
      </c>
      <c r="N1974" t="s">
        <v>44830</v>
      </c>
      <c r="O1974" t="s">
        <v>44831</v>
      </c>
      <c r="P1974">
        <f>-535.35731094215 -19.8144496320087 -356.94805887108</f>
        <v>-912.1198194452387</v>
      </c>
      <c r="Q1974" t="s">
        <v>44832</v>
      </c>
      <c r="R1974" t="s">
        <v>44833</v>
      </c>
      <c r="S1974" t="s">
        <v>44834</v>
      </c>
      <c r="T1974" t="s">
        <v>44835</v>
      </c>
      <c r="U1974" t="s">
        <v>44836</v>
      </c>
      <c r="V1974" t="s">
        <v>44837</v>
      </c>
      <c r="W1974" t="s">
        <v>44838</v>
      </c>
      <c r="X1974" t="s">
        <v>44839</v>
      </c>
      <c r="Y1974" t="s">
        <v>44840</v>
      </c>
    </row>
    <row r="1975" spans="1:25" x14ac:dyDescent="0.3">
      <c r="A1975">
        <v>98700</v>
      </c>
      <c r="B1975" t="s">
        <v>44841</v>
      </c>
      <c r="C1975" t="s">
        <v>44842</v>
      </c>
      <c r="D1975" t="s">
        <v>44843</v>
      </c>
      <c r="E1975" t="s">
        <v>44844</v>
      </c>
      <c r="F1975" t="s">
        <v>44845</v>
      </c>
      <c r="G1975" t="s">
        <v>44846</v>
      </c>
      <c r="H1975" t="s">
        <v>44847</v>
      </c>
      <c r="I1975" t="s">
        <v>44848</v>
      </c>
      <c r="J1975" t="s">
        <v>44849</v>
      </c>
      <c r="K1975" t="s">
        <v>44850</v>
      </c>
      <c r="L1975" t="s">
        <v>44851</v>
      </c>
      <c r="M1975" t="s">
        <v>44852</v>
      </c>
      <c r="N1975" t="s">
        <v>44853</v>
      </c>
      <c r="O1975" t="s">
        <v>44854</v>
      </c>
      <c r="P1975">
        <f>-534.921960378672 -19.6075556414783 -356.401034716791</f>
        <v>-910.93055073694131</v>
      </c>
      <c r="Q1975" t="s">
        <v>44855</v>
      </c>
      <c r="R1975" t="s">
        <v>44856</v>
      </c>
      <c r="S1975" t="s">
        <v>44857</v>
      </c>
      <c r="T1975" t="s">
        <v>44858</v>
      </c>
      <c r="U1975" t="s">
        <v>44859</v>
      </c>
      <c r="V1975" t="s">
        <v>44860</v>
      </c>
      <c r="W1975" t="s">
        <v>44861</v>
      </c>
      <c r="X1975" t="s">
        <v>44862</v>
      </c>
      <c r="Y1975" t="s">
        <v>44863</v>
      </c>
    </row>
    <row r="1976" spans="1:25" x14ac:dyDescent="0.3">
      <c r="A1976">
        <v>98750</v>
      </c>
      <c r="B1976" t="s">
        <v>44864</v>
      </c>
      <c r="C1976" t="s">
        <v>44865</v>
      </c>
      <c r="D1976" t="s">
        <v>44866</v>
      </c>
      <c r="E1976" t="s">
        <v>44867</v>
      </c>
      <c r="F1976" t="s">
        <v>44868</v>
      </c>
      <c r="G1976" t="s">
        <v>44869</v>
      </c>
      <c r="H1976" t="s">
        <v>44870</v>
      </c>
      <c r="I1976" t="s">
        <v>44871</v>
      </c>
      <c r="J1976" t="s">
        <v>44872</v>
      </c>
      <c r="K1976" t="s">
        <v>44873</v>
      </c>
      <c r="L1976" t="s">
        <v>44874</v>
      </c>
      <c r="M1976" t="s">
        <v>44875</v>
      </c>
      <c r="N1976" t="s">
        <v>44876</v>
      </c>
      <c r="O1976" t="s">
        <v>44877</v>
      </c>
      <c r="P1976">
        <f>-534.466462986818 -19.5256378236259 -355.851907960701</f>
        <v>-909.8440087711449</v>
      </c>
      <c r="Q1976" t="s">
        <v>44878</v>
      </c>
      <c r="R1976" t="s">
        <v>44879</v>
      </c>
      <c r="S1976" t="s">
        <v>44880</v>
      </c>
      <c r="T1976" t="s">
        <v>44881</v>
      </c>
      <c r="U1976" t="s">
        <v>44882</v>
      </c>
      <c r="V1976" t="s">
        <v>44883</v>
      </c>
      <c r="W1976" t="s">
        <v>44884</v>
      </c>
      <c r="X1976" t="s">
        <v>44885</v>
      </c>
      <c r="Y1976" t="s">
        <v>44886</v>
      </c>
    </row>
    <row r="1977" spans="1:25" x14ac:dyDescent="0.3">
      <c r="A1977">
        <v>98800</v>
      </c>
      <c r="B1977" t="s">
        <v>44887</v>
      </c>
      <c r="C1977" t="s">
        <v>44888</v>
      </c>
      <c r="D1977" t="s">
        <v>44889</v>
      </c>
      <c r="E1977" t="s">
        <v>44890</v>
      </c>
      <c r="F1977" t="s">
        <v>44891</v>
      </c>
      <c r="G1977" t="s">
        <v>44892</v>
      </c>
      <c r="H1977" t="s">
        <v>44893</v>
      </c>
      <c r="I1977" t="s">
        <v>44894</v>
      </c>
      <c r="J1977" t="s">
        <v>44895</v>
      </c>
      <c r="K1977" t="s">
        <v>44896</v>
      </c>
      <c r="L1977" t="s">
        <v>44897</v>
      </c>
      <c r="M1977" t="s">
        <v>44898</v>
      </c>
      <c r="N1977" t="s">
        <v>44899</v>
      </c>
      <c r="O1977">
        <f>-554.848947264372 -0.502743602238297 -653.583771048378</f>
        <v>-1208.9354619149883</v>
      </c>
      <c r="P1977">
        <f>-534.145887015411 -18.9380361684939 -354.867260510969</f>
        <v>-907.95118369487386</v>
      </c>
      <c r="Q1977" t="s">
        <v>44900</v>
      </c>
      <c r="R1977" t="s">
        <v>44901</v>
      </c>
      <c r="S1977" t="s">
        <v>44902</v>
      </c>
      <c r="T1977" t="s">
        <v>44903</v>
      </c>
      <c r="U1977" t="s">
        <v>44904</v>
      </c>
      <c r="V1977" t="s">
        <v>44905</v>
      </c>
      <c r="W1977" t="s">
        <v>44906</v>
      </c>
      <c r="X1977" t="s">
        <v>44907</v>
      </c>
      <c r="Y1977" t="s">
        <v>44908</v>
      </c>
    </row>
    <row r="1978" spans="1:25" x14ac:dyDescent="0.3">
      <c r="A1978">
        <v>98850</v>
      </c>
      <c r="B1978" t="s">
        <v>44909</v>
      </c>
      <c r="C1978" t="s">
        <v>44910</v>
      </c>
      <c r="D1978" t="s">
        <v>44911</v>
      </c>
      <c r="E1978" t="s">
        <v>44912</v>
      </c>
      <c r="F1978" t="s">
        <v>44913</v>
      </c>
      <c r="G1978" t="s">
        <v>44914</v>
      </c>
      <c r="H1978" t="s">
        <v>44915</v>
      </c>
      <c r="I1978" t="s">
        <v>44916</v>
      </c>
      <c r="J1978" t="s">
        <v>44917</v>
      </c>
      <c r="K1978" t="s">
        <v>44918</v>
      </c>
      <c r="L1978" t="s">
        <v>44919</v>
      </c>
      <c r="M1978" t="s">
        <v>44920</v>
      </c>
      <c r="N1978" t="s">
        <v>44921</v>
      </c>
      <c r="O1978">
        <f>-555.505791420361 -1.0878589460533 -652.760910476528</f>
        <v>-1209.3545608429422</v>
      </c>
      <c r="P1978">
        <f>-534.188089096475 -17.7267275790966 -353.982296781292</f>
        <v>-905.89711345686362</v>
      </c>
      <c r="Q1978" t="s">
        <v>44922</v>
      </c>
      <c r="R1978" t="s">
        <v>44923</v>
      </c>
      <c r="S1978" t="s">
        <v>44924</v>
      </c>
      <c r="T1978" t="s">
        <v>44925</v>
      </c>
      <c r="U1978" t="s">
        <v>44926</v>
      </c>
      <c r="V1978" t="s">
        <v>44927</v>
      </c>
      <c r="W1978" t="s">
        <v>44928</v>
      </c>
      <c r="X1978" t="s">
        <v>44929</v>
      </c>
      <c r="Y1978" t="s">
        <v>44930</v>
      </c>
    </row>
    <row r="1979" spans="1:25" x14ac:dyDescent="0.3">
      <c r="A1979">
        <v>98900</v>
      </c>
      <c r="B1979" t="s">
        <v>44931</v>
      </c>
      <c r="C1979" t="s">
        <v>44932</v>
      </c>
      <c r="D1979" t="s">
        <v>44933</v>
      </c>
      <c r="E1979" t="s">
        <v>44934</v>
      </c>
      <c r="F1979" t="s">
        <v>44935</v>
      </c>
      <c r="G1979" t="s">
        <v>44936</v>
      </c>
      <c r="H1979" t="s">
        <v>44937</v>
      </c>
      <c r="I1979" t="s">
        <v>44938</v>
      </c>
      <c r="J1979" t="s">
        <v>44939</v>
      </c>
      <c r="K1979" t="s">
        <v>44940</v>
      </c>
      <c r="L1979" t="s">
        <v>44941</v>
      </c>
      <c r="M1979" t="s">
        <v>44942</v>
      </c>
      <c r="N1979" t="s">
        <v>44943</v>
      </c>
      <c r="O1979">
        <f>-556.0816799465 -1.36643480375074 -652.387236723436</f>
        <v>-1209.8353514736868</v>
      </c>
      <c r="P1979">
        <f>-534.375096394633 -17.4833424377812 -353.607951686126</f>
        <v>-905.46639051854027</v>
      </c>
      <c r="Q1979" t="s">
        <v>44944</v>
      </c>
      <c r="R1979" t="s">
        <v>44945</v>
      </c>
      <c r="S1979" t="s">
        <v>44946</v>
      </c>
      <c r="T1979" t="s">
        <v>44947</v>
      </c>
      <c r="U1979" t="s">
        <v>44948</v>
      </c>
      <c r="V1979" t="s">
        <v>44949</v>
      </c>
      <c r="W1979" t="s">
        <v>44950</v>
      </c>
      <c r="X1979" t="s">
        <v>44951</v>
      </c>
      <c r="Y1979" t="s">
        <v>44952</v>
      </c>
    </row>
    <row r="1980" spans="1:25" x14ac:dyDescent="0.3">
      <c r="A1980">
        <v>98950</v>
      </c>
      <c r="B1980" t="s">
        <v>44953</v>
      </c>
      <c r="C1980" t="s">
        <v>44954</v>
      </c>
      <c r="D1980" t="s">
        <v>44955</v>
      </c>
      <c r="E1980" t="s">
        <v>44956</v>
      </c>
      <c r="F1980" t="s">
        <v>44957</v>
      </c>
      <c r="G1980" t="s">
        <v>44958</v>
      </c>
      <c r="H1980" t="s">
        <v>44959</v>
      </c>
      <c r="I1980" t="s">
        <v>44960</v>
      </c>
      <c r="J1980" t="s">
        <v>44961</v>
      </c>
      <c r="K1980" t="s">
        <v>44962</v>
      </c>
      <c r="L1980" t="s">
        <v>44963</v>
      </c>
      <c r="M1980" t="s">
        <v>44964</v>
      </c>
      <c r="N1980" t="s">
        <v>44965</v>
      </c>
      <c r="O1980">
        <f>-556.61157188089 -1.67853207279609 -651.994802888186</f>
        <v>-1210.284906841872</v>
      </c>
      <c r="P1980">
        <f>-534.765111476485 -17.1900098222234 -353.19376596176</f>
        <v>-905.14888726046843</v>
      </c>
      <c r="Q1980" t="s">
        <v>44966</v>
      </c>
      <c r="R1980" t="s">
        <v>44967</v>
      </c>
      <c r="S1980" t="s">
        <v>44968</v>
      </c>
      <c r="T1980" t="s">
        <v>44969</v>
      </c>
      <c r="U1980" t="s">
        <v>44970</v>
      </c>
      <c r="V1980" t="s">
        <v>44971</v>
      </c>
      <c r="W1980" t="s">
        <v>44972</v>
      </c>
      <c r="X1980" t="s">
        <v>44973</v>
      </c>
      <c r="Y1980" t="s">
        <v>44974</v>
      </c>
    </row>
    <row r="1981" spans="1:25" x14ac:dyDescent="0.3">
      <c r="A1981">
        <v>99000</v>
      </c>
      <c r="B1981" t="s">
        <v>44975</v>
      </c>
      <c r="C1981" t="s">
        <v>44976</v>
      </c>
      <c r="D1981" t="s">
        <v>44977</v>
      </c>
      <c r="E1981" t="s">
        <v>44978</v>
      </c>
      <c r="F1981" t="s">
        <v>44979</v>
      </c>
      <c r="G1981" t="s">
        <v>44980</v>
      </c>
      <c r="H1981" t="s">
        <v>44981</v>
      </c>
      <c r="I1981" t="s">
        <v>44982</v>
      </c>
      <c r="J1981" t="s">
        <v>44983</v>
      </c>
      <c r="K1981" t="s">
        <v>44984</v>
      </c>
      <c r="L1981" t="s">
        <v>44985</v>
      </c>
      <c r="M1981" t="s">
        <v>44986</v>
      </c>
      <c r="N1981" t="s">
        <v>44987</v>
      </c>
      <c r="O1981">
        <f>-557.892135543002 -1.93549070289282 -651.454448351085</f>
        <v>-1211.2820745969798</v>
      </c>
      <c r="P1981">
        <f>-535.664688800303 -16.9035579954646 -352.653720931137</f>
        <v>-905.2219677269045</v>
      </c>
      <c r="Q1981" t="s">
        <v>44988</v>
      </c>
      <c r="R1981" t="s">
        <v>44989</v>
      </c>
      <c r="S1981" t="s">
        <v>44990</v>
      </c>
      <c r="T1981" t="s">
        <v>44991</v>
      </c>
      <c r="U1981" t="s">
        <v>44992</v>
      </c>
      <c r="V1981" t="s">
        <v>44993</v>
      </c>
      <c r="W1981" t="s">
        <v>44994</v>
      </c>
      <c r="X1981" t="s">
        <v>44995</v>
      </c>
      <c r="Y1981" t="s">
        <v>44996</v>
      </c>
    </row>
    <row r="1982" spans="1:25" x14ac:dyDescent="0.3">
      <c r="A1982">
        <v>99050</v>
      </c>
      <c r="B1982" t="s">
        <v>44997</v>
      </c>
      <c r="C1982" t="s">
        <v>44998</v>
      </c>
      <c r="D1982" t="s">
        <v>44999</v>
      </c>
      <c r="E1982" t="s">
        <v>45000</v>
      </c>
      <c r="F1982" t="s">
        <v>45001</v>
      </c>
      <c r="G1982" t="s">
        <v>45002</v>
      </c>
      <c r="H1982" t="s">
        <v>45003</v>
      </c>
      <c r="I1982" t="s">
        <v>45004</v>
      </c>
      <c r="J1982" t="s">
        <v>45005</v>
      </c>
      <c r="K1982" t="s">
        <v>45006</v>
      </c>
      <c r="L1982" t="s">
        <v>45007</v>
      </c>
      <c r="M1982" t="s">
        <v>45008</v>
      </c>
      <c r="N1982" t="s">
        <v>45009</v>
      </c>
      <c r="O1982">
        <f>-558.365970041779 -1.98591200798251 -651.245324809057</f>
        <v>-1211.5972068588185</v>
      </c>
      <c r="P1982">
        <f>-536.425116341686 -16.8176168691725 -352.416530323019</f>
        <v>-905.65926353387749</v>
      </c>
      <c r="Q1982" t="s">
        <v>45010</v>
      </c>
      <c r="R1982" t="s">
        <v>45011</v>
      </c>
      <c r="S1982" t="s">
        <v>45012</v>
      </c>
      <c r="T1982" t="s">
        <v>45013</v>
      </c>
      <c r="U1982" t="s">
        <v>45014</v>
      </c>
      <c r="V1982" t="s">
        <v>45015</v>
      </c>
      <c r="W1982" t="s">
        <v>45016</v>
      </c>
      <c r="X1982" t="s">
        <v>45017</v>
      </c>
      <c r="Y1982" t="s">
        <v>45018</v>
      </c>
    </row>
    <row r="1983" spans="1:25" x14ac:dyDescent="0.3">
      <c r="A1983">
        <v>99100</v>
      </c>
      <c r="B1983" t="s">
        <v>45019</v>
      </c>
      <c r="C1983" t="s">
        <v>45020</v>
      </c>
      <c r="D1983" t="s">
        <v>45021</v>
      </c>
      <c r="E1983" t="s">
        <v>45022</v>
      </c>
      <c r="F1983" t="s">
        <v>45023</v>
      </c>
      <c r="G1983" t="s">
        <v>45024</v>
      </c>
      <c r="H1983" t="s">
        <v>45025</v>
      </c>
      <c r="I1983" t="s">
        <v>45026</v>
      </c>
      <c r="J1983" t="s">
        <v>45027</v>
      </c>
      <c r="K1983" t="s">
        <v>45028</v>
      </c>
      <c r="L1983" t="s">
        <v>45029</v>
      </c>
      <c r="M1983" t="s">
        <v>45030</v>
      </c>
      <c r="N1983" t="s">
        <v>45031</v>
      </c>
      <c r="O1983">
        <f>-558.897949886382 -1.90802456757251 -651.138101280359</f>
        <v>-1211.9440757343136</v>
      </c>
      <c r="P1983">
        <f>-537.093452978974 -16.9277648876093 -352.308748832868</f>
        <v>-906.32996669945135</v>
      </c>
      <c r="Q1983" t="s">
        <v>45032</v>
      </c>
      <c r="R1983" t="s">
        <v>45033</v>
      </c>
      <c r="S1983" t="s">
        <v>45034</v>
      </c>
      <c r="T1983" t="s">
        <v>45035</v>
      </c>
      <c r="U1983" t="s">
        <v>45036</v>
      </c>
      <c r="V1983" t="s">
        <v>45037</v>
      </c>
      <c r="W1983" t="s">
        <v>45038</v>
      </c>
      <c r="X1983" t="s">
        <v>45039</v>
      </c>
      <c r="Y1983" t="s">
        <v>45040</v>
      </c>
    </row>
    <row r="1984" spans="1:25" x14ac:dyDescent="0.3">
      <c r="A1984">
        <v>99150</v>
      </c>
      <c r="B1984" t="s">
        <v>45019</v>
      </c>
      <c r="C1984" t="s">
        <v>45020</v>
      </c>
      <c r="D1984" t="s">
        <v>45021</v>
      </c>
      <c r="E1984" t="s">
        <v>45022</v>
      </c>
      <c r="F1984" t="s">
        <v>45023</v>
      </c>
      <c r="G1984" t="s">
        <v>45024</v>
      </c>
      <c r="H1984" t="s">
        <v>45025</v>
      </c>
      <c r="I1984" t="s">
        <v>45026</v>
      </c>
      <c r="J1984" t="s">
        <v>45027</v>
      </c>
      <c r="K1984" t="s">
        <v>45028</v>
      </c>
      <c r="L1984" t="s">
        <v>45029</v>
      </c>
      <c r="M1984" t="s">
        <v>45030</v>
      </c>
      <c r="N1984" t="s">
        <v>45031</v>
      </c>
      <c r="O1984">
        <f>-558.897949886382 -1.90802456757251 -651.138101280359</f>
        <v>-1211.9440757343136</v>
      </c>
      <c r="P1984">
        <f>-537.093452978974 -16.9277648876093 -352.308748832868</f>
        <v>-906.32996669945135</v>
      </c>
      <c r="Q1984" t="s">
        <v>45032</v>
      </c>
      <c r="R1984" t="s">
        <v>45033</v>
      </c>
      <c r="S1984" t="s">
        <v>45034</v>
      </c>
      <c r="T1984" t="s">
        <v>45035</v>
      </c>
      <c r="U1984" t="s">
        <v>45036</v>
      </c>
      <c r="V1984" t="s">
        <v>45037</v>
      </c>
      <c r="W1984" t="s">
        <v>45038</v>
      </c>
      <c r="X1984" t="s">
        <v>45039</v>
      </c>
      <c r="Y1984" t="s">
        <v>45040</v>
      </c>
    </row>
    <row r="1985" spans="1:25" x14ac:dyDescent="0.3">
      <c r="A1985">
        <v>99200</v>
      </c>
      <c r="B1985" t="s">
        <v>45041</v>
      </c>
      <c r="C1985" t="s">
        <v>45042</v>
      </c>
      <c r="D1985" t="s">
        <v>45043</v>
      </c>
      <c r="E1985" t="s">
        <v>45044</v>
      </c>
      <c r="F1985" t="s">
        <v>45045</v>
      </c>
      <c r="G1985" t="s">
        <v>45046</v>
      </c>
      <c r="H1985" t="s">
        <v>45047</v>
      </c>
      <c r="I1985" t="s">
        <v>45048</v>
      </c>
      <c r="J1985" t="s">
        <v>45049</v>
      </c>
      <c r="K1985" t="s">
        <v>45050</v>
      </c>
      <c r="L1985" t="s">
        <v>45051</v>
      </c>
      <c r="M1985" t="s">
        <v>45052</v>
      </c>
      <c r="N1985" t="s">
        <v>45053</v>
      </c>
      <c r="O1985">
        <f>-560.498144612867 -0.995209673686759 -650.941602852142</f>
        <v>-1212.4349571386956</v>
      </c>
      <c r="P1985">
        <f>-539.047784143654 -17.2145137987984 -352.149276665849</f>
        <v>-908.41157460830141</v>
      </c>
      <c r="Q1985" t="s">
        <v>45054</v>
      </c>
      <c r="R1985" t="s">
        <v>45055</v>
      </c>
      <c r="S1985" t="s">
        <v>45056</v>
      </c>
      <c r="T1985" t="s">
        <v>45057</v>
      </c>
      <c r="U1985" t="s">
        <v>45058</v>
      </c>
      <c r="V1985" t="s">
        <v>45059</v>
      </c>
      <c r="W1985" t="s">
        <v>45060</v>
      </c>
      <c r="X1985" t="s">
        <v>45061</v>
      </c>
      <c r="Y1985" t="s">
        <v>45062</v>
      </c>
    </row>
    <row r="1986" spans="1:25" x14ac:dyDescent="0.3">
      <c r="A1986">
        <v>99250</v>
      </c>
      <c r="B1986" t="s">
        <v>45063</v>
      </c>
      <c r="C1986" t="s">
        <v>45064</v>
      </c>
      <c r="D1986" t="s">
        <v>45065</v>
      </c>
      <c r="E1986" t="s">
        <v>45066</v>
      </c>
      <c r="F1986" t="s">
        <v>45067</v>
      </c>
      <c r="G1986" t="s">
        <v>45068</v>
      </c>
      <c r="H1986" t="s">
        <v>45069</v>
      </c>
      <c r="I1986" t="s">
        <v>45070</v>
      </c>
      <c r="J1986" t="s">
        <v>45071</v>
      </c>
      <c r="K1986" t="s">
        <v>45072</v>
      </c>
      <c r="L1986" t="s">
        <v>45073</v>
      </c>
      <c r="M1986" t="s">
        <v>45074</v>
      </c>
      <c r="N1986" t="s">
        <v>45075</v>
      </c>
      <c r="O1986">
        <f>-560.656640837988 -0.804439119760445 -650.860815253572</f>
        <v>-1212.3218952113205</v>
      </c>
      <c r="P1986">
        <f>-539.144864493824 -17.452742972273 -352.096572245249</f>
        <v>-908.6941797113459</v>
      </c>
      <c r="Q1986" t="s">
        <v>45076</v>
      </c>
      <c r="R1986" t="s">
        <v>45077</v>
      </c>
      <c r="S1986" t="s">
        <v>45078</v>
      </c>
      <c r="T1986" t="s">
        <v>45079</v>
      </c>
      <c r="U1986" t="s">
        <v>45080</v>
      </c>
      <c r="V1986" t="s">
        <v>45081</v>
      </c>
      <c r="W1986" t="s">
        <v>45082</v>
      </c>
      <c r="X1986" t="s">
        <v>45083</v>
      </c>
      <c r="Y1986" t="s">
        <v>45084</v>
      </c>
    </row>
    <row r="1987" spans="1:25" x14ac:dyDescent="0.3">
      <c r="A1987">
        <v>99300</v>
      </c>
      <c r="B1987" t="s">
        <v>45085</v>
      </c>
      <c r="C1987" t="s">
        <v>45086</v>
      </c>
      <c r="D1987" t="s">
        <v>45087</v>
      </c>
      <c r="E1987" t="s">
        <v>45088</v>
      </c>
      <c r="F1987" t="s">
        <v>45089</v>
      </c>
      <c r="G1987" t="s">
        <v>45090</v>
      </c>
      <c r="H1987" t="s">
        <v>45091</v>
      </c>
      <c r="I1987" t="s">
        <v>45092</v>
      </c>
      <c r="J1987" t="s">
        <v>45093</v>
      </c>
      <c r="K1987" t="s">
        <v>45094</v>
      </c>
      <c r="L1987" t="s">
        <v>45095</v>
      </c>
      <c r="M1987" t="s">
        <v>45096</v>
      </c>
      <c r="N1987" t="s">
        <v>45097</v>
      </c>
      <c r="O1987">
        <f>-560.797005735778 -0.888822475226334 -650.396282131949</f>
        <v>-1212.0821103429535</v>
      </c>
      <c r="P1987">
        <f>-539.500522112941 -17.4274905433508 -351.610453895068</f>
        <v>-908.53846655135976</v>
      </c>
      <c r="Q1987" t="s">
        <v>45098</v>
      </c>
      <c r="R1987" t="s">
        <v>45099</v>
      </c>
      <c r="S1987" t="s">
        <v>45100</v>
      </c>
      <c r="T1987" t="s">
        <v>45101</v>
      </c>
      <c r="U1987" t="s">
        <v>45102</v>
      </c>
      <c r="V1987" t="s">
        <v>45103</v>
      </c>
      <c r="W1987" t="s">
        <v>45104</v>
      </c>
      <c r="X1987" t="s">
        <v>45105</v>
      </c>
      <c r="Y1987" t="s">
        <v>45106</v>
      </c>
    </row>
    <row r="1988" spans="1:25" x14ac:dyDescent="0.3">
      <c r="A1988">
        <v>99350</v>
      </c>
      <c r="B1988" t="s">
        <v>45107</v>
      </c>
      <c r="C1988" t="s">
        <v>45108</v>
      </c>
      <c r="D1988" t="s">
        <v>45109</v>
      </c>
      <c r="E1988" t="s">
        <v>45110</v>
      </c>
      <c r="F1988" t="s">
        <v>45111</v>
      </c>
      <c r="G1988" t="s">
        <v>45112</v>
      </c>
      <c r="H1988" t="s">
        <v>45113</v>
      </c>
      <c r="I1988" t="s">
        <v>45114</v>
      </c>
      <c r="J1988" t="s">
        <v>45115</v>
      </c>
      <c r="K1988" t="s">
        <v>45116</v>
      </c>
      <c r="L1988" t="s">
        <v>45117</v>
      </c>
      <c r="M1988" t="s">
        <v>45118</v>
      </c>
      <c r="N1988" t="s">
        <v>45119</v>
      </c>
      <c r="O1988">
        <f>-560.904309664592 -1.05831778843412 -650.055451253885</f>
        <v>-1212.0180787069112</v>
      </c>
      <c r="P1988">
        <f>-539.480336032052 -17.1673035029069 -351.255366031633</f>
        <v>-907.9030055665919</v>
      </c>
      <c r="Q1988" t="s">
        <v>45120</v>
      </c>
      <c r="R1988" t="s">
        <v>45121</v>
      </c>
      <c r="S1988" t="s">
        <v>45122</v>
      </c>
      <c r="T1988" t="s">
        <v>45123</v>
      </c>
      <c r="U1988" t="s">
        <v>45124</v>
      </c>
      <c r="V1988" t="s">
        <v>45125</v>
      </c>
      <c r="W1988" t="s">
        <v>45126</v>
      </c>
      <c r="X1988" t="s">
        <v>45127</v>
      </c>
      <c r="Y1988" t="s">
        <v>45128</v>
      </c>
    </row>
    <row r="1989" spans="1:25" x14ac:dyDescent="0.3">
      <c r="A1989">
        <v>99400</v>
      </c>
      <c r="B1989" t="s">
        <v>45129</v>
      </c>
      <c r="C1989" t="s">
        <v>45130</v>
      </c>
      <c r="D1989" t="s">
        <v>45131</v>
      </c>
      <c r="E1989" t="s">
        <v>45132</v>
      </c>
      <c r="F1989" t="s">
        <v>45133</v>
      </c>
      <c r="G1989" t="s">
        <v>45134</v>
      </c>
      <c r="H1989" t="s">
        <v>45135</v>
      </c>
      <c r="I1989" t="s">
        <v>45136</v>
      </c>
      <c r="J1989" t="s">
        <v>45137</v>
      </c>
      <c r="K1989" t="s">
        <v>45138</v>
      </c>
      <c r="L1989" t="s">
        <v>45139</v>
      </c>
      <c r="M1989" t="s">
        <v>45140</v>
      </c>
      <c r="N1989" t="s">
        <v>45141</v>
      </c>
      <c r="O1989">
        <f>-560.956486973675 -1.69667308406588 -649.021863688649</f>
        <v>-1211.6750237463898</v>
      </c>
      <c r="P1989">
        <f>-539.486925536966 -15.6494760201429 -350.116562185835</f>
        <v>-905.25296374294385</v>
      </c>
      <c r="Q1989" t="s">
        <v>45142</v>
      </c>
      <c r="R1989" t="s">
        <v>45143</v>
      </c>
      <c r="S1989" t="s">
        <v>45144</v>
      </c>
      <c r="T1989" t="s">
        <v>45145</v>
      </c>
      <c r="U1989" t="s">
        <v>45146</v>
      </c>
      <c r="V1989" t="s">
        <v>45147</v>
      </c>
      <c r="W1989" t="s">
        <v>45148</v>
      </c>
      <c r="X1989" t="s">
        <v>45149</v>
      </c>
      <c r="Y1989" t="s">
        <v>45150</v>
      </c>
    </row>
    <row r="1990" spans="1:25" x14ac:dyDescent="0.3">
      <c r="A1990">
        <v>99450</v>
      </c>
      <c r="B1990" t="s">
        <v>45151</v>
      </c>
      <c r="C1990" t="s">
        <v>45152</v>
      </c>
      <c r="D1990" t="s">
        <v>45153</v>
      </c>
      <c r="E1990" t="s">
        <v>45154</v>
      </c>
      <c r="F1990" t="s">
        <v>45155</v>
      </c>
      <c r="G1990" t="s">
        <v>45156</v>
      </c>
      <c r="H1990" t="s">
        <v>45157</v>
      </c>
      <c r="I1990" t="s">
        <v>45158</v>
      </c>
      <c r="J1990" t="s">
        <v>45159</v>
      </c>
      <c r="K1990" t="s">
        <v>45160</v>
      </c>
      <c r="L1990" t="s">
        <v>45161</v>
      </c>
      <c r="M1990" t="s">
        <v>45162</v>
      </c>
      <c r="N1990" t="s">
        <v>45163</v>
      </c>
      <c r="O1990">
        <f>-560.975126390799 -2.52417014523553 -647.666060008809</f>
        <v>-1211.1653565448437</v>
      </c>
      <c r="P1990">
        <f>-539.469538320029 -14.419399351621 -348.674426935045</f>
        <v>-902.5633646066949</v>
      </c>
      <c r="Q1990" t="s">
        <v>45164</v>
      </c>
      <c r="R1990" t="s">
        <v>45165</v>
      </c>
      <c r="S1990" t="s">
        <v>45166</v>
      </c>
      <c r="T1990" t="s">
        <v>45167</v>
      </c>
      <c r="U1990" t="s">
        <v>45168</v>
      </c>
      <c r="V1990" t="s">
        <v>45169</v>
      </c>
      <c r="W1990" t="s">
        <v>45170</v>
      </c>
      <c r="X1990" t="s">
        <v>45171</v>
      </c>
      <c r="Y1990" t="s">
        <v>45172</v>
      </c>
    </row>
    <row r="1991" spans="1:25" x14ac:dyDescent="0.3">
      <c r="A1991">
        <v>99500</v>
      </c>
      <c r="B1991" t="s">
        <v>45173</v>
      </c>
      <c r="C1991" t="s">
        <v>45174</v>
      </c>
      <c r="D1991" t="s">
        <v>45175</v>
      </c>
      <c r="E1991" t="s">
        <v>45176</v>
      </c>
      <c r="F1991" t="s">
        <v>45177</v>
      </c>
      <c r="G1991" t="s">
        <v>45178</v>
      </c>
      <c r="H1991" t="s">
        <v>45179</v>
      </c>
      <c r="I1991" t="s">
        <v>45180</v>
      </c>
      <c r="J1991" t="s">
        <v>45181</v>
      </c>
      <c r="K1991" t="s">
        <v>45182</v>
      </c>
      <c r="L1991" t="s">
        <v>45183</v>
      </c>
      <c r="M1991" t="s">
        <v>45184</v>
      </c>
      <c r="N1991" t="s">
        <v>45185</v>
      </c>
      <c r="O1991">
        <f>-560.905897685056 -3.16633413192994 -646.93291100251</f>
        <v>-1211.0051428194959</v>
      </c>
      <c r="P1991">
        <f>-539.468985016572 -13.8685314154429 -347.891273014798</f>
        <v>-901.22878944681293</v>
      </c>
      <c r="Q1991" t="s">
        <v>45186</v>
      </c>
      <c r="R1991" t="s">
        <v>45187</v>
      </c>
      <c r="S1991" t="s">
        <v>45188</v>
      </c>
      <c r="T1991" t="s">
        <v>45189</v>
      </c>
      <c r="U1991" t="s">
        <v>45190</v>
      </c>
      <c r="V1991" t="s">
        <v>45191</v>
      </c>
      <c r="W1991" t="s">
        <v>45192</v>
      </c>
      <c r="X1991" t="s">
        <v>45193</v>
      </c>
      <c r="Y1991" t="s">
        <v>45194</v>
      </c>
    </row>
    <row r="1992" spans="1:25" x14ac:dyDescent="0.3">
      <c r="A1992">
        <v>99550</v>
      </c>
      <c r="B1992" t="s">
        <v>45195</v>
      </c>
      <c r="C1992" t="s">
        <v>45196</v>
      </c>
      <c r="D1992" t="s">
        <v>45197</v>
      </c>
      <c r="E1992" t="s">
        <v>45198</v>
      </c>
      <c r="F1992" t="s">
        <v>45199</v>
      </c>
      <c r="G1992" t="s">
        <v>45200</v>
      </c>
      <c r="H1992" t="s">
        <v>45201</v>
      </c>
      <c r="I1992" t="s">
        <v>45202</v>
      </c>
      <c r="J1992" t="s">
        <v>45203</v>
      </c>
      <c r="K1992" t="s">
        <v>45204</v>
      </c>
      <c r="L1992" t="s">
        <v>45205</v>
      </c>
      <c r="M1992" t="s">
        <v>45206</v>
      </c>
      <c r="N1992" t="s">
        <v>45207</v>
      </c>
      <c r="O1992">
        <f>-560.942274557666 -3.83481999298147 -646.269226720511</f>
        <v>-1211.0463212711584</v>
      </c>
      <c r="P1992">
        <f>-539.514336443383 -13.3250925066986 -347.185995826174</f>
        <v>-900.02542477625559</v>
      </c>
      <c r="Q1992" t="s">
        <v>45208</v>
      </c>
      <c r="R1992" t="s">
        <v>45209</v>
      </c>
      <c r="S1992" t="s">
        <v>45210</v>
      </c>
      <c r="T1992" t="s">
        <v>45211</v>
      </c>
      <c r="U1992" t="s">
        <v>45212</v>
      </c>
      <c r="V1992" t="s">
        <v>45213</v>
      </c>
      <c r="W1992" t="s">
        <v>45214</v>
      </c>
      <c r="X1992" t="s">
        <v>45215</v>
      </c>
      <c r="Y1992" t="s">
        <v>45216</v>
      </c>
    </row>
    <row r="1993" spans="1:25" x14ac:dyDescent="0.3">
      <c r="A1993">
        <v>99600</v>
      </c>
      <c r="B1993" t="s">
        <v>45217</v>
      </c>
      <c r="C1993" t="s">
        <v>45218</v>
      </c>
      <c r="D1993" t="s">
        <v>45219</v>
      </c>
      <c r="E1993" t="s">
        <v>45220</v>
      </c>
      <c r="F1993" t="s">
        <v>45221</v>
      </c>
      <c r="G1993" t="s">
        <v>45222</v>
      </c>
      <c r="H1993" t="s">
        <v>45223</v>
      </c>
      <c r="I1993" t="s">
        <v>45224</v>
      </c>
      <c r="J1993" t="s">
        <v>45225</v>
      </c>
      <c r="K1993" t="s">
        <v>45226</v>
      </c>
      <c r="L1993" t="s">
        <v>45227</v>
      </c>
      <c r="M1993" t="s">
        <v>45228</v>
      </c>
      <c r="N1993" t="s">
        <v>45229</v>
      </c>
      <c r="O1993">
        <f>-561.181772191334 -4.40712812647712 -645.335537510253</f>
        <v>-1210.9244378280641</v>
      </c>
      <c r="P1993">
        <f>-539.672791021377 -11.7152173251927 -346.196858974511</f>
        <v>-897.58486732108065</v>
      </c>
      <c r="Q1993" t="s">
        <v>45230</v>
      </c>
      <c r="R1993" t="s">
        <v>45231</v>
      </c>
      <c r="S1993" t="s">
        <v>45232</v>
      </c>
      <c r="T1993" t="s">
        <v>45233</v>
      </c>
      <c r="U1993" t="s">
        <v>45234</v>
      </c>
      <c r="V1993" t="s">
        <v>45235</v>
      </c>
      <c r="W1993" t="s">
        <v>45236</v>
      </c>
      <c r="X1993" t="s">
        <v>45237</v>
      </c>
      <c r="Y1993" t="s">
        <v>45238</v>
      </c>
    </row>
    <row r="1994" spans="1:25" x14ac:dyDescent="0.3">
      <c r="A1994">
        <v>99650</v>
      </c>
      <c r="B1994" t="s">
        <v>45239</v>
      </c>
      <c r="C1994" t="s">
        <v>45240</v>
      </c>
      <c r="D1994" t="s">
        <v>45241</v>
      </c>
      <c r="E1994" t="s">
        <v>45242</v>
      </c>
      <c r="F1994" t="s">
        <v>45243</v>
      </c>
      <c r="G1994" t="s">
        <v>45244</v>
      </c>
      <c r="H1994" t="s">
        <v>45245</v>
      </c>
      <c r="I1994" t="s">
        <v>45246</v>
      </c>
      <c r="J1994" t="s">
        <v>45247</v>
      </c>
      <c r="K1994" t="s">
        <v>45248</v>
      </c>
      <c r="L1994" t="s">
        <v>45249</v>
      </c>
      <c r="M1994" t="s">
        <v>45250</v>
      </c>
      <c r="N1994" t="s">
        <v>45251</v>
      </c>
      <c r="O1994">
        <f>-562.000910767331 -4.29840001579805 -644.906493428029</f>
        <v>-1211.205804211158</v>
      </c>
      <c r="P1994">
        <f>-540.40178144139 -10.9623035625234 -345.759322306367</f>
        <v>-897.1234073102803</v>
      </c>
      <c r="Q1994" t="s">
        <v>45252</v>
      </c>
      <c r="R1994" t="s">
        <v>45253</v>
      </c>
      <c r="S1994" t="s">
        <v>45254</v>
      </c>
      <c r="T1994" t="s">
        <v>45255</v>
      </c>
      <c r="U1994" t="s">
        <v>45256</v>
      </c>
      <c r="V1994" t="s">
        <v>45257</v>
      </c>
      <c r="W1994" t="s">
        <v>45258</v>
      </c>
      <c r="X1994" t="s">
        <v>45259</v>
      </c>
      <c r="Y1994" t="s">
        <v>45260</v>
      </c>
    </row>
    <row r="1995" spans="1:25" x14ac:dyDescent="0.3">
      <c r="A1995">
        <v>99700</v>
      </c>
      <c r="B1995" t="s">
        <v>45261</v>
      </c>
      <c r="C1995" t="s">
        <v>45262</v>
      </c>
      <c r="D1995" t="s">
        <v>45263</v>
      </c>
      <c r="E1995" t="s">
        <v>45264</v>
      </c>
      <c r="F1995" t="s">
        <v>45265</v>
      </c>
      <c r="G1995" t="s">
        <v>45266</v>
      </c>
      <c r="H1995" t="s">
        <v>45267</v>
      </c>
      <c r="I1995" t="s">
        <v>45268</v>
      </c>
      <c r="J1995" t="s">
        <v>45269</v>
      </c>
      <c r="K1995" t="s">
        <v>45270</v>
      </c>
      <c r="L1995" t="s">
        <v>45271</v>
      </c>
      <c r="M1995" t="s">
        <v>45272</v>
      </c>
      <c r="N1995" t="s">
        <v>45273</v>
      </c>
      <c r="O1995">
        <f>-562.264899212962 -3.74769351055329 -645.009435355251</f>
        <v>-1211.0220280787662</v>
      </c>
      <c r="P1995">
        <f>-540.64246454353 -11.0711960747481 -345.879354319214</f>
        <v>-897.59301493749194</v>
      </c>
      <c r="Q1995" t="s">
        <v>45274</v>
      </c>
      <c r="R1995" t="s">
        <v>45275</v>
      </c>
      <c r="S1995" t="s">
        <v>45276</v>
      </c>
      <c r="T1995" t="s">
        <v>45277</v>
      </c>
      <c r="U1995" t="s">
        <v>45278</v>
      </c>
      <c r="V1995" t="s">
        <v>45279</v>
      </c>
      <c r="W1995" t="s">
        <v>45280</v>
      </c>
      <c r="X1995" t="s">
        <v>45281</v>
      </c>
      <c r="Y1995" t="s">
        <v>45282</v>
      </c>
    </row>
    <row r="1996" spans="1:25" x14ac:dyDescent="0.3">
      <c r="A1996">
        <v>99750</v>
      </c>
      <c r="B1996" t="s">
        <v>45283</v>
      </c>
      <c r="C1996" t="s">
        <v>45284</v>
      </c>
      <c r="D1996" t="s">
        <v>45285</v>
      </c>
      <c r="E1996" t="s">
        <v>45286</v>
      </c>
      <c r="F1996" t="s">
        <v>45287</v>
      </c>
      <c r="G1996" t="s">
        <v>45288</v>
      </c>
      <c r="H1996" t="s">
        <v>45289</v>
      </c>
      <c r="I1996" t="s">
        <v>45290</v>
      </c>
      <c r="J1996" t="s">
        <v>45291</v>
      </c>
      <c r="K1996" t="s">
        <v>45292</v>
      </c>
      <c r="L1996" t="s">
        <v>45293</v>
      </c>
      <c r="M1996" t="s">
        <v>45294</v>
      </c>
      <c r="N1996" t="s">
        <v>45295</v>
      </c>
      <c r="O1996">
        <f>-562.830734385336 -2.10836675554788 -645.66038239898</f>
        <v>-1210.5994835398637</v>
      </c>
      <c r="P1996">
        <f>-541.092906350164 -11.6451444514253 -346.600895365661</f>
        <v>-899.33894616725024</v>
      </c>
      <c r="Q1996" t="s">
        <v>45296</v>
      </c>
      <c r="R1996" t="s">
        <v>45297</v>
      </c>
      <c r="S1996" t="s">
        <v>45298</v>
      </c>
      <c r="T1996" t="s">
        <v>45299</v>
      </c>
      <c r="U1996" t="s">
        <v>45300</v>
      </c>
      <c r="V1996" t="s">
        <v>45301</v>
      </c>
      <c r="W1996" t="s">
        <v>45302</v>
      </c>
      <c r="X1996" t="s">
        <v>45303</v>
      </c>
      <c r="Y1996" t="s">
        <v>45304</v>
      </c>
    </row>
    <row r="1997" spans="1:25" x14ac:dyDescent="0.3">
      <c r="A1997">
        <v>99800</v>
      </c>
      <c r="B1997" t="s">
        <v>45305</v>
      </c>
      <c r="C1997" t="s">
        <v>45306</v>
      </c>
      <c r="D1997" t="s">
        <v>45307</v>
      </c>
      <c r="E1997" t="s">
        <v>45308</v>
      </c>
      <c r="F1997" t="s">
        <v>45309</v>
      </c>
      <c r="G1997" t="s">
        <v>45310</v>
      </c>
      <c r="H1997" t="s">
        <v>45311</v>
      </c>
      <c r="I1997" t="s">
        <v>45312</v>
      </c>
      <c r="J1997" t="s">
        <v>45313</v>
      </c>
      <c r="K1997" t="s">
        <v>45314</v>
      </c>
      <c r="L1997" t="s">
        <v>45315</v>
      </c>
      <c r="M1997" t="s">
        <v>45316</v>
      </c>
      <c r="N1997" t="s">
        <v>45317</v>
      </c>
      <c r="O1997">
        <f>-563.134102471933 -1.31610445644128 -646.081606430227</f>
        <v>-1210.5318133586013</v>
      </c>
      <c r="P1997">
        <f>-541.056143276931 -12.364671409093 -347.099119577602</f>
        <v>-900.51993426362606</v>
      </c>
      <c r="Q1997" t="s">
        <v>45318</v>
      </c>
      <c r="R1997" t="s">
        <v>45319</v>
      </c>
      <c r="S1997" t="s">
        <v>45320</v>
      </c>
      <c r="T1997" t="s">
        <v>45321</v>
      </c>
      <c r="U1997" t="s">
        <v>45322</v>
      </c>
      <c r="V1997" t="s">
        <v>45323</v>
      </c>
      <c r="W1997" t="s">
        <v>45324</v>
      </c>
      <c r="X1997" t="s">
        <v>45325</v>
      </c>
      <c r="Y1997" t="s">
        <v>45326</v>
      </c>
    </row>
    <row r="1998" spans="1:25" x14ac:dyDescent="0.3">
      <c r="A1998">
        <v>99850</v>
      </c>
      <c r="B1998" t="s">
        <v>45327</v>
      </c>
      <c r="C1998" t="s">
        <v>45328</v>
      </c>
      <c r="D1998" t="s">
        <v>45329</v>
      </c>
      <c r="E1998" t="s">
        <v>45330</v>
      </c>
      <c r="F1998" t="s">
        <v>45331</v>
      </c>
      <c r="G1998" t="s">
        <v>45332</v>
      </c>
      <c r="H1998" t="s">
        <v>45333</v>
      </c>
      <c r="I1998" t="s">
        <v>45334</v>
      </c>
      <c r="J1998" t="s">
        <v>45335</v>
      </c>
      <c r="K1998" t="s">
        <v>45336</v>
      </c>
      <c r="L1998" t="s">
        <v>45337</v>
      </c>
      <c r="M1998" t="s">
        <v>45338</v>
      </c>
      <c r="N1998" t="s">
        <v>45339</v>
      </c>
      <c r="O1998">
        <f>-563.736942279647 -0.249778748533345 -646.819537849963</f>
        <v>-1210.8062588781434</v>
      </c>
      <c r="P1998">
        <f>-540.950090034221 -13.5764048159592 -347.983005163097</f>
        <v>-902.50950001327726</v>
      </c>
      <c r="Q1998" t="s">
        <v>45340</v>
      </c>
      <c r="R1998" t="s">
        <v>45341</v>
      </c>
      <c r="S1998" t="s">
        <v>45342</v>
      </c>
      <c r="T1998" t="s">
        <v>45343</v>
      </c>
      <c r="U1998" t="s">
        <v>45344</v>
      </c>
      <c r="V1998" t="s">
        <v>45345</v>
      </c>
      <c r="W1998" t="s">
        <v>45346</v>
      </c>
      <c r="X1998" t="s">
        <v>45347</v>
      </c>
      <c r="Y1998" t="s">
        <v>45348</v>
      </c>
    </row>
    <row r="1999" spans="1:25" x14ac:dyDescent="0.3">
      <c r="A1999">
        <v>99900</v>
      </c>
      <c r="B1999" t="s">
        <v>45349</v>
      </c>
      <c r="C1999" t="s">
        <v>45350</v>
      </c>
      <c r="D1999" t="s">
        <v>45351</v>
      </c>
      <c r="E1999" t="s">
        <v>45352</v>
      </c>
      <c r="F1999" t="s">
        <v>45353</v>
      </c>
      <c r="G1999" t="s">
        <v>45354</v>
      </c>
      <c r="H1999" t="s">
        <v>45355</v>
      </c>
      <c r="I1999" t="s">
        <v>45356</v>
      </c>
      <c r="J1999" t="s">
        <v>45357</v>
      </c>
      <c r="K1999" t="s">
        <v>45358</v>
      </c>
      <c r="L1999" t="s">
        <v>45359</v>
      </c>
      <c r="M1999" t="s">
        <v>45360</v>
      </c>
      <c r="N1999" t="s">
        <v>45361</v>
      </c>
      <c r="O1999" t="s">
        <v>45362</v>
      </c>
      <c r="P1999">
        <f>-541.037992899464 -13.8395995842104 -348.377805908813</f>
        <v>-903.25539839248745</v>
      </c>
      <c r="Q1999" t="s">
        <v>45363</v>
      </c>
      <c r="R1999" t="s">
        <v>45364</v>
      </c>
      <c r="S1999" t="s">
        <v>45365</v>
      </c>
      <c r="T1999" t="s">
        <v>45366</v>
      </c>
      <c r="U1999" t="s">
        <v>45367</v>
      </c>
      <c r="V1999" t="s">
        <v>45368</v>
      </c>
      <c r="W1999" t="s">
        <v>45369</v>
      </c>
      <c r="X1999" t="s">
        <v>45370</v>
      </c>
      <c r="Y1999" t="s">
        <v>45371</v>
      </c>
    </row>
    <row r="2000" spans="1:25" x14ac:dyDescent="0.3">
      <c r="A2000">
        <v>99950</v>
      </c>
      <c r="B2000" t="s">
        <v>45372</v>
      </c>
      <c r="C2000" t="s">
        <v>45373</v>
      </c>
      <c r="D2000" t="s">
        <v>45374</v>
      </c>
      <c r="E2000" t="s">
        <v>45375</v>
      </c>
      <c r="F2000" t="s">
        <v>45376</v>
      </c>
      <c r="G2000" t="s">
        <v>45377</v>
      </c>
      <c r="H2000" t="s">
        <v>45378</v>
      </c>
      <c r="I2000" t="s">
        <v>45379</v>
      </c>
      <c r="J2000" t="s">
        <v>45380</v>
      </c>
      <c r="K2000" t="s">
        <v>45381</v>
      </c>
      <c r="L2000" t="s">
        <v>45382</v>
      </c>
      <c r="M2000" t="s">
        <v>45383</v>
      </c>
      <c r="N2000" t="s">
        <v>45384</v>
      </c>
      <c r="O2000" t="s">
        <v>45385</v>
      </c>
      <c r="P2000">
        <f>-541.661514970542 -13.7244804089446 -349.094237211115</f>
        <v>-904.48023259060164</v>
      </c>
      <c r="Q2000" t="s">
        <v>45386</v>
      </c>
      <c r="R2000" t="s">
        <v>45387</v>
      </c>
      <c r="S2000" t="s">
        <v>45388</v>
      </c>
      <c r="T2000" t="s">
        <v>45389</v>
      </c>
      <c r="U2000" t="s">
        <v>45390</v>
      </c>
      <c r="V2000" t="s">
        <v>45391</v>
      </c>
      <c r="W2000" t="s">
        <v>45392</v>
      </c>
      <c r="X2000" t="s">
        <v>45393</v>
      </c>
      <c r="Y2000" t="s">
        <v>45394</v>
      </c>
    </row>
    <row r="2001" spans="1:25" x14ac:dyDescent="0.3">
      <c r="A2001">
        <v>100000</v>
      </c>
      <c r="B2001" t="s">
        <v>45395</v>
      </c>
      <c r="C2001" t="s">
        <v>45396</v>
      </c>
      <c r="D2001" t="s">
        <v>45397</v>
      </c>
      <c r="E2001" t="s">
        <v>45398</v>
      </c>
      <c r="F2001" t="s">
        <v>45399</v>
      </c>
      <c r="G2001" t="s">
        <v>45400</v>
      </c>
      <c r="H2001" t="s">
        <v>45401</v>
      </c>
      <c r="I2001" t="s">
        <v>45402</v>
      </c>
      <c r="J2001" t="s">
        <v>45403</v>
      </c>
      <c r="K2001" t="s">
        <v>45404</v>
      </c>
      <c r="L2001" t="s">
        <v>45405</v>
      </c>
      <c r="M2001" t="s">
        <v>45406</v>
      </c>
      <c r="N2001" t="s">
        <v>45407</v>
      </c>
      <c r="O2001" t="s">
        <v>45408</v>
      </c>
      <c r="P2001">
        <f>-542.062171907101 -13.6601259262141 -349.349140675475</f>
        <v>-905.07143850878992</v>
      </c>
      <c r="Q2001" t="s">
        <v>45409</v>
      </c>
      <c r="R2001" t="s">
        <v>45410</v>
      </c>
      <c r="S2001" t="s">
        <v>45411</v>
      </c>
      <c r="T2001" t="s">
        <v>45412</v>
      </c>
      <c r="U2001" t="s">
        <v>45413</v>
      </c>
      <c r="V2001" t="s">
        <v>45414</v>
      </c>
      <c r="W2001" t="s">
        <v>45415</v>
      </c>
      <c r="X2001" t="s">
        <v>45416</v>
      </c>
      <c r="Y2001" t="s">
        <v>45417</v>
      </c>
    </row>
    <row r="2002" spans="1:25" x14ac:dyDescent="0.3">
      <c r="A2002">
        <v>100050</v>
      </c>
      <c r="B2002" t="s">
        <v>45418</v>
      </c>
      <c r="C2002" t="s">
        <v>45419</v>
      </c>
      <c r="D2002" t="s">
        <v>45420</v>
      </c>
      <c r="E2002" t="s">
        <v>45421</v>
      </c>
      <c r="F2002" t="s">
        <v>45422</v>
      </c>
      <c r="G2002" t="s">
        <v>45423</v>
      </c>
      <c r="H2002" t="s">
        <v>45424</v>
      </c>
      <c r="I2002" t="s">
        <v>45425</v>
      </c>
      <c r="J2002" t="s">
        <v>45426</v>
      </c>
      <c r="K2002" t="s">
        <v>45427</v>
      </c>
      <c r="L2002" t="s">
        <v>45428</v>
      </c>
      <c r="M2002" t="s">
        <v>45429</v>
      </c>
      <c r="N2002" t="s">
        <v>45430</v>
      </c>
      <c r="O2002" t="s">
        <v>45431</v>
      </c>
      <c r="P2002">
        <f>-542.862693786388 -13.4373289189778 -349.699748683083</f>
        <v>-905.99977138844883</v>
      </c>
      <c r="Q2002" t="s">
        <v>45432</v>
      </c>
      <c r="R2002" t="s">
        <v>45433</v>
      </c>
      <c r="S2002" t="s">
        <v>45434</v>
      </c>
      <c r="T2002" t="s">
        <v>45435</v>
      </c>
      <c r="U2002" t="s">
        <v>45436</v>
      </c>
      <c r="V2002" t="s">
        <v>45437</v>
      </c>
      <c r="W2002" t="s">
        <v>45438</v>
      </c>
      <c r="X2002" t="s">
        <v>45439</v>
      </c>
      <c r="Y2002" t="s">
        <v>45440</v>
      </c>
    </row>
    <row r="2003" spans="1:25" x14ac:dyDescent="0.3">
      <c r="A2003">
        <v>100100</v>
      </c>
      <c r="B2003" t="s">
        <v>45441</v>
      </c>
      <c r="C2003" t="s">
        <v>45442</v>
      </c>
      <c r="D2003" t="s">
        <v>45443</v>
      </c>
      <c r="E2003" t="s">
        <v>45444</v>
      </c>
      <c r="F2003" t="s">
        <v>45445</v>
      </c>
      <c r="G2003" t="s">
        <v>45446</v>
      </c>
      <c r="H2003" t="s">
        <v>45447</v>
      </c>
      <c r="I2003" t="s">
        <v>45448</v>
      </c>
      <c r="J2003" t="s">
        <v>45449</v>
      </c>
      <c r="K2003" t="s">
        <v>45450</v>
      </c>
      <c r="L2003" t="s">
        <v>45451</v>
      </c>
      <c r="M2003" t="s">
        <v>45452</v>
      </c>
      <c r="N2003" t="s">
        <v>45453</v>
      </c>
      <c r="O2003" t="s">
        <v>45454</v>
      </c>
      <c r="P2003">
        <f>-543.19980459581 -13.3713967308954 -349.867596694706</f>
        <v>-906.43879802141134</v>
      </c>
      <c r="Q2003" t="s">
        <v>45455</v>
      </c>
      <c r="R2003" t="s">
        <v>45456</v>
      </c>
      <c r="S2003" t="s">
        <v>45457</v>
      </c>
      <c r="T2003" t="s">
        <v>45458</v>
      </c>
      <c r="U2003" t="s">
        <v>45459</v>
      </c>
      <c r="V2003" t="s">
        <v>45460</v>
      </c>
      <c r="W2003" t="s">
        <v>45461</v>
      </c>
      <c r="X2003" t="s">
        <v>45462</v>
      </c>
      <c r="Y2003" t="s">
        <v>45463</v>
      </c>
    </row>
    <row r="2004" spans="1:25" x14ac:dyDescent="0.3">
      <c r="A2004">
        <v>100150</v>
      </c>
      <c r="B2004" t="s">
        <v>45464</v>
      </c>
      <c r="C2004" t="s">
        <v>45465</v>
      </c>
      <c r="D2004" t="s">
        <v>45466</v>
      </c>
      <c r="E2004" t="s">
        <v>45467</v>
      </c>
      <c r="F2004" t="s">
        <v>45468</v>
      </c>
      <c r="G2004" t="s">
        <v>45469</v>
      </c>
      <c r="H2004" t="s">
        <v>45470</v>
      </c>
      <c r="I2004" t="s">
        <v>45471</v>
      </c>
      <c r="J2004" t="s">
        <v>45472</v>
      </c>
      <c r="K2004" t="s">
        <v>45473</v>
      </c>
      <c r="L2004" t="s">
        <v>45474</v>
      </c>
      <c r="M2004" t="s">
        <v>45475</v>
      </c>
      <c r="N2004" t="s">
        <v>45476</v>
      </c>
      <c r="O2004" t="s">
        <v>45477</v>
      </c>
      <c r="P2004">
        <f>-543.522912095229 -13.0997801583485 -350.14737501596</f>
        <v>-906.77006726953755</v>
      </c>
      <c r="Q2004" t="s">
        <v>45478</v>
      </c>
      <c r="R2004" t="s">
        <v>45479</v>
      </c>
      <c r="S2004" t="s">
        <v>45480</v>
      </c>
      <c r="T2004" t="s">
        <v>45481</v>
      </c>
      <c r="U2004" t="s">
        <v>45482</v>
      </c>
      <c r="V2004" t="s">
        <v>45483</v>
      </c>
      <c r="W2004" t="s">
        <v>45484</v>
      </c>
      <c r="X2004" t="s">
        <v>45485</v>
      </c>
      <c r="Y2004" t="s">
        <v>45486</v>
      </c>
    </row>
    <row r="2005" spans="1:25" x14ac:dyDescent="0.3">
      <c r="A2005">
        <v>100200</v>
      </c>
      <c r="B2005" t="s">
        <v>45487</v>
      </c>
      <c r="C2005" t="s">
        <v>45488</v>
      </c>
      <c r="D2005" t="s">
        <v>45489</v>
      </c>
      <c r="E2005" t="s">
        <v>45490</v>
      </c>
      <c r="F2005" t="s">
        <v>45491</v>
      </c>
      <c r="G2005" t="s">
        <v>45492</v>
      </c>
      <c r="H2005" t="s">
        <v>45493</v>
      </c>
      <c r="I2005" t="s">
        <v>45494</v>
      </c>
      <c r="J2005" t="s">
        <v>45495</v>
      </c>
      <c r="K2005" t="s">
        <v>45496</v>
      </c>
      <c r="L2005" t="s">
        <v>45497</v>
      </c>
      <c r="M2005" t="s">
        <v>45498</v>
      </c>
      <c r="N2005" t="s">
        <v>45499</v>
      </c>
      <c r="O2005" t="s">
        <v>45500</v>
      </c>
      <c r="P2005">
        <f>-543.479936810399 -12.8607487394017 -350.23889478199</f>
        <v>-906.57958033179068</v>
      </c>
      <c r="Q2005" t="s">
        <v>45501</v>
      </c>
      <c r="R2005" t="s">
        <v>45502</v>
      </c>
      <c r="S2005" t="s">
        <v>45503</v>
      </c>
      <c r="T2005" t="s">
        <v>45504</v>
      </c>
      <c r="U2005" t="s">
        <v>45505</v>
      </c>
      <c r="V2005" t="s">
        <v>45506</v>
      </c>
      <c r="W2005" t="s">
        <v>45507</v>
      </c>
      <c r="X2005" t="s">
        <v>45508</v>
      </c>
      <c r="Y2005" t="s">
        <v>45509</v>
      </c>
    </row>
    <row r="2006" spans="1:25" x14ac:dyDescent="0.3">
      <c r="A2006">
        <v>100250</v>
      </c>
      <c r="B2006" t="s">
        <v>45510</v>
      </c>
      <c r="C2006" t="s">
        <v>45511</v>
      </c>
      <c r="D2006" t="s">
        <v>45512</v>
      </c>
      <c r="E2006" t="s">
        <v>45513</v>
      </c>
      <c r="F2006" t="s">
        <v>45514</v>
      </c>
      <c r="G2006" t="s">
        <v>45515</v>
      </c>
      <c r="H2006" t="s">
        <v>45516</v>
      </c>
      <c r="I2006" t="s">
        <v>45517</v>
      </c>
      <c r="J2006" t="s">
        <v>45518</v>
      </c>
      <c r="K2006" t="s">
        <v>45519</v>
      </c>
      <c r="L2006" t="s">
        <v>45520</v>
      </c>
      <c r="M2006" t="s">
        <v>45521</v>
      </c>
      <c r="N2006" t="s">
        <v>45522</v>
      </c>
      <c r="O2006" t="s">
        <v>45523</v>
      </c>
      <c r="P2006">
        <f>-542.58523458775 -12.6778268712956 -350.470846362967</f>
        <v>-905.73390782201261</v>
      </c>
      <c r="Q2006" t="s">
        <v>45524</v>
      </c>
      <c r="R2006" t="s">
        <v>45525</v>
      </c>
      <c r="S2006" t="s">
        <v>45526</v>
      </c>
      <c r="T2006" t="s">
        <v>45527</v>
      </c>
      <c r="U2006" t="s">
        <v>45528</v>
      </c>
      <c r="V2006" t="s">
        <v>45529</v>
      </c>
      <c r="W2006" t="s">
        <v>45530</v>
      </c>
      <c r="X2006" t="s">
        <v>45531</v>
      </c>
      <c r="Y2006" t="s">
        <v>45532</v>
      </c>
    </row>
    <row r="2007" spans="1:25" x14ac:dyDescent="0.3">
      <c r="A2007">
        <v>100300</v>
      </c>
      <c r="B2007" t="s">
        <v>45533</v>
      </c>
      <c r="C2007" t="s">
        <v>45534</v>
      </c>
      <c r="D2007" t="s">
        <v>45535</v>
      </c>
      <c r="E2007" t="s">
        <v>45536</v>
      </c>
      <c r="F2007" t="s">
        <v>45537</v>
      </c>
      <c r="G2007" t="s">
        <v>45538</v>
      </c>
      <c r="H2007" t="s">
        <v>45539</v>
      </c>
      <c r="I2007" t="s">
        <v>45540</v>
      </c>
      <c r="J2007" t="s">
        <v>45541</v>
      </c>
      <c r="K2007" t="s">
        <v>45542</v>
      </c>
      <c r="L2007" t="s">
        <v>45543</v>
      </c>
      <c r="M2007" t="s">
        <v>45544</v>
      </c>
      <c r="N2007" t="s">
        <v>45545</v>
      </c>
      <c r="O2007" t="s">
        <v>45546</v>
      </c>
      <c r="P2007">
        <f>-542.131626128087 -12.6955039341374 -350.627506450416</f>
        <v>-905.45463651264026</v>
      </c>
      <c r="Q2007" t="s">
        <v>45547</v>
      </c>
      <c r="R2007" t="s">
        <v>45548</v>
      </c>
      <c r="S2007" t="s">
        <v>45549</v>
      </c>
      <c r="T2007" t="s">
        <v>45550</v>
      </c>
      <c r="U2007" t="s">
        <v>45551</v>
      </c>
      <c r="V2007" t="s">
        <v>45552</v>
      </c>
      <c r="W2007" t="s">
        <v>45553</v>
      </c>
      <c r="X2007" t="s">
        <v>45554</v>
      </c>
      <c r="Y2007" t="s">
        <v>45555</v>
      </c>
    </row>
    <row r="2008" spans="1:25" x14ac:dyDescent="0.3">
      <c r="A2008">
        <v>100350</v>
      </c>
      <c r="B2008" t="s">
        <v>45556</v>
      </c>
      <c r="C2008" t="s">
        <v>45557</v>
      </c>
      <c r="D2008" t="s">
        <v>45558</v>
      </c>
      <c r="E2008" t="s">
        <v>45559</v>
      </c>
      <c r="F2008" t="s">
        <v>45560</v>
      </c>
      <c r="G2008" t="s">
        <v>45561</v>
      </c>
      <c r="H2008" t="s">
        <v>45562</v>
      </c>
      <c r="I2008" t="s">
        <v>45563</v>
      </c>
      <c r="J2008" t="s">
        <v>45564</v>
      </c>
      <c r="K2008" t="s">
        <v>45565</v>
      </c>
      <c r="L2008" t="s">
        <v>45566</v>
      </c>
      <c r="M2008" t="s">
        <v>45567</v>
      </c>
      <c r="N2008" t="s">
        <v>45568</v>
      </c>
      <c r="O2008" t="s">
        <v>45569</v>
      </c>
      <c r="P2008">
        <f>-541.739823490214 -12.7471148816351 -350.848378125659</f>
        <v>-905.33531649750807</v>
      </c>
      <c r="Q2008" t="s">
        <v>45570</v>
      </c>
      <c r="R2008" t="s">
        <v>45571</v>
      </c>
      <c r="S2008" t="s">
        <v>45572</v>
      </c>
      <c r="T2008" t="s">
        <v>45573</v>
      </c>
      <c r="U2008" t="s">
        <v>45574</v>
      </c>
      <c r="V2008" t="s">
        <v>45575</v>
      </c>
      <c r="W2008" t="s">
        <v>45576</v>
      </c>
      <c r="X2008" t="s">
        <v>45577</v>
      </c>
      <c r="Y2008" t="s">
        <v>45578</v>
      </c>
    </row>
    <row r="2009" spans="1:25" x14ac:dyDescent="0.3">
      <c r="A2009">
        <v>100400</v>
      </c>
      <c r="B2009" t="s">
        <v>45579</v>
      </c>
      <c r="C2009" t="s">
        <v>45580</v>
      </c>
      <c r="D2009" t="s">
        <v>45581</v>
      </c>
      <c r="E2009" t="s">
        <v>45582</v>
      </c>
      <c r="F2009" t="s">
        <v>45583</v>
      </c>
      <c r="G2009" t="s">
        <v>45584</v>
      </c>
      <c r="H2009" t="s">
        <v>45585</v>
      </c>
      <c r="I2009" t="s">
        <v>45586</v>
      </c>
      <c r="J2009" t="s">
        <v>45587</v>
      </c>
      <c r="K2009" t="s">
        <v>45588</v>
      </c>
      <c r="L2009" t="s">
        <v>45589</v>
      </c>
      <c r="M2009" t="s">
        <v>45590</v>
      </c>
      <c r="N2009" t="s">
        <v>45591</v>
      </c>
      <c r="O2009" t="s">
        <v>45592</v>
      </c>
      <c r="P2009">
        <f>-540.738090035473 -13.4123026425239 -351.328987254611</f>
        <v>-905.4793799326078</v>
      </c>
      <c r="Q2009" t="s">
        <v>45593</v>
      </c>
      <c r="R2009" t="s">
        <v>45594</v>
      </c>
      <c r="S2009" t="s">
        <v>45595</v>
      </c>
      <c r="T2009" t="s">
        <v>45596</v>
      </c>
      <c r="U2009" t="s">
        <v>45597</v>
      </c>
      <c r="V2009" t="s">
        <v>45598</v>
      </c>
      <c r="W2009" t="s">
        <v>45599</v>
      </c>
      <c r="X2009" t="s">
        <v>45600</v>
      </c>
      <c r="Y2009" t="s">
        <v>45601</v>
      </c>
    </row>
    <row r="2010" spans="1:25" x14ac:dyDescent="0.3">
      <c r="A2010">
        <v>100450</v>
      </c>
      <c r="B2010" t="s">
        <v>45602</v>
      </c>
      <c r="C2010" t="s">
        <v>45603</v>
      </c>
      <c r="D2010" t="s">
        <v>45604</v>
      </c>
      <c r="E2010" t="s">
        <v>45605</v>
      </c>
      <c r="F2010" t="s">
        <v>45606</v>
      </c>
      <c r="G2010" t="s">
        <v>45607</v>
      </c>
      <c r="H2010" t="s">
        <v>45608</v>
      </c>
      <c r="I2010" t="s">
        <v>45609</v>
      </c>
      <c r="J2010" t="s">
        <v>45610</v>
      </c>
      <c r="K2010" t="s">
        <v>45611</v>
      </c>
      <c r="L2010" t="s">
        <v>45612</v>
      </c>
      <c r="M2010" t="s">
        <v>45613</v>
      </c>
      <c r="N2010" t="s">
        <v>45614</v>
      </c>
      <c r="O2010" t="s">
        <v>45615</v>
      </c>
      <c r="P2010">
        <f>-540.41962784422 -13.7619644782119 -351.566166920818</f>
        <v>-905.7477592432499</v>
      </c>
      <c r="Q2010" t="s">
        <v>45616</v>
      </c>
      <c r="R2010" t="s">
        <v>45617</v>
      </c>
      <c r="S2010" t="s">
        <v>45618</v>
      </c>
      <c r="T2010" t="s">
        <v>45619</v>
      </c>
      <c r="U2010" t="s">
        <v>45620</v>
      </c>
      <c r="V2010" t="s">
        <v>45621</v>
      </c>
      <c r="W2010" t="s">
        <v>45622</v>
      </c>
      <c r="X2010" t="s">
        <v>45623</v>
      </c>
      <c r="Y2010" t="s">
        <v>45624</v>
      </c>
    </row>
    <row r="2011" spans="1:25" x14ac:dyDescent="0.3">
      <c r="A2011">
        <v>100500</v>
      </c>
      <c r="B2011" t="s">
        <v>45625</v>
      </c>
      <c r="C2011" t="s">
        <v>45626</v>
      </c>
      <c r="D2011" t="s">
        <v>45627</v>
      </c>
      <c r="E2011" t="s">
        <v>45628</v>
      </c>
      <c r="F2011" t="s">
        <v>45629</v>
      </c>
      <c r="G2011" t="s">
        <v>45630</v>
      </c>
      <c r="H2011" t="s">
        <v>45631</v>
      </c>
      <c r="I2011" t="s">
        <v>45632</v>
      </c>
      <c r="J2011" t="s">
        <v>45633</v>
      </c>
      <c r="K2011" t="s">
        <v>45634</v>
      </c>
      <c r="L2011" t="s">
        <v>45635</v>
      </c>
      <c r="M2011" t="s">
        <v>45636</v>
      </c>
      <c r="N2011" t="s">
        <v>45637</v>
      </c>
      <c r="O2011" t="s">
        <v>45638</v>
      </c>
      <c r="P2011">
        <f>-539.897034432034 -14.285602020487 -352.04766227687</f>
        <v>-906.23029872939105</v>
      </c>
      <c r="Q2011" t="s">
        <v>45639</v>
      </c>
      <c r="R2011" t="s">
        <v>45640</v>
      </c>
      <c r="S2011" t="s">
        <v>45641</v>
      </c>
      <c r="T2011" t="s">
        <v>45642</v>
      </c>
      <c r="U2011" t="s">
        <v>45643</v>
      </c>
      <c r="V2011" t="s">
        <v>45644</v>
      </c>
      <c r="W2011" t="s">
        <v>45645</v>
      </c>
      <c r="X2011" t="s">
        <v>45646</v>
      </c>
      <c r="Y2011" t="s">
        <v>45647</v>
      </c>
    </row>
    <row r="2012" spans="1:25" x14ac:dyDescent="0.3">
      <c r="A2012">
        <v>100550</v>
      </c>
      <c r="B2012" t="s">
        <v>45648</v>
      </c>
      <c r="C2012" t="s">
        <v>45649</v>
      </c>
      <c r="D2012" t="s">
        <v>45650</v>
      </c>
      <c r="E2012" t="s">
        <v>45651</v>
      </c>
      <c r="F2012" t="s">
        <v>45652</v>
      </c>
      <c r="G2012" t="s">
        <v>45653</v>
      </c>
      <c r="H2012" t="s">
        <v>45654</v>
      </c>
      <c r="I2012" t="s">
        <v>45655</v>
      </c>
      <c r="J2012" t="s">
        <v>45656</v>
      </c>
      <c r="K2012" t="s">
        <v>45657</v>
      </c>
      <c r="L2012" t="s">
        <v>45658</v>
      </c>
      <c r="M2012" t="s">
        <v>45659</v>
      </c>
      <c r="N2012" t="s">
        <v>45660</v>
      </c>
      <c r="O2012" t="s">
        <v>45661</v>
      </c>
      <c r="P2012">
        <f>-539.436792898385 -14.3869388184442 -352.457503900278</f>
        <v>-906.28123561710709</v>
      </c>
      <c r="Q2012" t="s">
        <v>45662</v>
      </c>
      <c r="R2012" t="s">
        <v>45663</v>
      </c>
      <c r="S2012" t="s">
        <v>45664</v>
      </c>
      <c r="T2012" t="s">
        <v>45665</v>
      </c>
      <c r="U2012" t="s">
        <v>45666</v>
      </c>
      <c r="V2012" t="s">
        <v>45667</v>
      </c>
      <c r="W2012" t="s">
        <v>45668</v>
      </c>
      <c r="X2012" t="s">
        <v>45669</v>
      </c>
      <c r="Y2012" t="s">
        <v>45670</v>
      </c>
    </row>
    <row r="2013" spans="1:25" x14ac:dyDescent="0.3">
      <c r="A2013">
        <v>100600</v>
      </c>
      <c r="B2013" t="s">
        <v>45671</v>
      </c>
      <c r="C2013" t="s">
        <v>45672</v>
      </c>
      <c r="D2013" t="s">
        <v>45673</v>
      </c>
      <c r="E2013" t="s">
        <v>45674</v>
      </c>
      <c r="F2013" t="s">
        <v>45675</v>
      </c>
      <c r="G2013" t="s">
        <v>45676</v>
      </c>
      <c r="H2013" t="s">
        <v>45677</v>
      </c>
      <c r="I2013" t="s">
        <v>45678</v>
      </c>
      <c r="J2013" t="s">
        <v>45679</v>
      </c>
      <c r="K2013" t="s">
        <v>45680</v>
      </c>
      <c r="L2013" t="s">
        <v>45681</v>
      </c>
      <c r="M2013" t="s">
        <v>45682</v>
      </c>
      <c r="N2013" t="s">
        <v>45683</v>
      </c>
      <c r="O2013" t="s">
        <v>45684</v>
      </c>
      <c r="P2013">
        <f>-539.297091542181 -14.3055641275982 -352.630049599257</f>
        <v>-906.23270526903616</v>
      </c>
      <c r="Q2013" t="s">
        <v>45685</v>
      </c>
      <c r="R2013" t="s">
        <v>45686</v>
      </c>
      <c r="S2013" t="s">
        <v>45687</v>
      </c>
      <c r="T2013" t="s">
        <v>45688</v>
      </c>
      <c r="U2013" t="s">
        <v>45689</v>
      </c>
      <c r="V2013" t="s">
        <v>45690</v>
      </c>
      <c r="W2013" t="s">
        <v>45691</v>
      </c>
      <c r="X2013" t="s">
        <v>45692</v>
      </c>
      <c r="Y2013" t="s">
        <v>45693</v>
      </c>
    </row>
    <row r="2014" spans="1:25" x14ac:dyDescent="0.3">
      <c r="A2014">
        <v>100650</v>
      </c>
      <c r="B2014" t="s">
        <v>45694</v>
      </c>
      <c r="C2014" t="s">
        <v>45695</v>
      </c>
      <c r="D2014" t="s">
        <v>45696</v>
      </c>
      <c r="E2014" t="s">
        <v>45697</v>
      </c>
      <c r="F2014" t="s">
        <v>45698</v>
      </c>
      <c r="G2014" t="s">
        <v>45699</v>
      </c>
      <c r="H2014" t="s">
        <v>45700</v>
      </c>
      <c r="I2014" t="s">
        <v>45701</v>
      </c>
      <c r="J2014" t="s">
        <v>45702</v>
      </c>
      <c r="K2014" t="s">
        <v>45703</v>
      </c>
      <c r="L2014" t="s">
        <v>45704</v>
      </c>
      <c r="M2014" t="s">
        <v>45705</v>
      </c>
      <c r="N2014" t="s">
        <v>45706</v>
      </c>
      <c r="O2014" t="s">
        <v>45707</v>
      </c>
      <c r="P2014">
        <f>-539.244351279245 -14.1751903492973 -352.983413670607</f>
        <v>-906.40295529914931</v>
      </c>
      <c r="Q2014" t="s">
        <v>45708</v>
      </c>
      <c r="R2014" t="s">
        <v>45709</v>
      </c>
      <c r="S2014" t="s">
        <v>45710</v>
      </c>
      <c r="T2014" t="s">
        <v>45711</v>
      </c>
      <c r="U2014" t="s">
        <v>45712</v>
      </c>
      <c r="V2014" t="s">
        <v>45713</v>
      </c>
      <c r="W2014" t="s">
        <v>45714</v>
      </c>
      <c r="X2014" t="s">
        <v>45715</v>
      </c>
      <c r="Y2014" t="s">
        <v>45716</v>
      </c>
    </row>
    <row r="2015" spans="1:25" x14ac:dyDescent="0.3">
      <c r="A2015">
        <v>100700</v>
      </c>
      <c r="B2015" t="s">
        <v>45717</v>
      </c>
      <c r="C2015" t="s">
        <v>45718</v>
      </c>
      <c r="D2015" t="s">
        <v>45719</v>
      </c>
      <c r="E2015" t="s">
        <v>45720</v>
      </c>
      <c r="F2015" t="s">
        <v>45721</v>
      </c>
      <c r="G2015" t="s">
        <v>45722</v>
      </c>
      <c r="H2015" t="s">
        <v>45723</v>
      </c>
      <c r="I2015" t="s">
        <v>45724</v>
      </c>
      <c r="J2015" t="s">
        <v>45725</v>
      </c>
      <c r="K2015" t="s">
        <v>45726</v>
      </c>
      <c r="L2015" t="s">
        <v>45727</v>
      </c>
      <c r="M2015" t="s">
        <v>45728</v>
      </c>
      <c r="N2015" t="s">
        <v>45729</v>
      </c>
      <c r="O2015" t="s">
        <v>45730</v>
      </c>
      <c r="P2015">
        <f>-539.448073889446 -14.0523803329622 -353.122367298387</f>
        <v>-906.62282152079524</v>
      </c>
      <c r="Q2015" t="s">
        <v>45731</v>
      </c>
      <c r="R2015" t="s">
        <v>45732</v>
      </c>
      <c r="S2015" t="s">
        <v>45733</v>
      </c>
      <c r="T2015" t="s">
        <v>45734</v>
      </c>
      <c r="U2015" t="s">
        <v>45735</v>
      </c>
      <c r="V2015" t="s">
        <v>45736</v>
      </c>
      <c r="W2015" t="s">
        <v>45737</v>
      </c>
      <c r="X2015" t="s">
        <v>45738</v>
      </c>
      <c r="Y2015" t="s">
        <v>45739</v>
      </c>
    </row>
    <row r="2016" spans="1:25" x14ac:dyDescent="0.3">
      <c r="A2016">
        <v>100750</v>
      </c>
      <c r="B2016" t="s">
        <v>45740</v>
      </c>
      <c r="C2016" t="s">
        <v>45741</v>
      </c>
      <c r="D2016" t="s">
        <v>45742</v>
      </c>
      <c r="E2016" t="s">
        <v>45743</v>
      </c>
      <c r="F2016" t="s">
        <v>45744</v>
      </c>
      <c r="G2016" t="s">
        <v>45745</v>
      </c>
      <c r="H2016" t="s">
        <v>45746</v>
      </c>
      <c r="I2016" t="s">
        <v>45747</v>
      </c>
      <c r="J2016" t="s">
        <v>45748</v>
      </c>
      <c r="K2016" t="s">
        <v>45749</v>
      </c>
      <c r="L2016" t="s">
        <v>45750</v>
      </c>
      <c r="M2016" t="s">
        <v>45751</v>
      </c>
      <c r="N2016" t="s">
        <v>45752</v>
      </c>
      <c r="O2016" t="s">
        <v>45753</v>
      </c>
      <c r="P2016">
        <f>-539.977192174155 -14.0788842128682 -353.442284291969</f>
        <v>-907.49836067899219</v>
      </c>
      <c r="Q2016" t="s">
        <v>45754</v>
      </c>
      <c r="R2016" t="s">
        <v>45755</v>
      </c>
      <c r="S2016" t="s">
        <v>45756</v>
      </c>
      <c r="T2016" t="s">
        <v>45757</v>
      </c>
      <c r="U2016" t="s">
        <v>45758</v>
      </c>
      <c r="V2016" t="s">
        <v>45759</v>
      </c>
      <c r="W2016" t="s">
        <v>45760</v>
      </c>
      <c r="X2016" t="s">
        <v>45761</v>
      </c>
      <c r="Y2016" t="s">
        <v>45762</v>
      </c>
    </row>
    <row r="2017" spans="1:25" x14ac:dyDescent="0.3">
      <c r="A2017">
        <v>100800</v>
      </c>
      <c r="B2017" t="s">
        <v>45763</v>
      </c>
      <c r="C2017" t="s">
        <v>45764</v>
      </c>
      <c r="D2017" t="s">
        <v>45765</v>
      </c>
      <c r="E2017" t="s">
        <v>45766</v>
      </c>
      <c r="F2017" t="s">
        <v>45767</v>
      </c>
      <c r="G2017" t="s">
        <v>45768</v>
      </c>
      <c r="H2017" t="s">
        <v>45769</v>
      </c>
      <c r="I2017" t="s">
        <v>45770</v>
      </c>
      <c r="J2017" t="s">
        <v>45771</v>
      </c>
      <c r="K2017" t="s">
        <v>45772</v>
      </c>
      <c r="L2017" t="s">
        <v>45773</v>
      </c>
      <c r="M2017" t="s">
        <v>45774</v>
      </c>
      <c r="N2017" t="s">
        <v>45775</v>
      </c>
      <c r="O2017" t="s">
        <v>45776</v>
      </c>
      <c r="P2017">
        <f>-540.20250125093 -14.0644312107077 -353.593844133033</f>
        <v>-907.8607765946706</v>
      </c>
      <c r="Q2017" t="s">
        <v>45777</v>
      </c>
      <c r="R2017" t="s">
        <v>45778</v>
      </c>
      <c r="S2017" t="s">
        <v>45779</v>
      </c>
      <c r="T2017" t="s">
        <v>45780</v>
      </c>
      <c r="U2017" t="s">
        <v>45781</v>
      </c>
      <c r="V2017" t="s">
        <v>45782</v>
      </c>
      <c r="W2017" t="s">
        <v>45783</v>
      </c>
      <c r="X2017" t="s">
        <v>45784</v>
      </c>
      <c r="Y2017" t="s">
        <v>45785</v>
      </c>
    </row>
    <row r="2018" spans="1:25" x14ac:dyDescent="0.3">
      <c r="A2018">
        <v>100850</v>
      </c>
      <c r="B2018" t="s">
        <v>45786</v>
      </c>
      <c r="C2018" t="s">
        <v>45787</v>
      </c>
      <c r="D2018" t="s">
        <v>45788</v>
      </c>
      <c r="E2018" t="s">
        <v>45789</v>
      </c>
      <c r="F2018" t="s">
        <v>45790</v>
      </c>
      <c r="G2018" t="s">
        <v>45791</v>
      </c>
      <c r="H2018" t="s">
        <v>45792</v>
      </c>
      <c r="I2018" t="s">
        <v>45793</v>
      </c>
      <c r="J2018" t="s">
        <v>45794</v>
      </c>
      <c r="K2018" t="s">
        <v>45795</v>
      </c>
      <c r="L2018" t="s">
        <v>45796</v>
      </c>
      <c r="M2018" t="s">
        <v>45797</v>
      </c>
      <c r="N2018" t="s">
        <v>45798</v>
      </c>
      <c r="O2018" t="s">
        <v>45799</v>
      </c>
      <c r="P2018">
        <f>-540.63389656091 -13.5214828104154 -353.89124633886</f>
        <v>-908.04662571018537</v>
      </c>
      <c r="Q2018" t="s">
        <v>45800</v>
      </c>
      <c r="R2018" t="s">
        <v>45801</v>
      </c>
      <c r="S2018" t="s">
        <v>45802</v>
      </c>
      <c r="T2018" t="s">
        <v>45803</v>
      </c>
      <c r="U2018" t="s">
        <v>45804</v>
      </c>
      <c r="V2018" t="s">
        <v>45805</v>
      </c>
      <c r="W2018" t="s">
        <v>45806</v>
      </c>
      <c r="X2018" t="s">
        <v>45807</v>
      </c>
      <c r="Y2018" t="s">
        <v>45808</v>
      </c>
    </row>
    <row r="2019" spans="1:25" x14ac:dyDescent="0.3">
      <c r="A2019">
        <v>100900</v>
      </c>
      <c r="B2019" t="s">
        <v>45809</v>
      </c>
      <c r="C2019" t="s">
        <v>45810</v>
      </c>
      <c r="D2019" t="s">
        <v>45811</v>
      </c>
      <c r="E2019" t="s">
        <v>45812</v>
      </c>
      <c r="F2019" t="s">
        <v>45813</v>
      </c>
      <c r="G2019" t="s">
        <v>45814</v>
      </c>
      <c r="H2019" t="s">
        <v>45815</v>
      </c>
      <c r="I2019" t="s">
        <v>45816</v>
      </c>
      <c r="J2019" t="s">
        <v>45817</v>
      </c>
      <c r="K2019" t="s">
        <v>45818</v>
      </c>
      <c r="L2019" t="s">
        <v>45819</v>
      </c>
      <c r="M2019" t="s">
        <v>45820</v>
      </c>
      <c r="N2019" t="s">
        <v>45821</v>
      </c>
      <c r="O2019" t="s">
        <v>45822</v>
      </c>
      <c r="P2019">
        <f>-540.911898246247 -13.5275507887327 -354.06404497083</f>
        <v>-908.50349400580967</v>
      </c>
      <c r="Q2019" t="s">
        <v>45823</v>
      </c>
      <c r="R2019" t="s">
        <v>45824</v>
      </c>
      <c r="S2019" t="s">
        <v>45825</v>
      </c>
      <c r="T2019" t="s">
        <v>45826</v>
      </c>
      <c r="U2019" t="s">
        <v>45827</v>
      </c>
      <c r="V2019" t="s">
        <v>45828</v>
      </c>
      <c r="W2019" t="s">
        <v>45829</v>
      </c>
      <c r="X2019" t="s">
        <v>45830</v>
      </c>
      <c r="Y2019" t="s">
        <v>45831</v>
      </c>
    </row>
    <row r="2020" spans="1:25" x14ac:dyDescent="0.3">
      <c r="A2020">
        <v>100950</v>
      </c>
      <c r="B2020" t="s">
        <v>45832</v>
      </c>
      <c r="C2020" t="s">
        <v>45833</v>
      </c>
      <c r="D2020" t="s">
        <v>45834</v>
      </c>
      <c r="E2020" t="s">
        <v>45835</v>
      </c>
      <c r="F2020" t="s">
        <v>45836</v>
      </c>
      <c r="G2020" t="s">
        <v>45837</v>
      </c>
      <c r="H2020" t="s">
        <v>45838</v>
      </c>
      <c r="I2020" t="s">
        <v>45839</v>
      </c>
      <c r="J2020" t="s">
        <v>45840</v>
      </c>
      <c r="K2020" t="s">
        <v>45841</v>
      </c>
      <c r="L2020" t="s">
        <v>45842</v>
      </c>
      <c r="M2020" t="s">
        <v>45843</v>
      </c>
      <c r="N2020" t="s">
        <v>45844</v>
      </c>
      <c r="O2020" t="s">
        <v>45845</v>
      </c>
      <c r="P2020">
        <f>-541.114143323016 -13.4735682174216 -354.112055570246</f>
        <v>-908.69976711068375</v>
      </c>
      <c r="Q2020" t="s">
        <v>45846</v>
      </c>
      <c r="R2020" t="s">
        <v>45847</v>
      </c>
      <c r="S2020" t="s">
        <v>45848</v>
      </c>
      <c r="T2020" t="s">
        <v>45849</v>
      </c>
      <c r="U2020" t="s">
        <v>45850</v>
      </c>
      <c r="V2020" t="s">
        <v>45851</v>
      </c>
      <c r="W2020" t="s">
        <v>45852</v>
      </c>
      <c r="X2020" t="s">
        <v>45853</v>
      </c>
      <c r="Y2020" t="s">
        <v>45854</v>
      </c>
    </row>
    <row r="2021" spans="1:25" x14ac:dyDescent="0.3">
      <c r="A2021">
        <v>101000</v>
      </c>
      <c r="B2021" t="s">
        <v>45855</v>
      </c>
      <c r="C2021" t="s">
        <v>45856</v>
      </c>
      <c r="D2021" t="s">
        <v>45857</v>
      </c>
      <c r="E2021" t="s">
        <v>45858</v>
      </c>
      <c r="F2021" t="s">
        <v>45859</v>
      </c>
      <c r="G2021" t="s">
        <v>45860</v>
      </c>
      <c r="H2021" t="s">
        <v>45861</v>
      </c>
      <c r="I2021" t="s">
        <v>45862</v>
      </c>
      <c r="J2021" t="s">
        <v>45863</v>
      </c>
      <c r="K2021" t="s">
        <v>45864</v>
      </c>
      <c r="L2021" t="s">
        <v>45865</v>
      </c>
      <c r="M2021" t="s">
        <v>45866</v>
      </c>
      <c r="N2021" t="s">
        <v>45867</v>
      </c>
      <c r="O2021" t="s">
        <v>45868</v>
      </c>
      <c r="P2021">
        <f>-541.066420691515 -13.463849467606 -354.160389213803</f>
        <v>-908.69065937292396</v>
      </c>
      <c r="Q2021" t="s">
        <v>45869</v>
      </c>
      <c r="R2021" t="s">
        <v>45870</v>
      </c>
      <c r="S2021" t="s">
        <v>45871</v>
      </c>
      <c r="T2021" t="s">
        <v>45872</v>
      </c>
      <c r="U2021" t="s">
        <v>45873</v>
      </c>
      <c r="V2021" t="s">
        <v>45874</v>
      </c>
      <c r="W2021" t="s">
        <v>45875</v>
      </c>
      <c r="X2021" t="s">
        <v>45876</v>
      </c>
      <c r="Y2021" t="s">
        <v>45877</v>
      </c>
    </row>
    <row r="2022" spans="1:25" x14ac:dyDescent="0.3">
      <c r="A2022">
        <v>101050</v>
      </c>
      <c r="B2022" t="s">
        <v>45878</v>
      </c>
      <c r="C2022" t="s">
        <v>45879</v>
      </c>
      <c r="D2022" t="s">
        <v>45880</v>
      </c>
      <c r="E2022" t="s">
        <v>45881</v>
      </c>
      <c r="F2022" t="s">
        <v>45882</v>
      </c>
      <c r="G2022" t="s">
        <v>45883</v>
      </c>
      <c r="H2022" t="s">
        <v>45884</v>
      </c>
      <c r="I2022" t="s">
        <v>45885</v>
      </c>
      <c r="J2022" t="s">
        <v>45886</v>
      </c>
      <c r="K2022" t="s">
        <v>45887</v>
      </c>
      <c r="L2022" t="s">
        <v>45888</v>
      </c>
      <c r="M2022" t="s">
        <v>45889</v>
      </c>
      <c r="N2022" t="s">
        <v>45890</v>
      </c>
      <c r="O2022" t="s">
        <v>45891</v>
      </c>
      <c r="P2022">
        <f>-541.024922228191 -13.3893822407413 -354.288281964465</f>
        <v>-908.7025864333973</v>
      </c>
      <c r="Q2022" t="s">
        <v>45892</v>
      </c>
      <c r="R2022" t="s">
        <v>45893</v>
      </c>
      <c r="S2022" t="s">
        <v>45894</v>
      </c>
      <c r="T2022" t="s">
        <v>45895</v>
      </c>
      <c r="U2022" t="s">
        <v>45896</v>
      </c>
      <c r="V2022" t="s">
        <v>45897</v>
      </c>
      <c r="W2022" t="s">
        <v>45898</v>
      </c>
      <c r="X2022" t="s">
        <v>45899</v>
      </c>
      <c r="Y2022" t="s">
        <v>45900</v>
      </c>
    </row>
    <row r="2023" spans="1:25" x14ac:dyDescent="0.3">
      <c r="A2023">
        <v>101100</v>
      </c>
      <c r="B2023" t="s">
        <v>45901</v>
      </c>
      <c r="C2023" t="s">
        <v>45902</v>
      </c>
      <c r="D2023" t="s">
        <v>45903</v>
      </c>
      <c r="E2023" t="s">
        <v>45904</v>
      </c>
      <c r="F2023" t="s">
        <v>45905</v>
      </c>
      <c r="G2023" t="s">
        <v>45906</v>
      </c>
      <c r="H2023" t="s">
        <v>45907</v>
      </c>
      <c r="I2023" t="s">
        <v>45908</v>
      </c>
      <c r="J2023" t="s">
        <v>45909</v>
      </c>
      <c r="K2023" t="s">
        <v>45910</v>
      </c>
      <c r="L2023" t="s">
        <v>45911</v>
      </c>
      <c r="M2023" t="s">
        <v>45912</v>
      </c>
      <c r="N2023" t="s">
        <v>45913</v>
      </c>
      <c r="O2023" t="s">
        <v>45914</v>
      </c>
      <c r="P2023">
        <f>-541.163162763367 -13.3214899446368 -354.384197818251</f>
        <v>-908.86885052625485</v>
      </c>
      <c r="Q2023" t="s">
        <v>45915</v>
      </c>
      <c r="R2023" t="s">
        <v>45916</v>
      </c>
      <c r="S2023" t="s">
        <v>45917</v>
      </c>
      <c r="T2023" t="s">
        <v>45918</v>
      </c>
      <c r="U2023" t="s">
        <v>45919</v>
      </c>
      <c r="V2023" t="s">
        <v>45920</v>
      </c>
      <c r="W2023" t="s">
        <v>45921</v>
      </c>
      <c r="X2023" t="s">
        <v>45922</v>
      </c>
      <c r="Y2023" t="s">
        <v>45923</v>
      </c>
    </row>
    <row r="2024" spans="1:25" x14ac:dyDescent="0.3">
      <c r="A2024">
        <v>101150</v>
      </c>
      <c r="B2024" t="s">
        <v>45924</v>
      </c>
      <c r="C2024" t="s">
        <v>45925</v>
      </c>
      <c r="D2024" t="s">
        <v>45926</v>
      </c>
      <c r="E2024" t="s">
        <v>45927</v>
      </c>
      <c r="F2024" t="s">
        <v>45928</v>
      </c>
      <c r="G2024" t="s">
        <v>45929</v>
      </c>
      <c r="H2024" t="s">
        <v>45930</v>
      </c>
      <c r="I2024" t="s">
        <v>45931</v>
      </c>
      <c r="J2024" t="s">
        <v>45932</v>
      </c>
      <c r="K2024" t="s">
        <v>45933</v>
      </c>
      <c r="L2024" t="s">
        <v>45934</v>
      </c>
      <c r="M2024" t="s">
        <v>45935</v>
      </c>
      <c r="N2024" t="s">
        <v>45936</v>
      </c>
      <c r="O2024" t="s">
        <v>45937</v>
      </c>
      <c r="P2024">
        <f>-541.463810546872 -13.3073871365036 -354.532383502214</f>
        <v>-909.30358118558956</v>
      </c>
      <c r="Q2024" t="s">
        <v>45938</v>
      </c>
      <c r="R2024" t="s">
        <v>45939</v>
      </c>
      <c r="S2024" t="s">
        <v>45940</v>
      </c>
      <c r="T2024" t="s">
        <v>45941</v>
      </c>
      <c r="U2024" t="s">
        <v>45942</v>
      </c>
      <c r="V2024" t="s">
        <v>45943</v>
      </c>
      <c r="W2024" t="s">
        <v>45944</v>
      </c>
      <c r="X2024" t="s">
        <v>45945</v>
      </c>
      <c r="Y2024" t="s">
        <v>45946</v>
      </c>
    </row>
    <row r="2025" spans="1:25" x14ac:dyDescent="0.3">
      <c r="A2025">
        <v>101200</v>
      </c>
      <c r="B2025" t="s">
        <v>45947</v>
      </c>
      <c r="C2025" t="s">
        <v>45948</v>
      </c>
      <c r="D2025" t="s">
        <v>45949</v>
      </c>
      <c r="E2025" t="s">
        <v>45950</v>
      </c>
      <c r="F2025" t="s">
        <v>45951</v>
      </c>
      <c r="G2025" t="s">
        <v>45952</v>
      </c>
      <c r="H2025" t="s">
        <v>45953</v>
      </c>
      <c r="I2025" t="s">
        <v>45954</v>
      </c>
      <c r="J2025" t="s">
        <v>45955</v>
      </c>
      <c r="K2025" t="s">
        <v>45956</v>
      </c>
      <c r="L2025" t="s">
        <v>45957</v>
      </c>
      <c r="M2025" t="s">
        <v>45958</v>
      </c>
      <c r="N2025" t="s">
        <v>45959</v>
      </c>
      <c r="O2025" t="s">
        <v>45960</v>
      </c>
      <c r="P2025">
        <f>-541.684114833964 -13.110674315704 -354.540728385191</f>
        <v>-909.33551753485904</v>
      </c>
      <c r="Q2025" t="s">
        <v>45961</v>
      </c>
      <c r="R2025" t="s">
        <v>45962</v>
      </c>
      <c r="S2025" t="s">
        <v>45963</v>
      </c>
      <c r="T2025" t="s">
        <v>45964</v>
      </c>
      <c r="U2025" t="s">
        <v>45965</v>
      </c>
      <c r="V2025" t="s">
        <v>45966</v>
      </c>
      <c r="W2025" t="s">
        <v>45967</v>
      </c>
      <c r="X2025" t="s">
        <v>45968</v>
      </c>
      <c r="Y2025" t="s">
        <v>45969</v>
      </c>
    </row>
    <row r="2026" spans="1:25" x14ac:dyDescent="0.3">
      <c r="A2026">
        <v>101250</v>
      </c>
      <c r="B2026" t="s">
        <v>45970</v>
      </c>
      <c r="C2026" t="s">
        <v>45971</v>
      </c>
      <c r="D2026" t="s">
        <v>45972</v>
      </c>
      <c r="E2026" t="s">
        <v>45973</v>
      </c>
      <c r="F2026" t="s">
        <v>45974</v>
      </c>
      <c r="G2026" t="s">
        <v>45975</v>
      </c>
      <c r="H2026" t="s">
        <v>45976</v>
      </c>
      <c r="I2026" t="s">
        <v>45977</v>
      </c>
      <c r="J2026" t="s">
        <v>45978</v>
      </c>
      <c r="K2026" t="s">
        <v>45979</v>
      </c>
      <c r="L2026" t="s">
        <v>45980</v>
      </c>
      <c r="M2026" t="s">
        <v>45981</v>
      </c>
      <c r="N2026" t="s">
        <v>45982</v>
      </c>
      <c r="O2026" t="s">
        <v>45983</v>
      </c>
      <c r="P2026">
        <f>-541.923787204054 -12.729449893312 -354.630119327266</f>
        <v>-909.28335642463196</v>
      </c>
      <c r="Q2026" t="s">
        <v>45984</v>
      </c>
      <c r="R2026" t="s">
        <v>45985</v>
      </c>
      <c r="S2026" t="s">
        <v>45986</v>
      </c>
      <c r="T2026" t="s">
        <v>45987</v>
      </c>
      <c r="U2026" t="s">
        <v>45988</v>
      </c>
      <c r="V2026" t="s">
        <v>45989</v>
      </c>
      <c r="W2026" t="s">
        <v>45990</v>
      </c>
      <c r="X2026" t="s">
        <v>45991</v>
      </c>
      <c r="Y2026" t="s">
        <v>45992</v>
      </c>
    </row>
    <row r="2027" spans="1:25" x14ac:dyDescent="0.3">
      <c r="A2027">
        <v>101300</v>
      </c>
      <c r="B2027" t="s">
        <v>45993</v>
      </c>
      <c r="C2027" t="s">
        <v>45994</v>
      </c>
      <c r="D2027" t="s">
        <v>45995</v>
      </c>
      <c r="E2027" t="s">
        <v>45996</v>
      </c>
      <c r="F2027" t="s">
        <v>45997</v>
      </c>
      <c r="G2027" t="s">
        <v>45998</v>
      </c>
      <c r="H2027" t="s">
        <v>45999</v>
      </c>
      <c r="I2027" t="s">
        <v>46000</v>
      </c>
      <c r="J2027" t="s">
        <v>46001</v>
      </c>
      <c r="K2027" t="s">
        <v>46002</v>
      </c>
      <c r="L2027" t="s">
        <v>46003</v>
      </c>
      <c r="M2027" t="s">
        <v>46004</v>
      </c>
      <c r="N2027" t="s">
        <v>46005</v>
      </c>
      <c r="O2027" t="s">
        <v>46006</v>
      </c>
      <c r="P2027">
        <f>-541.959207844968 -12.6523636157397 -354.722399357679</f>
        <v>-909.33397081838666</v>
      </c>
      <c r="Q2027" t="s">
        <v>46007</v>
      </c>
      <c r="R2027" t="s">
        <v>46008</v>
      </c>
      <c r="S2027" t="s">
        <v>46009</v>
      </c>
      <c r="T2027" t="s">
        <v>46010</v>
      </c>
      <c r="U2027" t="s">
        <v>46011</v>
      </c>
      <c r="V2027" t="s">
        <v>46012</v>
      </c>
      <c r="W2027" t="s">
        <v>46013</v>
      </c>
      <c r="X2027" t="s">
        <v>46014</v>
      </c>
      <c r="Y2027" t="s">
        <v>46015</v>
      </c>
    </row>
    <row r="2028" spans="1:25" x14ac:dyDescent="0.3">
      <c r="A2028">
        <v>101350</v>
      </c>
      <c r="B2028" t="s">
        <v>46016</v>
      </c>
      <c r="C2028" t="s">
        <v>46017</v>
      </c>
      <c r="D2028" t="s">
        <v>46018</v>
      </c>
      <c r="E2028" t="s">
        <v>46019</v>
      </c>
      <c r="F2028" t="s">
        <v>46020</v>
      </c>
      <c r="G2028" t="s">
        <v>46021</v>
      </c>
      <c r="H2028" t="s">
        <v>46022</v>
      </c>
      <c r="I2028" t="s">
        <v>46023</v>
      </c>
      <c r="J2028" t="s">
        <v>46024</v>
      </c>
      <c r="K2028" t="s">
        <v>46025</v>
      </c>
      <c r="L2028" t="s">
        <v>46026</v>
      </c>
      <c r="M2028" t="s">
        <v>46027</v>
      </c>
      <c r="N2028" t="s">
        <v>46028</v>
      </c>
      <c r="O2028" t="s">
        <v>46029</v>
      </c>
      <c r="P2028">
        <f>-541.867468564937 -12.8006204391022 -354.810689200581</f>
        <v>-909.4787782046202</v>
      </c>
      <c r="Q2028" t="s">
        <v>46030</v>
      </c>
      <c r="R2028" t="s">
        <v>46031</v>
      </c>
      <c r="S2028" t="s">
        <v>46032</v>
      </c>
      <c r="T2028" t="s">
        <v>46033</v>
      </c>
      <c r="U2028" t="s">
        <v>46034</v>
      </c>
      <c r="V2028" t="s">
        <v>46035</v>
      </c>
      <c r="W2028" t="s">
        <v>46036</v>
      </c>
      <c r="X2028" t="s">
        <v>46037</v>
      </c>
      <c r="Y2028" t="s">
        <v>46038</v>
      </c>
    </row>
    <row r="2029" spans="1:25" x14ac:dyDescent="0.3">
      <c r="A2029">
        <v>101400</v>
      </c>
      <c r="B2029" t="s">
        <v>46039</v>
      </c>
      <c r="C2029" t="s">
        <v>46040</v>
      </c>
      <c r="D2029" t="s">
        <v>46041</v>
      </c>
      <c r="E2029" t="s">
        <v>46042</v>
      </c>
      <c r="F2029" t="s">
        <v>46043</v>
      </c>
      <c r="G2029" t="s">
        <v>46044</v>
      </c>
      <c r="H2029" t="s">
        <v>46045</v>
      </c>
      <c r="I2029" t="s">
        <v>46046</v>
      </c>
      <c r="J2029" t="s">
        <v>46047</v>
      </c>
      <c r="K2029" t="s">
        <v>46048</v>
      </c>
      <c r="L2029" t="s">
        <v>46049</v>
      </c>
      <c r="M2029" t="s">
        <v>46050</v>
      </c>
      <c r="N2029" t="s">
        <v>46051</v>
      </c>
      <c r="O2029" t="s">
        <v>46052</v>
      </c>
      <c r="P2029">
        <f>-541.601092002577 -13.2098786030285 -354.86926402482</f>
        <v>-909.6802346304255</v>
      </c>
      <c r="Q2029" t="s">
        <v>46053</v>
      </c>
      <c r="R2029" t="s">
        <v>46054</v>
      </c>
      <c r="S2029" t="s">
        <v>46055</v>
      </c>
      <c r="T2029" t="s">
        <v>46056</v>
      </c>
      <c r="U2029" t="s">
        <v>46057</v>
      </c>
      <c r="V2029" t="s">
        <v>46058</v>
      </c>
      <c r="W2029" t="s">
        <v>46059</v>
      </c>
      <c r="X2029" t="s">
        <v>46060</v>
      </c>
      <c r="Y2029" t="s">
        <v>46061</v>
      </c>
    </row>
    <row r="2030" spans="1:25" x14ac:dyDescent="0.3">
      <c r="A2030">
        <v>101450</v>
      </c>
      <c r="B2030" t="s">
        <v>46062</v>
      </c>
      <c r="C2030" t="s">
        <v>46063</v>
      </c>
      <c r="D2030" t="s">
        <v>46064</v>
      </c>
      <c r="E2030" t="s">
        <v>46065</v>
      </c>
      <c r="F2030" t="s">
        <v>46066</v>
      </c>
      <c r="G2030" t="s">
        <v>46067</v>
      </c>
      <c r="H2030" t="s">
        <v>46068</v>
      </c>
      <c r="I2030" t="s">
        <v>46069</v>
      </c>
      <c r="J2030" t="s">
        <v>46070</v>
      </c>
      <c r="K2030" t="s">
        <v>46071</v>
      </c>
      <c r="L2030" t="s">
        <v>46072</v>
      </c>
      <c r="M2030" t="s">
        <v>46073</v>
      </c>
      <c r="N2030" t="s">
        <v>46074</v>
      </c>
      <c r="O2030" t="s">
        <v>46075</v>
      </c>
      <c r="P2030">
        <f>-541.152604011048 -13.3598723710127 -354.883717251026</f>
        <v>-909.39619363308657</v>
      </c>
      <c r="Q2030" t="s">
        <v>46076</v>
      </c>
      <c r="R2030" t="s">
        <v>46077</v>
      </c>
      <c r="S2030" t="s">
        <v>46078</v>
      </c>
      <c r="T2030" t="s">
        <v>46079</v>
      </c>
      <c r="U2030" t="s">
        <v>46080</v>
      </c>
      <c r="V2030" t="s">
        <v>46081</v>
      </c>
      <c r="W2030" t="s">
        <v>46082</v>
      </c>
      <c r="X2030" t="s">
        <v>46083</v>
      </c>
      <c r="Y2030" t="s">
        <v>46084</v>
      </c>
    </row>
    <row r="2031" spans="1:25" x14ac:dyDescent="0.3">
      <c r="A2031">
        <v>101500</v>
      </c>
      <c r="B2031" t="s">
        <v>46085</v>
      </c>
      <c r="C2031" t="s">
        <v>46086</v>
      </c>
      <c r="D2031" t="s">
        <v>46087</v>
      </c>
      <c r="E2031" t="s">
        <v>46088</v>
      </c>
      <c r="F2031" t="s">
        <v>46089</v>
      </c>
      <c r="G2031" t="s">
        <v>46090</v>
      </c>
      <c r="H2031" t="s">
        <v>46091</v>
      </c>
      <c r="I2031" t="s">
        <v>46092</v>
      </c>
      <c r="J2031" t="s">
        <v>46093</v>
      </c>
      <c r="K2031" t="s">
        <v>46094</v>
      </c>
      <c r="L2031" t="s">
        <v>46095</v>
      </c>
      <c r="M2031" t="s">
        <v>46096</v>
      </c>
      <c r="N2031" t="s">
        <v>46097</v>
      </c>
      <c r="O2031" t="s">
        <v>46098</v>
      </c>
      <c r="P2031">
        <f>-540.472656227661 -13.6531953584818 -354.934037650095</f>
        <v>-909.05988923623772</v>
      </c>
      <c r="Q2031" t="s">
        <v>46099</v>
      </c>
      <c r="R2031" t="s">
        <v>46100</v>
      </c>
      <c r="S2031" t="s">
        <v>46101</v>
      </c>
      <c r="T2031" t="s">
        <v>46102</v>
      </c>
      <c r="U2031" t="s">
        <v>46103</v>
      </c>
      <c r="V2031" t="s">
        <v>46104</v>
      </c>
      <c r="W2031" t="s">
        <v>46105</v>
      </c>
      <c r="X2031" t="s">
        <v>46106</v>
      </c>
      <c r="Y2031" t="s">
        <v>46107</v>
      </c>
    </row>
    <row r="2032" spans="1:25" x14ac:dyDescent="0.3">
      <c r="A2032">
        <v>101550</v>
      </c>
      <c r="B2032" t="s">
        <v>46108</v>
      </c>
      <c r="C2032" t="s">
        <v>46109</v>
      </c>
      <c r="D2032" t="s">
        <v>46110</v>
      </c>
      <c r="E2032" t="s">
        <v>46111</v>
      </c>
      <c r="F2032" t="s">
        <v>46112</v>
      </c>
      <c r="G2032" t="s">
        <v>46113</v>
      </c>
      <c r="H2032" t="s">
        <v>46114</v>
      </c>
      <c r="I2032" t="s">
        <v>46115</v>
      </c>
      <c r="J2032" t="s">
        <v>46116</v>
      </c>
      <c r="K2032" t="s">
        <v>46117</v>
      </c>
      <c r="L2032" t="s">
        <v>46118</v>
      </c>
      <c r="M2032" t="s">
        <v>46119</v>
      </c>
      <c r="N2032" t="s">
        <v>46120</v>
      </c>
      <c r="O2032" t="s">
        <v>46121</v>
      </c>
      <c r="P2032">
        <f>-540.293613989224 -13.5995137906004 -354.885156619789</f>
        <v>-908.77828439961343</v>
      </c>
      <c r="Q2032" t="s">
        <v>46122</v>
      </c>
      <c r="R2032" t="s">
        <v>46123</v>
      </c>
      <c r="S2032" t="s">
        <v>46124</v>
      </c>
      <c r="T2032" t="s">
        <v>46125</v>
      </c>
      <c r="U2032" t="s">
        <v>46126</v>
      </c>
      <c r="V2032" t="s">
        <v>46127</v>
      </c>
      <c r="W2032" t="s">
        <v>46128</v>
      </c>
      <c r="X2032" t="s">
        <v>46129</v>
      </c>
      <c r="Y2032" t="s">
        <v>46130</v>
      </c>
    </row>
    <row r="2033" spans="1:25" x14ac:dyDescent="0.3">
      <c r="A2033">
        <v>101600</v>
      </c>
      <c r="B2033" t="s">
        <v>46131</v>
      </c>
      <c r="C2033" t="s">
        <v>46132</v>
      </c>
      <c r="D2033" t="s">
        <v>46133</v>
      </c>
      <c r="E2033" t="s">
        <v>46134</v>
      </c>
      <c r="F2033" t="s">
        <v>46135</v>
      </c>
      <c r="G2033" t="s">
        <v>46136</v>
      </c>
      <c r="H2033" t="s">
        <v>46137</v>
      </c>
      <c r="I2033" t="s">
        <v>46138</v>
      </c>
      <c r="J2033" t="s">
        <v>46139</v>
      </c>
      <c r="K2033" t="s">
        <v>46140</v>
      </c>
      <c r="L2033" t="s">
        <v>46141</v>
      </c>
      <c r="M2033" t="s">
        <v>46142</v>
      </c>
      <c r="N2033" t="s">
        <v>46143</v>
      </c>
      <c r="O2033" t="s">
        <v>46144</v>
      </c>
      <c r="P2033">
        <f>-539.906335314753 -13.5207766045451 -354.698034883516</f>
        <v>-908.12514680281413</v>
      </c>
      <c r="Q2033" t="s">
        <v>46145</v>
      </c>
      <c r="R2033" t="s">
        <v>46146</v>
      </c>
      <c r="S2033" t="s">
        <v>46147</v>
      </c>
      <c r="T2033" t="s">
        <v>46148</v>
      </c>
      <c r="U2033" t="s">
        <v>46149</v>
      </c>
      <c r="V2033" t="s">
        <v>46150</v>
      </c>
      <c r="W2033" t="s">
        <v>46151</v>
      </c>
      <c r="X2033" t="s">
        <v>46152</v>
      </c>
      <c r="Y2033" t="s">
        <v>46153</v>
      </c>
    </row>
    <row r="2034" spans="1:25" x14ac:dyDescent="0.3">
      <c r="A2034">
        <v>101650</v>
      </c>
      <c r="B2034" t="s">
        <v>46154</v>
      </c>
      <c r="C2034" t="s">
        <v>46155</v>
      </c>
      <c r="D2034" t="s">
        <v>46156</v>
      </c>
      <c r="E2034" t="s">
        <v>46157</v>
      </c>
      <c r="F2034" t="s">
        <v>46158</v>
      </c>
      <c r="G2034" t="s">
        <v>46159</v>
      </c>
      <c r="H2034" t="s">
        <v>46160</v>
      </c>
      <c r="I2034" t="s">
        <v>46161</v>
      </c>
      <c r="J2034" t="s">
        <v>46162</v>
      </c>
      <c r="K2034" t="s">
        <v>46163</v>
      </c>
      <c r="L2034" t="s">
        <v>46164</v>
      </c>
      <c r="M2034" t="s">
        <v>46165</v>
      </c>
      <c r="N2034" t="s">
        <v>46166</v>
      </c>
      <c r="O2034" t="s">
        <v>46167</v>
      </c>
      <c r="P2034">
        <f>-540.360639076212 -13.1973883825185 -354.709237446386</f>
        <v>-908.26726490511646</v>
      </c>
      <c r="Q2034" t="s">
        <v>46168</v>
      </c>
      <c r="R2034" t="s">
        <v>46169</v>
      </c>
      <c r="S2034" t="s">
        <v>46170</v>
      </c>
      <c r="T2034" t="s">
        <v>46171</v>
      </c>
      <c r="U2034" t="s">
        <v>46172</v>
      </c>
      <c r="V2034" t="s">
        <v>46173</v>
      </c>
      <c r="W2034" t="s">
        <v>46174</v>
      </c>
      <c r="X2034" t="s">
        <v>46175</v>
      </c>
      <c r="Y2034" t="s">
        <v>46176</v>
      </c>
    </row>
    <row r="2035" spans="1:25" x14ac:dyDescent="0.3">
      <c r="A2035">
        <v>101700</v>
      </c>
      <c r="B2035" t="s">
        <v>46177</v>
      </c>
      <c r="C2035" t="s">
        <v>46178</v>
      </c>
      <c r="D2035" t="s">
        <v>46179</v>
      </c>
      <c r="E2035" t="s">
        <v>46180</v>
      </c>
      <c r="F2035" t="s">
        <v>46181</v>
      </c>
      <c r="G2035" t="s">
        <v>46182</v>
      </c>
      <c r="H2035" t="s">
        <v>46183</v>
      </c>
      <c r="I2035" t="s">
        <v>46184</v>
      </c>
      <c r="J2035" t="s">
        <v>46185</v>
      </c>
      <c r="K2035" t="s">
        <v>46186</v>
      </c>
      <c r="L2035" t="s">
        <v>46187</v>
      </c>
      <c r="M2035" t="s">
        <v>46188</v>
      </c>
      <c r="N2035" t="s">
        <v>46189</v>
      </c>
      <c r="O2035" t="s">
        <v>46190</v>
      </c>
      <c r="P2035">
        <f>-540.751351805907 -12.9504068142637 -354.693794746316</f>
        <v>-908.39555336648664</v>
      </c>
      <c r="Q2035" t="s">
        <v>46191</v>
      </c>
      <c r="R2035" t="s">
        <v>46192</v>
      </c>
      <c r="S2035" t="s">
        <v>46193</v>
      </c>
      <c r="T2035" t="s">
        <v>46194</v>
      </c>
      <c r="U2035" t="s">
        <v>46195</v>
      </c>
      <c r="V2035" t="s">
        <v>46196</v>
      </c>
      <c r="W2035" t="s">
        <v>46197</v>
      </c>
      <c r="X2035" t="s">
        <v>46198</v>
      </c>
      <c r="Y2035" t="s">
        <v>46199</v>
      </c>
    </row>
    <row r="2036" spans="1:25" x14ac:dyDescent="0.3">
      <c r="A2036">
        <v>101750</v>
      </c>
      <c r="B2036" t="s">
        <v>46200</v>
      </c>
      <c r="C2036" t="s">
        <v>46201</v>
      </c>
      <c r="D2036" t="s">
        <v>46202</v>
      </c>
      <c r="E2036" t="s">
        <v>46203</v>
      </c>
      <c r="F2036" t="s">
        <v>46204</v>
      </c>
      <c r="G2036" t="s">
        <v>46205</v>
      </c>
      <c r="H2036" t="s">
        <v>46206</v>
      </c>
      <c r="I2036" t="s">
        <v>46207</v>
      </c>
      <c r="J2036" t="s">
        <v>46208</v>
      </c>
      <c r="K2036" t="s">
        <v>46209</v>
      </c>
      <c r="L2036" t="s">
        <v>46210</v>
      </c>
      <c r="M2036" t="s">
        <v>46211</v>
      </c>
      <c r="N2036" t="s">
        <v>46212</v>
      </c>
      <c r="O2036" t="s">
        <v>46213</v>
      </c>
      <c r="P2036">
        <f>-541.678299424473 -12.0282533217321 -354.463501890616</f>
        <v>-908.17005463682108</v>
      </c>
      <c r="Q2036" t="s">
        <v>46214</v>
      </c>
      <c r="R2036" t="s">
        <v>46215</v>
      </c>
      <c r="S2036" t="s">
        <v>46216</v>
      </c>
      <c r="T2036" t="s">
        <v>46217</v>
      </c>
      <c r="U2036" t="s">
        <v>46218</v>
      </c>
      <c r="V2036" t="s">
        <v>46219</v>
      </c>
      <c r="W2036" t="s">
        <v>46220</v>
      </c>
      <c r="X2036" t="s">
        <v>46221</v>
      </c>
      <c r="Y2036" t="s">
        <v>46222</v>
      </c>
    </row>
    <row r="2037" spans="1:25" x14ac:dyDescent="0.3">
      <c r="A2037">
        <v>101800</v>
      </c>
      <c r="B2037" t="s">
        <v>46223</v>
      </c>
      <c r="C2037" t="s">
        <v>46224</v>
      </c>
      <c r="D2037" t="s">
        <v>46225</v>
      </c>
      <c r="E2037" t="s">
        <v>46226</v>
      </c>
      <c r="F2037" t="s">
        <v>46227</v>
      </c>
      <c r="G2037" t="s">
        <v>46228</v>
      </c>
      <c r="H2037" t="s">
        <v>46229</v>
      </c>
      <c r="I2037" t="s">
        <v>46230</v>
      </c>
      <c r="J2037" t="s">
        <v>46231</v>
      </c>
      <c r="K2037" t="s">
        <v>46232</v>
      </c>
      <c r="L2037" t="s">
        <v>46233</v>
      </c>
      <c r="M2037" t="s">
        <v>46234</v>
      </c>
      <c r="N2037" t="s">
        <v>46235</v>
      </c>
      <c r="O2037" t="s">
        <v>46236</v>
      </c>
      <c r="P2037">
        <f>-542.25631952685 -11.3208350553198 -354.130807129028</f>
        <v>-907.70796171119787</v>
      </c>
      <c r="Q2037" t="s">
        <v>46237</v>
      </c>
      <c r="R2037" t="s">
        <v>46238</v>
      </c>
      <c r="S2037" t="s">
        <v>46239</v>
      </c>
      <c r="T2037" t="s">
        <v>46240</v>
      </c>
      <c r="U2037" t="s">
        <v>46241</v>
      </c>
      <c r="V2037" t="s">
        <v>46242</v>
      </c>
      <c r="W2037" t="s">
        <v>46243</v>
      </c>
      <c r="X2037" t="s">
        <v>46244</v>
      </c>
      <c r="Y2037" t="s">
        <v>46245</v>
      </c>
    </row>
    <row r="2038" spans="1:25" x14ac:dyDescent="0.3">
      <c r="A2038">
        <v>101850</v>
      </c>
      <c r="B2038" t="s">
        <v>46246</v>
      </c>
      <c r="C2038" t="s">
        <v>46247</v>
      </c>
      <c r="D2038" t="s">
        <v>46248</v>
      </c>
      <c r="E2038" t="s">
        <v>46249</v>
      </c>
      <c r="F2038" t="s">
        <v>46250</v>
      </c>
      <c r="G2038" t="s">
        <v>46251</v>
      </c>
      <c r="H2038" t="s">
        <v>46252</v>
      </c>
      <c r="I2038" t="s">
        <v>46253</v>
      </c>
      <c r="J2038" t="s">
        <v>46254</v>
      </c>
      <c r="K2038" t="s">
        <v>46255</v>
      </c>
      <c r="L2038" t="s">
        <v>46256</v>
      </c>
      <c r="M2038" t="s">
        <v>46257</v>
      </c>
      <c r="N2038" t="s">
        <v>46258</v>
      </c>
      <c r="O2038" t="s">
        <v>46259</v>
      </c>
      <c r="P2038">
        <f>-543.364894848279 -10.3561465500454 -353.681877821268</f>
        <v>-907.40291921959249</v>
      </c>
      <c r="Q2038" t="s">
        <v>46260</v>
      </c>
      <c r="R2038" t="s">
        <v>46261</v>
      </c>
      <c r="S2038" t="s">
        <v>46262</v>
      </c>
      <c r="T2038" t="s">
        <v>46263</v>
      </c>
      <c r="U2038" t="s">
        <v>46264</v>
      </c>
      <c r="V2038" t="s">
        <v>46265</v>
      </c>
      <c r="W2038" t="s">
        <v>46266</v>
      </c>
      <c r="X2038" t="s">
        <v>46267</v>
      </c>
      <c r="Y2038" t="s">
        <v>46268</v>
      </c>
    </row>
    <row r="2039" spans="1:25" x14ac:dyDescent="0.3">
      <c r="A2039">
        <v>101900</v>
      </c>
      <c r="B2039" t="s">
        <v>46269</v>
      </c>
      <c r="C2039" t="s">
        <v>46270</v>
      </c>
      <c r="D2039" t="s">
        <v>46271</v>
      </c>
      <c r="E2039" t="s">
        <v>46272</v>
      </c>
      <c r="F2039" t="s">
        <v>46273</v>
      </c>
      <c r="G2039" t="s">
        <v>46274</v>
      </c>
      <c r="H2039" t="s">
        <v>46275</v>
      </c>
      <c r="I2039" t="s">
        <v>46276</v>
      </c>
      <c r="J2039" t="s">
        <v>46277</v>
      </c>
      <c r="K2039" t="s">
        <v>46278</v>
      </c>
      <c r="L2039" t="s">
        <v>46279</v>
      </c>
      <c r="M2039" t="s">
        <v>46280</v>
      </c>
      <c r="N2039" t="s">
        <v>46281</v>
      </c>
      <c r="O2039" t="s">
        <v>46282</v>
      </c>
      <c r="P2039">
        <f>-546.237267715011 -8.05754563363098 -352.567439145149</f>
        <v>-906.86225249379095</v>
      </c>
      <c r="Q2039" t="s">
        <v>46283</v>
      </c>
      <c r="R2039" t="s">
        <v>46284</v>
      </c>
      <c r="S2039" t="s">
        <v>46285</v>
      </c>
      <c r="T2039" t="s">
        <v>46286</v>
      </c>
      <c r="U2039" t="s">
        <v>46287</v>
      </c>
      <c r="V2039" t="s">
        <v>46288</v>
      </c>
      <c r="W2039" t="s">
        <v>46289</v>
      </c>
      <c r="X2039" t="s">
        <v>46290</v>
      </c>
      <c r="Y2039" t="s">
        <v>46291</v>
      </c>
    </row>
    <row r="2040" spans="1:25" x14ac:dyDescent="0.3">
      <c r="A2040">
        <v>101950</v>
      </c>
      <c r="B2040" t="s">
        <v>46292</v>
      </c>
      <c r="C2040" t="s">
        <v>46293</v>
      </c>
      <c r="D2040" t="s">
        <v>46294</v>
      </c>
      <c r="E2040" t="s">
        <v>46295</v>
      </c>
      <c r="F2040" t="s">
        <v>46296</v>
      </c>
      <c r="G2040" t="s">
        <v>46297</v>
      </c>
      <c r="H2040" t="s">
        <v>46298</v>
      </c>
      <c r="I2040" t="s">
        <v>46299</v>
      </c>
      <c r="J2040" t="s">
        <v>46300</v>
      </c>
      <c r="K2040" t="s">
        <v>46301</v>
      </c>
      <c r="L2040" t="s">
        <v>46302</v>
      </c>
      <c r="M2040" t="s">
        <v>46303</v>
      </c>
      <c r="N2040" t="s">
        <v>46304</v>
      </c>
      <c r="O2040" t="s">
        <v>46305</v>
      </c>
      <c r="P2040">
        <f>-547.634837502852 -6.78417429428896 -351.983502907516</f>
        <v>-906.40251470465694</v>
      </c>
      <c r="Q2040" t="s">
        <v>46306</v>
      </c>
      <c r="R2040" t="s">
        <v>46307</v>
      </c>
      <c r="S2040" t="s">
        <v>46308</v>
      </c>
      <c r="T2040" t="s">
        <v>46309</v>
      </c>
      <c r="U2040" t="s">
        <v>46310</v>
      </c>
      <c r="V2040" t="s">
        <v>46311</v>
      </c>
      <c r="W2040" t="s">
        <v>46312</v>
      </c>
      <c r="X2040" t="s">
        <v>46313</v>
      </c>
      <c r="Y2040" t="s">
        <v>46314</v>
      </c>
    </row>
    <row r="2041" spans="1:25" x14ac:dyDescent="0.3">
      <c r="A2041">
        <v>102000</v>
      </c>
      <c r="B2041" t="s">
        <v>46315</v>
      </c>
      <c r="C2041" t="s">
        <v>46316</v>
      </c>
      <c r="D2041" t="s">
        <v>46317</v>
      </c>
      <c r="E2041" t="s">
        <v>46318</v>
      </c>
      <c r="F2041" t="s">
        <v>46319</v>
      </c>
      <c r="G2041" t="s">
        <v>46320</v>
      </c>
      <c r="H2041" t="s">
        <v>46321</v>
      </c>
      <c r="I2041" t="s">
        <v>46322</v>
      </c>
      <c r="J2041" t="s">
        <v>46323</v>
      </c>
      <c r="K2041" t="s">
        <v>46324</v>
      </c>
      <c r="L2041" t="s">
        <v>46325</v>
      </c>
      <c r="M2041" t="s">
        <v>46326</v>
      </c>
      <c r="N2041" t="s">
        <v>46327</v>
      </c>
      <c r="O2041" t="s">
        <v>46328</v>
      </c>
      <c r="P2041">
        <f>-550.05130440513 -3.74813074753365 -350.619048304736</f>
        <v>-904.4184834573997</v>
      </c>
      <c r="Q2041" t="s">
        <v>46329</v>
      </c>
      <c r="R2041" t="s">
        <v>46330</v>
      </c>
      <c r="S2041" t="s">
        <v>46331</v>
      </c>
      <c r="T2041" t="s">
        <v>46332</v>
      </c>
      <c r="U2041" t="s">
        <v>46333</v>
      </c>
      <c r="V2041" t="s">
        <v>46334</v>
      </c>
      <c r="W2041" t="s">
        <v>46335</v>
      </c>
      <c r="X2041" t="s">
        <v>46336</v>
      </c>
      <c r="Y2041" t="s">
        <v>46337</v>
      </c>
    </row>
    <row r="2042" spans="1:25" x14ac:dyDescent="0.3">
      <c r="A2042">
        <v>102050</v>
      </c>
      <c r="B2042" t="s">
        <v>46338</v>
      </c>
      <c r="C2042" t="s">
        <v>46339</v>
      </c>
      <c r="D2042" t="s">
        <v>46340</v>
      </c>
      <c r="E2042" t="s">
        <v>46341</v>
      </c>
      <c r="F2042" t="s">
        <v>46342</v>
      </c>
      <c r="G2042" t="s">
        <v>46343</v>
      </c>
      <c r="H2042" t="s">
        <v>46344</v>
      </c>
      <c r="I2042" t="s">
        <v>46345</v>
      </c>
      <c r="J2042" t="s">
        <v>46346</v>
      </c>
      <c r="K2042" t="s">
        <v>46347</v>
      </c>
      <c r="L2042" t="s">
        <v>46348</v>
      </c>
      <c r="M2042" t="s">
        <v>46349</v>
      </c>
      <c r="N2042" t="s">
        <v>46350</v>
      </c>
      <c r="O2042" t="s">
        <v>46351</v>
      </c>
      <c r="P2042">
        <f>-551.159301792371 -2.33334235058828 -349.797600465378</f>
        <v>-903.29024460833739</v>
      </c>
      <c r="Q2042" t="s">
        <v>46352</v>
      </c>
      <c r="R2042" t="s">
        <v>46353</v>
      </c>
      <c r="S2042" t="s">
        <v>46354</v>
      </c>
      <c r="T2042" t="s">
        <v>46355</v>
      </c>
      <c r="U2042" t="s">
        <v>46356</v>
      </c>
      <c r="V2042" t="s">
        <v>46357</v>
      </c>
      <c r="W2042" t="s">
        <v>46358</v>
      </c>
      <c r="X2042" t="s">
        <v>46359</v>
      </c>
      <c r="Y2042" t="s">
        <v>46360</v>
      </c>
    </row>
    <row r="2043" spans="1:25" x14ac:dyDescent="0.3">
      <c r="A2043">
        <v>102100</v>
      </c>
      <c r="B2043" t="s">
        <v>46361</v>
      </c>
      <c r="C2043" t="s">
        <v>46362</v>
      </c>
      <c r="D2043" t="s">
        <v>46363</v>
      </c>
      <c r="E2043" t="s">
        <v>46364</v>
      </c>
      <c r="F2043" t="s">
        <v>46365</v>
      </c>
      <c r="G2043" t="s">
        <v>46366</v>
      </c>
      <c r="H2043" t="s">
        <v>46367</v>
      </c>
      <c r="I2043" t="s">
        <v>46368</v>
      </c>
      <c r="J2043" t="s">
        <v>46369</v>
      </c>
      <c r="K2043" t="s">
        <v>46370</v>
      </c>
      <c r="L2043" t="s">
        <v>46371</v>
      </c>
      <c r="M2043" t="s">
        <v>46372</v>
      </c>
      <c r="N2043" t="s">
        <v>46373</v>
      </c>
      <c r="O2043" t="s">
        <v>46374</v>
      </c>
      <c r="P2043" t="s">
        <v>46375</v>
      </c>
      <c r="Q2043" t="s">
        <v>46376</v>
      </c>
      <c r="R2043" t="s">
        <v>46377</v>
      </c>
      <c r="S2043" t="s">
        <v>46378</v>
      </c>
      <c r="T2043" t="s">
        <v>46379</v>
      </c>
      <c r="U2043" t="s">
        <v>46380</v>
      </c>
      <c r="V2043" t="s">
        <v>46381</v>
      </c>
      <c r="W2043" t="s">
        <v>46382</v>
      </c>
      <c r="X2043" t="s">
        <v>46383</v>
      </c>
      <c r="Y2043" t="s">
        <v>46384</v>
      </c>
    </row>
    <row r="2044" spans="1:25" x14ac:dyDescent="0.3">
      <c r="A2044">
        <v>102150</v>
      </c>
      <c r="B2044" t="s">
        <v>46385</v>
      </c>
      <c r="C2044" t="s">
        <v>46386</v>
      </c>
      <c r="D2044" t="s">
        <v>46387</v>
      </c>
      <c r="E2044" t="s">
        <v>46388</v>
      </c>
      <c r="F2044" t="s">
        <v>46389</v>
      </c>
      <c r="G2044" t="s">
        <v>46390</v>
      </c>
      <c r="H2044" t="s">
        <v>46391</v>
      </c>
      <c r="I2044" t="s">
        <v>46392</v>
      </c>
      <c r="J2044" t="s">
        <v>46393</v>
      </c>
      <c r="K2044" t="s">
        <v>46394</v>
      </c>
      <c r="L2044" t="s">
        <v>46395</v>
      </c>
      <c r="M2044" t="s">
        <v>46396</v>
      </c>
      <c r="N2044" t="s">
        <v>46397</v>
      </c>
      <c r="O2044" t="s">
        <v>46398</v>
      </c>
      <c r="P2044" t="s">
        <v>46399</v>
      </c>
      <c r="Q2044" t="s">
        <v>46400</v>
      </c>
      <c r="R2044" t="s">
        <v>46401</v>
      </c>
      <c r="S2044" t="s">
        <v>46402</v>
      </c>
      <c r="T2044" t="s">
        <v>46403</v>
      </c>
      <c r="U2044" t="s">
        <v>46404</v>
      </c>
      <c r="V2044" t="s">
        <v>46405</v>
      </c>
      <c r="W2044" t="s">
        <v>46406</v>
      </c>
      <c r="X2044" t="s">
        <v>46407</v>
      </c>
      <c r="Y2044" t="s">
        <v>46408</v>
      </c>
    </row>
    <row r="2045" spans="1:25" x14ac:dyDescent="0.3">
      <c r="A2045">
        <v>102200</v>
      </c>
      <c r="B2045" t="s">
        <v>46409</v>
      </c>
      <c r="C2045" t="s">
        <v>46410</v>
      </c>
      <c r="D2045" t="s">
        <v>46411</v>
      </c>
      <c r="E2045" t="s">
        <v>46412</v>
      </c>
      <c r="F2045" t="s">
        <v>46413</v>
      </c>
      <c r="G2045" t="s">
        <v>46414</v>
      </c>
      <c r="H2045" t="s">
        <v>46415</v>
      </c>
      <c r="I2045" t="s">
        <v>46416</v>
      </c>
      <c r="J2045" t="s">
        <v>46417</v>
      </c>
      <c r="K2045" t="s">
        <v>46418</v>
      </c>
      <c r="L2045" t="s">
        <v>46419</v>
      </c>
      <c r="M2045" t="s">
        <v>46420</v>
      </c>
      <c r="N2045" t="s">
        <v>46421</v>
      </c>
      <c r="O2045" t="s">
        <v>46422</v>
      </c>
      <c r="P2045" t="s">
        <v>46423</v>
      </c>
      <c r="Q2045" t="s">
        <v>46424</v>
      </c>
      <c r="R2045" t="s">
        <v>46425</v>
      </c>
      <c r="S2045" t="s">
        <v>46426</v>
      </c>
      <c r="T2045" t="s">
        <v>46427</v>
      </c>
      <c r="U2045" t="s">
        <v>46428</v>
      </c>
      <c r="V2045" t="s">
        <v>46429</v>
      </c>
      <c r="W2045" t="s">
        <v>46430</v>
      </c>
      <c r="X2045" t="s">
        <v>46431</v>
      </c>
      <c r="Y2045" t="s">
        <v>46432</v>
      </c>
    </row>
    <row r="2046" spans="1:25" x14ac:dyDescent="0.3">
      <c r="A2046">
        <v>102250</v>
      </c>
      <c r="B2046" t="s">
        <v>46433</v>
      </c>
      <c r="C2046" t="s">
        <v>46434</v>
      </c>
      <c r="D2046" t="s">
        <v>46435</v>
      </c>
      <c r="E2046" t="s">
        <v>46436</v>
      </c>
      <c r="F2046" t="s">
        <v>46437</v>
      </c>
      <c r="G2046" t="s">
        <v>46438</v>
      </c>
      <c r="H2046" t="s">
        <v>46439</v>
      </c>
      <c r="I2046" t="s">
        <v>46440</v>
      </c>
      <c r="J2046" t="s">
        <v>46441</v>
      </c>
      <c r="K2046" t="s">
        <v>46442</v>
      </c>
      <c r="L2046" t="s">
        <v>46443</v>
      </c>
      <c r="M2046" t="s">
        <v>46444</v>
      </c>
      <c r="N2046" t="s">
        <v>46445</v>
      </c>
      <c r="O2046" t="s">
        <v>46446</v>
      </c>
      <c r="P2046" t="s">
        <v>46447</v>
      </c>
      <c r="Q2046" t="s">
        <v>46448</v>
      </c>
      <c r="R2046" t="s">
        <v>46449</v>
      </c>
      <c r="S2046" t="s">
        <v>46450</v>
      </c>
      <c r="T2046" t="s">
        <v>46451</v>
      </c>
      <c r="U2046" t="s">
        <v>46452</v>
      </c>
      <c r="V2046" t="s">
        <v>46453</v>
      </c>
      <c r="W2046" t="s">
        <v>46454</v>
      </c>
      <c r="X2046" t="s">
        <v>46455</v>
      </c>
      <c r="Y2046" t="s">
        <v>46456</v>
      </c>
    </row>
    <row r="2047" spans="1:25" x14ac:dyDescent="0.3">
      <c r="A2047">
        <v>102300</v>
      </c>
      <c r="B2047" t="s">
        <v>46457</v>
      </c>
      <c r="C2047" t="s">
        <v>46458</v>
      </c>
      <c r="D2047" t="s">
        <v>46459</v>
      </c>
      <c r="E2047" t="s">
        <v>46460</v>
      </c>
      <c r="F2047" t="s">
        <v>46461</v>
      </c>
      <c r="G2047" t="s">
        <v>46462</v>
      </c>
      <c r="H2047" t="s">
        <v>46463</v>
      </c>
      <c r="I2047" t="s">
        <v>46464</v>
      </c>
      <c r="J2047" t="s">
        <v>46465</v>
      </c>
      <c r="K2047" t="s">
        <v>46466</v>
      </c>
      <c r="L2047" t="s">
        <v>46467</v>
      </c>
      <c r="M2047" t="s">
        <v>46468</v>
      </c>
      <c r="N2047" t="s">
        <v>46469</v>
      </c>
      <c r="O2047" t="s">
        <v>46470</v>
      </c>
      <c r="P2047" t="s">
        <v>46471</v>
      </c>
      <c r="Q2047" t="s">
        <v>46472</v>
      </c>
      <c r="R2047" t="s">
        <v>46473</v>
      </c>
      <c r="S2047" t="s">
        <v>46474</v>
      </c>
      <c r="T2047" t="s">
        <v>46475</v>
      </c>
      <c r="U2047" t="s">
        <v>46476</v>
      </c>
      <c r="V2047" t="s">
        <v>46477</v>
      </c>
      <c r="W2047" t="s">
        <v>46478</v>
      </c>
      <c r="X2047" t="s">
        <v>46479</v>
      </c>
      <c r="Y2047" t="s">
        <v>46480</v>
      </c>
    </row>
    <row r="2048" spans="1:25" x14ac:dyDescent="0.3">
      <c r="A2048">
        <v>102350</v>
      </c>
      <c r="B2048" t="s">
        <v>46481</v>
      </c>
      <c r="C2048" t="s">
        <v>46482</v>
      </c>
      <c r="D2048" t="s">
        <v>46483</v>
      </c>
      <c r="E2048" t="s">
        <v>46484</v>
      </c>
      <c r="F2048" t="s">
        <v>46485</v>
      </c>
      <c r="G2048" t="s">
        <v>46486</v>
      </c>
      <c r="H2048" t="s">
        <v>46487</v>
      </c>
      <c r="I2048" t="s">
        <v>46488</v>
      </c>
      <c r="J2048" t="s">
        <v>46489</v>
      </c>
      <c r="K2048" t="s">
        <v>46490</v>
      </c>
      <c r="L2048" t="s">
        <v>46491</v>
      </c>
      <c r="M2048" t="s">
        <v>46492</v>
      </c>
      <c r="N2048" t="s">
        <v>46493</v>
      </c>
      <c r="O2048" t="s">
        <v>46494</v>
      </c>
      <c r="P2048" t="s">
        <v>46495</v>
      </c>
      <c r="Q2048" t="s">
        <v>46496</v>
      </c>
      <c r="R2048" t="s">
        <v>46497</v>
      </c>
      <c r="S2048" t="s">
        <v>46498</v>
      </c>
      <c r="T2048" t="s">
        <v>46499</v>
      </c>
      <c r="U2048" t="s">
        <v>46500</v>
      </c>
      <c r="V2048" t="s">
        <v>46501</v>
      </c>
      <c r="W2048" t="s">
        <v>46502</v>
      </c>
      <c r="X2048" t="s">
        <v>46503</v>
      </c>
      <c r="Y2048" t="s">
        <v>46504</v>
      </c>
    </row>
    <row r="2049" spans="1:25" x14ac:dyDescent="0.3">
      <c r="A2049">
        <v>102400</v>
      </c>
      <c r="B2049" t="s">
        <v>46505</v>
      </c>
      <c r="C2049" t="s">
        <v>46506</v>
      </c>
      <c r="D2049" t="s">
        <v>46507</v>
      </c>
      <c r="E2049" t="s">
        <v>46508</v>
      </c>
      <c r="F2049" t="s">
        <v>46509</v>
      </c>
      <c r="G2049" t="s">
        <v>46510</v>
      </c>
      <c r="H2049" t="s">
        <v>46511</v>
      </c>
      <c r="I2049" t="s">
        <v>46512</v>
      </c>
      <c r="J2049" t="s">
        <v>46513</v>
      </c>
      <c r="K2049" t="s">
        <v>46514</v>
      </c>
      <c r="L2049" t="s">
        <v>46515</v>
      </c>
      <c r="M2049" t="s">
        <v>46516</v>
      </c>
      <c r="N2049" t="s">
        <v>46517</v>
      </c>
      <c r="O2049" t="s">
        <v>46518</v>
      </c>
      <c r="P2049" t="s">
        <v>46519</v>
      </c>
      <c r="Q2049" t="s">
        <v>46520</v>
      </c>
      <c r="R2049" t="s">
        <v>46521</v>
      </c>
      <c r="S2049" t="s">
        <v>46522</v>
      </c>
      <c r="T2049" t="s">
        <v>46523</v>
      </c>
      <c r="U2049" t="s">
        <v>46524</v>
      </c>
      <c r="V2049" t="s">
        <v>46525</v>
      </c>
      <c r="W2049" t="s">
        <v>46526</v>
      </c>
      <c r="X2049" t="s">
        <v>46527</v>
      </c>
      <c r="Y2049" t="s">
        <v>46528</v>
      </c>
    </row>
    <row r="2050" spans="1:25" x14ac:dyDescent="0.3">
      <c r="A2050">
        <v>102450</v>
      </c>
      <c r="B2050" t="s">
        <v>46529</v>
      </c>
      <c r="C2050" t="s">
        <v>46530</v>
      </c>
      <c r="D2050" t="s">
        <v>46531</v>
      </c>
      <c r="E2050" t="s">
        <v>46532</v>
      </c>
      <c r="F2050" t="s">
        <v>46533</v>
      </c>
      <c r="G2050" t="s">
        <v>46534</v>
      </c>
      <c r="H2050" t="s">
        <v>46535</v>
      </c>
      <c r="I2050" t="s">
        <v>46536</v>
      </c>
      <c r="J2050" t="s">
        <v>46537</v>
      </c>
      <c r="K2050" t="s">
        <v>46538</v>
      </c>
      <c r="L2050" t="s">
        <v>46539</v>
      </c>
      <c r="M2050" t="s">
        <v>46540</v>
      </c>
      <c r="N2050" t="s">
        <v>46541</v>
      </c>
      <c r="O2050" t="s">
        <v>46542</v>
      </c>
      <c r="P2050" t="s">
        <v>46543</v>
      </c>
      <c r="Q2050" t="s">
        <v>46544</v>
      </c>
      <c r="R2050" t="s">
        <v>46545</v>
      </c>
      <c r="S2050" t="s">
        <v>46546</v>
      </c>
      <c r="T2050" t="s">
        <v>46547</v>
      </c>
      <c r="U2050" t="s">
        <v>46548</v>
      </c>
      <c r="V2050" t="s">
        <v>46549</v>
      </c>
      <c r="W2050" t="s">
        <v>46550</v>
      </c>
      <c r="X2050" t="s">
        <v>46551</v>
      </c>
      <c r="Y2050" t="s">
        <v>46552</v>
      </c>
    </row>
    <row r="2051" spans="1:25" x14ac:dyDescent="0.3">
      <c r="A2051">
        <v>102500</v>
      </c>
      <c r="B2051" t="s">
        <v>46553</v>
      </c>
      <c r="C2051" t="s">
        <v>46554</v>
      </c>
      <c r="D2051" t="s">
        <v>46555</v>
      </c>
      <c r="E2051" t="s">
        <v>46556</v>
      </c>
      <c r="F2051" t="s">
        <v>46557</v>
      </c>
      <c r="G2051" t="s">
        <v>46558</v>
      </c>
      <c r="H2051" t="s">
        <v>46559</v>
      </c>
      <c r="I2051" t="s">
        <v>46560</v>
      </c>
      <c r="J2051" t="s">
        <v>46561</v>
      </c>
      <c r="K2051" t="s">
        <v>46562</v>
      </c>
      <c r="L2051" t="s">
        <v>46563</v>
      </c>
      <c r="M2051" t="s">
        <v>46564</v>
      </c>
      <c r="N2051" t="s">
        <v>46565</v>
      </c>
      <c r="O2051" t="s">
        <v>46566</v>
      </c>
      <c r="P2051" t="s">
        <v>46567</v>
      </c>
      <c r="Q2051" t="s">
        <v>46568</v>
      </c>
      <c r="R2051" t="s">
        <v>46569</v>
      </c>
      <c r="S2051" t="s">
        <v>46570</v>
      </c>
      <c r="T2051" t="s">
        <v>46571</v>
      </c>
      <c r="U2051" t="s">
        <v>46572</v>
      </c>
      <c r="V2051" t="s">
        <v>46573</v>
      </c>
      <c r="W2051" t="s">
        <v>46574</v>
      </c>
      <c r="X2051" t="s">
        <v>46575</v>
      </c>
      <c r="Y2051" t="s">
        <v>46576</v>
      </c>
    </row>
    <row r="2052" spans="1:25" x14ac:dyDescent="0.3">
      <c r="A2052">
        <v>102550</v>
      </c>
      <c r="B2052" t="s">
        <v>46577</v>
      </c>
      <c r="C2052" t="s">
        <v>46578</v>
      </c>
      <c r="D2052" t="s">
        <v>46579</v>
      </c>
      <c r="E2052" t="s">
        <v>46580</v>
      </c>
      <c r="F2052" t="s">
        <v>46581</v>
      </c>
      <c r="G2052" t="s">
        <v>46582</v>
      </c>
      <c r="H2052" t="s">
        <v>46583</v>
      </c>
      <c r="I2052" t="s">
        <v>46584</v>
      </c>
      <c r="J2052" t="s">
        <v>46585</v>
      </c>
      <c r="K2052" t="s">
        <v>46586</v>
      </c>
      <c r="L2052" t="s">
        <v>46587</v>
      </c>
      <c r="M2052" t="s">
        <v>46588</v>
      </c>
      <c r="N2052" t="s">
        <v>46589</v>
      </c>
      <c r="O2052" t="s">
        <v>46590</v>
      </c>
      <c r="P2052" t="s">
        <v>46591</v>
      </c>
      <c r="Q2052" t="s">
        <v>46592</v>
      </c>
      <c r="R2052" t="s">
        <v>46593</v>
      </c>
      <c r="S2052" t="s">
        <v>46594</v>
      </c>
      <c r="T2052" t="s">
        <v>46595</v>
      </c>
      <c r="U2052" t="s">
        <v>46596</v>
      </c>
      <c r="V2052" t="s">
        <v>46597</v>
      </c>
      <c r="W2052" t="s">
        <v>46598</v>
      </c>
      <c r="X2052" t="s">
        <v>46599</v>
      </c>
      <c r="Y2052" t="s">
        <v>46600</v>
      </c>
    </row>
    <row r="2053" spans="1:25" x14ac:dyDescent="0.3">
      <c r="A2053">
        <v>102600</v>
      </c>
      <c r="B2053" t="s">
        <v>46601</v>
      </c>
      <c r="C2053" t="s">
        <v>46602</v>
      </c>
      <c r="D2053" t="s">
        <v>46603</v>
      </c>
      <c r="E2053" t="s">
        <v>46604</v>
      </c>
      <c r="F2053" t="s">
        <v>46605</v>
      </c>
      <c r="G2053" t="s">
        <v>46606</v>
      </c>
      <c r="H2053" t="s">
        <v>46607</v>
      </c>
      <c r="I2053" t="s">
        <v>46608</v>
      </c>
      <c r="J2053" t="s">
        <v>46609</v>
      </c>
      <c r="K2053" t="s">
        <v>46610</v>
      </c>
      <c r="L2053" t="s">
        <v>46611</v>
      </c>
      <c r="M2053" t="s">
        <v>46612</v>
      </c>
      <c r="N2053" t="s">
        <v>46613</v>
      </c>
      <c r="O2053" t="s">
        <v>46614</v>
      </c>
      <c r="P2053" t="s">
        <v>46615</v>
      </c>
      <c r="Q2053" t="s">
        <v>46616</v>
      </c>
      <c r="R2053" t="s">
        <v>46617</v>
      </c>
      <c r="S2053" t="s">
        <v>46618</v>
      </c>
      <c r="T2053" t="s">
        <v>46619</v>
      </c>
      <c r="U2053" t="s">
        <v>46620</v>
      </c>
      <c r="V2053" t="s">
        <v>46621</v>
      </c>
      <c r="W2053" t="s">
        <v>46622</v>
      </c>
      <c r="X2053" t="s">
        <v>46623</v>
      </c>
      <c r="Y2053" t="s">
        <v>46624</v>
      </c>
    </row>
    <row r="2054" spans="1:25" x14ac:dyDescent="0.3">
      <c r="A2054">
        <v>102650</v>
      </c>
      <c r="B2054" t="s">
        <v>46625</v>
      </c>
      <c r="C2054" t="s">
        <v>46626</v>
      </c>
      <c r="D2054" t="s">
        <v>46627</v>
      </c>
      <c r="E2054" t="s">
        <v>46628</v>
      </c>
      <c r="F2054" t="s">
        <v>46629</v>
      </c>
      <c r="G2054" t="s">
        <v>46630</v>
      </c>
      <c r="H2054" t="s">
        <v>46631</v>
      </c>
      <c r="I2054" t="s">
        <v>46632</v>
      </c>
      <c r="J2054" t="s">
        <v>46633</v>
      </c>
      <c r="K2054" t="s">
        <v>46634</v>
      </c>
      <c r="L2054" t="s">
        <v>46635</v>
      </c>
      <c r="M2054" t="s">
        <v>46636</v>
      </c>
      <c r="N2054" t="s">
        <v>46637</v>
      </c>
      <c r="O2054" t="s">
        <v>46638</v>
      </c>
      <c r="P2054" t="s">
        <v>46639</v>
      </c>
      <c r="Q2054" t="s">
        <v>46640</v>
      </c>
      <c r="R2054" t="s">
        <v>46641</v>
      </c>
      <c r="S2054" t="s">
        <v>46642</v>
      </c>
      <c r="T2054" t="s">
        <v>46643</v>
      </c>
      <c r="U2054" t="s">
        <v>46644</v>
      </c>
      <c r="V2054" t="s">
        <v>46645</v>
      </c>
      <c r="W2054" t="s">
        <v>46646</v>
      </c>
      <c r="X2054" t="s">
        <v>46647</v>
      </c>
      <c r="Y2054" t="s">
        <v>46648</v>
      </c>
    </row>
    <row r="2055" spans="1:25" x14ac:dyDescent="0.3">
      <c r="A2055">
        <v>102700</v>
      </c>
      <c r="B2055" t="s">
        <v>46649</v>
      </c>
      <c r="C2055" t="s">
        <v>46650</v>
      </c>
      <c r="D2055" t="s">
        <v>46651</v>
      </c>
      <c r="E2055" t="s">
        <v>46652</v>
      </c>
      <c r="F2055" t="s">
        <v>46653</v>
      </c>
      <c r="G2055" t="s">
        <v>46654</v>
      </c>
      <c r="H2055" t="s">
        <v>46655</v>
      </c>
      <c r="I2055" t="s">
        <v>46656</v>
      </c>
      <c r="J2055" t="s">
        <v>46657</v>
      </c>
      <c r="K2055" t="s">
        <v>46658</v>
      </c>
      <c r="L2055" t="s">
        <v>46659</v>
      </c>
      <c r="M2055" t="s">
        <v>46660</v>
      </c>
      <c r="N2055" t="s">
        <v>46661</v>
      </c>
      <c r="O2055" t="s">
        <v>46662</v>
      </c>
      <c r="P2055" t="s">
        <v>46663</v>
      </c>
      <c r="Q2055" t="s">
        <v>46664</v>
      </c>
      <c r="R2055" t="s">
        <v>46665</v>
      </c>
      <c r="S2055" t="s">
        <v>46666</v>
      </c>
      <c r="T2055" t="s">
        <v>46667</v>
      </c>
      <c r="U2055" t="s">
        <v>46668</v>
      </c>
      <c r="V2055" t="s">
        <v>46669</v>
      </c>
      <c r="W2055" t="s">
        <v>46670</v>
      </c>
      <c r="X2055" t="s">
        <v>46671</v>
      </c>
      <c r="Y2055" t="s">
        <v>46672</v>
      </c>
    </row>
    <row r="2056" spans="1:25" x14ac:dyDescent="0.3">
      <c r="A2056">
        <v>102750</v>
      </c>
      <c r="B2056" t="s">
        <v>46673</v>
      </c>
      <c r="C2056" t="s">
        <v>46674</v>
      </c>
      <c r="D2056" t="s">
        <v>46675</v>
      </c>
      <c r="E2056" t="s">
        <v>46676</v>
      </c>
      <c r="F2056" t="s">
        <v>46677</v>
      </c>
      <c r="G2056" t="s">
        <v>46678</v>
      </c>
      <c r="H2056" t="s">
        <v>46679</v>
      </c>
      <c r="I2056" t="s">
        <v>46680</v>
      </c>
      <c r="J2056" t="s">
        <v>46681</v>
      </c>
      <c r="K2056" t="s">
        <v>46682</v>
      </c>
      <c r="L2056" t="s">
        <v>46683</v>
      </c>
      <c r="M2056" t="s">
        <v>46684</v>
      </c>
      <c r="N2056" t="s">
        <v>46685</v>
      </c>
      <c r="O2056" t="s">
        <v>46686</v>
      </c>
      <c r="P2056" t="s">
        <v>46687</v>
      </c>
      <c r="Q2056" t="s">
        <v>46688</v>
      </c>
      <c r="R2056" t="s">
        <v>46689</v>
      </c>
      <c r="S2056" t="s">
        <v>46690</v>
      </c>
      <c r="T2056" t="s">
        <v>46691</v>
      </c>
      <c r="U2056" t="s">
        <v>46692</v>
      </c>
      <c r="V2056" t="s">
        <v>46693</v>
      </c>
      <c r="W2056" t="s">
        <v>46694</v>
      </c>
      <c r="X2056" t="s">
        <v>46695</v>
      </c>
      <c r="Y2056" t="s">
        <v>46696</v>
      </c>
    </row>
    <row r="2057" spans="1:25" x14ac:dyDescent="0.3">
      <c r="A2057">
        <v>102800</v>
      </c>
      <c r="B2057" t="s">
        <v>46697</v>
      </c>
      <c r="C2057" t="s">
        <v>46698</v>
      </c>
      <c r="D2057" t="s">
        <v>46699</v>
      </c>
      <c r="E2057" t="s">
        <v>46700</v>
      </c>
      <c r="F2057" t="s">
        <v>46701</v>
      </c>
      <c r="G2057" t="s">
        <v>46702</v>
      </c>
      <c r="H2057" t="s">
        <v>46703</v>
      </c>
      <c r="I2057" t="s">
        <v>46704</v>
      </c>
      <c r="J2057" t="s">
        <v>46705</v>
      </c>
      <c r="K2057" t="s">
        <v>46706</v>
      </c>
      <c r="L2057" t="s">
        <v>46707</v>
      </c>
      <c r="M2057" t="s">
        <v>46708</v>
      </c>
      <c r="N2057" t="s">
        <v>46709</v>
      </c>
      <c r="O2057" t="s">
        <v>46710</v>
      </c>
      <c r="P2057" t="s">
        <v>46711</v>
      </c>
      <c r="Q2057" t="s">
        <v>46712</v>
      </c>
      <c r="R2057" t="s">
        <v>46713</v>
      </c>
      <c r="S2057" t="s">
        <v>46714</v>
      </c>
      <c r="T2057" t="s">
        <v>46715</v>
      </c>
      <c r="U2057" t="s">
        <v>46716</v>
      </c>
      <c r="V2057" t="s">
        <v>46717</v>
      </c>
      <c r="W2057" t="s">
        <v>46718</v>
      </c>
      <c r="X2057" t="s">
        <v>46719</v>
      </c>
      <c r="Y2057" t="s">
        <v>46720</v>
      </c>
    </row>
    <row r="2058" spans="1:25" x14ac:dyDescent="0.3">
      <c r="A2058">
        <v>102850</v>
      </c>
      <c r="B2058" t="s">
        <v>46721</v>
      </c>
      <c r="C2058" t="s">
        <v>46722</v>
      </c>
      <c r="D2058" t="s">
        <v>46723</v>
      </c>
      <c r="E2058" t="s">
        <v>46724</v>
      </c>
      <c r="F2058" t="s">
        <v>46725</v>
      </c>
      <c r="G2058" t="s">
        <v>46726</v>
      </c>
      <c r="H2058" t="s">
        <v>46727</v>
      </c>
      <c r="I2058" t="s">
        <v>46728</v>
      </c>
      <c r="J2058" t="s">
        <v>46729</v>
      </c>
      <c r="K2058" t="s">
        <v>46730</v>
      </c>
      <c r="L2058" t="s">
        <v>46731</v>
      </c>
      <c r="M2058" t="s">
        <v>46732</v>
      </c>
      <c r="N2058" t="s">
        <v>46733</v>
      </c>
      <c r="O2058" t="s">
        <v>46734</v>
      </c>
      <c r="P2058" t="s">
        <v>46735</v>
      </c>
      <c r="Q2058" t="s">
        <v>46736</v>
      </c>
      <c r="R2058" t="s">
        <v>46737</v>
      </c>
      <c r="S2058" t="s">
        <v>46738</v>
      </c>
      <c r="T2058" t="s">
        <v>46739</v>
      </c>
      <c r="U2058" t="s">
        <v>46740</v>
      </c>
      <c r="V2058" t="s">
        <v>46741</v>
      </c>
      <c r="W2058" t="s">
        <v>46742</v>
      </c>
      <c r="X2058" t="s">
        <v>46743</v>
      </c>
      <c r="Y2058" t="s">
        <v>46744</v>
      </c>
    </row>
    <row r="2059" spans="1:25" x14ac:dyDescent="0.3">
      <c r="A2059">
        <v>102900</v>
      </c>
      <c r="B2059" t="s">
        <v>46745</v>
      </c>
      <c r="C2059" t="s">
        <v>46746</v>
      </c>
      <c r="D2059" t="s">
        <v>46747</v>
      </c>
      <c r="E2059" t="s">
        <v>46748</v>
      </c>
      <c r="F2059" t="s">
        <v>46749</v>
      </c>
      <c r="G2059" t="s">
        <v>46750</v>
      </c>
      <c r="H2059" t="s">
        <v>46751</v>
      </c>
      <c r="I2059" t="s">
        <v>46752</v>
      </c>
      <c r="J2059" t="s">
        <v>46753</v>
      </c>
      <c r="K2059" t="s">
        <v>46754</v>
      </c>
      <c r="L2059" t="s">
        <v>46755</v>
      </c>
      <c r="M2059" t="s">
        <v>46756</v>
      </c>
      <c r="N2059" t="s">
        <v>46757</v>
      </c>
      <c r="O2059" t="s">
        <v>46758</v>
      </c>
      <c r="P2059" t="s">
        <v>46759</v>
      </c>
      <c r="Q2059" t="s">
        <v>46760</v>
      </c>
      <c r="R2059" t="s">
        <v>46761</v>
      </c>
      <c r="S2059" t="s">
        <v>46762</v>
      </c>
      <c r="T2059" t="s">
        <v>46763</v>
      </c>
      <c r="U2059" t="s">
        <v>46764</v>
      </c>
      <c r="V2059" t="s">
        <v>46765</v>
      </c>
      <c r="W2059" t="s">
        <v>46766</v>
      </c>
      <c r="X2059" t="s">
        <v>46767</v>
      </c>
      <c r="Y2059" t="s">
        <v>46768</v>
      </c>
    </row>
    <row r="2060" spans="1:25" x14ac:dyDescent="0.3">
      <c r="A2060">
        <v>102950</v>
      </c>
      <c r="B2060" t="s">
        <v>46769</v>
      </c>
      <c r="C2060" t="s">
        <v>46770</v>
      </c>
      <c r="D2060" t="s">
        <v>46771</v>
      </c>
      <c r="E2060" t="s">
        <v>46772</v>
      </c>
      <c r="F2060" t="s">
        <v>46773</v>
      </c>
      <c r="G2060" t="s">
        <v>46774</v>
      </c>
      <c r="H2060" t="s">
        <v>46775</v>
      </c>
      <c r="I2060" t="s">
        <v>46776</v>
      </c>
      <c r="J2060" t="s">
        <v>46777</v>
      </c>
      <c r="K2060" t="s">
        <v>46778</v>
      </c>
      <c r="L2060" t="s">
        <v>46779</v>
      </c>
      <c r="M2060" t="s">
        <v>46780</v>
      </c>
      <c r="N2060" t="s">
        <v>46781</v>
      </c>
      <c r="O2060" t="s">
        <v>46782</v>
      </c>
      <c r="P2060" t="s">
        <v>46783</v>
      </c>
      <c r="Q2060" t="s">
        <v>46784</v>
      </c>
      <c r="R2060" t="s">
        <v>46785</v>
      </c>
      <c r="S2060" t="s">
        <v>46786</v>
      </c>
      <c r="T2060" t="s">
        <v>46787</v>
      </c>
      <c r="U2060" t="s">
        <v>46788</v>
      </c>
      <c r="V2060" t="s">
        <v>46789</v>
      </c>
      <c r="W2060" t="s">
        <v>46790</v>
      </c>
      <c r="X2060" t="s">
        <v>46791</v>
      </c>
      <c r="Y2060" t="s">
        <v>46792</v>
      </c>
    </row>
    <row r="2061" spans="1:25" x14ac:dyDescent="0.3">
      <c r="A2061">
        <v>103000</v>
      </c>
      <c r="B2061" t="s">
        <v>46793</v>
      </c>
      <c r="C2061" t="s">
        <v>46794</v>
      </c>
      <c r="D2061" t="s">
        <v>46795</v>
      </c>
      <c r="E2061" t="s">
        <v>46796</v>
      </c>
      <c r="F2061" t="s">
        <v>46797</v>
      </c>
      <c r="G2061" t="s">
        <v>46798</v>
      </c>
      <c r="H2061" t="s">
        <v>46799</v>
      </c>
      <c r="I2061" t="s">
        <v>46800</v>
      </c>
      <c r="J2061" t="s">
        <v>46801</v>
      </c>
      <c r="K2061" t="s">
        <v>46802</v>
      </c>
      <c r="L2061" t="s">
        <v>46803</v>
      </c>
      <c r="M2061" t="s">
        <v>46804</v>
      </c>
      <c r="N2061" t="s">
        <v>46805</v>
      </c>
      <c r="O2061" t="s">
        <v>46806</v>
      </c>
      <c r="P2061" t="s">
        <v>46807</v>
      </c>
      <c r="Q2061" t="s">
        <v>46808</v>
      </c>
      <c r="R2061" t="s">
        <v>46809</v>
      </c>
      <c r="S2061" t="s">
        <v>46810</v>
      </c>
      <c r="T2061" t="s">
        <v>46811</v>
      </c>
      <c r="U2061" t="s">
        <v>46812</v>
      </c>
      <c r="V2061" t="s">
        <v>46813</v>
      </c>
      <c r="W2061" t="s">
        <v>46814</v>
      </c>
      <c r="X2061" t="s">
        <v>46815</v>
      </c>
      <c r="Y2061" t="s">
        <v>46816</v>
      </c>
    </row>
    <row r="2062" spans="1:25" x14ac:dyDescent="0.3">
      <c r="A2062">
        <v>103050</v>
      </c>
      <c r="B2062" t="s">
        <v>46817</v>
      </c>
      <c r="C2062" t="s">
        <v>46818</v>
      </c>
      <c r="D2062" t="s">
        <v>46819</v>
      </c>
      <c r="E2062" t="s">
        <v>46820</v>
      </c>
      <c r="F2062" t="s">
        <v>46821</v>
      </c>
      <c r="G2062" t="s">
        <v>46822</v>
      </c>
      <c r="H2062" t="s">
        <v>46823</v>
      </c>
      <c r="I2062" t="s">
        <v>46824</v>
      </c>
      <c r="J2062" t="s">
        <v>46825</v>
      </c>
      <c r="K2062" t="s">
        <v>46826</v>
      </c>
      <c r="L2062" t="s">
        <v>46827</v>
      </c>
      <c r="M2062" t="s">
        <v>46828</v>
      </c>
      <c r="N2062" t="s">
        <v>46829</v>
      </c>
      <c r="O2062" t="s">
        <v>46830</v>
      </c>
      <c r="P2062" t="s">
        <v>46831</v>
      </c>
      <c r="Q2062" t="s">
        <v>46832</v>
      </c>
      <c r="R2062" t="s">
        <v>46833</v>
      </c>
      <c r="S2062" t="s">
        <v>46834</v>
      </c>
      <c r="T2062" t="s">
        <v>46835</v>
      </c>
      <c r="U2062" t="s">
        <v>46836</v>
      </c>
      <c r="V2062" t="s">
        <v>46837</v>
      </c>
      <c r="W2062" t="s">
        <v>46838</v>
      </c>
      <c r="X2062" t="s">
        <v>46839</v>
      </c>
      <c r="Y2062" t="s">
        <v>46840</v>
      </c>
    </row>
    <row r="2063" spans="1:25" x14ac:dyDescent="0.3">
      <c r="A2063">
        <v>103100</v>
      </c>
      <c r="B2063" t="s">
        <v>46841</v>
      </c>
      <c r="C2063" t="s">
        <v>46842</v>
      </c>
      <c r="D2063" t="s">
        <v>46843</v>
      </c>
      <c r="E2063" t="s">
        <v>46844</v>
      </c>
      <c r="F2063" t="s">
        <v>46845</v>
      </c>
      <c r="G2063" t="s">
        <v>46846</v>
      </c>
      <c r="H2063" t="s">
        <v>46847</v>
      </c>
      <c r="I2063" t="s">
        <v>46848</v>
      </c>
      <c r="J2063" t="s">
        <v>46849</v>
      </c>
      <c r="K2063" t="s">
        <v>46850</v>
      </c>
      <c r="L2063" t="s">
        <v>46851</v>
      </c>
      <c r="M2063" t="s">
        <v>46852</v>
      </c>
      <c r="N2063" t="s">
        <v>46853</v>
      </c>
      <c r="O2063" t="s">
        <v>46854</v>
      </c>
      <c r="P2063" t="s">
        <v>46855</v>
      </c>
      <c r="Q2063" t="s">
        <v>46856</v>
      </c>
      <c r="R2063" t="s">
        <v>46857</v>
      </c>
      <c r="S2063" t="s">
        <v>46858</v>
      </c>
      <c r="T2063" t="s">
        <v>46859</v>
      </c>
      <c r="U2063" t="s">
        <v>46860</v>
      </c>
      <c r="V2063" t="s">
        <v>46861</v>
      </c>
      <c r="W2063" t="s">
        <v>46862</v>
      </c>
      <c r="X2063" t="s">
        <v>46863</v>
      </c>
      <c r="Y2063" t="s">
        <v>46864</v>
      </c>
    </row>
    <row r="2064" spans="1:25" x14ac:dyDescent="0.3">
      <c r="A2064">
        <v>103150</v>
      </c>
      <c r="B2064" t="s">
        <v>46865</v>
      </c>
      <c r="C2064" t="s">
        <v>46866</v>
      </c>
      <c r="D2064" t="s">
        <v>46867</v>
      </c>
      <c r="E2064" t="s">
        <v>46868</v>
      </c>
      <c r="F2064" t="s">
        <v>46869</v>
      </c>
      <c r="G2064" t="s">
        <v>46870</v>
      </c>
      <c r="H2064" t="s">
        <v>46871</v>
      </c>
      <c r="I2064" t="s">
        <v>46872</v>
      </c>
      <c r="J2064" t="s">
        <v>46873</v>
      </c>
      <c r="K2064" t="s">
        <v>46874</v>
      </c>
      <c r="L2064" t="s">
        <v>46875</v>
      </c>
      <c r="M2064" t="s">
        <v>46876</v>
      </c>
      <c r="N2064" t="s">
        <v>46877</v>
      </c>
      <c r="O2064" t="s">
        <v>46878</v>
      </c>
      <c r="P2064" t="s">
        <v>46879</v>
      </c>
      <c r="Q2064" t="s">
        <v>46880</v>
      </c>
      <c r="R2064" t="s">
        <v>46881</v>
      </c>
      <c r="S2064" t="s">
        <v>46882</v>
      </c>
      <c r="T2064" t="s">
        <v>46883</v>
      </c>
      <c r="U2064" t="s">
        <v>46884</v>
      </c>
      <c r="V2064" t="s">
        <v>46885</v>
      </c>
      <c r="W2064" t="s">
        <v>46886</v>
      </c>
      <c r="X2064" t="s">
        <v>46887</v>
      </c>
      <c r="Y2064" t="s">
        <v>46888</v>
      </c>
    </row>
    <row r="2065" spans="1:25" x14ac:dyDescent="0.3">
      <c r="A2065">
        <v>103200</v>
      </c>
      <c r="B2065" t="s">
        <v>46889</v>
      </c>
      <c r="C2065" t="s">
        <v>46890</v>
      </c>
      <c r="D2065" t="s">
        <v>46891</v>
      </c>
      <c r="E2065" t="s">
        <v>46892</v>
      </c>
      <c r="F2065" t="s">
        <v>46893</v>
      </c>
      <c r="G2065" t="s">
        <v>46894</v>
      </c>
      <c r="H2065" t="s">
        <v>46895</v>
      </c>
      <c r="I2065" t="s">
        <v>46896</v>
      </c>
      <c r="J2065" t="s">
        <v>46897</v>
      </c>
      <c r="K2065" t="s">
        <v>46898</v>
      </c>
      <c r="L2065" t="s">
        <v>46899</v>
      </c>
      <c r="M2065" t="s">
        <v>46900</v>
      </c>
      <c r="N2065" t="s">
        <v>46901</v>
      </c>
      <c r="O2065" t="s">
        <v>46902</v>
      </c>
      <c r="P2065" t="s">
        <v>46903</v>
      </c>
      <c r="Q2065" t="s">
        <v>46904</v>
      </c>
      <c r="R2065" t="s">
        <v>46905</v>
      </c>
      <c r="S2065" t="s">
        <v>46906</v>
      </c>
      <c r="T2065" t="s">
        <v>46907</v>
      </c>
      <c r="U2065" t="s">
        <v>46908</v>
      </c>
      <c r="V2065" t="s">
        <v>46909</v>
      </c>
      <c r="W2065" t="s">
        <v>46910</v>
      </c>
      <c r="X2065" t="s">
        <v>46911</v>
      </c>
      <c r="Y2065" t="s">
        <v>46912</v>
      </c>
    </row>
    <row r="2066" spans="1:25" x14ac:dyDescent="0.3">
      <c r="A2066">
        <v>103250</v>
      </c>
      <c r="B2066" t="s">
        <v>46913</v>
      </c>
      <c r="C2066" t="s">
        <v>46914</v>
      </c>
      <c r="D2066" t="s">
        <v>46915</v>
      </c>
      <c r="E2066" t="s">
        <v>46916</v>
      </c>
      <c r="F2066" t="s">
        <v>46917</v>
      </c>
      <c r="G2066" t="s">
        <v>46918</v>
      </c>
      <c r="H2066" t="s">
        <v>46919</v>
      </c>
      <c r="I2066" t="s">
        <v>46920</v>
      </c>
      <c r="J2066" t="s">
        <v>46921</v>
      </c>
      <c r="K2066" t="s">
        <v>46922</v>
      </c>
      <c r="L2066" t="s">
        <v>46923</v>
      </c>
      <c r="M2066" t="s">
        <v>46924</v>
      </c>
      <c r="N2066" t="s">
        <v>46925</v>
      </c>
      <c r="O2066" t="s">
        <v>46926</v>
      </c>
      <c r="P2066" t="s">
        <v>46927</v>
      </c>
      <c r="Q2066" t="s">
        <v>46928</v>
      </c>
      <c r="R2066" t="s">
        <v>46929</v>
      </c>
      <c r="S2066" t="s">
        <v>46930</v>
      </c>
      <c r="T2066" t="s">
        <v>46931</v>
      </c>
      <c r="U2066" t="s">
        <v>46932</v>
      </c>
      <c r="V2066" t="s">
        <v>46933</v>
      </c>
      <c r="W2066" t="s">
        <v>46934</v>
      </c>
      <c r="X2066" t="s">
        <v>46935</v>
      </c>
      <c r="Y2066" t="s">
        <v>46936</v>
      </c>
    </row>
    <row r="2067" spans="1:25" x14ac:dyDescent="0.3">
      <c r="A2067">
        <v>103300</v>
      </c>
      <c r="B2067" t="s">
        <v>46937</v>
      </c>
      <c r="C2067" t="s">
        <v>46938</v>
      </c>
      <c r="D2067" t="s">
        <v>46939</v>
      </c>
      <c r="E2067" t="s">
        <v>46940</v>
      </c>
      <c r="F2067" t="s">
        <v>46941</v>
      </c>
      <c r="G2067" t="s">
        <v>46942</v>
      </c>
      <c r="H2067" t="s">
        <v>46943</v>
      </c>
      <c r="I2067" t="s">
        <v>46944</v>
      </c>
      <c r="J2067" t="s">
        <v>46945</v>
      </c>
      <c r="K2067" t="s">
        <v>46946</v>
      </c>
      <c r="L2067" t="s">
        <v>46947</v>
      </c>
      <c r="M2067" t="s">
        <v>46948</v>
      </c>
      <c r="N2067" t="s">
        <v>46949</v>
      </c>
      <c r="O2067" t="s">
        <v>46950</v>
      </c>
      <c r="P2067" t="s">
        <v>46951</v>
      </c>
      <c r="Q2067" t="s">
        <v>46952</v>
      </c>
      <c r="R2067" t="s">
        <v>46953</v>
      </c>
      <c r="S2067" t="s">
        <v>46954</v>
      </c>
      <c r="T2067" t="s">
        <v>46955</v>
      </c>
      <c r="U2067" t="s">
        <v>46956</v>
      </c>
      <c r="V2067" t="s">
        <v>46957</v>
      </c>
      <c r="W2067" t="s">
        <v>46958</v>
      </c>
      <c r="X2067" t="s">
        <v>46959</v>
      </c>
      <c r="Y2067" t="s">
        <v>46960</v>
      </c>
    </row>
    <row r="2068" spans="1:25" x14ac:dyDescent="0.3">
      <c r="A2068">
        <v>103350</v>
      </c>
      <c r="B2068" t="s">
        <v>46961</v>
      </c>
      <c r="C2068" t="s">
        <v>46962</v>
      </c>
      <c r="D2068" t="s">
        <v>46963</v>
      </c>
      <c r="E2068" t="s">
        <v>46964</v>
      </c>
      <c r="F2068" t="s">
        <v>46965</v>
      </c>
      <c r="G2068" t="s">
        <v>46966</v>
      </c>
      <c r="H2068" t="s">
        <v>46967</v>
      </c>
      <c r="I2068" t="s">
        <v>46968</v>
      </c>
      <c r="J2068" t="s">
        <v>46969</v>
      </c>
      <c r="K2068" t="s">
        <v>46970</v>
      </c>
      <c r="L2068" t="s">
        <v>46971</v>
      </c>
      <c r="M2068" t="s">
        <v>46972</v>
      </c>
      <c r="N2068" t="s">
        <v>46973</v>
      </c>
      <c r="O2068" t="s">
        <v>46974</v>
      </c>
      <c r="P2068" t="s">
        <v>46975</v>
      </c>
      <c r="Q2068" t="s">
        <v>46976</v>
      </c>
      <c r="R2068" t="s">
        <v>46977</v>
      </c>
      <c r="S2068" t="s">
        <v>46978</v>
      </c>
      <c r="T2068" t="s">
        <v>46979</v>
      </c>
      <c r="U2068" t="s">
        <v>46980</v>
      </c>
      <c r="V2068" t="s">
        <v>46981</v>
      </c>
      <c r="W2068" t="s">
        <v>46982</v>
      </c>
      <c r="X2068" t="s">
        <v>46983</v>
      </c>
      <c r="Y2068" t="s">
        <v>46984</v>
      </c>
    </row>
    <row r="2069" spans="1:25" x14ac:dyDescent="0.3">
      <c r="A2069">
        <v>103400</v>
      </c>
      <c r="B2069" t="s">
        <v>46985</v>
      </c>
      <c r="C2069" t="s">
        <v>46986</v>
      </c>
      <c r="D2069" t="s">
        <v>46987</v>
      </c>
      <c r="E2069" t="s">
        <v>46988</v>
      </c>
      <c r="F2069" t="s">
        <v>46989</v>
      </c>
      <c r="G2069" t="s">
        <v>46990</v>
      </c>
      <c r="H2069" t="s">
        <v>46991</v>
      </c>
      <c r="I2069" t="s">
        <v>46992</v>
      </c>
      <c r="J2069" t="s">
        <v>46993</v>
      </c>
      <c r="K2069" t="s">
        <v>46994</v>
      </c>
      <c r="L2069" t="s">
        <v>46995</v>
      </c>
      <c r="M2069" t="s">
        <v>46996</v>
      </c>
      <c r="N2069" t="s">
        <v>46997</v>
      </c>
      <c r="O2069" t="s">
        <v>46998</v>
      </c>
      <c r="P2069" t="s">
        <v>46999</v>
      </c>
      <c r="Q2069" t="s">
        <v>47000</v>
      </c>
      <c r="R2069" t="s">
        <v>47001</v>
      </c>
      <c r="S2069" t="s">
        <v>47002</v>
      </c>
      <c r="T2069" t="s">
        <v>47003</v>
      </c>
      <c r="U2069" t="s">
        <v>47004</v>
      </c>
      <c r="V2069" t="s">
        <v>47005</v>
      </c>
      <c r="W2069" t="s">
        <v>47006</v>
      </c>
      <c r="X2069" t="s">
        <v>47007</v>
      </c>
      <c r="Y2069" t="s">
        <v>47008</v>
      </c>
    </row>
    <row r="2070" spans="1:25" x14ac:dyDescent="0.3">
      <c r="A2070">
        <v>103450</v>
      </c>
      <c r="B2070" t="s">
        <v>47009</v>
      </c>
      <c r="C2070" t="s">
        <v>47010</v>
      </c>
      <c r="D2070" t="s">
        <v>47011</v>
      </c>
      <c r="E2070" t="s">
        <v>47012</v>
      </c>
      <c r="F2070" t="s">
        <v>47013</v>
      </c>
      <c r="G2070" t="s">
        <v>47014</v>
      </c>
      <c r="H2070" t="s">
        <v>47015</v>
      </c>
      <c r="I2070" t="s">
        <v>47016</v>
      </c>
      <c r="J2070" t="s">
        <v>47017</v>
      </c>
      <c r="K2070" t="s">
        <v>47018</v>
      </c>
      <c r="L2070" t="s">
        <v>47019</v>
      </c>
      <c r="M2070" t="s">
        <v>47020</v>
      </c>
      <c r="N2070" t="s">
        <v>47021</v>
      </c>
      <c r="O2070" t="s">
        <v>47022</v>
      </c>
      <c r="P2070" t="s">
        <v>47023</v>
      </c>
      <c r="Q2070" t="s">
        <v>47024</v>
      </c>
      <c r="R2070" t="s">
        <v>47025</v>
      </c>
      <c r="S2070" t="s">
        <v>47026</v>
      </c>
      <c r="T2070" t="s">
        <v>47027</v>
      </c>
      <c r="U2070" t="s">
        <v>47028</v>
      </c>
      <c r="V2070" t="s">
        <v>47029</v>
      </c>
      <c r="W2070" t="s">
        <v>47030</v>
      </c>
      <c r="X2070" t="s">
        <v>47031</v>
      </c>
      <c r="Y2070" t="s">
        <v>47032</v>
      </c>
    </row>
    <row r="2071" spans="1:25" x14ac:dyDescent="0.3">
      <c r="A2071">
        <v>103500</v>
      </c>
      <c r="B2071" t="s">
        <v>47033</v>
      </c>
      <c r="C2071" t="s">
        <v>47034</v>
      </c>
      <c r="D2071" t="s">
        <v>47035</v>
      </c>
      <c r="E2071" t="s">
        <v>47036</v>
      </c>
      <c r="F2071" t="s">
        <v>47037</v>
      </c>
      <c r="G2071" t="s">
        <v>47038</v>
      </c>
      <c r="H2071" t="s">
        <v>47039</v>
      </c>
      <c r="I2071" t="s">
        <v>47040</v>
      </c>
      <c r="J2071" t="s">
        <v>47041</v>
      </c>
      <c r="K2071" t="s">
        <v>47042</v>
      </c>
      <c r="L2071" t="s">
        <v>47043</v>
      </c>
      <c r="M2071" t="s">
        <v>47044</v>
      </c>
      <c r="N2071" t="s">
        <v>47045</v>
      </c>
      <c r="O2071" t="s">
        <v>47046</v>
      </c>
      <c r="P2071" t="s">
        <v>47047</v>
      </c>
      <c r="Q2071" t="s">
        <v>47048</v>
      </c>
      <c r="R2071" t="s">
        <v>47049</v>
      </c>
      <c r="S2071" t="s">
        <v>47050</v>
      </c>
      <c r="T2071" t="s">
        <v>47051</v>
      </c>
      <c r="U2071" t="s">
        <v>47052</v>
      </c>
      <c r="V2071" t="s">
        <v>47053</v>
      </c>
      <c r="W2071" t="s">
        <v>47054</v>
      </c>
      <c r="X2071" t="s">
        <v>47055</v>
      </c>
      <c r="Y2071" t="s">
        <v>47056</v>
      </c>
    </row>
    <row r="2072" spans="1:25" x14ac:dyDescent="0.3">
      <c r="A2072">
        <v>103550</v>
      </c>
      <c r="B2072" t="s">
        <v>47057</v>
      </c>
      <c r="C2072" t="s">
        <v>47058</v>
      </c>
      <c r="D2072" t="s">
        <v>47059</v>
      </c>
      <c r="E2072" t="s">
        <v>47060</v>
      </c>
      <c r="F2072" t="s">
        <v>47061</v>
      </c>
      <c r="G2072" t="s">
        <v>47062</v>
      </c>
      <c r="H2072" t="s">
        <v>47063</v>
      </c>
      <c r="I2072" t="s">
        <v>47064</v>
      </c>
      <c r="J2072" t="s">
        <v>47065</v>
      </c>
      <c r="K2072" t="s">
        <v>47066</v>
      </c>
      <c r="L2072" t="s">
        <v>47067</v>
      </c>
      <c r="M2072" t="s">
        <v>47068</v>
      </c>
      <c r="N2072" t="s">
        <v>47069</v>
      </c>
      <c r="O2072" t="s">
        <v>47070</v>
      </c>
      <c r="P2072" t="s">
        <v>47071</v>
      </c>
      <c r="Q2072" t="s">
        <v>47072</v>
      </c>
      <c r="R2072" t="s">
        <v>47073</v>
      </c>
      <c r="S2072" t="s">
        <v>47074</v>
      </c>
      <c r="T2072" t="s">
        <v>47075</v>
      </c>
      <c r="U2072" t="s">
        <v>47076</v>
      </c>
      <c r="V2072" t="s">
        <v>47077</v>
      </c>
      <c r="W2072" t="s">
        <v>47078</v>
      </c>
      <c r="X2072" t="s">
        <v>47079</v>
      </c>
      <c r="Y2072" t="s">
        <v>47080</v>
      </c>
    </row>
    <row r="2073" spans="1:25" x14ac:dyDescent="0.3">
      <c r="A2073">
        <v>103600</v>
      </c>
      <c r="B2073" t="s">
        <v>47081</v>
      </c>
      <c r="C2073" t="s">
        <v>47082</v>
      </c>
      <c r="D2073" t="s">
        <v>47083</v>
      </c>
      <c r="E2073" t="s">
        <v>47084</v>
      </c>
      <c r="F2073" t="s">
        <v>47085</v>
      </c>
      <c r="G2073" t="s">
        <v>47086</v>
      </c>
      <c r="H2073" t="s">
        <v>47087</v>
      </c>
      <c r="I2073" t="s">
        <v>47088</v>
      </c>
      <c r="J2073" t="s">
        <v>47089</v>
      </c>
      <c r="K2073" t="s">
        <v>47090</v>
      </c>
      <c r="L2073" t="s">
        <v>47091</v>
      </c>
      <c r="M2073" t="s">
        <v>47092</v>
      </c>
      <c r="N2073" t="s">
        <v>47093</v>
      </c>
      <c r="O2073" t="s">
        <v>47094</v>
      </c>
      <c r="P2073" t="s">
        <v>47095</v>
      </c>
      <c r="Q2073" t="s">
        <v>47096</v>
      </c>
      <c r="R2073" t="s">
        <v>47097</v>
      </c>
      <c r="S2073" t="s">
        <v>47098</v>
      </c>
      <c r="T2073" t="s">
        <v>47099</v>
      </c>
      <c r="U2073" t="s">
        <v>47100</v>
      </c>
      <c r="V2073" t="s">
        <v>47101</v>
      </c>
      <c r="W2073" t="s">
        <v>47102</v>
      </c>
      <c r="X2073" t="s">
        <v>47103</v>
      </c>
      <c r="Y2073" t="s">
        <v>47104</v>
      </c>
    </row>
    <row r="2074" spans="1:25" x14ac:dyDescent="0.3">
      <c r="A2074">
        <v>103650</v>
      </c>
      <c r="B2074" t="s">
        <v>47105</v>
      </c>
      <c r="C2074" t="s">
        <v>47106</v>
      </c>
      <c r="D2074" t="s">
        <v>47107</v>
      </c>
      <c r="E2074" t="s">
        <v>47108</v>
      </c>
      <c r="F2074" t="s">
        <v>47109</v>
      </c>
      <c r="G2074" t="s">
        <v>47110</v>
      </c>
      <c r="H2074" t="s">
        <v>47111</v>
      </c>
      <c r="I2074" t="s">
        <v>47112</v>
      </c>
      <c r="J2074" t="s">
        <v>47113</v>
      </c>
      <c r="K2074" t="s">
        <v>47114</v>
      </c>
      <c r="L2074" t="s">
        <v>47115</v>
      </c>
      <c r="M2074" t="s">
        <v>47116</v>
      </c>
      <c r="N2074" t="s">
        <v>47117</v>
      </c>
      <c r="O2074" t="s">
        <v>47118</v>
      </c>
      <c r="P2074" t="s">
        <v>47119</v>
      </c>
      <c r="Q2074" t="s">
        <v>47120</v>
      </c>
      <c r="R2074" t="s">
        <v>47121</v>
      </c>
      <c r="S2074" t="s">
        <v>47122</v>
      </c>
      <c r="T2074" t="s">
        <v>47123</v>
      </c>
      <c r="U2074" t="s">
        <v>47124</v>
      </c>
      <c r="V2074" t="s">
        <v>47125</v>
      </c>
      <c r="W2074" t="s">
        <v>47126</v>
      </c>
      <c r="X2074" t="s">
        <v>47127</v>
      </c>
      <c r="Y2074" t="s">
        <v>47128</v>
      </c>
    </row>
    <row r="2075" spans="1:25" x14ac:dyDescent="0.3">
      <c r="A2075">
        <v>103700</v>
      </c>
      <c r="B2075" t="s">
        <v>47129</v>
      </c>
      <c r="C2075" t="s">
        <v>47130</v>
      </c>
      <c r="D2075" t="s">
        <v>47131</v>
      </c>
      <c r="E2075" t="s">
        <v>47132</v>
      </c>
      <c r="F2075" t="s">
        <v>47133</v>
      </c>
      <c r="G2075" t="s">
        <v>47134</v>
      </c>
      <c r="H2075" t="s">
        <v>47135</v>
      </c>
      <c r="I2075" t="s">
        <v>47136</v>
      </c>
      <c r="J2075" t="s">
        <v>47137</v>
      </c>
      <c r="K2075" t="s">
        <v>47138</v>
      </c>
      <c r="L2075" t="s">
        <v>47139</v>
      </c>
      <c r="M2075" t="s">
        <v>47140</v>
      </c>
      <c r="N2075" t="s">
        <v>47141</v>
      </c>
      <c r="O2075" t="s">
        <v>47142</v>
      </c>
      <c r="P2075" t="s">
        <v>47143</v>
      </c>
      <c r="Q2075" t="s">
        <v>47144</v>
      </c>
      <c r="R2075" t="s">
        <v>47145</v>
      </c>
      <c r="S2075" t="s">
        <v>47146</v>
      </c>
      <c r="T2075" t="s">
        <v>47147</v>
      </c>
      <c r="U2075" t="s">
        <v>47148</v>
      </c>
      <c r="V2075" t="s">
        <v>47149</v>
      </c>
      <c r="W2075" t="s">
        <v>47150</v>
      </c>
      <c r="X2075" t="s">
        <v>47151</v>
      </c>
      <c r="Y2075" t="s">
        <v>47152</v>
      </c>
    </row>
    <row r="2076" spans="1:25" x14ac:dyDescent="0.3">
      <c r="A2076">
        <v>103750</v>
      </c>
      <c r="B2076" t="s">
        <v>47153</v>
      </c>
      <c r="C2076" t="s">
        <v>47154</v>
      </c>
      <c r="D2076" t="s">
        <v>47155</v>
      </c>
      <c r="E2076" t="s">
        <v>47156</v>
      </c>
      <c r="F2076" t="s">
        <v>47157</v>
      </c>
      <c r="G2076" t="s">
        <v>47158</v>
      </c>
      <c r="H2076" t="s">
        <v>47159</v>
      </c>
      <c r="I2076" t="s">
        <v>47160</v>
      </c>
      <c r="J2076" t="s">
        <v>47161</v>
      </c>
      <c r="K2076" t="s">
        <v>47162</v>
      </c>
      <c r="L2076" t="s">
        <v>47163</v>
      </c>
      <c r="M2076" t="s">
        <v>47164</v>
      </c>
      <c r="N2076" t="s">
        <v>47165</v>
      </c>
      <c r="O2076" t="s">
        <v>47166</v>
      </c>
      <c r="P2076" t="s">
        <v>47167</v>
      </c>
      <c r="Q2076" t="s">
        <v>47168</v>
      </c>
      <c r="R2076" t="s">
        <v>47169</v>
      </c>
      <c r="S2076" t="s">
        <v>47170</v>
      </c>
      <c r="T2076" t="s">
        <v>47171</v>
      </c>
      <c r="U2076" t="s">
        <v>47172</v>
      </c>
      <c r="V2076" t="s">
        <v>47173</v>
      </c>
      <c r="W2076" t="s">
        <v>47174</v>
      </c>
      <c r="X2076" t="s">
        <v>47175</v>
      </c>
      <c r="Y2076" t="s">
        <v>47176</v>
      </c>
    </row>
    <row r="2077" spans="1:25" x14ac:dyDescent="0.3">
      <c r="A2077">
        <v>103800</v>
      </c>
      <c r="B2077" t="s">
        <v>47177</v>
      </c>
      <c r="C2077" t="s">
        <v>47178</v>
      </c>
      <c r="D2077" t="s">
        <v>47179</v>
      </c>
      <c r="E2077" t="s">
        <v>47180</v>
      </c>
      <c r="F2077" t="s">
        <v>47181</v>
      </c>
      <c r="G2077" t="s">
        <v>47182</v>
      </c>
      <c r="H2077" t="s">
        <v>47183</v>
      </c>
      <c r="I2077" t="s">
        <v>47184</v>
      </c>
      <c r="J2077" t="s">
        <v>47185</v>
      </c>
      <c r="K2077" t="s">
        <v>47186</v>
      </c>
      <c r="L2077" t="s">
        <v>47187</v>
      </c>
      <c r="M2077" t="s">
        <v>47188</v>
      </c>
      <c r="N2077" t="s">
        <v>47189</v>
      </c>
      <c r="O2077" t="s">
        <v>47190</v>
      </c>
      <c r="P2077" t="s">
        <v>47191</v>
      </c>
      <c r="Q2077" t="s">
        <v>47192</v>
      </c>
      <c r="R2077" t="s">
        <v>47193</v>
      </c>
      <c r="S2077" t="s">
        <v>47194</v>
      </c>
      <c r="T2077" t="s">
        <v>47195</v>
      </c>
      <c r="U2077" t="s">
        <v>47196</v>
      </c>
      <c r="V2077" t="s">
        <v>47197</v>
      </c>
      <c r="W2077" t="s">
        <v>47198</v>
      </c>
      <c r="X2077" t="s">
        <v>47199</v>
      </c>
      <c r="Y2077" t="s">
        <v>47200</v>
      </c>
    </row>
    <row r="2078" spans="1:25" x14ac:dyDescent="0.3">
      <c r="A2078">
        <v>103850</v>
      </c>
      <c r="B2078" t="s">
        <v>47201</v>
      </c>
      <c r="C2078" t="s">
        <v>47202</v>
      </c>
      <c r="D2078" t="s">
        <v>47203</v>
      </c>
      <c r="E2078" t="s">
        <v>47204</v>
      </c>
      <c r="F2078" t="s">
        <v>47205</v>
      </c>
      <c r="G2078" t="s">
        <v>47206</v>
      </c>
      <c r="H2078" t="s">
        <v>47207</v>
      </c>
      <c r="I2078" t="s">
        <v>47208</v>
      </c>
      <c r="J2078" t="s">
        <v>47209</v>
      </c>
      <c r="K2078" t="s">
        <v>47210</v>
      </c>
      <c r="L2078" t="s">
        <v>47211</v>
      </c>
      <c r="M2078" t="s">
        <v>47212</v>
      </c>
      <c r="N2078" t="s">
        <v>47213</v>
      </c>
      <c r="O2078" t="s">
        <v>47214</v>
      </c>
      <c r="P2078" t="s">
        <v>47215</v>
      </c>
      <c r="Q2078" t="s">
        <v>47216</v>
      </c>
      <c r="R2078" t="s">
        <v>47217</v>
      </c>
      <c r="S2078" t="s">
        <v>47218</v>
      </c>
      <c r="T2078" t="s">
        <v>47219</v>
      </c>
      <c r="U2078" t="s">
        <v>47220</v>
      </c>
      <c r="V2078" t="s">
        <v>47221</v>
      </c>
      <c r="W2078" t="s">
        <v>47222</v>
      </c>
      <c r="X2078" t="s">
        <v>47223</v>
      </c>
      <c r="Y2078" t="s">
        <v>47224</v>
      </c>
    </row>
    <row r="2079" spans="1:25" x14ac:dyDescent="0.3">
      <c r="A2079">
        <v>103900</v>
      </c>
      <c r="B2079" t="s">
        <v>47225</v>
      </c>
      <c r="C2079" t="s">
        <v>47226</v>
      </c>
      <c r="D2079" t="s">
        <v>47227</v>
      </c>
      <c r="E2079" t="s">
        <v>47228</v>
      </c>
      <c r="F2079" t="s">
        <v>47229</v>
      </c>
      <c r="G2079" t="s">
        <v>47230</v>
      </c>
      <c r="H2079" t="s">
        <v>47231</v>
      </c>
      <c r="I2079" t="s">
        <v>47232</v>
      </c>
      <c r="J2079" t="s">
        <v>47233</v>
      </c>
      <c r="K2079" t="s">
        <v>47234</v>
      </c>
      <c r="L2079" t="s">
        <v>47235</v>
      </c>
      <c r="M2079" t="s">
        <v>47236</v>
      </c>
      <c r="N2079" t="s">
        <v>47237</v>
      </c>
      <c r="O2079" t="s">
        <v>47238</v>
      </c>
      <c r="P2079" t="s">
        <v>47239</v>
      </c>
      <c r="Q2079" t="s">
        <v>47240</v>
      </c>
      <c r="R2079" t="s">
        <v>47241</v>
      </c>
      <c r="S2079" t="s">
        <v>47242</v>
      </c>
      <c r="T2079" t="s">
        <v>47243</v>
      </c>
      <c r="U2079" t="s">
        <v>47244</v>
      </c>
      <c r="V2079" t="s">
        <v>47245</v>
      </c>
      <c r="W2079" t="s">
        <v>47246</v>
      </c>
      <c r="X2079" t="s">
        <v>47247</v>
      </c>
      <c r="Y2079" t="s">
        <v>47248</v>
      </c>
    </row>
    <row r="2080" spans="1:25" x14ac:dyDescent="0.3">
      <c r="A2080">
        <v>103950</v>
      </c>
      <c r="B2080" t="s">
        <v>47249</v>
      </c>
      <c r="C2080" t="s">
        <v>47250</v>
      </c>
      <c r="D2080" t="s">
        <v>47251</v>
      </c>
      <c r="E2080" t="s">
        <v>47252</v>
      </c>
      <c r="F2080" t="s">
        <v>47253</v>
      </c>
      <c r="G2080" t="s">
        <v>47254</v>
      </c>
      <c r="H2080" t="s">
        <v>47255</v>
      </c>
      <c r="I2080" t="s">
        <v>47256</v>
      </c>
      <c r="J2080" t="s">
        <v>47257</v>
      </c>
      <c r="K2080" t="s">
        <v>47258</v>
      </c>
      <c r="L2080" t="s">
        <v>47259</v>
      </c>
      <c r="M2080" t="s">
        <v>47260</v>
      </c>
      <c r="N2080" t="s">
        <v>47261</v>
      </c>
      <c r="O2080" t="s">
        <v>47262</v>
      </c>
      <c r="P2080" t="s">
        <v>47263</v>
      </c>
      <c r="Q2080" t="s">
        <v>47264</v>
      </c>
      <c r="R2080" t="s">
        <v>47265</v>
      </c>
      <c r="S2080" t="s">
        <v>47266</v>
      </c>
      <c r="T2080" t="s">
        <v>47267</v>
      </c>
      <c r="U2080" t="s">
        <v>47268</v>
      </c>
      <c r="V2080" t="s">
        <v>47269</v>
      </c>
      <c r="W2080" t="s">
        <v>47270</v>
      </c>
      <c r="X2080" t="s">
        <v>47271</v>
      </c>
      <c r="Y2080" t="s">
        <v>47272</v>
      </c>
    </row>
    <row r="2081" spans="1:25" x14ac:dyDescent="0.3">
      <c r="A2081">
        <v>104000</v>
      </c>
      <c r="B2081" t="s">
        <v>47273</v>
      </c>
      <c r="C2081" t="s">
        <v>47274</v>
      </c>
      <c r="D2081" t="s">
        <v>47275</v>
      </c>
      <c r="E2081" t="s">
        <v>47276</v>
      </c>
      <c r="F2081" t="s">
        <v>47277</v>
      </c>
      <c r="G2081" t="s">
        <v>47278</v>
      </c>
      <c r="H2081" t="s">
        <v>47279</v>
      </c>
      <c r="I2081" t="s">
        <v>47280</v>
      </c>
      <c r="J2081" t="s">
        <v>47281</v>
      </c>
      <c r="K2081" t="s">
        <v>47282</v>
      </c>
      <c r="L2081" t="s">
        <v>47283</v>
      </c>
      <c r="M2081" t="s">
        <v>47284</v>
      </c>
      <c r="N2081" t="s">
        <v>47285</v>
      </c>
      <c r="O2081">
        <f>-556.835445874214 -0.732387161830502 -644.648785016615</f>
        <v>-1202.2166180526594</v>
      </c>
      <c r="P2081" t="s">
        <v>47286</v>
      </c>
      <c r="Q2081" t="s">
        <v>47287</v>
      </c>
      <c r="R2081" t="s">
        <v>47288</v>
      </c>
      <c r="S2081" t="s">
        <v>47289</v>
      </c>
      <c r="T2081" t="s">
        <v>47290</v>
      </c>
      <c r="U2081" t="s">
        <v>47291</v>
      </c>
      <c r="V2081" t="s">
        <v>47292</v>
      </c>
      <c r="W2081" t="s">
        <v>47293</v>
      </c>
      <c r="X2081" t="s">
        <v>47294</v>
      </c>
      <c r="Y2081" t="s">
        <v>47295</v>
      </c>
    </row>
    <row r="2082" spans="1:25" x14ac:dyDescent="0.3">
      <c r="A2082">
        <v>104050</v>
      </c>
      <c r="B2082" t="s">
        <v>47296</v>
      </c>
      <c r="C2082" t="s">
        <v>47297</v>
      </c>
      <c r="D2082" t="s">
        <v>47298</v>
      </c>
      <c r="E2082" t="s">
        <v>47299</v>
      </c>
      <c r="F2082" t="s">
        <v>47300</v>
      </c>
      <c r="G2082" t="s">
        <v>47301</v>
      </c>
      <c r="H2082" t="s">
        <v>47302</v>
      </c>
      <c r="I2082" t="s">
        <v>47303</v>
      </c>
      <c r="J2082" t="s">
        <v>47304</v>
      </c>
      <c r="K2082" t="s">
        <v>47305</v>
      </c>
      <c r="L2082" t="s">
        <v>47306</v>
      </c>
      <c r="M2082" t="s">
        <v>47307</v>
      </c>
      <c r="N2082" t="s">
        <v>47308</v>
      </c>
      <c r="O2082">
        <f>-554.460070119738 -2.76497964915689 -643.393033055589</f>
        <v>-1200.6180828244837</v>
      </c>
      <c r="P2082" t="s">
        <v>47309</v>
      </c>
      <c r="Q2082" t="s">
        <v>47310</v>
      </c>
      <c r="R2082" t="s">
        <v>47311</v>
      </c>
      <c r="S2082" t="s">
        <v>47312</v>
      </c>
      <c r="T2082" t="s">
        <v>47313</v>
      </c>
      <c r="U2082" t="s">
        <v>47314</v>
      </c>
      <c r="V2082" t="s">
        <v>47315</v>
      </c>
      <c r="W2082" t="s">
        <v>47316</v>
      </c>
      <c r="X2082" t="s">
        <v>47317</v>
      </c>
      <c r="Y2082" t="s">
        <v>47318</v>
      </c>
    </row>
    <row r="2083" spans="1:25" x14ac:dyDescent="0.3">
      <c r="A2083">
        <v>104100</v>
      </c>
      <c r="B2083" t="s">
        <v>47319</v>
      </c>
      <c r="C2083" t="s">
        <v>47320</v>
      </c>
      <c r="D2083" t="s">
        <v>47321</v>
      </c>
      <c r="E2083" t="s">
        <v>47322</v>
      </c>
      <c r="F2083" t="s">
        <v>47323</v>
      </c>
      <c r="G2083" t="s">
        <v>47324</v>
      </c>
      <c r="H2083" t="s">
        <v>47325</v>
      </c>
      <c r="I2083" t="s">
        <v>47326</v>
      </c>
      <c r="J2083" t="s">
        <v>47327</v>
      </c>
      <c r="K2083" t="s">
        <v>47328</v>
      </c>
      <c r="L2083" t="s">
        <v>47329</v>
      </c>
      <c r="M2083" t="s">
        <v>47330</v>
      </c>
      <c r="N2083" t="s">
        <v>47331</v>
      </c>
      <c r="O2083">
        <f>-550.51412601615 -6.69342415363917 -641.017535709976</f>
        <v>-1198.2250858797652</v>
      </c>
      <c r="P2083" t="s">
        <v>47332</v>
      </c>
      <c r="Q2083" t="s">
        <v>47333</v>
      </c>
      <c r="R2083" t="s">
        <v>47334</v>
      </c>
      <c r="S2083" t="s">
        <v>47335</v>
      </c>
      <c r="T2083" t="s">
        <v>47336</v>
      </c>
      <c r="U2083" t="s">
        <v>47337</v>
      </c>
      <c r="V2083" t="s">
        <v>47338</v>
      </c>
      <c r="W2083" t="s">
        <v>47339</v>
      </c>
      <c r="X2083" t="s">
        <v>47340</v>
      </c>
      <c r="Y2083" t="s">
        <v>47341</v>
      </c>
    </row>
    <row r="2084" spans="1:25" x14ac:dyDescent="0.3">
      <c r="A2084">
        <v>104150</v>
      </c>
      <c r="B2084" t="s">
        <v>47342</v>
      </c>
      <c r="C2084" t="s">
        <v>47343</v>
      </c>
      <c r="D2084" t="s">
        <v>47344</v>
      </c>
      <c r="E2084" t="s">
        <v>47345</v>
      </c>
      <c r="F2084" t="s">
        <v>47346</v>
      </c>
      <c r="G2084" t="s">
        <v>47347</v>
      </c>
      <c r="H2084" t="s">
        <v>47348</v>
      </c>
      <c r="I2084" t="s">
        <v>47349</v>
      </c>
      <c r="J2084" t="s">
        <v>47350</v>
      </c>
      <c r="K2084" t="s">
        <v>47351</v>
      </c>
      <c r="L2084" t="s">
        <v>47352</v>
      </c>
      <c r="M2084" t="s">
        <v>47353</v>
      </c>
      <c r="N2084" t="s">
        <v>47354</v>
      </c>
      <c r="O2084">
        <f>-547.437758902367 -9.81902565908899 -639.446689413633</f>
        <v>-1196.7034739750889</v>
      </c>
      <c r="P2084">
        <f>-518.751864003355 -0.648381665193256 -340.962171912725</f>
        <v>-860.36241758127323</v>
      </c>
      <c r="Q2084" t="s">
        <v>47355</v>
      </c>
      <c r="R2084" t="s">
        <v>47356</v>
      </c>
      <c r="S2084" t="s">
        <v>47357</v>
      </c>
      <c r="T2084" t="s">
        <v>47358</v>
      </c>
      <c r="U2084" t="s">
        <v>47359</v>
      </c>
      <c r="V2084" t="s">
        <v>47360</v>
      </c>
      <c r="W2084" t="s">
        <v>47361</v>
      </c>
      <c r="X2084" t="s">
        <v>47362</v>
      </c>
      <c r="Y2084" t="s">
        <v>47363</v>
      </c>
    </row>
    <row r="2085" spans="1:25" x14ac:dyDescent="0.3">
      <c r="A2085">
        <v>104200</v>
      </c>
      <c r="B2085" t="s">
        <v>47364</v>
      </c>
      <c r="C2085" t="s">
        <v>47365</v>
      </c>
      <c r="D2085" t="s">
        <v>47366</v>
      </c>
      <c r="E2085" t="s">
        <v>47367</v>
      </c>
      <c r="F2085" t="s">
        <v>47368</v>
      </c>
      <c r="G2085" t="s">
        <v>47369</v>
      </c>
      <c r="H2085" t="s">
        <v>47370</v>
      </c>
      <c r="I2085" t="s">
        <v>47371</v>
      </c>
      <c r="J2085" t="s">
        <v>47372</v>
      </c>
      <c r="K2085" t="s">
        <v>47373</v>
      </c>
      <c r="L2085" t="s">
        <v>47374</v>
      </c>
      <c r="M2085" t="s">
        <v>47375</v>
      </c>
      <c r="N2085" t="s">
        <v>47376</v>
      </c>
      <c r="O2085">
        <f>-545.997050766136 -11.076630175251 -639.008517621939</f>
        <v>-1196.0821985633261</v>
      </c>
      <c r="P2085">
        <f>-516.633160699411 -1.20932509757813 -340.612226458213</f>
        <v>-858.45471225520214</v>
      </c>
      <c r="Q2085" t="s">
        <v>47377</v>
      </c>
      <c r="R2085" t="s">
        <v>47378</v>
      </c>
      <c r="S2085" t="s">
        <v>47379</v>
      </c>
      <c r="T2085" t="s">
        <v>47380</v>
      </c>
      <c r="U2085" t="s">
        <v>47381</v>
      </c>
      <c r="V2085" t="s">
        <v>47382</v>
      </c>
      <c r="W2085" t="s">
        <v>47383</v>
      </c>
      <c r="X2085" t="s">
        <v>47384</v>
      </c>
      <c r="Y2085" t="s">
        <v>47385</v>
      </c>
    </row>
    <row r="2086" spans="1:25" x14ac:dyDescent="0.3">
      <c r="A2086">
        <v>104250</v>
      </c>
      <c r="B2086" t="s">
        <v>47386</v>
      </c>
      <c r="C2086" t="s">
        <v>47387</v>
      </c>
      <c r="D2086" t="s">
        <v>47388</v>
      </c>
      <c r="E2086" t="s">
        <v>47389</v>
      </c>
      <c r="F2086" t="s">
        <v>47390</v>
      </c>
      <c r="G2086" t="s">
        <v>47391</v>
      </c>
      <c r="H2086" t="s">
        <v>47392</v>
      </c>
      <c r="I2086" t="s">
        <v>47393</v>
      </c>
      <c r="J2086" t="s">
        <v>47394</v>
      </c>
      <c r="K2086" t="s">
        <v>47395</v>
      </c>
      <c r="L2086" t="s">
        <v>47396</v>
      </c>
      <c r="M2086" t="s">
        <v>47397</v>
      </c>
      <c r="N2086" t="s">
        <v>47398</v>
      </c>
      <c r="O2086">
        <f>-543.685543867067 -12.9894720953566 -638.724675332911</f>
        <v>-1195.3996912953348</v>
      </c>
      <c r="P2086">
        <f>-513.226883569346 -3.13608189463685 -340.43765225837</f>
        <v>-856.80061772235285</v>
      </c>
      <c r="Q2086" t="s">
        <v>47399</v>
      </c>
      <c r="R2086" t="s">
        <v>47400</v>
      </c>
      <c r="S2086" t="s">
        <v>47401</v>
      </c>
      <c r="T2086" t="s">
        <v>47402</v>
      </c>
      <c r="U2086" t="s">
        <v>47403</v>
      </c>
      <c r="V2086" t="s">
        <v>47404</v>
      </c>
      <c r="W2086" t="s">
        <v>47405</v>
      </c>
      <c r="X2086" t="s">
        <v>47406</v>
      </c>
      <c r="Y2086" t="s">
        <v>47407</v>
      </c>
    </row>
    <row r="2087" spans="1:25" x14ac:dyDescent="0.3">
      <c r="A2087">
        <v>104300</v>
      </c>
      <c r="B2087" t="s">
        <v>47408</v>
      </c>
      <c r="C2087" t="s">
        <v>47409</v>
      </c>
      <c r="D2087" t="s">
        <v>47410</v>
      </c>
      <c r="E2087" t="s">
        <v>47411</v>
      </c>
      <c r="F2087" t="s">
        <v>47412</v>
      </c>
      <c r="G2087" t="s">
        <v>47413</v>
      </c>
      <c r="H2087" t="s">
        <v>47414</v>
      </c>
      <c r="I2087" t="s">
        <v>47415</v>
      </c>
      <c r="J2087" t="s">
        <v>47416</v>
      </c>
      <c r="K2087" t="s">
        <v>47417</v>
      </c>
      <c r="L2087" t="s">
        <v>47418</v>
      </c>
      <c r="M2087" t="s">
        <v>47419</v>
      </c>
      <c r="N2087" t="s">
        <v>47420</v>
      </c>
      <c r="O2087">
        <f>-542.763921321125 -13.4202616716766 -638.843740968109</f>
        <v>-1195.0279239609108</v>
      </c>
      <c r="P2087">
        <f>-511.859411894069 -4.30645302795688 -340.579044924141</f>
        <v>-856.74490984616682</v>
      </c>
      <c r="Q2087" t="s">
        <v>47421</v>
      </c>
      <c r="R2087" t="s">
        <v>47422</v>
      </c>
      <c r="S2087" t="s">
        <v>47423</v>
      </c>
      <c r="T2087" t="s">
        <v>47424</v>
      </c>
      <c r="U2087" t="s">
        <v>47425</v>
      </c>
      <c r="V2087" t="s">
        <v>47426</v>
      </c>
      <c r="W2087" t="s">
        <v>47427</v>
      </c>
      <c r="X2087" t="s">
        <v>47428</v>
      </c>
      <c r="Y2087" t="s">
        <v>47429</v>
      </c>
    </row>
    <row r="2088" spans="1:25" x14ac:dyDescent="0.3">
      <c r="A2088">
        <v>104350</v>
      </c>
      <c r="B2088" t="s">
        <v>47430</v>
      </c>
      <c r="C2088" t="s">
        <v>47431</v>
      </c>
      <c r="D2088" t="s">
        <v>47432</v>
      </c>
      <c r="E2088" t="s">
        <v>47433</v>
      </c>
      <c r="F2088" t="s">
        <v>47434</v>
      </c>
      <c r="G2088" t="s">
        <v>47435</v>
      </c>
      <c r="H2088" t="s">
        <v>47436</v>
      </c>
      <c r="I2088" t="s">
        <v>47437</v>
      </c>
      <c r="J2088" t="s">
        <v>47438</v>
      </c>
      <c r="K2088" t="s">
        <v>47439</v>
      </c>
      <c r="L2088" t="s">
        <v>47440</v>
      </c>
      <c r="M2088" t="s">
        <v>47441</v>
      </c>
      <c r="N2088" t="s">
        <v>47442</v>
      </c>
      <c r="O2088">
        <f>-542.077719360113 -13.7957850545401 -639.099370274958</f>
        <v>-1194.9728746896112</v>
      </c>
      <c r="P2088">
        <f>-510.891673565473 -5.42802390273278 -340.842060512917</f>
        <v>-857.16175798112283</v>
      </c>
      <c r="Q2088" t="s">
        <v>47443</v>
      </c>
      <c r="R2088" t="s">
        <v>47444</v>
      </c>
      <c r="S2088" t="s">
        <v>47445</v>
      </c>
      <c r="T2088" t="s">
        <v>47446</v>
      </c>
      <c r="U2088" t="s">
        <v>47447</v>
      </c>
      <c r="V2088" t="s">
        <v>47448</v>
      </c>
      <c r="W2088" t="s">
        <v>47449</v>
      </c>
      <c r="X2088" t="s">
        <v>47450</v>
      </c>
      <c r="Y2088" t="s">
        <v>47451</v>
      </c>
    </row>
    <row r="2089" spans="1:25" x14ac:dyDescent="0.3">
      <c r="A2089">
        <v>104400</v>
      </c>
      <c r="B2089" t="s">
        <v>47452</v>
      </c>
      <c r="C2089" t="s">
        <v>47453</v>
      </c>
      <c r="D2089" t="s">
        <v>47454</v>
      </c>
      <c r="E2089" t="s">
        <v>47455</v>
      </c>
      <c r="F2089" t="s">
        <v>47456</v>
      </c>
      <c r="G2089" t="s">
        <v>47457</v>
      </c>
      <c r="H2089" t="s">
        <v>47458</v>
      </c>
      <c r="I2089" t="s">
        <v>47459</v>
      </c>
      <c r="J2089" t="s">
        <v>47460</v>
      </c>
      <c r="K2089" t="s">
        <v>47461</v>
      </c>
      <c r="L2089" t="s">
        <v>47462</v>
      </c>
      <c r="M2089" t="s">
        <v>47463</v>
      </c>
      <c r="N2089" t="s">
        <v>47464</v>
      </c>
      <c r="O2089">
        <f>-541.238254076671 -14.3680417847943 -639.854295777689</f>
        <v>-1195.4605916391542</v>
      </c>
      <c r="P2089">
        <f>-509.383842174109 -8.37995996558584 -341.6103865354</f>
        <v>-859.37418867509496</v>
      </c>
      <c r="Q2089" t="s">
        <v>47465</v>
      </c>
      <c r="R2089" t="s">
        <v>47466</v>
      </c>
      <c r="S2089" t="s">
        <v>47467</v>
      </c>
      <c r="T2089" t="s">
        <v>47468</v>
      </c>
      <c r="U2089" t="s">
        <v>47469</v>
      </c>
      <c r="V2089" t="s">
        <v>47470</v>
      </c>
      <c r="W2089" t="s">
        <v>47471</v>
      </c>
      <c r="X2089" t="s">
        <v>47472</v>
      </c>
      <c r="Y2089" t="s">
        <v>47473</v>
      </c>
    </row>
    <row r="2090" spans="1:25" x14ac:dyDescent="0.3">
      <c r="A2090">
        <v>104450</v>
      </c>
      <c r="B2090" t="s">
        <v>47474</v>
      </c>
      <c r="C2090" t="s">
        <v>47475</v>
      </c>
      <c r="D2090" t="s">
        <v>47476</v>
      </c>
      <c r="E2090" t="s">
        <v>47477</v>
      </c>
      <c r="F2090" t="s">
        <v>47478</v>
      </c>
      <c r="G2090" t="s">
        <v>47479</v>
      </c>
      <c r="H2090" t="s">
        <v>47480</v>
      </c>
      <c r="I2090" t="s">
        <v>47481</v>
      </c>
      <c r="J2090" t="s">
        <v>47482</v>
      </c>
      <c r="K2090" t="s">
        <v>47483</v>
      </c>
      <c r="L2090" t="s">
        <v>47484</v>
      </c>
      <c r="M2090" t="s">
        <v>47485</v>
      </c>
      <c r="N2090" t="s">
        <v>47486</v>
      </c>
      <c r="O2090">
        <f>-541.186754647327 -14.6137490744941 -640.78380545473</f>
        <v>-1196.584309176551</v>
      </c>
      <c r="P2090">
        <f>-509.131366724788 -10.683174368909 -342.527113631062</f>
        <v>-862.341654724759</v>
      </c>
      <c r="Q2090" t="s">
        <v>47487</v>
      </c>
      <c r="R2090" t="s">
        <v>47488</v>
      </c>
      <c r="S2090" t="s">
        <v>47489</v>
      </c>
      <c r="T2090" t="s">
        <v>47490</v>
      </c>
      <c r="U2090" t="s">
        <v>47491</v>
      </c>
      <c r="V2090" t="s">
        <v>47492</v>
      </c>
      <c r="W2090" t="s">
        <v>47493</v>
      </c>
      <c r="X2090" t="s">
        <v>47494</v>
      </c>
      <c r="Y2090" t="s">
        <v>47495</v>
      </c>
    </row>
    <row r="2091" spans="1:25" x14ac:dyDescent="0.3">
      <c r="A2091">
        <v>104500</v>
      </c>
      <c r="B2091" t="s">
        <v>47496</v>
      </c>
      <c r="C2091" t="s">
        <v>47497</v>
      </c>
      <c r="D2091" t="s">
        <v>47498</v>
      </c>
      <c r="E2091" t="s">
        <v>47499</v>
      </c>
      <c r="F2091" t="s">
        <v>47500</v>
      </c>
      <c r="G2091" t="s">
        <v>47501</v>
      </c>
      <c r="H2091" t="s">
        <v>47502</v>
      </c>
      <c r="I2091" t="s">
        <v>47503</v>
      </c>
      <c r="J2091" t="s">
        <v>47504</v>
      </c>
      <c r="K2091" t="s">
        <v>47505</v>
      </c>
      <c r="L2091" t="s">
        <v>47506</v>
      </c>
      <c r="M2091" t="s">
        <v>47507</v>
      </c>
      <c r="N2091" t="s">
        <v>47508</v>
      </c>
      <c r="O2091">
        <f>-541.0963695524 -14.7485631996635 -641.232321839226</f>
        <v>-1197.0772545912896</v>
      </c>
      <c r="P2091">
        <f>-509.227160141721 -11.3863224530389 -342.948896770221</f>
        <v>-863.56237936498087</v>
      </c>
      <c r="Q2091" t="s">
        <v>47509</v>
      </c>
      <c r="R2091" t="s">
        <v>47510</v>
      </c>
      <c r="S2091" t="s">
        <v>47511</v>
      </c>
      <c r="T2091" t="s">
        <v>47512</v>
      </c>
      <c r="U2091" t="s">
        <v>47513</v>
      </c>
      <c r="V2091" t="s">
        <v>47514</v>
      </c>
      <c r="W2091" t="s">
        <v>47515</v>
      </c>
      <c r="X2091" t="s">
        <v>47516</v>
      </c>
      <c r="Y2091" t="s">
        <v>47517</v>
      </c>
    </row>
    <row r="2092" spans="1:25" x14ac:dyDescent="0.3">
      <c r="A2092">
        <v>104550</v>
      </c>
      <c r="B2092" t="s">
        <v>47518</v>
      </c>
      <c r="C2092" t="s">
        <v>47519</v>
      </c>
      <c r="D2092" t="s">
        <v>47520</v>
      </c>
      <c r="E2092" t="s">
        <v>47521</v>
      </c>
      <c r="F2092" t="s">
        <v>47522</v>
      </c>
      <c r="G2092" t="s">
        <v>47523</v>
      </c>
      <c r="H2092" t="s">
        <v>47524</v>
      </c>
      <c r="I2092" t="s">
        <v>47525</v>
      </c>
      <c r="J2092" t="s">
        <v>47526</v>
      </c>
      <c r="K2092" t="s">
        <v>47527</v>
      </c>
      <c r="L2092" t="s">
        <v>47528</v>
      </c>
      <c r="M2092" t="s">
        <v>47529</v>
      </c>
      <c r="N2092" t="s">
        <v>47530</v>
      </c>
      <c r="O2092">
        <f>-541.419724531807 -15.051875837657 -641.972607843169</f>
        <v>-1198.4442082126329</v>
      </c>
      <c r="P2092">
        <f>-509.632350431574 -12.6892144630624 -343.670840531337</f>
        <v>-865.9924054259734</v>
      </c>
      <c r="Q2092" t="s">
        <v>47531</v>
      </c>
      <c r="R2092" t="s">
        <v>47532</v>
      </c>
      <c r="S2092" t="s">
        <v>47533</v>
      </c>
      <c r="T2092" t="s">
        <v>47534</v>
      </c>
      <c r="U2092" t="s">
        <v>47535</v>
      </c>
      <c r="V2092" t="s">
        <v>47536</v>
      </c>
      <c r="W2092" t="s">
        <v>47537</v>
      </c>
      <c r="X2092" t="s">
        <v>47538</v>
      </c>
      <c r="Y2092" t="s">
        <v>47539</v>
      </c>
    </row>
    <row r="2093" spans="1:25" x14ac:dyDescent="0.3">
      <c r="A2093">
        <v>104600</v>
      </c>
      <c r="B2093" t="s">
        <v>47540</v>
      </c>
      <c r="C2093" t="s">
        <v>47541</v>
      </c>
      <c r="D2093" t="s">
        <v>47542</v>
      </c>
      <c r="E2093" t="s">
        <v>47543</v>
      </c>
      <c r="F2093" t="s">
        <v>47544</v>
      </c>
      <c r="G2093" t="s">
        <v>47545</v>
      </c>
      <c r="H2093" t="s">
        <v>47546</v>
      </c>
      <c r="I2093" t="s">
        <v>47547</v>
      </c>
      <c r="J2093" t="s">
        <v>47548</v>
      </c>
      <c r="K2093" t="s">
        <v>47549</v>
      </c>
      <c r="L2093" t="s">
        <v>47550</v>
      </c>
      <c r="M2093" t="s">
        <v>47551</v>
      </c>
      <c r="N2093" t="s">
        <v>47552</v>
      </c>
      <c r="O2093">
        <f>-541.688234192583 -15.1477804487051 -642.302014002647</f>
        <v>-1199.1380286439351</v>
      </c>
      <c r="P2093">
        <f>-509.932467004161 -13.2554104112201 -343.993403931832</f>
        <v>-867.18128134721314</v>
      </c>
      <c r="Q2093" t="s">
        <v>47553</v>
      </c>
      <c r="R2093" t="s">
        <v>47554</v>
      </c>
      <c r="S2093" t="s">
        <v>47555</v>
      </c>
      <c r="T2093" t="s">
        <v>47556</v>
      </c>
      <c r="U2093" t="s">
        <v>47557</v>
      </c>
      <c r="V2093" t="s">
        <v>47558</v>
      </c>
      <c r="W2093" t="s">
        <v>47559</v>
      </c>
      <c r="X2093" t="s">
        <v>47560</v>
      </c>
      <c r="Y2093" t="s">
        <v>47561</v>
      </c>
    </row>
    <row r="2094" spans="1:25" x14ac:dyDescent="0.3">
      <c r="A2094">
        <v>104650</v>
      </c>
      <c r="B2094" t="s">
        <v>47562</v>
      </c>
      <c r="C2094" t="s">
        <v>47563</v>
      </c>
      <c r="D2094" t="s">
        <v>47564</v>
      </c>
      <c r="E2094" t="s">
        <v>47565</v>
      </c>
      <c r="F2094" t="s">
        <v>47566</v>
      </c>
      <c r="G2094" t="s">
        <v>47567</v>
      </c>
      <c r="H2094" t="s">
        <v>47568</v>
      </c>
      <c r="I2094" t="s">
        <v>47569</v>
      </c>
      <c r="J2094" t="s">
        <v>47570</v>
      </c>
      <c r="K2094" t="s">
        <v>47571</v>
      </c>
      <c r="L2094" t="s">
        <v>47572</v>
      </c>
      <c r="M2094" t="s">
        <v>47573</v>
      </c>
      <c r="N2094" t="s">
        <v>47574</v>
      </c>
      <c r="O2094">
        <f>-542.389466906842 -15.390080605483 -642.830208370652</f>
        <v>-1200.609755882977</v>
      </c>
      <c r="P2094">
        <f>-510.673489720571 -14.533950387872 -344.51262730528</f>
        <v>-869.72006741372297</v>
      </c>
      <c r="Q2094" t="s">
        <v>47575</v>
      </c>
      <c r="R2094" t="s">
        <v>47576</v>
      </c>
      <c r="S2094" t="s">
        <v>47577</v>
      </c>
      <c r="T2094" t="s">
        <v>47578</v>
      </c>
      <c r="U2094" t="s">
        <v>47579</v>
      </c>
      <c r="V2094" t="s">
        <v>47580</v>
      </c>
      <c r="W2094" t="s">
        <v>47581</v>
      </c>
      <c r="X2094" t="s">
        <v>47582</v>
      </c>
      <c r="Y2094" t="s">
        <v>47583</v>
      </c>
    </row>
    <row r="2095" spans="1:25" x14ac:dyDescent="0.3">
      <c r="A2095">
        <v>104700</v>
      </c>
      <c r="B2095" t="s">
        <v>47584</v>
      </c>
      <c r="C2095" t="s">
        <v>47585</v>
      </c>
      <c r="D2095" t="s">
        <v>47586</v>
      </c>
      <c r="E2095" t="s">
        <v>47587</v>
      </c>
      <c r="F2095" t="s">
        <v>47588</v>
      </c>
      <c r="G2095" t="s">
        <v>47589</v>
      </c>
      <c r="H2095" t="s">
        <v>47590</v>
      </c>
      <c r="I2095" t="s">
        <v>47591</v>
      </c>
      <c r="J2095" t="s">
        <v>47592</v>
      </c>
      <c r="K2095" t="s">
        <v>47593</v>
      </c>
      <c r="L2095" t="s">
        <v>47594</v>
      </c>
      <c r="M2095" t="s">
        <v>47595</v>
      </c>
      <c r="N2095" t="s">
        <v>47596</v>
      </c>
      <c r="O2095">
        <f>-542.821382679063 -15.4413763643759 -643.097690752602</f>
        <v>-1201.3604497960409</v>
      </c>
      <c r="P2095">
        <f>-511.099253183993 -15.0872325028745 -344.779677279254</f>
        <v>-870.96616296612149</v>
      </c>
      <c r="Q2095" t="s">
        <v>47597</v>
      </c>
      <c r="R2095" t="s">
        <v>47598</v>
      </c>
      <c r="S2095" t="s">
        <v>47599</v>
      </c>
      <c r="T2095" t="s">
        <v>47600</v>
      </c>
      <c r="U2095" t="s">
        <v>47601</v>
      </c>
      <c r="V2095" t="s">
        <v>47602</v>
      </c>
      <c r="W2095" t="s">
        <v>47603</v>
      </c>
      <c r="X2095" t="s">
        <v>47604</v>
      </c>
      <c r="Y2095" t="s">
        <v>47605</v>
      </c>
    </row>
    <row r="2096" spans="1:25" x14ac:dyDescent="0.3">
      <c r="A2096">
        <v>104750</v>
      </c>
      <c r="B2096" t="s">
        <v>47606</v>
      </c>
      <c r="C2096" t="s">
        <v>47607</v>
      </c>
      <c r="D2096" t="s">
        <v>47608</v>
      </c>
      <c r="E2096" t="s">
        <v>47609</v>
      </c>
      <c r="F2096" t="s">
        <v>47610</v>
      </c>
      <c r="G2096" t="s">
        <v>47611</v>
      </c>
      <c r="H2096" t="s">
        <v>47612</v>
      </c>
      <c r="I2096" t="s">
        <v>47613</v>
      </c>
      <c r="J2096" t="s">
        <v>47614</v>
      </c>
      <c r="K2096" t="s">
        <v>47615</v>
      </c>
      <c r="L2096" t="s">
        <v>47616</v>
      </c>
      <c r="M2096" t="s">
        <v>47617</v>
      </c>
      <c r="N2096" t="s">
        <v>47618</v>
      </c>
      <c r="O2096">
        <f>-543.882368070776 -15.2942327243004 -643.568084493921</f>
        <v>-1202.7446852889975</v>
      </c>
      <c r="P2096">
        <f>-511.993413832589 -15.7226044251649 -345.268075735122</f>
        <v>-872.98409399287596</v>
      </c>
      <c r="Q2096" t="s">
        <v>47619</v>
      </c>
      <c r="R2096" t="s">
        <v>47620</v>
      </c>
      <c r="S2096" t="s">
        <v>47621</v>
      </c>
      <c r="T2096" t="s">
        <v>47622</v>
      </c>
      <c r="U2096" t="s">
        <v>47623</v>
      </c>
      <c r="V2096" t="s">
        <v>47624</v>
      </c>
      <c r="W2096" t="s">
        <v>47625</v>
      </c>
      <c r="X2096" t="s">
        <v>47626</v>
      </c>
      <c r="Y2096" t="s">
        <v>47627</v>
      </c>
    </row>
    <row r="2097" spans="1:25" x14ac:dyDescent="0.3">
      <c r="A2097">
        <v>104800</v>
      </c>
      <c r="B2097" t="s">
        <v>47628</v>
      </c>
      <c r="C2097" t="s">
        <v>47629</v>
      </c>
      <c r="D2097" t="s">
        <v>47630</v>
      </c>
      <c r="E2097" t="s">
        <v>47631</v>
      </c>
      <c r="F2097" t="s">
        <v>47632</v>
      </c>
      <c r="G2097" t="s">
        <v>47633</v>
      </c>
      <c r="H2097" t="s">
        <v>47634</v>
      </c>
      <c r="I2097" t="s">
        <v>47635</v>
      </c>
      <c r="J2097" t="s">
        <v>47636</v>
      </c>
      <c r="K2097" t="s">
        <v>47637</v>
      </c>
      <c r="L2097" t="s">
        <v>47638</v>
      </c>
      <c r="M2097" t="s">
        <v>47639</v>
      </c>
      <c r="N2097" t="s">
        <v>47640</v>
      </c>
      <c r="O2097">
        <f>-544.184781249734 -15.2130532454005 -643.697075183164</f>
        <v>-1203.0949096782983</v>
      </c>
      <c r="P2097">
        <f>-512.102722743609 -15.7483653298411 -345.41794213405</f>
        <v>-873.26903020750012</v>
      </c>
      <c r="Q2097" t="s">
        <v>47641</v>
      </c>
      <c r="R2097" t="s">
        <v>47642</v>
      </c>
      <c r="S2097" t="s">
        <v>47643</v>
      </c>
      <c r="T2097" t="s">
        <v>47644</v>
      </c>
      <c r="U2097" t="s">
        <v>47645</v>
      </c>
      <c r="V2097" t="s">
        <v>47646</v>
      </c>
      <c r="W2097" t="s">
        <v>47647</v>
      </c>
      <c r="X2097" t="s">
        <v>47648</v>
      </c>
      <c r="Y2097" t="s">
        <v>47649</v>
      </c>
    </row>
    <row r="2098" spans="1:25" x14ac:dyDescent="0.3">
      <c r="A2098">
        <v>104850</v>
      </c>
      <c r="B2098" t="s">
        <v>47650</v>
      </c>
      <c r="C2098" t="s">
        <v>47651</v>
      </c>
      <c r="D2098" t="s">
        <v>47652</v>
      </c>
      <c r="E2098" t="s">
        <v>47653</v>
      </c>
      <c r="F2098" t="s">
        <v>47654</v>
      </c>
      <c r="G2098" t="s">
        <v>47655</v>
      </c>
      <c r="H2098" t="s">
        <v>47656</v>
      </c>
      <c r="I2098" t="s">
        <v>47657</v>
      </c>
      <c r="J2098" t="s">
        <v>47658</v>
      </c>
      <c r="K2098" t="s">
        <v>47659</v>
      </c>
      <c r="L2098" t="s">
        <v>47660</v>
      </c>
      <c r="M2098" t="s">
        <v>47661</v>
      </c>
      <c r="N2098" t="s">
        <v>47662</v>
      </c>
      <c r="O2098">
        <f>-544.274493103487 -15.5481352728434 -643.615383989174</f>
        <v>-1203.4380123655044</v>
      </c>
      <c r="P2098">
        <f>-511.983840711594 -15.9831593866813 -345.358572637523</f>
        <v>-873.32557273579835</v>
      </c>
      <c r="Q2098" t="s">
        <v>47663</v>
      </c>
      <c r="R2098" t="s">
        <v>47664</v>
      </c>
      <c r="S2098" t="s">
        <v>47665</v>
      </c>
      <c r="T2098" t="s">
        <v>47666</v>
      </c>
      <c r="U2098" t="s">
        <v>47667</v>
      </c>
      <c r="V2098" t="s">
        <v>47668</v>
      </c>
      <c r="W2098" t="s">
        <v>47669</v>
      </c>
      <c r="X2098" t="s">
        <v>47670</v>
      </c>
      <c r="Y2098" t="s">
        <v>47671</v>
      </c>
    </row>
    <row r="2099" spans="1:25" x14ac:dyDescent="0.3">
      <c r="A2099">
        <v>104900</v>
      </c>
      <c r="B2099" t="s">
        <v>47672</v>
      </c>
      <c r="C2099" t="s">
        <v>47673</v>
      </c>
      <c r="D2099" t="s">
        <v>47674</v>
      </c>
      <c r="E2099" t="s">
        <v>47675</v>
      </c>
      <c r="F2099" t="s">
        <v>47676</v>
      </c>
      <c r="G2099" t="s">
        <v>47677</v>
      </c>
      <c r="H2099" t="s">
        <v>47678</v>
      </c>
      <c r="I2099" t="s">
        <v>47679</v>
      </c>
      <c r="J2099" t="s">
        <v>47680</v>
      </c>
      <c r="K2099" t="s">
        <v>47681</v>
      </c>
      <c r="L2099" t="s">
        <v>47682</v>
      </c>
      <c r="M2099" t="s">
        <v>47683</v>
      </c>
      <c r="N2099" t="s">
        <v>47684</v>
      </c>
      <c r="O2099">
        <f>-544.527965024978 -16.8895101417577 -642.969961843139</f>
        <v>-1204.3874370098747</v>
      </c>
      <c r="P2099">
        <f>-511.566480071868 -16.6013919304335 -344.786378188974</f>
        <v>-872.95425019127549</v>
      </c>
      <c r="Q2099" t="s">
        <v>47685</v>
      </c>
      <c r="R2099" t="s">
        <v>47686</v>
      </c>
      <c r="S2099" t="s">
        <v>47687</v>
      </c>
      <c r="T2099" t="s">
        <v>47688</v>
      </c>
      <c r="U2099" t="s">
        <v>47689</v>
      </c>
      <c r="V2099" t="s">
        <v>47690</v>
      </c>
      <c r="W2099" t="s">
        <v>47691</v>
      </c>
      <c r="X2099" t="s">
        <v>47692</v>
      </c>
      <c r="Y2099" t="s">
        <v>47693</v>
      </c>
    </row>
    <row r="2100" spans="1:25" x14ac:dyDescent="0.3">
      <c r="A2100">
        <v>104950</v>
      </c>
      <c r="B2100" t="s">
        <v>47694</v>
      </c>
      <c r="C2100" t="s">
        <v>47695</v>
      </c>
      <c r="D2100" t="s">
        <v>47696</v>
      </c>
      <c r="E2100" t="s">
        <v>47697</v>
      </c>
      <c r="F2100" t="s">
        <v>47698</v>
      </c>
      <c r="G2100" t="s">
        <v>47699</v>
      </c>
      <c r="H2100" t="s">
        <v>47700</v>
      </c>
      <c r="I2100" t="s">
        <v>47701</v>
      </c>
      <c r="J2100" t="s">
        <v>47702</v>
      </c>
      <c r="K2100" t="s">
        <v>47703</v>
      </c>
      <c r="L2100" t="s">
        <v>47704</v>
      </c>
      <c r="M2100" t="s">
        <v>47705</v>
      </c>
      <c r="N2100" t="s">
        <v>47706</v>
      </c>
      <c r="O2100">
        <f>-544.789091712229 -17.6406154949834 -642.502282574227</f>
        <v>-1204.9319897814394</v>
      </c>
      <c r="P2100">
        <f>-511.459989733411 -16.5470688396342 -344.361469873571</f>
        <v>-872.36852844661621</v>
      </c>
      <c r="Q2100" t="s">
        <v>47707</v>
      </c>
      <c r="R2100" t="s">
        <v>47708</v>
      </c>
      <c r="S2100" t="s">
        <v>47709</v>
      </c>
      <c r="T2100" t="s">
        <v>47710</v>
      </c>
      <c r="U2100" t="s">
        <v>47711</v>
      </c>
      <c r="V2100" t="s">
        <v>47712</v>
      </c>
      <c r="W2100" t="s">
        <v>47713</v>
      </c>
      <c r="X2100" t="s">
        <v>47714</v>
      </c>
      <c r="Y2100" t="s">
        <v>47715</v>
      </c>
    </row>
    <row r="2101" spans="1:25" x14ac:dyDescent="0.3">
      <c r="A2101">
        <v>105000</v>
      </c>
      <c r="B2101" t="s">
        <v>47716</v>
      </c>
      <c r="C2101" t="s">
        <v>47717</v>
      </c>
      <c r="D2101" t="s">
        <v>47718</v>
      </c>
      <c r="E2101" t="s">
        <v>47719</v>
      </c>
      <c r="F2101" t="s">
        <v>47720</v>
      </c>
      <c r="G2101" t="s">
        <v>47721</v>
      </c>
      <c r="H2101" t="s">
        <v>47722</v>
      </c>
      <c r="I2101" t="s">
        <v>47723</v>
      </c>
      <c r="J2101" t="s">
        <v>47724</v>
      </c>
      <c r="K2101" t="s">
        <v>47725</v>
      </c>
      <c r="L2101" t="s">
        <v>47726</v>
      </c>
      <c r="M2101" t="s">
        <v>47727</v>
      </c>
      <c r="N2101" t="s">
        <v>47728</v>
      </c>
      <c r="O2101">
        <f>-545.727068828617 -19.0836953572559 -641.470147039056</f>
        <v>-1206.2809112249288</v>
      </c>
      <c r="P2101">
        <f>-511.292025051369 -16.0560533402715 -343.46834302695</f>
        <v>-870.81642141859061</v>
      </c>
      <c r="Q2101" t="s">
        <v>47729</v>
      </c>
      <c r="R2101" t="s">
        <v>47730</v>
      </c>
      <c r="S2101" t="s">
        <v>47731</v>
      </c>
      <c r="T2101" t="s">
        <v>47732</v>
      </c>
      <c r="U2101" t="s">
        <v>47733</v>
      </c>
      <c r="V2101" t="s">
        <v>47734</v>
      </c>
      <c r="W2101" t="s">
        <v>47735</v>
      </c>
      <c r="X2101" t="s">
        <v>47736</v>
      </c>
      <c r="Y2101" t="s">
        <v>47737</v>
      </c>
    </row>
    <row r="2102" spans="1:25" x14ac:dyDescent="0.3">
      <c r="A2102">
        <v>105050</v>
      </c>
      <c r="B2102" t="s">
        <v>47738</v>
      </c>
      <c r="C2102" t="s">
        <v>47739</v>
      </c>
      <c r="D2102" t="s">
        <v>47740</v>
      </c>
      <c r="E2102" t="s">
        <v>47741</v>
      </c>
      <c r="F2102" t="s">
        <v>47742</v>
      </c>
      <c r="G2102" t="s">
        <v>47743</v>
      </c>
      <c r="H2102" t="s">
        <v>47744</v>
      </c>
      <c r="I2102" t="s">
        <v>47745</v>
      </c>
      <c r="J2102" t="s">
        <v>47746</v>
      </c>
      <c r="K2102" t="s">
        <v>47747</v>
      </c>
      <c r="L2102" t="s">
        <v>47748</v>
      </c>
      <c r="M2102" t="s">
        <v>47749</v>
      </c>
      <c r="N2102" t="s">
        <v>47750</v>
      </c>
      <c r="O2102">
        <f>-546.965574481134 -20.3810870671055 -640.406386267255</f>
        <v>-1207.7530478154945</v>
      </c>
      <c r="P2102">
        <f>-511.27629237316 -15.8108748306897 -342.571837168584</f>
        <v>-869.65900437243374</v>
      </c>
      <c r="Q2102" t="s">
        <v>47751</v>
      </c>
      <c r="R2102" t="s">
        <v>47752</v>
      </c>
      <c r="S2102" t="s">
        <v>47753</v>
      </c>
      <c r="T2102" t="s">
        <v>47754</v>
      </c>
      <c r="U2102" t="s">
        <v>47755</v>
      </c>
      <c r="V2102" t="s">
        <v>47756</v>
      </c>
      <c r="W2102" t="s">
        <v>47757</v>
      </c>
      <c r="X2102" t="s">
        <v>47758</v>
      </c>
      <c r="Y2102" t="s">
        <v>47759</v>
      </c>
    </row>
    <row r="2103" spans="1:25" x14ac:dyDescent="0.3">
      <c r="A2103">
        <v>105100</v>
      </c>
      <c r="B2103" t="s">
        <v>47760</v>
      </c>
      <c r="C2103" t="s">
        <v>47761</v>
      </c>
      <c r="D2103" t="s">
        <v>47762</v>
      </c>
      <c r="E2103" t="s">
        <v>47763</v>
      </c>
      <c r="F2103" t="s">
        <v>47764</v>
      </c>
      <c r="G2103" t="s">
        <v>47765</v>
      </c>
      <c r="H2103" t="s">
        <v>47766</v>
      </c>
      <c r="I2103" t="s">
        <v>47767</v>
      </c>
      <c r="J2103" t="s">
        <v>47768</v>
      </c>
      <c r="K2103" t="s">
        <v>47769</v>
      </c>
      <c r="L2103" t="s">
        <v>47770</v>
      </c>
      <c r="M2103" t="s">
        <v>47771</v>
      </c>
      <c r="N2103" t="s">
        <v>47772</v>
      </c>
      <c r="O2103">
        <f>-547.624241295838 -20.8039993295558 -639.98951993652</f>
        <v>-1208.4177605619138</v>
      </c>
      <c r="P2103">
        <f>-511.276337255639 -15.7358522227903 -342.242678308162</f>
        <v>-869.25486778659126</v>
      </c>
      <c r="Q2103" t="s">
        <v>47773</v>
      </c>
      <c r="R2103" t="s">
        <v>47774</v>
      </c>
      <c r="S2103" t="s">
        <v>47775</v>
      </c>
      <c r="T2103" t="s">
        <v>47776</v>
      </c>
      <c r="U2103" t="s">
        <v>47777</v>
      </c>
      <c r="V2103" t="s">
        <v>47778</v>
      </c>
      <c r="W2103" t="s">
        <v>47779</v>
      </c>
      <c r="X2103" t="s">
        <v>47780</v>
      </c>
      <c r="Y2103" t="s">
        <v>47781</v>
      </c>
    </row>
    <row r="2104" spans="1:25" x14ac:dyDescent="0.3">
      <c r="A2104">
        <v>105150</v>
      </c>
      <c r="B2104" t="s">
        <v>47782</v>
      </c>
      <c r="C2104" t="s">
        <v>47783</v>
      </c>
      <c r="D2104" t="s">
        <v>47784</v>
      </c>
      <c r="E2104" t="s">
        <v>47785</v>
      </c>
      <c r="F2104" t="s">
        <v>47786</v>
      </c>
      <c r="G2104" t="s">
        <v>47787</v>
      </c>
      <c r="H2104" t="s">
        <v>47788</v>
      </c>
      <c r="I2104" t="s">
        <v>47789</v>
      </c>
      <c r="J2104" t="s">
        <v>47790</v>
      </c>
      <c r="K2104" t="s">
        <v>47791</v>
      </c>
      <c r="L2104" t="s">
        <v>47792</v>
      </c>
      <c r="M2104" t="s">
        <v>47793</v>
      </c>
      <c r="N2104" t="s">
        <v>47794</v>
      </c>
      <c r="O2104">
        <f>-548.761641129437 -21.1705163175136 -639.513927909288</f>
        <v>-1209.4460853562387</v>
      </c>
      <c r="P2104">
        <f>-511.349681973488 -15.3735929689647 -341.912227735899</f>
        <v>-868.63550267835171</v>
      </c>
      <c r="Q2104" t="s">
        <v>47795</v>
      </c>
      <c r="R2104" t="s">
        <v>47796</v>
      </c>
      <c r="S2104" t="s">
        <v>47797</v>
      </c>
      <c r="T2104" t="s">
        <v>47798</v>
      </c>
      <c r="U2104" t="s">
        <v>47799</v>
      </c>
      <c r="V2104" t="s">
        <v>47800</v>
      </c>
      <c r="W2104" t="s">
        <v>47801</v>
      </c>
      <c r="X2104" t="s">
        <v>47802</v>
      </c>
      <c r="Y2104" t="s">
        <v>47803</v>
      </c>
    </row>
    <row r="2105" spans="1:25" x14ac:dyDescent="0.3">
      <c r="A2105">
        <v>105200</v>
      </c>
      <c r="B2105" t="s">
        <v>47804</v>
      </c>
      <c r="C2105" t="s">
        <v>47805</v>
      </c>
      <c r="D2105" t="s">
        <v>47806</v>
      </c>
      <c r="E2105" t="s">
        <v>47807</v>
      </c>
      <c r="F2105" t="s">
        <v>47808</v>
      </c>
      <c r="G2105" t="s">
        <v>47809</v>
      </c>
      <c r="H2105" t="s">
        <v>47810</v>
      </c>
      <c r="I2105" t="s">
        <v>47811</v>
      </c>
      <c r="J2105" t="s">
        <v>47812</v>
      </c>
      <c r="K2105" t="s">
        <v>47813</v>
      </c>
      <c r="L2105" t="s">
        <v>47814</v>
      </c>
      <c r="M2105" t="s">
        <v>47815</v>
      </c>
      <c r="N2105" t="s">
        <v>47816</v>
      </c>
      <c r="O2105">
        <f>-549.368436079296 -21.1624199380312 -639.432076423159</f>
        <v>-1209.9629324404862</v>
      </c>
      <c r="P2105">
        <f>-511.430255278057 -15.3522486370878 -341.897348707823</f>
        <v>-868.67985262296793</v>
      </c>
      <c r="Q2105" t="s">
        <v>47817</v>
      </c>
      <c r="R2105" t="s">
        <v>47818</v>
      </c>
      <c r="S2105" t="s">
        <v>47819</v>
      </c>
      <c r="T2105" t="s">
        <v>47820</v>
      </c>
      <c r="U2105" t="s">
        <v>47821</v>
      </c>
      <c r="V2105" t="s">
        <v>47822</v>
      </c>
      <c r="W2105" t="s">
        <v>47823</v>
      </c>
      <c r="X2105" t="s">
        <v>47824</v>
      </c>
      <c r="Y2105" t="s">
        <v>47825</v>
      </c>
    </row>
    <row r="2106" spans="1:25" x14ac:dyDescent="0.3">
      <c r="A2106">
        <v>105250</v>
      </c>
      <c r="B2106" t="s">
        <v>47826</v>
      </c>
      <c r="C2106" t="s">
        <v>47827</v>
      </c>
      <c r="D2106" t="s">
        <v>47828</v>
      </c>
      <c r="E2106" t="s">
        <v>47829</v>
      </c>
      <c r="F2106" t="s">
        <v>47830</v>
      </c>
      <c r="G2106" t="s">
        <v>47831</v>
      </c>
      <c r="H2106" t="s">
        <v>47832</v>
      </c>
      <c r="I2106" t="s">
        <v>47833</v>
      </c>
      <c r="J2106" t="s">
        <v>47834</v>
      </c>
      <c r="K2106" t="s">
        <v>47835</v>
      </c>
      <c r="L2106" t="s">
        <v>47836</v>
      </c>
      <c r="M2106" t="s">
        <v>47837</v>
      </c>
      <c r="N2106" t="s">
        <v>47838</v>
      </c>
      <c r="O2106">
        <f>-550.872256886161 -20.4869894593946 -639.774535176267</f>
        <v>-1211.1337815218226</v>
      </c>
      <c r="P2106">
        <f>-511.94385801369 -15.059359176591 -342.360370767899</f>
        <v>-869.36358795818001</v>
      </c>
      <c r="Q2106" t="s">
        <v>47839</v>
      </c>
      <c r="R2106" t="s">
        <v>47840</v>
      </c>
      <c r="S2106" t="s">
        <v>47841</v>
      </c>
      <c r="T2106" t="s">
        <v>47842</v>
      </c>
      <c r="U2106" t="s">
        <v>47843</v>
      </c>
      <c r="V2106" t="s">
        <v>47844</v>
      </c>
      <c r="W2106" t="s">
        <v>47845</v>
      </c>
      <c r="X2106" t="s">
        <v>47846</v>
      </c>
      <c r="Y2106" t="s">
        <v>47847</v>
      </c>
    </row>
    <row r="2107" spans="1:25" x14ac:dyDescent="0.3">
      <c r="A2107">
        <v>105300</v>
      </c>
      <c r="B2107" t="s">
        <v>47848</v>
      </c>
      <c r="C2107" t="s">
        <v>47849</v>
      </c>
      <c r="D2107" t="s">
        <v>47850</v>
      </c>
      <c r="E2107" t="s">
        <v>47851</v>
      </c>
      <c r="F2107" t="s">
        <v>47852</v>
      </c>
      <c r="G2107" t="s">
        <v>47853</v>
      </c>
      <c r="H2107" t="s">
        <v>47854</v>
      </c>
      <c r="I2107" t="s">
        <v>47855</v>
      </c>
      <c r="J2107" t="s">
        <v>47856</v>
      </c>
      <c r="K2107" t="s">
        <v>47857</v>
      </c>
      <c r="L2107" t="s">
        <v>47858</v>
      </c>
      <c r="M2107" t="s">
        <v>47859</v>
      </c>
      <c r="N2107" t="s">
        <v>47860</v>
      </c>
      <c r="O2107">
        <f>-551.716669937125 -19.976375704656 -640.09508104241</f>
        <v>-1211.788126684191</v>
      </c>
      <c r="P2107">
        <f>-512.30669777353 -15.0246824546143 -342.736219600052</f>
        <v>-870.06759982819631</v>
      </c>
      <c r="Q2107" t="s">
        <v>47861</v>
      </c>
      <c r="R2107" t="s">
        <v>47862</v>
      </c>
      <c r="S2107" t="s">
        <v>47863</v>
      </c>
      <c r="T2107" t="s">
        <v>47864</v>
      </c>
      <c r="U2107" t="s">
        <v>47865</v>
      </c>
      <c r="V2107" t="s">
        <v>47866</v>
      </c>
      <c r="W2107" t="s">
        <v>47867</v>
      </c>
      <c r="X2107" t="s">
        <v>47868</v>
      </c>
      <c r="Y2107" t="s">
        <v>47869</v>
      </c>
    </row>
    <row r="2108" spans="1:25" x14ac:dyDescent="0.3">
      <c r="A2108">
        <v>105350</v>
      </c>
      <c r="B2108" t="s">
        <v>47870</v>
      </c>
      <c r="C2108" t="s">
        <v>47871</v>
      </c>
      <c r="D2108" t="s">
        <v>47872</v>
      </c>
      <c r="E2108" t="s">
        <v>47873</v>
      </c>
      <c r="F2108" t="s">
        <v>47874</v>
      </c>
      <c r="G2108" t="s">
        <v>47875</v>
      </c>
      <c r="H2108" t="s">
        <v>47876</v>
      </c>
      <c r="I2108" t="s">
        <v>47877</v>
      </c>
      <c r="J2108" t="s">
        <v>47878</v>
      </c>
      <c r="K2108" t="s">
        <v>47879</v>
      </c>
      <c r="L2108" t="s">
        <v>47880</v>
      </c>
      <c r="M2108" t="s">
        <v>47881</v>
      </c>
      <c r="N2108" t="s">
        <v>47882</v>
      </c>
      <c r="O2108">
        <f>-552.49094029756 -19.4921220936183 -640.484023090337</f>
        <v>-1212.4670854815154</v>
      </c>
      <c r="P2108">
        <f>-512.535733656559 -15.2172002578691 -343.187438594619</f>
        <v>-870.94037250904717</v>
      </c>
      <c r="Q2108" t="s">
        <v>47883</v>
      </c>
      <c r="R2108" t="s">
        <v>47884</v>
      </c>
      <c r="S2108" t="s">
        <v>47885</v>
      </c>
      <c r="T2108" t="s">
        <v>47886</v>
      </c>
      <c r="U2108" t="s">
        <v>47887</v>
      </c>
      <c r="V2108" t="s">
        <v>47888</v>
      </c>
      <c r="W2108" t="s">
        <v>47889</v>
      </c>
      <c r="X2108" t="s">
        <v>47890</v>
      </c>
      <c r="Y2108" t="s">
        <v>47891</v>
      </c>
    </row>
    <row r="2109" spans="1:25" x14ac:dyDescent="0.3">
      <c r="A2109">
        <v>105400</v>
      </c>
      <c r="B2109" t="s">
        <v>47892</v>
      </c>
      <c r="C2109" t="s">
        <v>47893</v>
      </c>
      <c r="D2109" t="s">
        <v>47894</v>
      </c>
      <c r="E2109" t="s">
        <v>47895</v>
      </c>
      <c r="F2109" t="s">
        <v>47896</v>
      </c>
      <c r="G2109" t="s">
        <v>47897</v>
      </c>
      <c r="H2109" t="s">
        <v>47898</v>
      </c>
      <c r="I2109" t="s">
        <v>47899</v>
      </c>
      <c r="J2109" t="s">
        <v>47900</v>
      </c>
      <c r="K2109" t="s">
        <v>47901</v>
      </c>
      <c r="L2109" t="s">
        <v>47902</v>
      </c>
      <c r="M2109" t="s">
        <v>47903</v>
      </c>
      <c r="N2109" t="s">
        <v>47904</v>
      </c>
      <c r="O2109">
        <f>-553.996835588987 -18.365654306217 -641.357423184559</f>
        <v>-1213.719913079763</v>
      </c>
      <c r="P2109">
        <f>-512.944382499396 -15.8251579025789 -344.19025987159</f>
        <v>-872.95980027356495</v>
      </c>
      <c r="Q2109" t="s">
        <v>47905</v>
      </c>
      <c r="R2109" t="s">
        <v>47906</v>
      </c>
      <c r="S2109" t="s">
        <v>47907</v>
      </c>
      <c r="T2109" t="s">
        <v>47908</v>
      </c>
      <c r="U2109" t="s">
        <v>47909</v>
      </c>
      <c r="V2109" t="s">
        <v>47910</v>
      </c>
      <c r="W2109" t="s">
        <v>47911</v>
      </c>
      <c r="X2109" t="s">
        <v>47912</v>
      </c>
      <c r="Y2109" t="s">
        <v>47913</v>
      </c>
    </row>
    <row r="2110" spans="1:25" x14ac:dyDescent="0.3">
      <c r="A2110">
        <v>105450</v>
      </c>
      <c r="B2110" t="s">
        <v>47914</v>
      </c>
      <c r="C2110" t="s">
        <v>47915</v>
      </c>
      <c r="D2110" t="s">
        <v>47916</v>
      </c>
      <c r="E2110" t="s">
        <v>47917</v>
      </c>
      <c r="F2110" t="s">
        <v>47918</v>
      </c>
      <c r="G2110" t="s">
        <v>47919</v>
      </c>
      <c r="H2110" t="s">
        <v>47920</v>
      </c>
      <c r="I2110" t="s">
        <v>47921</v>
      </c>
      <c r="J2110" t="s">
        <v>47922</v>
      </c>
      <c r="K2110" t="s">
        <v>47923</v>
      </c>
      <c r="L2110" t="s">
        <v>47924</v>
      </c>
      <c r="M2110" t="s">
        <v>47925</v>
      </c>
      <c r="N2110" t="s">
        <v>47926</v>
      </c>
      <c r="O2110">
        <f>-555.227426116322 -17.4841758833716 -642.075260328313</f>
        <v>-1214.7868623280065</v>
      </c>
      <c r="P2110">
        <f>-513.577738979998 -15.8820420728659 -344.984865198522</f>
        <v>-874.44464625138596</v>
      </c>
      <c r="Q2110" t="s">
        <v>47927</v>
      </c>
      <c r="R2110" t="s">
        <v>47928</v>
      </c>
      <c r="S2110" t="s">
        <v>47929</v>
      </c>
      <c r="T2110" t="s">
        <v>47930</v>
      </c>
      <c r="U2110" t="s">
        <v>47931</v>
      </c>
      <c r="V2110" t="s">
        <v>47932</v>
      </c>
      <c r="W2110" t="s">
        <v>47933</v>
      </c>
      <c r="X2110" t="s">
        <v>47934</v>
      </c>
      <c r="Y2110" t="s">
        <v>47935</v>
      </c>
    </row>
    <row r="2111" spans="1:25" x14ac:dyDescent="0.3">
      <c r="A2111">
        <v>105500</v>
      </c>
      <c r="B2111" t="s">
        <v>47936</v>
      </c>
      <c r="C2111" t="s">
        <v>47937</v>
      </c>
      <c r="D2111" t="s">
        <v>47938</v>
      </c>
      <c r="E2111" t="s">
        <v>47939</v>
      </c>
      <c r="F2111" t="s">
        <v>47940</v>
      </c>
      <c r="G2111" t="s">
        <v>47941</v>
      </c>
      <c r="H2111" t="s">
        <v>47942</v>
      </c>
      <c r="I2111" t="s">
        <v>47943</v>
      </c>
      <c r="J2111" t="s">
        <v>47944</v>
      </c>
      <c r="K2111" t="s">
        <v>47945</v>
      </c>
      <c r="L2111" t="s">
        <v>47946</v>
      </c>
      <c r="M2111" t="s">
        <v>47947</v>
      </c>
      <c r="N2111" t="s">
        <v>47948</v>
      </c>
      <c r="O2111">
        <f>-555.778304269832 -17.1875216511846 -642.337061242101</f>
        <v>-1215.3028871631177</v>
      </c>
      <c r="P2111">
        <f>-513.941423878773 -15.8415581934121 -345.271634018931</f>
        <v>-875.05461609111603</v>
      </c>
      <c r="Q2111" t="s">
        <v>47949</v>
      </c>
      <c r="R2111" t="s">
        <v>47950</v>
      </c>
      <c r="S2111" t="s">
        <v>47951</v>
      </c>
      <c r="T2111" t="s">
        <v>47952</v>
      </c>
      <c r="U2111" t="s">
        <v>47953</v>
      </c>
      <c r="V2111" t="s">
        <v>47954</v>
      </c>
      <c r="W2111" t="s">
        <v>47955</v>
      </c>
      <c r="X2111" t="s">
        <v>47956</v>
      </c>
      <c r="Y2111" t="s">
        <v>47957</v>
      </c>
    </row>
    <row r="2112" spans="1:25" x14ac:dyDescent="0.3">
      <c r="A2112">
        <v>105550</v>
      </c>
      <c r="B2112" t="s">
        <v>47958</v>
      </c>
      <c r="C2112" t="s">
        <v>47959</v>
      </c>
      <c r="D2112" t="s">
        <v>47960</v>
      </c>
      <c r="E2112" t="s">
        <v>47961</v>
      </c>
      <c r="F2112" t="s">
        <v>47962</v>
      </c>
      <c r="G2112" t="s">
        <v>47963</v>
      </c>
      <c r="H2112" t="s">
        <v>47964</v>
      </c>
      <c r="I2112" t="s">
        <v>47965</v>
      </c>
      <c r="J2112" t="s">
        <v>47966</v>
      </c>
      <c r="K2112" t="s">
        <v>47967</v>
      </c>
      <c r="L2112" t="s">
        <v>47968</v>
      </c>
      <c r="M2112" t="s">
        <v>47969</v>
      </c>
      <c r="N2112" t="s">
        <v>47970</v>
      </c>
      <c r="O2112">
        <f>-556.941488147912 -16.619289071881 -642.86401353834</f>
        <v>-1216.424790758133</v>
      </c>
      <c r="P2112">
        <f>-514.797904209892 -15.7031928791878 -345.840228701344</f>
        <v>-876.34132579042375</v>
      </c>
      <c r="Q2112" t="s">
        <v>47971</v>
      </c>
      <c r="R2112" t="s">
        <v>47972</v>
      </c>
      <c r="S2112" t="s">
        <v>47973</v>
      </c>
      <c r="T2112" t="s">
        <v>47974</v>
      </c>
      <c r="U2112" t="s">
        <v>47975</v>
      </c>
      <c r="V2112" t="s">
        <v>47976</v>
      </c>
      <c r="W2112" t="s">
        <v>47977</v>
      </c>
      <c r="X2112" t="s">
        <v>47978</v>
      </c>
      <c r="Y2112" t="s">
        <v>47979</v>
      </c>
    </row>
    <row r="2113" spans="1:25" x14ac:dyDescent="0.3">
      <c r="A2113">
        <v>105600</v>
      </c>
      <c r="B2113" t="s">
        <v>47980</v>
      </c>
      <c r="C2113" t="s">
        <v>47981</v>
      </c>
      <c r="D2113" t="s">
        <v>47982</v>
      </c>
      <c r="E2113" t="s">
        <v>47983</v>
      </c>
      <c r="F2113" t="s">
        <v>47984</v>
      </c>
      <c r="G2113" t="s">
        <v>47985</v>
      </c>
      <c r="H2113" t="s">
        <v>47986</v>
      </c>
      <c r="I2113" t="s">
        <v>47987</v>
      </c>
      <c r="J2113" t="s">
        <v>47988</v>
      </c>
      <c r="K2113" t="s">
        <v>47989</v>
      </c>
      <c r="L2113" t="s">
        <v>47990</v>
      </c>
      <c r="M2113" t="s">
        <v>47991</v>
      </c>
      <c r="N2113" t="s">
        <v>47992</v>
      </c>
      <c r="O2113">
        <f>-557.528588864639 -16.437749263936 -643.106710266253</f>
        <v>-1217.073048394828</v>
      </c>
      <c r="P2113">
        <f>-515.273832814773 -15.6673110296922 -346.098404689813</f>
        <v>-877.03954853427808</v>
      </c>
      <c r="Q2113" t="s">
        <v>47993</v>
      </c>
      <c r="R2113" t="s">
        <v>47994</v>
      </c>
      <c r="S2113" t="s">
        <v>47995</v>
      </c>
      <c r="T2113" t="s">
        <v>47996</v>
      </c>
      <c r="U2113" t="s">
        <v>47997</v>
      </c>
      <c r="V2113" t="s">
        <v>47998</v>
      </c>
      <c r="W2113" t="s">
        <v>47999</v>
      </c>
      <c r="X2113" t="s">
        <v>48000</v>
      </c>
      <c r="Y2113" t="s">
        <v>48001</v>
      </c>
    </row>
    <row r="2114" spans="1:25" x14ac:dyDescent="0.3">
      <c r="A2114">
        <v>105650</v>
      </c>
      <c r="B2114" t="s">
        <v>48002</v>
      </c>
      <c r="C2114" t="s">
        <v>48003</v>
      </c>
      <c r="D2114" t="s">
        <v>48004</v>
      </c>
      <c r="E2114" t="s">
        <v>48005</v>
      </c>
      <c r="F2114" t="s">
        <v>48006</v>
      </c>
      <c r="G2114" t="s">
        <v>48007</v>
      </c>
      <c r="H2114" t="s">
        <v>48008</v>
      </c>
      <c r="I2114" t="s">
        <v>48009</v>
      </c>
      <c r="J2114" t="s">
        <v>48010</v>
      </c>
      <c r="K2114" t="s">
        <v>48011</v>
      </c>
      <c r="L2114" t="s">
        <v>48012</v>
      </c>
      <c r="M2114" t="s">
        <v>48013</v>
      </c>
      <c r="N2114" t="s">
        <v>48014</v>
      </c>
      <c r="O2114">
        <f>-558.658252952055 -16.1917950241359 -643.399587164628</f>
        <v>-1218.249635140819</v>
      </c>
      <c r="P2114">
        <f>-516.217928229045 -15.9169456268548 -346.416823595653</f>
        <v>-878.55169745155285</v>
      </c>
      <c r="Q2114" t="s">
        <v>48015</v>
      </c>
      <c r="R2114" t="s">
        <v>48016</v>
      </c>
      <c r="S2114" t="s">
        <v>48017</v>
      </c>
      <c r="T2114" t="s">
        <v>48018</v>
      </c>
      <c r="U2114" t="s">
        <v>48019</v>
      </c>
      <c r="V2114" t="s">
        <v>48020</v>
      </c>
      <c r="W2114" t="s">
        <v>48021</v>
      </c>
      <c r="X2114" t="s">
        <v>48022</v>
      </c>
      <c r="Y2114" t="s">
        <v>48023</v>
      </c>
    </row>
    <row r="2115" spans="1:25" x14ac:dyDescent="0.3">
      <c r="A2115">
        <v>105700</v>
      </c>
      <c r="B2115" t="s">
        <v>48024</v>
      </c>
      <c r="C2115" t="s">
        <v>48025</v>
      </c>
      <c r="D2115" t="s">
        <v>48026</v>
      </c>
      <c r="E2115" t="s">
        <v>48027</v>
      </c>
      <c r="F2115" t="s">
        <v>48028</v>
      </c>
      <c r="G2115" t="s">
        <v>48029</v>
      </c>
      <c r="H2115" t="s">
        <v>48030</v>
      </c>
      <c r="I2115" t="s">
        <v>48031</v>
      </c>
      <c r="J2115" t="s">
        <v>48032</v>
      </c>
      <c r="K2115" t="s">
        <v>48033</v>
      </c>
      <c r="L2115" t="s">
        <v>48034</v>
      </c>
      <c r="M2115" t="s">
        <v>48035</v>
      </c>
      <c r="N2115" t="s">
        <v>48036</v>
      </c>
      <c r="O2115">
        <f>-559.160445505418 -15.9952407548265 -643.438642447107</f>
        <v>-1218.5943287073515</v>
      </c>
      <c r="P2115">
        <f>-516.408043290163 -15.7305269823014 -346.500746930717</f>
        <v>-878.63931720318146</v>
      </c>
      <c r="Q2115" t="s">
        <v>48037</v>
      </c>
      <c r="R2115" t="s">
        <v>48038</v>
      </c>
      <c r="S2115" t="s">
        <v>48039</v>
      </c>
      <c r="T2115" t="s">
        <v>48040</v>
      </c>
      <c r="U2115" t="s">
        <v>48041</v>
      </c>
      <c r="V2115" t="s">
        <v>48042</v>
      </c>
      <c r="W2115" t="s">
        <v>48043</v>
      </c>
      <c r="X2115" t="s">
        <v>48044</v>
      </c>
      <c r="Y2115" t="s">
        <v>48045</v>
      </c>
    </row>
    <row r="2116" spans="1:25" x14ac:dyDescent="0.3">
      <c r="A2116">
        <v>105750</v>
      </c>
      <c r="B2116" t="s">
        <v>48046</v>
      </c>
      <c r="C2116" t="s">
        <v>48047</v>
      </c>
      <c r="D2116" t="s">
        <v>48048</v>
      </c>
      <c r="E2116" t="s">
        <v>48049</v>
      </c>
      <c r="F2116" t="s">
        <v>48050</v>
      </c>
      <c r="G2116" t="s">
        <v>48051</v>
      </c>
      <c r="H2116" t="s">
        <v>48052</v>
      </c>
      <c r="I2116" t="s">
        <v>48053</v>
      </c>
      <c r="J2116" t="s">
        <v>48054</v>
      </c>
      <c r="K2116" t="s">
        <v>48055</v>
      </c>
      <c r="L2116" t="s">
        <v>48056</v>
      </c>
      <c r="M2116" t="s">
        <v>48057</v>
      </c>
      <c r="N2116" t="s">
        <v>48058</v>
      </c>
      <c r="O2116">
        <f>-559.666940579376 -15.7598828415437 -643.478494671455</f>
        <v>-1218.9053180923747</v>
      </c>
      <c r="P2116">
        <f>-516.529871520565 -15.5100724869928 -346.596073404786</f>
        <v>-878.6360174123439</v>
      </c>
      <c r="Q2116" t="s">
        <v>48059</v>
      </c>
      <c r="R2116" t="s">
        <v>48060</v>
      </c>
      <c r="S2116" t="s">
        <v>48061</v>
      </c>
      <c r="T2116" t="s">
        <v>48062</v>
      </c>
      <c r="U2116" t="s">
        <v>48063</v>
      </c>
      <c r="V2116" t="s">
        <v>48064</v>
      </c>
      <c r="W2116" t="s">
        <v>48065</v>
      </c>
      <c r="X2116" t="s">
        <v>48066</v>
      </c>
      <c r="Y2116" t="s">
        <v>48067</v>
      </c>
    </row>
    <row r="2117" spans="1:25" x14ac:dyDescent="0.3">
      <c r="A2117">
        <v>105800</v>
      </c>
      <c r="B2117" t="s">
        <v>48068</v>
      </c>
      <c r="C2117" t="s">
        <v>48069</v>
      </c>
      <c r="D2117" t="s">
        <v>48070</v>
      </c>
      <c r="E2117" t="s">
        <v>48071</v>
      </c>
      <c r="F2117" t="s">
        <v>48072</v>
      </c>
      <c r="G2117" t="s">
        <v>48073</v>
      </c>
      <c r="H2117" t="s">
        <v>48074</v>
      </c>
      <c r="I2117" t="s">
        <v>48075</v>
      </c>
      <c r="J2117" t="s">
        <v>48076</v>
      </c>
      <c r="K2117" t="s">
        <v>48077</v>
      </c>
      <c r="L2117" t="s">
        <v>48078</v>
      </c>
      <c r="M2117" t="s">
        <v>48079</v>
      </c>
      <c r="N2117" t="s">
        <v>48080</v>
      </c>
      <c r="O2117">
        <f>-560.826323051504 -15.5426242370972 -643.50669875797</f>
        <v>-1219.8756460465711</v>
      </c>
      <c r="P2117">
        <f>-516.681724730331 -15.9072660998977 -346.772650961673</f>
        <v>-879.36164179190166</v>
      </c>
      <c r="Q2117" t="s">
        <v>48081</v>
      </c>
      <c r="R2117" t="s">
        <v>48082</v>
      </c>
      <c r="S2117" t="s">
        <v>48083</v>
      </c>
      <c r="T2117" t="s">
        <v>48084</v>
      </c>
      <c r="U2117" t="s">
        <v>48085</v>
      </c>
      <c r="V2117" t="s">
        <v>48086</v>
      </c>
      <c r="W2117" t="s">
        <v>48087</v>
      </c>
      <c r="X2117" t="s">
        <v>48088</v>
      </c>
      <c r="Y2117" t="s">
        <v>48089</v>
      </c>
    </row>
    <row r="2118" spans="1:25" x14ac:dyDescent="0.3">
      <c r="A2118">
        <v>105850</v>
      </c>
      <c r="B2118" t="s">
        <v>48090</v>
      </c>
      <c r="C2118" t="s">
        <v>48091</v>
      </c>
      <c r="D2118" t="s">
        <v>48092</v>
      </c>
      <c r="E2118" t="s">
        <v>48093</v>
      </c>
      <c r="F2118" t="s">
        <v>48094</v>
      </c>
      <c r="G2118" t="s">
        <v>48095</v>
      </c>
      <c r="H2118" t="s">
        <v>48096</v>
      </c>
      <c r="I2118" t="s">
        <v>48097</v>
      </c>
      <c r="J2118" t="s">
        <v>48098</v>
      </c>
      <c r="K2118" t="s">
        <v>48099</v>
      </c>
      <c r="L2118" t="s">
        <v>48100</v>
      </c>
      <c r="M2118" t="s">
        <v>48101</v>
      </c>
      <c r="N2118" t="s">
        <v>48102</v>
      </c>
      <c r="O2118">
        <f>-561.711951702515 -15.515319363486 -643.459558270202</f>
        <v>-1220.6868293362031</v>
      </c>
      <c r="P2118">
        <f>-517.185716570984 -15.6351455721208 -346.782331916232</f>
        <v>-879.60319405933683</v>
      </c>
      <c r="Q2118" t="s">
        <v>48103</v>
      </c>
      <c r="R2118" t="s">
        <v>48104</v>
      </c>
      <c r="S2118" t="s">
        <v>48105</v>
      </c>
      <c r="T2118" t="s">
        <v>48106</v>
      </c>
      <c r="U2118" t="s">
        <v>48107</v>
      </c>
      <c r="V2118" t="s">
        <v>48108</v>
      </c>
      <c r="W2118" t="s">
        <v>48109</v>
      </c>
      <c r="X2118" t="s">
        <v>48110</v>
      </c>
      <c r="Y2118" t="s">
        <v>48111</v>
      </c>
    </row>
    <row r="2119" spans="1:25" x14ac:dyDescent="0.3">
      <c r="A2119">
        <v>105900</v>
      </c>
      <c r="B2119" t="s">
        <v>48112</v>
      </c>
      <c r="C2119" t="s">
        <v>48113</v>
      </c>
      <c r="D2119" t="s">
        <v>48114</v>
      </c>
      <c r="E2119" t="s">
        <v>48115</v>
      </c>
      <c r="F2119" t="s">
        <v>48116</v>
      </c>
      <c r="G2119" t="s">
        <v>48117</v>
      </c>
      <c r="H2119" t="s">
        <v>48118</v>
      </c>
      <c r="I2119" t="s">
        <v>48119</v>
      </c>
      <c r="J2119" t="s">
        <v>48120</v>
      </c>
      <c r="K2119" t="s">
        <v>48121</v>
      </c>
      <c r="L2119" t="s">
        <v>48122</v>
      </c>
      <c r="M2119" t="s">
        <v>48123</v>
      </c>
      <c r="N2119" t="s">
        <v>48124</v>
      </c>
      <c r="O2119">
        <f>-562.12562652208 -15.5989039215742 -643.427545955981</f>
        <v>-1221.1520763996352</v>
      </c>
      <c r="P2119">
        <f>-517.401583901935 -16.0130366995538 -346.780469921515</f>
        <v>-880.19509052300396</v>
      </c>
      <c r="Q2119" t="s">
        <v>48125</v>
      </c>
      <c r="R2119" t="s">
        <v>48126</v>
      </c>
      <c r="S2119" t="s">
        <v>48127</v>
      </c>
      <c r="T2119" t="s">
        <v>48128</v>
      </c>
      <c r="U2119" t="s">
        <v>48129</v>
      </c>
      <c r="V2119" t="s">
        <v>48130</v>
      </c>
      <c r="W2119" t="s">
        <v>48131</v>
      </c>
      <c r="X2119" t="s">
        <v>48132</v>
      </c>
      <c r="Y2119" t="s">
        <v>48133</v>
      </c>
    </row>
    <row r="2120" spans="1:25" x14ac:dyDescent="0.3">
      <c r="A2120">
        <v>105950</v>
      </c>
      <c r="B2120" t="s">
        <v>48134</v>
      </c>
      <c r="C2120" t="s">
        <v>48135</v>
      </c>
      <c r="D2120" t="s">
        <v>48136</v>
      </c>
      <c r="E2120" t="s">
        <v>48137</v>
      </c>
      <c r="F2120" t="s">
        <v>48138</v>
      </c>
      <c r="G2120" t="s">
        <v>48139</v>
      </c>
      <c r="H2120" t="s">
        <v>48140</v>
      </c>
      <c r="I2120" t="s">
        <v>48141</v>
      </c>
      <c r="J2120" t="s">
        <v>48142</v>
      </c>
      <c r="K2120" t="s">
        <v>48143</v>
      </c>
      <c r="L2120" t="s">
        <v>48144</v>
      </c>
      <c r="M2120" t="s">
        <v>48145</v>
      </c>
      <c r="N2120" t="s">
        <v>48146</v>
      </c>
      <c r="O2120">
        <f>-562.55181343688 -15.6633819840367 -643.388476362655</f>
        <v>-1221.6036717835718</v>
      </c>
      <c r="P2120">
        <f>-517.813251552865 -15.9148186555358 -346.743313633997</f>
        <v>-880.47138384239781</v>
      </c>
      <c r="Q2120" t="s">
        <v>48147</v>
      </c>
      <c r="R2120" t="s">
        <v>48148</v>
      </c>
      <c r="S2120" t="s">
        <v>48149</v>
      </c>
      <c r="T2120" t="s">
        <v>48150</v>
      </c>
      <c r="U2120" t="s">
        <v>48151</v>
      </c>
      <c r="V2120" t="s">
        <v>48152</v>
      </c>
      <c r="W2120" t="s">
        <v>48153</v>
      </c>
      <c r="X2120" t="s">
        <v>48154</v>
      </c>
      <c r="Y2120" t="s">
        <v>48155</v>
      </c>
    </row>
    <row r="2121" spans="1:25" x14ac:dyDescent="0.3">
      <c r="A2121">
        <v>106000</v>
      </c>
      <c r="B2121" t="s">
        <v>48156</v>
      </c>
      <c r="C2121" t="s">
        <v>48157</v>
      </c>
      <c r="D2121" t="s">
        <v>48158</v>
      </c>
      <c r="E2121" t="s">
        <v>48159</v>
      </c>
      <c r="F2121" t="s">
        <v>48160</v>
      </c>
      <c r="G2121" t="s">
        <v>48161</v>
      </c>
      <c r="H2121" t="s">
        <v>48162</v>
      </c>
      <c r="I2121" t="s">
        <v>48163</v>
      </c>
      <c r="J2121" t="s">
        <v>48164</v>
      </c>
      <c r="K2121" t="s">
        <v>48165</v>
      </c>
      <c r="L2121" t="s">
        <v>48166</v>
      </c>
      <c r="M2121" t="s">
        <v>48167</v>
      </c>
      <c r="N2121" t="s">
        <v>48168</v>
      </c>
      <c r="O2121">
        <f>-563.313432137031 -15.8494216001152 -643.243815583291</f>
        <v>-1222.4066693204372</v>
      </c>
      <c r="P2121">
        <f>-518.998209403117 -15.6026344205895 -346.535054681123</f>
        <v>-881.13589850482958</v>
      </c>
      <c r="Q2121" t="s">
        <v>48169</v>
      </c>
      <c r="R2121" t="s">
        <v>48170</v>
      </c>
      <c r="S2121" t="s">
        <v>48171</v>
      </c>
      <c r="T2121" t="s">
        <v>48172</v>
      </c>
      <c r="U2121" t="s">
        <v>48173</v>
      </c>
      <c r="V2121" t="s">
        <v>48174</v>
      </c>
      <c r="W2121" t="s">
        <v>48175</v>
      </c>
      <c r="X2121" t="s">
        <v>48176</v>
      </c>
      <c r="Y2121" t="s">
        <v>48177</v>
      </c>
    </row>
    <row r="2122" spans="1:25" x14ac:dyDescent="0.3">
      <c r="A2122">
        <v>106050</v>
      </c>
      <c r="B2122" t="s">
        <v>48178</v>
      </c>
      <c r="C2122" t="s">
        <v>48179</v>
      </c>
      <c r="D2122" t="s">
        <v>48180</v>
      </c>
      <c r="E2122" t="s">
        <v>48181</v>
      </c>
      <c r="F2122" t="s">
        <v>48182</v>
      </c>
      <c r="G2122" t="s">
        <v>48183</v>
      </c>
      <c r="H2122" t="s">
        <v>48184</v>
      </c>
      <c r="I2122" t="s">
        <v>48185</v>
      </c>
      <c r="J2122" t="s">
        <v>48186</v>
      </c>
      <c r="K2122" t="s">
        <v>48187</v>
      </c>
      <c r="L2122" t="s">
        <v>48188</v>
      </c>
      <c r="M2122" t="s">
        <v>48189</v>
      </c>
      <c r="N2122" t="s">
        <v>48190</v>
      </c>
      <c r="O2122">
        <f>-564.359956101933 -16.0140029683469 -643.137007459553</f>
        <v>-1223.5109665298328</v>
      </c>
      <c r="P2122">
        <f>-520.105194881001 -15.5227285522642 -346.419395514844</f>
        <v>-882.04731894810925</v>
      </c>
      <c r="Q2122" t="s">
        <v>48191</v>
      </c>
      <c r="R2122" t="s">
        <v>48192</v>
      </c>
      <c r="S2122" t="s">
        <v>48193</v>
      </c>
      <c r="T2122" t="s">
        <v>48194</v>
      </c>
      <c r="U2122" t="s">
        <v>48195</v>
      </c>
      <c r="V2122" t="s">
        <v>48196</v>
      </c>
      <c r="W2122" t="s">
        <v>48197</v>
      </c>
      <c r="X2122" t="s">
        <v>48198</v>
      </c>
      <c r="Y2122" t="s">
        <v>48199</v>
      </c>
    </row>
    <row r="2123" spans="1:25" x14ac:dyDescent="0.3">
      <c r="A2123">
        <v>106100</v>
      </c>
      <c r="B2123" t="s">
        <v>48200</v>
      </c>
      <c r="C2123" t="s">
        <v>48201</v>
      </c>
      <c r="D2123" t="s">
        <v>48202</v>
      </c>
      <c r="E2123" t="s">
        <v>48203</v>
      </c>
      <c r="F2123" t="s">
        <v>48204</v>
      </c>
      <c r="G2123" t="s">
        <v>48205</v>
      </c>
      <c r="H2123" t="s">
        <v>48206</v>
      </c>
      <c r="I2123" t="s">
        <v>48207</v>
      </c>
      <c r="J2123" t="s">
        <v>48208</v>
      </c>
      <c r="K2123" t="s">
        <v>48209</v>
      </c>
      <c r="L2123" t="s">
        <v>48210</v>
      </c>
      <c r="M2123" t="s">
        <v>48211</v>
      </c>
      <c r="N2123" t="s">
        <v>48212</v>
      </c>
      <c r="O2123">
        <f>-565.073232215638 -16.0779124942715 -643.099649528566</f>
        <v>-1224.2507942384755</v>
      </c>
      <c r="P2123">
        <f>-520.670092678022 -15.5847041798563 -346.404374862972</f>
        <v>-882.65917172085028</v>
      </c>
      <c r="Q2123" t="s">
        <v>48213</v>
      </c>
      <c r="R2123" t="s">
        <v>48214</v>
      </c>
      <c r="S2123" t="s">
        <v>48215</v>
      </c>
      <c r="T2123" t="s">
        <v>48216</v>
      </c>
      <c r="U2123" t="s">
        <v>48217</v>
      </c>
      <c r="V2123" t="s">
        <v>48218</v>
      </c>
      <c r="W2123" t="s">
        <v>48219</v>
      </c>
      <c r="X2123" t="s">
        <v>48220</v>
      </c>
      <c r="Y2123" t="s">
        <v>48221</v>
      </c>
    </row>
    <row r="2124" spans="1:25" x14ac:dyDescent="0.3">
      <c r="A2124">
        <v>106150</v>
      </c>
      <c r="B2124" t="s">
        <v>48222</v>
      </c>
      <c r="C2124" t="s">
        <v>48223</v>
      </c>
      <c r="D2124" t="s">
        <v>48224</v>
      </c>
      <c r="E2124" t="s">
        <v>48225</v>
      </c>
      <c r="F2124" t="s">
        <v>48226</v>
      </c>
      <c r="G2124" t="s">
        <v>48227</v>
      </c>
      <c r="H2124" t="s">
        <v>48228</v>
      </c>
      <c r="I2124" t="s">
        <v>48229</v>
      </c>
      <c r="J2124" t="s">
        <v>48230</v>
      </c>
      <c r="K2124" t="s">
        <v>48231</v>
      </c>
      <c r="L2124" t="s">
        <v>48232</v>
      </c>
      <c r="M2124" t="s">
        <v>48233</v>
      </c>
      <c r="N2124" t="s">
        <v>48234</v>
      </c>
      <c r="O2124">
        <f>-565.920109512528 -16.1082971718608 -643.043169011792</f>
        <v>-1225.0715756961808</v>
      </c>
      <c r="P2124">
        <f>-521.179053999983 -15.6734479230006 -346.39859707672</f>
        <v>-883.25109899970357</v>
      </c>
      <c r="Q2124" t="s">
        <v>48235</v>
      </c>
      <c r="R2124" t="s">
        <v>48236</v>
      </c>
      <c r="S2124" t="s">
        <v>48237</v>
      </c>
      <c r="T2124" t="s">
        <v>48238</v>
      </c>
      <c r="U2124" t="s">
        <v>48239</v>
      </c>
      <c r="V2124" t="s">
        <v>48240</v>
      </c>
      <c r="W2124" t="s">
        <v>48241</v>
      </c>
      <c r="X2124" t="s">
        <v>48242</v>
      </c>
      <c r="Y2124" t="s">
        <v>48243</v>
      </c>
    </row>
    <row r="2125" spans="1:25" x14ac:dyDescent="0.3">
      <c r="A2125">
        <v>106200</v>
      </c>
      <c r="B2125" t="s">
        <v>48244</v>
      </c>
      <c r="C2125" t="s">
        <v>48245</v>
      </c>
      <c r="D2125" t="s">
        <v>48246</v>
      </c>
      <c r="E2125" t="s">
        <v>48247</v>
      </c>
      <c r="F2125" t="s">
        <v>48248</v>
      </c>
      <c r="G2125" t="s">
        <v>48249</v>
      </c>
      <c r="H2125" t="s">
        <v>48250</v>
      </c>
      <c r="I2125" t="s">
        <v>48251</v>
      </c>
      <c r="J2125" t="s">
        <v>48252</v>
      </c>
      <c r="K2125" t="s">
        <v>48253</v>
      </c>
      <c r="L2125" t="s">
        <v>48254</v>
      </c>
      <c r="M2125" t="s">
        <v>48255</v>
      </c>
      <c r="N2125" t="s">
        <v>48256</v>
      </c>
      <c r="O2125">
        <f>-567.420221471001 -16.1005487454934 -643.021241465592</f>
        <v>-1226.5420116820865</v>
      </c>
      <c r="P2125">
        <f>-522.102244220337 -15.6438119129609 -346.464196024103</f>
        <v>-884.21025215740087</v>
      </c>
      <c r="Q2125" t="s">
        <v>48257</v>
      </c>
      <c r="R2125" t="s">
        <v>48258</v>
      </c>
      <c r="S2125" t="s">
        <v>48259</v>
      </c>
      <c r="T2125" t="s">
        <v>48260</v>
      </c>
      <c r="U2125" t="s">
        <v>48261</v>
      </c>
      <c r="V2125" t="s">
        <v>48262</v>
      </c>
      <c r="W2125" t="s">
        <v>48263</v>
      </c>
      <c r="X2125" t="s">
        <v>48264</v>
      </c>
      <c r="Y2125" t="s">
        <v>48265</v>
      </c>
    </row>
    <row r="2126" spans="1:25" x14ac:dyDescent="0.3">
      <c r="A2126">
        <v>106250</v>
      </c>
      <c r="B2126" t="s">
        <v>48266</v>
      </c>
      <c r="C2126" t="s">
        <v>48267</v>
      </c>
      <c r="D2126" t="s">
        <v>48268</v>
      </c>
      <c r="E2126" t="s">
        <v>48269</v>
      </c>
      <c r="F2126" t="s">
        <v>48270</v>
      </c>
      <c r="G2126" t="s">
        <v>48271</v>
      </c>
      <c r="H2126" t="s">
        <v>48272</v>
      </c>
      <c r="I2126" t="s">
        <v>48273</v>
      </c>
      <c r="J2126" t="s">
        <v>48274</v>
      </c>
      <c r="K2126" t="s">
        <v>48275</v>
      </c>
      <c r="L2126" t="s">
        <v>48276</v>
      </c>
      <c r="M2126" t="s">
        <v>48277</v>
      </c>
      <c r="N2126" t="s">
        <v>48278</v>
      </c>
      <c r="O2126">
        <f>-568.182887945381 -16.1974142706715 -643.042321582617</f>
        <v>-1227.4226237986695</v>
      </c>
      <c r="P2126">
        <f>-522.555349565474 -15.6378376733969 -346.532936425541</f>
        <v>-884.72612366441194</v>
      </c>
      <c r="Q2126" t="s">
        <v>48279</v>
      </c>
      <c r="R2126" t="s">
        <v>48280</v>
      </c>
      <c r="S2126" t="s">
        <v>48281</v>
      </c>
      <c r="T2126" t="s">
        <v>48282</v>
      </c>
      <c r="U2126" t="s">
        <v>48283</v>
      </c>
      <c r="V2126" t="s">
        <v>48284</v>
      </c>
      <c r="W2126" t="s">
        <v>48285</v>
      </c>
      <c r="X2126" t="s">
        <v>48286</v>
      </c>
      <c r="Y2126" t="s">
        <v>48287</v>
      </c>
    </row>
    <row r="2127" spans="1:25" x14ac:dyDescent="0.3">
      <c r="A2127">
        <v>106300</v>
      </c>
      <c r="B2127" t="s">
        <v>48288</v>
      </c>
      <c r="C2127" t="s">
        <v>48289</v>
      </c>
      <c r="D2127" t="s">
        <v>48290</v>
      </c>
      <c r="E2127" t="s">
        <v>48291</v>
      </c>
      <c r="F2127" t="s">
        <v>48292</v>
      </c>
      <c r="G2127" t="s">
        <v>48293</v>
      </c>
      <c r="H2127" t="s">
        <v>48294</v>
      </c>
      <c r="I2127" t="s">
        <v>48295</v>
      </c>
      <c r="J2127" t="s">
        <v>48296</v>
      </c>
      <c r="K2127" t="s">
        <v>48297</v>
      </c>
      <c r="L2127" t="s">
        <v>48298</v>
      </c>
      <c r="M2127" t="s">
        <v>48299</v>
      </c>
      <c r="N2127" t="s">
        <v>48300</v>
      </c>
      <c r="O2127">
        <f>-569.630784402413 -16.5367326575138 -643.046001734417</f>
        <v>-1229.2135187943438</v>
      </c>
      <c r="P2127">
        <f>-523.321975345461 -16.4862546759409 -346.641706591263</f>
        <v>-886.44993661266494</v>
      </c>
      <c r="Q2127" t="s">
        <v>48301</v>
      </c>
      <c r="R2127" t="s">
        <v>48302</v>
      </c>
      <c r="S2127" t="s">
        <v>48303</v>
      </c>
      <c r="T2127" t="s">
        <v>48304</v>
      </c>
      <c r="U2127" t="s">
        <v>48305</v>
      </c>
      <c r="V2127" t="s">
        <v>48306</v>
      </c>
      <c r="W2127" t="s">
        <v>48307</v>
      </c>
      <c r="X2127" t="s">
        <v>48308</v>
      </c>
      <c r="Y2127" t="s">
        <v>48309</v>
      </c>
    </row>
    <row r="2128" spans="1:25" x14ac:dyDescent="0.3">
      <c r="A2128">
        <v>106350</v>
      </c>
      <c r="B2128" t="s">
        <v>48310</v>
      </c>
      <c r="C2128" t="s">
        <v>48311</v>
      </c>
      <c r="D2128" t="s">
        <v>48312</v>
      </c>
      <c r="E2128" t="s">
        <v>48313</v>
      </c>
      <c r="F2128" t="s">
        <v>48314</v>
      </c>
      <c r="G2128" t="s">
        <v>48315</v>
      </c>
      <c r="H2128" t="s">
        <v>48316</v>
      </c>
      <c r="I2128" t="s">
        <v>48317</v>
      </c>
      <c r="J2128" t="s">
        <v>48318</v>
      </c>
      <c r="K2128" t="s">
        <v>48319</v>
      </c>
      <c r="L2128" t="s">
        <v>48320</v>
      </c>
      <c r="M2128" t="s">
        <v>48321</v>
      </c>
      <c r="N2128" t="s">
        <v>48322</v>
      </c>
      <c r="O2128">
        <f>-570.412265703126 -16.6648310765966 -643.046846052419</f>
        <v>-1230.1239428321414</v>
      </c>
      <c r="P2128">
        <f>-523.800281447381 -16.874519855276 -346.690167668659</f>
        <v>-887.3649689713161</v>
      </c>
      <c r="Q2128" t="s">
        <v>48323</v>
      </c>
      <c r="R2128" t="s">
        <v>48324</v>
      </c>
      <c r="S2128" t="s">
        <v>48325</v>
      </c>
      <c r="T2128" t="s">
        <v>48326</v>
      </c>
      <c r="U2128" t="s">
        <v>48327</v>
      </c>
      <c r="V2128" t="s">
        <v>48328</v>
      </c>
      <c r="W2128" t="s">
        <v>48329</v>
      </c>
      <c r="X2128" t="s">
        <v>48330</v>
      </c>
      <c r="Y2128" t="s">
        <v>48331</v>
      </c>
    </row>
    <row r="2129" spans="1:25" x14ac:dyDescent="0.3">
      <c r="A2129">
        <v>106400</v>
      </c>
      <c r="B2129" t="s">
        <v>48332</v>
      </c>
      <c r="C2129" t="s">
        <v>48333</v>
      </c>
      <c r="D2129" t="s">
        <v>48334</v>
      </c>
      <c r="E2129" t="s">
        <v>48335</v>
      </c>
      <c r="F2129" t="s">
        <v>48336</v>
      </c>
      <c r="G2129" t="s">
        <v>48337</v>
      </c>
      <c r="H2129" t="s">
        <v>48338</v>
      </c>
      <c r="I2129" t="s">
        <v>48339</v>
      </c>
      <c r="J2129" t="s">
        <v>48340</v>
      </c>
      <c r="K2129" t="s">
        <v>48341</v>
      </c>
      <c r="L2129" t="s">
        <v>48342</v>
      </c>
      <c r="M2129" t="s">
        <v>48343</v>
      </c>
      <c r="N2129" t="s">
        <v>48344</v>
      </c>
      <c r="O2129">
        <f>-571.920185671824 -16.9017840025106 -643.067055713789</f>
        <v>-1231.8890253881236</v>
      </c>
      <c r="P2129">
        <f>-525.035850746207 -17.4120033875722 -346.753732372542</f>
        <v>-889.20158650632118</v>
      </c>
      <c r="Q2129" t="s">
        <v>48345</v>
      </c>
      <c r="R2129" t="s">
        <v>48346</v>
      </c>
      <c r="S2129" t="s">
        <v>48347</v>
      </c>
      <c r="T2129" t="s">
        <v>48348</v>
      </c>
      <c r="U2129" t="s">
        <v>48349</v>
      </c>
      <c r="V2129" t="s">
        <v>48350</v>
      </c>
      <c r="W2129" t="s">
        <v>48351</v>
      </c>
      <c r="X2129" t="s">
        <v>48352</v>
      </c>
      <c r="Y2129" t="s">
        <v>48353</v>
      </c>
    </row>
    <row r="2130" spans="1:25" x14ac:dyDescent="0.3">
      <c r="A2130">
        <v>106450</v>
      </c>
      <c r="B2130" t="s">
        <v>48354</v>
      </c>
      <c r="C2130" t="s">
        <v>48355</v>
      </c>
      <c r="D2130" t="s">
        <v>48356</v>
      </c>
      <c r="E2130" t="s">
        <v>48357</v>
      </c>
      <c r="F2130" t="s">
        <v>48358</v>
      </c>
      <c r="G2130" t="s">
        <v>48359</v>
      </c>
      <c r="H2130" t="s">
        <v>48360</v>
      </c>
      <c r="I2130" t="s">
        <v>48361</v>
      </c>
      <c r="J2130" t="s">
        <v>48362</v>
      </c>
      <c r="K2130" t="s">
        <v>48363</v>
      </c>
      <c r="L2130" t="s">
        <v>48364</v>
      </c>
      <c r="M2130" t="s">
        <v>48365</v>
      </c>
      <c r="N2130" t="s">
        <v>48366</v>
      </c>
      <c r="O2130">
        <f>-572.627653010998 -17.0288078617746 -643.134046698076</f>
        <v>-1232.7905075708486</v>
      </c>
      <c r="P2130">
        <f>-525.705624735592 -17.7183575155289 -346.827070557435</f>
        <v>-890.25105280855587</v>
      </c>
      <c r="Q2130" t="s">
        <v>48367</v>
      </c>
      <c r="R2130" t="s">
        <v>48368</v>
      </c>
      <c r="S2130" t="s">
        <v>48369</v>
      </c>
      <c r="T2130" t="s">
        <v>48370</v>
      </c>
      <c r="U2130" t="s">
        <v>48371</v>
      </c>
      <c r="V2130" t="s">
        <v>48372</v>
      </c>
      <c r="W2130" t="s">
        <v>48373</v>
      </c>
      <c r="X2130" t="s">
        <v>48374</v>
      </c>
      <c r="Y2130" t="s">
        <v>48375</v>
      </c>
    </row>
    <row r="2131" spans="1:25" x14ac:dyDescent="0.3">
      <c r="A2131">
        <v>106500</v>
      </c>
      <c r="B2131" t="s">
        <v>48376</v>
      </c>
      <c r="C2131" t="s">
        <v>48377</v>
      </c>
      <c r="D2131" t="s">
        <v>48378</v>
      </c>
      <c r="E2131" t="s">
        <v>48379</v>
      </c>
      <c r="F2131" t="s">
        <v>48380</v>
      </c>
      <c r="G2131" t="s">
        <v>48381</v>
      </c>
      <c r="H2131" t="s">
        <v>48382</v>
      </c>
      <c r="I2131" t="s">
        <v>48383</v>
      </c>
      <c r="J2131" t="s">
        <v>48384</v>
      </c>
      <c r="K2131" t="s">
        <v>48385</v>
      </c>
      <c r="L2131" t="s">
        <v>48386</v>
      </c>
      <c r="M2131" t="s">
        <v>48387</v>
      </c>
      <c r="N2131" t="s">
        <v>48388</v>
      </c>
      <c r="O2131">
        <f>-574.010069347048 -17.2900433142872 -643.209242882951</f>
        <v>-1234.5093555442863</v>
      </c>
      <c r="P2131">
        <f>-527.030372386542 -18.1749839695512 -346.911852200514</f>
        <v>-892.11720855660724</v>
      </c>
      <c r="Q2131" t="s">
        <v>48389</v>
      </c>
      <c r="R2131" t="s">
        <v>48390</v>
      </c>
      <c r="S2131" t="s">
        <v>48391</v>
      </c>
      <c r="T2131" t="s">
        <v>48392</v>
      </c>
      <c r="U2131" t="s">
        <v>48393</v>
      </c>
      <c r="V2131" t="s">
        <v>48394</v>
      </c>
      <c r="W2131" t="s">
        <v>48395</v>
      </c>
      <c r="X2131" t="s">
        <v>48396</v>
      </c>
      <c r="Y2131" t="s">
        <v>48397</v>
      </c>
    </row>
    <row r="2132" spans="1:25" x14ac:dyDescent="0.3">
      <c r="A2132">
        <v>106550</v>
      </c>
      <c r="B2132" t="s">
        <v>48398</v>
      </c>
      <c r="C2132" t="s">
        <v>48399</v>
      </c>
      <c r="D2132" t="s">
        <v>48400</v>
      </c>
      <c r="E2132" t="s">
        <v>48401</v>
      </c>
      <c r="F2132" t="s">
        <v>48402</v>
      </c>
      <c r="G2132" t="s">
        <v>48403</v>
      </c>
      <c r="H2132" t="s">
        <v>48404</v>
      </c>
      <c r="I2132" t="s">
        <v>48405</v>
      </c>
      <c r="J2132" t="s">
        <v>48406</v>
      </c>
      <c r="K2132" t="s">
        <v>48407</v>
      </c>
      <c r="L2132" t="s">
        <v>48408</v>
      </c>
      <c r="M2132" t="s">
        <v>48409</v>
      </c>
      <c r="N2132" t="s">
        <v>48410</v>
      </c>
      <c r="O2132">
        <f>-574.83485725843 -17.3670867259527 -643.27420979683</f>
        <v>-1235.4761537812128</v>
      </c>
      <c r="P2132">
        <f>-527.634775123922 -18.4532551350985 -347.012474236701</f>
        <v>-893.10050449572157</v>
      </c>
      <c r="Q2132" t="s">
        <v>48411</v>
      </c>
      <c r="R2132" t="s">
        <v>48412</v>
      </c>
      <c r="S2132" t="s">
        <v>48413</v>
      </c>
      <c r="T2132" t="s">
        <v>48414</v>
      </c>
      <c r="U2132" t="s">
        <v>48415</v>
      </c>
      <c r="V2132" t="s">
        <v>48416</v>
      </c>
      <c r="W2132" t="s">
        <v>48417</v>
      </c>
      <c r="X2132" t="s">
        <v>48418</v>
      </c>
      <c r="Y2132" t="s">
        <v>48419</v>
      </c>
    </row>
    <row r="2133" spans="1:25" x14ac:dyDescent="0.3">
      <c r="A2133">
        <v>106600</v>
      </c>
      <c r="B2133" t="s">
        <v>48398</v>
      </c>
      <c r="C2133" t="s">
        <v>48399</v>
      </c>
      <c r="D2133" t="s">
        <v>48400</v>
      </c>
      <c r="E2133" t="s">
        <v>48401</v>
      </c>
      <c r="F2133" t="s">
        <v>48402</v>
      </c>
      <c r="G2133" t="s">
        <v>48403</v>
      </c>
      <c r="H2133" t="s">
        <v>48404</v>
      </c>
      <c r="I2133" t="s">
        <v>48405</v>
      </c>
      <c r="J2133" t="s">
        <v>48406</v>
      </c>
      <c r="K2133" t="s">
        <v>48407</v>
      </c>
      <c r="L2133" t="s">
        <v>48408</v>
      </c>
      <c r="M2133" t="s">
        <v>48409</v>
      </c>
      <c r="N2133" t="s">
        <v>48410</v>
      </c>
      <c r="O2133">
        <f>-574.83485725843 -17.3670867259527 -643.27420979683</f>
        <v>-1235.4761537812128</v>
      </c>
      <c r="P2133">
        <f>-527.634775123922 -18.4532551350985 -347.012474236701</f>
        <v>-893.10050449572157</v>
      </c>
      <c r="Q2133" t="s">
        <v>48411</v>
      </c>
      <c r="R2133" t="s">
        <v>48412</v>
      </c>
      <c r="S2133" t="s">
        <v>48413</v>
      </c>
      <c r="T2133" t="s">
        <v>48414</v>
      </c>
      <c r="U2133" t="s">
        <v>48415</v>
      </c>
      <c r="V2133" t="s">
        <v>48416</v>
      </c>
      <c r="W2133" t="s">
        <v>48417</v>
      </c>
      <c r="X2133" t="s">
        <v>48418</v>
      </c>
      <c r="Y2133" t="s">
        <v>48419</v>
      </c>
    </row>
    <row r="2134" spans="1:25" x14ac:dyDescent="0.3">
      <c r="A2134">
        <v>106650</v>
      </c>
      <c r="B2134" t="s">
        <v>48420</v>
      </c>
      <c r="C2134" t="s">
        <v>48421</v>
      </c>
      <c r="D2134" t="s">
        <v>48422</v>
      </c>
      <c r="E2134" t="s">
        <v>48423</v>
      </c>
      <c r="F2134" t="s">
        <v>48424</v>
      </c>
      <c r="G2134" t="s">
        <v>48425</v>
      </c>
      <c r="H2134" t="s">
        <v>48426</v>
      </c>
      <c r="I2134" t="s">
        <v>48427</v>
      </c>
      <c r="J2134" t="s">
        <v>48428</v>
      </c>
      <c r="K2134" t="s">
        <v>48429</v>
      </c>
      <c r="L2134" t="s">
        <v>48430</v>
      </c>
      <c r="M2134" t="s">
        <v>48431</v>
      </c>
      <c r="N2134" t="s">
        <v>48432</v>
      </c>
      <c r="O2134">
        <f>-575.537838774675 -17.4696168318317 -643.364070263242</f>
        <v>-1236.3715258697487</v>
      </c>
      <c r="P2134">
        <f>-528.299502854303 -18.589847656275 -347.108704542087</f>
        <v>-893.99805505266499</v>
      </c>
      <c r="Q2134" t="s">
        <v>48433</v>
      </c>
      <c r="R2134" t="s">
        <v>48434</v>
      </c>
      <c r="S2134" t="s">
        <v>48435</v>
      </c>
      <c r="T2134" t="s">
        <v>48436</v>
      </c>
      <c r="U2134" t="s">
        <v>48437</v>
      </c>
      <c r="V2134" t="s">
        <v>48438</v>
      </c>
      <c r="W2134" t="s">
        <v>48439</v>
      </c>
      <c r="X2134" t="s">
        <v>48440</v>
      </c>
      <c r="Y2134" t="s">
        <v>48441</v>
      </c>
    </row>
    <row r="2135" spans="1:25" x14ac:dyDescent="0.3">
      <c r="A2135">
        <v>106700</v>
      </c>
      <c r="B2135" t="s">
        <v>48420</v>
      </c>
      <c r="C2135" t="s">
        <v>48421</v>
      </c>
      <c r="D2135" t="s">
        <v>48422</v>
      </c>
      <c r="E2135" t="s">
        <v>48423</v>
      </c>
      <c r="F2135" t="s">
        <v>48424</v>
      </c>
      <c r="G2135" t="s">
        <v>48425</v>
      </c>
      <c r="H2135" t="s">
        <v>48426</v>
      </c>
      <c r="I2135" t="s">
        <v>48427</v>
      </c>
      <c r="J2135" t="s">
        <v>48428</v>
      </c>
      <c r="K2135" t="s">
        <v>48429</v>
      </c>
      <c r="L2135" t="s">
        <v>48430</v>
      </c>
      <c r="M2135" t="s">
        <v>48431</v>
      </c>
      <c r="N2135" t="s">
        <v>48432</v>
      </c>
      <c r="O2135">
        <f>-575.537838774675 -17.4696168318317 -643.364070263242</f>
        <v>-1236.3715258697487</v>
      </c>
      <c r="P2135">
        <f>-528.299502854303 -18.589847656275 -347.108704542087</f>
        <v>-893.99805505266499</v>
      </c>
      <c r="Q2135" t="s">
        <v>48433</v>
      </c>
      <c r="R2135" t="s">
        <v>48434</v>
      </c>
      <c r="S2135" t="s">
        <v>48435</v>
      </c>
      <c r="T2135" t="s">
        <v>48436</v>
      </c>
      <c r="U2135" t="s">
        <v>48437</v>
      </c>
      <c r="V2135" t="s">
        <v>48438</v>
      </c>
      <c r="W2135" t="s">
        <v>48439</v>
      </c>
      <c r="X2135" t="s">
        <v>48440</v>
      </c>
      <c r="Y2135" t="s">
        <v>48441</v>
      </c>
    </row>
    <row r="2136" spans="1:25" x14ac:dyDescent="0.3">
      <c r="A2136">
        <v>106750</v>
      </c>
      <c r="B2136" t="s">
        <v>48420</v>
      </c>
      <c r="C2136" t="s">
        <v>48421</v>
      </c>
      <c r="D2136" t="s">
        <v>48422</v>
      </c>
      <c r="E2136" t="s">
        <v>48423</v>
      </c>
      <c r="F2136" t="s">
        <v>48424</v>
      </c>
      <c r="G2136" t="s">
        <v>48425</v>
      </c>
      <c r="H2136" t="s">
        <v>48426</v>
      </c>
      <c r="I2136" t="s">
        <v>48427</v>
      </c>
      <c r="J2136" t="s">
        <v>48428</v>
      </c>
      <c r="K2136" t="s">
        <v>48429</v>
      </c>
      <c r="L2136" t="s">
        <v>48430</v>
      </c>
      <c r="M2136" t="s">
        <v>48431</v>
      </c>
      <c r="N2136" t="s">
        <v>48432</v>
      </c>
      <c r="O2136">
        <f>-575.537838774675 -17.4696168318317 -643.364070263242</f>
        <v>-1236.3715258697487</v>
      </c>
      <c r="P2136">
        <f>-528.299502854303 -18.589847656275 -347.108704542087</f>
        <v>-893.99805505266499</v>
      </c>
      <c r="Q2136" t="s">
        <v>48433</v>
      </c>
      <c r="R2136" t="s">
        <v>48434</v>
      </c>
      <c r="S2136" t="s">
        <v>48435</v>
      </c>
      <c r="T2136" t="s">
        <v>48436</v>
      </c>
      <c r="U2136" t="s">
        <v>48437</v>
      </c>
      <c r="V2136" t="s">
        <v>48438</v>
      </c>
      <c r="W2136" t="s">
        <v>48439</v>
      </c>
      <c r="X2136" t="s">
        <v>48440</v>
      </c>
      <c r="Y2136" t="s">
        <v>48441</v>
      </c>
    </row>
    <row r="2137" spans="1:25" x14ac:dyDescent="0.3">
      <c r="A2137">
        <v>106800</v>
      </c>
      <c r="B2137" t="s">
        <v>48442</v>
      </c>
      <c r="C2137" t="s">
        <v>48443</v>
      </c>
      <c r="D2137" t="s">
        <v>48444</v>
      </c>
      <c r="E2137" t="s">
        <v>48445</v>
      </c>
      <c r="F2137" t="s">
        <v>48446</v>
      </c>
      <c r="G2137" t="s">
        <v>48447</v>
      </c>
      <c r="H2137" t="s">
        <v>48448</v>
      </c>
      <c r="I2137" t="s">
        <v>48449</v>
      </c>
      <c r="J2137" t="s">
        <v>48450</v>
      </c>
      <c r="K2137" t="s">
        <v>48451</v>
      </c>
      <c r="L2137" t="s">
        <v>48452</v>
      </c>
      <c r="M2137" t="s">
        <v>48453</v>
      </c>
      <c r="N2137" t="s">
        <v>48454</v>
      </c>
      <c r="O2137">
        <f>-578.768327050529 -17.6401991364712 -643.754687421041</f>
        <v>-1240.1632136080411</v>
      </c>
      <c r="P2137">
        <f>-530.714307041659 -17.68384234679 -347.628391748249</f>
        <v>-896.02654113669803</v>
      </c>
      <c r="Q2137" t="s">
        <v>48455</v>
      </c>
      <c r="R2137" t="s">
        <v>48456</v>
      </c>
      <c r="S2137" t="s">
        <v>48457</v>
      </c>
      <c r="T2137" t="s">
        <v>48458</v>
      </c>
      <c r="U2137" t="s">
        <v>48459</v>
      </c>
      <c r="V2137" t="s">
        <v>48460</v>
      </c>
      <c r="W2137" t="s">
        <v>48461</v>
      </c>
      <c r="X2137" t="s">
        <v>48462</v>
      </c>
      <c r="Y2137" t="s">
        <v>48463</v>
      </c>
    </row>
    <row r="2138" spans="1:25" x14ac:dyDescent="0.3">
      <c r="A2138">
        <v>106850</v>
      </c>
      <c r="B2138" t="s">
        <v>48464</v>
      </c>
      <c r="C2138" t="s">
        <v>48465</v>
      </c>
      <c r="D2138" t="s">
        <v>48466</v>
      </c>
      <c r="E2138" t="s">
        <v>48467</v>
      </c>
      <c r="F2138" t="s">
        <v>48468</v>
      </c>
      <c r="G2138" t="s">
        <v>48469</v>
      </c>
      <c r="H2138" t="s">
        <v>48470</v>
      </c>
      <c r="I2138" t="s">
        <v>48471</v>
      </c>
      <c r="J2138" t="s">
        <v>48472</v>
      </c>
      <c r="K2138" t="s">
        <v>48473</v>
      </c>
      <c r="L2138" t="s">
        <v>48474</v>
      </c>
      <c r="M2138" t="s">
        <v>48475</v>
      </c>
      <c r="N2138" t="s">
        <v>48476</v>
      </c>
      <c r="O2138">
        <f>-578.99552425963 -17.5329228980343 -643.886821241036</f>
        <v>-1240.4152683987004</v>
      </c>
      <c r="P2138">
        <f>-530.673939971269 -17.8025853602339 -347.8041883563</f>
        <v>-896.28071368780297</v>
      </c>
      <c r="Q2138" t="s">
        <v>48477</v>
      </c>
      <c r="R2138" t="s">
        <v>48478</v>
      </c>
      <c r="S2138" t="s">
        <v>48479</v>
      </c>
      <c r="T2138" t="s">
        <v>48480</v>
      </c>
      <c r="U2138" t="s">
        <v>48481</v>
      </c>
      <c r="V2138" t="s">
        <v>48482</v>
      </c>
      <c r="W2138" t="s">
        <v>48483</v>
      </c>
      <c r="X2138" t="s">
        <v>48484</v>
      </c>
      <c r="Y2138" t="s">
        <v>48485</v>
      </c>
    </row>
    <row r="2139" spans="1:25" x14ac:dyDescent="0.3">
      <c r="A2139">
        <v>106900</v>
      </c>
      <c r="B2139" t="s">
        <v>48486</v>
      </c>
      <c r="C2139" t="s">
        <v>48487</v>
      </c>
      <c r="D2139" t="s">
        <v>48488</v>
      </c>
      <c r="E2139" t="s">
        <v>48489</v>
      </c>
      <c r="F2139" t="s">
        <v>48490</v>
      </c>
      <c r="G2139" t="s">
        <v>48491</v>
      </c>
      <c r="H2139" t="s">
        <v>48492</v>
      </c>
      <c r="I2139" t="s">
        <v>48493</v>
      </c>
      <c r="J2139" t="s">
        <v>48494</v>
      </c>
      <c r="K2139" t="s">
        <v>48495</v>
      </c>
      <c r="L2139" t="s">
        <v>48496</v>
      </c>
      <c r="M2139" t="s">
        <v>48497</v>
      </c>
      <c r="N2139" t="s">
        <v>48498</v>
      </c>
      <c r="O2139">
        <f>-579.119429484631 -17.2057325421945 -644.185424441863</f>
        <v>-1240.5105864686884</v>
      </c>
      <c r="P2139">
        <f>-530.854599440489 -17.7550062004241 -348.093982496686</f>
        <v>-896.70358813759913</v>
      </c>
      <c r="Q2139" t="s">
        <v>48499</v>
      </c>
      <c r="R2139" t="s">
        <v>48500</v>
      </c>
      <c r="S2139" t="s">
        <v>48501</v>
      </c>
      <c r="T2139" t="s">
        <v>48502</v>
      </c>
      <c r="U2139" t="s">
        <v>48503</v>
      </c>
      <c r="V2139" t="s">
        <v>48504</v>
      </c>
      <c r="W2139" t="s">
        <v>48505</v>
      </c>
      <c r="X2139" t="s">
        <v>48506</v>
      </c>
      <c r="Y2139" t="s">
        <v>48507</v>
      </c>
    </row>
    <row r="2140" spans="1:25" x14ac:dyDescent="0.3">
      <c r="A2140">
        <v>106950</v>
      </c>
      <c r="B2140" t="s">
        <v>48508</v>
      </c>
      <c r="C2140" t="s">
        <v>48509</v>
      </c>
      <c r="D2140" t="s">
        <v>48510</v>
      </c>
      <c r="E2140" t="s">
        <v>48511</v>
      </c>
      <c r="F2140" t="s">
        <v>48512</v>
      </c>
      <c r="G2140" t="s">
        <v>48513</v>
      </c>
      <c r="H2140" t="s">
        <v>48514</v>
      </c>
      <c r="I2140" t="s">
        <v>48515</v>
      </c>
      <c r="J2140" t="s">
        <v>48516</v>
      </c>
      <c r="K2140" t="s">
        <v>48517</v>
      </c>
      <c r="L2140" t="s">
        <v>48518</v>
      </c>
      <c r="M2140" t="s">
        <v>48519</v>
      </c>
      <c r="N2140" t="s">
        <v>48520</v>
      </c>
      <c r="O2140">
        <f>-578.992831073971 -17.0207976285044 -644.400848932166</f>
        <v>-1240.4144776346416</v>
      </c>
      <c r="P2140">
        <f>-530.68502542074 -17.9816916628492 -348.317232374626</f>
        <v>-896.98394945821519</v>
      </c>
      <c r="Q2140" t="s">
        <v>48521</v>
      </c>
      <c r="R2140" t="s">
        <v>48522</v>
      </c>
      <c r="S2140" t="s">
        <v>48523</v>
      </c>
      <c r="T2140" t="s">
        <v>48524</v>
      </c>
      <c r="U2140" t="s">
        <v>48525</v>
      </c>
      <c r="V2140" t="s">
        <v>48526</v>
      </c>
      <c r="W2140" t="s">
        <v>48527</v>
      </c>
      <c r="X2140" t="s">
        <v>48528</v>
      </c>
      <c r="Y2140" t="s">
        <v>48529</v>
      </c>
    </row>
    <row r="2141" spans="1:25" x14ac:dyDescent="0.3">
      <c r="A2141">
        <v>107000</v>
      </c>
      <c r="B2141" t="s">
        <v>48530</v>
      </c>
      <c r="C2141" t="s">
        <v>48531</v>
      </c>
      <c r="D2141" t="s">
        <v>48532</v>
      </c>
      <c r="E2141" t="s">
        <v>48533</v>
      </c>
      <c r="F2141" t="s">
        <v>48534</v>
      </c>
      <c r="G2141" t="s">
        <v>48535</v>
      </c>
      <c r="H2141" t="s">
        <v>48536</v>
      </c>
      <c r="I2141" t="s">
        <v>48537</v>
      </c>
      <c r="J2141" t="s">
        <v>48538</v>
      </c>
      <c r="K2141" t="s">
        <v>48539</v>
      </c>
      <c r="L2141" t="s">
        <v>48540</v>
      </c>
      <c r="M2141" t="s">
        <v>48541</v>
      </c>
      <c r="N2141" t="s">
        <v>48542</v>
      </c>
      <c r="O2141">
        <f>-578.086196574389 -16.3687386836887 -644.875836880767</f>
        <v>-1239.3307721388446</v>
      </c>
      <c r="P2141">
        <f>-530.365614859484 -17.5451824838751 -348.697895587669</f>
        <v>-896.60869293102814</v>
      </c>
      <c r="Q2141" t="s">
        <v>48543</v>
      </c>
      <c r="R2141" t="s">
        <v>48544</v>
      </c>
      <c r="S2141" t="s">
        <v>48545</v>
      </c>
      <c r="T2141" t="s">
        <v>48546</v>
      </c>
      <c r="U2141" t="s">
        <v>48547</v>
      </c>
      <c r="V2141" t="s">
        <v>48548</v>
      </c>
      <c r="W2141" t="s">
        <v>48549</v>
      </c>
      <c r="X2141" t="s">
        <v>48550</v>
      </c>
      <c r="Y2141" t="s">
        <v>48551</v>
      </c>
    </row>
    <row r="2142" spans="1:25" x14ac:dyDescent="0.3">
      <c r="A2142">
        <v>107050</v>
      </c>
      <c r="B2142" t="s">
        <v>48552</v>
      </c>
      <c r="C2142" t="s">
        <v>48553</v>
      </c>
      <c r="D2142" t="s">
        <v>48554</v>
      </c>
      <c r="E2142" t="s">
        <v>48555</v>
      </c>
      <c r="F2142" t="s">
        <v>48556</v>
      </c>
      <c r="G2142" t="s">
        <v>48557</v>
      </c>
      <c r="H2142" t="s">
        <v>48558</v>
      </c>
      <c r="I2142" t="s">
        <v>48559</v>
      </c>
      <c r="J2142" t="s">
        <v>48560</v>
      </c>
      <c r="K2142" t="s">
        <v>48561</v>
      </c>
      <c r="L2142" t="s">
        <v>48562</v>
      </c>
      <c r="M2142" t="s">
        <v>48563</v>
      </c>
      <c r="N2142" t="s">
        <v>48564</v>
      </c>
      <c r="O2142">
        <f>-576.858181707039 -15.9079578235519 -645.293240027246</f>
        <v>-1238.059379557837</v>
      </c>
      <c r="P2142">
        <f>-529.596304651488 -17.3674492202258 -349.043121632807</f>
        <v>-896.00687550452085</v>
      </c>
      <c r="Q2142" t="s">
        <v>48565</v>
      </c>
      <c r="R2142" t="s">
        <v>48566</v>
      </c>
      <c r="S2142" t="s">
        <v>48567</v>
      </c>
      <c r="T2142" t="s">
        <v>48568</v>
      </c>
      <c r="U2142" t="s">
        <v>48569</v>
      </c>
      <c r="V2142" t="s">
        <v>48570</v>
      </c>
      <c r="W2142" t="s">
        <v>48571</v>
      </c>
      <c r="X2142" t="s">
        <v>48572</v>
      </c>
      <c r="Y2142" t="s">
        <v>48573</v>
      </c>
    </row>
    <row r="2143" spans="1:25" x14ac:dyDescent="0.3">
      <c r="A2143">
        <v>107100</v>
      </c>
      <c r="B2143" t="s">
        <v>48574</v>
      </c>
      <c r="C2143" t="s">
        <v>48575</v>
      </c>
      <c r="D2143" t="s">
        <v>48576</v>
      </c>
      <c r="E2143" t="s">
        <v>48577</v>
      </c>
      <c r="F2143" t="s">
        <v>48578</v>
      </c>
      <c r="G2143" t="s">
        <v>48579</v>
      </c>
      <c r="H2143" t="s">
        <v>48580</v>
      </c>
      <c r="I2143" t="s">
        <v>48581</v>
      </c>
      <c r="J2143" t="s">
        <v>48582</v>
      </c>
      <c r="K2143" t="s">
        <v>48583</v>
      </c>
      <c r="L2143" t="s">
        <v>48584</v>
      </c>
      <c r="M2143" t="s">
        <v>48585</v>
      </c>
      <c r="N2143" t="s">
        <v>48586</v>
      </c>
      <c r="O2143">
        <f>-576.130195446456 -15.6787247274394 -645.433259351123</f>
        <v>-1237.2421795250184</v>
      </c>
      <c r="P2143">
        <f>-529.026642861551 -17.2474567090749 -349.158325265854</f>
        <v>-895.43242483647987</v>
      </c>
      <c r="Q2143" t="s">
        <v>48587</v>
      </c>
      <c r="R2143" t="s">
        <v>48588</v>
      </c>
      <c r="S2143" t="s">
        <v>48589</v>
      </c>
      <c r="T2143" t="s">
        <v>48590</v>
      </c>
      <c r="U2143" t="s">
        <v>48591</v>
      </c>
      <c r="V2143" t="s">
        <v>48592</v>
      </c>
      <c r="W2143" t="s">
        <v>48593</v>
      </c>
      <c r="X2143" t="s">
        <v>48594</v>
      </c>
      <c r="Y2143" t="s">
        <v>48595</v>
      </c>
    </row>
    <row r="2144" spans="1:25" x14ac:dyDescent="0.3">
      <c r="A2144">
        <v>107150</v>
      </c>
      <c r="B2144" t="s">
        <v>48596</v>
      </c>
      <c r="C2144" t="s">
        <v>48597</v>
      </c>
      <c r="D2144" t="s">
        <v>48598</v>
      </c>
      <c r="E2144" t="s">
        <v>48599</v>
      </c>
      <c r="F2144" t="s">
        <v>48600</v>
      </c>
      <c r="G2144" t="s">
        <v>48601</v>
      </c>
      <c r="H2144" t="s">
        <v>48602</v>
      </c>
      <c r="I2144" t="s">
        <v>48603</v>
      </c>
      <c r="J2144" t="s">
        <v>48604</v>
      </c>
      <c r="K2144" t="s">
        <v>48605</v>
      </c>
      <c r="L2144" t="s">
        <v>48606</v>
      </c>
      <c r="M2144" t="s">
        <v>48607</v>
      </c>
      <c r="N2144" t="s">
        <v>48608</v>
      </c>
      <c r="O2144">
        <f>-575.447019292799 -15.4315132304262 -645.574351052114</f>
        <v>-1236.4528835753392</v>
      </c>
      <c r="P2144">
        <f>-528.536591051745 -17.0825963317982 -349.269276648197</f>
        <v>-894.88846403174011</v>
      </c>
      <c r="Q2144" t="s">
        <v>48609</v>
      </c>
      <c r="R2144" t="s">
        <v>48610</v>
      </c>
      <c r="S2144" t="s">
        <v>48611</v>
      </c>
      <c r="T2144" t="s">
        <v>48612</v>
      </c>
      <c r="U2144" t="s">
        <v>48613</v>
      </c>
      <c r="V2144" t="s">
        <v>48614</v>
      </c>
      <c r="W2144" t="s">
        <v>48615</v>
      </c>
      <c r="X2144" t="s">
        <v>48616</v>
      </c>
      <c r="Y2144" t="s">
        <v>48617</v>
      </c>
    </row>
    <row r="2145" spans="1:25" x14ac:dyDescent="0.3">
      <c r="A2145">
        <v>107200</v>
      </c>
      <c r="B2145" t="s">
        <v>48618</v>
      </c>
      <c r="C2145" t="s">
        <v>48619</v>
      </c>
      <c r="D2145" t="s">
        <v>48620</v>
      </c>
      <c r="E2145" t="s">
        <v>48621</v>
      </c>
      <c r="F2145" t="s">
        <v>48622</v>
      </c>
      <c r="G2145" t="s">
        <v>48623</v>
      </c>
      <c r="H2145" t="s">
        <v>48624</v>
      </c>
      <c r="I2145" t="s">
        <v>48625</v>
      </c>
      <c r="J2145" t="s">
        <v>48626</v>
      </c>
      <c r="K2145" t="s">
        <v>48627</v>
      </c>
      <c r="L2145" t="s">
        <v>48628</v>
      </c>
      <c r="M2145" t="s">
        <v>48629</v>
      </c>
      <c r="N2145" t="s">
        <v>48630</v>
      </c>
      <c r="O2145">
        <f>-574.408694995161 -14.9105493896495 -645.945420088782</f>
        <v>-1235.2646644735926</v>
      </c>
      <c r="P2145">
        <f>-527.749602935242 -16.9366287607793 -349.602982084817</f>
        <v>-894.28921378083828</v>
      </c>
      <c r="Q2145" t="s">
        <v>48631</v>
      </c>
      <c r="R2145" t="s">
        <v>48632</v>
      </c>
      <c r="S2145" t="s">
        <v>48633</v>
      </c>
      <c r="T2145" t="s">
        <v>48634</v>
      </c>
      <c r="U2145" t="s">
        <v>48635</v>
      </c>
      <c r="V2145" t="s">
        <v>48636</v>
      </c>
      <c r="W2145" t="s">
        <v>48637</v>
      </c>
      <c r="X2145" t="s">
        <v>48638</v>
      </c>
      <c r="Y2145" t="s">
        <v>48639</v>
      </c>
    </row>
    <row r="2146" spans="1:25" x14ac:dyDescent="0.3">
      <c r="A2146">
        <v>107250</v>
      </c>
      <c r="B2146" t="s">
        <v>48640</v>
      </c>
      <c r="C2146" t="s">
        <v>48641</v>
      </c>
      <c r="D2146" t="s">
        <v>48642</v>
      </c>
      <c r="E2146" t="s">
        <v>48643</v>
      </c>
      <c r="F2146" t="s">
        <v>48644</v>
      </c>
      <c r="G2146" t="s">
        <v>48645</v>
      </c>
      <c r="H2146" t="s">
        <v>48646</v>
      </c>
      <c r="I2146" t="s">
        <v>48647</v>
      </c>
      <c r="J2146" t="s">
        <v>48648</v>
      </c>
      <c r="K2146" t="s">
        <v>48649</v>
      </c>
      <c r="L2146" t="s">
        <v>48650</v>
      </c>
      <c r="M2146" t="s">
        <v>48651</v>
      </c>
      <c r="N2146" t="s">
        <v>48652</v>
      </c>
      <c r="O2146">
        <f>-573.969687384439 -14.6792498045556 -646.118766541391</f>
        <v>-1234.7677037303856</v>
      </c>
      <c r="P2146">
        <f>-527.492312261642 -16.822866989138 -349.748660184793</f>
        <v>-894.06383943557307</v>
      </c>
      <c r="Q2146" t="s">
        <v>48653</v>
      </c>
      <c r="R2146" t="s">
        <v>48654</v>
      </c>
      <c r="S2146" t="s">
        <v>48655</v>
      </c>
      <c r="T2146" t="s">
        <v>48656</v>
      </c>
      <c r="U2146" t="s">
        <v>48657</v>
      </c>
      <c r="V2146" t="s">
        <v>48658</v>
      </c>
      <c r="W2146" t="s">
        <v>48659</v>
      </c>
      <c r="X2146" t="s">
        <v>48660</v>
      </c>
      <c r="Y2146" t="s">
        <v>48661</v>
      </c>
    </row>
    <row r="2147" spans="1:25" x14ac:dyDescent="0.3">
      <c r="A2147">
        <v>107300</v>
      </c>
      <c r="B2147" t="s">
        <v>48662</v>
      </c>
      <c r="C2147" t="s">
        <v>48663</v>
      </c>
      <c r="D2147" t="s">
        <v>48664</v>
      </c>
      <c r="E2147" t="s">
        <v>48665</v>
      </c>
      <c r="F2147" t="s">
        <v>48666</v>
      </c>
      <c r="G2147" t="s">
        <v>48667</v>
      </c>
      <c r="H2147" t="s">
        <v>48668</v>
      </c>
      <c r="I2147" t="s">
        <v>48669</v>
      </c>
      <c r="J2147" t="s">
        <v>48670</v>
      </c>
      <c r="K2147" t="s">
        <v>48671</v>
      </c>
      <c r="L2147" t="s">
        <v>48672</v>
      </c>
      <c r="M2147" t="s">
        <v>48673</v>
      </c>
      <c r="N2147" t="s">
        <v>48674</v>
      </c>
      <c r="O2147">
        <f>-572.96795674307 -14.2771855750464 -646.453398477092</f>
        <v>-1233.6985407952084</v>
      </c>
      <c r="P2147">
        <f>-527.144548431839 -16.7271657867191 -349.983685184412</f>
        <v>-893.85539940297008</v>
      </c>
      <c r="Q2147" t="s">
        <v>48675</v>
      </c>
      <c r="R2147" t="s">
        <v>48676</v>
      </c>
      <c r="S2147" t="s">
        <v>48677</v>
      </c>
      <c r="T2147" t="s">
        <v>48678</v>
      </c>
      <c r="U2147" t="s">
        <v>48679</v>
      </c>
      <c r="V2147" t="s">
        <v>48680</v>
      </c>
      <c r="W2147" t="s">
        <v>48681</v>
      </c>
      <c r="X2147" t="s">
        <v>48682</v>
      </c>
      <c r="Y2147" t="s">
        <v>48683</v>
      </c>
    </row>
    <row r="2148" spans="1:25" x14ac:dyDescent="0.3">
      <c r="A2148">
        <v>107350</v>
      </c>
      <c r="B2148" t="s">
        <v>48684</v>
      </c>
      <c r="C2148" t="s">
        <v>48685</v>
      </c>
      <c r="D2148" t="s">
        <v>48686</v>
      </c>
      <c r="E2148" t="s">
        <v>48687</v>
      </c>
      <c r="F2148" t="s">
        <v>48688</v>
      </c>
      <c r="G2148" t="s">
        <v>48689</v>
      </c>
      <c r="H2148" t="s">
        <v>48690</v>
      </c>
      <c r="I2148" t="s">
        <v>48691</v>
      </c>
      <c r="J2148" t="s">
        <v>48692</v>
      </c>
      <c r="K2148" t="s">
        <v>48693</v>
      </c>
      <c r="L2148" t="s">
        <v>48694</v>
      </c>
      <c r="M2148" t="s">
        <v>48695</v>
      </c>
      <c r="N2148" t="s">
        <v>48696</v>
      </c>
      <c r="O2148">
        <f>-572.417836863648 -14.100966469646 -646.600814621634</f>
        <v>-1233.1196179549279</v>
      </c>
      <c r="P2148">
        <f>-527.023687508791 -16.5827147507734 -350.065476515568</f>
        <v>-893.67187877513243</v>
      </c>
      <c r="Q2148" t="s">
        <v>48697</v>
      </c>
      <c r="R2148" t="s">
        <v>48698</v>
      </c>
      <c r="S2148" t="s">
        <v>48699</v>
      </c>
      <c r="T2148" t="s">
        <v>48700</v>
      </c>
      <c r="U2148" t="s">
        <v>48701</v>
      </c>
      <c r="V2148" t="s">
        <v>48702</v>
      </c>
      <c r="W2148" t="s">
        <v>48703</v>
      </c>
      <c r="X2148" t="s">
        <v>48704</v>
      </c>
      <c r="Y2148" t="s">
        <v>48705</v>
      </c>
    </row>
    <row r="2149" spans="1:25" x14ac:dyDescent="0.3">
      <c r="A2149">
        <v>107400</v>
      </c>
      <c r="B2149" t="s">
        <v>48706</v>
      </c>
      <c r="C2149" t="s">
        <v>48707</v>
      </c>
      <c r="D2149" t="s">
        <v>48708</v>
      </c>
      <c r="E2149" t="s">
        <v>48709</v>
      </c>
      <c r="F2149" t="s">
        <v>48710</v>
      </c>
      <c r="G2149" t="s">
        <v>48711</v>
      </c>
      <c r="H2149" t="s">
        <v>48712</v>
      </c>
      <c r="I2149" t="s">
        <v>48713</v>
      </c>
      <c r="J2149" t="s">
        <v>48714</v>
      </c>
      <c r="K2149" t="s">
        <v>48715</v>
      </c>
      <c r="L2149" t="s">
        <v>48716</v>
      </c>
      <c r="M2149" t="s">
        <v>48717</v>
      </c>
      <c r="N2149" t="s">
        <v>48718</v>
      </c>
      <c r="O2149">
        <f>-571.398441864699 -13.7923298715673 -646.85326563532</f>
        <v>-1232.0440373715862</v>
      </c>
      <c r="P2149">
        <f>-526.760843736804 -16.4794059910466 -350.204862234365</f>
        <v>-893.44511196221561</v>
      </c>
      <c r="Q2149" t="s">
        <v>48719</v>
      </c>
      <c r="R2149" t="s">
        <v>48720</v>
      </c>
      <c r="S2149" t="s">
        <v>48721</v>
      </c>
      <c r="T2149" t="s">
        <v>48722</v>
      </c>
      <c r="U2149" t="s">
        <v>48723</v>
      </c>
      <c r="V2149" t="s">
        <v>48724</v>
      </c>
      <c r="W2149" t="s">
        <v>48725</v>
      </c>
      <c r="X2149" t="s">
        <v>48726</v>
      </c>
      <c r="Y2149" t="s">
        <v>48727</v>
      </c>
    </row>
    <row r="2150" spans="1:25" x14ac:dyDescent="0.3">
      <c r="A2150">
        <v>107450</v>
      </c>
      <c r="B2150" t="s">
        <v>48728</v>
      </c>
      <c r="C2150" t="s">
        <v>48729</v>
      </c>
      <c r="D2150" t="s">
        <v>48730</v>
      </c>
      <c r="E2150" t="s">
        <v>48731</v>
      </c>
      <c r="F2150" t="s">
        <v>48732</v>
      </c>
      <c r="G2150" t="s">
        <v>48733</v>
      </c>
      <c r="H2150" t="s">
        <v>48734</v>
      </c>
      <c r="I2150" t="s">
        <v>48735</v>
      </c>
      <c r="J2150" t="s">
        <v>48736</v>
      </c>
      <c r="K2150" t="s">
        <v>48737</v>
      </c>
      <c r="L2150" t="s">
        <v>48738</v>
      </c>
      <c r="M2150" t="s">
        <v>48739</v>
      </c>
      <c r="N2150" t="s">
        <v>48740</v>
      </c>
      <c r="O2150">
        <f>-570.125396315883 -13.4518051711207 -647.034229997311</f>
        <v>-1230.6114314843146</v>
      </c>
      <c r="P2150">
        <f>-526.365438777806 -16.263997978848 -350.256315255802</f>
        <v>-892.88575201245612</v>
      </c>
      <c r="Q2150" t="s">
        <v>48741</v>
      </c>
      <c r="R2150" t="s">
        <v>48742</v>
      </c>
      <c r="S2150" t="s">
        <v>48743</v>
      </c>
      <c r="T2150" t="s">
        <v>48744</v>
      </c>
      <c r="U2150" t="s">
        <v>48745</v>
      </c>
      <c r="V2150" t="s">
        <v>48746</v>
      </c>
      <c r="W2150" t="s">
        <v>48747</v>
      </c>
      <c r="X2150" t="s">
        <v>48748</v>
      </c>
      <c r="Y2150" t="s">
        <v>48749</v>
      </c>
    </row>
    <row r="2151" spans="1:25" x14ac:dyDescent="0.3">
      <c r="A2151">
        <v>107500</v>
      </c>
      <c r="B2151" t="s">
        <v>48750</v>
      </c>
      <c r="C2151" t="s">
        <v>48751</v>
      </c>
      <c r="D2151" t="s">
        <v>48752</v>
      </c>
      <c r="E2151" t="s">
        <v>48753</v>
      </c>
      <c r="F2151" t="s">
        <v>48754</v>
      </c>
      <c r="G2151" t="s">
        <v>48755</v>
      </c>
      <c r="H2151" t="s">
        <v>48756</v>
      </c>
      <c r="I2151" t="s">
        <v>48757</v>
      </c>
      <c r="J2151" t="s">
        <v>48758</v>
      </c>
      <c r="K2151" t="s">
        <v>48759</v>
      </c>
      <c r="L2151" t="s">
        <v>48760</v>
      </c>
      <c r="M2151" t="s">
        <v>48761</v>
      </c>
      <c r="N2151" t="s">
        <v>48762</v>
      </c>
      <c r="O2151">
        <f>-569.53616623357 -13.2658336488437 -647.142320139053</f>
        <v>-1229.9443200214669</v>
      </c>
      <c r="P2151">
        <f>-526.060861298607 -16.2717027986471 -350.324439363172</f>
        <v>-892.65700346042615</v>
      </c>
      <c r="Q2151" t="s">
        <v>48763</v>
      </c>
      <c r="R2151" t="s">
        <v>48764</v>
      </c>
      <c r="S2151" t="s">
        <v>48765</v>
      </c>
      <c r="T2151" t="s">
        <v>48766</v>
      </c>
      <c r="U2151" t="s">
        <v>48767</v>
      </c>
      <c r="V2151" t="s">
        <v>48768</v>
      </c>
      <c r="W2151" t="s">
        <v>48769</v>
      </c>
      <c r="X2151" t="s">
        <v>48770</v>
      </c>
      <c r="Y2151" t="s">
        <v>48771</v>
      </c>
    </row>
    <row r="2152" spans="1:25" x14ac:dyDescent="0.3">
      <c r="A2152">
        <v>107550</v>
      </c>
      <c r="B2152" t="s">
        <v>48772</v>
      </c>
      <c r="C2152" t="s">
        <v>48773</v>
      </c>
      <c r="D2152" t="s">
        <v>48774</v>
      </c>
      <c r="E2152" t="s">
        <v>48775</v>
      </c>
      <c r="F2152" t="s">
        <v>48776</v>
      </c>
      <c r="G2152" t="s">
        <v>48777</v>
      </c>
      <c r="H2152" t="s">
        <v>48778</v>
      </c>
      <c r="I2152" t="s">
        <v>48779</v>
      </c>
      <c r="J2152" t="s">
        <v>48780</v>
      </c>
      <c r="K2152" t="s">
        <v>48781</v>
      </c>
      <c r="L2152" t="s">
        <v>48782</v>
      </c>
      <c r="M2152" t="s">
        <v>48783</v>
      </c>
      <c r="N2152" t="s">
        <v>48784</v>
      </c>
      <c r="O2152">
        <f>-567.973388030447 -12.8317847399828 -647.435147073822</f>
        <v>-1228.2403198442519</v>
      </c>
      <c r="P2152">
        <f>-525.073216184759 -15.9725572638947 -350.535107295766</f>
        <v>-891.58088074441969</v>
      </c>
      <c r="Q2152" t="s">
        <v>48785</v>
      </c>
      <c r="R2152" t="s">
        <v>48786</v>
      </c>
      <c r="S2152" t="s">
        <v>48787</v>
      </c>
      <c r="T2152" t="s">
        <v>48788</v>
      </c>
      <c r="U2152" t="s">
        <v>48789</v>
      </c>
      <c r="V2152" t="s">
        <v>48790</v>
      </c>
      <c r="W2152" t="s">
        <v>48791</v>
      </c>
      <c r="X2152" t="s">
        <v>48792</v>
      </c>
      <c r="Y2152" t="s">
        <v>48793</v>
      </c>
    </row>
    <row r="2153" spans="1:25" x14ac:dyDescent="0.3">
      <c r="A2153">
        <v>107600</v>
      </c>
      <c r="B2153" t="s">
        <v>48794</v>
      </c>
      <c r="C2153" t="s">
        <v>48795</v>
      </c>
      <c r="D2153" t="s">
        <v>48796</v>
      </c>
      <c r="E2153" t="s">
        <v>48797</v>
      </c>
      <c r="F2153" t="s">
        <v>48798</v>
      </c>
      <c r="G2153" t="s">
        <v>48799</v>
      </c>
      <c r="H2153" t="s">
        <v>48800</v>
      </c>
      <c r="I2153" t="s">
        <v>48801</v>
      </c>
      <c r="J2153" t="s">
        <v>48802</v>
      </c>
      <c r="K2153" t="s">
        <v>48803</v>
      </c>
      <c r="L2153" t="s">
        <v>48804</v>
      </c>
      <c r="M2153" t="s">
        <v>48805</v>
      </c>
      <c r="N2153" t="s">
        <v>48806</v>
      </c>
      <c r="O2153">
        <f>-567.075233668701 -12.5981612298447 -647.563259042243</f>
        <v>-1227.2366539407885</v>
      </c>
      <c r="P2153">
        <f>-524.419847651307 -15.9589797687256 -350.630233770922</f>
        <v>-891.00906119095464</v>
      </c>
      <c r="Q2153" t="s">
        <v>48807</v>
      </c>
      <c r="R2153" t="s">
        <v>48808</v>
      </c>
      <c r="S2153" t="s">
        <v>48809</v>
      </c>
      <c r="T2153" t="s">
        <v>48810</v>
      </c>
      <c r="U2153" t="s">
        <v>48811</v>
      </c>
      <c r="V2153" t="s">
        <v>48812</v>
      </c>
      <c r="W2153" t="s">
        <v>48813</v>
      </c>
      <c r="X2153" t="s">
        <v>48814</v>
      </c>
      <c r="Y2153" t="s">
        <v>48815</v>
      </c>
    </row>
    <row r="2154" spans="1:25" x14ac:dyDescent="0.3">
      <c r="A2154">
        <v>107650</v>
      </c>
      <c r="B2154" t="s">
        <v>48816</v>
      </c>
      <c r="C2154" t="s">
        <v>48817</v>
      </c>
      <c r="D2154" t="s">
        <v>48818</v>
      </c>
      <c r="E2154" t="s">
        <v>48819</v>
      </c>
      <c r="F2154" t="s">
        <v>48820</v>
      </c>
      <c r="G2154" t="s">
        <v>48821</v>
      </c>
      <c r="H2154" t="s">
        <v>48822</v>
      </c>
      <c r="I2154" t="s">
        <v>48823</v>
      </c>
      <c r="J2154" t="s">
        <v>48824</v>
      </c>
      <c r="K2154" t="s">
        <v>48825</v>
      </c>
      <c r="L2154" t="s">
        <v>48826</v>
      </c>
      <c r="M2154" t="s">
        <v>48827</v>
      </c>
      <c r="N2154" t="s">
        <v>48828</v>
      </c>
      <c r="O2154">
        <f>-565.954916482029 -12.4385339842938 -647.683887590755</f>
        <v>-1226.0773380570779</v>
      </c>
      <c r="P2154">
        <f>-523.66502414621 -15.9207992211677 -350.699938108591</f>
        <v>-890.2857614759688</v>
      </c>
      <c r="Q2154" t="s">
        <v>48829</v>
      </c>
      <c r="R2154" t="s">
        <v>48830</v>
      </c>
      <c r="S2154" t="s">
        <v>48831</v>
      </c>
      <c r="T2154" t="s">
        <v>48832</v>
      </c>
      <c r="U2154" t="s">
        <v>48833</v>
      </c>
      <c r="V2154" t="s">
        <v>48834</v>
      </c>
      <c r="W2154" t="s">
        <v>48835</v>
      </c>
      <c r="X2154" t="s">
        <v>48836</v>
      </c>
      <c r="Y2154" t="s">
        <v>48837</v>
      </c>
    </row>
    <row r="2155" spans="1:25" x14ac:dyDescent="0.3">
      <c r="A2155">
        <v>107700</v>
      </c>
      <c r="B2155" t="s">
        <v>48838</v>
      </c>
      <c r="C2155" t="s">
        <v>48839</v>
      </c>
      <c r="D2155" t="s">
        <v>48840</v>
      </c>
      <c r="E2155" t="s">
        <v>48841</v>
      </c>
      <c r="F2155" t="s">
        <v>48842</v>
      </c>
      <c r="G2155" t="s">
        <v>48843</v>
      </c>
      <c r="H2155" t="s">
        <v>48844</v>
      </c>
      <c r="I2155" t="s">
        <v>48845</v>
      </c>
      <c r="J2155" t="s">
        <v>48846</v>
      </c>
      <c r="K2155" t="s">
        <v>48847</v>
      </c>
      <c r="L2155" t="s">
        <v>48848</v>
      </c>
      <c r="M2155" t="s">
        <v>48849</v>
      </c>
      <c r="N2155" t="s">
        <v>48850</v>
      </c>
      <c r="O2155">
        <f>-563.443971285443 -11.8754516892193 -648.047206544555</f>
        <v>-1223.3666295192174</v>
      </c>
      <c r="P2155">
        <f>-521.883692795118 -15.6940499729606 -350.964551537682</f>
        <v>-888.54229430576061</v>
      </c>
      <c r="Q2155" t="s">
        <v>48851</v>
      </c>
      <c r="R2155" t="s">
        <v>48852</v>
      </c>
      <c r="S2155" t="s">
        <v>48853</v>
      </c>
      <c r="T2155" t="s">
        <v>48854</v>
      </c>
      <c r="U2155" t="s">
        <v>48855</v>
      </c>
      <c r="V2155" t="s">
        <v>48856</v>
      </c>
      <c r="W2155" t="s">
        <v>48857</v>
      </c>
      <c r="X2155" t="s">
        <v>48858</v>
      </c>
      <c r="Y2155" t="s">
        <v>48859</v>
      </c>
    </row>
    <row r="2156" spans="1:25" x14ac:dyDescent="0.3">
      <c r="A2156">
        <v>107750</v>
      </c>
      <c r="B2156" t="s">
        <v>48860</v>
      </c>
      <c r="C2156" t="s">
        <v>48861</v>
      </c>
      <c r="D2156" t="s">
        <v>48862</v>
      </c>
      <c r="E2156" t="s">
        <v>48863</v>
      </c>
      <c r="F2156" t="s">
        <v>48864</v>
      </c>
      <c r="G2156" t="s">
        <v>48865</v>
      </c>
      <c r="H2156" t="s">
        <v>48866</v>
      </c>
      <c r="I2156" t="s">
        <v>48867</v>
      </c>
      <c r="J2156" t="s">
        <v>48868</v>
      </c>
      <c r="K2156" t="s">
        <v>48869</v>
      </c>
      <c r="L2156" t="s">
        <v>48870</v>
      </c>
      <c r="M2156" t="s">
        <v>48871</v>
      </c>
      <c r="N2156" t="s">
        <v>48872</v>
      </c>
      <c r="O2156">
        <f>-562.057550755605 -11.6436322815407 -648.234366019594</f>
        <v>-1221.9355490567395</v>
      </c>
      <c r="P2156">
        <f>-520.940719864041 -15.5615911624282 -351.091271199741</f>
        <v>-887.59358222621017</v>
      </c>
      <c r="Q2156" t="s">
        <v>48873</v>
      </c>
      <c r="R2156" t="s">
        <v>48874</v>
      </c>
      <c r="S2156" t="s">
        <v>48875</v>
      </c>
      <c r="T2156" t="s">
        <v>48876</v>
      </c>
      <c r="U2156" t="s">
        <v>48877</v>
      </c>
      <c r="V2156" t="s">
        <v>48878</v>
      </c>
      <c r="W2156" t="s">
        <v>48879</v>
      </c>
      <c r="X2156" t="s">
        <v>48880</v>
      </c>
      <c r="Y2156" t="s">
        <v>48881</v>
      </c>
    </row>
    <row r="2157" spans="1:25" x14ac:dyDescent="0.3">
      <c r="A2157">
        <v>107800</v>
      </c>
      <c r="B2157" t="s">
        <v>48882</v>
      </c>
      <c r="C2157" t="s">
        <v>48883</v>
      </c>
      <c r="D2157" t="s">
        <v>48884</v>
      </c>
      <c r="E2157" t="s">
        <v>48885</v>
      </c>
      <c r="F2157" t="s">
        <v>48886</v>
      </c>
      <c r="G2157" t="s">
        <v>48887</v>
      </c>
      <c r="H2157" t="s">
        <v>48888</v>
      </c>
      <c r="I2157" t="s">
        <v>48889</v>
      </c>
      <c r="J2157" t="s">
        <v>48890</v>
      </c>
      <c r="K2157" t="s">
        <v>48891</v>
      </c>
      <c r="L2157" t="s">
        <v>48892</v>
      </c>
      <c r="M2157" t="s">
        <v>48893</v>
      </c>
      <c r="N2157" t="s">
        <v>48894</v>
      </c>
      <c r="O2157">
        <f>-559.018436597862 -11.4242344088111 -648.394422107066</f>
        <v>-1218.8370931137392</v>
      </c>
      <c r="P2157">
        <f>-519.040117768148 -15.5177012427598 -351.098274723695</f>
        <v>-885.65609373460279</v>
      </c>
      <c r="Q2157" t="s">
        <v>48895</v>
      </c>
      <c r="R2157" t="s">
        <v>48896</v>
      </c>
      <c r="S2157" t="s">
        <v>48897</v>
      </c>
      <c r="T2157" t="s">
        <v>48898</v>
      </c>
      <c r="U2157" t="s">
        <v>48899</v>
      </c>
      <c r="V2157" t="s">
        <v>48900</v>
      </c>
      <c r="W2157" t="s">
        <v>48901</v>
      </c>
      <c r="X2157" t="s">
        <v>48902</v>
      </c>
      <c r="Y2157" t="s">
        <v>48903</v>
      </c>
    </row>
    <row r="2158" spans="1:25" x14ac:dyDescent="0.3">
      <c r="A2158">
        <v>107850</v>
      </c>
      <c r="B2158" t="s">
        <v>48904</v>
      </c>
      <c r="C2158" t="s">
        <v>48905</v>
      </c>
      <c r="D2158" t="s">
        <v>48906</v>
      </c>
      <c r="E2158" t="s">
        <v>48907</v>
      </c>
      <c r="F2158" t="s">
        <v>48908</v>
      </c>
      <c r="G2158" t="s">
        <v>48909</v>
      </c>
      <c r="H2158" t="s">
        <v>48910</v>
      </c>
      <c r="I2158" t="s">
        <v>48911</v>
      </c>
      <c r="J2158" t="s">
        <v>48912</v>
      </c>
      <c r="K2158" t="s">
        <v>48913</v>
      </c>
      <c r="L2158" t="s">
        <v>48914</v>
      </c>
      <c r="M2158" t="s">
        <v>48915</v>
      </c>
      <c r="N2158" t="s">
        <v>48916</v>
      </c>
      <c r="O2158">
        <f>-556.398108451969 -11.2397019143116 -648.503561096402</f>
        <v>-1216.1413714626826</v>
      </c>
      <c r="P2158">
        <f>-517.392725702174 -15.2197330349175 -351.076852848938</f>
        <v>-883.68931158602936</v>
      </c>
      <c r="Q2158" t="s">
        <v>48917</v>
      </c>
      <c r="R2158" t="s">
        <v>48918</v>
      </c>
      <c r="S2158" t="s">
        <v>48919</v>
      </c>
      <c r="T2158" t="s">
        <v>48920</v>
      </c>
      <c r="U2158" t="s">
        <v>48921</v>
      </c>
      <c r="V2158" t="s">
        <v>48922</v>
      </c>
      <c r="W2158" t="s">
        <v>48923</v>
      </c>
      <c r="X2158" t="s">
        <v>48924</v>
      </c>
      <c r="Y2158" t="s">
        <v>48925</v>
      </c>
    </row>
    <row r="2159" spans="1:25" x14ac:dyDescent="0.3">
      <c r="A2159">
        <v>107900</v>
      </c>
      <c r="B2159" t="s">
        <v>48926</v>
      </c>
      <c r="C2159" t="s">
        <v>48927</v>
      </c>
      <c r="D2159" t="s">
        <v>48928</v>
      </c>
      <c r="E2159" t="s">
        <v>48929</v>
      </c>
      <c r="F2159" t="s">
        <v>48930</v>
      </c>
      <c r="G2159" t="s">
        <v>48931</v>
      </c>
      <c r="H2159" t="s">
        <v>48932</v>
      </c>
      <c r="I2159" t="s">
        <v>48933</v>
      </c>
      <c r="J2159" t="s">
        <v>48934</v>
      </c>
      <c r="K2159" t="s">
        <v>48935</v>
      </c>
      <c r="L2159" t="s">
        <v>48936</v>
      </c>
      <c r="M2159" t="s">
        <v>48937</v>
      </c>
      <c r="N2159" t="s">
        <v>48938</v>
      </c>
      <c r="O2159">
        <f>-555.333653772882 -11.203882089445 -648.538086968487</f>
        <v>-1215.0756228308142</v>
      </c>
      <c r="P2159">
        <f>-516.770483364306 -15.0510938451655 -351.051885031173</f>
        <v>-882.87346224064447</v>
      </c>
      <c r="Q2159" t="s">
        <v>48939</v>
      </c>
      <c r="R2159" t="s">
        <v>48940</v>
      </c>
      <c r="S2159" t="s">
        <v>48941</v>
      </c>
      <c r="T2159" t="s">
        <v>48942</v>
      </c>
      <c r="U2159" t="s">
        <v>48943</v>
      </c>
      <c r="V2159" t="s">
        <v>48944</v>
      </c>
      <c r="W2159" t="s">
        <v>48945</v>
      </c>
      <c r="X2159" t="s">
        <v>48946</v>
      </c>
      <c r="Y2159" t="s">
        <v>48947</v>
      </c>
    </row>
    <row r="2160" spans="1:25" x14ac:dyDescent="0.3">
      <c r="A2160">
        <v>107950</v>
      </c>
      <c r="B2160" t="s">
        <v>48948</v>
      </c>
      <c r="C2160" t="s">
        <v>48949</v>
      </c>
      <c r="D2160" t="s">
        <v>48950</v>
      </c>
      <c r="E2160" t="s">
        <v>48951</v>
      </c>
      <c r="F2160" t="s">
        <v>48952</v>
      </c>
      <c r="G2160" t="s">
        <v>48953</v>
      </c>
      <c r="H2160" t="s">
        <v>48954</v>
      </c>
      <c r="I2160" t="s">
        <v>48955</v>
      </c>
      <c r="J2160" t="s">
        <v>48956</v>
      </c>
      <c r="K2160" t="s">
        <v>48957</v>
      </c>
      <c r="L2160" t="s">
        <v>48958</v>
      </c>
      <c r="M2160" t="s">
        <v>48959</v>
      </c>
      <c r="N2160" t="s">
        <v>48960</v>
      </c>
      <c r="O2160">
        <f>-553.539048804889 -10.9556619914365 -648.604533072412</f>
        <v>-1213.0992438687376</v>
      </c>
      <c r="P2160">
        <f>-515.711134453421 -14.724449740238 -351.022711447811</f>
        <v>-881.45829564146993</v>
      </c>
      <c r="Q2160" t="s">
        <v>48961</v>
      </c>
      <c r="R2160" t="s">
        <v>48962</v>
      </c>
      <c r="S2160" t="s">
        <v>48963</v>
      </c>
      <c r="T2160" t="s">
        <v>48964</v>
      </c>
      <c r="U2160" t="s">
        <v>48965</v>
      </c>
      <c r="V2160" t="s">
        <v>48966</v>
      </c>
      <c r="W2160" t="s">
        <v>48967</v>
      </c>
      <c r="X2160" t="s">
        <v>48968</v>
      </c>
      <c r="Y2160" t="s">
        <v>48969</v>
      </c>
    </row>
    <row r="2161" spans="1:25" x14ac:dyDescent="0.3">
      <c r="A2161">
        <v>108000</v>
      </c>
      <c r="B2161" t="s">
        <v>48970</v>
      </c>
      <c r="C2161" t="s">
        <v>48971</v>
      </c>
      <c r="D2161" t="s">
        <v>48972</v>
      </c>
      <c r="E2161" t="s">
        <v>48973</v>
      </c>
      <c r="F2161" t="s">
        <v>48974</v>
      </c>
      <c r="G2161" t="s">
        <v>48975</v>
      </c>
      <c r="H2161" t="s">
        <v>48976</v>
      </c>
      <c r="I2161" t="s">
        <v>48977</v>
      </c>
      <c r="J2161" t="s">
        <v>48978</v>
      </c>
      <c r="K2161" t="s">
        <v>48979</v>
      </c>
      <c r="L2161" t="s">
        <v>48980</v>
      </c>
      <c r="M2161" t="s">
        <v>48981</v>
      </c>
      <c r="N2161" t="s">
        <v>48982</v>
      </c>
      <c r="O2161">
        <f>-552.644705931356 -10.798277633153 -648.623864359092</f>
        <v>-1212.066847923601</v>
      </c>
      <c r="P2161">
        <f>-515.185224391819 -14.5342449471459 -350.995148367854</f>
        <v>-880.7146177068189</v>
      </c>
      <c r="Q2161" t="s">
        <v>48983</v>
      </c>
      <c r="R2161" t="s">
        <v>48984</v>
      </c>
      <c r="S2161" t="s">
        <v>48985</v>
      </c>
      <c r="T2161" t="s">
        <v>48986</v>
      </c>
      <c r="U2161" t="s">
        <v>48987</v>
      </c>
      <c r="V2161" t="s">
        <v>48988</v>
      </c>
      <c r="W2161" t="s">
        <v>48989</v>
      </c>
      <c r="X2161" t="s">
        <v>48990</v>
      </c>
      <c r="Y2161" t="s">
        <v>48991</v>
      </c>
    </row>
    <row r="2162" spans="1:25" x14ac:dyDescent="0.3">
      <c r="A2162">
        <v>108050</v>
      </c>
      <c r="B2162" t="s">
        <v>48992</v>
      </c>
      <c r="C2162" t="s">
        <v>48993</v>
      </c>
      <c r="D2162" t="s">
        <v>48994</v>
      </c>
      <c r="E2162" t="s">
        <v>48995</v>
      </c>
      <c r="F2162" t="s">
        <v>48996</v>
      </c>
      <c r="G2162" t="s">
        <v>48997</v>
      </c>
      <c r="H2162" t="s">
        <v>48998</v>
      </c>
      <c r="I2162" t="s">
        <v>48999</v>
      </c>
      <c r="J2162" t="s">
        <v>49000</v>
      </c>
      <c r="K2162" t="s">
        <v>49001</v>
      </c>
      <c r="L2162" t="s">
        <v>49002</v>
      </c>
      <c r="M2162" t="s">
        <v>49003</v>
      </c>
      <c r="N2162" t="s">
        <v>49004</v>
      </c>
      <c r="O2162">
        <f>-551.219196151337 -10.675694880704 -648.687053117963</f>
        <v>-1210.5819441500039</v>
      </c>
      <c r="P2162">
        <f>-514.129970655098 -14.4327447996561 -351.012140239384</f>
        <v>-879.57485569413802</v>
      </c>
      <c r="Q2162" t="s">
        <v>49005</v>
      </c>
      <c r="R2162" t="s">
        <v>49006</v>
      </c>
      <c r="S2162" t="s">
        <v>49007</v>
      </c>
      <c r="T2162" t="s">
        <v>49008</v>
      </c>
      <c r="U2162" t="s">
        <v>49009</v>
      </c>
      <c r="V2162" t="s">
        <v>49010</v>
      </c>
      <c r="W2162" t="s">
        <v>49011</v>
      </c>
      <c r="X2162" t="s">
        <v>49012</v>
      </c>
      <c r="Y2162" t="s">
        <v>49013</v>
      </c>
    </row>
    <row r="2163" spans="1:25" x14ac:dyDescent="0.3">
      <c r="A2163">
        <v>108100</v>
      </c>
      <c r="B2163" t="s">
        <v>49014</v>
      </c>
      <c r="C2163" t="s">
        <v>49015</v>
      </c>
      <c r="D2163" t="s">
        <v>49016</v>
      </c>
      <c r="E2163" t="s">
        <v>49017</v>
      </c>
      <c r="F2163" t="s">
        <v>49018</v>
      </c>
      <c r="G2163" t="s">
        <v>49019</v>
      </c>
      <c r="H2163" t="s">
        <v>49020</v>
      </c>
      <c r="I2163" t="s">
        <v>49021</v>
      </c>
      <c r="J2163" t="s">
        <v>49022</v>
      </c>
      <c r="K2163" t="s">
        <v>49023</v>
      </c>
      <c r="L2163" t="s">
        <v>49024</v>
      </c>
      <c r="M2163" t="s">
        <v>49025</v>
      </c>
      <c r="N2163" t="s">
        <v>49026</v>
      </c>
      <c r="O2163">
        <f>-550.70813195337 -10.5453455653233 -648.692942618497</f>
        <v>-1209.9464201371902</v>
      </c>
      <c r="P2163">
        <f>-513.769627447101 -14.1450248848626 -350.997422496716</f>
        <v>-878.91207482867958</v>
      </c>
      <c r="Q2163" t="s">
        <v>49027</v>
      </c>
      <c r="R2163" t="s">
        <v>49028</v>
      </c>
      <c r="S2163" t="s">
        <v>49029</v>
      </c>
      <c r="T2163" t="s">
        <v>49030</v>
      </c>
      <c r="U2163" t="s">
        <v>49031</v>
      </c>
      <c r="V2163" t="s">
        <v>49032</v>
      </c>
      <c r="W2163" t="s">
        <v>49033</v>
      </c>
      <c r="X2163" t="s">
        <v>49034</v>
      </c>
      <c r="Y2163" t="s">
        <v>49035</v>
      </c>
    </row>
    <row r="2164" spans="1:25" x14ac:dyDescent="0.3">
      <c r="A2164">
        <v>108150</v>
      </c>
      <c r="B2164" t="s">
        <v>49036</v>
      </c>
      <c r="C2164" t="s">
        <v>49037</v>
      </c>
      <c r="D2164" t="s">
        <v>49038</v>
      </c>
      <c r="E2164" t="s">
        <v>49039</v>
      </c>
      <c r="F2164" t="s">
        <v>49040</v>
      </c>
      <c r="G2164" t="s">
        <v>49041</v>
      </c>
      <c r="H2164" t="s">
        <v>49042</v>
      </c>
      <c r="I2164" t="s">
        <v>49043</v>
      </c>
      <c r="J2164" t="s">
        <v>49044</v>
      </c>
      <c r="K2164" t="s">
        <v>49045</v>
      </c>
      <c r="L2164" t="s">
        <v>49046</v>
      </c>
      <c r="M2164" t="s">
        <v>49047</v>
      </c>
      <c r="N2164" t="s">
        <v>49048</v>
      </c>
      <c r="O2164">
        <f>-549.712794071616 -10.4587662590388 -648.646386051416</f>
        <v>-1208.8179463820709</v>
      </c>
      <c r="P2164">
        <f>-512.834482082071 -13.8789021980601 -350.941416312883</f>
        <v>-877.6548005930141</v>
      </c>
      <c r="Q2164" t="s">
        <v>49049</v>
      </c>
      <c r="R2164" t="s">
        <v>49050</v>
      </c>
      <c r="S2164" t="s">
        <v>49051</v>
      </c>
      <c r="T2164" t="s">
        <v>49052</v>
      </c>
      <c r="U2164" t="s">
        <v>49053</v>
      </c>
      <c r="V2164" t="s">
        <v>49054</v>
      </c>
      <c r="W2164" t="s">
        <v>49055</v>
      </c>
      <c r="X2164" t="s">
        <v>49056</v>
      </c>
      <c r="Y2164" t="s">
        <v>49057</v>
      </c>
    </row>
    <row r="2165" spans="1:25" x14ac:dyDescent="0.3">
      <c r="A2165">
        <v>108200</v>
      </c>
      <c r="B2165" t="s">
        <v>49058</v>
      </c>
      <c r="C2165" t="s">
        <v>49059</v>
      </c>
      <c r="D2165" t="s">
        <v>49060</v>
      </c>
      <c r="E2165" t="s">
        <v>49061</v>
      </c>
      <c r="F2165" t="s">
        <v>49062</v>
      </c>
      <c r="G2165" t="s">
        <v>49063</v>
      </c>
      <c r="H2165" t="s">
        <v>49064</v>
      </c>
      <c r="I2165" t="s">
        <v>49065</v>
      </c>
      <c r="J2165" t="s">
        <v>49066</v>
      </c>
      <c r="K2165" t="s">
        <v>49067</v>
      </c>
      <c r="L2165" t="s">
        <v>49068</v>
      </c>
      <c r="M2165" t="s">
        <v>49069</v>
      </c>
      <c r="N2165" t="s">
        <v>49070</v>
      </c>
      <c r="O2165">
        <f>-549.445151727922 -10.3868440814679 -648.637334026131</f>
        <v>-1208.469329835521</v>
      </c>
      <c r="P2165">
        <f>-512.433075144086 -13.8295510195521 -350.949194186676</f>
        <v>-877.21182035031416</v>
      </c>
      <c r="Q2165" t="s">
        <v>49071</v>
      </c>
      <c r="R2165" t="s">
        <v>49072</v>
      </c>
      <c r="S2165" t="s">
        <v>49073</v>
      </c>
      <c r="T2165" t="s">
        <v>49074</v>
      </c>
      <c r="U2165" t="s">
        <v>49075</v>
      </c>
      <c r="V2165" t="s">
        <v>49076</v>
      </c>
      <c r="W2165" t="s">
        <v>49077</v>
      </c>
      <c r="X2165" t="s">
        <v>49078</v>
      </c>
      <c r="Y2165" t="s">
        <v>49079</v>
      </c>
    </row>
    <row r="2166" spans="1:25" x14ac:dyDescent="0.3">
      <c r="A2166">
        <v>108250</v>
      </c>
      <c r="B2166" t="s">
        <v>49080</v>
      </c>
      <c r="C2166" t="s">
        <v>49081</v>
      </c>
      <c r="D2166" t="s">
        <v>49082</v>
      </c>
      <c r="E2166" t="s">
        <v>49083</v>
      </c>
      <c r="F2166" t="s">
        <v>49084</v>
      </c>
      <c r="G2166" t="s">
        <v>49085</v>
      </c>
      <c r="H2166" t="s">
        <v>49086</v>
      </c>
      <c r="I2166" t="s">
        <v>49087</v>
      </c>
      <c r="J2166" t="s">
        <v>49088</v>
      </c>
      <c r="K2166" t="s">
        <v>49089</v>
      </c>
      <c r="L2166" t="s">
        <v>49090</v>
      </c>
      <c r="M2166" t="s">
        <v>49091</v>
      </c>
      <c r="N2166" t="s">
        <v>49092</v>
      </c>
      <c r="O2166">
        <f>-549.140891269532 -10.3609209405902 -648.614509938392</f>
        <v>-1208.116322148514</v>
      </c>
      <c r="P2166">
        <f>-512.055879491733 -13.6621663471449 -350.933838197523</f>
        <v>-876.65188403640082</v>
      </c>
      <c r="Q2166" t="s">
        <v>49093</v>
      </c>
      <c r="R2166" t="s">
        <v>49094</v>
      </c>
      <c r="S2166" t="s">
        <v>49095</v>
      </c>
      <c r="T2166" t="s">
        <v>49096</v>
      </c>
      <c r="U2166" t="s">
        <v>49097</v>
      </c>
      <c r="V2166" t="s">
        <v>49098</v>
      </c>
      <c r="W2166" t="s">
        <v>49099</v>
      </c>
      <c r="X2166" t="s">
        <v>49100</v>
      </c>
      <c r="Y2166" t="s">
        <v>49101</v>
      </c>
    </row>
    <row r="2167" spans="1:25" x14ac:dyDescent="0.3">
      <c r="A2167">
        <v>108300</v>
      </c>
      <c r="B2167" t="s">
        <v>49102</v>
      </c>
      <c r="C2167" t="s">
        <v>49103</v>
      </c>
      <c r="D2167" t="s">
        <v>49104</v>
      </c>
      <c r="E2167" t="s">
        <v>49105</v>
      </c>
      <c r="F2167" t="s">
        <v>49106</v>
      </c>
      <c r="G2167" t="s">
        <v>49107</v>
      </c>
      <c r="H2167" t="s">
        <v>49108</v>
      </c>
      <c r="I2167" t="s">
        <v>49109</v>
      </c>
      <c r="J2167" t="s">
        <v>49110</v>
      </c>
      <c r="K2167" t="s">
        <v>49111</v>
      </c>
      <c r="L2167" t="s">
        <v>49112</v>
      </c>
      <c r="M2167" t="s">
        <v>49113</v>
      </c>
      <c r="N2167" t="s">
        <v>49114</v>
      </c>
      <c r="O2167">
        <f>-549.013018345151 -10.3520487785127 -648.650717463366</f>
        <v>-1208.0157845870297</v>
      </c>
      <c r="P2167">
        <f>-511.913176729174 -13.7855778582102 -350.973321454133</f>
        <v>-876.67207604151713</v>
      </c>
      <c r="Q2167" t="s">
        <v>49115</v>
      </c>
      <c r="R2167" t="s">
        <v>49116</v>
      </c>
      <c r="S2167" t="s">
        <v>49117</v>
      </c>
      <c r="T2167" t="s">
        <v>49118</v>
      </c>
      <c r="U2167" t="s">
        <v>49119</v>
      </c>
      <c r="V2167" t="s">
        <v>49120</v>
      </c>
      <c r="W2167" t="s">
        <v>49121</v>
      </c>
      <c r="X2167" t="s">
        <v>49122</v>
      </c>
      <c r="Y2167" t="s">
        <v>49123</v>
      </c>
    </row>
    <row r="2168" spans="1:25" x14ac:dyDescent="0.3">
      <c r="A2168">
        <v>108350</v>
      </c>
      <c r="B2168" t="s">
        <v>49124</v>
      </c>
      <c r="C2168" t="s">
        <v>49125</v>
      </c>
      <c r="D2168" t="s">
        <v>49126</v>
      </c>
      <c r="E2168" t="s">
        <v>49127</v>
      </c>
      <c r="F2168" t="s">
        <v>49128</v>
      </c>
      <c r="G2168" t="s">
        <v>49129</v>
      </c>
      <c r="H2168" t="s">
        <v>49130</v>
      </c>
      <c r="I2168" t="s">
        <v>49131</v>
      </c>
      <c r="J2168" t="s">
        <v>49132</v>
      </c>
      <c r="K2168" t="s">
        <v>49133</v>
      </c>
      <c r="L2168" t="s">
        <v>49134</v>
      </c>
      <c r="M2168" t="s">
        <v>49135</v>
      </c>
      <c r="N2168" t="s">
        <v>49136</v>
      </c>
      <c r="O2168">
        <f>-548.958936111681 -10.3151171444852 -648.710933958053</f>
        <v>-1207.9849872142192</v>
      </c>
      <c r="P2168">
        <f>-511.888046107705 -13.8948478740588 -351.031767369411</f>
        <v>-876.81466135117478</v>
      </c>
      <c r="Q2168" t="s">
        <v>49137</v>
      </c>
      <c r="R2168" t="s">
        <v>49138</v>
      </c>
      <c r="S2168" t="s">
        <v>49139</v>
      </c>
      <c r="T2168" t="s">
        <v>49140</v>
      </c>
      <c r="U2168" t="s">
        <v>49141</v>
      </c>
      <c r="V2168" t="s">
        <v>49142</v>
      </c>
      <c r="W2168" t="s">
        <v>49143</v>
      </c>
      <c r="X2168" t="s">
        <v>49144</v>
      </c>
      <c r="Y2168" t="s">
        <v>49145</v>
      </c>
    </row>
    <row r="2169" spans="1:25" x14ac:dyDescent="0.3">
      <c r="A2169">
        <v>108400</v>
      </c>
      <c r="B2169" t="s">
        <v>49146</v>
      </c>
      <c r="C2169" t="s">
        <v>49147</v>
      </c>
      <c r="D2169" t="s">
        <v>49148</v>
      </c>
      <c r="E2169" t="s">
        <v>49149</v>
      </c>
      <c r="F2169" t="s">
        <v>49150</v>
      </c>
      <c r="G2169" t="s">
        <v>49151</v>
      </c>
      <c r="H2169" t="s">
        <v>49152</v>
      </c>
      <c r="I2169" t="s">
        <v>49153</v>
      </c>
      <c r="J2169" t="s">
        <v>49154</v>
      </c>
      <c r="K2169" t="s">
        <v>49155</v>
      </c>
      <c r="L2169" t="s">
        <v>49156</v>
      </c>
      <c r="M2169" t="s">
        <v>49157</v>
      </c>
      <c r="N2169" t="s">
        <v>49158</v>
      </c>
      <c r="O2169">
        <f>-549.059225185756 -10.3505288836263 -648.774253492578</f>
        <v>-1208.1840075619602</v>
      </c>
      <c r="P2169">
        <f>-512.130866515813 -14.1622413985017 -351.080166977867</f>
        <v>-877.3732748921816</v>
      </c>
      <c r="Q2169" t="s">
        <v>49159</v>
      </c>
      <c r="R2169" t="s">
        <v>49160</v>
      </c>
      <c r="S2169" t="s">
        <v>49161</v>
      </c>
      <c r="T2169" t="s">
        <v>49162</v>
      </c>
      <c r="U2169" t="s">
        <v>49163</v>
      </c>
      <c r="V2169" t="s">
        <v>49164</v>
      </c>
      <c r="W2169" t="s">
        <v>49165</v>
      </c>
      <c r="X2169" t="s">
        <v>49166</v>
      </c>
      <c r="Y2169" t="s">
        <v>49167</v>
      </c>
    </row>
    <row r="2170" spans="1:25" x14ac:dyDescent="0.3">
      <c r="A2170">
        <v>108450</v>
      </c>
      <c r="B2170" t="s">
        <v>49168</v>
      </c>
      <c r="C2170" t="s">
        <v>49169</v>
      </c>
      <c r="D2170" t="s">
        <v>49170</v>
      </c>
      <c r="E2170" t="s">
        <v>49171</v>
      </c>
      <c r="F2170" t="s">
        <v>49172</v>
      </c>
      <c r="G2170" t="s">
        <v>49173</v>
      </c>
      <c r="H2170" t="s">
        <v>49174</v>
      </c>
      <c r="I2170" t="s">
        <v>49175</v>
      </c>
      <c r="J2170" t="s">
        <v>49176</v>
      </c>
      <c r="K2170" t="s">
        <v>49177</v>
      </c>
      <c r="L2170" t="s">
        <v>49178</v>
      </c>
      <c r="M2170" t="s">
        <v>49179</v>
      </c>
      <c r="N2170" t="s">
        <v>49180</v>
      </c>
      <c r="O2170">
        <f>-549.185898689827 -10.3168732485447 -648.832839024632</f>
        <v>-1208.3356109630035</v>
      </c>
      <c r="P2170">
        <f>-512.350641703731 -14.383549776584 -351.130619064739</f>
        <v>-877.86481054505396</v>
      </c>
      <c r="Q2170" t="s">
        <v>49181</v>
      </c>
      <c r="R2170" t="s">
        <v>49182</v>
      </c>
      <c r="S2170" t="s">
        <v>49183</v>
      </c>
      <c r="T2170" t="s">
        <v>49184</v>
      </c>
      <c r="U2170" t="s">
        <v>49185</v>
      </c>
      <c r="V2170" t="s">
        <v>49186</v>
      </c>
      <c r="W2170" t="s">
        <v>49187</v>
      </c>
      <c r="X2170" t="s">
        <v>49188</v>
      </c>
      <c r="Y2170" t="s">
        <v>49189</v>
      </c>
    </row>
    <row r="2171" spans="1:25" x14ac:dyDescent="0.3">
      <c r="A2171">
        <v>108500</v>
      </c>
      <c r="B2171" t="s">
        <v>49190</v>
      </c>
      <c r="C2171" t="s">
        <v>49191</v>
      </c>
      <c r="D2171" t="s">
        <v>49192</v>
      </c>
      <c r="E2171" t="s">
        <v>49193</v>
      </c>
      <c r="F2171" t="s">
        <v>49194</v>
      </c>
      <c r="G2171" t="s">
        <v>49195</v>
      </c>
      <c r="H2171" t="s">
        <v>49196</v>
      </c>
      <c r="I2171" t="s">
        <v>49197</v>
      </c>
      <c r="J2171" t="s">
        <v>49198</v>
      </c>
      <c r="K2171" t="s">
        <v>49199</v>
      </c>
      <c r="L2171" t="s">
        <v>49200</v>
      </c>
      <c r="M2171" t="s">
        <v>49201</v>
      </c>
      <c r="N2171" t="s">
        <v>49202</v>
      </c>
      <c r="O2171">
        <f>-549.339641574116 -10.2789763953699 -648.987960606623</f>
        <v>-1208.6065785761089</v>
      </c>
      <c r="P2171">
        <f>-512.984087883923 -14.5379702024993 -351.229462105056</f>
        <v>-878.75152019147833</v>
      </c>
      <c r="Q2171" t="s">
        <v>49203</v>
      </c>
      <c r="R2171" t="s">
        <v>49204</v>
      </c>
      <c r="S2171" t="s">
        <v>49205</v>
      </c>
      <c r="T2171" t="s">
        <v>49206</v>
      </c>
      <c r="U2171" t="s">
        <v>49207</v>
      </c>
      <c r="V2171" t="s">
        <v>49208</v>
      </c>
      <c r="W2171" t="s">
        <v>49209</v>
      </c>
      <c r="X2171" t="s">
        <v>49210</v>
      </c>
      <c r="Y2171" t="s">
        <v>49211</v>
      </c>
    </row>
    <row r="2172" spans="1:25" x14ac:dyDescent="0.3">
      <c r="A2172">
        <v>108550</v>
      </c>
      <c r="B2172" t="s">
        <v>49212</v>
      </c>
      <c r="C2172" t="s">
        <v>49213</v>
      </c>
      <c r="D2172" t="s">
        <v>49214</v>
      </c>
      <c r="E2172" t="s">
        <v>49215</v>
      </c>
      <c r="F2172" t="s">
        <v>49216</v>
      </c>
      <c r="G2172" t="s">
        <v>49217</v>
      </c>
      <c r="H2172" t="s">
        <v>49218</v>
      </c>
      <c r="I2172" t="s">
        <v>49219</v>
      </c>
      <c r="J2172" t="s">
        <v>49220</v>
      </c>
      <c r="K2172" t="s">
        <v>49221</v>
      </c>
      <c r="L2172" t="s">
        <v>49222</v>
      </c>
      <c r="M2172" t="s">
        <v>49223</v>
      </c>
      <c r="N2172" t="s">
        <v>49224</v>
      </c>
      <c r="O2172">
        <f>-549.550697283613 -10.2514451288982 -648.990054939466</f>
        <v>-1208.7921973519772</v>
      </c>
      <c r="P2172">
        <f>-513.464786903453 -14.7390788697608 -351.202013268969</f>
        <v>-879.40587904218273</v>
      </c>
      <c r="Q2172" t="s">
        <v>49225</v>
      </c>
      <c r="R2172" t="s">
        <v>49226</v>
      </c>
      <c r="S2172" t="s">
        <v>49227</v>
      </c>
      <c r="T2172" t="s">
        <v>49228</v>
      </c>
      <c r="U2172" t="s">
        <v>49229</v>
      </c>
      <c r="V2172" t="s">
        <v>49230</v>
      </c>
      <c r="W2172" t="s">
        <v>49231</v>
      </c>
      <c r="X2172" t="s">
        <v>49232</v>
      </c>
      <c r="Y2172" t="s">
        <v>49233</v>
      </c>
    </row>
    <row r="2173" spans="1:25" x14ac:dyDescent="0.3">
      <c r="A2173">
        <v>108600</v>
      </c>
      <c r="B2173" t="s">
        <v>49234</v>
      </c>
      <c r="C2173" t="s">
        <v>49235</v>
      </c>
      <c r="D2173" t="s">
        <v>49236</v>
      </c>
      <c r="E2173" t="s">
        <v>49237</v>
      </c>
      <c r="F2173" t="s">
        <v>49238</v>
      </c>
      <c r="G2173" t="s">
        <v>49239</v>
      </c>
      <c r="H2173" t="s">
        <v>49240</v>
      </c>
      <c r="I2173" t="s">
        <v>49241</v>
      </c>
      <c r="J2173" t="s">
        <v>49242</v>
      </c>
      <c r="K2173" t="s">
        <v>49243</v>
      </c>
      <c r="L2173" t="s">
        <v>49244</v>
      </c>
      <c r="M2173" t="s">
        <v>49245</v>
      </c>
      <c r="N2173" t="s">
        <v>49246</v>
      </c>
      <c r="O2173">
        <f>-549.719035346972 -10.2152306243079 -648.967707141736</f>
        <v>-1208.9019731130159</v>
      </c>
      <c r="P2173">
        <f>-513.750354986637 -14.8426577075443 -351.167757978018</f>
        <v>-879.76077067219933</v>
      </c>
      <c r="Q2173" t="s">
        <v>49247</v>
      </c>
      <c r="R2173" t="s">
        <v>49248</v>
      </c>
      <c r="S2173" t="s">
        <v>49249</v>
      </c>
      <c r="T2173" t="s">
        <v>49250</v>
      </c>
      <c r="U2173" t="s">
        <v>49251</v>
      </c>
      <c r="V2173" t="s">
        <v>49252</v>
      </c>
      <c r="W2173" t="s">
        <v>49253</v>
      </c>
      <c r="X2173" t="s">
        <v>49254</v>
      </c>
      <c r="Y2173" t="s">
        <v>49255</v>
      </c>
    </row>
    <row r="2174" spans="1:25" x14ac:dyDescent="0.3">
      <c r="A2174">
        <v>108650</v>
      </c>
      <c r="B2174" t="s">
        <v>49256</v>
      </c>
      <c r="C2174" t="s">
        <v>49257</v>
      </c>
      <c r="D2174" t="s">
        <v>49258</v>
      </c>
      <c r="E2174" t="s">
        <v>49259</v>
      </c>
      <c r="F2174" t="s">
        <v>49260</v>
      </c>
      <c r="G2174" t="s">
        <v>49261</v>
      </c>
      <c r="H2174" t="s">
        <v>49262</v>
      </c>
      <c r="I2174" t="s">
        <v>49263</v>
      </c>
      <c r="J2174" t="s">
        <v>49264</v>
      </c>
      <c r="K2174" t="s">
        <v>49265</v>
      </c>
      <c r="L2174" t="s">
        <v>49266</v>
      </c>
      <c r="M2174" t="s">
        <v>49267</v>
      </c>
      <c r="N2174" t="s">
        <v>49268</v>
      </c>
      <c r="O2174">
        <f>-549.630932989772 -10.3006463011095 -648.955138362603</f>
        <v>-1208.8867176534845</v>
      </c>
      <c r="P2174">
        <f>-513.799980840639 -14.8810227071385 -351.137718773756</f>
        <v>-879.81872232153353</v>
      </c>
      <c r="Q2174" t="s">
        <v>49269</v>
      </c>
      <c r="R2174" t="s">
        <v>49270</v>
      </c>
      <c r="S2174" t="s">
        <v>49271</v>
      </c>
      <c r="T2174" t="s">
        <v>49272</v>
      </c>
      <c r="U2174" t="s">
        <v>49273</v>
      </c>
      <c r="V2174" t="s">
        <v>49274</v>
      </c>
      <c r="W2174" t="s">
        <v>49275</v>
      </c>
      <c r="X2174" t="s">
        <v>49276</v>
      </c>
      <c r="Y2174" t="s">
        <v>49277</v>
      </c>
    </row>
    <row r="2175" spans="1:25" x14ac:dyDescent="0.3">
      <c r="A2175">
        <v>108700</v>
      </c>
      <c r="B2175" t="s">
        <v>49278</v>
      </c>
      <c r="C2175" t="s">
        <v>49279</v>
      </c>
      <c r="D2175" t="s">
        <v>49280</v>
      </c>
      <c r="E2175" t="s">
        <v>49281</v>
      </c>
      <c r="F2175" t="s">
        <v>49282</v>
      </c>
      <c r="G2175" t="s">
        <v>49283</v>
      </c>
      <c r="H2175" t="s">
        <v>49284</v>
      </c>
      <c r="I2175" t="s">
        <v>49285</v>
      </c>
      <c r="J2175" t="s">
        <v>49286</v>
      </c>
      <c r="K2175" t="s">
        <v>49287</v>
      </c>
      <c r="L2175" t="s">
        <v>49288</v>
      </c>
      <c r="M2175" t="s">
        <v>49289</v>
      </c>
      <c r="N2175" t="s">
        <v>49290</v>
      </c>
      <c r="O2175">
        <f>-549.322991875866 -10.2553233202743 -648.982644210694</f>
        <v>-1208.5609594068344</v>
      </c>
      <c r="P2175">
        <f>-513.663308009649 -14.7785628658719 -351.143773920507</f>
        <v>-879.58564479602785</v>
      </c>
      <c r="Q2175" t="s">
        <v>49291</v>
      </c>
      <c r="R2175" t="s">
        <v>49292</v>
      </c>
      <c r="S2175" t="s">
        <v>49293</v>
      </c>
      <c r="T2175" t="s">
        <v>49294</v>
      </c>
      <c r="U2175" t="s">
        <v>49295</v>
      </c>
      <c r="V2175" t="s">
        <v>49296</v>
      </c>
      <c r="W2175" t="s">
        <v>49297</v>
      </c>
      <c r="X2175" t="s">
        <v>49298</v>
      </c>
      <c r="Y2175" t="s">
        <v>49299</v>
      </c>
    </row>
    <row r="2176" spans="1:25" x14ac:dyDescent="0.3">
      <c r="A2176">
        <v>108750</v>
      </c>
      <c r="B2176" t="s">
        <v>49300</v>
      </c>
      <c r="C2176" t="s">
        <v>49301</v>
      </c>
      <c r="D2176" t="s">
        <v>49302</v>
      </c>
      <c r="E2176" t="s">
        <v>49303</v>
      </c>
      <c r="F2176" t="s">
        <v>49304</v>
      </c>
      <c r="G2176" t="s">
        <v>49305</v>
      </c>
      <c r="H2176" t="s">
        <v>49306</v>
      </c>
      <c r="I2176" t="s">
        <v>49307</v>
      </c>
      <c r="J2176" t="s">
        <v>49308</v>
      </c>
      <c r="K2176" t="s">
        <v>49309</v>
      </c>
      <c r="L2176" t="s">
        <v>49310</v>
      </c>
      <c r="M2176" t="s">
        <v>49311</v>
      </c>
      <c r="N2176" t="s">
        <v>49312</v>
      </c>
      <c r="O2176">
        <f>-548.409218398086 -10.0957768635828 -649.102407058136</f>
        <v>-1207.6074023198048</v>
      </c>
      <c r="P2176">
        <f>-513.236591618682 -14.8659338002599 -351.209700335587</f>
        <v>-879.31222575452898</v>
      </c>
      <c r="Q2176" t="s">
        <v>49313</v>
      </c>
      <c r="R2176" t="s">
        <v>49314</v>
      </c>
      <c r="S2176" t="s">
        <v>49315</v>
      </c>
      <c r="T2176" t="s">
        <v>49316</v>
      </c>
      <c r="U2176" t="s">
        <v>49317</v>
      </c>
      <c r="V2176" t="s">
        <v>49318</v>
      </c>
      <c r="W2176" t="s">
        <v>49319</v>
      </c>
      <c r="X2176" t="s">
        <v>49320</v>
      </c>
      <c r="Y2176" t="s">
        <v>49321</v>
      </c>
    </row>
    <row r="2177" spans="1:25" x14ac:dyDescent="0.3">
      <c r="A2177">
        <v>108800</v>
      </c>
      <c r="B2177" t="s">
        <v>49322</v>
      </c>
      <c r="C2177" t="s">
        <v>49323</v>
      </c>
      <c r="D2177" t="s">
        <v>49324</v>
      </c>
      <c r="E2177" t="s">
        <v>49325</v>
      </c>
      <c r="F2177" t="s">
        <v>49326</v>
      </c>
      <c r="G2177" t="s">
        <v>49327</v>
      </c>
      <c r="H2177" t="s">
        <v>49328</v>
      </c>
      <c r="I2177" t="s">
        <v>49329</v>
      </c>
      <c r="J2177" t="s">
        <v>49330</v>
      </c>
      <c r="K2177" t="s">
        <v>49331</v>
      </c>
      <c r="L2177" t="s">
        <v>49332</v>
      </c>
      <c r="M2177" t="s">
        <v>49333</v>
      </c>
      <c r="N2177" t="s">
        <v>49334</v>
      </c>
      <c r="O2177">
        <f>-547.759261620636 -9.95935121378557 -649.182452682335</f>
        <v>-1206.9010655167567</v>
      </c>
      <c r="P2177">
        <f>-512.91031495554 -14.8188695751546 -351.253039844537</f>
        <v>-878.98222437523168</v>
      </c>
      <c r="Q2177" t="s">
        <v>49335</v>
      </c>
      <c r="R2177" t="s">
        <v>49336</v>
      </c>
      <c r="S2177" t="s">
        <v>49337</v>
      </c>
      <c r="T2177" t="s">
        <v>49338</v>
      </c>
      <c r="U2177" t="s">
        <v>49339</v>
      </c>
      <c r="V2177" t="s">
        <v>49340</v>
      </c>
      <c r="W2177" t="s">
        <v>49341</v>
      </c>
      <c r="X2177" t="s">
        <v>49342</v>
      </c>
      <c r="Y2177" t="s">
        <v>49343</v>
      </c>
    </row>
    <row r="2178" spans="1:25" x14ac:dyDescent="0.3">
      <c r="A2178">
        <v>108850</v>
      </c>
      <c r="B2178" t="s">
        <v>49344</v>
      </c>
      <c r="C2178" t="s">
        <v>49345</v>
      </c>
      <c r="D2178" t="s">
        <v>49346</v>
      </c>
      <c r="E2178" t="s">
        <v>49347</v>
      </c>
      <c r="F2178" t="s">
        <v>49348</v>
      </c>
      <c r="G2178" t="s">
        <v>49349</v>
      </c>
      <c r="H2178" t="s">
        <v>49350</v>
      </c>
      <c r="I2178" t="s">
        <v>49351</v>
      </c>
      <c r="J2178" t="s">
        <v>49352</v>
      </c>
      <c r="K2178" t="s">
        <v>49353</v>
      </c>
      <c r="L2178" t="s">
        <v>49354</v>
      </c>
      <c r="M2178" t="s">
        <v>49355</v>
      </c>
      <c r="N2178" t="s">
        <v>49356</v>
      </c>
      <c r="O2178">
        <f>-547.017885557648 -9.84538713863003 -649.240830335705</f>
        <v>-1206.104103031983</v>
      </c>
      <c r="P2178">
        <f>-512.486749447719 -14.7423175256986 -351.275085048669</f>
        <v>-878.5041520220866</v>
      </c>
      <c r="Q2178" t="s">
        <v>49357</v>
      </c>
      <c r="R2178" t="s">
        <v>49358</v>
      </c>
      <c r="S2178" t="s">
        <v>49359</v>
      </c>
      <c r="T2178" t="s">
        <v>49360</v>
      </c>
      <c r="U2178" t="s">
        <v>49361</v>
      </c>
      <c r="V2178" t="s">
        <v>49362</v>
      </c>
      <c r="W2178" t="s">
        <v>49363</v>
      </c>
      <c r="X2178" t="s">
        <v>49364</v>
      </c>
      <c r="Y2178" t="s">
        <v>49365</v>
      </c>
    </row>
    <row r="2179" spans="1:25" x14ac:dyDescent="0.3">
      <c r="A2179">
        <v>108900</v>
      </c>
      <c r="B2179" t="s">
        <v>49366</v>
      </c>
      <c r="C2179" t="s">
        <v>49367</v>
      </c>
      <c r="D2179" t="s">
        <v>49368</v>
      </c>
      <c r="E2179" t="s">
        <v>49369</v>
      </c>
      <c r="F2179" t="s">
        <v>49370</v>
      </c>
      <c r="G2179" t="s">
        <v>49371</v>
      </c>
      <c r="H2179" t="s">
        <v>49372</v>
      </c>
      <c r="I2179" t="s">
        <v>49373</v>
      </c>
      <c r="J2179" t="s">
        <v>49374</v>
      </c>
      <c r="K2179" t="s">
        <v>49375</v>
      </c>
      <c r="L2179" t="s">
        <v>49376</v>
      </c>
      <c r="M2179" t="s">
        <v>49377</v>
      </c>
      <c r="N2179" t="s">
        <v>49378</v>
      </c>
      <c r="O2179">
        <f>-545.806038419767 -9.57728233147918 -649.399316807932</f>
        <v>-1204.7826375591781</v>
      </c>
      <c r="P2179">
        <f>-511.798641848851 -14.4021683941442 -351.372066857823</f>
        <v>-877.57287710081823</v>
      </c>
      <c r="Q2179" t="s">
        <v>49379</v>
      </c>
      <c r="R2179" t="s">
        <v>49380</v>
      </c>
      <c r="S2179" t="s">
        <v>49381</v>
      </c>
      <c r="T2179" t="s">
        <v>49382</v>
      </c>
      <c r="U2179" t="s">
        <v>49383</v>
      </c>
      <c r="V2179" t="s">
        <v>49384</v>
      </c>
      <c r="W2179" t="s">
        <v>49385</v>
      </c>
      <c r="X2179" t="s">
        <v>49386</v>
      </c>
      <c r="Y2179" t="s">
        <v>49387</v>
      </c>
    </row>
    <row r="2180" spans="1:25" x14ac:dyDescent="0.3">
      <c r="A2180">
        <v>108950</v>
      </c>
      <c r="B2180" t="s">
        <v>49388</v>
      </c>
      <c r="C2180" t="s">
        <v>49389</v>
      </c>
      <c r="D2180" t="s">
        <v>49390</v>
      </c>
      <c r="E2180" t="s">
        <v>49391</v>
      </c>
      <c r="F2180" t="s">
        <v>49392</v>
      </c>
      <c r="G2180" t="s">
        <v>49393</v>
      </c>
      <c r="H2180" t="s">
        <v>49394</v>
      </c>
      <c r="I2180" t="s">
        <v>49395</v>
      </c>
      <c r="J2180" t="s">
        <v>49396</v>
      </c>
      <c r="K2180" t="s">
        <v>49397</v>
      </c>
      <c r="L2180" t="s">
        <v>49398</v>
      </c>
      <c r="M2180" t="s">
        <v>49399</v>
      </c>
      <c r="N2180" t="s">
        <v>49400</v>
      </c>
      <c r="O2180">
        <f>-545.223879203898 -9.35533066952371 -649.498752462624</f>
        <v>-1204.0779623360459</v>
      </c>
      <c r="P2180">
        <f>-511.447952830828 -14.1222777877117 -351.444302352934</f>
        <v>-877.01453297147373</v>
      </c>
      <c r="Q2180" t="s">
        <v>49401</v>
      </c>
      <c r="R2180" t="s">
        <v>49402</v>
      </c>
      <c r="S2180" t="s">
        <v>49403</v>
      </c>
      <c r="T2180" t="s">
        <v>49404</v>
      </c>
      <c r="U2180" t="s">
        <v>49405</v>
      </c>
      <c r="V2180" t="s">
        <v>49406</v>
      </c>
      <c r="W2180" t="s">
        <v>49407</v>
      </c>
      <c r="X2180" t="s">
        <v>49408</v>
      </c>
      <c r="Y2180" t="s">
        <v>49409</v>
      </c>
    </row>
    <row r="2181" spans="1:25" x14ac:dyDescent="0.3">
      <c r="A2181">
        <v>109000</v>
      </c>
      <c r="B2181" t="s">
        <v>49410</v>
      </c>
      <c r="C2181" t="s">
        <v>49411</v>
      </c>
      <c r="D2181" t="s">
        <v>49412</v>
      </c>
      <c r="E2181" t="s">
        <v>49413</v>
      </c>
      <c r="F2181" t="s">
        <v>49414</v>
      </c>
      <c r="G2181" t="s">
        <v>49415</v>
      </c>
      <c r="H2181" t="s">
        <v>49416</v>
      </c>
      <c r="I2181" t="s">
        <v>49417</v>
      </c>
      <c r="J2181" t="s">
        <v>49418</v>
      </c>
      <c r="K2181" t="s">
        <v>49419</v>
      </c>
      <c r="L2181" t="s">
        <v>49420</v>
      </c>
      <c r="M2181" t="s">
        <v>49421</v>
      </c>
      <c r="N2181" t="s">
        <v>49422</v>
      </c>
      <c r="O2181">
        <f>-543.948937462496 -9.0611909917202 -649.66313371431</f>
        <v>-1202.6732621685262</v>
      </c>
      <c r="P2181">
        <f>-510.737376039334 -13.9152176433411 -351.546639889594</f>
        <v>-876.19923357226912</v>
      </c>
      <c r="Q2181" t="s">
        <v>49423</v>
      </c>
      <c r="R2181" t="s">
        <v>49424</v>
      </c>
      <c r="S2181" t="s">
        <v>49425</v>
      </c>
      <c r="T2181" t="s">
        <v>49426</v>
      </c>
      <c r="U2181" t="s">
        <v>49427</v>
      </c>
      <c r="V2181" t="s">
        <v>49428</v>
      </c>
      <c r="W2181" t="s">
        <v>49429</v>
      </c>
      <c r="X2181" t="s">
        <v>49430</v>
      </c>
      <c r="Y2181" t="s">
        <v>49431</v>
      </c>
    </row>
    <row r="2182" spans="1:25" x14ac:dyDescent="0.3">
      <c r="A2182">
        <v>109050</v>
      </c>
      <c r="B2182" t="s">
        <v>49432</v>
      </c>
      <c r="C2182" t="s">
        <v>49433</v>
      </c>
      <c r="D2182" t="s">
        <v>49434</v>
      </c>
      <c r="E2182" t="s">
        <v>49435</v>
      </c>
      <c r="F2182" t="s">
        <v>49436</v>
      </c>
      <c r="G2182" t="s">
        <v>49437</v>
      </c>
      <c r="H2182" t="s">
        <v>49438</v>
      </c>
      <c r="I2182" t="s">
        <v>49439</v>
      </c>
      <c r="J2182" t="s">
        <v>49440</v>
      </c>
      <c r="K2182" t="s">
        <v>49441</v>
      </c>
      <c r="L2182" t="s">
        <v>49442</v>
      </c>
      <c r="M2182" t="s">
        <v>49443</v>
      </c>
      <c r="N2182" t="s">
        <v>49444</v>
      </c>
      <c r="O2182">
        <f>-542.389464997653 -8.97098304368797 -649.792036787397</f>
        <v>-1201.1524848287381</v>
      </c>
      <c r="P2182">
        <f>-509.711953849234 -13.9430150557146 -351.61856861504</f>
        <v>-875.27353751998862</v>
      </c>
      <c r="Q2182" t="s">
        <v>49445</v>
      </c>
      <c r="R2182" t="s">
        <v>49446</v>
      </c>
      <c r="S2182" t="s">
        <v>49447</v>
      </c>
      <c r="T2182" t="s">
        <v>49448</v>
      </c>
      <c r="U2182" t="s">
        <v>49449</v>
      </c>
      <c r="V2182" t="s">
        <v>49450</v>
      </c>
      <c r="W2182" t="s">
        <v>49451</v>
      </c>
      <c r="X2182" t="s">
        <v>49452</v>
      </c>
      <c r="Y2182" t="s">
        <v>49453</v>
      </c>
    </row>
    <row r="2183" spans="1:25" x14ac:dyDescent="0.3">
      <c r="A2183">
        <v>109100</v>
      </c>
      <c r="B2183" t="s">
        <v>49454</v>
      </c>
      <c r="C2183" t="s">
        <v>49455</v>
      </c>
      <c r="D2183" t="s">
        <v>49456</v>
      </c>
      <c r="E2183" t="s">
        <v>49457</v>
      </c>
      <c r="F2183" t="s">
        <v>49458</v>
      </c>
      <c r="G2183" t="s">
        <v>49459</v>
      </c>
      <c r="H2183" t="s">
        <v>49460</v>
      </c>
      <c r="I2183" t="s">
        <v>49461</v>
      </c>
      <c r="J2183" t="s">
        <v>49462</v>
      </c>
      <c r="K2183" t="s">
        <v>49463</v>
      </c>
      <c r="L2183" t="s">
        <v>49464</v>
      </c>
      <c r="M2183" t="s">
        <v>49465</v>
      </c>
      <c r="N2183" t="s">
        <v>49466</v>
      </c>
      <c r="O2183">
        <f>-541.487822844859 -8.94823195974391 -649.824586527721</f>
        <v>-1200.2606413323238</v>
      </c>
      <c r="P2183">
        <f>-508.972104029718 -13.8473098596273 -351.632217618601</f>
        <v>-874.45163150794633</v>
      </c>
      <c r="Q2183" t="s">
        <v>49467</v>
      </c>
      <c r="R2183" t="s">
        <v>49468</v>
      </c>
      <c r="S2183" t="s">
        <v>49469</v>
      </c>
      <c r="T2183" t="s">
        <v>49470</v>
      </c>
      <c r="U2183" t="s">
        <v>49471</v>
      </c>
      <c r="V2183" t="s">
        <v>49472</v>
      </c>
      <c r="W2183" t="s">
        <v>49473</v>
      </c>
      <c r="X2183" t="s">
        <v>49474</v>
      </c>
      <c r="Y2183" t="s">
        <v>49475</v>
      </c>
    </row>
    <row r="2184" spans="1:25" x14ac:dyDescent="0.3">
      <c r="A2184">
        <v>109150</v>
      </c>
      <c r="B2184" t="s">
        <v>49476</v>
      </c>
      <c r="C2184" t="s">
        <v>49477</v>
      </c>
      <c r="D2184" t="s">
        <v>49478</v>
      </c>
      <c r="E2184" t="s">
        <v>49479</v>
      </c>
      <c r="F2184" t="s">
        <v>49480</v>
      </c>
      <c r="G2184" t="s">
        <v>49481</v>
      </c>
      <c r="H2184" t="s">
        <v>49482</v>
      </c>
      <c r="I2184" t="s">
        <v>49483</v>
      </c>
      <c r="J2184" t="s">
        <v>49484</v>
      </c>
      <c r="K2184" t="s">
        <v>49485</v>
      </c>
      <c r="L2184" t="s">
        <v>49486</v>
      </c>
      <c r="M2184" t="s">
        <v>49487</v>
      </c>
      <c r="N2184" t="s">
        <v>49488</v>
      </c>
      <c r="O2184">
        <f>-539.881494119499 -8.90257097485619 -649.842243624551</f>
        <v>-1198.6263087189063</v>
      </c>
      <c r="P2184">
        <f>-507.693886908861 -13.4298202236491 -351.608266688852</f>
        <v>-872.73197382136209</v>
      </c>
      <c r="Q2184" t="s">
        <v>49489</v>
      </c>
      <c r="R2184" t="s">
        <v>49490</v>
      </c>
      <c r="S2184" t="s">
        <v>49491</v>
      </c>
      <c r="T2184" t="s">
        <v>49492</v>
      </c>
      <c r="U2184" t="s">
        <v>49493</v>
      </c>
      <c r="V2184" t="s">
        <v>49494</v>
      </c>
      <c r="W2184" t="s">
        <v>49495</v>
      </c>
      <c r="X2184" t="s">
        <v>49496</v>
      </c>
      <c r="Y2184" t="s">
        <v>49497</v>
      </c>
    </row>
    <row r="2185" spans="1:25" x14ac:dyDescent="0.3">
      <c r="A2185">
        <v>109200</v>
      </c>
      <c r="B2185" t="s">
        <v>49498</v>
      </c>
      <c r="C2185" t="s">
        <v>49499</v>
      </c>
      <c r="D2185" t="s">
        <v>49500</v>
      </c>
      <c r="E2185" t="s">
        <v>49501</v>
      </c>
      <c r="F2185" t="s">
        <v>49502</v>
      </c>
      <c r="G2185" t="s">
        <v>49503</v>
      </c>
      <c r="H2185" t="s">
        <v>49504</v>
      </c>
      <c r="I2185" t="s">
        <v>49505</v>
      </c>
      <c r="J2185" t="s">
        <v>49506</v>
      </c>
      <c r="K2185" t="s">
        <v>49507</v>
      </c>
      <c r="L2185" t="s">
        <v>49508</v>
      </c>
      <c r="M2185" t="s">
        <v>49509</v>
      </c>
      <c r="N2185" t="s">
        <v>49510</v>
      </c>
      <c r="O2185">
        <f>-539.188019635788 -8.90697622509811 -649.784384242234</f>
        <v>-1197.8793801031202</v>
      </c>
      <c r="P2185">
        <f>-507.17564324915 -13.127497588501 -351.527091617861</f>
        <v>-871.83023245551203</v>
      </c>
      <c r="Q2185" t="s">
        <v>49511</v>
      </c>
      <c r="R2185" t="s">
        <v>49512</v>
      </c>
      <c r="S2185" t="s">
        <v>49513</v>
      </c>
      <c r="T2185" t="s">
        <v>49514</v>
      </c>
      <c r="U2185" t="s">
        <v>49515</v>
      </c>
      <c r="V2185" t="s">
        <v>49516</v>
      </c>
      <c r="W2185" t="s">
        <v>49517</v>
      </c>
      <c r="X2185" t="s">
        <v>49518</v>
      </c>
      <c r="Y2185" t="s">
        <v>49519</v>
      </c>
    </row>
    <row r="2186" spans="1:25" x14ac:dyDescent="0.3">
      <c r="A2186">
        <v>109250</v>
      </c>
      <c r="B2186" t="s">
        <v>49520</v>
      </c>
      <c r="C2186" t="s">
        <v>49521</v>
      </c>
      <c r="D2186" t="s">
        <v>49522</v>
      </c>
      <c r="E2186" t="s">
        <v>49523</v>
      </c>
      <c r="F2186" t="s">
        <v>49524</v>
      </c>
      <c r="G2186" t="s">
        <v>49525</v>
      </c>
      <c r="H2186" t="s">
        <v>49526</v>
      </c>
      <c r="I2186" t="s">
        <v>49527</v>
      </c>
      <c r="J2186" t="s">
        <v>49528</v>
      </c>
      <c r="K2186" t="s">
        <v>49529</v>
      </c>
      <c r="L2186" t="s">
        <v>49530</v>
      </c>
      <c r="M2186" t="s">
        <v>49531</v>
      </c>
      <c r="N2186" t="s">
        <v>49532</v>
      </c>
      <c r="O2186">
        <f>-538.137541419231 -8.81557792532499 -649.669495709832</f>
        <v>-1196.622615054388</v>
      </c>
      <c r="P2186">
        <f>-506.499478223559 -12.5661374662207 -351.366000337269</f>
        <v>-870.43161602704868</v>
      </c>
      <c r="Q2186" t="s">
        <v>49533</v>
      </c>
      <c r="R2186" t="s">
        <v>49534</v>
      </c>
      <c r="S2186" t="s">
        <v>49535</v>
      </c>
      <c r="T2186" t="s">
        <v>49536</v>
      </c>
      <c r="U2186" t="s">
        <v>49537</v>
      </c>
      <c r="V2186" t="s">
        <v>49538</v>
      </c>
      <c r="W2186" t="s">
        <v>49539</v>
      </c>
      <c r="X2186" t="s">
        <v>49540</v>
      </c>
      <c r="Y2186" t="s">
        <v>49541</v>
      </c>
    </row>
    <row r="2187" spans="1:25" x14ac:dyDescent="0.3">
      <c r="A2187">
        <v>109300</v>
      </c>
      <c r="B2187" t="s">
        <v>49542</v>
      </c>
      <c r="C2187" t="s">
        <v>49543</v>
      </c>
      <c r="D2187" t="s">
        <v>49544</v>
      </c>
      <c r="E2187" t="s">
        <v>49545</v>
      </c>
      <c r="F2187" t="s">
        <v>49546</v>
      </c>
      <c r="G2187" t="s">
        <v>49547</v>
      </c>
      <c r="H2187" t="s">
        <v>49548</v>
      </c>
      <c r="I2187" t="s">
        <v>49549</v>
      </c>
      <c r="J2187" t="s">
        <v>49550</v>
      </c>
      <c r="K2187" t="s">
        <v>49551</v>
      </c>
      <c r="L2187" t="s">
        <v>49552</v>
      </c>
      <c r="M2187" t="s">
        <v>49553</v>
      </c>
      <c r="N2187" t="s">
        <v>49554</v>
      </c>
      <c r="O2187">
        <f>-537.646967198539 -8.71945727695606 -649.639745099117</f>
        <v>-1196.0061695746122</v>
      </c>
      <c r="P2187">
        <f>-506.172805341898 -12.3026525118571 -351.316769890473</f>
        <v>-869.79222774422806</v>
      </c>
      <c r="Q2187" t="s">
        <v>49555</v>
      </c>
      <c r="R2187" t="s">
        <v>49556</v>
      </c>
      <c r="S2187" t="s">
        <v>49557</v>
      </c>
      <c r="T2187" t="s">
        <v>49558</v>
      </c>
      <c r="U2187" t="s">
        <v>49559</v>
      </c>
      <c r="V2187" t="s">
        <v>49560</v>
      </c>
      <c r="W2187" t="s">
        <v>49561</v>
      </c>
      <c r="X2187" t="s">
        <v>49562</v>
      </c>
      <c r="Y2187" t="s">
        <v>49563</v>
      </c>
    </row>
    <row r="2188" spans="1:25" x14ac:dyDescent="0.3">
      <c r="A2188">
        <v>109350</v>
      </c>
      <c r="B2188" t="s">
        <v>49564</v>
      </c>
      <c r="C2188" t="s">
        <v>49565</v>
      </c>
      <c r="D2188" t="s">
        <v>49566</v>
      </c>
      <c r="E2188" t="s">
        <v>49567</v>
      </c>
      <c r="F2188" t="s">
        <v>49568</v>
      </c>
      <c r="G2188" t="s">
        <v>49569</v>
      </c>
      <c r="H2188" t="s">
        <v>49570</v>
      </c>
      <c r="I2188" t="s">
        <v>49571</v>
      </c>
      <c r="J2188" t="s">
        <v>49572</v>
      </c>
      <c r="K2188" t="s">
        <v>49573</v>
      </c>
      <c r="L2188" t="s">
        <v>49574</v>
      </c>
      <c r="M2188" t="s">
        <v>49575</v>
      </c>
      <c r="N2188" t="s">
        <v>49576</v>
      </c>
      <c r="O2188">
        <f>-537.285895881262 -8.48425824689502 -649.63476695197</f>
        <v>-1195.4049210801272</v>
      </c>
      <c r="P2188">
        <f>-505.957670997807 -11.9919514072888 -351.295584313231</f>
        <v>-869.2452067183267</v>
      </c>
      <c r="Q2188" t="s">
        <v>49577</v>
      </c>
      <c r="R2188" t="s">
        <v>49578</v>
      </c>
      <c r="S2188" t="s">
        <v>49579</v>
      </c>
      <c r="T2188" t="s">
        <v>49580</v>
      </c>
      <c r="U2188" t="s">
        <v>49581</v>
      </c>
      <c r="V2188" t="s">
        <v>49582</v>
      </c>
      <c r="W2188" t="s">
        <v>49583</v>
      </c>
      <c r="X2188" t="s">
        <v>49584</v>
      </c>
      <c r="Y2188" t="s">
        <v>49585</v>
      </c>
    </row>
    <row r="2189" spans="1:25" x14ac:dyDescent="0.3">
      <c r="A2189">
        <v>109400</v>
      </c>
      <c r="B2189" t="s">
        <v>49586</v>
      </c>
      <c r="C2189" t="s">
        <v>49587</v>
      </c>
      <c r="D2189" t="s">
        <v>49588</v>
      </c>
      <c r="E2189" t="s">
        <v>49589</v>
      </c>
      <c r="F2189" t="s">
        <v>49590</v>
      </c>
      <c r="G2189" t="s">
        <v>49591</v>
      </c>
      <c r="H2189" t="s">
        <v>49592</v>
      </c>
      <c r="I2189" t="s">
        <v>49593</v>
      </c>
      <c r="J2189" t="s">
        <v>49594</v>
      </c>
      <c r="K2189" t="s">
        <v>49595</v>
      </c>
      <c r="L2189" t="s">
        <v>49596</v>
      </c>
      <c r="M2189" t="s">
        <v>49597</v>
      </c>
      <c r="N2189" t="s">
        <v>49598</v>
      </c>
      <c r="O2189">
        <f>-537.165245894795 -8.36954037895339 -649.621379024356</f>
        <v>-1195.1561652981045</v>
      </c>
      <c r="P2189">
        <f>-505.959871876958 -11.8315120206619 -351.268756617732</f>
        <v>-869.0601405153518</v>
      </c>
      <c r="Q2189" t="s">
        <v>49599</v>
      </c>
      <c r="R2189" t="s">
        <v>49600</v>
      </c>
      <c r="S2189" t="s">
        <v>49601</v>
      </c>
      <c r="T2189" t="s">
        <v>49602</v>
      </c>
      <c r="U2189" t="s">
        <v>49603</v>
      </c>
      <c r="V2189" t="s">
        <v>49604</v>
      </c>
      <c r="W2189" t="s">
        <v>49605</v>
      </c>
      <c r="X2189" t="s">
        <v>49606</v>
      </c>
      <c r="Y2189" t="s">
        <v>49607</v>
      </c>
    </row>
    <row r="2190" spans="1:25" x14ac:dyDescent="0.3">
      <c r="A2190">
        <v>109450</v>
      </c>
      <c r="B2190" t="s">
        <v>49608</v>
      </c>
      <c r="C2190" t="s">
        <v>49609</v>
      </c>
      <c r="D2190" t="s">
        <v>49610</v>
      </c>
      <c r="E2190" t="s">
        <v>49611</v>
      </c>
      <c r="F2190" t="s">
        <v>49612</v>
      </c>
      <c r="G2190" t="s">
        <v>49613</v>
      </c>
      <c r="H2190" t="s">
        <v>49614</v>
      </c>
      <c r="I2190" t="s">
        <v>49615</v>
      </c>
      <c r="J2190" t="s">
        <v>49616</v>
      </c>
      <c r="K2190" t="s">
        <v>49617</v>
      </c>
      <c r="L2190" t="s">
        <v>49618</v>
      </c>
      <c r="M2190" t="s">
        <v>49619</v>
      </c>
      <c r="N2190" t="s">
        <v>49620</v>
      </c>
      <c r="O2190">
        <f>-537.160945015703 -8.22198483053285 -649.661052725098</f>
        <v>-1195.0439825713338</v>
      </c>
      <c r="P2190">
        <f>-505.986967563218 -11.703603327481 -351.305509628814</f>
        <v>-868.99608051951293</v>
      </c>
      <c r="Q2190" t="s">
        <v>49621</v>
      </c>
      <c r="R2190" t="s">
        <v>49622</v>
      </c>
      <c r="S2190" t="s">
        <v>49623</v>
      </c>
      <c r="T2190" t="s">
        <v>49624</v>
      </c>
      <c r="U2190" t="s">
        <v>49625</v>
      </c>
      <c r="V2190" t="s">
        <v>49626</v>
      </c>
      <c r="W2190" t="s">
        <v>49627</v>
      </c>
      <c r="X2190" t="s">
        <v>49628</v>
      </c>
      <c r="Y2190" t="s">
        <v>49629</v>
      </c>
    </row>
    <row r="2191" spans="1:25" x14ac:dyDescent="0.3">
      <c r="A2191">
        <v>109500</v>
      </c>
      <c r="B2191" t="s">
        <v>49630</v>
      </c>
      <c r="C2191" t="s">
        <v>49631</v>
      </c>
      <c r="D2191" t="s">
        <v>49632</v>
      </c>
      <c r="E2191" t="s">
        <v>49633</v>
      </c>
      <c r="F2191" t="s">
        <v>49634</v>
      </c>
      <c r="G2191" t="s">
        <v>49635</v>
      </c>
      <c r="H2191" t="s">
        <v>49636</v>
      </c>
      <c r="I2191" t="s">
        <v>49637</v>
      </c>
      <c r="J2191" t="s">
        <v>49638</v>
      </c>
      <c r="K2191" t="s">
        <v>49639</v>
      </c>
      <c r="L2191" t="s">
        <v>49640</v>
      </c>
      <c r="M2191" t="s">
        <v>49641</v>
      </c>
      <c r="N2191" t="s">
        <v>49642</v>
      </c>
      <c r="O2191">
        <f>-537.214456254796 -8.14467716863328 -649.637855740248</f>
        <v>-1194.9969891636774</v>
      </c>
      <c r="P2191">
        <f>-506.033331434135 -11.52541821255 -351.281848321887</f>
        <v>-868.84059796857196</v>
      </c>
      <c r="Q2191" t="s">
        <v>49643</v>
      </c>
      <c r="R2191" t="s">
        <v>49644</v>
      </c>
      <c r="S2191" t="s">
        <v>49645</v>
      </c>
      <c r="T2191" t="s">
        <v>49646</v>
      </c>
      <c r="U2191" t="s">
        <v>49647</v>
      </c>
      <c r="V2191" t="s">
        <v>49648</v>
      </c>
      <c r="W2191" t="s">
        <v>49649</v>
      </c>
      <c r="X2191" t="s">
        <v>49650</v>
      </c>
      <c r="Y2191" t="s">
        <v>49651</v>
      </c>
    </row>
    <row r="2192" spans="1:25" x14ac:dyDescent="0.3">
      <c r="A2192">
        <v>109550</v>
      </c>
      <c r="B2192" t="s">
        <v>49652</v>
      </c>
      <c r="C2192" t="s">
        <v>49653</v>
      </c>
      <c r="D2192" t="s">
        <v>49654</v>
      </c>
      <c r="E2192" t="s">
        <v>49655</v>
      </c>
      <c r="F2192" t="s">
        <v>49656</v>
      </c>
      <c r="G2192" t="s">
        <v>49657</v>
      </c>
      <c r="H2192" t="s">
        <v>49658</v>
      </c>
      <c r="I2192" t="s">
        <v>49659</v>
      </c>
      <c r="J2192" t="s">
        <v>49660</v>
      </c>
      <c r="K2192" t="s">
        <v>49661</v>
      </c>
      <c r="L2192" t="s">
        <v>49662</v>
      </c>
      <c r="M2192" t="s">
        <v>49663</v>
      </c>
      <c r="N2192" t="s">
        <v>49664</v>
      </c>
      <c r="O2192">
        <f>-537.524229360585 -7.84820831288698 -649.69413772722</f>
        <v>-1195.0665754006918</v>
      </c>
      <c r="P2192">
        <f>-506.170486771217 -11.2780335068901 -351.356770220037</f>
        <v>-868.80529049814413</v>
      </c>
      <c r="Q2192" t="s">
        <v>49665</v>
      </c>
      <c r="R2192" t="s">
        <v>49666</v>
      </c>
      <c r="S2192" t="s">
        <v>49667</v>
      </c>
      <c r="T2192" t="s">
        <v>49668</v>
      </c>
      <c r="U2192" t="s">
        <v>49669</v>
      </c>
      <c r="V2192" t="s">
        <v>49670</v>
      </c>
      <c r="W2192" t="s">
        <v>49671</v>
      </c>
      <c r="X2192" t="s">
        <v>49672</v>
      </c>
      <c r="Y2192" t="s">
        <v>49673</v>
      </c>
    </row>
    <row r="2193" spans="1:25" x14ac:dyDescent="0.3">
      <c r="A2193">
        <v>109600</v>
      </c>
      <c r="B2193" t="s">
        <v>49674</v>
      </c>
      <c r="C2193" t="s">
        <v>49675</v>
      </c>
      <c r="D2193" t="s">
        <v>49676</v>
      </c>
      <c r="E2193" t="s">
        <v>49677</v>
      </c>
      <c r="F2193" t="s">
        <v>49678</v>
      </c>
      <c r="G2193" t="s">
        <v>49679</v>
      </c>
      <c r="H2193" t="s">
        <v>49680</v>
      </c>
      <c r="I2193" t="s">
        <v>49681</v>
      </c>
      <c r="J2193" t="s">
        <v>49682</v>
      </c>
      <c r="K2193" t="s">
        <v>49683</v>
      </c>
      <c r="L2193" t="s">
        <v>49684</v>
      </c>
      <c r="M2193" t="s">
        <v>49685</v>
      </c>
      <c r="N2193" t="s">
        <v>49686</v>
      </c>
      <c r="O2193">
        <f>-537.655817906002 -7.62921894401279 -649.733250595085</f>
        <v>-1195.0182874450998</v>
      </c>
      <c r="P2193">
        <f>-506.296884138269 -11.0728438513017 -351.396582867191</f>
        <v>-868.76631085676172</v>
      </c>
      <c r="Q2193" t="s">
        <v>49687</v>
      </c>
      <c r="R2193" t="s">
        <v>49688</v>
      </c>
      <c r="S2193" t="s">
        <v>49689</v>
      </c>
      <c r="T2193" t="s">
        <v>49690</v>
      </c>
      <c r="U2193" t="s">
        <v>49691</v>
      </c>
      <c r="V2193" t="s">
        <v>49692</v>
      </c>
      <c r="W2193" t="s">
        <v>49693</v>
      </c>
      <c r="X2193" t="s">
        <v>49694</v>
      </c>
      <c r="Y2193" t="s">
        <v>49695</v>
      </c>
    </row>
    <row r="2194" spans="1:25" x14ac:dyDescent="0.3">
      <c r="A2194">
        <v>109650</v>
      </c>
      <c r="B2194" t="s">
        <v>49696</v>
      </c>
      <c r="C2194" t="s">
        <v>49697</v>
      </c>
      <c r="D2194" t="s">
        <v>49698</v>
      </c>
      <c r="E2194" t="s">
        <v>49699</v>
      </c>
      <c r="F2194" t="s">
        <v>49700</v>
      </c>
      <c r="G2194" t="s">
        <v>49701</v>
      </c>
      <c r="H2194" t="s">
        <v>49702</v>
      </c>
      <c r="I2194" t="s">
        <v>49703</v>
      </c>
      <c r="J2194" t="s">
        <v>49704</v>
      </c>
      <c r="K2194" t="s">
        <v>49705</v>
      </c>
      <c r="L2194" t="s">
        <v>49706</v>
      </c>
      <c r="M2194" t="s">
        <v>49707</v>
      </c>
      <c r="N2194" t="s">
        <v>49708</v>
      </c>
      <c r="O2194">
        <f>-537.950388366116 -7.39042359042355 -649.850357347949</f>
        <v>-1195.1911693044885</v>
      </c>
      <c r="P2194">
        <f>-506.565655156604 -10.9974086616578 -351.518300547319</f>
        <v>-869.08136436558073</v>
      </c>
      <c r="Q2194" t="s">
        <v>49709</v>
      </c>
      <c r="R2194" t="s">
        <v>49710</v>
      </c>
      <c r="S2194" t="s">
        <v>49711</v>
      </c>
      <c r="T2194" t="s">
        <v>49712</v>
      </c>
      <c r="U2194" t="s">
        <v>49713</v>
      </c>
      <c r="V2194" t="s">
        <v>49714</v>
      </c>
      <c r="W2194" t="s">
        <v>49715</v>
      </c>
      <c r="X2194" t="s">
        <v>49716</v>
      </c>
      <c r="Y2194" t="s">
        <v>49717</v>
      </c>
    </row>
    <row r="2195" spans="1:25" x14ac:dyDescent="0.3">
      <c r="A2195">
        <v>109700</v>
      </c>
      <c r="B2195" t="s">
        <v>49718</v>
      </c>
      <c r="C2195" t="s">
        <v>49719</v>
      </c>
      <c r="D2195" t="s">
        <v>49720</v>
      </c>
      <c r="E2195" t="s">
        <v>49721</v>
      </c>
      <c r="F2195" t="s">
        <v>49722</v>
      </c>
      <c r="G2195" t="s">
        <v>49723</v>
      </c>
      <c r="H2195" t="s">
        <v>49724</v>
      </c>
      <c r="I2195" t="s">
        <v>49725</v>
      </c>
      <c r="J2195" t="s">
        <v>49726</v>
      </c>
      <c r="K2195" t="s">
        <v>49727</v>
      </c>
      <c r="L2195" t="s">
        <v>49728</v>
      </c>
      <c r="M2195" t="s">
        <v>49729</v>
      </c>
      <c r="N2195" t="s">
        <v>49730</v>
      </c>
      <c r="O2195">
        <f>-537.846085323823 -7.13665673625474 -649.922631536031</f>
        <v>-1194.9053735961088</v>
      </c>
      <c r="P2195">
        <f>-506.408585112761 -10.901201585227 -351.597980112497</f>
        <v>-868.90776681048499</v>
      </c>
      <c r="Q2195" t="s">
        <v>49731</v>
      </c>
      <c r="R2195" t="s">
        <v>49732</v>
      </c>
      <c r="S2195" t="s">
        <v>49733</v>
      </c>
      <c r="T2195" t="s">
        <v>49734</v>
      </c>
      <c r="U2195" t="s">
        <v>49735</v>
      </c>
      <c r="V2195" t="s">
        <v>49736</v>
      </c>
      <c r="W2195" t="s">
        <v>49737</v>
      </c>
      <c r="X2195" t="s">
        <v>49738</v>
      </c>
      <c r="Y2195" t="s">
        <v>49739</v>
      </c>
    </row>
    <row r="2196" spans="1:25" x14ac:dyDescent="0.3">
      <c r="A2196">
        <v>109750</v>
      </c>
      <c r="B2196" t="s">
        <v>49740</v>
      </c>
      <c r="C2196" t="s">
        <v>49741</v>
      </c>
      <c r="D2196" t="s">
        <v>49742</v>
      </c>
      <c r="E2196" t="s">
        <v>49743</v>
      </c>
      <c r="F2196" t="s">
        <v>49744</v>
      </c>
      <c r="G2196" t="s">
        <v>49745</v>
      </c>
      <c r="H2196" t="s">
        <v>49746</v>
      </c>
      <c r="I2196" t="s">
        <v>49747</v>
      </c>
      <c r="J2196" t="s">
        <v>49748</v>
      </c>
      <c r="K2196" t="s">
        <v>49749</v>
      </c>
      <c r="L2196" t="s">
        <v>49750</v>
      </c>
      <c r="M2196" t="s">
        <v>49751</v>
      </c>
      <c r="N2196" t="s">
        <v>49752</v>
      </c>
      <c r="O2196">
        <f>-537.720271546086 -6.92304339667317 -649.996387662826</f>
        <v>-1194.6397026055852</v>
      </c>
      <c r="P2196">
        <f>-506.259380920799 -10.7895930211164 -351.675683729923</f>
        <v>-868.72465767183837</v>
      </c>
      <c r="Q2196" t="s">
        <v>49753</v>
      </c>
      <c r="R2196" t="s">
        <v>49754</v>
      </c>
      <c r="S2196" t="s">
        <v>49755</v>
      </c>
      <c r="T2196" t="s">
        <v>49756</v>
      </c>
      <c r="U2196" t="s">
        <v>49757</v>
      </c>
      <c r="V2196" t="s">
        <v>49758</v>
      </c>
      <c r="W2196" t="s">
        <v>49759</v>
      </c>
      <c r="X2196" t="s">
        <v>49760</v>
      </c>
      <c r="Y2196" t="s">
        <v>49761</v>
      </c>
    </row>
    <row r="2197" spans="1:25" x14ac:dyDescent="0.3">
      <c r="A2197">
        <v>109800</v>
      </c>
      <c r="B2197" t="s">
        <v>49762</v>
      </c>
      <c r="C2197" t="s">
        <v>49763</v>
      </c>
      <c r="D2197" t="s">
        <v>49764</v>
      </c>
      <c r="E2197" t="s">
        <v>49765</v>
      </c>
      <c r="F2197" t="s">
        <v>49766</v>
      </c>
      <c r="G2197" t="s">
        <v>49767</v>
      </c>
      <c r="H2197" t="s">
        <v>49768</v>
      </c>
      <c r="I2197" t="s">
        <v>49769</v>
      </c>
      <c r="J2197" t="s">
        <v>49770</v>
      </c>
      <c r="K2197" t="s">
        <v>49771</v>
      </c>
      <c r="L2197" t="s">
        <v>49772</v>
      </c>
      <c r="M2197" t="s">
        <v>49773</v>
      </c>
      <c r="N2197" t="s">
        <v>49774</v>
      </c>
      <c r="O2197">
        <f>-537.594693693871 -6.99463201270419 -650.033605296068</f>
        <v>-1194.6229310026433</v>
      </c>
      <c r="P2197">
        <f>-506.275780663144 -10.9154442204128 -351.698673869361</f>
        <v>-868.88989875291782</v>
      </c>
      <c r="Q2197" t="s">
        <v>49775</v>
      </c>
      <c r="R2197" t="s">
        <v>49776</v>
      </c>
      <c r="S2197" t="s">
        <v>49777</v>
      </c>
      <c r="T2197" t="s">
        <v>49778</v>
      </c>
      <c r="U2197" t="s">
        <v>49779</v>
      </c>
      <c r="V2197" t="s">
        <v>49780</v>
      </c>
      <c r="W2197" t="s">
        <v>49781</v>
      </c>
      <c r="X2197" t="s">
        <v>49782</v>
      </c>
      <c r="Y2197" t="s">
        <v>49783</v>
      </c>
    </row>
    <row r="2198" spans="1:25" x14ac:dyDescent="0.3">
      <c r="A2198">
        <v>109850</v>
      </c>
      <c r="B2198" t="s">
        <v>49784</v>
      </c>
      <c r="C2198" t="s">
        <v>49785</v>
      </c>
      <c r="D2198" t="s">
        <v>49786</v>
      </c>
      <c r="E2198" t="s">
        <v>49787</v>
      </c>
      <c r="F2198" t="s">
        <v>49788</v>
      </c>
      <c r="G2198" t="s">
        <v>49789</v>
      </c>
      <c r="H2198" t="s">
        <v>49790</v>
      </c>
      <c r="I2198" t="s">
        <v>49791</v>
      </c>
      <c r="J2198" t="s">
        <v>49792</v>
      </c>
      <c r="K2198" t="s">
        <v>49793</v>
      </c>
      <c r="L2198" t="s">
        <v>49794</v>
      </c>
      <c r="M2198" t="s">
        <v>49795</v>
      </c>
      <c r="N2198" t="s">
        <v>49796</v>
      </c>
      <c r="O2198">
        <f>-537.713906435637 -7.10669491155613 -650.003733946806</f>
        <v>-1194.8243352939992</v>
      </c>
      <c r="P2198">
        <f>-506.335543983449 -11.0023980107558 -351.674669509123</f>
        <v>-869.01261150332789</v>
      </c>
      <c r="Q2198" t="s">
        <v>49797</v>
      </c>
      <c r="R2198" t="s">
        <v>49798</v>
      </c>
      <c r="S2198" t="s">
        <v>49799</v>
      </c>
      <c r="T2198" t="s">
        <v>49800</v>
      </c>
      <c r="U2198" t="s">
        <v>49801</v>
      </c>
      <c r="V2198" t="s">
        <v>49802</v>
      </c>
      <c r="W2198" t="s">
        <v>49803</v>
      </c>
      <c r="X2198" t="s">
        <v>49804</v>
      </c>
      <c r="Y2198" t="s">
        <v>49805</v>
      </c>
    </row>
    <row r="2199" spans="1:25" x14ac:dyDescent="0.3">
      <c r="A2199">
        <v>109900</v>
      </c>
      <c r="B2199" t="s">
        <v>49806</v>
      </c>
      <c r="C2199" t="s">
        <v>49807</v>
      </c>
      <c r="D2199" t="s">
        <v>49808</v>
      </c>
      <c r="E2199" t="s">
        <v>49809</v>
      </c>
      <c r="F2199" t="s">
        <v>49810</v>
      </c>
      <c r="G2199" t="s">
        <v>49811</v>
      </c>
      <c r="H2199" t="s">
        <v>49812</v>
      </c>
      <c r="I2199" t="s">
        <v>49813</v>
      </c>
      <c r="J2199" t="s">
        <v>49814</v>
      </c>
      <c r="K2199" t="s">
        <v>49815</v>
      </c>
      <c r="L2199" t="s">
        <v>49816</v>
      </c>
      <c r="M2199" t="s">
        <v>49817</v>
      </c>
      <c r="N2199" t="s">
        <v>49818</v>
      </c>
      <c r="O2199">
        <f>-538.454487677395 -7.08694659866524 -650.040406331363</f>
        <v>-1195.5818406074231</v>
      </c>
      <c r="P2199">
        <f>-506.87032941431 -10.8458001145978 -351.731281659006</f>
        <v>-869.44741118791376</v>
      </c>
      <c r="Q2199" t="s">
        <v>49819</v>
      </c>
      <c r="R2199" t="s">
        <v>49820</v>
      </c>
      <c r="S2199" t="s">
        <v>49821</v>
      </c>
      <c r="T2199" t="s">
        <v>49822</v>
      </c>
      <c r="U2199" t="s">
        <v>49823</v>
      </c>
      <c r="V2199" t="s">
        <v>49824</v>
      </c>
      <c r="W2199" t="s">
        <v>49825</v>
      </c>
      <c r="X2199" t="s">
        <v>49826</v>
      </c>
      <c r="Y2199" t="s">
        <v>49827</v>
      </c>
    </row>
    <row r="2200" spans="1:25" x14ac:dyDescent="0.3">
      <c r="A2200">
        <v>109950</v>
      </c>
      <c r="B2200" t="s">
        <v>49828</v>
      </c>
      <c r="C2200" t="s">
        <v>49829</v>
      </c>
      <c r="D2200" t="s">
        <v>49830</v>
      </c>
      <c r="E2200" t="s">
        <v>49831</v>
      </c>
      <c r="F2200" t="s">
        <v>49832</v>
      </c>
      <c r="G2200" t="s">
        <v>49833</v>
      </c>
      <c r="H2200" t="s">
        <v>49834</v>
      </c>
      <c r="I2200" t="s">
        <v>49835</v>
      </c>
      <c r="J2200" t="s">
        <v>49836</v>
      </c>
      <c r="K2200" t="s">
        <v>49837</v>
      </c>
      <c r="L2200" t="s">
        <v>49838</v>
      </c>
      <c r="M2200" t="s">
        <v>49839</v>
      </c>
      <c r="N2200" t="s">
        <v>49840</v>
      </c>
      <c r="O2200">
        <f>-538.87010731616 -7.0866046852484 -650.081728687582</f>
        <v>-1196.0384406889902</v>
      </c>
      <c r="P2200">
        <f>-507.211346219892 -10.8721377544091 -351.780912936598</f>
        <v>-869.86439691089913</v>
      </c>
      <c r="Q2200" t="s">
        <v>49841</v>
      </c>
      <c r="R2200" t="s">
        <v>49842</v>
      </c>
      <c r="S2200" t="s">
        <v>49843</v>
      </c>
      <c r="T2200" t="s">
        <v>49844</v>
      </c>
      <c r="U2200" t="s">
        <v>49845</v>
      </c>
      <c r="V2200" t="s">
        <v>49846</v>
      </c>
      <c r="W2200" t="s">
        <v>49847</v>
      </c>
      <c r="X2200" t="s">
        <v>49848</v>
      </c>
      <c r="Y2200" t="s">
        <v>49849</v>
      </c>
    </row>
    <row r="2201" spans="1:25" x14ac:dyDescent="0.3">
      <c r="A2201">
        <v>110000</v>
      </c>
      <c r="B2201" t="s">
        <v>49850</v>
      </c>
      <c r="C2201" t="s">
        <v>49851</v>
      </c>
      <c r="D2201" t="s">
        <v>49852</v>
      </c>
      <c r="E2201" t="s">
        <v>49853</v>
      </c>
      <c r="F2201" t="s">
        <v>49854</v>
      </c>
      <c r="G2201" t="s">
        <v>49855</v>
      </c>
      <c r="H2201" t="s">
        <v>49856</v>
      </c>
      <c r="I2201" t="s">
        <v>49857</v>
      </c>
      <c r="J2201" t="s">
        <v>49858</v>
      </c>
      <c r="K2201" t="s">
        <v>49859</v>
      </c>
      <c r="L2201" t="s">
        <v>49860</v>
      </c>
      <c r="M2201" t="s">
        <v>49861</v>
      </c>
      <c r="N2201" t="s">
        <v>49862</v>
      </c>
      <c r="O2201">
        <f>-540.224656046551 -6.92778938354013 -650.265042660803</f>
        <v>-1197.417488090894</v>
      </c>
      <c r="P2201">
        <f>-508.36544357105 -11.0208262714953 -351.989626736543</f>
        <v>-871.37589657908825</v>
      </c>
      <c r="Q2201" t="s">
        <v>49863</v>
      </c>
      <c r="R2201" t="s">
        <v>49864</v>
      </c>
      <c r="S2201" t="s">
        <v>49865</v>
      </c>
      <c r="T2201" t="s">
        <v>49866</v>
      </c>
      <c r="U2201" t="s">
        <v>49867</v>
      </c>
      <c r="V2201" t="s">
        <v>49868</v>
      </c>
      <c r="W2201" t="s">
        <v>49869</v>
      </c>
      <c r="X2201" t="s">
        <v>49870</v>
      </c>
      <c r="Y2201" t="s">
        <v>49871</v>
      </c>
    </row>
    <row r="2202" spans="1:25" x14ac:dyDescent="0.3">
      <c r="A2202">
        <v>110050</v>
      </c>
      <c r="B2202" t="s">
        <v>49872</v>
      </c>
      <c r="C2202" t="s">
        <v>49873</v>
      </c>
      <c r="D2202" t="s">
        <v>49874</v>
      </c>
      <c r="E2202" t="s">
        <v>49875</v>
      </c>
      <c r="F2202" t="s">
        <v>49876</v>
      </c>
      <c r="G2202" t="s">
        <v>49877</v>
      </c>
      <c r="H2202" t="s">
        <v>49878</v>
      </c>
      <c r="I2202" t="s">
        <v>49879</v>
      </c>
      <c r="J2202" t="s">
        <v>49880</v>
      </c>
      <c r="K2202" t="s">
        <v>49881</v>
      </c>
      <c r="L2202" t="s">
        <v>49882</v>
      </c>
      <c r="M2202" t="s">
        <v>49883</v>
      </c>
      <c r="N2202" t="s">
        <v>49884</v>
      </c>
      <c r="O2202">
        <f>-541.207593225314 -6.93585083917742 -650.351458949024</f>
        <v>-1198.4949030135153</v>
      </c>
      <c r="P2202">
        <f>-509.223263642712 -11.1449211357569 -352.091022222443</f>
        <v>-872.45920700091187</v>
      </c>
      <c r="Q2202" t="s">
        <v>49885</v>
      </c>
      <c r="R2202" t="s">
        <v>49886</v>
      </c>
      <c r="S2202" t="s">
        <v>49887</v>
      </c>
      <c r="T2202" t="s">
        <v>49888</v>
      </c>
      <c r="U2202" t="s">
        <v>49889</v>
      </c>
      <c r="V2202" t="s">
        <v>49890</v>
      </c>
      <c r="W2202" t="s">
        <v>49891</v>
      </c>
      <c r="X2202" t="s">
        <v>49892</v>
      </c>
      <c r="Y2202" t="s">
        <v>49893</v>
      </c>
    </row>
    <row r="2203" spans="1:25" x14ac:dyDescent="0.3">
      <c r="A2203">
        <v>110100</v>
      </c>
      <c r="B2203" t="s">
        <v>49894</v>
      </c>
      <c r="C2203" t="s">
        <v>49895</v>
      </c>
      <c r="D2203" t="s">
        <v>49896</v>
      </c>
      <c r="E2203" t="s">
        <v>49897</v>
      </c>
      <c r="F2203" t="s">
        <v>49898</v>
      </c>
      <c r="G2203" t="s">
        <v>49899</v>
      </c>
      <c r="H2203" t="s">
        <v>49900</v>
      </c>
      <c r="I2203" t="s">
        <v>49901</v>
      </c>
      <c r="J2203" t="s">
        <v>49902</v>
      </c>
      <c r="K2203" t="s">
        <v>49903</v>
      </c>
      <c r="L2203" t="s">
        <v>49904</v>
      </c>
      <c r="M2203" t="s">
        <v>49905</v>
      </c>
      <c r="N2203" t="s">
        <v>49906</v>
      </c>
      <c r="O2203">
        <f>-542.975275282066 -7.21893554664553 -650.426710439485</f>
        <v>-1200.6209212681965</v>
      </c>
      <c r="P2203">
        <f>-510.976090792452 -11.3791372871033 -352.167252682542</f>
        <v>-874.5224807620973</v>
      </c>
      <c r="Q2203" t="s">
        <v>49907</v>
      </c>
      <c r="R2203" t="s">
        <v>49908</v>
      </c>
      <c r="S2203" t="s">
        <v>49909</v>
      </c>
      <c r="T2203" t="s">
        <v>49910</v>
      </c>
      <c r="U2203" t="s">
        <v>49911</v>
      </c>
      <c r="V2203" t="s">
        <v>49912</v>
      </c>
      <c r="W2203" t="s">
        <v>49913</v>
      </c>
      <c r="X2203" t="s">
        <v>49914</v>
      </c>
      <c r="Y2203" t="s">
        <v>49915</v>
      </c>
    </row>
    <row r="2204" spans="1:25" x14ac:dyDescent="0.3">
      <c r="A2204">
        <v>110150</v>
      </c>
      <c r="B2204" t="s">
        <v>49916</v>
      </c>
      <c r="C2204" t="s">
        <v>49917</v>
      </c>
      <c r="D2204" t="s">
        <v>49918</v>
      </c>
      <c r="E2204" t="s">
        <v>49919</v>
      </c>
      <c r="F2204" t="s">
        <v>49920</v>
      </c>
      <c r="G2204" t="s">
        <v>49921</v>
      </c>
      <c r="H2204" t="s">
        <v>49922</v>
      </c>
      <c r="I2204" t="s">
        <v>49923</v>
      </c>
      <c r="J2204" t="s">
        <v>49924</v>
      </c>
      <c r="K2204" t="s">
        <v>49925</v>
      </c>
      <c r="L2204" t="s">
        <v>49926</v>
      </c>
      <c r="M2204" t="s">
        <v>49927</v>
      </c>
      <c r="N2204" t="s">
        <v>49928</v>
      </c>
      <c r="O2204">
        <f>-544.010057936787 -7.52848232031783 -650.370655551789</f>
        <v>-1201.9091958088939</v>
      </c>
      <c r="P2204">
        <f>-512.278736580455 -11.6878795999701 -352.08243082747</f>
        <v>-876.04904700789507</v>
      </c>
      <c r="Q2204" t="s">
        <v>49929</v>
      </c>
      <c r="R2204" t="s">
        <v>49930</v>
      </c>
      <c r="S2204" t="s">
        <v>49931</v>
      </c>
      <c r="T2204" t="s">
        <v>49932</v>
      </c>
      <c r="U2204" t="s">
        <v>49933</v>
      </c>
      <c r="V2204" t="s">
        <v>49934</v>
      </c>
      <c r="W2204" t="s">
        <v>49935</v>
      </c>
      <c r="X2204" t="s">
        <v>49936</v>
      </c>
      <c r="Y2204" t="s">
        <v>49937</v>
      </c>
    </row>
    <row r="2205" spans="1:25" x14ac:dyDescent="0.3">
      <c r="A2205">
        <v>110200</v>
      </c>
      <c r="B2205" t="s">
        <v>49938</v>
      </c>
      <c r="C2205" t="s">
        <v>49939</v>
      </c>
      <c r="D2205" t="s">
        <v>49940</v>
      </c>
      <c r="E2205" t="s">
        <v>49941</v>
      </c>
      <c r="F2205" t="s">
        <v>49942</v>
      </c>
      <c r="G2205" t="s">
        <v>49943</v>
      </c>
      <c r="H2205" t="s">
        <v>49944</v>
      </c>
      <c r="I2205" t="s">
        <v>49945</v>
      </c>
      <c r="J2205" t="s">
        <v>49946</v>
      </c>
      <c r="K2205" t="s">
        <v>49947</v>
      </c>
      <c r="L2205" t="s">
        <v>49948</v>
      </c>
      <c r="M2205" t="s">
        <v>49949</v>
      </c>
      <c r="N2205" t="s">
        <v>49950</v>
      </c>
      <c r="O2205">
        <f>-544.299737225019 -7.75567293484778 -650.276302548757</f>
        <v>-1202.3317127086239</v>
      </c>
      <c r="P2205">
        <f>-512.777362742388 -11.8170525601497 -351.964597993942</f>
        <v>-876.55901329647975</v>
      </c>
      <c r="Q2205" t="s">
        <v>49951</v>
      </c>
      <c r="R2205" t="s">
        <v>49952</v>
      </c>
      <c r="S2205" t="s">
        <v>49953</v>
      </c>
      <c r="T2205" t="s">
        <v>49954</v>
      </c>
      <c r="U2205" t="s">
        <v>49955</v>
      </c>
      <c r="V2205" t="s">
        <v>49956</v>
      </c>
      <c r="W2205" t="s">
        <v>49957</v>
      </c>
      <c r="X2205" t="s">
        <v>49958</v>
      </c>
      <c r="Y2205" t="s">
        <v>49959</v>
      </c>
    </row>
    <row r="2206" spans="1:25" x14ac:dyDescent="0.3">
      <c r="A2206">
        <v>110250</v>
      </c>
      <c r="B2206" t="s">
        <v>49960</v>
      </c>
      <c r="C2206" t="s">
        <v>49961</v>
      </c>
      <c r="D2206" t="s">
        <v>49962</v>
      </c>
      <c r="E2206" t="s">
        <v>49963</v>
      </c>
      <c r="F2206" t="s">
        <v>49964</v>
      </c>
      <c r="G2206" t="s">
        <v>49965</v>
      </c>
      <c r="H2206" t="s">
        <v>49966</v>
      </c>
      <c r="I2206" t="s">
        <v>49967</v>
      </c>
      <c r="J2206" t="s">
        <v>49968</v>
      </c>
      <c r="K2206" t="s">
        <v>49969</v>
      </c>
      <c r="L2206" t="s">
        <v>49970</v>
      </c>
      <c r="M2206" t="s">
        <v>49971</v>
      </c>
      <c r="N2206" t="s">
        <v>49972</v>
      </c>
      <c r="O2206">
        <f>-545.101407461843 -9.00671726214091 -649.772032582472</f>
        <v>-1203.8801573064559</v>
      </c>
      <c r="P2206">
        <f>-513.587145758767 -12.6705338520931 -351.454355112245</f>
        <v>-877.71203472310503</v>
      </c>
      <c r="Q2206" t="s">
        <v>49973</v>
      </c>
      <c r="R2206" t="s">
        <v>49974</v>
      </c>
      <c r="S2206" t="s">
        <v>49975</v>
      </c>
      <c r="T2206" t="s">
        <v>49976</v>
      </c>
      <c r="U2206" t="s">
        <v>49977</v>
      </c>
      <c r="V2206" t="s">
        <v>49978</v>
      </c>
      <c r="W2206" t="s">
        <v>49979</v>
      </c>
      <c r="X2206" t="s">
        <v>49980</v>
      </c>
      <c r="Y2206" t="s">
        <v>49981</v>
      </c>
    </row>
    <row r="2207" spans="1:25" x14ac:dyDescent="0.3">
      <c r="A2207">
        <v>110300</v>
      </c>
      <c r="B2207" t="s">
        <v>49982</v>
      </c>
      <c r="C2207" t="s">
        <v>49983</v>
      </c>
      <c r="D2207" t="s">
        <v>49984</v>
      </c>
      <c r="E2207" t="s">
        <v>49985</v>
      </c>
      <c r="F2207" t="s">
        <v>49986</v>
      </c>
      <c r="G2207" t="s">
        <v>49987</v>
      </c>
      <c r="H2207" t="s">
        <v>49988</v>
      </c>
      <c r="I2207" t="s">
        <v>49989</v>
      </c>
      <c r="J2207" t="s">
        <v>49990</v>
      </c>
      <c r="K2207" t="s">
        <v>49991</v>
      </c>
      <c r="L2207" t="s">
        <v>49992</v>
      </c>
      <c r="M2207" t="s">
        <v>49993</v>
      </c>
      <c r="N2207" t="s">
        <v>49994</v>
      </c>
      <c r="O2207">
        <f>-545.648945590264 -9.62638008456111 -649.451624631682</f>
        <v>-1204.7269503065072</v>
      </c>
      <c r="P2207">
        <f>-514.026359729919 -12.9276543171047 -351.141206764183</f>
        <v>-878.09522081120667</v>
      </c>
      <c r="Q2207" t="s">
        <v>49995</v>
      </c>
      <c r="R2207" t="s">
        <v>49996</v>
      </c>
      <c r="S2207" t="s">
        <v>49997</v>
      </c>
      <c r="T2207" t="s">
        <v>49998</v>
      </c>
      <c r="U2207" t="s">
        <v>49999</v>
      </c>
      <c r="V2207" t="s">
        <v>50000</v>
      </c>
      <c r="W2207" t="s">
        <v>50001</v>
      </c>
      <c r="X2207" t="s">
        <v>50002</v>
      </c>
      <c r="Y2207" t="s">
        <v>50003</v>
      </c>
    </row>
    <row r="2208" spans="1:25" x14ac:dyDescent="0.3">
      <c r="A2208">
        <v>110350</v>
      </c>
      <c r="B2208" t="s">
        <v>50004</v>
      </c>
      <c r="C2208" t="s">
        <v>50005</v>
      </c>
      <c r="D2208" t="s">
        <v>50006</v>
      </c>
      <c r="E2208" t="s">
        <v>50007</v>
      </c>
      <c r="F2208" t="s">
        <v>50008</v>
      </c>
      <c r="G2208" t="s">
        <v>50009</v>
      </c>
      <c r="H2208" t="s">
        <v>50010</v>
      </c>
      <c r="I2208" t="s">
        <v>50011</v>
      </c>
      <c r="J2208" t="s">
        <v>50012</v>
      </c>
      <c r="K2208" t="s">
        <v>50013</v>
      </c>
      <c r="L2208" t="s">
        <v>50014</v>
      </c>
      <c r="M2208" t="s">
        <v>50015</v>
      </c>
      <c r="N2208" t="s">
        <v>50016</v>
      </c>
      <c r="O2208">
        <f>-546.654121885413 -10.6136314601481 -648.979427978157</f>
        <v>-1206.247181323718</v>
      </c>
      <c r="P2208">
        <f>-515.027430702158 -12.730514458194 -350.658724831993</f>
        <v>-878.41666999234496</v>
      </c>
      <c r="Q2208" t="s">
        <v>50017</v>
      </c>
      <c r="R2208" t="s">
        <v>50018</v>
      </c>
      <c r="S2208" t="s">
        <v>50019</v>
      </c>
      <c r="T2208" t="s">
        <v>50020</v>
      </c>
      <c r="U2208" t="s">
        <v>50021</v>
      </c>
      <c r="V2208" t="s">
        <v>50022</v>
      </c>
      <c r="W2208" t="s">
        <v>50023</v>
      </c>
      <c r="X2208" t="s">
        <v>50024</v>
      </c>
      <c r="Y2208" t="s">
        <v>50025</v>
      </c>
    </row>
    <row r="2209" spans="1:25" x14ac:dyDescent="0.3">
      <c r="A2209">
        <v>110400</v>
      </c>
      <c r="B2209" t="s">
        <v>50026</v>
      </c>
      <c r="C2209" t="s">
        <v>50027</v>
      </c>
      <c r="D2209" t="s">
        <v>50028</v>
      </c>
      <c r="E2209" t="s">
        <v>50029</v>
      </c>
      <c r="F2209" t="s">
        <v>50030</v>
      </c>
      <c r="G2209" t="s">
        <v>50031</v>
      </c>
      <c r="H2209" t="s">
        <v>50032</v>
      </c>
      <c r="I2209" t="s">
        <v>50033</v>
      </c>
      <c r="J2209" t="s">
        <v>50034</v>
      </c>
      <c r="K2209" t="s">
        <v>50035</v>
      </c>
      <c r="L2209" t="s">
        <v>50036</v>
      </c>
      <c r="M2209" t="s">
        <v>50037</v>
      </c>
      <c r="N2209" t="s">
        <v>50038</v>
      </c>
      <c r="O2209">
        <f>-547.249081110269 -11.084726006005 -648.790013200136</f>
        <v>-1207.1238203164098</v>
      </c>
      <c r="P2209">
        <f>-515.606868039859 -13.1018226772273 -350.470211351975</f>
        <v>-879.17890206906145</v>
      </c>
      <c r="Q2209" t="s">
        <v>50039</v>
      </c>
      <c r="R2209" t="s">
        <v>50040</v>
      </c>
      <c r="S2209" t="s">
        <v>50041</v>
      </c>
      <c r="T2209" t="s">
        <v>50042</v>
      </c>
      <c r="U2209" t="s">
        <v>50043</v>
      </c>
      <c r="V2209" t="s">
        <v>50044</v>
      </c>
      <c r="W2209" t="s">
        <v>50045</v>
      </c>
      <c r="X2209" t="s">
        <v>50046</v>
      </c>
      <c r="Y2209" t="s">
        <v>50047</v>
      </c>
    </row>
    <row r="2210" spans="1:25" x14ac:dyDescent="0.3">
      <c r="A2210">
        <v>110450</v>
      </c>
      <c r="B2210" t="s">
        <v>50048</v>
      </c>
      <c r="C2210" t="s">
        <v>50049</v>
      </c>
      <c r="D2210" t="s">
        <v>50050</v>
      </c>
      <c r="E2210" t="s">
        <v>50051</v>
      </c>
      <c r="F2210" t="s">
        <v>50052</v>
      </c>
      <c r="G2210" t="s">
        <v>50053</v>
      </c>
      <c r="H2210" t="s">
        <v>50054</v>
      </c>
      <c r="I2210" t="s">
        <v>50055</v>
      </c>
      <c r="J2210" t="s">
        <v>50056</v>
      </c>
      <c r="K2210" t="s">
        <v>50057</v>
      </c>
      <c r="L2210" t="s">
        <v>50058</v>
      </c>
      <c r="M2210" t="s">
        <v>50059</v>
      </c>
      <c r="N2210" t="s">
        <v>50060</v>
      </c>
      <c r="O2210">
        <f>-548.77444615043 -12.0226826950104 -648.325035124168</f>
        <v>-1209.1221639696084</v>
      </c>
      <c r="P2210">
        <f>-516.798697325479 -14.013187432864 -350.040629248759</f>
        <v>-880.85251400710195</v>
      </c>
      <c r="Q2210" t="s">
        <v>50061</v>
      </c>
      <c r="R2210" t="s">
        <v>50062</v>
      </c>
      <c r="S2210" t="s">
        <v>50063</v>
      </c>
      <c r="T2210" t="s">
        <v>50064</v>
      </c>
      <c r="U2210" t="s">
        <v>50065</v>
      </c>
      <c r="V2210" t="s">
        <v>50066</v>
      </c>
      <c r="W2210" t="s">
        <v>50067</v>
      </c>
      <c r="X2210" t="s">
        <v>50068</v>
      </c>
      <c r="Y2210" t="s">
        <v>50069</v>
      </c>
    </row>
    <row r="2211" spans="1:25" x14ac:dyDescent="0.3">
      <c r="A2211">
        <v>110500</v>
      </c>
      <c r="B2211" t="s">
        <v>50070</v>
      </c>
      <c r="C2211" t="s">
        <v>50071</v>
      </c>
      <c r="D2211" t="s">
        <v>50072</v>
      </c>
      <c r="E2211" t="s">
        <v>50073</v>
      </c>
      <c r="F2211" t="s">
        <v>50074</v>
      </c>
      <c r="G2211" t="s">
        <v>50075</v>
      </c>
      <c r="H2211" t="s">
        <v>50076</v>
      </c>
      <c r="I2211" t="s">
        <v>50077</v>
      </c>
      <c r="J2211" t="s">
        <v>50078</v>
      </c>
      <c r="K2211" t="s">
        <v>50079</v>
      </c>
      <c r="L2211" t="s">
        <v>50080</v>
      </c>
      <c r="M2211" t="s">
        <v>50081</v>
      </c>
      <c r="N2211" t="s">
        <v>50082</v>
      </c>
      <c r="O2211">
        <f>-549.731132903684 -12.3538035835461 -648.12004433545</f>
        <v>-1210.2049808226802</v>
      </c>
      <c r="P2211">
        <f>-517.477560606529 -14.2248874516283 -349.864878265383</f>
        <v>-881.56732632354033</v>
      </c>
      <c r="Q2211" t="s">
        <v>50083</v>
      </c>
      <c r="R2211" t="s">
        <v>50084</v>
      </c>
      <c r="S2211" t="s">
        <v>50085</v>
      </c>
      <c r="T2211" t="s">
        <v>50086</v>
      </c>
      <c r="U2211" t="s">
        <v>50087</v>
      </c>
      <c r="V2211" t="s">
        <v>50088</v>
      </c>
      <c r="W2211" t="s">
        <v>50089</v>
      </c>
      <c r="X2211" t="s">
        <v>50090</v>
      </c>
      <c r="Y2211" t="s">
        <v>50091</v>
      </c>
    </row>
    <row r="2212" spans="1:25" x14ac:dyDescent="0.3">
      <c r="A2212">
        <v>110550</v>
      </c>
      <c r="B2212" t="s">
        <v>50092</v>
      </c>
      <c r="C2212" t="s">
        <v>50093</v>
      </c>
      <c r="D2212" t="s">
        <v>50094</v>
      </c>
      <c r="E2212" t="s">
        <v>50095</v>
      </c>
      <c r="F2212" t="s">
        <v>50096</v>
      </c>
      <c r="G2212" t="s">
        <v>50097</v>
      </c>
      <c r="H2212" t="s">
        <v>50098</v>
      </c>
      <c r="I2212" t="s">
        <v>50099</v>
      </c>
      <c r="J2212" t="s">
        <v>50100</v>
      </c>
      <c r="K2212" t="s">
        <v>50101</v>
      </c>
      <c r="L2212" t="s">
        <v>50102</v>
      </c>
      <c r="M2212" t="s">
        <v>50103</v>
      </c>
      <c r="N2212" t="s">
        <v>50104</v>
      </c>
      <c r="O2212">
        <f>-550.701243772251 -12.5081116807976 -647.950545785555</f>
        <v>-1211.1599012386037</v>
      </c>
      <c r="P2212">
        <f>-518.101258112991 -14.3162162008114 -349.732602685512</f>
        <v>-882.15007699931436</v>
      </c>
      <c r="Q2212" t="s">
        <v>50105</v>
      </c>
      <c r="R2212" t="s">
        <v>50106</v>
      </c>
      <c r="S2212" t="s">
        <v>50107</v>
      </c>
      <c r="T2212" t="s">
        <v>50108</v>
      </c>
      <c r="U2212" t="s">
        <v>50109</v>
      </c>
      <c r="V2212" t="s">
        <v>50110</v>
      </c>
      <c r="W2212" t="s">
        <v>50111</v>
      </c>
      <c r="X2212" t="s">
        <v>50112</v>
      </c>
      <c r="Y2212" t="s">
        <v>50113</v>
      </c>
    </row>
    <row r="2213" spans="1:25" x14ac:dyDescent="0.3">
      <c r="A2213">
        <v>110600</v>
      </c>
      <c r="B2213" t="s">
        <v>50114</v>
      </c>
      <c r="C2213" t="s">
        <v>50115</v>
      </c>
      <c r="D2213" t="s">
        <v>50116</v>
      </c>
      <c r="E2213" t="s">
        <v>50117</v>
      </c>
      <c r="F2213" t="s">
        <v>50118</v>
      </c>
      <c r="G2213" t="s">
        <v>50119</v>
      </c>
      <c r="H2213" t="s">
        <v>50120</v>
      </c>
      <c r="I2213" t="s">
        <v>50121</v>
      </c>
      <c r="J2213" t="s">
        <v>50122</v>
      </c>
      <c r="K2213" t="s">
        <v>50123</v>
      </c>
      <c r="L2213" t="s">
        <v>50124</v>
      </c>
      <c r="M2213" t="s">
        <v>50125</v>
      </c>
      <c r="N2213" t="s">
        <v>50126</v>
      </c>
      <c r="O2213">
        <f>-552.145122539942 -12.8801719435712 -647.750013213118</f>
        <v>-1212.7753076966312</v>
      </c>
      <c r="P2213">
        <f>-519.32095828583 -14.6036455010114 -349.55602033068</f>
        <v>-883.48062411752142</v>
      </c>
      <c r="Q2213" t="s">
        <v>50127</v>
      </c>
      <c r="R2213" t="s">
        <v>50128</v>
      </c>
      <c r="S2213" t="s">
        <v>50129</v>
      </c>
      <c r="T2213" t="s">
        <v>50130</v>
      </c>
      <c r="U2213" t="s">
        <v>50131</v>
      </c>
      <c r="V2213" t="s">
        <v>50132</v>
      </c>
      <c r="W2213" t="s">
        <v>50133</v>
      </c>
      <c r="X2213" t="s">
        <v>50134</v>
      </c>
      <c r="Y2213" t="s">
        <v>50135</v>
      </c>
    </row>
    <row r="2214" spans="1:25" x14ac:dyDescent="0.3">
      <c r="A2214">
        <v>110650</v>
      </c>
      <c r="B2214" t="s">
        <v>50136</v>
      </c>
      <c r="C2214" t="s">
        <v>50137</v>
      </c>
      <c r="D2214" t="s">
        <v>50138</v>
      </c>
      <c r="E2214" t="s">
        <v>50139</v>
      </c>
      <c r="F2214" t="s">
        <v>50140</v>
      </c>
      <c r="G2214" t="s">
        <v>50141</v>
      </c>
      <c r="H2214" t="s">
        <v>50142</v>
      </c>
      <c r="I2214" t="s">
        <v>50143</v>
      </c>
      <c r="J2214" t="s">
        <v>50144</v>
      </c>
      <c r="K2214" t="s">
        <v>50145</v>
      </c>
      <c r="L2214" t="s">
        <v>50146</v>
      </c>
      <c r="M2214" t="s">
        <v>50147</v>
      </c>
      <c r="N2214" t="s">
        <v>50148</v>
      </c>
      <c r="O2214">
        <f>-553.375518684802 -13.0484297485298 -647.661126621544</f>
        <v>-1214.0850750548757</v>
      </c>
      <c r="P2214">
        <f>-520.585194768513 -15.1073819677672 -349.46570327452</f>
        <v>-885.15828001080024</v>
      </c>
      <c r="Q2214" t="s">
        <v>50149</v>
      </c>
      <c r="R2214" t="s">
        <v>50150</v>
      </c>
      <c r="S2214" t="s">
        <v>50151</v>
      </c>
      <c r="T2214" t="s">
        <v>50152</v>
      </c>
      <c r="U2214" t="s">
        <v>50153</v>
      </c>
      <c r="V2214" t="s">
        <v>50154</v>
      </c>
      <c r="W2214" t="s">
        <v>50155</v>
      </c>
      <c r="X2214" t="s">
        <v>50156</v>
      </c>
      <c r="Y2214" t="s">
        <v>50157</v>
      </c>
    </row>
    <row r="2215" spans="1:25" x14ac:dyDescent="0.3">
      <c r="A2215">
        <v>110700</v>
      </c>
      <c r="B2215" t="s">
        <v>50158</v>
      </c>
      <c r="C2215" t="s">
        <v>50159</v>
      </c>
      <c r="D2215" t="s">
        <v>50160</v>
      </c>
      <c r="E2215" t="s">
        <v>50161</v>
      </c>
      <c r="F2215" t="s">
        <v>50162</v>
      </c>
      <c r="G2215" t="s">
        <v>50163</v>
      </c>
      <c r="H2215" t="s">
        <v>50164</v>
      </c>
      <c r="I2215" t="s">
        <v>50165</v>
      </c>
      <c r="J2215" t="s">
        <v>50166</v>
      </c>
      <c r="K2215" t="s">
        <v>50167</v>
      </c>
      <c r="L2215" t="s">
        <v>50168</v>
      </c>
      <c r="M2215" t="s">
        <v>50169</v>
      </c>
      <c r="N2215" t="s">
        <v>50170</v>
      </c>
      <c r="O2215">
        <f>-553.929441060529 -13.0691733846952 -647.718605476521</f>
        <v>-1214.7172199217453</v>
      </c>
      <c r="P2215">
        <f>-521.161758247896 -15.2340398359543 -349.521271566938</f>
        <v>-885.91706965078833</v>
      </c>
      <c r="Q2215" t="s">
        <v>50171</v>
      </c>
      <c r="R2215" t="s">
        <v>50172</v>
      </c>
      <c r="S2215" t="s">
        <v>50173</v>
      </c>
      <c r="T2215" t="s">
        <v>50174</v>
      </c>
      <c r="U2215" t="s">
        <v>50175</v>
      </c>
      <c r="V2215" t="s">
        <v>50176</v>
      </c>
      <c r="W2215" t="s">
        <v>50177</v>
      </c>
      <c r="X2215" t="s">
        <v>50178</v>
      </c>
      <c r="Y2215" t="s">
        <v>50179</v>
      </c>
    </row>
    <row r="2216" spans="1:25" x14ac:dyDescent="0.3">
      <c r="A2216">
        <v>110750</v>
      </c>
      <c r="B2216" t="s">
        <v>50180</v>
      </c>
      <c r="C2216" t="s">
        <v>50181</v>
      </c>
      <c r="D2216" t="s">
        <v>50182</v>
      </c>
      <c r="E2216" t="s">
        <v>50183</v>
      </c>
      <c r="F2216" t="s">
        <v>50184</v>
      </c>
      <c r="G2216" t="s">
        <v>50185</v>
      </c>
      <c r="H2216" t="s">
        <v>50186</v>
      </c>
      <c r="I2216" t="s">
        <v>50187</v>
      </c>
      <c r="J2216" t="s">
        <v>50188</v>
      </c>
      <c r="K2216" t="s">
        <v>50189</v>
      </c>
      <c r="L2216" t="s">
        <v>50190</v>
      </c>
      <c r="M2216" t="s">
        <v>50191</v>
      </c>
      <c r="N2216" t="s">
        <v>50192</v>
      </c>
      <c r="O2216">
        <f>-554.734526407242 -13.1301461755882 -647.813487919679</f>
        <v>-1215.6781605025092</v>
      </c>
      <c r="P2216">
        <f>-522.065885715572 -15.4943250659876 -349.60697230822</f>
        <v>-887.16718308977966</v>
      </c>
      <c r="Q2216" t="s">
        <v>50193</v>
      </c>
      <c r="R2216" t="s">
        <v>50194</v>
      </c>
      <c r="S2216" t="s">
        <v>50195</v>
      </c>
      <c r="T2216" t="s">
        <v>50196</v>
      </c>
      <c r="U2216" t="s">
        <v>50197</v>
      </c>
      <c r="V2216" t="s">
        <v>50198</v>
      </c>
      <c r="W2216" t="s">
        <v>50199</v>
      </c>
      <c r="X2216" t="s">
        <v>50200</v>
      </c>
      <c r="Y2216" t="s">
        <v>50201</v>
      </c>
    </row>
    <row r="2217" spans="1:25" x14ac:dyDescent="0.3">
      <c r="A2217">
        <v>110800</v>
      </c>
      <c r="B2217" t="s">
        <v>50202</v>
      </c>
      <c r="C2217" t="s">
        <v>50203</v>
      </c>
      <c r="D2217" t="s">
        <v>50204</v>
      </c>
      <c r="E2217" t="s">
        <v>50205</v>
      </c>
      <c r="F2217" t="s">
        <v>50206</v>
      </c>
      <c r="G2217" t="s">
        <v>50207</v>
      </c>
      <c r="H2217" t="s">
        <v>50208</v>
      </c>
      <c r="I2217" t="s">
        <v>50209</v>
      </c>
      <c r="J2217" t="s">
        <v>50210</v>
      </c>
      <c r="K2217" t="s">
        <v>50211</v>
      </c>
      <c r="L2217" t="s">
        <v>50212</v>
      </c>
      <c r="M2217" t="s">
        <v>50213</v>
      </c>
      <c r="N2217" t="s">
        <v>50214</v>
      </c>
      <c r="O2217">
        <f>-554.97830880914 -13.1944516271028 -647.862413220104</f>
        <v>-1216.0351736563468</v>
      </c>
      <c r="P2217">
        <f>-522.396248530261 -15.657648218481 -349.6471561425</f>
        <v>-887.70105289124194</v>
      </c>
      <c r="Q2217" t="s">
        <v>50215</v>
      </c>
      <c r="R2217" t="s">
        <v>50216</v>
      </c>
      <c r="S2217" t="s">
        <v>50217</v>
      </c>
      <c r="T2217" t="s">
        <v>50218</v>
      </c>
      <c r="U2217" t="s">
        <v>50219</v>
      </c>
      <c r="V2217" t="s">
        <v>50220</v>
      </c>
      <c r="W2217" t="s">
        <v>50221</v>
      </c>
      <c r="X2217" t="s">
        <v>50222</v>
      </c>
      <c r="Y2217" t="s">
        <v>50223</v>
      </c>
    </row>
    <row r="2218" spans="1:25" x14ac:dyDescent="0.3">
      <c r="A2218">
        <v>110850</v>
      </c>
      <c r="B2218" t="s">
        <v>50224</v>
      </c>
      <c r="C2218" t="s">
        <v>50225</v>
      </c>
      <c r="D2218" t="s">
        <v>50226</v>
      </c>
      <c r="E2218" t="s">
        <v>50227</v>
      </c>
      <c r="F2218" t="s">
        <v>50228</v>
      </c>
      <c r="G2218" t="s">
        <v>50229</v>
      </c>
      <c r="H2218" t="s">
        <v>50230</v>
      </c>
      <c r="I2218" t="s">
        <v>50231</v>
      </c>
      <c r="J2218" t="s">
        <v>50232</v>
      </c>
      <c r="K2218" t="s">
        <v>50233</v>
      </c>
      <c r="L2218" t="s">
        <v>50234</v>
      </c>
      <c r="M2218" t="s">
        <v>50235</v>
      </c>
      <c r="N2218" t="s">
        <v>50236</v>
      </c>
      <c r="O2218">
        <f>-555.062453429671 -13.1869054478159 -647.941885137374</f>
        <v>-1216.1912440148608</v>
      </c>
      <c r="P2218">
        <f>-522.656675701961 -15.7221387926943 -349.707957792374</f>
        <v>-888.08677228702936</v>
      </c>
      <c r="Q2218" t="s">
        <v>50237</v>
      </c>
      <c r="R2218" t="s">
        <v>50238</v>
      </c>
      <c r="S2218" t="s">
        <v>50239</v>
      </c>
      <c r="T2218" t="s">
        <v>50240</v>
      </c>
      <c r="U2218" t="s">
        <v>50241</v>
      </c>
      <c r="V2218" t="s">
        <v>50242</v>
      </c>
      <c r="W2218" t="s">
        <v>50243</v>
      </c>
      <c r="X2218" t="s">
        <v>50244</v>
      </c>
      <c r="Y2218" t="s">
        <v>50245</v>
      </c>
    </row>
    <row r="2219" spans="1:25" x14ac:dyDescent="0.3">
      <c r="A2219">
        <v>110900</v>
      </c>
      <c r="B2219" t="s">
        <v>50246</v>
      </c>
      <c r="C2219" t="s">
        <v>50247</v>
      </c>
      <c r="D2219" t="s">
        <v>50248</v>
      </c>
      <c r="E2219" t="s">
        <v>50249</v>
      </c>
      <c r="F2219" t="s">
        <v>50250</v>
      </c>
      <c r="G2219" t="s">
        <v>50251</v>
      </c>
      <c r="H2219" t="s">
        <v>50252</v>
      </c>
      <c r="I2219" t="s">
        <v>50253</v>
      </c>
      <c r="J2219" t="s">
        <v>50254</v>
      </c>
      <c r="K2219" t="s">
        <v>50255</v>
      </c>
      <c r="L2219" t="s">
        <v>50256</v>
      </c>
      <c r="M2219" t="s">
        <v>50257</v>
      </c>
      <c r="N2219" t="s">
        <v>50258</v>
      </c>
      <c r="O2219">
        <f>-554.456291484918 -13.0087060014882 -648.216665744146</f>
        <v>-1215.6816632305522</v>
      </c>
      <c r="P2219">
        <f>-522.877493622825 -15.7989902890756 -349.896299229753</f>
        <v>-888.57278314165364</v>
      </c>
      <c r="Q2219" t="s">
        <v>50259</v>
      </c>
      <c r="R2219" t="s">
        <v>50260</v>
      </c>
      <c r="S2219" t="s">
        <v>50261</v>
      </c>
      <c r="T2219" t="s">
        <v>50262</v>
      </c>
      <c r="U2219" t="s">
        <v>50263</v>
      </c>
      <c r="V2219" t="s">
        <v>50264</v>
      </c>
      <c r="W2219" t="s">
        <v>50265</v>
      </c>
      <c r="X2219" t="s">
        <v>50266</v>
      </c>
      <c r="Y2219" t="s">
        <v>50267</v>
      </c>
    </row>
    <row r="2220" spans="1:25" x14ac:dyDescent="0.3">
      <c r="A2220">
        <v>110950</v>
      </c>
      <c r="B2220" t="s">
        <v>50268</v>
      </c>
      <c r="C2220" t="s">
        <v>50269</v>
      </c>
      <c r="D2220" t="s">
        <v>50270</v>
      </c>
      <c r="E2220" t="s">
        <v>50271</v>
      </c>
      <c r="F2220" t="s">
        <v>50272</v>
      </c>
      <c r="G2220" t="s">
        <v>50273</v>
      </c>
      <c r="H2220" t="s">
        <v>50274</v>
      </c>
      <c r="I2220" t="s">
        <v>50275</v>
      </c>
      <c r="J2220" t="s">
        <v>50276</v>
      </c>
      <c r="K2220" t="s">
        <v>50277</v>
      </c>
      <c r="L2220" t="s">
        <v>50278</v>
      </c>
      <c r="M2220" t="s">
        <v>50279</v>
      </c>
      <c r="N2220" t="s">
        <v>50280</v>
      </c>
      <c r="O2220">
        <f>-553.209669977808 -12.6342105362335 -648.651061990786</f>
        <v>-1214.4949425048276</v>
      </c>
      <c r="P2220">
        <f>-522.667106885009 -15.8866535154561 -350.227612124169</f>
        <v>-888.78137252463421</v>
      </c>
      <c r="Q2220" t="s">
        <v>50281</v>
      </c>
      <c r="R2220" t="s">
        <v>50282</v>
      </c>
      <c r="S2220" t="s">
        <v>50283</v>
      </c>
      <c r="T2220" t="s">
        <v>50284</v>
      </c>
      <c r="U2220" t="s">
        <v>50285</v>
      </c>
      <c r="V2220" t="s">
        <v>50286</v>
      </c>
      <c r="W2220" t="s">
        <v>50287</v>
      </c>
      <c r="X2220" t="s">
        <v>50288</v>
      </c>
      <c r="Y2220" t="s">
        <v>50289</v>
      </c>
    </row>
    <row r="2221" spans="1:25" x14ac:dyDescent="0.3">
      <c r="A2221">
        <v>111000</v>
      </c>
      <c r="B2221" t="s">
        <v>50290</v>
      </c>
      <c r="C2221" t="s">
        <v>50291</v>
      </c>
      <c r="D2221" t="s">
        <v>50292</v>
      </c>
      <c r="E2221" t="s">
        <v>50293</v>
      </c>
      <c r="F2221" t="s">
        <v>50294</v>
      </c>
      <c r="G2221" t="s">
        <v>50295</v>
      </c>
      <c r="H2221" t="s">
        <v>50296</v>
      </c>
      <c r="I2221" t="s">
        <v>50297</v>
      </c>
      <c r="J2221" t="s">
        <v>50298</v>
      </c>
      <c r="K2221" t="s">
        <v>50299</v>
      </c>
      <c r="L2221" t="s">
        <v>50300</v>
      </c>
      <c r="M2221" t="s">
        <v>50301</v>
      </c>
      <c r="N2221" t="s">
        <v>50302</v>
      </c>
      <c r="O2221">
        <f>-552.340694138608 -12.6026370975003 -648.79521450969</f>
        <v>-1213.7385457457983</v>
      </c>
      <c r="P2221">
        <f>-522.278124724987 -16.0358718531022 -350.325043085729</f>
        <v>-888.63903966381827</v>
      </c>
      <c r="Q2221" t="s">
        <v>50303</v>
      </c>
      <c r="R2221" t="s">
        <v>50304</v>
      </c>
      <c r="S2221" t="s">
        <v>50305</v>
      </c>
      <c r="T2221" t="s">
        <v>50306</v>
      </c>
      <c r="U2221" t="s">
        <v>50307</v>
      </c>
      <c r="V2221" t="s">
        <v>50308</v>
      </c>
      <c r="W2221" t="s">
        <v>50309</v>
      </c>
      <c r="X2221" t="s">
        <v>50310</v>
      </c>
      <c r="Y2221" t="s">
        <v>50311</v>
      </c>
    </row>
    <row r="2222" spans="1:25" x14ac:dyDescent="0.3">
      <c r="A2222">
        <v>111050</v>
      </c>
      <c r="B2222" t="s">
        <v>50312</v>
      </c>
      <c r="C2222" t="s">
        <v>50313</v>
      </c>
      <c r="D2222" t="s">
        <v>50314</v>
      </c>
      <c r="E2222" t="s">
        <v>50315</v>
      </c>
      <c r="F2222" t="s">
        <v>50316</v>
      </c>
      <c r="G2222" t="s">
        <v>50317</v>
      </c>
      <c r="H2222" t="s">
        <v>50318</v>
      </c>
      <c r="I2222" t="s">
        <v>50319</v>
      </c>
      <c r="J2222" t="s">
        <v>50320</v>
      </c>
      <c r="K2222" t="s">
        <v>50321</v>
      </c>
      <c r="L2222" t="s">
        <v>50322</v>
      </c>
      <c r="M2222" t="s">
        <v>50323</v>
      </c>
      <c r="N2222" t="s">
        <v>50324</v>
      </c>
      <c r="O2222">
        <f>-550.723954905503 -12.5975459774104 -648.961794714058</f>
        <v>-1212.2832955969714</v>
      </c>
      <c r="P2222">
        <f>-521.08877977545 -16.2715736385635 -350.451750527422</f>
        <v>-887.81210394143545</v>
      </c>
      <c r="Q2222" t="s">
        <v>50325</v>
      </c>
      <c r="R2222" t="s">
        <v>50326</v>
      </c>
      <c r="S2222" t="s">
        <v>50327</v>
      </c>
      <c r="T2222" t="s">
        <v>50328</v>
      </c>
      <c r="U2222" t="s">
        <v>50329</v>
      </c>
      <c r="V2222" t="s">
        <v>50330</v>
      </c>
      <c r="W2222" t="s">
        <v>50331</v>
      </c>
      <c r="X2222" t="s">
        <v>50332</v>
      </c>
      <c r="Y2222" t="s">
        <v>50333</v>
      </c>
    </row>
    <row r="2223" spans="1:25" x14ac:dyDescent="0.3">
      <c r="A2223">
        <v>111100</v>
      </c>
      <c r="B2223" t="s">
        <v>50334</v>
      </c>
      <c r="C2223" t="s">
        <v>50335</v>
      </c>
      <c r="D2223" t="s">
        <v>50336</v>
      </c>
      <c r="E2223" t="s">
        <v>50337</v>
      </c>
      <c r="F2223" t="s">
        <v>50338</v>
      </c>
      <c r="G2223" t="s">
        <v>50339</v>
      </c>
      <c r="H2223" t="s">
        <v>50340</v>
      </c>
      <c r="I2223" t="s">
        <v>50341</v>
      </c>
      <c r="J2223" t="s">
        <v>50342</v>
      </c>
      <c r="K2223" t="s">
        <v>50343</v>
      </c>
      <c r="L2223" t="s">
        <v>50344</v>
      </c>
      <c r="M2223" t="s">
        <v>50345</v>
      </c>
      <c r="N2223" t="s">
        <v>50346</v>
      </c>
      <c r="O2223">
        <f>-550.134710629676 -12.5608435908418 -649.026165942537</f>
        <v>-1211.7217201630547</v>
      </c>
      <c r="P2223">
        <f>-520.532579312705 -16.0804614710532 -350.511039193744</f>
        <v>-887.12407997750233</v>
      </c>
      <c r="Q2223" t="s">
        <v>50347</v>
      </c>
      <c r="R2223" t="s">
        <v>50348</v>
      </c>
      <c r="S2223" t="s">
        <v>50349</v>
      </c>
      <c r="T2223" t="s">
        <v>50350</v>
      </c>
      <c r="U2223" t="s">
        <v>50351</v>
      </c>
      <c r="V2223" t="s">
        <v>50352</v>
      </c>
      <c r="W2223" t="s">
        <v>50353</v>
      </c>
      <c r="X2223" t="s">
        <v>50354</v>
      </c>
      <c r="Y2223" t="s">
        <v>50355</v>
      </c>
    </row>
    <row r="2224" spans="1:25" x14ac:dyDescent="0.3">
      <c r="A2224">
        <v>111150</v>
      </c>
      <c r="B2224" t="s">
        <v>50356</v>
      </c>
      <c r="C2224" t="s">
        <v>50357</v>
      </c>
      <c r="D2224" t="s">
        <v>50358</v>
      </c>
      <c r="E2224" t="s">
        <v>50359</v>
      </c>
      <c r="F2224" t="s">
        <v>50360</v>
      </c>
      <c r="G2224" t="s">
        <v>50361</v>
      </c>
      <c r="H2224" t="s">
        <v>50362</v>
      </c>
      <c r="I2224" t="s">
        <v>50363</v>
      </c>
      <c r="J2224" t="s">
        <v>50364</v>
      </c>
      <c r="K2224" t="s">
        <v>50365</v>
      </c>
      <c r="L2224" t="s">
        <v>50366</v>
      </c>
      <c r="M2224" t="s">
        <v>50367</v>
      </c>
      <c r="N2224" t="s">
        <v>50368</v>
      </c>
      <c r="O2224">
        <f>-549.62008908036 -12.4491213502151 -649.102345727602</f>
        <v>-1211.1715561581773</v>
      </c>
      <c r="P2224">
        <f>-519.957763154365 -15.8015111442173 -350.591205473487</f>
        <v>-886.35047977206932</v>
      </c>
      <c r="Q2224" t="s">
        <v>50369</v>
      </c>
      <c r="R2224" t="s">
        <v>50370</v>
      </c>
      <c r="S2224" t="s">
        <v>50371</v>
      </c>
      <c r="T2224" t="s">
        <v>50372</v>
      </c>
      <c r="U2224" t="s">
        <v>50373</v>
      </c>
      <c r="V2224" t="s">
        <v>50374</v>
      </c>
      <c r="W2224" t="s">
        <v>50375</v>
      </c>
      <c r="X2224" t="s">
        <v>50376</v>
      </c>
      <c r="Y2224" t="s">
        <v>50377</v>
      </c>
    </row>
    <row r="2225" spans="1:25" x14ac:dyDescent="0.3">
      <c r="A2225">
        <v>111200</v>
      </c>
      <c r="B2225" t="s">
        <v>50378</v>
      </c>
      <c r="C2225" t="s">
        <v>50379</v>
      </c>
      <c r="D2225" t="s">
        <v>50380</v>
      </c>
      <c r="E2225" t="s">
        <v>50381</v>
      </c>
      <c r="F2225" t="s">
        <v>50382</v>
      </c>
      <c r="G2225" t="s">
        <v>50383</v>
      </c>
      <c r="H2225" t="s">
        <v>50384</v>
      </c>
      <c r="I2225" t="s">
        <v>50385</v>
      </c>
      <c r="J2225" t="s">
        <v>50386</v>
      </c>
      <c r="K2225" t="s">
        <v>50387</v>
      </c>
      <c r="L2225" t="s">
        <v>50388</v>
      </c>
      <c r="M2225" t="s">
        <v>50389</v>
      </c>
      <c r="N2225" t="s">
        <v>50390</v>
      </c>
      <c r="O2225">
        <f>-549.137062751126 -12.1722803711725 -649.30204521412</f>
        <v>-1210.6113883364185</v>
      </c>
      <c r="P2225">
        <f>-519.244359876349 -15.5898976534843 -350.81459009802</f>
        <v>-885.64884762785323</v>
      </c>
      <c r="Q2225" t="s">
        <v>50391</v>
      </c>
      <c r="R2225" t="s">
        <v>50392</v>
      </c>
      <c r="S2225" t="s">
        <v>50393</v>
      </c>
      <c r="T2225" t="s">
        <v>50394</v>
      </c>
      <c r="U2225" t="s">
        <v>50395</v>
      </c>
      <c r="V2225" t="s">
        <v>50396</v>
      </c>
      <c r="W2225" t="s">
        <v>50397</v>
      </c>
      <c r="X2225" t="s">
        <v>50398</v>
      </c>
      <c r="Y2225" t="s">
        <v>50399</v>
      </c>
    </row>
    <row r="2226" spans="1:25" x14ac:dyDescent="0.3">
      <c r="A2226">
        <v>111250</v>
      </c>
      <c r="B2226" t="s">
        <v>50400</v>
      </c>
      <c r="C2226" t="s">
        <v>50401</v>
      </c>
      <c r="D2226" t="s">
        <v>50402</v>
      </c>
      <c r="E2226" t="s">
        <v>50403</v>
      </c>
      <c r="F2226" t="s">
        <v>50404</v>
      </c>
      <c r="G2226" t="s">
        <v>50405</v>
      </c>
      <c r="H2226" t="s">
        <v>50406</v>
      </c>
      <c r="I2226" t="s">
        <v>50407</v>
      </c>
      <c r="J2226" t="s">
        <v>50408</v>
      </c>
      <c r="K2226" t="s">
        <v>50409</v>
      </c>
      <c r="L2226" t="s">
        <v>50410</v>
      </c>
      <c r="M2226" t="s">
        <v>50411</v>
      </c>
      <c r="N2226" t="s">
        <v>50412</v>
      </c>
      <c r="O2226">
        <f>-549.05451560716 -11.9341655410713 -649.438544016771</f>
        <v>-1210.4272251650023</v>
      </c>
      <c r="P2226">
        <f>-519.087988844228 -15.4687151214723 -350.959977501711</f>
        <v>-885.51668146741133</v>
      </c>
      <c r="Q2226" t="s">
        <v>50413</v>
      </c>
      <c r="R2226" t="s">
        <v>50414</v>
      </c>
      <c r="S2226" t="s">
        <v>50415</v>
      </c>
      <c r="T2226" t="s">
        <v>50416</v>
      </c>
      <c r="U2226" t="s">
        <v>50417</v>
      </c>
      <c r="V2226" t="s">
        <v>50418</v>
      </c>
      <c r="W2226" t="s">
        <v>50419</v>
      </c>
      <c r="X2226" t="s">
        <v>50420</v>
      </c>
      <c r="Y2226" t="s">
        <v>50421</v>
      </c>
    </row>
    <row r="2227" spans="1:25" x14ac:dyDescent="0.3">
      <c r="A2227">
        <v>111300</v>
      </c>
      <c r="B2227" t="s">
        <v>50422</v>
      </c>
      <c r="C2227" t="s">
        <v>50423</v>
      </c>
      <c r="D2227" t="s">
        <v>50424</v>
      </c>
      <c r="E2227" t="s">
        <v>50425</v>
      </c>
      <c r="F2227" t="s">
        <v>50426</v>
      </c>
      <c r="G2227" t="s">
        <v>50427</v>
      </c>
      <c r="H2227" t="s">
        <v>50428</v>
      </c>
      <c r="I2227" t="s">
        <v>50429</v>
      </c>
      <c r="J2227" t="s">
        <v>50430</v>
      </c>
      <c r="K2227" t="s">
        <v>50431</v>
      </c>
      <c r="L2227" t="s">
        <v>50432</v>
      </c>
      <c r="M2227" t="s">
        <v>50433</v>
      </c>
      <c r="N2227" t="s">
        <v>50434</v>
      </c>
      <c r="O2227">
        <f>-549.15224361113 -11.2616591394108 -649.818700906414</f>
        <v>-1210.2326036569548</v>
      </c>
      <c r="P2227">
        <f>-518.774966323179 -15.5654444300803 -351.391667261894</f>
        <v>-885.73207801515332</v>
      </c>
      <c r="Q2227" t="s">
        <v>50435</v>
      </c>
      <c r="R2227" t="s">
        <v>50436</v>
      </c>
      <c r="S2227" t="s">
        <v>50437</v>
      </c>
      <c r="T2227" t="s">
        <v>50438</v>
      </c>
      <c r="U2227" t="s">
        <v>50439</v>
      </c>
      <c r="V2227" t="s">
        <v>50440</v>
      </c>
      <c r="W2227" t="s">
        <v>50441</v>
      </c>
      <c r="X2227" t="s">
        <v>50442</v>
      </c>
      <c r="Y2227" t="s">
        <v>50443</v>
      </c>
    </row>
    <row r="2228" spans="1:25" x14ac:dyDescent="0.3">
      <c r="A2228">
        <v>111350</v>
      </c>
      <c r="B2228" t="s">
        <v>50444</v>
      </c>
      <c r="C2228" t="s">
        <v>50445</v>
      </c>
      <c r="D2228" t="s">
        <v>50446</v>
      </c>
      <c r="E2228" t="s">
        <v>50447</v>
      </c>
      <c r="F2228" t="s">
        <v>50448</v>
      </c>
      <c r="G2228" t="s">
        <v>50449</v>
      </c>
      <c r="H2228" t="s">
        <v>50450</v>
      </c>
      <c r="I2228" t="s">
        <v>50451</v>
      </c>
      <c r="J2228" t="s">
        <v>50452</v>
      </c>
      <c r="K2228" t="s">
        <v>50453</v>
      </c>
      <c r="L2228" t="s">
        <v>50454</v>
      </c>
      <c r="M2228" t="s">
        <v>50455</v>
      </c>
      <c r="N2228" t="s">
        <v>50456</v>
      </c>
      <c r="O2228">
        <f>-549.195358041452 -10.6615919175727 -650.188490149734</f>
        <v>-1210.0454401087586</v>
      </c>
      <c r="P2228">
        <f>-518.149023054452 -15.5787279834292 -351.839749416092</f>
        <v>-885.56750045397314</v>
      </c>
      <c r="Q2228" t="s">
        <v>50457</v>
      </c>
      <c r="R2228" t="s">
        <v>50458</v>
      </c>
      <c r="S2228" t="s">
        <v>50459</v>
      </c>
      <c r="T2228" t="s">
        <v>50460</v>
      </c>
      <c r="U2228" t="s">
        <v>50461</v>
      </c>
      <c r="V2228" t="s">
        <v>50462</v>
      </c>
      <c r="W2228" t="s">
        <v>50463</v>
      </c>
      <c r="X2228" t="s">
        <v>50464</v>
      </c>
      <c r="Y2228" t="s">
        <v>50465</v>
      </c>
    </row>
    <row r="2229" spans="1:25" x14ac:dyDescent="0.3">
      <c r="A2229">
        <v>111400</v>
      </c>
      <c r="B2229" t="s">
        <v>50466</v>
      </c>
      <c r="C2229" t="s">
        <v>50467</v>
      </c>
      <c r="D2229" t="s">
        <v>50468</v>
      </c>
      <c r="E2229" t="s">
        <v>50469</v>
      </c>
      <c r="F2229" t="s">
        <v>50470</v>
      </c>
      <c r="G2229" t="s">
        <v>50471</v>
      </c>
      <c r="H2229" t="s">
        <v>50472</v>
      </c>
      <c r="I2229" t="s">
        <v>50473</v>
      </c>
      <c r="J2229" t="s">
        <v>50474</v>
      </c>
      <c r="K2229" t="s">
        <v>50475</v>
      </c>
      <c r="L2229" t="s">
        <v>50476</v>
      </c>
      <c r="M2229" t="s">
        <v>50477</v>
      </c>
      <c r="N2229" t="s">
        <v>50478</v>
      </c>
      <c r="O2229">
        <f>-549.254409330059 -10.4104076729816 -650.352127306784</f>
        <v>-1210.0169443098248</v>
      </c>
      <c r="P2229">
        <f>-517.689357461079 -15.5936784412406 -352.062421180763</f>
        <v>-885.34545708308269</v>
      </c>
      <c r="Q2229" t="s">
        <v>50479</v>
      </c>
      <c r="R2229" t="s">
        <v>50480</v>
      </c>
      <c r="S2229" t="s">
        <v>50481</v>
      </c>
      <c r="T2229" t="s">
        <v>50482</v>
      </c>
      <c r="U2229" t="s">
        <v>50483</v>
      </c>
      <c r="V2229" t="s">
        <v>50484</v>
      </c>
      <c r="W2229" t="s">
        <v>50485</v>
      </c>
      <c r="X2229" t="s">
        <v>50486</v>
      </c>
      <c r="Y2229" t="s">
        <v>50487</v>
      </c>
    </row>
    <row r="2230" spans="1:25" x14ac:dyDescent="0.3">
      <c r="A2230">
        <v>111450</v>
      </c>
      <c r="B2230" t="s">
        <v>50488</v>
      </c>
      <c r="C2230" t="s">
        <v>50489</v>
      </c>
      <c r="D2230" t="s">
        <v>50490</v>
      </c>
      <c r="E2230" t="s">
        <v>50491</v>
      </c>
      <c r="F2230" t="s">
        <v>50492</v>
      </c>
      <c r="G2230" t="s">
        <v>50493</v>
      </c>
      <c r="H2230" t="s">
        <v>50494</v>
      </c>
      <c r="I2230" t="s">
        <v>50495</v>
      </c>
      <c r="J2230" t="s">
        <v>50496</v>
      </c>
      <c r="K2230" t="s">
        <v>50497</v>
      </c>
      <c r="L2230" t="s">
        <v>50498</v>
      </c>
      <c r="M2230" t="s">
        <v>50499</v>
      </c>
      <c r="N2230" t="s">
        <v>50500</v>
      </c>
      <c r="O2230">
        <f>-549.033522405177 -9.79864964315811 -650.690496121956</f>
        <v>-1209.5226681702911</v>
      </c>
      <c r="P2230">
        <f>-516.928090692115 -15.1988043579859 -352.462272605441</f>
        <v>-884.58916765554181</v>
      </c>
      <c r="Q2230" t="s">
        <v>50501</v>
      </c>
      <c r="R2230" t="s">
        <v>50502</v>
      </c>
      <c r="S2230" t="s">
        <v>50503</v>
      </c>
      <c r="T2230" t="s">
        <v>50504</v>
      </c>
      <c r="U2230" t="s">
        <v>50505</v>
      </c>
      <c r="V2230" t="s">
        <v>50506</v>
      </c>
      <c r="W2230" t="s">
        <v>50507</v>
      </c>
      <c r="X2230" t="s">
        <v>50508</v>
      </c>
      <c r="Y2230" t="s">
        <v>50509</v>
      </c>
    </row>
    <row r="2231" spans="1:25" x14ac:dyDescent="0.3">
      <c r="A2231">
        <v>111500</v>
      </c>
      <c r="B2231" t="s">
        <v>50510</v>
      </c>
      <c r="C2231" t="s">
        <v>50511</v>
      </c>
      <c r="D2231" t="s">
        <v>50512</v>
      </c>
      <c r="E2231" t="s">
        <v>50513</v>
      </c>
      <c r="F2231" t="s">
        <v>50514</v>
      </c>
      <c r="G2231" t="s">
        <v>50515</v>
      </c>
      <c r="H2231" t="s">
        <v>50516</v>
      </c>
      <c r="I2231" t="s">
        <v>50517</v>
      </c>
      <c r="J2231" t="s">
        <v>50518</v>
      </c>
      <c r="K2231" t="s">
        <v>50519</v>
      </c>
      <c r="L2231" t="s">
        <v>50520</v>
      </c>
      <c r="M2231" t="s">
        <v>50521</v>
      </c>
      <c r="N2231" t="s">
        <v>50522</v>
      </c>
      <c r="O2231">
        <f>-548.783255215025 -9.41917318629453 -650.899229724903</f>
        <v>-1209.1016581262224</v>
      </c>
      <c r="P2231">
        <f>-516.440276750029 -14.9158767802071 -352.698453593374</f>
        <v>-884.05460712361014</v>
      </c>
      <c r="Q2231" t="s">
        <v>50523</v>
      </c>
      <c r="R2231" t="s">
        <v>50524</v>
      </c>
      <c r="S2231" t="s">
        <v>50525</v>
      </c>
      <c r="T2231" t="s">
        <v>50526</v>
      </c>
      <c r="U2231" t="s">
        <v>50527</v>
      </c>
      <c r="V2231" t="s">
        <v>50528</v>
      </c>
      <c r="W2231" t="s">
        <v>50529</v>
      </c>
      <c r="X2231" t="s">
        <v>50530</v>
      </c>
      <c r="Y2231" t="s">
        <v>50531</v>
      </c>
    </row>
    <row r="2232" spans="1:25" x14ac:dyDescent="0.3">
      <c r="A2232">
        <v>111550</v>
      </c>
      <c r="B2232" t="s">
        <v>50532</v>
      </c>
      <c r="C2232" t="s">
        <v>50533</v>
      </c>
      <c r="D2232" t="s">
        <v>50534</v>
      </c>
      <c r="E2232" t="s">
        <v>50535</v>
      </c>
      <c r="F2232" t="s">
        <v>50536</v>
      </c>
      <c r="G2232" t="s">
        <v>50537</v>
      </c>
      <c r="H2232" t="s">
        <v>50538</v>
      </c>
      <c r="I2232" t="s">
        <v>50539</v>
      </c>
      <c r="J2232" t="s">
        <v>50540</v>
      </c>
      <c r="K2232" t="s">
        <v>50541</v>
      </c>
      <c r="L2232" t="s">
        <v>50542</v>
      </c>
      <c r="M2232" t="s">
        <v>50543</v>
      </c>
      <c r="N2232" t="s">
        <v>50544</v>
      </c>
      <c r="O2232">
        <f>-548.347062818418 -8.84733182766809 -651.259053494224</f>
        <v>-1208.45344814031</v>
      </c>
      <c r="P2232">
        <f>-515.74361682237 -14.6910221145258 -353.093118757211</f>
        <v>-883.52775769410687</v>
      </c>
      <c r="Q2232" t="s">
        <v>50545</v>
      </c>
      <c r="R2232" t="s">
        <v>50546</v>
      </c>
      <c r="S2232" t="s">
        <v>50547</v>
      </c>
      <c r="T2232" t="s">
        <v>50548</v>
      </c>
      <c r="U2232" t="s">
        <v>50549</v>
      </c>
      <c r="V2232" t="s">
        <v>50550</v>
      </c>
      <c r="W2232" t="s">
        <v>50551</v>
      </c>
      <c r="X2232" t="s">
        <v>50552</v>
      </c>
      <c r="Y2232" t="s">
        <v>50553</v>
      </c>
    </row>
    <row r="2233" spans="1:25" x14ac:dyDescent="0.3">
      <c r="A2233">
        <v>111600</v>
      </c>
      <c r="B2233" t="s">
        <v>50554</v>
      </c>
      <c r="C2233" t="s">
        <v>50555</v>
      </c>
      <c r="D2233" t="s">
        <v>50556</v>
      </c>
      <c r="E2233" t="s">
        <v>50557</v>
      </c>
      <c r="F2233" t="s">
        <v>50558</v>
      </c>
      <c r="G2233" t="s">
        <v>50559</v>
      </c>
      <c r="H2233" t="s">
        <v>50560</v>
      </c>
      <c r="I2233" t="s">
        <v>50561</v>
      </c>
      <c r="J2233" t="s">
        <v>50562</v>
      </c>
      <c r="K2233" t="s">
        <v>50563</v>
      </c>
      <c r="L2233" t="s">
        <v>50564</v>
      </c>
      <c r="M2233" t="s">
        <v>50565</v>
      </c>
      <c r="N2233" t="s">
        <v>50566</v>
      </c>
      <c r="O2233">
        <f>-548.115912939004 -8.66379252672323 -651.386705695096</f>
        <v>-1208.1664111608234</v>
      </c>
      <c r="P2233">
        <f>-515.391777792353 -14.6517385949346 -353.237105722434</f>
        <v>-883.28062210972166</v>
      </c>
      <c r="Q2233" t="s">
        <v>50567</v>
      </c>
      <c r="R2233" t="s">
        <v>50568</v>
      </c>
      <c r="S2233" t="s">
        <v>50569</v>
      </c>
      <c r="T2233" t="s">
        <v>50570</v>
      </c>
      <c r="U2233" t="s">
        <v>50571</v>
      </c>
      <c r="V2233" t="s">
        <v>50572</v>
      </c>
      <c r="W2233" t="s">
        <v>50573</v>
      </c>
      <c r="X2233" t="s">
        <v>50574</v>
      </c>
      <c r="Y2233" t="s">
        <v>50575</v>
      </c>
    </row>
    <row r="2234" spans="1:25" x14ac:dyDescent="0.3">
      <c r="A2234">
        <v>111650</v>
      </c>
      <c r="B2234" t="s">
        <v>50576</v>
      </c>
      <c r="C2234" t="s">
        <v>50577</v>
      </c>
      <c r="D2234" t="s">
        <v>50578</v>
      </c>
      <c r="E2234" t="s">
        <v>50579</v>
      </c>
      <c r="F2234" t="s">
        <v>50580</v>
      </c>
      <c r="G2234" t="s">
        <v>50581</v>
      </c>
      <c r="H2234" t="s">
        <v>50582</v>
      </c>
      <c r="I2234" t="s">
        <v>50583</v>
      </c>
      <c r="J2234" t="s">
        <v>50584</v>
      </c>
      <c r="K2234" t="s">
        <v>50585</v>
      </c>
      <c r="L2234" t="s">
        <v>50586</v>
      </c>
      <c r="M2234" t="s">
        <v>50587</v>
      </c>
      <c r="N2234" t="s">
        <v>50588</v>
      </c>
      <c r="O2234">
        <f>-547.645137867014 -8.28853696097417 -651.563821196667</f>
        <v>-1207.4974960246552</v>
      </c>
      <c r="P2234">
        <f>-514.815993002008 -14.5652871334144 -353.431610975182</f>
        <v>-882.81289111060437</v>
      </c>
      <c r="Q2234" t="s">
        <v>50589</v>
      </c>
      <c r="R2234" t="s">
        <v>50590</v>
      </c>
      <c r="S2234" t="s">
        <v>50591</v>
      </c>
      <c r="T2234" t="s">
        <v>50592</v>
      </c>
      <c r="U2234" t="s">
        <v>50593</v>
      </c>
      <c r="V2234" t="s">
        <v>50594</v>
      </c>
      <c r="W2234" t="s">
        <v>50595</v>
      </c>
      <c r="X2234" t="s">
        <v>50596</v>
      </c>
      <c r="Y2234" t="s">
        <v>50597</v>
      </c>
    </row>
    <row r="2235" spans="1:25" x14ac:dyDescent="0.3">
      <c r="A2235">
        <v>111700</v>
      </c>
      <c r="B2235" t="s">
        <v>50598</v>
      </c>
      <c r="C2235" t="s">
        <v>50599</v>
      </c>
      <c r="D2235" t="s">
        <v>50600</v>
      </c>
      <c r="E2235" t="s">
        <v>50601</v>
      </c>
      <c r="F2235" t="s">
        <v>50602</v>
      </c>
      <c r="G2235" t="s">
        <v>50603</v>
      </c>
      <c r="H2235" t="s">
        <v>50604</v>
      </c>
      <c r="I2235" t="s">
        <v>50605</v>
      </c>
      <c r="J2235" t="s">
        <v>50606</v>
      </c>
      <c r="K2235" t="s">
        <v>50607</v>
      </c>
      <c r="L2235" t="s">
        <v>50608</v>
      </c>
      <c r="M2235" t="s">
        <v>50609</v>
      </c>
      <c r="N2235" t="s">
        <v>50610</v>
      </c>
      <c r="O2235">
        <f>-547.537459790993 -8.11283527920864 -651.64005008809</f>
        <v>-1207.2903451582915</v>
      </c>
      <c r="P2235">
        <f>-514.718590625709 -14.3298647722954 -353.505395468184</f>
        <v>-882.55385086618844</v>
      </c>
      <c r="Q2235" t="s">
        <v>50611</v>
      </c>
      <c r="R2235" t="s">
        <v>50612</v>
      </c>
      <c r="S2235" t="s">
        <v>50613</v>
      </c>
      <c r="T2235" t="s">
        <v>50614</v>
      </c>
      <c r="U2235" t="s">
        <v>50615</v>
      </c>
      <c r="V2235" t="s">
        <v>50616</v>
      </c>
      <c r="W2235" t="s">
        <v>50617</v>
      </c>
      <c r="X2235" t="s">
        <v>50618</v>
      </c>
      <c r="Y2235" t="s">
        <v>50619</v>
      </c>
    </row>
    <row r="2236" spans="1:25" x14ac:dyDescent="0.3">
      <c r="A2236">
        <v>111750</v>
      </c>
      <c r="B2236" t="s">
        <v>50620</v>
      </c>
      <c r="C2236" t="s">
        <v>50621</v>
      </c>
      <c r="D2236" t="s">
        <v>50622</v>
      </c>
      <c r="E2236" t="s">
        <v>50623</v>
      </c>
      <c r="F2236" t="s">
        <v>50624</v>
      </c>
      <c r="G2236" t="s">
        <v>50625</v>
      </c>
      <c r="H2236" t="s">
        <v>50626</v>
      </c>
      <c r="I2236" t="s">
        <v>50627</v>
      </c>
      <c r="J2236" t="s">
        <v>50628</v>
      </c>
      <c r="K2236" t="s">
        <v>50629</v>
      </c>
      <c r="L2236" t="s">
        <v>50630</v>
      </c>
      <c r="M2236" t="s">
        <v>50631</v>
      </c>
      <c r="N2236" t="s">
        <v>50632</v>
      </c>
      <c r="O2236">
        <f>-547.462746833108 -7.9717832990525 -651.729065141115</f>
        <v>-1207.1635952732754</v>
      </c>
      <c r="P2236">
        <f>-514.568690041438 -14.1060757416765 -353.600890274638</f>
        <v>-882.27565605775249</v>
      </c>
      <c r="Q2236" t="s">
        <v>50633</v>
      </c>
      <c r="R2236" t="s">
        <v>50634</v>
      </c>
      <c r="S2236" t="s">
        <v>50635</v>
      </c>
      <c r="T2236" t="s">
        <v>50636</v>
      </c>
      <c r="U2236" t="s">
        <v>50637</v>
      </c>
      <c r="V2236" t="s">
        <v>50638</v>
      </c>
      <c r="W2236" t="s">
        <v>50639</v>
      </c>
      <c r="X2236" t="s">
        <v>50640</v>
      </c>
      <c r="Y2236" t="s">
        <v>50641</v>
      </c>
    </row>
    <row r="2237" spans="1:25" x14ac:dyDescent="0.3">
      <c r="A2237">
        <v>111800</v>
      </c>
      <c r="B2237" t="s">
        <v>50642</v>
      </c>
      <c r="C2237" t="s">
        <v>50643</v>
      </c>
      <c r="D2237" t="s">
        <v>50644</v>
      </c>
      <c r="E2237" t="s">
        <v>50645</v>
      </c>
      <c r="F2237" t="s">
        <v>50646</v>
      </c>
      <c r="G2237" t="s">
        <v>50647</v>
      </c>
      <c r="H2237" t="s">
        <v>50648</v>
      </c>
      <c r="I2237" t="s">
        <v>50649</v>
      </c>
      <c r="J2237" t="s">
        <v>50650</v>
      </c>
      <c r="K2237" t="s">
        <v>50651</v>
      </c>
      <c r="L2237" t="s">
        <v>50652</v>
      </c>
      <c r="M2237" t="s">
        <v>50653</v>
      </c>
      <c r="N2237" t="s">
        <v>50654</v>
      </c>
      <c r="O2237">
        <f>-547.153066387925 -7.83077807521136 -651.895443935042</f>
        <v>-1206.8792883981782</v>
      </c>
      <c r="P2237">
        <f>-514.429222547797 -13.8976467176215 -353.747328181615</f>
        <v>-882.0741974470335</v>
      </c>
      <c r="Q2237" t="s">
        <v>50655</v>
      </c>
      <c r="R2237" t="s">
        <v>50656</v>
      </c>
      <c r="S2237" t="s">
        <v>50657</v>
      </c>
      <c r="T2237" t="s">
        <v>50658</v>
      </c>
      <c r="U2237" t="s">
        <v>50659</v>
      </c>
      <c r="V2237" t="s">
        <v>50660</v>
      </c>
      <c r="W2237" t="s">
        <v>50661</v>
      </c>
      <c r="X2237" t="s">
        <v>50662</v>
      </c>
      <c r="Y2237" t="s">
        <v>50663</v>
      </c>
    </row>
    <row r="2238" spans="1:25" x14ac:dyDescent="0.3">
      <c r="A2238">
        <v>111850</v>
      </c>
      <c r="B2238" t="s">
        <v>50664</v>
      </c>
      <c r="C2238" t="s">
        <v>50665</v>
      </c>
      <c r="D2238" t="s">
        <v>50666</v>
      </c>
      <c r="E2238" t="s">
        <v>50667</v>
      </c>
      <c r="F2238" t="s">
        <v>50668</v>
      </c>
      <c r="G2238" t="s">
        <v>50669</v>
      </c>
      <c r="H2238" t="s">
        <v>50670</v>
      </c>
      <c r="I2238" t="s">
        <v>50671</v>
      </c>
      <c r="J2238" t="s">
        <v>50672</v>
      </c>
      <c r="K2238" t="s">
        <v>50673</v>
      </c>
      <c r="L2238" t="s">
        <v>50674</v>
      </c>
      <c r="M2238" t="s">
        <v>50675</v>
      </c>
      <c r="N2238" t="s">
        <v>50676</v>
      </c>
      <c r="O2238">
        <f>-547.122042842403 -7.54340448101107 -652.18211644076</f>
        <v>-1206.8475637641741</v>
      </c>
      <c r="P2238">
        <f>-514.375455287118 -13.8691615043324 -354.041793118608</f>
        <v>-882.28640991005841</v>
      </c>
      <c r="Q2238" t="s">
        <v>50677</v>
      </c>
      <c r="R2238" t="s">
        <v>50678</v>
      </c>
      <c r="S2238" t="s">
        <v>50679</v>
      </c>
      <c r="T2238" t="s">
        <v>50680</v>
      </c>
      <c r="U2238" t="s">
        <v>50681</v>
      </c>
      <c r="V2238" t="s">
        <v>50682</v>
      </c>
      <c r="W2238" t="s">
        <v>50683</v>
      </c>
      <c r="X2238" t="s">
        <v>50684</v>
      </c>
      <c r="Y2238" t="s">
        <v>50685</v>
      </c>
    </row>
    <row r="2239" spans="1:25" x14ac:dyDescent="0.3">
      <c r="A2239">
        <v>111900</v>
      </c>
      <c r="B2239" t="s">
        <v>50686</v>
      </c>
      <c r="C2239" t="s">
        <v>50687</v>
      </c>
      <c r="D2239" t="s">
        <v>50688</v>
      </c>
      <c r="E2239" t="s">
        <v>50689</v>
      </c>
      <c r="F2239" t="s">
        <v>50690</v>
      </c>
      <c r="G2239" t="s">
        <v>50691</v>
      </c>
      <c r="H2239" t="s">
        <v>50692</v>
      </c>
      <c r="I2239" t="s">
        <v>50693</v>
      </c>
      <c r="J2239" t="s">
        <v>50694</v>
      </c>
      <c r="K2239" t="s">
        <v>50695</v>
      </c>
      <c r="L2239" t="s">
        <v>50696</v>
      </c>
      <c r="M2239" t="s">
        <v>50697</v>
      </c>
      <c r="N2239" t="s">
        <v>50698</v>
      </c>
      <c r="O2239">
        <f>-547.060319658567 -7.40726535587305 -652.400436237205</f>
        <v>-1206.8680212516451</v>
      </c>
      <c r="P2239">
        <f>-514.360665769453 -13.9166053575209 -354.258878517066</f>
        <v>-882.53614964403994</v>
      </c>
      <c r="Q2239" t="s">
        <v>50699</v>
      </c>
      <c r="R2239" t="s">
        <v>50700</v>
      </c>
      <c r="S2239" t="s">
        <v>50701</v>
      </c>
      <c r="T2239" t="s">
        <v>50702</v>
      </c>
      <c r="U2239" t="s">
        <v>50703</v>
      </c>
      <c r="V2239" t="s">
        <v>50704</v>
      </c>
      <c r="W2239" t="s">
        <v>50705</v>
      </c>
      <c r="X2239" t="s">
        <v>50706</v>
      </c>
      <c r="Y2239" t="s">
        <v>50707</v>
      </c>
    </row>
    <row r="2240" spans="1:25" x14ac:dyDescent="0.3">
      <c r="A2240">
        <v>111950</v>
      </c>
      <c r="B2240" t="s">
        <v>50708</v>
      </c>
      <c r="C2240" t="s">
        <v>50709</v>
      </c>
      <c r="D2240" t="s">
        <v>50710</v>
      </c>
      <c r="E2240" t="s">
        <v>50711</v>
      </c>
      <c r="F2240" t="s">
        <v>50712</v>
      </c>
      <c r="G2240" t="s">
        <v>50713</v>
      </c>
      <c r="H2240" t="s">
        <v>50714</v>
      </c>
      <c r="I2240" t="s">
        <v>50715</v>
      </c>
      <c r="J2240" t="s">
        <v>50716</v>
      </c>
      <c r="K2240" t="s">
        <v>50717</v>
      </c>
      <c r="L2240" t="s">
        <v>50718</v>
      </c>
      <c r="M2240" t="s">
        <v>50719</v>
      </c>
      <c r="N2240" t="s">
        <v>50720</v>
      </c>
      <c r="O2240">
        <f>-546.796434669461 -7.21789067596546 -652.723398418824</f>
        <v>-1206.7377237642504</v>
      </c>
      <c r="P2240">
        <f>-514.123833380464 -13.8653068125561 -354.581923192278</f>
        <v>-882.5710633852982</v>
      </c>
      <c r="Q2240" t="s">
        <v>50721</v>
      </c>
      <c r="R2240" t="s">
        <v>50722</v>
      </c>
      <c r="S2240" t="s">
        <v>50723</v>
      </c>
      <c r="T2240" t="s">
        <v>50724</v>
      </c>
      <c r="U2240" t="s">
        <v>50725</v>
      </c>
      <c r="V2240" t="s">
        <v>50726</v>
      </c>
      <c r="W2240" t="s">
        <v>50727</v>
      </c>
      <c r="X2240" t="s">
        <v>50728</v>
      </c>
      <c r="Y2240" t="s">
        <v>50729</v>
      </c>
    </row>
    <row r="2241" spans="1:25" x14ac:dyDescent="0.3">
      <c r="A2241">
        <v>112000</v>
      </c>
      <c r="B2241" t="s">
        <v>50730</v>
      </c>
      <c r="C2241" t="s">
        <v>50731</v>
      </c>
      <c r="D2241" t="s">
        <v>50732</v>
      </c>
      <c r="E2241" t="s">
        <v>50733</v>
      </c>
      <c r="F2241" t="s">
        <v>50734</v>
      </c>
      <c r="G2241" t="s">
        <v>50735</v>
      </c>
      <c r="H2241" t="s">
        <v>50736</v>
      </c>
      <c r="I2241" t="s">
        <v>50737</v>
      </c>
      <c r="J2241" t="s">
        <v>50738</v>
      </c>
      <c r="K2241" t="s">
        <v>50739</v>
      </c>
      <c r="L2241" t="s">
        <v>50740</v>
      </c>
      <c r="M2241" t="s">
        <v>50741</v>
      </c>
      <c r="N2241" t="s">
        <v>50742</v>
      </c>
      <c r="O2241">
        <f>-546.757203397942 -7.17898436260657 -652.823219610508</f>
        <v>-1206.7594073710566</v>
      </c>
      <c r="P2241">
        <f>-513.998825749781 -13.8335677382861 -354.69128661816</f>
        <v>-882.52368010622706</v>
      </c>
      <c r="Q2241" t="s">
        <v>50743</v>
      </c>
      <c r="R2241" t="s">
        <v>50744</v>
      </c>
      <c r="S2241" t="s">
        <v>50745</v>
      </c>
      <c r="T2241" t="s">
        <v>50746</v>
      </c>
      <c r="U2241" t="s">
        <v>50747</v>
      </c>
      <c r="V2241" t="s">
        <v>50748</v>
      </c>
      <c r="W2241" t="s">
        <v>50749</v>
      </c>
      <c r="X2241" t="s">
        <v>50750</v>
      </c>
      <c r="Y2241" t="s">
        <v>50751</v>
      </c>
    </row>
    <row r="2242" spans="1:25" x14ac:dyDescent="0.3">
      <c r="A2242">
        <v>112050</v>
      </c>
      <c r="B2242" t="s">
        <v>50752</v>
      </c>
      <c r="C2242" t="s">
        <v>50753</v>
      </c>
      <c r="D2242" t="s">
        <v>50754</v>
      </c>
      <c r="E2242" t="s">
        <v>50755</v>
      </c>
      <c r="F2242" t="s">
        <v>50756</v>
      </c>
      <c r="G2242" t="s">
        <v>50757</v>
      </c>
      <c r="H2242" t="s">
        <v>50758</v>
      </c>
      <c r="I2242" t="s">
        <v>50759</v>
      </c>
      <c r="J2242" t="s">
        <v>50760</v>
      </c>
      <c r="K2242" t="s">
        <v>50761</v>
      </c>
      <c r="L2242" t="s">
        <v>50762</v>
      </c>
      <c r="M2242" t="s">
        <v>50763</v>
      </c>
      <c r="N2242" t="s">
        <v>50764</v>
      </c>
      <c r="O2242">
        <f>-546.207797829536 -7.14212658856673 -653.028543619329</f>
        <v>-1206.3784680374317</v>
      </c>
      <c r="P2242">
        <f>-513.601195221654 -13.997014377929 -354.884584640648</f>
        <v>-882.48279424023099</v>
      </c>
      <c r="Q2242" t="s">
        <v>50765</v>
      </c>
      <c r="R2242" t="s">
        <v>50766</v>
      </c>
      <c r="S2242" t="s">
        <v>50767</v>
      </c>
      <c r="T2242" t="s">
        <v>50768</v>
      </c>
      <c r="U2242" t="s">
        <v>50769</v>
      </c>
      <c r="V2242" t="s">
        <v>50770</v>
      </c>
      <c r="W2242" t="s">
        <v>50771</v>
      </c>
      <c r="X2242" t="s">
        <v>50772</v>
      </c>
      <c r="Y2242" t="s">
        <v>50773</v>
      </c>
    </row>
    <row r="2243" spans="1:25" x14ac:dyDescent="0.3">
      <c r="A2243">
        <v>112100</v>
      </c>
      <c r="B2243" t="s">
        <v>50774</v>
      </c>
      <c r="C2243" t="s">
        <v>50775</v>
      </c>
      <c r="D2243" t="s">
        <v>50776</v>
      </c>
      <c r="E2243" t="s">
        <v>50777</v>
      </c>
      <c r="F2243" t="s">
        <v>50778</v>
      </c>
      <c r="G2243" t="s">
        <v>50779</v>
      </c>
      <c r="H2243" t="s">
        <v>50780</v>
      </c>
      <c r="I2243" t="s">
        <v>50781</v>
      </c>
      <c r="J2243" t="s">
        <v>50782</v>
      </c>
      <c r="K2243" t="s">
        <v>50783</v>
      </c>
      <c r="L2243" t="s">
        <v>50784</v>
      </c>
      <c r="M2243" t="s">
        <v>50785</v>
      </c>
      <c r="N2243" t="s">
        <v>50786</v>
      </c>
      <c r="O2243">
        <f>-546.065336253971 -7.04029651674432 -653.157089005201</f>
        <v>-1206.2627217759164</v>
      </c>
      <c r="P2243">
        <f>-513.550893777664 -13.9850662421256 -355.005149702313</f>
        <v>-882.54110972210265</v>
      </c>
      <c r="Q2243" t="s">
        <v>50787</v>
      </c>
      <c r="R2243" t="s">
        <v>50788</v>
      </c>
      <c r="S2243" t="s">
        <v>50789</v>
      </c>
      <c r="T2243" t="s">
        <v>50790</v>
      </c>
      <c r="U2243" t="s">
        <v>50791</v>
      </c>
      <c r="V2243" t="s">
        <v>50792</v>
      </c>
      <c r="W2243" t="s">
        <v>50793</v>
      </c>
      <c r="X2243" t="s">
        <v>50794</v>
      </c>
      <c r="Y2243" t="s">
        <v>50795</v>
      </c>
    </row>
    <row r="2244" spans="1:25" x14ac:dyDescent="0.3">
      <c r="A2244">
        <v>112150</v>
      </c>
      <c r="B2244" t="s">
        <v>50796</v>
      </c>
      <c r="C2244" t="s">
        <v>50797</v>
      </c>
      <c r="D2244" t="s">
        <v>50798</v>
      </c>
      <c r="E2244" t="s">
        <v>50799</v>
      </c>
      <c r="F2244" t="s">
        <v>50800</v>
      </c>
      <c r="G2244" t="s">
        <v>50801</v>
      </c>
      <c r="H2244" t="s">
        <v>50802</v>
      </c>
      <c r="I2244" t="s">
        <v>50803</v>
      </c>
      <c r="J2244" t="s">
        <v>50804</v>
      </c>
      <c r="K2244" t="s">
        <v>50805</v>
      </c>
      <c r="L2244" t="s">
        <v>50806</v>
      </c>
      <c r="M2244" t="s">
        <v>50807</v>
      </c>
      <c r="N2244" t="s">
        <v>50808</v>
      </c>
      <c r="O2244">
        <f>-545.734888178957 -7.21797131847302 -653.202418767443</f>
        <v>-1206.155278264873</v>
      </c>
      <c r="P2244">
        <f>-513.560675032677 -14.0934968014703 -355.011935384442</f>
        <v>-882.66610721858933</v>
      </c>
      <c r="Q2244" t="s">
        <v>50809</v>
      </c>
      <c r="R2244" t="s">
        <v>50810</v>
      </c>
      <c r="S2244" t="s">
        <v>50811</v>
      </c>
      <c r="T2244" t="s">
        <v>50812</v>
      </c>
      <c r="U2244" t="s">
        <v>50813</v>
      </c>
      <c r="V2244" t="s">
        <v>50814</v>
      </c>
      <c r="W2244" t="s">
        <v>50815</v>
      </c>
      <c r="X2244" t="s">
        <v>50816</v>
      </c>
      <c r="Y2244" t="s">
        <v>50817</v>
      </c>
    </row>
    <row r="2245" spans="1:25" x14ac:dyDescent="0.3">
      <c r="A2245">
        <v>112200</v>
      </c>
      <c r="B2245" t="s">
        <v>50818</v>
      </c>
      <c r="C2245" t="s">
        <v>50819</v>
      </c>
      <c r="D2245" t="s">
        <v>50820</v>
      </c>
      <c r="E2245" t="s">
        <v>50821</v>
      </c>
      <c r="F2245" t="s">
        <v>50822</v>
      </c>
      <c r="G2245" t="s">
        <v>50823</v>
      </c>
      <c r="H2245" t="s">
        <v>50824</v>
      </c>
      <c r="I2245" t="s">
        <v>50825</v>
      </c>
      <c r="J2245" t="s">
        <v>50826</v>
      </c>
      <c r="K2245" t="s">
        <v>50827</v>
      </c>
      <c r="L2245" t="s">
        <v>50828</v>
      </c>
      <c r="M2245" t="s">
        <v>50829</v>
      </c>
      <c r="N2245" t="s">
        <v>50830</v>
      </c>
      <c r="O2245">
        <f>-545.586213609733 -7.26123848088127 -653.156096759795</f>
        <v>-1206.0035488504093</v>
      </c>
      <c r="P2245">
        <f>-513.277591467318 -14.1090733826766 -354.979538629583</f>
        <v>-882.36620347957751</v>
      </c>
      <c r="Q2245" t="s">
        <v>50831</v>
      </c>
      <c r="R2245" t="s">
        <v>50832</v>
      </c>
      <c r="S2245" t="s">
        <v>50833</v>
      </c>
      <c r="T2245" t="s">
        <v>50834</v>
      </c>
      <c r="U2245" t="s">
        <v>50835</v>
      </c>
      <c r="V2245" t="s">
        <v>50836</v>
      </c>
      <c r="W2245" t="s">
        <v>50837</v>
      </c>
      <c r="X2245" t="s">
        <v>50838</v>
      </c>
      <c r="Y2245" t="s">
        <v>50839</v>
      </c>
    </row>
    <row r="2246" spans="1:25" x14ac:dyDescent="0.3">
      <c r="A2246">
        <v>112250</v>
      </c>
      <c r="B2246" t="s">
        <v>50840</v>
      </c>
      <c r="C2246" t="s">
        <v>50841</v>
      </c>
      <c r="D2246" t="s">
        <v>50842</v>
      </c>
      <c r="E2246" t="s">
        <v>50843</v>
      </c>
      <c r="F2246" t="s">
        <v>50844</v>
      </c>
      <c r="G2246" t="s">
        <v>50845</v>
      </c>
      <c r="H2246" t="s">
        <v>50846</v>
      </c>
      <c r="I2246" t="s">
        <v>50847</v>
      </c>
      <c r="J2246" t="s">
        <v>50848</v>
      </c>
      <c r="K2246" t="s">
        <v>50849</v>
      </c>
      <c r="L2246" t="s">
        <v>50850</v>
      </c>
      <c r="M2246" t="s">
        <v>50851</v>
      </c>
      <c r="N2246" t="s">
        <v>50852</v>
      </c>
      <c r="O2246">
        <f>-545.480413050004 -7.21656366796969 -653.167848630429</f>
        <v>-1205.8648253484027</v>
      </c>
      <c r="P2246">
        <f>-513.108809975645 -13.9766920544064 -354.995998863188</f>
        <v>-882.08150089323942</v>
      </c>
      <c r="Q2246" t="s">
        <v>50853</v>
      </c>
      <c r="R2246" t="s">
        <v>50854</v>
      </c>
      <c r="S2246" t="s">
        <v>50855</v>
      </c>
      <c r="T2246" t="s">
        <v>50856</v>
      </c>
      <c r="U2246" t="s">
        <v>50857</v>
      </c>
      <c r="V2246" t="s">
        <v>50858</v>
      </c>
      <c r="W2246" t="s">
        <v>50859</v>
      </c>
      <c r="X2246" t="s">
        <v>50860</v>
      </c>
      <c r="Y2246" t="s">
        <v>50861</v>
      </c>
    </row>
    <row r="2247" spans="1:25" x14ac:dyDescent="0.3">
      <c r="A2247">
        <v>112300</v>
      </c>
      <c r="B2247" t="s">
        <v>50862</v>
      </c>
      <c r="C2247" t="s">
        <v>50863</v>
      </c>
      <c r="D2247" t="s">
        <v>50864</v>
      </c>
      <c r="E2247" t="s">
        <v>50865</v>
      </c>
      <c r="F2247" t="s">
        <v>50866</v>
      </c>
      <c r="G2247" t="s">
        <v>50867</v>
      </c>
      <c r="H2247" t="s">
        <v>50868</v>
      </c>
      <c r="I2247" t="s">
        <v>50869</v>
      </c>
      <c r="J2247" t="s">
        <v>50870</v>
      </c>
      <c r="K2247" t="s">
        <v>50871</v>
      </c>
      <c r="L2247" t="s">
        <v>50872</v>
      </c>
      <c r="M2247" t="s">
        <v>50873</v>
      </c>
      <c r="N2247" t="s">
        <v>50874</v>
      </c>
      <c r="O2247">
        <f>-544.91935591424 -7.08054547264805 -653.202014528321</f>
        <v>-1205.2019159152092</v>
      </c>
      <c r="P2247">
        <f>-512.555563540584 -13.8320446235537 -355.029247226412</f>
        <v>-881.4168553905497</v>
      </c>
      <c r="Q2247" t="s">
        <v>50875</v>
      </c>
      <c r="R2247" t="s">
        <v>50876</v>
      </c>
      <c r="S2247" t="s">
        <v>50877</v>
      </c>
      <c r="T2247" t="s">
        <v>50878</v>
      </c>
      <c r="U2247" t="s">
        <v>50879</v>
      </c>
      <c r="V2247" t="s">
        <v>50880</v>
      </c>
      <c r="W2247" t="s">
        <v>50881</v>
      </c>
      <c r="X2247" t="s">
        <v>50882</v>
      </c>
      <c r="Y2247" t="s">
        <v>50883</v>
      </c>
    </row>
    <row r="2248" spans="1:25" x14ac:dyDescent="0.3">
      <c r="A2248">
        <v>112350</v>
      </c>
      <c r="B2248" t="s">
        <v>50884</v>
      </c>
      <c r="C2248" t="s">
        <v>50885</v>
      </c>
      <c r="D2248" t="s">
        <v>50886</v>
      </c>
      <c r="E2248" t="s">
        <v>50887</v>
      </c>
      <c r="F2248" t="s">
        <v>50888</v>
      </c>
      <c r="G2248" t="s">
        <v>50889</v>
      </c>
      <c r="H2248" t="s">
        <v>50890</v>
      </c>
      <c r="I2248" t="s">
        <v>50891</v>
      </c>
      <c r="J2248" t="s">
        <v>50892</v>
      </c>
      <c r="K2248" t="s">
        <v>50893</v>
      </c>
      <c r="L2248" t="s">
        <v>50894</v>
      </c>
      <c r="M2248" t="s">
        <v>50895</v>
      </c>
      <c r="N2248" t="s">
        <v>50896</v>
      </c>
      <c r="O2248">
        <f>-544.657838757854 -6.80610240147166 -653.30166862211</f>
        <v>-1204.7656097814356</v>
      </c>
      <c r="P2248">
        <f>-511.906238009271 -13.8393175567269 -355.177727496325</f>
        <v>-880.92328306232298</v>
      </c>
      <c r="Q2248" t="s">
        <v>50897</v>
      </c>
      <c r="R2248" t="s">
        <v>50898</v>
      </c>
      <c r="S2248" t="s">
        <v>50899</v>
      </c>
      <c r="T2248" t="s">
        <v>50900</v>
      </c>
      <c r="U2248" t="s">
        <v>50901</v>
      </c>
      <c r="V2248" t="s">
        <v>50902</v>
      </c>
      <c r="W2248" t="s">
        <v>50903</v>
      </c>
      <c r="X2248" t="s">
        <v>50904</v>
      </c>
      <c r="Y2248" t="s">
        <v>50905</v>
      </c>
    </row>
    <row r="2249" spans="1:25" x14ac:dyDescent="0.3">
      <c r="A2249">
        <v>112400</v>
      </c>
      <c r="B2249" t="s">
        <v>50906</v>
      </c>
      <c r="C2249" t="s">
        <v>50907</v>
      </c>
      <c r="D2249" t="s">
        <v>50908</v>
      </c>
      <c r="E2249" t="s">
        <v>50909</v>
      </c>
      <c r="F2249" t="s">
        <v>50910</v>
      </c>
      <c r="G2249" t="s">
        <v>50911</v>
      </c>
      <c r="H2249" t="s">
        <v>50912</v>
      </c>
      <c r="I2249" t="s">
        <v>50913</v>
      </c>
      <c r="J2249" t="s">
        <v>50914</v>
      </c>
      <c r="K2249" t="s">
        <v>50915</v>
      </c>
      <c r="L2249" t="s">
        <v>50916</v>
      </c>
      <c r="M2249" t="s">
        <v>50917</v>
      </c>
      <c r="N2249" t="s">
        <v>50918</v>
      </c>
      <c r="O2249">
        <f>-544.561833446465 -6.72462122608181 -653.372501522175</f>
        <v>-1204.6589561947217</v>
      </c>
      <c r="P2249">
        <f>-511.527391466512 -14.0203508923626 -355.286123554706</f>
        <v>-880.83386591358055</v>
      </c>
      <c r="Q2249" t="s">
        <v>50919</v>
      </c>
      <c r="R2249" t="s">
        <v>50920</v>
      </c>
      <c r="S2249" t="s">
        <v>50921</v>
      </c>
      <c r="T2249" t="s">
        <v>50922</v>
      </c>
      <c r="U2249" t="s">
        <v>50923</v>
      </c>
      <c r="V2249" t="s">
        <v>50924</v>
      </c>
      <c r="W2249" t="s">
        <v>50925</v>
      </c>
      <c r="X2249" t="s">
        <v>50926</v>
      </c>
      <c r="Y2249" t="s">
        <v>50927</v>
      </c>
    </row>
    <row r="2250" spans="1:25" x14ac:dyDescent="0.3">
      <c r="A2250">
        <v>112450</v>
      </c>
      <c r="B2250" t="s">
        <v>50928</v>
      </c>
      <c r="C2250" t="s">
        <v>50929</v>
      </c>
      <c r="D2250" t="s">
        <v>50930</v>
      </c>
      <c r="E2250" t="s">
        <v>50931</v>
      </c>
      <c r="F2250" t="s">
        <v>50932</v>
      </c>
      <c r="G2250" t="s">
        <v>50933</v>
      </c>
      <c r="H2250" t="s">
        <v>50934</v>
      </c>
      <c r="I2250" t="s">
        <v>50935</v>
      </c>
      <c r="J2250" t="s">
        <v>50936</v>
      </c>
      <c r="K2250" t="s">
        <v>50937</v>
      </c>
      <c r="L2250" t="s">
        <v>50938</v>
      </c>
      <c r="M2250" t="s">
        <v>50939</v>
      </c>
      <c r="N2250" t="s">
        <v>50940</v>
      </c>
      <c r="O2250">
        <f>-544.475335983235 -6.74963432412142 -653.508579520869</f>
        <v>-1204.7335498282255</v>
      </c>
      <c r="P2250">
        <f>-511.469207175249 -14.1018043491906 -355.420323111894</f>
        <v>-880.99133463633348</v>
      </c>
      <c r="Q2250" t="s">
        <v>50941</v>
      </c>
      <c r="R2250" t="s">
        <v>50942</v>
      </c>
      <c r="S2250" t="s">
        <v>50943</v>
      </c>
      <c r="T2250" t="s">
        <v>50944</v>
      </c>
      <c r="U2250" t="s">
        <v>50945</v>
      </c>
      <c r="V2250" t="s">
        <v>50946</v>
      </c>
      <c r="W2250" t="s">
        <v>50947</v>
      </c>
      <c r="X2250" t="s">
        <v>50948</v>
      </c>
      <c r="Y2250" t="s">
        <v>50949</v>
      </c>
    </row>
    <row r="2251" spans="1:25" x14ac:dyDescent="0.3">
      <c r="A2251">
        <v>112500</v>
      </c>
      <c r="B2251" t="s">
        <v>50950</v>
      </c>
      <c r="C2251" t="s">
        <v>50951</v>
      </c>
      <c r="D2251" t="s">
        <v>50952</v>
      </c>
      <c r="E2251" t="s">
        <v>50953</v>
      </c>
      <c r="F2251" t="s">
        <v>50954</v>
      </c>
      <c r="G2251" t="s">
        <v>50955</v>
      </c>
      <c r="H2251" t="s">
        <v>50956</v>
      </c>
      <c r="I2251" t="s">
        <v>50957</v>
      </c>
      <c r="J2251" t="s">
        <v>50958</v>
      </c>
      <c r="K2251" t="s">
        <v>50959</v>
      </c>
      <c r="L2251" t="s">
        <v>50960</v>
      </c>
      <c r="M2251" t="s">
        <v>50961</v>
      </c>
      <c r="N2251" t="s">
        <v>50962</v>
      </c>
      <c r="O2251">
        <f>-544.575962751665 -6.8413280910313 -653.547543229105</f>
        <v>-1204.9648340718013</v>
      </c>
      <c r="P2251">
        <f>-511.628103533868 -14.2632151526288 -355.454693521369</f>
        <v>-881.34601220786578</v>
      </c>
      <c r="Q2251" t="s">
        <v>50963</v>
      </c>
      <c r="R2251" t="s">
        <v>50964</v>
      </c>
      <c r="S2251" t="s">
        <v>50965</v>
      </c>
      <c r="T2251" t="s">
        <v>50966</v>
      </c>
      <c r="U2251" t="s">
        <v>50967</v>
      </c>
      <c r="V2251" t="s">
        <v>50968</v>
      </c>
      <c r="W2251" t="s">
        <v>50969</v>
      </c>
      <c r="X2251" t="s">
        <v>50970</v>
      </c>
      <c r="Y2251" t="s">
        <v>50971</v>
      </c>
    </row>
    <row r="2252" spans="1:25" x14ac:dyDescent="0.3">
      <c r="A2252">
        <v>112550</v>
      </c>
      <c r="B2252" t="s">
        <v>50972</v>
      </c>
      <c r="C2252" t="s">
        <v>50973</v>
      </c>
      <c r="D2252" t="s">
        <v>50974</v>
      </c>
      <c r="E2252" t="s">
        <v>50975</v>
      </c>
      <c r="F2252" t="s">
        <v>50976</v>
      </c>
      <c r="G2252" t="s">
        <v>50977</v>
      </c>
      <c r="H2252" t="s">
        <v>50978</v>
      </c>
      <c r="I2252" t="s">
        <v>50979</v>
      </c>
      <c r="J2252" t="s">
        <v>50980</v>
      </c>
      <c r="K2252" t="s">
        <v>50981</v>
      </c>
      <c r="L2252" t="s">
        <v>50982</v>
      </c>
      <c r="M2252" t="s">
        <v>50983</v>
      </c>
      <c r="N2252" t="s">
        <v>50984</v>
      </c>
      <c r="O2252">
        <f>-544.832122507074 -7.25538725986848 -653.582243984032</f>
        <v>-1205.6697537509745</v>
      </c>
      <c r="P2252">
        <f>-511.936066755661 -14.660366673713 -355.483354003749</f>
        <v>-882.07978743312299</v>
      </c>
      <c r="Q2252" t="s">
        <v>50985</v>
      </c>
      <c r="R2252" t="s">
        <v>50986</v>
      </c>
      <c r="S2252" t="s">
        <v>50987</v>
      </c>
      <c r="T2252" t="s">
        <v>50988</v>
      </c>
      <c r="U2252" t="s">
        <v>50989</v>
      </c>
      <c r="V2252" t="s">
        <v>50990</v>
      </c>
      <c r="W2252" t="s">
        <v>50991</v>
      </c>
      <c r="X2252" t="s">
        <v>50992</v>
      </c>
      <c r="Y2252" t="s">
        <v>50993</v>
      </c>
    </row>
    <row r="2253" spans="1:25" x14ac:dyDescent="0.3">
      <c r="A2253">
        <v>112600</v>
      </c>
      <c r="B2253" t="s">
        <v>50994</v>
      </c>
      <c r="C2253" t="s">
        <v>50995</v>
      </c>
      <c r="D2253" t="s">
        <v>50996</v>
      </c>
      <c r="E2253" t="s">
        <v>50997</v>
      </c>
      <c r="F2253" t="s">
        <v>50998</v>
      </c>
      <c r="G2253" t="s">
        <v>50999</v>
      </c>
      <c r="H2253" t="s">
        <v>51000</v>
      </c>
      <c r="I2253" t="s">
        <v>51001</v>
      </c>
      <c r="J2253" t="s">
        <v>51002</v>
      </c>
      <c r="K2253" t="s">
        <v>51003</v>
      </c>
      <c r="L2253" t="s">
        <v>51004</v>
      </c>
      <c r="M2253" t="s">
        <v>51005</v>
      </c>
      <c r="N2253" t="s">
        <v>51006</v>
      </c>
      <c r="O2253">
        <f>-545.135906848069 -7.45951009608689 -653.57397678678</f>
        <v>-1206.169393730936</v>
      </c>
      <c r="P2253">
        <f>-512.251320704059 -14.9026219729017 -355.474610400508</f>
        <v>-882.62855307746872</v>
      </c>
      <c r="Q2253" t="s">
        <v>51007</v>
      </c>
      <c r="R2253" t="s">
        <v>51008</v>
      </c>
      <c r="S2253" t="s">
        <v>51009</v>
      </c>
      <c r="T2253" t="s">
        <v>51010</v>
      </c>
      <c r="U2253" t="s">
        <v>51011</v>
      </c>
      <c r="V2253" t="s">
        <v>51012</v>
      </c>
      <c r="W2253" t="s">
        <v>51013</v>
      </c>
      <c r="X2253" t="s">
        <v>51014</v>
      </c>
      <c r="Y2253" t="s">
        <v>51015</v>
      </c>
    </row>
    <row r="2254" spans="1:25" x14ac:dyDescent="0.3">
      <c r="A2254">
        <v>112650</v>
      </c>
      <c r="B2254" t="s">
        <v>51016</v>
      </c>
      <c r="C2254" t="s">
        <v>51017</v>
      </c>
      <c r="D2254" t="s">
        <v>51018</v>
      </c>
      <c r="E2254" t="s">
        <v>51019</v>
      </c>
      <c r="F2254" t="s">
        <v>51020</v>
      </c>
      <c r="G2254" t="s">
        <v>51021</v>
      </c>
      <c r="H2254" t="s">
        <v>51022</v>
      </c>
      <c r="I2254" t="s">
        <v>51023</v>
      </c>
      <c r="J2254" t="s">
        <v>51024</v>
      </c>
      <c r="K2254" t="s">
        <v>51025</v>
      </c>
      <c r="L2254" t="s">
        <v>51026</v>
      </c>
      <c r="M2254" t="s">
        <v>51027</v>
      </c>
      <c r="N2254" t="s">
        <v>51028</v>
      </c>
      <c r="O2254">
        <f>-545.456026915536 -7.82925294905658 -653.564150157545</f>
        <v>-1206.8494300221375</v>
      </c>
      <c r="P2254">
        <f>-512.641295424416 -15.555051963411 -355.464361084166</f>
        <v>-883.66070847199285</v>
      </c>
      <c r="Q2254" t="s">
        <v>51029</v>
      </c>
      <c r="R2254" t="s">
        <v>51030</v>
      </c>
      <c r="S2254" t="s">
        <v>51031</v>
      </c>
      <c r="T2254" t="s">
        <v>51032</v>
      </c>
      <c r="U2254" t="s">
        <v>51033</v>
      </c>
      <c r="V2254" t="s">
        <v>51034</v>
      </c>
      <c r="W2254" t="s">
        <v>51035</v>
      </c>
      <c r="X2254" t="s">
        <v>51036</v>
      </c>
      <c r="Y2254" t="s">
        <v>51037</v>
      </c>
    </row>
    <row r="2255" spans="1:25" x14ac:dyDescent="0.3">
      <c r="A2255">
        <v>112700</v>
      </c>
      <c r="B2255" t="s">
        <v>51038</v>
      </c>
      <c r="C2255" t="s">
        <v>51039</v>
      </c>
      <c r="D2255" t="s">
        <v>51040</v>
      </c>
      <c r="E2255" t="s">
        <v>51041</v>
      </c>
      <c r="F2255" t="s">
        <v>51042</v>
      </c>
      <c r="G2255" t="s">
        <v>51043</v>
      </c>
      <c r="H2255" t="s">
        <v>51044</v>
      </c>
      <c r="I2255" t="s">
        <v>51045</v>
      </c>
      <c r="J2255" t="s">
        <v>51046</v>
      </c>
      <c r="K2255" t="s">
        <v>51047</v>
      </c>
      <c r="L2255" t="s">
        <v>51048</v>
      </c>
      <c r="M2255" t="s">
        <v>51049</v>
      </c>
      <c r="N2255" t="s">
        <v>51050</v>
      </c>
      <c r="O2255">
        <f>-545.686281902174 -7.89631341429049 -653.610548535607</f>
        <v>-1207.1931438520714</v>
      </c>
      <c r="P2255">
        <f>-512.915699637105 -15.8667711846379 -355.512285524337</f>
        <v>-884.29475634607991</v>
      </c>
      <c r="Q2255" t="s">
        <v>51051</v>
      </c>
      <c r="R2255" t="s">
        <v>51052</v>
      </c>
      <c r="S2255" t="s">
        <v>51053</v>
      </c>
      <c r="T2255" t="s">
        <v>51054</v>
      </c>
      <c r="U2255" t="s">
        <v>51055</v>
      </c>
      <c r="V2255" t="s">
        <v>51056</v>
      </c>
      <c r="W2255" t="s">
        <v>51057</v>
      </c>
      <c r="X2255" t="s">
        <v>51058</v>
      </c>
      <c r="Y2255" t="s">
        <v>51059</v>
      </c>
    </row>
    <row r="2256" spans="1:25" x14ac:dyDescent="0.3">
      <c r="A2256">
        <v>112750</v>
      </c>
      <c r="B2256" t="s">
        <v>51060</v>
      </c>
      <c r="C2256" t="s">
        <v>51061</v>
      </c>
      <c r="D2256" t="s">
        <v>51062</v>
      </c>
      <c r="E2256" t="s">
        <v>51063</v>
      </c>
      <c r="F2256" t="s">
        <v>51064</v>
      </c>
      <c r="G2256" t="s">
        <v>51065</v>
      </c>
      <c r="H2256" t="s">
        <v>51066</v>
      </c>
      <c r="I2256" t="s">
        <v>51067</v>
      </c>
      <c r="J2256" t="s">
        <v>51068</v>
      </c>
      <c r="K2256" t="s">
        <v>51069</v>
      </c>
      <c r="L2256" t="s">
        <v>51070</v>
      </c>
      <c r="M2256" t="s">
        <v>51071</v>
      </c>
      <c r="N2256" t="s">
        <v>51072</v>
      </c>
      <c r="O2256">
        <f>-545.922952295118 -8.22434318101614 -653.622005877907</f>
        <v>-1207.7693013540411</v>
      </c>
      <c r="P2256">
        <f>-513.575615200141 -16.6461084165951 -355.489994444659</f>
        <v>-885.711718061395</v>
      </c>
      <c r="Q2256" t="s">
        <v>51073</v>
      </c>
      <c r="R2256" t="s">
        <v>51074</v>
      </c>
      <c r="S2256" t="s">
        <v>51075</v>
      </c>
      <c r="T2256" t="s">
        <v>51076</v>
      </c>
      <c r="U2256" t="s">
        <v>51077</v>
      </c>
      <c r="V2256" t="s">
        <v>51078</v>
      </c>
      <c r="W2256" t="s">
        <v>51079</v>
      </c>
      <c r="X2256" t="s">
        <v>51080</v>
      </c>
      <c r="Y2256" t="s">
        <v>51081</v>
      </c>
    </row>
    <row r="2257" spans="1:25" x14ac:dyDescent="0.3">
      <c r="A2257">
        <v>112800</v>
      </c>
      <c r="B2257" t="s">
        <v>51082</v>
      </c>
      <c r="C2257" t="s">
        <v>51083</v>
      </c>
      <c r="D2257" t="s">
        <v>51084</v>
      </c>
      <c r="E2257" t="s">
        <v>51085</v>
      </c>
      <c r="F2257" t="s">
        <v>51086</v>
      </c>
      <c r="G2257" t="s">
        <v>51087</v>
      </c>
      <c r="H2257" t="s">
        <v>51088</v>
      </c>
      <c r="I2257" t="s">
        <v>51089</v>
      </c>
      <c r="J2257" t="s">
        <v>51090</v>
      </c>
      <c r="K2257" t="s">
        <v>51091</v>
      </c>
      <c r="L2257" t="s">
        <v>51092</v>
      </c>
      <c r="M2257" t="s">
        <v>51093</v>
      </c>
      <c r="N2257" t="s">
        <v>51094</v>
      </c>
      <c r="O2257">
        <f>-546.172782764633 -8.39208486555117 -653.627141867692</f>
        <v>-1208.1920094978761</v>
      </c>
      <c r="P2257">
        <f>-513.930765987713 -17.0830022052371 -355.491355285958</f>
        <v>-886.5051234789081</v>
      </c>
      <c r="Q2257" t="s">
        <v>51095</v>
      </c>
      <c r="R2257" t="s">
        <v>51096</v>
      </c>
      <c r="S2257" t="s">
        <v>51097</v>
      </c>
      <c r="T2257" t="s">
        <v>51098</v>
      </c>
      <c r="U2257" t="s">
        <v>51099</v>
      </c>
      <c r="V2257" t="s">
        <v>51100</v>
      </c>
      <c r="W2257" t="s">
        <v>51101</v>
      </c>
      <c r="X2257" t="s">
        <v>51102</v>
      </c>
      <c r="Y2257" t="s">
        <v>51103</v>
      </c>
    </row>
    <row r="2258" spans="1:25" x14ac:dyDescent="0.3">
      <c r="A2258">
        <v>112850</v>
      </c>
      <c r="B2258" t="s">
        <v>51104</v>
      </c>
      <c r="C2258" t="s">
        <v>51105</v>
      </c>
      <c r="D2258" t="s">
        <v>51106</v>
      </c>
      <c r="E2258" t="s">
        <v>51107</v>
      </c>
      <c r="F2258" t="s">
        <v>51108</v>
      </c>
      <c r="G2258" t="s">
        <v>51109</v>
      </c>
      <c r="H2258" t="s">
        <v>51110</v>
      </c>
      <c r="I2258" t="s">
        <v>51111</v>
      </c>
      <c r="J2258" t="s">
        <v>51112</v>
      </c>
      <c r="K2258" t="s">
        <v>51113</v>
      </c>
      <c r="L2258" t="s">
        <v>51114</v>
      </c>
      <c r="M2258" t="s">
        <v>51115</v>
      </c>
      <c r="N2258" t="s">
        <v>51116</v>
      </c>
      <c r="O2258">
        <f>-546.665168087518 -8.50937547467652 -653.665842518934</f>
        <v>-1208.8403860811286</v>
      </c>
      <c r="P2258">
        <f>-514.463386122967 -17.3752941688979 -355.530975646371</f>
        <v>-887.36965593823584</v>
      </c>
      <c r="Q2258" t="s">
        <v>51117</v>
      </c>
      <c r="R2258" t="s">
        <v>51118</v>
      </c>
      <c r="S2258" t="s">
        <v>51119</v>
      </c>
      <c r="T2258" t="s">
        <v>51120</v>
      </c>
      <c r="U2258" t="s">
        <v>51121</v>
      </c>
      <c r="V2258" t="s">
        <v>51122</v>
      </c>
      <c r="W2258" t="s">
        <v>51123</v>
      </c>
      <c r="X2258" t="s">
        <v>51124</v>
      </c>
      <c r="Y2258" t="s">
        <v>51125</v>
      </c>
    </row>
    <row r="2259" spans="1:25" x14ac:dyDescent="0.3">
      <c r="A2259">
        <v>112900</v>
      </c>
      <c r="B2259" t="s">
        <v>51126</v>
      </c>
      <c r="C2259" t="s">
        <v>51127</v>
      </c>
      <c r="D2259" t="s">
        <v>51128</v>
      </c>
      <c r="E2259" t="s">
        <v>51129</v>
      </c>
      <c r="F2259" t="s">
        <v>51130</v>
      </c>
      <c r="G2259" t="s">
        <v>51131</v>
      </c>
      <c r="H2259" t="s">
        <v>51132</v>
      </c>
      <c r="I2259" t="s">
        <v>51133</v>
      </c>
      <c r="J2259" t="s">
        <v>51134</v>
      </c>
      <c r="K2259" t="s">
        <v>51135</v>
      </c>
      <c r="L2259" t="s">
        <v>51136</v>
      </c>
      <c r="M2259" t="s">
        <v>51137</v>
      </c>
      <c r="N2259" t="s">
        <v>51138</v>
      </c>
      <c r="O2259">
        <f>-548.401183056035 -9.0960970763706 -653.78146129185</f>
        <v>-1211.2787414242557</v>
      </c>
      <c r="P2259">
        <f>-516.158930263455 -18.2226018456417 -355.658874632448</f>
        <v>-890.04040674154476</v>
      </c>
      <c r="Q2259" t="s">
        <v>51139</v>
      </c>
      <c r="R2259" t="s">
        <v>51140</v>
      </c>
      <c r="S2259" t="s">
        <v>51141</v>
      </c>
      <c r="T2259" t="s">
        <v>51142</v>
      </c>
      <c r="U2259" t="s">
        <v>51143</v>
      </c>
      <c r="V2259" t="s">
        <v>51144</v>
      </c>
      <c r="W2259" t="s">
        <v>51145</v>
      </c>
      <c r="X2259" t="s">
        <v>51146</v>
      </c>
      <c r="Y2259" t="s">
        <v>51147</v>
      </c>
    </row>
    <row r="2260" spans="1:25" x14ac:dyDescent="0.3">
      <c r="A2260">
        <v>112950</v>
      </c>
      <c r="B2260" t="s">
        <v>51148</v>
      </c>
      <c r="C2260" t="s">
        <v>51149</v>
      </c>
      <c r="D2260" t="s">
        <v>51150</v>
      </c>
      <c r="E2260" t="s">
        <v>51151</v>
      </c>
      <c r="F2260" t="s">
        <v>51152</v>
      </c>
      <c r="G2260" t="s">
        <v>51153</v>
      </c>
      <c r="H2260" t="s">
        <v>51154</v>
      </c>
      <c r="I2260" t="s">
        <v>51155</v>
      </c>
      <c r="J2260" t="s">
        <v>51156</v>
      </c>
      <c r="K2260" t="s">
        <v>51157</v>
      </c>
      <c r="L2260" t="s">
        <v>51158</v>
      </c>
      <c r="M2260" t="s">
        <v>51159</v>
      </c>
      <c r="N2260" t="s">
        <v>51160</v>
      </c>
      <c r="O2260">
        <f>-551.544184909723 -9.04569553084639 -653.848197393313</f>
        <v>-1214.4380778338823</v>
      </c>
      <c r="P2260">
        <f>-518.8695767161 -18.5312169361171 -355.783880907205</f>
        <v>-893.18467455942209</v>
      </c>
      <c r="Q2260" t="s">
        <v>51161</v>
      </c>
      <c r="R2260" t="s">
        <v>51162</v>
      </c>
      <c r="S2260" t="s">
        <v>51163</v>
      </c>
      <c r="T2260" t="s">
        <v>51164</v>
      </c>
      <c r="U2260" t="s">
        <v>51165</v>
      </c>
      <c r="V2260" t="s">
        <v>51166</v>
      </c>
      <c r="W2260" t="s">
        <v>51167</v>
      </c>
      <c r="X2260" t="s">
        <v>51168</v>
      </c>
      <c r="Y2260" t="s">
        <v>51169</v>
      </c>
    </row>
    <row r="2261" spans="1:25" x14ac:dyDescent="0.3">
      <c r="A2261">
        <v>113000</v>
      </c>
      <c r="B2261" t="s">
        <v>51170</v>
      </c>
      <c r="C2261" t="s">
        <v>51171</v>
      </c>
      <c r="D2261" t="s">
        <v>51172</v>
      </c>
      <c r="E2261" t="s">
        <v>51173</v>
      </c>
      <c r="F2261" t="s">
        <v>51174</v>
      </c>
      <c r="G2261" t="s">
        <v>51175</v>
      </c>
      <c r="H2261" t="s">
        <v>51176</v>
      </c>
      <c r="I2261" t="s">
        <v>51177</v>
      </c>
      <c r="J2261" t="s">
        <v>51178</v>
      </c>
      <c r="K2261" t="s">
        <v>51179</v>
      </c>
      <c r="L2261" t="s">
        <v>51180</v>
      </c>
      <c r="M2261" t="s">
        <v>51181</v>
      </c>
      <c r="N2261" t="s">
        <v>51182</v>
      </c>
      <c r="O2261">
        <f>-553.552014788919 -8.4361861995385 -653.926217953553</f>
        <v>-1215.9144189420103</v>
      </c>
      <c r="P2261">
        <f>-520.548570086648 -18.2849469176206 -355.909853566627</f>
        <v>-894.74337057089565</v>
      </c>
      <c r="Q2261" t="s">
        <v>51183</v>
      </c>
      <c r="R2261" t="s">
        <v>51184</v>
      </c>
      <c r="S2261" t="s">
        <v>51185</v>
      </c>
      <c r="T2261" t="s">
        <v>51186</v>
      </c>
      <c r="U2261" t="s">
        <v>51187</v>
      </c>
      <c r="V2261" t="s">
        <v>51188</v>
      </c>
      <c r="W2261" t="s">
        <v>51189</v>
      </c>
      <c r="X2261" t="s">
        <v>51190</v>
      </c>
      <c r="Y2261" t="s">
        <v>51191</v>
      </c>
    </row>
    <row r="2262" spans="1:25" x14ac:dyDescent="0.3">
      <c r="A2262">
        <v>113050</v>
      </c>
      <c r="B2262" t="s">
        <v>51192</v>
      </c>
      <c r="C2262" t="s">
        <v>51193</v>
      </c>
      <c r="D2262" t="s">
        <v>51194</v>
      </c>
      <c r="E2262" t="s">
        <v>51195</v>
      </c>
      <c r="F2262" t="s">
        <v>51196</v>
      </c>
      <c r="G2262" t="s">
        <v>51197</v>
      </c>
      <c r="H2262" t="s">
        <v>51198</v>
      </c>
      <c r="I2262" t="s">
        <v>51199</v>
      </c>
      <c r="J2262" t="s">
        <v>51200</v>
      </c>
      <c r="K2262" t="s">
        <v>51201</v>
      </c>
      <c r="L2262" t="s">
        <v>51202</v>
      </c>
      <c r="M2262" t="s">
        <v>51203</v>
      </c>
      <c r="N2262" t="s">
        <v>51204</v>
      </c>
      <c r="O2262">
        <f>-557.109197854289 -6.39326855567992 -654.221513476888</f>
        <v>-1217.723979886857</v>
      </c>
      <c r="P2262">
        <f>-522.846897527498 -17.2691009530856 -356.38289904538</f>
        <v>-896.49889752596357</v>
      </c>
      <c r="Q2262" t="s">
        <v>51205</v>
      </c>
      <c r="R2262" t="s">
        <v>51206</v>
      </c>
      <c r="S2262" t="s">
        <v>51207</v>
      </c>
      <c r="T2262" t="s">
        <v>51208</v>
      </c>
      <c r="U2262" t="s">
        <v>51209</v>
      </c>
      <c r="V2262" t="s">
        <v>51210</v>
      </c>
      <c r="W2262" t="s">
        <v>51211</v>
      </c>
      <c r="X2262" t="s">
        <v>51212</v>
      </c>
      <c r="Y2262" t="s">
        <v>51213</v>
      </c>
    </row>
    <row r="2263" spans="1:25" x14ac:dyDescent="0.3">
      <c r="A2263">
        <v>113100</v>
      </c>
      <c r="B2263" t="s">
        <v>51214</v>
      </c>
      <c r="C2263" t="s">
        <v>51215</v>
      </c>
      <c r="D2263" t="s">
        <v>51216</v>
      </c>
      <c r="E2263" t="s">
        <v>51217</v>
      </c>
      <c r="F2263" t="s">
        <v>51218</v>
      </c>
      <c r="G2263" t="s">
        <v>51219</v>
      </c>
      <c r="H2263" t="s">
        <v>51220</v>
      </c>
      <c r="I2263" t="s">
        <v>51221</v>
      </c>
      <c r="J2263" t="s">
        <v>51222</v>
      </c>
      <c r="K2263" t="s">
        <v>51223</v>
      </c>
      <c r="L2263" t="s">
        <v>51224</v>
      </c>
      <c r="M2263" t="s">
        <v>51225</v>
      </c>
      <c r="N2263" t="s">
        <v>51226</v>
      </c>
      <c r="O2263">
        <f>-558.562600039608 -5.29207625395043 -654.49377766636</f>
        <v>-1218.3484539599185</v>
      </c>
      <c r="P2263">
        <f>-523.758105612511 -16.6923168029746 -356.737670104351</f>
        <v>-897.18809251983657</v>
      </c>
      <c r="Q2263" t="s">
        <v>51227</v>
      </c>
      <c r="R2263" t="s">
        <v>51228</v>
      </c>
      <c r="S2263" t="s">
        <v>51229</v>
      </c>
      <c r="T2263" t="s">
        <v>51230</v>
      </c>
      <c r="U2263" t="s">
        <v>51231</v>
      </c>
      <c r="V2263" t="s">
        <v>51232</v>
      </c>
      <c r="W2263" t="s">
        <v>51233</v>
      </c>
      <c r="X2263" t="s">
        <v>51234</v>
      </c>
      <c r="Y2263" t="s">
        <v>51235</v>
      </c>
    </row>
    <row r="2264" spans="1:25" x14ac:dyDescent="0.3">
      <c r="A2264">
        <v>113150</v>
      </c>
      <c r="B2264" t="s">
        <v>51236</v>
      </c>
      <c r="C2264" t="s">
        <v>51237</v>
      </c>
      <c r="D2264" t="s">
        <v>51238</v>
      </c>
      <c r="E2264" t="s">
        <v>51239</v>
      </c>
      <c r="F2264" t="s">
        <v>51240</v>
      </c>
      <c r="G2264" t="s">
        <v>51241</v>
      </c>
      <c r="H2264" t="s">
        <v>51242</v>
      </c>
      <c r="I2264" t="s">
        <v>51243</v>
      </c>
      <c r="J2264" t="s">
        <v>51244</v>
      </c>
      <c r="K2264" t="s">
        <v>51245</v>
      </c>
      <c r="L2264" t="s">
        <v>51246</v>
      </c>
      <c r="M2264" t="s">
        <v>51247</v>
      </c>
      <c r="N2264" t="s">
        <v>51248</v>
      </c>
      <c r="O2264">
        <f>-560.746687411332 -3.80996922049417 -655.016896887284</f>
        <v>-1219.5735535191102</v>
      </c>
      <c r="P2264">
        <f>-525.430648893364 -15.9862073077622 -357.351722543562</f>
        <v>-898.76857874468828</v>
      </c>
      <c r="Q2264" t="s">
        <v>51249</v>
      </c>
      <c r="R2264" t="s">
        <v>51250</v>
      </c>
      <c r="S2264" t="s">
        <v>51251</v>
      </c>
      <c r="T2264" t="s">
        <v>51252</v>
      </c>
      <c r="U2264" t="s">
        <v>51253</v>
      </c>
      <c r="V2264" t="s">
        <v>51254</v>
      </c>
      <c r="W2264" t="s">
        <v>51255</v>
      </c>
      <c r="X2264" t="s">
        <v>51256</v>
      </c>
      <c r="Y2264" t="s">
        <v>51257</v>
      </c>
    </row>
    <row r="2265" spans="1:25" x14ac:dyDescent="0.3">
      <c r="A2265">
        <v>113200</v>
      </c>
      <c r="B2265" t="s">
        <v>51258</v>
      </c>
      <c r="C2265" t="s">
        <v>51259</v>
      </c>
      <c r="D2265" t="s">
        <v>51260</v>
      </c>
      <c r="E2265" t="s">
        <v>51261</v>
      </c>
      <c r="F2265" t="s">
        <v>51262</v>
      </c>
      <c r="G2265" t="s">
        <v>51263</v>
      </c>
      <c r="H2265" t="s">
        <v>51264</v>
      </c>
      <c r="I2265" t="s">
        <v>51265</v>
      </c>
      <c r="J2265" t="s">
        <v>51266</v>
      </c>
      <c r="K2265" t="s">
        <v>51267</v>
      </c>
      <c r="L2265" t="s">
        <v>51268</v>
      </c>
      <c r="M2265" t="s">
        <v>51269</v>
      </c>
      <c r="N2265" t="s">
        <v>51270</v>
      </c>
      <c r="O2265">
        <f>-561.384177434629 -3.51967935728203 -655.228720615508</f>
        <v>-1220.1325774074189</v>
      </c>
      <c r="P2265">
        <f>-525.832026578069 -15.9624901180584 -357.602798610517</f>
        <v>-899.39731530664449</v>
      </c>
      <c r="Q2265" t="s">
        <v>51271</v>
      </c>
      <c r="R2265" t="s">
        <v>51272</v>
      </c>
      <c r="S2265" t="s">
        <v>51273</v>
      </c>
      <c r="T2265" t="s">
        <v>51274</v>
      </c>
      <c r="U2265" t="s">
        <v>51275</v>
      </c>
      <c r="V2265" t="s">
        <v>51276</v>
      </c>
      <c r="W2265" t="s">
        <v>51277</v>
      </c>
      <c r="X2265" t="s">
        <v>51278</v>
      </c>
      <c r="Y2265" t="s">
        <v>51279</v>
      </c>
    </row>
    <row r="2266" spans="1:25" x14ac:dyDescent="0.3">
      <c r="A2266">
        <v>113250</v>
      </c>
      <c r="B2266" t="s">
        <v>51280</v>
      </c>
      <c r="C2266" t="s">
        <v>51281</v>
      </c>
      <c r="D2266" t="s">
        <v>51282</v>
      </c>
      <c r="E2266" t="s">
        <v>51283</v>
      </c>
      <c r="F2266" t="s">
        <v>51284</v>
      </c>
      <c r="G2266" t="s">
        <v>51285</v>
      </c>
      <c r="H2266" t="s">
        <v>51286</v>
      </c>
      <c r="I2266" t="s">
        <v>51287</v>
      </c>
      <c r="J2266" t="s">
        <v>51288</v>
      </c>
      <c r="K2266" t="s">
        <v>51289</v>
      </c>
      <c r="L2266" t="s">
        <v>51290</v>
      </c>
      <c r="M2266" t="s">
        <v>51291</v>
      </c>
      <c r="N2266" t="s">
        <v>51292</v>
      </c>
      <c r="O2266">
        <f>-561.738027216942 -3.44726118949598 -655.456133012052</f>
        <v>-1220.6414214184899</v>
      </c>
      <c r="P2266">
        <f>-526.26428027485 -16.3009392545903 -357.838211999178</f>
        <v>-900.40343152861828</v>
      </c>
      <c r="Q2266" t="s">
        <v>51293</v>
      </c>
      <c r="R2266" t="s">
        <v>51294</v>
      </c>
      <c r="S2266" t="s">
        <v>51295</v>
      </c>
      <c r="T2266" t="s">
        <v>51296</v>
      </c>
      <c r="U2266" t="s">
        <v>51297</v>
      </c>
      <c r="V2266" t="s">
        <v>51298</v>
      </c>
      <c r="W2266" t="s">
        <v>51299</v>
      </c>
      <c r="X2266" t="s">
        <v>51300</v>
      </c>
      <c r="Y2266" t="s">
        <v>51301</v>
      </c>
    </row>
    <row r="2267" spans="1:25" x14ac:dyDescent="0.3">
      <c r="A2267">
        <v>113300</v>
      </c>
      <c r="B2267" t="s">
        <v>51302</v>
      </c>
      <c r="C2267" t="s">
        <v>51303</v>
      </c>
      <c r="D2267" t="s">
        <v>51304</v>
      </c>
      <c r="E2267" t="s">
        <v>51305</v>
      </c>
      <c r="F2267" t="s">
        <v>51306</v>
      </c>
      <c r="G2267" t="s">
        <v>51307</v>
      </c>
      <c r="H2267" t="s">
        <v>51308</v>
      </c>
      <c r="I2267" t="s">
        <v>51309</v>
      </c>
      <c r="J2267" t="s">
        <v>51310</v>
      </c>
      <c r="K2267" t="s">
        <v>51311</v>
      </c>
      <c r="L2267" t="s">
        <v>51312</v>
      </c>
      <c r="M2267" t="s">
        <v>51313</v>
      </c>
      <c r="N2267" t="s">
        <v>51314</v>
      </c>
      <c r="O2267">
        <f>-561.965470427254 -3.95056895532821 -655.801709118924</f>
        <v>-1221.7177485015063</v>
      </c>
      <c r="P2267">
        <f>-526.263664319901 -17.668927033611 -358.249577339456</f>
        <v>-902.18216869296793</v>
      </c>
      <c r="Q2267" t="s">
        <v>51315</v>
      </c>
      <c r="R2267" t="s">
        <v>51316</v>
      </c>
      <c r="S2267" t="s">
        <v>51317</v>
      </c>
      <c r="T2267" t="s">
        <v>51318</v>
      </c>
      <c r="U2267" t="s">
        <v>51319</v>
      </c>
      <c r="V2267" t="s">
        <v>51320</v>
      </c>
      <c r="W2267" t="s">
        <v>51321</v>
      </c>
      <c r="X2267" t="s">
        <v>51322</v>
      </c>
      <c r="Y2267" t="s">
        <v>51323</v>
      </c>
    </row>
    <row r="2268" spans="1:25" x14ac:dyDescent="0.3">
      <c r="A2268">
        <v>113350</v>
      </c>
      <c r="B2268" t="s">
        <v>51324</v>
      </c>
      <c r="C2268" t="s">
        <v>51325</v>
      </c>
      <c r="D2268" t="s">
        <v>51326</v>
      </c>
      <c r="E2268" t="s">
        <v>51327</v>
      </c>
      <c r="F2268" t="s">
        <v>51328</v>
      </c>
      <c r="G2268" t="s">
        <v>51329</v>
      </c>
      <c r="H2268" t="s">
        <v>51330</v>
      </c>
      <c r="I2268" t="s">
        <v>51331</v>
      </c>
      <c r="J2268" t="s">
        <v>51332</v>
      </c>
      <c r="K2268" t="s">
        <v>51333</v>
      </c>
      <c r="L2268" t="s">
        <v>51334</v>
      </c>
      <c r="M2268" t="s">
        <v>51335</v>
      </c>
      <c r="N2268" t="s">
        <v>51336</v>
      </c>
      <c r="O2268">
        <f>-560.626583714063 -5.37161830775722 -655.471694942639</f>
        <v>-1221.4698969644592</v>
      </c>
      <c r="P2268">
        <f>-525.014199168088 -18.2542974600074 -357.871594580503</f>
        <v>-901.14009120859828</v>
      </c>
      <c r="Q2268" t="s">
        <v>51337</v>
      </c>
      <c r="R2268" t="s">
        <v>51338</v>
      </c>
      <c r="S2268" t="s">
        <v>51339</v>
      </c>
      <c r="T2268" t="s">
        <v>51340</v>
      </c>
      <c r="U2268" t="s">
        <v>51341</v>
      </c>
      <c r="V2268" t="s">
        <v>51342</v>
      </c>
      <c r="W2268" t="s">
        <v>51343</v>
      </c>
      <c r="X2268" t="s">
        <v>51344</v>
      </c>
      <c r="Y2268" t="s">
        <v>51345</v>
      </c>
    </row>
    <row r="2269" spans="1:25" x14ac:dyDescent="0.3">
      <c r="A2269">
        <v>113400</v>
      </c>
      <c r="B2269" t="s">
        <v>51346</v>
      </c>
      <c r="C2269" t="s">
        <v>51347</v>
      </c>
      <c r="D2269" t="s">
        <v>51348</v>
      </c>
      <c r="E2269" t="s">
        <v>51349</v>
      </c>
      <c r="F2269" t="s">
        <v>51350</v>
      </c>
      <c r="G2269" t="s">
        <v>51351</v>
      </c>
      <c r="H2269" t="s">
        <v>51352</v>
      </c>
      <c r="I2269" t="s">
        <v>51353</v>
      </c>
      <c r="J2269" t="s">
        <v>51354</v>
      </c>
      <c r="K2269" t="s">
        <v>51355</v>
      </c>
      <c r="L2269" t="s">
        <v>51356</v>
      </c>
      <c r="M2269" t="s">
        <v>51357</v>
      </c>
      <c r="N2269" t="s">
        <v>51358</v>
      </c>
      <c r="O2269">
        <f>-558.553429412874 -5.96578848691115 -655.039318095742</f>
        <v>-1219.5585359955271</v>
      </c>
      <c r="P2269">
        <f>-523.063561495416 -18.52055485094 -357.410685947958</f>
        <v>-898.99480229431401</v>
      </c>
      <c r="Q2269" t="s">
        <v>51359</v>
      </c>
      <c r="R2269" t="s">
        <v>51360</v>
      </c>
      <c r="S2269" t="s">
        <v>51361</v>
      </c>
      <c r="T2269" t="s">
        <v>51362</v>
      </c>
      <c r="U2269" t="s">
        <v>51363</v>
      </c>
      <c r="V2269" t="s">
        <v>51364</v>
      </c>
      <c r="W2269" t="s">
        <v>51365</v>
      </c>
      <c r="X2269" t="s">
        <v>51366</v>
      </c>
      <c r="Y2269" t="s">
        <v>51367</v>
      </c>
    </row>
    <row r="2270" spans="1:25" x14ac:dyDescent="0.3">
      <c r="A2270">
        <v>113450</v>
      </c>
      <c r="B2270" t="s">
        <v>51368</v>
      </c>
      <c r="C2270" t="s">
        <v>51369</v>
      </c>
      <c r="D2270" t="s">
        <v>51370</v>
      </c>
      <c r="E2270" t="s">
        <v>51371</v>
      </c>
      <c r="F2270" t="s">
        <v>51372</v>
      </c>
      <c r="G2270" t="s">
        <v>51373</v>
      </c>
      <c r="H2270" t="s">
        <v>51374</v>
      </c>
      <c r="I2270" t="s">
        <v>51375</v>
      </c>
      <c r="J2270" t="s">
        <v>51376</v>
      </c>
      <c r="K2270" t="s">
        <v>51377</v>
      </c>
      <c r="L2270" t="s">
        <v>51378</v>
      </c>
      <c r="M2270" t="s">
        <v>51379</v>
      </c>
      <c r="N2270" t="s">
        <v>51380</v>
      </c>
      <c r="O2270">
        <f>-555.796471728493 -6.61531391158405 -654.743600892561</f>
        <v>-1217.155386532638</v>
      </c>
      <c r="P2270">
        <f>-520.780093120052 -19.2242766374361 -357.061179541243</f>
        <v>-897.06554929873118</v>
      </c>
      <c r="Q2270" t="s">
        <v>51381</v>
      </c>
      <c r="R2270" t="s">
        <v>51382</v>
      </c>
      <c r="S2270" t="s">
        <v>51383</v>
      </c>
      <c r="T2270" t="s">
        <v>51384</v>
      </c>
      <c r="U2270" t="s">
        <v>51385</v>
      </c>
      <c r="V2270" t="s">
        <v>51386</v>
      </c>
      <c r="W2270" t="s">
        <v>51387</v>
      </c>
      <c r="X2270" t="s">
        <v>51388</v>
      </c>
      <c r="Y2270" t="s">
        <v>51389</v>
      </c>
    </row>
    <row r="2271" spans="1:25" x14ac:dyDescent="0.3">
      <c r="A2271">
        <v>113500</v>
      </c>
      <c r="B2271" t="s">
        <v>51390</v>
      </c>
      <c r="C2271" t="s">
        <v>51391</v>
      </c>
      <c r="D2271" t="s">
        <v>51392</v>
      </c>
      <c r="E2271" t="s">
        <v>51393</v>
      </c>
      <c r="F2271" t="s">
        <v>51394</v>
      </c>
      <c r="G2271" t="s">
        <v>51395</v>
      </c>
      <c r="H2271" t="s">
        <v>51396</v>
      </c>
      <c r="I2271" t="s">
        <v>51397</v>
      </c>
      <c r="J2271" t="s">
        <v>51398</v>
      </c>
      <c r="K2271" t="s">
        <v>51399</v>
      </c>
      <c r="L2271" t="s">
        <v>51400</v>
      </c>
      <c r="M2271" t="s">
        <v>51401</v>
      </c>
      <c r="N2271" t="s">
        <v>51402</v>
      </c>
      <c r="O2271">
        <f>-553.000133172296 -7.91621346873558 -655.139321010652</f>
        <v>-1216.0556676516835</v>
      </c>
      <c r="P2271">
        <f>-519.095223488995 -20.6716371472526 -357.334580267261</f>
        <v>-897.10144090350855</v>
      </c>
      <c r="Q2271" t="s">
        <v>51403</v>
      </c>
      <c r="R2271" t="s">
        <v>51404</v>
      </c>
      <c r="S2271" t="s">
        <v>51405</v>
      </c>
      <c r="T2271" t="s">
        <v>51406</v>
      </c>
      <c r="U2271" t="s">
        <v>51407</v>
      </c>
      <c r="V2271" t="s">
        <v>51408</v>
      </c>
      <c r="W2271" t="s">
        <v>51409</v>
      </c>
      <c r="X2271" t="s">
        <v>51410</v>
      </c>
      <c r="Y2271" t="s">
        <v>51411</v>
      </c>
    </row>
    <row r="2272" spans="1:25" x14ac:dyDescent="0.3">
      <c r="A2272">
        <v>113550</v>
      </c>
      <c r="B2272" t="s">
        <v>51412</v>
      </c>
      <c r="C2272" t="s">
        <v>51413</v>
      </c>
      <c r="D2272" t="s">
        <v>51414</v>
      </c>
      <c r="E2272" t="s">
        <v>51415</v>
      </c>
      <c r="F2272" t="s">
        <v>51416</v>
      </c>
      <c r="G2272" t="s">
        <v>51417</v>
      </c>
      <c r="H2272" t="s">
        <v>51418</v>
      </c>
      <c r="I2272" t="s">
        <v>51419</v>
      </c>
      <c r="J2272" t="s">
        <v>51420</v>
      </c>
      <c r="K2272" t="s">
        <v>51421</v>
      </c>
      <c r="L2272" t="s">
        <v>51422</v>
      </c>
      <c r="M2272" t="s">
        <v>51423</v>
      </c>
      <c r="N2272" t="s">
        <v>51424</v>
      </c>
      <c r="O2272">
        <f>-553.463151331654 -7.53997881554278 -654.959684749355</f>
        <v>-1215.9628148965517</v>
      </c>
      <c r="P2272">
        <f>-519.26015986382 -19.2230847735525 -357.144986343244</f>
        <v>-895.62823098061654</v>
      </c>
      <c r="Q2272" t="s">
        <v>51425</v>
      </c>
      <c r="R2272" t="s">
        <v>51426</v>
      </c>
      <c r="S2272" t="s">
        <v>51427</v>
      </c>
      <c r="T2272" t="s">
        <v>51428</v>
      </c>
      <c r="U2272" t="s">
        <v>51429</v>
      </c>
      <c r="V2272" t="s">
        <v>51430</v>
      </c>
      <c r="W2272" t="s">
        <v>51431</v>
      </c>
      <c r="X2272" t="s">
        <v>51432</v>
      </c>
      <c r="Y2272" t="s">
        <v>51433</v>
      </c>
    </row>
    <row r="2273" spans="1:25" x14ac:dyDescent="0.3">
      <c r="A2273">
        <v>113600</v>
      </c>
      <c r="B2273" t="s">
        <v>51434</v>
      </c>
      <c r="C2273" t="s">
        <v>51435</v>
      </c>
      <c r="D2273" t="s">
        <v>51436</v>
      </c>
      <c r="E2273" t="s">
        <v>51437</v>
      </c>
      <c r="F2273" t="s">
        <v>51438</v>
      </c>
      <c r="G2273" t="s">
        <v>51439</v>
      </c>
      <c r="H2273" t="s">
        <v>51440</v>
      </c>
      <c r="I2273" t="s">
        <v>51441</v>
      </c>
      <c r="J2273" t="s">
        <v>51442</v>
      </c>
      <c r="K2273" t="s">
        <v>51443</v>
      </c>
      <c r="L2273" t="s">
        <v>51444</v>
      </c>
      <c r="M2273" t="s">
        <v>51445</v>
      </c>
      <c r="N2273" t="s">
        <v>51446</v>
      </c>
      <c r="O2273">
        <f>-553.564186304463 -7.58217939755582 -654.622791375315</f>
        <v>-1215.7691570773338</v>
      </c>
      <c r="P2273">
        <f>-519.182044416567 -18.9741546822895 -356.817428093005</f>
        <v>-894.97362719186151</v>
      </c>
      <c r="Q2273" t="s">
        <v>51447</v>
      </c>
      <c r="R2273" t="s">
        <v>51448</v>
      </c>
      <c r="S2273" t="s">
        <v>51449</v>
      </c>
      <c r="T2273" t="s">
        <v>51450</v>
      </c>
      <c r="U2273" t="s">
        <v>51451</v>
      </c>
      <c r="V2273" t="s">
        <v>51452</v>
      </c>
      <c r="W2273" t="s">
        <v>51453</v>
      </c>
      <c r="X2273" t="s">
        <v>51454</v>
      </c>
      <c r="Y2273" t="s">
        <v>51455</v>
      </c>
    </row>
    <row r="2274" spans="1:25" x14ac:dyDescent="0.3">
      <c r="A2274">
        <v>113650</v>
      </c>
      <c r="B2274" t="s">
        <v>51456</v>
      </c>
      <c r="C2274" t="s">
        <v>51457</v>
      </c>
      <c r="D2274" t="s">
        <v>51458</v>
      </c>
      <c r="E2274" t="s">
        <v>51459</v>
      </c>
      <c r="F2274" t="s">
        <v>51460</v>
      </c>
      <c r="G2274" t="s">
        <v>51461</v>
      </c>
      <c r="H2274" t="s">
        <v>51462</v>
      </c>
      <c r="I2274" t="s">
        <v>51463</v>
      </c>
      <c r="J2274" t="s">
        <v>51464</v>
      </c>
      <c r="K2274" t="s">
        <v>51465</v>
      </c>
      <c r="L2274" t="s">
        <v>51466</v>
      </c>
      <c r="M2274" t="s">
        <v>51467</v>
      </c>
      <c r="N2274" t="s">
        <v>51468</v>
      </c>
      <c r="O2274">
        <f>-553.546735117706 -7.73899572722212 -654.331714119815</f>
        <v>-1215.6174449647433</v>
      </c>
      <c r="P2274">
        <f>-518.929545326433 -19.0549578197156 -356.550592658053</f>
        <v>-894.53509580420155</v>
      </c>
      <c r="Q2274" t="s">
        <v>51469</v>
      </c>
      <c r="R2274" t="s">
        <v>51470</v>
      </c>
      <c r="S2274" t="s">
        <v>51471</v>
      </c>
      <c r="T2274" t="s">
        <v>51472</v>
      </c>
      <c r="U2274" t="s">
        <v>51473</v>
      </c>
      <c r="V2274" t="s">
        <v>51474</v>
      </c>
      <c r="W2274" t="s">
        <v>51475</v>
      </c>
      <c r="X2274" t="s">
        <v>51476</v>
      </c>
      <c r="Y2274" t="s">
        <v>51477</v>
      </c>
    </row>
    <row r="2275" spans="1:25" x14ac:dyDescent="0.3">
      <c r="A2275">
        <v>113700</v>
      </c>
      <c r="B2275" t="s">
        <v>51478</v>
      </c>
      <c r="C2275" t="s">
        <v>51479</v>
      </c>
      <c r="D2275" t="s">
        <v>51480</v>
      </c>
      <c r="E2275" t="s">
        <v>51481</v>
      </c>
      <c r="F2275" t="s">
        <v>51482</v>
      </c>
      <c r="G2275" t="s">
        <v>51483</v>
      </c>
      <c r="H2275" t="s">
        <v>51484</v>
      </c>
      <c r="I2275" t="s">
        <v>51485</v>
      </c>
      <c r="J2275" t="s">
        <v>51486</v>
      </c>
      <c r="K2275" t="s">
        <v>51487</v>
      </c>
      <c r="L2275" t="s">
        <v>51488</v>
      </c>
      <c r="M2275" t="s">
        <v>51489</v>
      </c>
      <c r="N2275" t="s">
        <v>51490</v>
      </c>
      <c r="O2275">
        <f>-553.74752532408 -7.95216121794715 -653.905300043387</f>
        <v>-1215.6049865854143</v>
      </c>
      <c r="P2275">
        <f>-518.613677718596 -19.211831855506 -356.182581874544</f>
        <v>-894.00809144864604</v>
      </c>
      <c r="Q2275" t="s">
        <v>51491</v>
      </c>
      <c r="R2275" t="s">
        <v>51492</v>
      </c>
      <c r="S2275" t="s">
        <v>51493</v>
      </c>
      <c r="T2275" t="s">
        <v>51494</v>
      </c>
      <c r="U2275" t="s">
        <v>51495</v>
      </c>
      <c r="V2275" t="s">
        <v>51496</v>
      </c>
      <c r="W2275" t="s">
        <v>51497</v>
      </c>
      <c r="X2275" t="s">
        <v>51498</v>
      </c>
      <c r="Y2275" t="s">
        <v>51499</v>
      </c>
    </row>
    <row r="2276" spans="1:25" x14ac:dyDescent="0.3">
      <c r="A2276">
        <v>113750</v>
      </c>
      <c r="B2276" t="s">
        <v>51500</v>
      </c>
      <c r="C2276" t="s">
        <v>51501</v>
      </c>
      <c r="D2276" t="s">
        <v>51502</v>
      </c>
      <c r="E2276" t="s">
        <v>51503</v>
      </c>
      <c r="F2276" t="s">
        <v>51504</v>
      </c>
      <c r="G2276" t="s">
        <v>51505</v>
      </c>
      <c r="H2276" t="s">
        <v>51506</v>
      </c>
      <c r="I2276" t="s">
        <v>51507</v>
      </c>
      <c r="J2276" t="s">
        <v>51508</v>
      </c>
      <c r="K2276" t="s">
        <v>51509</v>
      </c>
      <c r="L2276" t="s">
        <v>51510</v>
      </c>
      <c r="M2276" t="s">
        <v>51511</v>
      </c>
      <c r="N2276" t="s">
        <v>51512</v>
      </c>
      <c r="O2276">
        <f>-553.716324976951 -8.00624355692571 -653.723508789386</f>
        <v>-1215.4460773232627</v>
      </c>
      <c r="P2276">
        <f>-518.396643621467 -19.3288581321162 -356.025174316168</f>
        <v>-893.75067606975119</v>
      </c>
      <c r="Q2276" t="s">
        <v>51513</v>
      </c>
      <c r="R2276" t="s">
        <v>51514</v>
      </c>
      <c r="S2276" t="s">
        <v>51515</v>
      </c>
      <c r="T2276" t="s">
        <v>51516</v>
      </c>
      <c r="U2276" t="s">
        <v>51517</v>
      </c>
      <c r="V2276" t="s">
        <v>51518</v>
      </c>
      <c r="W2276" t="s">
        <v>51519</v>
      </c>
      <c r="X2276" t="s">
        <v>51520</v>
      </c>
      <c r="Y2276" t="s">
        <v>51521</v>
      </c>
    </row>
    <row r="2277" spans="1:25" x14ac:dyDescent="0.3">
      <c r="A2277">
        <v>113800</v>
      </c>
      <c r="B2277" t="s">
        <v>51522</v>
      </c>
      <c r="C2277" t="s">
        <v>51523</v>
      </c>
      <c r="D2277" t="s">
        <v>51524</v>
      </c>
      <c r="E2277" t="s">
        <v>51525</v>
      </c>
      <c r="F2277" t="s">
        <v>51526</v>
      </c>
      <c r="G2277" t="s">
        <v>51527</v>
      </c>
      <c r="H2277" t="s">
        <v>51528</v>
      </c>
      <c r="I2277" t="s">
        <v>51529</v>
      </c>
      <c r="J2277" t="s">
        <v>51530</v>
      </c>
      <c r="K2277" t="s">
        <v>51531</v>
      </c>
      <c r="L2277" t="s">
        <v>51532</v>
      </c>
      <c r="M2277" t="s">
        <v>51533</v>
      </c>
      <c r="N2277" t="s">
        <v>51534</v>
      </c>
      <c r="O2277">
        <f>-553.685706983 -8.33758041077226 -653.354100676592</f>
        <v>-1215.3773880703643</v>
      </c>
      <c r="P2277">
        <f>-518.258824994702 -19.4717471268445 -355.661424501886</f>
        <v>-893.39199662343253</v>
      </c>
      <c r="Q2277" t="s">
        <v>51535</v>
      </c>
      <c r="R2277" t="s">
        <v>51536</v>
      </c>
      <c r="S2277" t="s">
        <v>51537</v>
      </c>
      <c r="T2277" t="s">
        <v>51538</v>
      </c>
      <c r="U2277" t="s">
        <v>51539</v>
      </c>
      <c r="V2277" t="s">
        <v>51540</v>
      </c>
      <c r="W2277" t="s">
        <v>51541</v>
      </c>
      <c r="X2277" t="s">
        <v>51542</v>
      </c>
      <c r="Y2277" t="s">
        <v>51543</v>
      </c>
    </row>
    <row r="2278" spans="1:25" x14ac:dyDescent="0.3">
      <c r="A2278">
        <v>113850</v>
      </c>
      <c r="B2278" t="s">
        <v>51544</v>
      </c>
      <c r="C2278" t="s">
        <v>51545</v>
      </c>
      <c r="D2278" t="s">
        <v>51546</v>
      </c>
      <c r="E2278" t="s">
        <v>51547</v>
      </c>
      <c r="F2278" t="s">
        <v>51548</v>
      </c>
      <c r="G2278" t="s">
        <v>51549</v>
      </c>
      <c r="H2278" t="s">
        <v>51550</v>
      </c>
      <c r="I2278" t="s">
        <v>51551</v>
      </c>
      <c r="J2278" t="s">
        <v>51552</v>
      </c>
      <c r="K2278" t="s">
        <v>51553</v>
      </c>
      <c r="L2278" t="s">
        <v>51554</v>
      </c>
      <c r="M2278" t="s">
        <v>51555</v>
      </c>
      <c r="N2278" t="s">
        <v>51556</v>
      </c>
      <c r="O2278">
        <f>-553.559885493151 -8.48666327847968 -653.1052416417</f>
        <v>-1215.1517904133307</v>
      </c>
      <c r="P2278">
        <f>-518.181893963579 -19.2184202266512 -355.391846070361</f>
        <v>-892.79216026059123</v>
      </c>
      <c r="Q2278" t="s">
        <v>51557</v>
      </c>
      <c r="R2278" t="s">
        <v>51558</v>
      </c>
      <c r="S2278" t="s">
        <v>51559</v>
      </c>
      <c r="T2278" t="s">
        <v>51560</v>
      </c>
      <c r="U2278" t="s">
        <v>51561</v>
      </c>
      <c r="V2278" t="s">
        <v>51562</v>
      </c>
      <c r="W2278" t="s">
        <v>51563</v>
      </c>
      <c r="X2278" t="s">
        <v>51564</v>
      </c>
      <c r="Y2278" t="s">
        <v>51565</v>
      </c>
    </row>
    <row r="2279" spans="1:25" x14ac:dyDescent="0.3">
      <c r="A2279">
        <v>113900</v>
      </c>
      <c r="B2279" t="s">
        <v>51566</v>
      </c>
      <c r="C2279" t="s">
        <v>51567</v>
      </c>
      <c r="D2279" t="s">
        <v>51568</v>
      </c>
      <c r="E2279" t="s">
        <v>51569</v>
      </c>
      <c r="F2279" t="s">
        <v>51570</v>
      </c>
      <c r="G2279" t="s">
        <v>51571</v>
      </c>
      <c r="H2279" t="s">
        <v>51572</v>
      </c>
      <c r="I2279" t="s">
        <v>51573</v>
      </c>
      <c r="J2279" t="s">
        <v>51574</v>
      </c>
      <c r="K2279" t="s">
        <v>51575</v>
      </c>
      <c r="L2279" t="s">
        <v>51576</v>
      </c>
      <c r="M2279" t="s">
        <v>51577</v>
      </c>
      <c r="N2279" t="s">
        <v>51578</v>
      </c>
      <c r="O2279">
        <f>-553.309587036874 -8.52699994642467 -653.010004266031</f>
        <v>-1214.8465912493298</v>
      </c>
      <c r="P2279">
        <f>-518.097050667498 -18.7725959877587 -355.259809955376</f>
        <v>-892.1294566106327</v>
      </c>
      <c r="Q2279" t="s">
        <v>51579</v>
      </c>
      <c r="R2279" t="s">
        <v>51580</v>
      </c>
      <c r="S2279" t="s">
        <v>51581</v>
      </c>
      <c r="T2279" t="s">
        <v>51582</v>
      </c>
      <c r="U2279" t="s">
        <v>51583</v>
      </c>
      <c r="V2279" t="s">
        <v>51584</v>
      </c>
      <c r="W2279" t="s">
        <v>51585</v>
      </c>
      <c r="X2279" t="s">
        <v>51586</v>
      </c>
      <c r="Y2279" t="s">
        <v>51587</v>
      </c>
    </row>
    <row r="2280" spans="1:25" x14ac:dyDescent="0.3">
      <c r="A2280">
        <v>113950</v>
      </c>
      <c r="B2280" t="s">
        <v>51588</v>
      </c>
      <c r="C2280" t="s">
        <v>51589</v>
      </c>
      <c r="D2280" t="s">
        <v>51590</v>
      </c>
      <c r="E2280" t="s">
        <v>51591</v>
      </c>
      <c r="F2280" t="s">
        <v>51592</v>
      </c>
      <c r="G2280" t="s">
        <v>51593</v>
      </c>
      <c r="H2280" t="s">
        <v>51594</v>
      </c>
      <c r="I2280" t="s">
        <v>51595</v>
      </c>
      <c r="J2280" t="s">
        <v>51596</v>
      </c>
      <c r="K2280" t="s">
        <v>51597</v>
      </c>
      <c r="L2280" t="s">
        <v>51598</v>
      </c>
      <c r="M2280" t="s">
        <v>51599</v>
      </c>
      <c r="N2280" t="s">
        <v>51600</v>
      </c>
      <c r="O2280">
        <f>-552.996154559278 -8.69697275053181 -652.855527832496</f>
        <v>-1214.548655142306</v>
      </c>
      <c r="P2280">
        <f>-518.540429052129 -18.4418590703726 -355.000209321855</f>
        <v>-891.98249744435657</v>
      </c>
      <c r="Q2280" t="s">
        <v>51601</v>
      </c>
      <c r="R2280" t="s">
        <v>51602</v>
      </c>
      <c r="S2280" t="s">
        <v>51603</v>
      </c>
      <c r="T2280" t="s">
        <v>51604</v>
      </c>
      <c r="U2280" t="s">
        <v>51605</v>
      </c>
      <c r="V2280" t="s">
        <v>51606</v>
      </c>
      <c r="W2280" t="s">
        <v>51607</v>
      </c>
      <c r="X2280" t="s">
        <v>51608</v>
      </c>
      <c r="Y2280" t="s">
        <v>51609</v>
      </c>
    </row>
    <row r="2281" spans="1:25" x14ac:dyDescent="0.3">
      <c r="A2281">
        <v>114000</v>
      </c>
      <c r="B2281" t="s">
        <v>51610</v>
      </c>
      <c r="C2281" t="s">
        <v>51611</v>
      </c>
      <c r="D2281" t="s">
        <v>51612</v>
      </c>
      <c r="E2281" t="s">
        <v>51613</v>
      </c>
      <c r="F2281" t="s">
        <v>51614</v>
      </c>
      <c r="G2281" t="s">
        <v>51615</v>
      </c>
      <c r="H2281" t="s">
        <v>51616</v>
      </c>
      <c r="I2281" t="s">
        <v>51617</v>
      </c>
      <c r="J2281" t="s">
        <v>51618</v>
      </c>
      <c r="K2281" t="s">
        <v>51619</v>
      </c>
      <c r="L2281" t="s">
        <v>51620</v>
      </c>
      <c r="M2281" t="s">
        <v>51621</v>
      </c>
      <c r="N2281" t="s">
        <v>51622</v>
      </c>
      <c r="O2281">
        <f>-552.958280434247 -8.86601163671503 -652.816436831755</f>
        <v>-1214.640728902717</v>
      </c>
      <c r="P2281">
        <f>-518.436447040545 -19.0277298136698 -354.982698168111</f>
        <v>-892.4468750223258</v>
      </c>
      <c r="Q2281" t="s">
        <v>51623</v>
      </c>
      <c r="R2281" t="s">
        <v>51624</v>
      </c>
      <c r="S2281" t="s">
        <v>51625</v>
      </c>
      <c r="T2281" t="s">
        <v>51626</v>
      </c>
      <c r="U2281" t="s">
        <v>51627</v>
      </c>
      <c r="V2281" t="s">
        <v>51628</v>
      </c>
      <c r="W2281" t="s">
        <v>51629</v>
      </c>
      <c r="X2281" t="s">
        <v>51630</v>
      </c>
      <c r="Y2281" t="s">
        <v>51631</v>
      </c>
    </row>
    <row r="2282" spans="1:25" x14ac:dyDescent="0.3">
      <c r="A2282">
        <v>114050</v>
      </c>
      <c r="B2282" t="s">
        <v>51632</v>
      </c>
      <c r="C2282" t="s">
        <v>51633</v>
      </c>
      <c r="D2282" t="s">
        <v>51634</v>
      </c>
      <c r="E2282" t="s">
        <v>51635</v>
      </c>
      <c r="F2282" t="s">
        <v>51636</v>
      </c>
      <c r="G2282" t="s">
        <v>51637</v>
      </c>
      <c r="H2282" t="s">
        <v>51638</v>
      </c>
      <c r="I2282" t="s">
        <v>51639</v>
      </c>
      <c r="J2282" t="s">
        <v>51640</v>
      </c>
      <c r="K2282" t="s">
        <v>51641</v>
      </c>
      <c r="L2282" t="s">
        <v>51642</v>
      </c>
      <c r="M2282" t="s">
        <v>51643</v>
      </c>
      <c r="N2282" t="s">
        <v>51644</v>
      </c>
      <c r="O2282">
        <f>-553.088747493646 -8.96924809532311 -652.87411377375</f>
        <v>-1214.9321093627191</v>
      </c>
      <c r="P2282">
        <f>-518.785906965913 -19.8584670264602 -355.040621100748</f>
        <v>-893.68499509312119</v>
      </c>
      <c r="Q2282" t="s">
        <v>51645</v>
      </c>
      <c r="R2282" t="s">
        <v>51646</v>
      </c>
      <c r="S2282" t="s">
        <v>51647</v>
      </c>
      <c r="T2282" t="s">
        <v>51648</v>
      </c>
      <c r="U2282" t="s">
        <v>51649</v>
      </c>
      <c r="V2282" t="s">
        <v>51650</v>
      </c>
      <c r="W2282" t="s">
        <v>51651</v>
      </c>
      <c r="X2282" t="s">
        <v>51652</v>
      </c>
      <c r="Y2282" t="s">
        <v>51653</v>
      </c>
    </row>
    <row r="2283" spans="1:25" x14ac:dyDescent="0.3">
      <c r="A2283">
        <v>114100</v>
      </c>
      <c r="B2283" t="s">
        <v>51654</v>
      </c>
      <c r="C2283" t="s">
        <v>51655</v>
      </c>
      <c r="D2283" t="s">
        <v>51656</v>
      </c>
      <c r="E2283" t="s">
        <v>51657</v>
      </c>
      <c r="F2283" t="s">
        <v>51658</v>
      </c>
      <c r="G2283" t="s">
        <v>51659</v>
      </c>
      <c r="H2283" t="s">
        <v>51660</v>
      </c>
      <c r="I2283" t="s">
        <v>51661</v>
      </c>
      <c r="J2283" t="s">
        <v>51662</v>
      </c>
      <c r="K2283" t="s">
        <v>51663</v>
      </c>
      <c r="L2283" t="s">
        <v>51664</v>
      </c>
      <c r="M2283" t="s">
        <v>51665</v>
      </c>
      <c r="N2283" t="s">
        <v>51666</v>
      </c>
      <c r="O2283">
        <f>-552.964098558163 -8.92066274238186 -652.856563153162</f>
        <v>-1214.741324453707</v>
      </c>
      <c r="P2283">
        <f>-519.466312185809 -19.801316463685 -354.931248242223</f>
        <v>-894.19887689171696</v>
      </c>
      <c r="Q2283" t="s">
        <v>51667</v>
      </c>
      <c r="R2283" t="s">
        <v>51668</v>
      </c>
      <c r="S2283" t="s">
        <v>51669</v>
      </c>
      <c r="T2283" t="s">
        <v>51670</v>
      </c>
      <c r="U2283" t="s">
        <v>51671</v>
      </c>
      <c r="V2283" t="s">
        <v>51672</v>
      </c>
      <c r="W2283" t="s">
        <v>51673</v>
      </c>
      <c r="X2283" t="s">
        <v>51674</v>
      </c>
      <c r="Y2283" t="s">
        <v>51675</v>
      </c>
    </row>
    <row r="2284" spans="1:25" x14ac:dyDescent="0.3">
      <c r="A2284">
        <v>114150</v>
      </c>
      <c r="B2284" t="s">
        <v>51676</v>
      </c>
      <c r="C2284" t="s">
        <v>51677</v>
      </c>
      <c r="D2284" t="s">
        <v>51678</v>
      </c>
      <c r="E2284" t="s">
        <v>51679</v>
      </c>
      <c r="F2284" t="s">
        <v>51680</v>
      </c>
      <c r="G2284" t="s">
        <v>51681</v>
      </c>
      <c r="H2284" t="s">
        <v>51682</v>
      </c>
      <c r="I2284" t="s">
        <v>51683</v>
      </c>
      <c r="J2284" t="s">
        <v>51684</v>
      </c>
      <c r="K2284" t="s">
        <v>51685</v>
      </c>
      <c r="L2284" t="s">
        <v>51686</v>
      </c>
      <c r="M2284" t="s">
        <v>51687</v>
      </c>
      <c r="N2284" t="s">
        <v>51688</v>
      </c>
      <c r="O2284">
        <f>-552.677564438601 -9.02118032491398 -652.805963277746</f>
        <v>-1214.504708041261</v>
      </c>
      <c r="P2284">
        <f>-520.055208043111 -19.6761446877981 -354.77529522767</f>
        <v>-894.50664795857904</v>
      </c>
      <c r="Q2284" t="s">
        <v>51689</v>
      </c>
      <c r="R2284" t="s">
        <v>51690</v>
      </c>
      <c r="S2284" t="s">
        <v>51691</v>
      </c>
      <c r="T2284" t="s">
        <v>51692</v>
      </c>
      <c r="U2284" t="s">
        <v>51693</v>
      </c>
      <c r="V2284" t="s">
        <v>51694</v>
      </c>
      <c r="W2284" t="s">
        <v>51695</v>
      </c>
      <c r="X2284" t="s">
        <v>51696</v>
      </c>
      <c r="Y2284" t="s">
        <v>51697</v>
      </c>
    </row>
    <row r="2285" spans="1:25" x14ac:dyDescent="0.3">
      <c r="A2285">
        <v>114200</v>
      </c>
      <c r="B2285" t="s">
        <v>51698</v>
      </c>
      <c r="C2285" t="s">
        <v>51699</v>
      </c>
      <c r="D2285" t="s">
        <v>51700</v>
      </c>
      <c r="E2285" t="s">
        <v>51701</v>
      </c>
      <c r="F2285" t="s">
        <v>51702</v>
      </c>
      <c r="G2285" t="s">
        <v>51703</v>
      </c>
      <c r="H2285" t="s">
        <v>51704</v>
      </c>
      <c r="I2285" t="s">
        <v>51705</v>
      </c>
      <c r="J2285" t="s">
        <v>51706</v>
      </c>
      <c r="K2285" t="s">
        <v>51707</v>
      </c>
      <c r="L2285" t="s">
        <v>51708</v>
      </c>
      <c r="M2285" t="s">
        <v>51709</v>
      </c>
      <c r="N2285" t="s">
        <v>51710</v>
      </c>
      <c r="O2285">
        <f>-552.216813343487 -9.3337869869024 -652.519364145481</f>
        <v>-1214.0699644758704</v>
      </c>
      <c r="P2285">
        <f>-521.067564749219 -19.7063827784518 -354.321201051987</f>
        <v>-895.09514857965769</v>
      </c>
      <c r="Q2285" t="s">
        <v>51711</v>
      </c>
      <c r="R2285" t="s">
        <v>51712</v>
      </c>
      <c r="S2285" t="s">
        <v>51713</v>
      </c>
      <c r="T2285" t="s">
        <v>51714</v>
      </c>
      <c r="U2285" t="s">
        <v>51715</v>
      </c>
      <c r="V2285" t="s">
        <v>51716</v>
      </c>
      <c r="W2285" t="s">
        <v>51717</v>
      </c>
      <c r="X2285" t="s">
        <v>51718</v>
      </c>
      <c r="Y2285" t="s">
        <v>51719</v>
      </c>
    </row>
    <row r="2286" spans="1:25" x14ac:dyDescent="0.3">
      <c r="A2286">
        <v>114250</v>
      </c>
      <c r="B2286" t="s">
        <v>51720</v>
      </c>
      <c r="C2286" t="s">
        <v>51721</v>
      </c>
      <c r="D2286" t="s">
        <v>51722</v>
      </c>
      <c r="E2286" t="s">
        <v>51723</v>
      </c>
      <c r="F2286" t="s">
        <v>51724</v>
      </c>
      <c r="G2286" t="s">
        <v>51725</v>
      </c>
      <c r="H2286" t="s">
        <v>51726</v>
      </c>
      <c r="I2286" t="s">
        <v>51727</v>
      </c>
      <c r="J2286" t="s">
        <v>51728</v>
      </c>
      <c r="K2286" t="s">
        <v>51729</v>
      </c>
      <c r="L2286" t="s">
        <v>51730</v>
      </c>
      <c r="M2286" t="s">
        <v>51731</v>
      </c>
      <c r="N2286" t="s">
        <v>51732</v>
      </c>
      <c r="O2286">
        <f>-551.855913686479 -9.89505506774049 -652.099191706057</f>
        <v>-1213.8501604602766</v>
      </c>
      <c r="P2286">
        <f>-521.452450239206 -19.5790471063037 -353.800876586443</f>
        <v>-894.8323739319527</v>
      </c>
      <c r="Q2286" t="s">
        <v>51733</v>
      </c>
      <c r="R2286" t="s">
        <v>51734</v>
      </c>
      <c r="S2286" t="s">
        <v>51735</v>
      </c>
      <c r="T2286" t="s">
        <v>51736</v>
      </c>
      <c r="U2286" t="s">
        <v>51737</v>
      </c>
      <c r="V2286" t="s">
        <v>51738</v>
      </c>
      <c r="W2286" t="s">
        <v>51739</v>
      </c>
      <c r="X2286" t="s">
        <v>51740</v>
      </c>
      <c r="Y2286" t="s">
        <v>51741</v>
      </c>
    </row>
    <row r="2287" spans="1:25" x14ac:dyDescent="0.3">
      <c r="A2287">
        <v>114300</v>
      </c>
      <c r="B2287" t="s">
        <v>51742</v>
      </c>
      <c r="C2287" t="s">
        <v>51743</v>
      </c>
      <c r="D2287" t="s">
        <v>51744</v>
      </c>
      <c r="E2287" t="s">
        <v>51745</v>
      </c>
      <c r="F2287" t="s">
        <v>51746</v>
      </c>
      <c r="G2287" t="s">
        <v>51747</v>
      </c>
      <c r="H2287" t="s">
        <v>51748</v>
      </c>
      <c r="I2287" t="s">
        <v>51749</v>
      </c>
      <c r="J2287" t="s">
        <v>51750</v>
      </c>
      <c r="K2287" t="s">
        <v>51751</v>
      </c>
      <c r="L2287" t="s">
        <v>51752</v>
      </c>
      <c r="M2287" t="s">
        <v>51753</v>
      </c>
      <c r="N2287" t="s">
        <v>51754</v>
      </c>
      <c r="O2287">
        <f>-551.722046719188 -10.2264720981086 -651.835777222198</f>
        <v>-1213.7842960394946</v>
      </c>
      <c r="P2287">
        <f>-521.612783928281 -19.6407472471217 -353.499066937968</f>
        <v>-894.75259811337071</v>
      </c>
      <c r="Q2287" t="s">
        <v>51755</v>
      </c>
      <c r="R2287" t="s">
        <v>51756</v>
      </c>
      <c r="S2287" t="s">
        <v>51757</v>
      </c>
      <c r="T2287" t="s">
        <v>51758</v>
      </c>
      <c r="U2287" t="s">
        <v>51759</v>
      </c>
      <c r="V2287" t="s">
        <v>51760</v>
      </c>
      <c r="W2287" t="s">
        <v>51761</v>
      </c>
      <c r="X2287" t="s">
        <v>51762</v>
      </c>
      <c r="Y2287" t="s">
        <v>51763</v>
      </c>
    </row>
    <row r="2288" spans="1:25" x14ac:dyDescent="0.3">
      <c r="A2288">
        <v>114350</v>
      </c>
      <c r="B2288" t="s">
        <v>51764</v>
      </c>
      <c r="C2288" t="s">
        <v>51765</v>
      </c>
      <c r="D2288" t="s">
        <v>51766</v>
      </c>
      <c r="E2288" t="s">
        <v>51767</v>
      </c>
      <c r="F2288" t="s">
        <v>51768</v>
      </c>
      <c r="G2288" t="s">
        <v>51769</v>
      </c>
      <c r="H2288" t="s">
        <v>51770</v>
      </c>
      <c r="I2288" t="s">
        <v>51771</v>
      </c>
      <c r="J2288" t="s">
        <v>51772</v>
      </c>
      <c r="K2288" t="s">
        <v>51773</v>
      </c>
      <c r="L2288" t="s">
        <v>51774</v>
      </c>
      <c r="M2288" t="s">
        <v>51775</v>
      </c>
      <c r="N2288" t="s">
        <v>51776</v>
      </c>
      <c r="O2288">
        <f>-551.641240090895 -10.5460139316012 -651.512029440903</f>
        <v>-1213.6992834633993</v>
      </c>
      <c r="P2288">
        <f>-521.505755852455 -19.6070122693845 -353.167021216589</f>
        <v>-894.27978933842849</v>
      </c>
      <c r="Q2288" t="s">
        <v>51777</v>
      </c>
      <c r="R2288" t="s">
        <v>51778</v>
      </c>
      <c r="S2288" t="s">
        <v>51779</v>
      </c>
      <c r="T2288" t="s">
        <v>51780</v>
      </c>
      <c r="U2288" t="s">
        <v>51781</v>
      </c>
      <c r="V2288" t="s">
        <v>51782</v>
      </c>
      <c r="W2288" t="s">
        <v>51783</v>
      </c>
      <c r="X2288" t="s">
        <v>51784</v>
      </c>
      <c r="Y2288" t="s">
        <v>51785</v>
      </c>
    </row>
    <row r="2289" spans="1:25" x14ac:dyDescent="0.3">
      <c r="A2289">
        <v>114400</v>
      </c>
      <c r="B2289" t="s">
        <v>51786</v>
      </c>
      <c r="C2289" t="s">
        <v>51787</v>
      </c>
      <c r="D2289" t="s">
        <v>51788</v>
      </c>
      <c r="E2289" t="s">
        <v>51789</v>
      </c>
      <c r="F2289" t="s">
        <v>51790</v>
      </c>
      <c r="G2289" t="s">
        <v>51791</v>
      </c>
      <c r="H2289" t="s">
        <v>51792</v>
      </c>
      <c r="I2289" t="s">
        <v>51793</v>
      </c>
      <c r="J2289" t="s">
        <v>51794</v>
      </c>
      <c r="K2289" t="s">
        <v>51795</v>
      </c>
      <c r="L2289" t="s">
        <v>51796</v>
      </c>
      <c r="M2289" t="s">
        <v>51797</v>
      </c>
      <c r="N2289" t="s">
        <v>51798</v>
      </c>
      <c r="O2289">
        <f>-551.537084127594 -11.3653464143413 -650.72775861003</f>
        <v>-1213.6301891519652</v>
      </c>
      <c r="P2289">
        <f>-520.973446079013 -19.2001587517557 -352.391601605966</f>
        <v>-892.56520643673468</v>
      </c>
      <c r="Q2289" t="s">
        <v>51799</v>
      </c>
      <c r="R2289" t="s">
        <v>51800</v>
      </c>
      <c r="S2289" t="s">
        <v>51801</v>
      </c>
      <c r="T2289" t="s">
        <v>51802</v>
      </c>
      <c r="U2289" t="s">
        <v>51803</v>
      </c>
      <c r="V2289" t="s">
        <v>51804</v>
      </c>
      <c r="W2289" t="s">
        <v>51805</v>
      </c>
      <c r="X2289" t="s">
        <v>51806</v>
      </c>
      <c r="Y2289" t="s">
        <v>51807</v>
      </c>
    </row>
    <row r="2290" spans="1:25" x14ac:dyDescent="0.3">
      <c r="A2290">
        <v>114450</v>
      </c>
      <c r="B2290" t="s">
        <v>51808</v>
      </c>
      <c r="C2290" t="s">
        <v>51809</v>
      </c>
      <c r="D2290" t="s">
        <v>51810</v>
      </c>
      <c r="E2290" t="s">
        <v>51811</v>
      </c>
      <c r="F2290" t="s">
        <v>51812</v>
      </c>
      <c r="G2290" t="s">
        <v>51813</v>
      </c>
      <c r="H2290" t="s">
        <v>51814</v>
      </c>
      <c r="I2290" t="s">
        <v>51815</v>
      </c>
      <c r="J2290" t="s">
        <v>51816</v>
      </c>
      <c r="K2290" t="s">
        <v>51817</v>
      </c>
      <c r="L2290" t="s">
        <v>51818</v>
      </c>
      <c r="M2290" t="s">
        <v>51819</v>
      </c>
      <c r="N2290" t="s">
        <v>51820</v>
      </c>
      <c r="O2290">
        <f>-551.129085692747 -12.2669402111899 -649.625262007754</f>
        <v>-1213.0212879116909</v>
      </c>
      <c r="P2290">
        <f>-520.032081735681 -18.8761877321795 -351.314568633796</f>
        <v>-890.22283810165641</v>
      </c>
      <c r="Q2290" t="s">
        <v>51821</v>
      </c>
      <c r="R2290" t="s">
        <v>51822</v>
      </c>
      <c r="S2290" t="s">
        <v>51823</v>
      </c>
      <c r="T2290" t="s">
        <v>51824</v>
      </c>
      <c r="U2290" t="s">
        <v>51825</v>
      </c>
      <c r="V2290" t="s">
        <v>51826</v>
      </c>
      <c r="W2290" t="s">
        <v>51827</v>
      </c>
      <c r="X2290" t="s">
        <v>51828</v>
      </c>
      <c r="Y2290" t="s">
        <v>51829</v>
      </c>
    </row>
    <row r="2291" spans="1:25" x14ac:dyDescent="0.3">
      <c r="A2291">
        <v>114500</v>
      </c>
      <c r="B2291" t="s">
        <v>51830</v>
      </c>
      <c r="C2291" t="s">
        <v>51831</v>
      </c>
      <c r="D2291" t="s">
        <v>51832</v>
      </c>
      <c r="E2291" t="s">
        <v>51833</v>
      </c>
      <c r="F2291" t="s">
        <v>51834</v>
      </c>
      <c r="G2291" t="s">
        <v>51835</v>
      </c>
      <c r="H2291" t="s">
        <v>51836</v>
      </c>
      <c r="I2291" t="s">
        <v>51837</v>
      </c>
      <c r="J2291" t="s">
        <v>51838</v>
      </c>
      <c r="K2291" t="s">
        <v>51839</v>
      </c>
      <c r="L2291" t="s">
        <v>51840</v>
      </c>
      <c r="M2291" t="s">
        <v>51841</v>
      </c>
      <c r="N2291" t="s">
        <v>51842</v>
      </c>
      <c r="O2291">
        <f>-550.953708627433 -12.6455455721898 -649.116439707659</f>
        <v>-1212.7156939072818</v>
      </c>
      <c r="P2291">
        <f>-519.865668966899 -19.0559123419368 -350.800391543219</f>
        <v>-889.72197285205482</v>
      </c>
      <c r="Q2291" t="s">
        <v>51843</v>
      </c>
      <c r="R2291" t="s">
        <v>51844</v>
      </c>
      <c r="S2291" t="s">
        <v>51845</v>
      </c>
      <c r="T2291" t="s">
        <v>51846</v>
      </c>
      <c r="U2291" t="s">
        <v>51847</v>
      </c>
      <c r="V2291" t="s">
        <v>51848</v>
      </c>
      <c r="W2291" t="s">
        <v>51849</v>
      </c>
      <c r="X2291" t="s">
        <v>51850</v>
      </c>
      <c r="Y2291" t="s">
        <v>51851</v>
      </c>
    </row>
    <row r="2292" spans="1:25" x14ac:dyDescent="0.3">
      <c r="A2292">
        <v>114550</v>
      </c>
      <c r="B2292" t="s">
        <v>51852</v>
      </c>
      <c r="C2292" t="s">
        <v>51853</v>
      </c>
      <c r="D2292" t="s">
        <v>51854</v>
      </c>
      <c r="E2292" t="s">
        <v>51855</v>
      </c>
      <c r="F2292" t="s">
        <v>51856</v>
      </c>
      <c r="G2292" t="s">
        <v>51857</v>
      </c>
      <c r="H2292" t="s">
        <v>51858</v>
      </c>
      <c r="I2292" t="s">
        <v>51859</v>
      </c>
      <c r="J2292" t="s">
        <v>51860</v>
      </c>
      <c r="K2292" t="s">
        <v>51861</v>
      </c>
      <c r="L2292" t="s">
        <v>51862</v>
      </c>
      <c r="M2292" t="s">
        <v>51863</v>
      </c>
      <c r="N2292" t="s">
        <v>51864</v>
      </c>
      <c r="O2292">
        <f>-550.878584445374 -13.0359541040768 -648.672247630902</f>
        <v>-1212.5867861803529</v>
      </c>
      <c r="P2292">
        <f>-519.943213059795 -19.1244293456125 -350.333553622528</f>
        <v>-889.40119602793538</v>
      </c>
      <c r="Q2292" t="s">
        <v>51865</v>
      </c>
      <c r="R2292" t="s">
        <v>51866</v>
      </c>
      <c r="S2292" t="s">
        <v>51867</v>
      </c>
      <c r="T2292" t="s">
        <v>51868</v>
      </c>
      <c r="U2292" t="s">
        <v>51869</v>
      </c>
      <c r="V2292" t="s">
        <v>51870</v>
      </c>
      <c r="W2292" t="s">
        <v>51871</v>
      </c>
      <c r="X2292" t="s">
        <v>51872</v>
      </c>
      <c r="Y2292" t="s">
        <v>51873</v>
      </c>
    </row>
    <row r="2293" spans="1:25" x14ac:dyDescent="0.3">
      <c r="A2293">
        <v>114600</v>
      </c>
      <c r="B2293" t="s">
        <v>51874</v>
      </c>
      <c r="C2293" t="s">
        <v>51875</v>
      </c>
      <c r="D2293" t="s">
        <v>51876</v>
      </c>
      <c r="E2293" t="s">
        <v>51877</v>
      </c>
      <c r="F2293" t="s">
        <v>51878</v>
      </c>
      <c r="G2293" t="s">
        <v>51879</v>
      </c>
      <c r="H2293" t="s">
        <v>51880</v>
      </c>
      <c r="I2293" t="s">
        <v>51881</v>
      </c>
      <c r="J2293" t="s">
        <v>51882</v>
      </c>
      <c r="K2293" t="s">
        <v>51883</v>
      </c>
      <c r="L2293" t="s">
        <v>51884</v>
      </c>
      <c r="M2293" t="s">
        <v>51885</v>
      </c>
      <c r="N2293" t="s">
        <v>51886</v>
      </c>
      <c r="O2293">
        <f>-551.353878105726 -13.9476846973098 -647.706882607897</f>
        <v>-1213.0084454109328</v>
      </c>
      <c r="P2293">
        <f>-520.304255091 -18.6701985798895 -349.355310510166</f>
        <v>-888.32976418105545</v>
      </c>
      <c r="Q2293" t="s">
        <v>51887</v>
      </c>
      <c r="R2293" t="s">
        <v>51888</v>
      </c>
      <c r="S2293" t="s">
        <v>51889</v>
      </c>
      <c r="T2293" t="s">
        <v>51890</v>
      </c>
      <c r="U2293" t="s">
        <v>51891</v>
      </c>
      <c r="V2293" t="s">
        <v>51892</v>
      </c>
      <c r="W2293" t="s">
        <v>51893</v>
      </c>
      <c r="X2293" t="s">
        <v>51894</v>
      </c>
      <c r="Y2293" t="s">
        <v>51895</v>
      </c>
    </row>
    <row r="2294" spans="1:25" x14ac:dyDescent="0.3">
      <c r="A2294">
        <v>114650</v>
      </c>
      <c r="B2294" t="s">
        <v>51896</v>
      </c>
      <c r="C2294" t="s">
        <v>51897</v>
      </c>
      <c r="D2294" t="s">
        <v>51898</v>
      </c>
      <c r="E2294" t="s">
        <v>51899</v>
      </c>
      <c r="F2294" t="s">
        <v>51900</v>
      </c>
      <c r="G2294" t="s">
        <v>51901</v>
      </c>
      <c r="H2294" t="s">
        <v>51902</v>
      </c>
      <c r="I2294" t="s">
        <v>51903</v>
      </c>
      <c r="J2294" t="s">
        <v>51904</v>
      </c>
      <c r="K2294" t="s">
        <v>51905</v>
      </c>
      <c r="L2294" t="s">
        <v>51906</v>
      </c>
      <c r="M2294" t="s">
        <v>51907</v>
      </c>
      <c r="N2294" t="s">
        <v>51908</v>
      </c>
      <c r="O2294">
        <f>-552.748879185563 -15.0496417394102 -646.744690119656</f>
        <v>-1214.5432110446291</v>
      </c>
      <c r="P2294">
        <f>-521.407800925205 -18.3273944289842 -348.40423909467</f>
        <v>-888.13943444885922</v>
      </c>
      <c r="Q2294" t="s">
        <v>51909</v>
      </c>
      <c r="R2294" t="s">
        <v>51910</v>
      </c>
      <c r="S2294" t="s">
        <v>51911</v>
      </c>
      <c r="T2294" t="s">
        <v>51912</v>
      </c>
      <c r="U2294" t="s">
        <v>51913</v>
      </c>
      <c r="V2294" t="s">
        <v>51914</v>
      </c>
      <c r="W2294" t="s">
        <v>51915</v>
      </c>
      <c r="X2294" t="s">
        <v>51916</v>
      </c>
      <c r="Y2294" t="s">
        <v>51917</v>
      </c>
    </row>
    <row r="2295" spans="1:25" x14ac:dyDescent="0.3">
      <c r="A2295">
        <v>114700</v>
      </c>
      <c r="B2295" t="s">
        <v>51918</v>
      </c>
      <c r="C2295" t="s">
        <v>51919</v>
      </c>
      <c r="D2295" t="s">
        <v>51920</v>
      </c>
      <c r="E2295" t="s">
        <v>51921</v>
      </c>
      <c r="F2295" t="s">
        <v>51922</v>
      </c>
      <c r="G2295" t="s">
        <v>51923</v>
      </c>
      <c r="H2295" t="s">
        <v>51924</v>
      </c>
      <c r="I2295" t="s">
        <v>51925</v>
      </c>
      <c r="J2295" t="s">
        <v>51926</v>
      </c>
      <c r="K2295" t="s">
        <v>51927</v>
      </c>
      <c r="L2295" t="s">
        <v>51928</v>
      </c>
      <c r="M2295" t="s">
        <v>51929</v>
      </c>
      <c r="N2295" t="s">
        <v>51930</v>
      </c>
      <c r="O2295">
        <f>-553.519899592381 -15.4829083677735 -646.37569427673</f>
        <v>-1215.3785022368843</v>
      </c>
      <c r="P2295">
        <f>-521.941114269496 -18.3303034608102 -348.055888021907</f>
        <v>-888.32730575221319</v>
      </c>
      <c r="Q2295" t="s">
        <v>51931</v>
      </c>
      <c r="R2295" t="s">
        <v>51932</v>
      </c>
      <c r="S2295" t="s">
        <v>51933</v>
      </c>
      <c r="T2295" t="s">
        <v>51934</v>
      </c>
      <c r="U2295" t="s">
        <v>51935</v>
      </c>
      <c r="V2295" t="s">
        <v>51936</v>
      </c>
      <c r="W2295" t="s">
        <v>51937</v>
      </c>
      <c r="X2295" t="s">
        <v>51938</v>
      </c>
      <c r="Y2295" t="s">
        <v>51939</v>
      </c>
    </row>
    <row r="2296" spans="1:25" x14ac:dyDescent="0.3">
      <c r="A2296">
        <v>114750</v>
      </c>
      <c r="B2296" t="s">
        <v>51940</v>
      </c>
      <c r="C2296" t="s">
        <v>51941</v>
      </c>
      <c r="D2296" t="s">
        <v>51942</v>
      </c>
      <c r="E2296" t="s">
        <v>51943</v>
      </c>
      <c r="F2296" t="s">
        <v>51944</v>
      </c>
      <c r="G2296" t="s">
        <v>51945</v>
      </c>
      <c r="H2296" t="s">
        <v>51946</v>
      </c>
      <c r="I2296" t="s">
        <v>51947</v>
      </c>
      <c r="J2296" t="s">
        <v>51948</v>
      </c>
      <c r="K2296" t="s">
        <v>51949</v>
      </c>
      <c r="L2296" t="s">
        <v>51950</v>
      </c>
      <c r="M2296" t="s">
        <v>51951</v>
      </c>
      <c r="N2296" t="s">
        <v>51952</v>
      </c>
      <c r="O2296">
        <f>-554.43209530501 -15.8602121748911 -646.10857393488</f>
        <v>-1216.400881414781</v>
      </c>
      <c r="P2296">
        <f>-522.71863525645 -18.2918145445437 -347.799469807518</f>
        <v>-888.80991960851179</v>
      </c>
      <c r="Q2296" t="s">
        <v>51953</v>
      </c>
      <c r="R2296" t="s">
        <v>51954</v>
      </c>
      <c r="S2296" t="s">
        <v>51955</v>
      </c>
      <c r="T2296" t="s">
        <v>51956</v>
      </c>
      <c r="U2296" t="s">
        <v>51957</v>
      </c>
      <c r="V2296" t="s">
        <v>51958</v>
      </c>
      <c r="W2296" t="s">
        <v>51959</v>
      </c>
      <c r="X2296" t="s">
        <v>51960</v>
      </c>
      <c r="Y2296" t="s">
        <v>51961</v>
      </c>
    </row>
    <row r="2297" spans="1:25" x14ac:dyDescent="0.3">
      <c r="A2297">
        <v>114800</v>
      </c>
      <c r="B2297" t="s">
        <v>51962</v>
      </c>
      <c r="C2297" t="s">
        <v>51963</v>
      </c>
      <c r="D2297" t="s">
        <v>51964</v>
      </c>
      <c r="E2297" t="s">
        <v>51965</v>
      </c>
      <c r="F2297" t="s">
        <v>51966</v>
      </c>
      <c r="G2297" t="s">
        <v>51967</v>
      </c>
      <c r="H2297" t="s">
        <v>51968</v>
      </c>
      <c r="I2297" t="s">
        <v>51969</v>
      </c>
      <c r="J2297" t="s">
        <v>51970</v>
      </c>
      <c r="K2297" t="s">
        <v>51971</v>
      </c>
      <c r="L2297" t="s">
        <v>51972</v>
      </c>
      <c r="M2297" t="s">
        <v>51973</v>
      </c>
      <c r="N2297" t="s">
        <v>51974</v>
      </c>
      <c r="O2297">
        <f>-556.293975724358 -16.4053305556015 -645.845225400859</f>
        <v>-1218.5445316808186</v>
      </c>
      <c r="P2297">
        <f>-524.637431513367 -19.0987772413703 -347.53226099822</f>
        <v>-891.26846975295734</v>
      </c>
      <c r="Q2297" t="s">
        <v>51975</v>
      </c>
      <c r="R2297" t="s">
        <v>51976</v>
      </c>
      <c r="S2297" t="s">
        <v>51977</v>
      </c>
      <c r="T2297" t="s">
        <v>51978</v>
      </c>
      <c r="U2297" t="s">
        <v>51979</v>
      </c>
      <c r="V2297" t="s">
        <v>51980</v>
      </c>
      <c r="W2297" t="s">
        <v>51981</v>
      </c>
      <c r="X2297" t="s">
        <v>51982</v>
      </c>
      <c r="Y2297" t="s">
        <v>51983</v>
      </c>
    </row>
    <row r="2298" spans="1:25" x14ac:dyDescent="0.3">
      <c r="A2298">
        <v>114850</v>
      </c>
      <c r="B2298" t="s">
        <v>51984</v>
      </c>
      <c r="C2298" t="s">
        <v>51985</v>
      </c>
      <c r="D2298" t="s">
        <v>51986</v>
      </c>
      <c r="E2298" t="s">
        <v>51987</v>
      </c>
      <c r="F2298" t="s">
        <v>51988</v>
      </c>
      <c r="G2298" t="s">
        <v>51989</v>
      </c>
      <c r="H2298" t="s">
        <v>51990</v>
      </c>
      <c r="I2298" t="s">
        <v>51991</v>
      </c>
      <c r="J2298" t="s">
        <v>51992</v>
      </c>
      <c r="K2298" t="s">
        <v>51993</v>
      </c>
      <c r="L2298" t="s">
        <v>51994</v>
      </c>
      <c r="M2298" t="s">
        <v>51995</v>
      </c>
      <c r="N2298" t="s">
        <v>51996</v>
      </c>
      <c r="O2298">
        <f>-558.228383585125 -16.9035580337372 -645.738223164906</f>
        <v>-1220.8701647837684</v>
      </c>
      <c r="P2298">
        <f>-526.332268661192 -19.9315734779136 -347.453930604888</f>
        <v>-893.71777274399358</v>
      </c>
      <c r="Q2298" t="s">
        <v>51997</v>
      </c>
      <c r="R2298" t="s">
        <v>51998</v>
      </c>
      <c r="S2298" t="s">
        <v>51999</v>
      </c>
      <c r="T2298" t="s">
        <v>52000</v>
      </c>
      <c r="U2298" t="s">
        <v>52001</v>
      </c>
      <c r="V2298" t="s">
        <v>52002</v>
      </c>
      <c r="W2298" t="s">
        <v>52003</v>
      </c>
      <c r="X2298" t="s">
        <v>52004</v>
      </c>
      <c r="Y2298" t="s">
        <v>52005</v>
      </c>
    </row>
    <row r="2299" spans="1:25" x14ac:dyDescent="0.3">
      <c r="A2299">
        <v>114900</v>
      </c>
      <c r="B2299" t="s">
        <v>52006</v>
      </c>
      <c r="C2299" t="s">
        <v>52007</v>
      </c>
      <c r="D2299" t="s">
        <v>52008</v>
      </c>
      <c r="E2299" t="s">
        <v>52009</v>
      </c>
      <c r="F2299" t="s">
        <v>52010</v>
      </c>
      <c r="G2299" t="s">
        <v>52011</v>
      </c>
      <c r="H2299" t="s">
        <v>52012</v>
      </c>
      <c r="I2299" t="s">
        <v>52013</v>
      </c>
      <c r="J2299" t="s">
        <v>52014</v>
      </c>
      <c r="K2299" t="s">
        <v>52015</v>
      </c>
      <c r="L2299" t="s">
        <v>52016</v>
      </c>
      <c r="M2299" t="s">
        <v>52017</v>
      </c>
      <c r="N2299" t="s">
        <v>52018</v>
      </c>
      <c r="O2299">
        <f>-559.213018780137 -17.1921662715538 -645.671236144453</f>
        <v>-1222.0764211961437</v>
      </c>
      <c r="P2299">
        <f>-526.967830037324 -20.1767788105933 -347.424148156706</f>
        <v>-894.56875700462331</v>
      </c>
      <c r="Q2299" t="s">
        <v>52019</v>
      </c>
      <c r="R2299" t="s">
        <v>52020</v>
      </c>
      <c r="S2299" t="s">
        <v>52021</v>
      </c>
      <c r="T2299" t="s">
        <v>52022</v>
      </c>
      <c r="U2299" t="s">
        <v>52023</v>
      </c>
      <c r="V2299" t="s">
        <v>52024</v>
      </c>
      <c r="W2299" t="s">
        <v>52025</v>
      </c>
      <c r="X2299" t="s">
        <v>52026</v>
      </c>
      <c r="Y2299" t="s">
        <v>52027</v>
      </c>
    </row>
    <row r="2300" spans="1:25" x14ac:dyDescent="0.3">
      <c r="A2300">
        <v>114950</v>
      </c>
      <c r="B2300" t="s">
        <v>52028</v>
      </c>
      <c r="C2300" t="s">
        <v>52029</v>
      </c>
      <c r="D2300" t="s">
        <v>52030</v>
      </c>
      <c r="E2300" t="s">
        <v>52031</v>
      </c>
      <c r="F2300" t="s">
        <v>52032</v>
      </c>
      <c r="G2300" t="s">
        <v>52033</v>
      </c>
      <c r="H2300" t="s">
        <v>52034</v>
      </c>
      <c r="I2300" t="s">
        <v>52035</v>
      </c>
      <c r="J2300" t="s">
        <v>52036</v>
      </c>
      <c r="K2300" t="s">
        <v>52037</v>
      </c>
      <c r="L2300" t="s">
        <v>52038</v>
      </c>
      <c r="M2300" t="s">
        <v>52039</v>
      </c>
      <c r="N2300" t="s">
        <v>52040</v>
      </c>
      <c r="O2300">
        <f>-561.030715974487 -17.9121315946427 -645.48641355271</f>
        <v>-1224.4292611218398</v>
      </c>
      <c r="P2300">
        <f>-528.696068427929 -21.1911358796463 -347.252247906046</f>
        <v>-897.13945221362133</v>
      </c>
      <c r="Q2300" t="s">
        <v>52041</v>
      </c>
      <c r="R2300" t="s">
        <v>52042</v>
      </c>
      <c r="S2300" t="s">
        <v>52043</v>
      </c>
      <c r="T2300" t="s">
        <v>52044</v>
      </c>
      <c r="U2300" t="s">
        <v>52045</v>
      </c>
      <c r="V2300" t="s">
        <v>52046</v>
      </c>
      <c r="W2300" t="s">
        <v>52047</v>
      </c>
      <c r="X2300" t="s">
        <v>52048</v>
      </c>
      <c r="Y2300" t="s">
        <v>52049</v>
      </c>
    </row>
    <row r="2301" spans="1:25" x14ac:dyDescent="0.3">
      <c r="A2301">
        <v>115000</v>
      </c>
      <c r="B2301" t="s">
        <v>52050</v>
      </c>
      <c r="C2301" t="s">
        <v>52051</v>
      </c>
      <c r="D2301" t="s">
        <v>52052</v>
      </c>
      <c r="E2301" t="s">
        <v>52053</v>
      </c>
      <c r="F2301" t="s">
        <v>52054</v>
      </c>
      <c r="G2301" t="s">
        <v>52055</v>
      </c>
      <c r="H2301" t="s">
        <v>52056</v>
      </c>
      <c r="I2301" t="s">
        <v>52057</v>
      </c>
      <c r="J2301" t="s">
        <v>52058</v>
      </c>
      <c r="K2301" t="s">
        <v>52059</v>
      </c>
      <c r="L2301" t="s">
        <v>52060</v>
      </c>
      <c r="M2301" t="s">
        <v>52061</v>
      </c>
      <c r="N2301" t="s">
        <v>52062</v>
      </c>
      <c r="O2301">
        <f>-561.830562608119 -18.0930174294592 -645.487771106305</f>
        <v>-1225.4113511438832</v>
      </c>
      <c r="P2301">
        <f>-529.58487702263 -21.520974684403 -347.245516644701</f>
        <v>-898.35136835173398</v>
      </c>
      <c r="Q2301" t="s">
        <v>52063</v>
      </c>
      <c r="R2301" t="s">
        <v>52064</v>
      </c>
      <c r="S2301" t="s">
        <v>52065</v>
      </c>
      <c r="T2301" t="s">
        <v>52066</v>
      </c>
      <c r="U2301" t="s">
        <v>52067</v>
      </c>
      <c r="V2301" t="s">
        <v>52068</v>
      </c>
      <c r="W2301" t="s">
        <v>52069</v>
      </c>
      <c r="X2301" t="s">
        <v>52070</v>
      </c>
      <c r="Y2301" t="s">
        <v>52071</v>
      </c>
    </row>
    <row r="2302" spans="1:25" x14ac:dyDescent="0.3">
      <c r="A2302">
        <v>115050</v>
      </c>
      <c r="B2302" t="s">
        <v>52072</v>
      </c>
      <c r="C2302" t="s">
        <v>52073</v>
      </c>
      <c r="D2302" t="s">
        <v>52074</v>
      </c>
      <c r="E2302" t="s">
        <v>52075</v>
      </c>
      <c r="F2302" t="s">
        <v>52076</v>
      </c>
      <c r="G2302" t="s">
        <v>52077</v>
      </c>
      <c r="H2302" t="s">
        <v>52078</v>
      </c>
      <c r="I2302" t="s">
        <v>52079</v>
      </c>
      <c r="J2302" t="s">
        <v>52080</v>
      </c>
      <c r="K2302" t="s">
        <v>52081</v>
      </c>
      <c r="L2302" t="s">
        <v>52082</v>
      </c>
      <c r="M2302" t="s">
        <v>52083</v>
      </c>
      <c r="N2302" t="s">
        <v>52084</v>
      </c>
      <c r="O2302">
        <f>-563.09970485112 -18.2850012576073 -645.446312613647</f>
        <v>-1226.8310187223742</v>
      </c>
      <c r="P2302">
        <f>-531.460711955909 -22.233100395619 -347.145602581347</f>
        <v>-900.839414932875</v>
      </c>
      <c r="Q2302" t="s">
        <v>52085</v>
      </c>
      <c r="R2302" t="s">
        <v>52086</v>
      </c>
      <c r="S2302" t="s">
        <v>52087</v>
      </c>
      <c r="T2302" t="s">
        <v>52088</v>
      </c>
      <c r="U2302" t="s">
        <v>52089</v>
      </c>
      <c r="V2302" t="s">
        <v>52090</v>
      </c>
      <c r="W2302" t="s">
        <v>52091</v>
      </c>
      <c r="X2302" t="s">
        <v>52092</v>
      </c>
      <c r="Y2302" t="s">
        <v>52093</v>
      </c>
    </row>
    <row r="2303" spans="1:25" x14ac:dyDescent="0.3">
      <c r="A2303">
        <v>115100</v>
      </c>
      <c r="B2303" t="s">
        <v>52094</v>
      </c>
      <c r="C2303" t="s">
        <v>52095</v>
      </c>
      <c r="D2303" t="s">
        <v>52096</v>
      </c>
      <c r="E2303" t="s">
        <v>52097</v>
      </c>
      <c r="F2303" t="s">
        <v>52098</v>
      </c>
      <c r="G2303" t="s">
        <v>52099</v>
      </c>
      <c r="H2303" t="s">
        <v>52100</v>
      </c>
      <c r="I2303" t="s">
        <v>52101</v>
      </c>
      <c r="J2303" t="s">
        <v>52102</v>
      </c>
      <c r="K2303" t="s">
        <v>52103</v>
      </c>
      <c r="L2303" t="s">
        <v>52104</v>
      </c>
      <c r="M2303" t="s">
        <v>52105</v>
      </c>
      <c r="N2303" t="s">
        <v>52106</v>
      </c>
      <c r="O2303">
        <f>-563.610010876821 -18.3159604769678 -645.428336379245</f>
        <v>-1227.3543077330337</v>
      </c>
      <c r="P2303">
        <f>-532.432558148563 -22.5532606755694 -347.082935069379</f>
        <v>-902.06875389351137</v>
      </c>
      <c r="Q2303" t="s">
        <v>52107</v>
      </c>
      <c r="R2303" t="s">
        <v>52108</v>
      </c>
      <c r="S2303" t="s">
        <v>52109</v>
      </c>
      <c r="T2303" t="s">
        <v>52110</v>
      </c>
      <c r="U2303" t="s">
        <v>52111</v>
      </c>
      <c r="V2303" t="s">
        <v>52112</v>
      </c>
      <c r="W2303" t="s">
        <v>52113</v>
      </c>
      <c r="X2303" t="s">
        <v>52114</v>
      </c>
      <c r="Y2303" t="s">
        <v>52115</v>
      </c>
    </row>
    <row r="2304" spans="1:25" x14ac:dyDescent="0.3">
      <c r="A2304">
        <v>115150</v>
      </c>
      <c r="B2304" t="s">
        <v>52116</v>
      </c>
      <c r="C2304" t="s">
        <v>52117</v>
      </c>
      <c r="D2304" t="s">
        <v>52118</v>
      </c>
      <c r="E2304" t="s">
        <v>52119</v>
      </c>
      <c r="F2304" t="s">
        <v>52120</v>
      </c>
      <c r="G2304" t="s">
        <v>52121</v>
      </c>
      <c r="H2304" t="s">
        <v>52122</v>
      </c>
      <c r="I2304" t="s">
        <v>52123</v>
      </c>
      <c r="J2304" t="s">
        <v>52124</v>
      </c>
      <c r="K2304" t="s">
        <v>52125</v>
      </c>
      <c r="L2304" t="s">
        <v>52126</v>
      </c>
      <c r="M2304" t="s">
        <v>52127</v>
      </c>
      <c r="N2304" t="s">
        <v>52128</v>
      </c>
      <c r="O2304">
        <f>-564.339747301182 -18.5406162603408 -645.377315526325</f>
        <v>-1228.2576790878479</v>
      </c>
      <c r="P2304">
        <f>-533.460439374896 -23.0070878572571 -347.004172327192</f>
        <v>-903.47169955934521</v>
      </c>
      <c r="Q2304" t="s">
        <v>52129</v>
      </c>
      <c r="R2304" t="s">
        <v>52130</v>
      </c>
      <c r="S2304" t="s">
        <v>52131</v>
      </c>
      <c r="T2304" t="s">
        <v>52132</v>
      </c>
      <c r="U2304" t="s">
        <v>52133</v>
      </c>
      <c r="V2304" t="s">
        <v>52134</v>
      </c>
      <c r="W2304" t="s">
        <v>52135</v>
      </c>
      <c r="X2304" t="s">
        <v>52136</v>
      </c>
      <c r="Y2304" t="s">
        <v>52137</v>
      </c>
    </row>
    <row r="2305" spans="1:25" x14ac:dyDescent="0.3">
      <c r="A2305">
        <v>115200</v>
      </c>
      <c r="B2305" t="s">
        <v>52138</v>
      </c>
      <c r="C2305" t="s">
        <v>52139</v>
      </c>
      <c r="D2305" t="s">
        <v>52140</v>
      </c>
      <c r="E2305" t="s">
        <v>52141</v>
      </c>
      <c r="F2305" t="s">
        <v>52142</v>
      </c>
      <c r="G2305" t="s">
        <v>52143</v>
      </c>
      <c r="H2305" t="s">
        <v>52144</v>
      </c>
      <c r="I2305" t="s">
        <v>52145</v>
      </c>
      <c r="J2305" t="s">
        <v>52146</v>
      </c>
      <c r="K2305" t="s">
        <v>52147</v>
      </c>
      <c r="L2305" t="s">
        <v>52148</v>
      </c>
      <c r="M2305" t="s">
        <v>52149</v>
      </c>
      <c r="N2305" t="s">
        <v>52150</v>
      </c>
      <c r="O2305">
        <f>-566.08681357834 -18.8183776708138 -645.343698655921</f>
        <v>-1230.2488899050747</v>
      </c>
      <c r="P2305">
        <f>-535.492256799207 -23.9358651303719 -346.951677137816</f>
        <v>-906.37979906739486</v>
      </c>
      <c r="Q2305" t="s">
        <v>52151</v>
      </c>
      <c r="R2305" t="s">
        <v>52152</v>
      </c>
      <c r="S2305" t="s">
        <v>52153</v>
      </c>
      <c r="T2305" t="s">
        <v>52154</v>
      </c>
      <c r="U2305" t="s">
        <v>52155</v>
      </c>
      <c r="V2305" t="s">
        <v>52156</v>
      </c>
      <c r="W2305" t="s">
        <v>52157</v>
      </c>
      <c r="X2305" t="s">
        <v>52158</v>
      </c>
      <c r="Y2305" t="s">
        <v>52159</v>
      </c>
    </row>
    <row r="2306" spans="1:25" x14ac:dyDescent="0.3">
      <c r="A2306">
        <v>115250</v>
      </c>
      <c r="B2306" t="s">
        <v>52160</v>
      </c>
      <c r="C2306" t="s">
        <v>52161</v>
      </c>
      <c r="D2306" t="s">
        <v>52162</v>
      </c>
      <c r="E2306" t="s">
        <v>52163</v>
      </c>
      <c r="F2306" t="s">
        <v>52164</v>
      </c>
      <c r="G2306" t="s">
        <v>52165</v>
      </c>
      <c r="H2306" t="s">
        <v>52166</v>
      </c>
      <c r="I2306" t="s">
        <v>52167</v>
      </c>
      <c r="J2306" t="s">
        <v>52168</v>
      </c>
      <c r="K2306" t="s">
        <v>52169</v>
      </c>
      <c r="L2306" t="s">
        <v>52170</v>
      </c>
      <c r="M2306" t="s">
        <v>52171</v>
      </c>
      <c r="N2306" t="s">
        <v>52172</v>
      </c>
      <c r="O2306">
        <f>-568.072466378147 -18.9007615525209 -645.494184837958</f>
        <v>-1232.4674127686258</v>
      </c>
      <c r="P2306">
        <f>-537.93260753864 -24.6366411217846 -347.06714675226</f>
        <v>-909.63639541268458</v>
      </c>
      <c r="Q2306" t="s">
        <v>52173</v>
      </c>
      <c r="R2306" t="s">
        <v>52174</v>
      </c>
      <c r="S2306" t="s">
        <v>52175</v>
      </c>
      <c r="T2306" t="s">
        <v>52176</v>
      </c>
      <c r="U2306" t="s">
        <v>52177</v>
      </c>
      <c r="V2306" t="s">
        <v>52178</v>
      </c>
      <c r="W2306" t="s">
        <v>52179</v>
      </c>
      <c r="X2306" t="s">
        <v>52180</v>
      </c>
      <c r="Y2306" t="s">
        <v>52181</v>
      </c>
    </row>
    <row r="2307" spans="1:25" x14ac:dyDescent="0.3">
      <c r="A2307">
        <v>115300</v>
      </c>
      <c r="B2307" t="s">
        <v>52182</v>
      </c>
      <c r="C2307" t="s">
        <v>52183</v>
      </c>
      <c r="D2307" t="s">
        <v>52184</v>
      </c>
      <c r="E2307" t="s">
        <v>52185</v>
      </c>
      <c r="F2307" t="s">
        <v>52186</v>
      </c>
      <c r="G2307" t="s">
        <v>52187</v>
      </c>
      <c r="H2307" t="s">
        <v>52188</v>
      </c>
      <c r="I2307" t="s">
        <v>52189</v>
      </c>
      <c r="J2307" t="s">
        <v>52190</v>
      </c>
      <c r="K2307" t="s">
        <v>52191</v>
      </c>
      <c r="L2307" t="s">
        <v>52192</v>
      </c>
      <c r="M2307" t="s">
        <v>52193</v>
      </c>
      <c r="N2307" t="s">
        <v>52194</v>
      </c>
      <c r="O2307">
        <f>-568.970549749873 -18.9707421144651 -645.628239024525</f>
        <v>-1233.569530888863</v>
      </c>
      <c r="P2307">
        <f>-539.191896056422 -24.951476400033 -347.169773070004</f>
        <v>-911.31314552645904</v>
      </c>
      <c r="Q2307" t="s">
        <v>52195</v>
      </c>
      <c r="R2307" t="s">
        <v>52196</v>
      </c>
      <c r="S2307" t="s">
        <v>52197</v>
      </c>
      <c r="T2307" t="s">
        <v>52198</v>
      </c>
      <c r="U2307" t="s">
        <v>52199</v>
      </c>
      <c r="V2307" t="s">
        <v>52200</v>
      </c>
      <c r="W2307" t="s">
        <v>52201</v>
      </c>
      <c r="X2307" t="s">
        <v>52202</v>
      </c>
      <c r="Y2307" t="s">
        <v>52203</v>
      </c>
    </row>
    <row r="2308" spans="1:25" x14ac:dyDescent="0.3">
      <c r="A2308">
        <v>115350</v>
      </c>
      <c r="B2308" t="s">
        <v>52204</v>
      </c>
      <c r="C2308" t="s">
        <v>52205</v>
      </c>
      <c r="D2308" t="s">
        <v>52206</v>
      </c>
      <c r="E2308" t="s">
        <v>52207</v>
      </c>
      <c r="F2308" t="s">
        <v>52208</v>
      </c>
      <c r="G2308" t="s">
        <v>52209</v>
      </c>
      <c r="H2308" t="s">
        <v>52210</v>
      </c>
      <c r="I2308" t="s">
        <v>52211</v>
      </c>
      <c r="J2308" t="s">
        <v>52212</v>
      </c>
      <c r="K2308" t="s">
        <v>52213</v>
      </c>
      <c r="L2308" t="s">
        <v>52214</v>
      </c>
      <c r="M2308" t="s">
        <v>52215</v>
      </c>
      <c r="N2308" t="s">
        <v>52216</v>
      </c>
      <c r="O2308">
        <f>-570.820553957435 -18.743513142475 -646.000319763015</f>
        <v>-1235.5643868629249</v>
      </c>
      <c r="P2308">
        <f>-541.35595643217 -25.576295131862 -347.529017622048</f>
        <v>-914.46126918608002</v>
      </c>
      <c r="Q2308" t="s">
        <v>52217</v>
      </c>
      <c r="R2308" t="s">
        <v>52218</v>
      </c>
      <c r="S2308" t="s">
        <v>52219</v>
      </c>
      <c r="T2308" t="s">
        <v>52220</v>
      </c>
      <c r="U2308" t="s">
        <v>52221</v>
      </c>
      <c r="V2308" t="s">
        <v>52222</v>
      </c>
      <c r="W2308" t="s">
        <v>52223</v>
      </c>
      <c r="X2308" t="s">
        <v>52224</v>
      </c>
      <c r="Y2308" t="s">
        <v>52225</v>
      </c>
    </row>
    <row r="2309" spans="1:25" x14ac:dyDescent="0.3">
      <c r="A2309">
        <v>115400</v>
      </c>
      <c r="B2309" t="s">
        <v>52226</v>
      </c>
      <c r="C2309" t="s">
        <v>52227</v>
      </c>
      <c r="D2309" t="s">
        <v>52228</v>
      </c>
      <c r="E2309" t="s">
        <v>52229</v>
      </c>
      <c r="F2309" t="s">
        <v>52230</v>
      </c>
      <c r="G2309" t="s">
        <v>52231</v>
      </c>
      <c r="H2309" t="s">
        <v>52232</v>
      </c>
      <c r="I2309" t="s">
        <v>52233</v>
      </c>
      <c r="J2309" t="s">
        <v>52234</v>
      </c>
      <c r="K2309" t="s">
        <v>52235</v>
      </c>
      <c r="L2309" t="s">
        <v>52236</v>
      </c>
      <c r="M2309" t="s">
        <v>52237</v>
      </c>
      <c r="N2309" t="s">
        <v>52238</v>
      </c>
      <c r="O2309">
        <f>-571.408935376406 -18.6083510203041 -646.213249167145</f>
        <v>-1236.230535563855</v>
      </c>
      <c r="P2309">
        <f>-542.226410663284 -25.3776448066953 -347.712747612009</f>
        <v>-915.31680308198838</v>
      </c>
      <c r="Q2309" t="s">
        <v>52239</v>
      </c>
      <c r="R2309" t="s">
        <v>52240</v>
      </c>
      <c r="S2309" t="s">
        <v>52241</v>
      </c>
      <c r="T2309" t="s">
        <v>52242</v>
      </c>
      <c r="U2309" t="s">
        <v>52243</v>
      </c>
      <c r="V2309" t="s">
        <v>52244</v>
      </c>
      <c r="W2309" t="s">
        <v>52245</v>
      </c>
      <c r="X2309" t="s">
        <v>52246</v>
      </c>
      <c r="Y2309" t="s">
        <v>52247</v>
      </c>
    </row>
    <row r="2310" spans="1:25" x14ac:dyDescent="0.3">
      <c r="A2310">
        <v>115450</v>
      </c>
      <c r="B2310" t="s">
        <v>52248</v>
      </c>
      <c r="C2310" t="s">
        <v>52249</v>
      </c>
      <c r="D2310" t="s">
        <v>52250</v>
      </c>
      <c r="E2310" t="s">
        <v>52251</v>
      </c>
      <c r="F2310" t="s">
        <v>52252</v>
      </c>
      <c r="G2310" t="s">
        <v>52253</v>
      </c>
      <c r="H2310" t="s">
        <v>52254</v>
      </c>
      <c r="I2310" t="s">
        <v>52255</v>
      </c>
      <c r="J2310" t="s">
        <v>52256</v>
      </c>
      <c r="K2310" t="s">
        <v>52257</v>
      </c>
      <c r="L2310" t="s">
        <v>52258</v>
      </c>
      <c r="M2310" t="s">
        <v>52259</v>
      </c>
      <c r="N2310" t="s">
        <v>52260</v>
      </c>
      <c r="O2310">
        <f>-571.702673701283 -18.6636417802542 -646.387228632992</f>
        <v>-1236.7535441145292</v>
      </c>
      <c r="P2310">
        <f>-542.789102729403 -25.0135598746335 -347.851279249672</f>
        <v>-915.6539418537086</v>
      </c>
      <c r="Q2310" t="s">
        <v>52261</v>
      </c>
      <c r="R2310" t="s">
        <v>52262</v>
      </c>
      <c r="S2310" t="s">
        <v>52263</v>
      </c>
      <c r="T2310" t="s">
        <v>52264</v>
      </c>
      <c r="U2310" t="s">
        <v>52265</v>
      </c>
      <c r="V2310" t="s">
        <v>52266</v>
      </c>
      <c r="W2310" t="s">
        <v>52267</v>
      </c>
      <c r="X2310" t="s">
        <v>52268</v>
      </c>
      <c r="Y2310" t="s">
        <v>52269</v>
      </c>
    </row>
    <row r="2311" spans="1:25" x14ac:dyDescent="0.3">
      <c r="A2311">
        <v>115500</v>
      </c>
      <c r="B2311" t="s">
        <v>52270</v>
      </c>
      <c r="C2311" t="s">
        <v>52271</v>
      </c>
      <c r="D2311" t="s">
        <v>52272</v>
      </c>
      <c r="E2311" t="s">
        <v>52273</v>
      </c>
      <c r="F2311" t="s">
        <v>52274</v>
      </c>
      <c r="G2311" t="s">
        <v>52275</v>
      </c>
      <c r="H2311" t="s">
        <v>52276</v>
      </c>
      <c r="I2311" t="s">
        <v>52277</v>
      </c>
      <c r="J2311" t="s">
        <v>52278</v>
      </c>
      <c r="K2311" t="s">
        <v>52279</v>
      </c>
      <c r="L2311" t="s">
        <v>52280</v>
      </c>
      <c r="M2311" t="s">
        <v>52281</v>
      </c>
      <c r="N2311" t="s">
        <v>52282</v>
      </c>
      <c r="O2311">
        <f>-571.763734144013 -19.1747624720444 -646.555278278114</f>
        <v>-1237.4937748941716</v>
      </c>
      <c r="P2311">
        <f>-543.47816544547 -25.4833132041379 -347.958319387372</f>
        <v>-916.91979803697996</v>
      </c>
      <c r="Q2311" t="s">
        <v>52283</v>
      </c>
      <c r="R2311" t="s">
        <v>52284</v>
      </c>
      <c r="S2311" t="s">
        <v>52285</v>
      </c>
      <c r="T2311" t="s">
        <v>52286</v>
      </c>
      <c r="U2311" t="s">
        <v>52287</v>
      </c>
      <c r="V2311" t="s">
        <v>52288</v>
      </c>
      <c r="W2311" t="s">
        <v>52289</v>
      </c>
      <c r="X2311" t="s">
        <v>52290</v>
      </c>
      <c r="Y2311" t="s">
        <v>52291</v>
      </c>
    </row>
    <row r="2312" spans="1:25" x14ac:dyDescent="0.3">
      <c r="A2312">
        <v>115550</v>
      </c>
      <c r="B2312" t="s">
        <v>52292</v>
      </c>
      <c r="C2312" t="s">
        <v>52293</v>
      </c>
      <c r="D2312" t="s">
        <v>52294</v>
      </c>
      <c r="E2312" t="s">
        <v>52295</v>
      </c>
      <c r="F2312" t="s">
        <v>52296</v>
      </c>
      <c r="G2312" t="s">
        <v>52297</v>
      </c>
      <c r="H2312" t="s">
        <v>52298</v>
      </c>
      <c r="I2312" t="s">
        <v>52299</v>
      </c>
      <c r="J2312" t="s">
        <v>52300</v>
      </c>
      <c r="K2312" t="s">
        <v>52301</v>
      </c>
      <c r="L2312" t="s">
        <v>52302</v>
      </c>
      <c r="M2312" t="s">
        <v>52303</v>
      </c>
      <c r="N2312" t="s">
        <v>52304</v>
      </c>
      <c r="O2312">
        <f>-571.24245963235 -20.0229324836887 -646.482410851802</f>
        <v>-1237.7478029678407</v>
      </c>
      <c r="P2312">
        <f>-543.203752686871 -26.0421274909604 -347.85627686959</f>
        <v>-917.10215704742131</v>
      </c>
      <c r="Q2312" t="s">
        <v>52305</v>
      </c>
      <c r="R2312" t="s">
        <v>52306</v>
      </c>
      <c r="S2312" t="s">
        <v>52307</v>
      </c>
      <c r="T2312" t="s">
        <v>52308</v>
      </c>
      <c r="U2312" t="s">
        <v>52309</v>
      </c>
      <c r="V2312" t="s">
        <v>52310</v>
      </c>
      <c r="W2312" t="s">
        <v>52311</v>
      </c>
      <c r="X2312" t="s">
        <v>52312</v>
      </c>
      <c r="Y2312" t="s">
        <v>52313</v>
      </c>
    </row>
    <row r="2313" spans="1:25" x14ac:dyDescent="0.3">
      <c r="A2313">
        <v>115600</v>
      </c>
      <c r="B2313" t="s">
        <v>52314</v>
      </c>
      <c r="C2313" t="s">
        <v>52315</v>
      </c>
      <c r="D2313" t="s">
        <v>52316</v>
      </c>
      <c r="E2313" t="s">
        <v>52317</v>
      </c>
      <c r="F2313" t="s">
        <v>52318</v>
      </c>
      <c r="G2313" t="s">
        <v>52319</v>
      </c>
      <c r="H2313" t="s">
        <v>52320</v>
      </c>
      <c r="I2313" t="s">
        <v>52321</v>
      </c>
      <c r="J2313" t="s">
        <v>52322</v>
      </c>
      <c r="K2313" t="s">
        <v>52323</v>
      </c>
      <c r="L2313" t="s">
        <v>52324</v>
      </c>
      <c r="M2313" t="s">
        <v>52325</v>
      </c>
      <c r="N2313" t="s">
        <v>52326</v>
      </c>
      <c r="O2313">
        <f>-570.871120702107 -20.3856132344285 -646.32378721299</f>
        <v>-1237.5805211495256</v>
      </c>
      <c r="P2313">
        <f>-542.955169237279 -26.1341714598684 -347.680910430468</f>
        <v>-916.77025112761544</v>
      </c>
      <c r="Q2313" t="s">
        <v>52327</v>
      </c>
      <c r="R2313" t="s">
        <v>52328</v>
      </c>
      <c r="S2313" t="s">
        <v>52329</v>
      </c>
      <c r="T2313" t="s">
        <v>52330</v>
      </c>
      <c r="U2313" t="s">
        <v>52331</v>
      </c>
      <c r="V2313" t="s">
        <v>52332</v>
      </c>
      <c r="W2313" t="s">
        <v>52333</v>
      </c>
      <c r="X2313" t="s">
        <v>52334</v>
      </c>
      <c r="Y2313" t="s">
        <v>52335</v>
      </c>
    </row>
    <row r="2314" spans="1:25" x14ac:dyDescent="0.3">
      <c r="A2314">
        <v>115650</v>
      </c>
      <c r="B2314" t="s">
        <v>52336</v>
      </c>
      <c r="C2314" t="s">
        <v>52337</v>
      </c>
      <c r="D2314" t="s">
        <v>52338</v>
      </c>
      <c r="E2314" t="s">
        <v>52339</v>
      </c>
      <c r="F2314" t="s">
        <v>52340</v>
      </c>
      <c r="G2314" t="s">
        <v>52341</v>
      </c>
      <c r="H2314" t="s">
        <v>52342</v>
      </c>
      <c r="I2314" t="s">
        <v>52343</v>
      </c>
      <c r="J2314" t="s">
        <v>52344</v>
      </c>
      <c r="K2314" t="s">
        <v>52345</v>
      </c>
      <c r="L2314" t="s">
        <v>52346</v>
      </c>
      <c r="M2314" t="s">
        <v>52347</v>
      </c>
      <c r="N2314" t="s">
        <v>52348</v>
      </c>
      <c r="O2314">
        <f>-569.591097146758 -21.1857357958827 -645.978528376753</f>
        <v>-1236.7553613193936</v>
      </c>
      <c r="P2314">
        <f>-542.314088771137 -26.9078720166372 -347.27597201812</f>
        <v>-916.49793280589415</v>
      </c>
      <c r="Q2314" t="s">
        <v>52349</v>
      </c>
      <c r="R2314" t="s">
        <v>52350</v>
      </c>
      <c r="S2314" t="s">
        <v>52351</v>
      </c>
      <c r="T2314" t="s">
        <v>52352</v>
      </c>
      <c r="U2314" t="s">
        <v>52353</v>
      </c>
      <c r="V2314" t="s">
        <v>52354</v>
      </c>
      <c r="W2314" t="s">
        <v>52355</v>
      </c>
      <c r="X2314" t="s">
        <v>52356</v>
      </c>
      <c r="Y2314" t="s">
        <v>52357</v>
      </c>
    </row>
    <row r="2315" spans="1:25" x14ac:dyDescent="0.3">
      <c r="A2315">
        <v>115700</v>
      </c>
      <c r="B2315" t="s">
        <v>52358</v>
      </c>
      <c r="C2315" t="s">
        <v>52359</v>
      </c>
      <c r="D2315" t="s">
        <v>52360</v>
      </c>
      <c r="E2315" t="s">
        <v>52361</v>
      </c>
      <c r="F2315" t="s">
        <v>52362</v>
      </c>
      <c r="G2315" t="s">
        <v>52363</v>
      </c>
      <c r="H2315" t="s">
        <v>52364</v>
      </c>
      <c r="I2315" t="s">
        <v>52365</v>
      </c>
      <c r="J2315" t="s">
        <v>52366</v>
      </c>
      <c r="K2315" t="s">
        <v>52367</v>
      </c>
      <c r="L2315" t="s">
        <v>52368</v>
      </c>
      <c r="M2315" t="s">
        <v>52369</v>
      </c>
      <c r="N2315" t="s">
        <v>52370</v>
      </c>
      <c r="O2315">
        <f>-568.804776886577 -21.4535829823215 -645.853336948376</f>
        <v>-1236.1116968172744</v>
      </c>
      <c r="P2315">
        <f>-541.948167473312 -27.1511208159873 -347.112255077188</f>
        <v>-916.21154336648726</v>
      </c>
      <c r="Q2315" t="s">
        <v>52371</v>
      </c>
      <c r="R2315" t="s">
        <v>52372</v>
      </c>
      <c r="S2315" t="s">
        <v>52373</v>
      </c>
      <c r="T2315" t="s">
        <v>52374</v>
      </c>
      <c r="U2315" t="s">
        <v>52375</v>
      </c>
      <c r="V2315" t="s">
        <v>52376</v>
      </c>
      <c r="W2315" t="s">
        <v>52377</v>
      </c>
      <c r="X2315" t="s">
        <v>52378</v>
      </c>
      <c r="Y2315" t="s">
        <v>52379</v>
      </c>
    </row>
    <row r="2316" spans="1:25" x14ac:dyDescent="0.3">
      <c r="A2316">
        <v>115750</v>
      </c>
      <c r="B2316" t="s">
        <v>52380</v>
      </c>
      <c r="C2316" t="s">
        <v>52381</v>
      </c>
      <c r="D2316" t="s">
        <v>52382</v>
      </c>
      <c r="E2316" t="s">
        <v>52383</v>
      </c>
      <c r="F2316" t="s">
        <v>52384</v>
      </c>
      <c r="G2316" t="s">
        <v>52385</v>
      </c>
      <c r="H2316" t="s">
        <v>52386</v>
      </c>
      <c r="I2316" t="s">
        <v>52387</v>
      </c>
      <c r="J2316" t="s">
        <v>52388</v>
      </c>
      <c r="K2316" t="s">
        <v>52389</v>
      </c>
      <c r="L2316" t="s">
        <v>52390</v>
      </c>
      <c r="M2316" t="s">
        <v>52391</v>
      </c>
      <c r="N2316" t="s">
        <v>52392</v>
      </c>
      <c r="O2316">
        <f>-567.219046112724 -22.2013988409669 -645.54679487592</f>
        <v>-1234.9672398296109</v>
      </c>
      <c r="P2316">
        <f>-541.647914441689 -27.6002057521769 -346.687448342712</f>
        <v>-915.93556853657788</v>
      </c>
      <c r="Q2316" t="s">
        <v>52393</v>
      </c>
      <c r="R2316" t="s">
        <v>52394</v>
      </c>
      <c r="S2316" t="s">
        <v>52395</v>
      </c>
      <c r="T2316" t="s">
        <v>52396</v>
      </c>
      <c r="U2316" t="s">
        <v>52397</v>
      </c>
      <c r="V2316" t="s">
        <v>52398</v>
      </c>
      <c r="W2316" t="s">
        <v>52399</v>
      </c>
      <c r="X2316" t="s">
        <v>52400</v>
      </c>
      <c r="Y2316" t="s">
        <v>52401</v>
      </c>
    </row>
    <row r="2317" spans="1:25" x14ac:dyDescent="0.3">
      <c r="A2317">
        <v>115800</v>
      </c>
      <c r="B2317" t="s">
        <v>52402</v>
      </c>
      <c r="C2317" t="s">
        <v>52403</v>
      </c>
      <c r="D2317" t="s">
        <v>52404</v>
      </c>
      <c r="E2317" t="s">
        <v>52405</v>
      </c>
      <c r="F2317" t="s">
        <v>52406</v>
      </c>
      <c r="G2317" t="s">
        <v>52407</v>
      </c>
      <c r="H2317" t="s">
        <v>52408</v>
      </c>
      <c r="I2317" t="s">
        <v>52409</v>
      </c>
      <c r="J2317" t="s">
        <v>52410</v>
      </c>
      <c r="K2317" t="s">
        <v>52411</v>
      </c>
      <c r="L2317" t="s">
        <v>52412</v>
      </c>
      <c r="M2317" t="s">
        <v>52413</v>
      </c>
      <c r="N2317" t="s">
        <v>52414</v>
      </c>
      <c r="O2317">
        <f>-566.409010378794 -22.7203508166047 -645.307316509025</f>
        <v>-1234.4366777044238</v>
      </c>
      <c r="P2317">
        <f>-541.415768816824 -27.8924499152863 -346.395068798494</f>
        <v>-915.70328753060426</v>
      </c>
      <c r="Q2317" t="s">
        <v>52415</v>
      </c>
      <c r="R2317" t="s">
        <v>52416</v>
      </c>
      <c r="S2317" t="s">
        <v>52417</v>
      </c>
      <c r="T2317" t="s">
        <v>52418</v>
      </c>
      <c r="U2317" t="s">
        <v>52419</v>
      </c>
      <c r="V2317" t="s">
        <v>52420</v>
      </c>
      <c r="W2317" t="s">
        <v>52421</v>
      </c>
      <c r="X2317" t="s">
        <v>52422</v>
      </c>
      <c r="Y2317" t="s">
        <v>52423</v>
      </c>
    </row>
    <row r="2318" spans="1:25" x14ac:dyDescent="0.3">
      <c r="A2318">
        <v>115850</v>
      </c>
      <c r="B2318" t="s">
        <v>52424</v>
      </c>
      <c r="C2318" t="s">
        <v>52425</v>
      </c>
      <c r="D2318" t="s">
        <v>52426</v>
      </c>
      <c r="E2318" t="s">
        <v>52427</v>
      </c>
      <c r="F2318" t="s">
        <v>52428</v>
      </c>
      <c r="G2318" t="s">
        <v>52429</v>
      </c>
      <c r="H2318" t="s">
        <v>52430</v>
      </c>
      <c r="I2318" t="s">
        <v>52431</v>
      </c>
      <c r="J2318" t="s">
        <v>52432</v>
      </c>
      <c r="K2318" t="s">
        <v>52433</v>
      </c>
      <c r="L2318" t="s">
        <v>52434</v>
      </c>
      <c r="M2318" t="s">
        <v>52435</v>
      </c>
      <c r="N2318" t="s">
        <v>52436</v>
      </c>
      <c r="O2318">
        <f>-565.714037260351 -23.2263068130255 -645.112274206329</f>
        <v>-1234.0526182797055</v>
      </c>
      <c r="P2318">
        <f>-541.085839745291 -28.5099691991702 -346.171718424258</f>
        <v>-915.76752736871913</v>
      </c>
      <c r="Q2318" t="s">
        <v>52437</v>
      </c>
      <c r="R2318" t="s">
        <v>52438</v>
      </c>
      <c r="S2318" t="s">
        <v>52439</v>
      </c>
      <c r="T2318" t="s">
        <v>52440</v>
      </c>
      <c r="U2318" t="s">
        <v>52441</v>
      </c>
      <c r="V2318" t="s">
        <v>52442</v>
      </c>
      <c r="W2318" t="s">
        <v>52443</v>
      </c>
      <c r="X2318" t="s">
        <v>52444</v>
      </c>
      <c r="Y2318" t="s">
        <v>52445</v>
      </c>
    </row>
    <row r="2319" spans="1:25" x14ac:dyDescent="0.3">
      <c r="A2319">
        <v>115900</v>
      </c>
      <c r="B2319" t="s">
        <v>52446</v>
      </c>
      <c r="C2319" t="s">
        <v>52447</v>
      </c>
      <c r="D2319" t="s">
        <v>52448</v>
      </c>
      <c r="E2319" t="s">
        <v>52449</v>
      </c>
      <c r="F2319" t="s">
        <v>52450</v>
      </c>
      <c r="G2319" t="s">
        <v>52451</v>
      </c>
      <c r="H2319" t="s">
        <v>52452</v>
      </c>
      <c r="I2319" t="s">
        <v>52453</v>
      </c>
      <c r="J2319" t="s">
        <v>52454</v>
      </c>
      <c r="K2319" t="s">
        <v>52455</v>
      </c>
      <c r="L2319" t="s">
        <v>52456</v>
      </c>
      <c r="M2319" t="s">
        <v>52457</v>
      </c>
      <c r="N2319" t="s">
        <v>52458</v>
      </c>
      <c r="O2319">
        <f>-564.443067557611 -23.948456857745 -644.900313776625</f>
        <v>-1233.291838191981</v>
      </c>
      <c r="P2319">
        <f>-540.460055645896 -29.5318126111538 -345.912669890478</f>
        <v>-915.90453814752777</v>
      </c>
      <c r="Q2319" t="s">
        <v>52459</v>
      </c>
      <c r="R2319" t="s">
        <v>52460</v>
      </c>
      <c r="S2319" t="s">
        <v>52461</v>
      </c>
      <c r="T2319" t="s">
        <v>52462</v>
      </c>
      <c r="U2319" t="s">
        <v>52463</v>
      </c>
      <c r="V2319" t="s">
        <v>52464</v>
      </c>
      <c r="W2319" t="s">
        <v>52465</v>
      </c>
      <c r="X2319" t="s">
        <v>52466</v>
      </c>
      <c r="Y2319" t="s">
        <v>52467</v>
      </c>
    </row>
    <row r="2320" spans="1:25" x14ac:dyDescent="0.3">
      <c r="A2320">
        <v>115950</v>
      </c>
      <c r="B2320" t="s">
        <v>52468</v>
      </c>
      <c r="C2320" t="s">
        <v>52469</v>
      </c>
      <c r="D2320" t="s">
        <v>52470</v>
      </c>
      <c r="E2320" t="s">
        <v>52471</v>
      </c>
      <c r="F2320" t="s">
        <v>52472</v>
      </c>
      <c r="G2320" t="s">
        <v>52473</v>
      </c>
      <c r="H2320" t="s">
        <v>52474</v>
      </c>
      <c r="I2320" t="s">
        <v>52475</v>
      </c>
      <c r="J2320" t="s">
        <v>52476</v>
      </c>
      <c r="K2320" t="s">
        <v>52477</v>
      </c>
      <c r="L2320" t="s">
        <v>52478</v>
      </c>
      <c r="M2320" t="s">
        <v>52479</v>
      </c>
      <c r="N2320" t="s">
        <v>52480</v>
      </c>
      <c r="O2320">
        <f>-562.721516876037 -24.3891814616579 -644.866871138085</f>
        <v>-1231.97756947578</v>
      </c>
      <c r="P2320">
        <f>-539.502487867432 -30.0830598794007 -345.820998940092</f>
        <v>-915.40654668692468</v>
      </c>
      <c r="Q2320" t="s">
        <v>52481</v>
      </c>
      <c r="R2320" t="s">
        <v>52482</v>
      </c>
      <c r="S2320" t="s">
        <v>52483</v>
      </c>
      <c r="T2320" t="s">
        <v>52484</v>
      </c>
      <c r="U2320" t="s">
        <v>52485</v>
      </c>
      <c r="V2320" t="s">
        <v>52486</v>
      </c>
      <c r="W2320" t="s">
        <v>52487</v>
      </c>
      <c r="X2320" t="s">
        <v>52488</v>
      </c>
      <c r="Y2320" t="s">
        <v>52489</v>
      </c>
    </row>
    <row r="2321" spans="1:25" x14ac:dyDescent="0.3">
      <c r="A2321">
        <v>116000</v>
      </c>
      <c r="B2321" t="s">
        <v>52490</v>
      </c>
      <c r="C2321" t="s">
        <v>52491</v>
      </c>
      <c r="D2321" t="s">
        <v>52492</v>
      </c>
      <c r="E2321" t="s">
        <v>52493</v>
      </c>
      <c r="F2321" t="s">
        <v>52494</v>
      </c>
      <c r="G2321" t="s">
        <v>52495</v>
      </c>
      <c r="H2321" t="s">
        <v>52496</v>
      </c>
      <c r="I2321" t="s">
        <v>52497</v>
      </c>
      <c r="J2321" t="s">
        <v>52498</v>
      </c>
      <c r="K2321" t="s">
        <v>52499</v>
      </c>
      <c r="L2321" t="s">
        <v>52500</v>
      </c>
      <c r="M2321" t="s">
        <v>52501</v>
      </c>
      <c r="N2321" t="s">
        <v>52502</v>
      </c>
      <c r="O2321">
        <f>-561.733034544768 -24.7596483462053 -644.774584609054</f>
        <v>-1231.2672675000272</v>
      </c>
      <c r="P2321">
        <f>-539.244669845855 -30.4300932365938 -345.672352695431</f>
        <v>-915.34711577787994</v>
      </c>
      <c r="Q2321" t="s">
        <v>52503</v>
      </c>
      <c r="R2321" t="s">
        <v>52504</v>
      </c>
      <c r="S2321" t="s">
        <v>52505</v>
      </c>
      <c r="T2321" t="s">
        <v>52506</v>
      </c>
      <c r="U2321" t="s">
        <v>52507</v>
      </c>
      <c r="V2321" t="s">
        <v>52508</v>
      </c>
      <c r="W2321" t="s">
        <v>52509</v>
      </c>
      <c r="X2321" t="s">
        <v>52510</v>
      </c>
      <c r="Y2321" t="s">
        <v>52511</v>
      </c>
    </row>
    <row r="2322" spans="1:25" x14ac:dyDescent="0.3">
      <c r="A2322">
        <v>116050</v>
      </c>
      <c r="B2322" t="s">
        <v>52512</v>
      </c>
      <c r="C2322" t="s">
        <v>52513</v>
      </c>
      <c r="D2322" t="s">
        <v>52514</v>
      </c>
      <c r="E2322" t="s">
        <v>52515</v>
      </c>
      <c r="F2322" t="s">
        <v>52516</v>
      </c>
      <c r="G2322" t="s">
        <v>52517</v>
      </c>
      <c r="H2322" t="s">
        <v>52518</v>
      </c>
      <c r="I2322" t="s">
        <v>52519</v>
      </c>
      <c r="J2322" t="s">
        <v>52520</v>
      </c>
      <c r="K2322" t="s">
        <v>52521</v>
      </c>
      <c r="L2322" t="s">
        <v>52522</v>
      </c>
      <c r="M2322" t="s">
        <v>52523</v>
      </c>
      <c r="N2322" t="s">
        <v>52524</v>
      </c>
      <c r="O2322">
        <f>-560.488014028461 -25.3516405749065 -644.401172137067</f>
        <v>-1230.2408267404344</v>
      </c>
      <c r="P2322">
        <f>-538.900646035802 -30.3800588302065 -345.221062424011</f>
        <v>-914.50176729001942</v>
      </c>
      <c r="Q2322" t="s">
        <v>52525</v>
      </c>
      <c r="R2322" t="s">
        <v>52526</v>
      </c>
      <c r="S2322" t="s">
        <v>52527</v>
      </c>
      <c r="T2322" t="s">
        <v>52528</v>
      </c>
      <c r="U2322" t="s">
        <v>52529</v>
      </c>
      <c r="V2322" t="s">
        <v>52530</v>
      </c>
      <c r="W2322" t="s">
        <v>52531</v>
      </c>
      <c r="X2322" t="s">
        <v>52532</v>
      </c>
      <c r="Y2322" t="s">
        <v>52533</v>
      </c>
    </row>
    <row r="2323" spans="1:25" x14ac:dyDescent="0.3">
      <c r="A2323">
        <v>116100</v>
      </c>
      <c r="B2323" t="s">
        <v>52534</v>
      </c>
      <c r="C2323" t="s">
        <v>52535</v>
      </c>
      <c r="D2323" t="s">
        <v>52536</v>
      </c>
      <c r="E2323" t="s">
        <v>52537</v>
      </c>
      <c r="F2323" t="s">
        <v>52538</v>
      </c>
      <c r="G2323" t="s">
        <v>52539</v>
      </c>
      <c r="H2323" t="s">
        <v>52540</v>
      </c>
      <c r="I2323" t="s">
        <v>52541</v>
      </c>
      <c r="J2323" t="s">
        <v>52542</v>
      </c>
      <c r="K2323" t="s">
        <v>52543</v>
      </c>
      <c r="L2323" t="s">
        <v>52544</v>
      </c>
      <c r="M2323" t="s">
        <v>52545</v>
      </c>
      <c r="N2323" t="s">
        <v>52546</v>
      </c>
      <c r="O2323">
        <f>-560.188206306362 -25.2551171501116 -644.215582309676</f>
        <v>-1229.6589057661495</v>
      </c>
      <c r="P2323">
        <f>-538.662062081044 -29.8528038760751 -345.024177227249</f>
        <v>-913.53904318436821</v>
      </c>
      <c r="Q2323" t="s">
        <v>52547</v>
      </c>
      <c r="R2323" t="s">
        <v>52548</v>
      </c>
      <c r="S2323" t="s">
        <v>52549</v>
      </c>
      <c r="T2323" t="s">
        <v>52550</v>
      </c>
      <c r="U2323" t="s">
        <v>52551</v>
      </c>
      <c r="V2323" t="s">
        <v>52552</v>
      </c>
      <c r="W2323" t="s">
        <v>52553</v>
      </c>
      <c r="X2323" t="s">
        <v>52554</v>
      </c>
      <c r="Y2323" t="s">
        <v>52555</v>
      </c>
    </row>
    <row r="2324" spans="1:25" x14ac:dyDescent="0.3">
      <c r="A2324">
        <v>116150</v>
      </c>
      <c r="B2324" t="s">
        <v>52556</v>
      </c>
      <c r="C2324" t="s">
        <v>52557</v>
      </c>
      <c r="D2324" t="s">
        <v>52558</v>
      </c>
      <c r="E2324" t="s">
        <v>52559</v>
      </c>
      <c r="F2324" t="s">
        <v>52560</v>
      </c>
      <c r="G2324" t="s">
        <v>52561</v>
      </c>
      <c r="H2324" t="s">
        <v>52562</v>
      </c>
      <c r="I2324" t="s">
        <v>52563</v>
      </c>
      <c r="J2324" t="s">
        <v>52564</v>
      </c>
      <c r="K2324" t="s">
        <v>52565</v>
      </c>
      <c r="L2324" t="s">
        <v>52566</v>
      </c>
      <c r="M2324" t="s">
        <v>52567</v>
      </c>
      <c r="N2324" t="s">
        <v>52568</v>
      </c>
      <c r="O2324">
        <f>-559.875479110435 -24.9968838803593 -643.803347043422</f>
        <v>-1228.6757100342163</v>
      </c>
      <c r="P2324">
        <f>-538.334941599436 -28.8531167229664 -344.602565938585</f>
        <v>-911.79062426098744</v>
      </c>
      <c r="Q2324" t="s">
        <v>52569</v>
      </c>
      <c r="R2324" t="s">
        <v>52570</v>
      </c>
      <c r="S2324" t="s">
        <v>52571</v>
      </c>
      <c r="T2324" t="s">
        <v>52572</v>
      </c>
      <c r="U2324" t="s">
        <v>52573</v>
      </c>
      <c r="V2324" t="s">
        <v>52574</v>
      </c>
      <c r="W2324" t="s">
        <v>52575</v>
      </c>
      <c r="X2324" t="s">
        <v>52576</v>
      </c>
      <c r="Y2324" t="s">
        <v>52577</v>
      </c>
    </row>
    <row r="2325" spans="1:25" x14ac:dyDescent="0.3">
      <c r="A2325">
        <v>116200</v>
      </c>
      <c r="B2325" t="s">
        <v>52578</v>
      </c>
      <c r="C2325" t="s">
        <v>52579</v>
      </c>
      <c r="D2325" t="s">
        <v>52580</v>
      </c>
      <c r="E2325" t="s">
        <v>52581</v>
      </c>
      <c r="F2325" t="s">
        <v>52582</v>
      </c>
      <c r="G2325" t="s">
        <v>52583</v>
      </c>
      <c r="H2325" t="s">
        <v>52584</v>
      </c>
      <c r="I2325" t="s">
        <v>52585</v>
      </c>
      <c r="J2325" t="s">
        <v>52586</v>
      </c>
      <c r="K2325" t="s">
        <v>52587</v>
      </c>
      <c r="L2325" t="s">
        <v>52588</v>
      </c>
      <c r="M2325" t="s">
        <v>52589</v>
      </c>
      <c r="N2325" t="s">
        <v>52590</v>
      </c>
      <c r="O2325">
        <f>-560.051344924272 -24.9611328210053 -643.483702496323</f>
        <v>-1228.4961802416003</v>
      </c>
      <c r="P2325">
        <f>-538.453097160291 -28.3179757444118 -344.281001228016</f>
        <v>-911.05207413271887</v>
      </c>
      <c r="Q2325" t="s">
        <v>52591</v>
      </c>
      <c r="R2325" t="s">
        <v>52592</v>
      </c>
      <c r="S2325" t="s">
        <v>52593</v>
      </c>
      <c r="T2325" t="s">
        <v>52594</v>
      </c>
      <c r="U2325" t="s">
        <v>52595</v>
      </c>
      <c r="V2325" t="s">
        <v>52596</v>
      </c>
      <c r="W2325" t="s">
        <v>52597</v>
      </c>
      <c r="X2325" t="s">
        <v>52598</v>
      </c>
      <c r="Y2325" t="s">
        <v>52599</v>
      </c>
    </row>
    <row r="2326" spans="1:25" x14ac:dyDescent="0.3">
      <c r="A2326">
        <v>116250</v>
      </c>
      <c r="B2326" t="s">
        <v>52600</v>
      </c>
      <c r="C2326" t="s">
        <v>52601</v>
      </c>
      <c r="D2326" t="s">
        <v>52602</v>
      </c>
      <c r="E2326" t="s">
        <v>52603</v>
      </c>
      <c r="F2326" t="s">
        <v>52604</v>
      </c>
      <c r="G2326" t="s">
        <v>52605</v>
      </c>
      <c r="H2326" t="s">
        <v>52606</v>
      </c>
      <c r="I2326" t="s">
        <v>52607</v>
      </c>
      <c r="J2326" t="s">
        <v>52608</v>
      </c>
      <c r="K2326" t="s">
        <v>52609</v>
      </c>
      <c r="L2326" t="s">
        <v>52610</v>
      </c>
      <c r="M2326" t="s">
        <v>52611</v>
      </c>
      <c r="N2326" t="s">
        <v>52612</v>
      </c>
      <c r="O2326">
        <f>-561.132578100863 -24.8723621233144 -642.880312772404</f>
        <v>-1228.8852529965814</v>
      </c>
      <c r="P2326">
        <f>-538.885377905801 -27.8589083492807 -343.721301023768</f>
        <v>-910.46558727884963</v>
      </c>
      <c r="Q2326" t="s">
        <v>52613</v>
      </c>
      <c r="R2326" t="s">
        <v>52614</v>
      </c>
      <c r="S2326" t="s">
        <v>52615</v>
      </c>
      <c r="T2326" t="s">
        <v>52616</v>
      </c>
      <c r="U2326" t="s">
        <v>52617</v>
      </c>
      <c r="V2326" t="s">
        <v>52618</v>
      </c>
      <c r="W2326" t="s">
        <v>52619</v>
      </c>
      <c r="X2326" t="s">
        <v>52620</v>
      </c>
      <c r="Y2326" t="s">
        <v>52621</v>
      </c>
    </row>
    <row r="2327" spans="1:25" x14ac:dyDescent="0.3">
      <c r="A2327">
        <v>116300</v>
      </c>
      <c r="B2327" t="s">
        <v>52622</v>
      </c>
      <c r="C2327" t="s">
        <v>52623</v>
      </c>
      <c r="D2327" t="s">
        <v>52624</v>
      </c>
      <c r="E2327" t="s">
        <v>52625</v>
      </c>
      <c r="F2327" t="s">
        <v>52626</v>
      </c>
      <c r="G2327" t="s">
        <v>52627</v>
      </c>
      <c r="H2327" t="s">
        <v>52628</v>
      </c>
      <c r="I2327" t="s">
        <v>52629</v>
      </c>
      <c r="J2327" t="s">
        <v>52630</v>
      </c>
      <c r="K2327" t="s">
        <v>52631</v>
      </c>
      <c r="L2327" t="s">
        <v>52632</v>
      </c>
      <c r="M2327" t="s">
        <v>52633</v>
      </c>
      <c r="N2327" t="s">
        <v>52634</v>
      </c>
      <c r="O2327">
        <f>-561.901564929557 -24.8466903781332 -642.632432548344</f>
        <v>-1229.3806878560342</v>
      </c>
      <c r="P2327">
        <f>-539.677662778196 -27.0852915556263 -343.465085473364</f>
        <v>-910.22803980718641</v>
      </c>
      <c r="Q2327" t="s">
        <v>52635</v>
      </c>
      <c r="R2327" t="s">
        <v>52636</v>
      </c>
      <c r="S2327" t="s">
        <v>52637</v>
      </c>
      <c r="T2327" t="s">
        <v>52638</v>
      </c>
      <c r="U2327" t="s">
        <v>52639</v>
      </c>
      <c r="V2327" t="s">
        <v>52640</v>
      </c>
      <c r="W2327" t="s">
        <v>52641</v>
      </c>
      <c r="X2327" t="s">
        <v>52642</v>
      </c>
      <c r="Y2327" t="s">
        <v>52643</v>
      </c>
    </row>
    <row r="2328" spans="1:25" x14ac:dyDescent="0.3">
      <c r="A2328">
        <v>116350</v>
      </c>
      <c r="B2328" t="s">
        <v>52644</v>
      </c>
      <c r="C2328" t="s">
        <v>52645</v>
      </c>
      <c r="D2328" t="s">
        <v>52646</v>
      </c>
      <c r="E2328" t="s">
        <v>52647</v>
      </c>
      <c r="F2328" t="s">
        <v>52648</v>
      </c>
      <c r="G2328" t="s">
        <v>52649</v>
      </c>
      <c r="H2328" t="s">
        <v>52650</v>
      </c>
      <c r="I2328" t="s">
        <v>52651</v>
      </c>
      <c r="J2328" t="s">
        <v>52652</v>
      </c>
      <c r="K2328" t="s">
        <v>52653</v>
      </c>
      <c r="L2328" t="s">
        <v>52654</v>
      </c>
      <c r="M2328" t="s">
        <v>52655</v>
      </c>
      <c r="N2328" t="s">
        <v>52656</v>
      </c>
      <c r="O2328">
        <f>-562.589525883937 -25.1429948108878 -642.293141340576</f>
        <v>-1230.0256620354007</v>
      </c>
      <c r="P2328">
        <f>-540.910765193116 -26.5449137352921 -343.080619910909</f>
        <v>-910.53629883931717</v>
      </c>
      <c r="Q2328" t="s">
        <v>52657</v>
      </c>
      <c r="R2328" t="s">
        <v>52658</v>
      </c>
      <c r="S2328" t="s">
        <v>52659</v>
      </c>
      <c r="T2328" t="s">
        <v>52660</v>
      </c>
      <c r="U2328" t="s">
        <v>52661</v>
      </c>
      <c r="V2328" t="s">
        <v>52662</v>
      </c>
      <c r="W2328" t="s">
        <v>52663</v>
      </c>
      <c r="X2328" t="s">
        <v>52664</v>
      </c>
      <c r="Y2328" t="s">
        <v>52665</v>
      </c>
    </row>
    <row r="2329" spans="1:25" x14ac:dyDescent="0.3">
      <c r="A2329">
        <v>116400</v>
      </c>
      <c r="B2329" t="s">
        <v>52666</v>
      </c>
      <c r="C2329" t="s">
        <v>52667</v>
      </c>
      <c r="D2329" t="s">
        <v>52668</v>
      </c>
      <c r="E2329" t="s">
        <v>52669</v>
      </c>
      <c r="F2329" t="s">
        <v>52670</v>
      </c>
      <c r="G2329" t="s">
        <v>52671</v>
      </c>
      <c r="H2329" t="s">
        <v>52672</v>
      </c>
      <c r="I2329" t="s">
        <v>52673</v>
      </c>
      <c r="J2329" t="s">
        <v>52674</v>
      </c>
      <c r="K2329" t="s">
        <v>52675</v>
      </c>
      <c r="L2329" t="s">
        <v>52676</v>
      </c>
      <c r="M2329" t="s">
        <v>52677</v>
      </c>
      <c r="N2329" t="s">
        <v>52678</v>
      </c>
      <c r="O2329">
        <f>-564.228680528824 -26.200465568108 -641.143286320616</f>
        <v>-1231.572432417548</v>
      </c>
      <c r="P2329">
        <f>-543.646673913266 -25.9512998270718 -341.85015374299</f>
        <v>-911.44812748332788</v>
      </c>
      <c r="Q2329" t="s">
        <v>52679</v>
      </c>
      <c r="R2329" t="s">
        <v>52680</v>
      </c>
      <c r="S2329" t="s">
        <v>52681</v>
      </c>
      <c r="T2329" t="s">
        <v>52682</v>
      </c>
      <c r="U2329" t="s">
        <v>52683</v>
      </c>
      <c r="V2329" t="s">
        <v>52684</v>
      </c>
      <c r="W2329" t="s">
        <v>52685</v>
      </c>
      <c r="X2329" t="s">
        <v>52686</v>
      </c>
      <c r="Y2329" t="s">
        <v>52687</v>
      </c>
    </row>
    <row r="2330" spans="1:25" x14ac:dyDescent="0.3">
      <c r="A2330">
        <v>116450</v>
      </c>
      <c r="B2330" t="s">
        <v>52688</v>
      </c>
      <c r="C2330" t="s">
        <v>52689</v>
      </c>
      <c r="D2330" t="s">
        <v>52690</v>
      </c>
      <c r="E2330" t="s">
        <v>52691</v>
      </c>
      <c r="F2330" t="s">
        <v>52692</v>
      </c>
      <c r="G2330" t="s">
        <v>52693</v>
      </c>
      <c r="H2330" t="s">
        <v>52694</v>
      </c>
      <c r="I2330" t="s">
        <v>52695</v>
      </c>
      <c r="J2330" t="s">
        <v>52696</v>
      </c>
      <c r="K2330" t="s">
        <v>52697</v>
      </c>
      <c r="L2330" t="s">
        <v>52698</v>
      </c>
      <c r="M2330" t="s">
        <v>52699</v>
      </c>
      <c r="N2330" t="s">
        <v>52700</v>
      </c>
      <c r="O2330">
        <f>-566.514313541974 -26.5277368456259 -640.154222995638</f>
        <v>-1233.1962733832379</v>
      </c>
      <c r="P2330">
        <f>-545.648196293522 -25.0040986918511 -340.884536545551</f>
        <v>-911.53683153092413</v>
      </c>
      <c r="Q2330" t="s">
        <v>52701</v>
      </c>
      <c r="R2330" t="s">
        <v>52702</v>
      </c>
      <c r="S2330" t="s">
        <v>52703</v>
      </c>
      <c r="T2330" t="s">
        <v>52704</v>
      </c>
      <c r="U2330" t="s">
        <v>52705</v>
      </c>
      <c r="V2330" t="s">
        <v>52706</v>
      </c>
      <c r="W2330" t="s">
        <v>52707</v>
      </c>
      <c r="X2330" t="s">
        <v>52708</v>
      </c>
      <c r="Y2330" t="s">
        <v>52709</v>
      </c>
    </row>
    <row r="2331" spans="1:25" x14ac:dyDescent="0.3">
      <c r="A2331">
        <v>116500</v>
      </c>
      <c r="B2331" t="s">
        <v>52710</v>
      </c>
      <c r="C2331" t="s">
        <v>52711</v>
      </c>
      <c r="D2331" t="s">
        <v>52712</v>
      </c>
      <c r="E2331" t="s">
        <v>52713</v>
      </c>
      <c r="F2331" t="s">
        <v>52714</v>
      </c>
      <c r="G2331" t="s">
        <v>52715</v>
      </c>
      <c r="H2331" t="s">
        <v>52716</v>
      </c>
      <c r="I2331" t="s">
        <v>52717</v>
      </c>
      <c r="J2331" t="s">
        <v>52718</v>
      </c>
      <c r="K2331" t="s">
        <v>52719</v>
      </c>
      <c r="L2331" t="s">
        <v>52720</v>
      </c>
      <c r="M2331" t="s">
        <v>52721</v>
      </c>
      <c r="N2331" t="s">
        <v>52722</v>
      </c>
      <c r="O2331">
        <f>-567.329740204935 -26.7005899179501 -639.804572315693</f>
        <v>-1233.834902438578</v>
      </c>
      <c r="P2331">
        <f>-546.238603851409 -24.3846020052513 -340.555738177155</f>
        <v>-911.17894403381524</v>
      </c>
      <c r="Q2331" t="s">
        <v>52723</v>
      </c>
      <c r="R2331" t="s">
        <v>52724</v>
      </c>
      <c r="S2331" t="s">
        <v>52725</v>
      </c>
      <c r="T2331" t="s">
        <v>52726</v>
      </c>
      <c r="U2331" t="s">
        <v>52727</v>
      </c>
      <c r="V2331" t="s">
        <v>52728</v>
      </c>
      <c r="W2331" t="s">
        <v>52729</v>
      </c>
      <c r="X2331" t="s">
        <v>52730</v>
      </c>
      <c r="Y2331" t="s">
        <v>52731</v>
      </c>
    </row>
    <row r="2332" spans="1:25" x14ac:dyDescent="0.3">
      <c r="A2332">
        <v>116550</v>
      </c>
      <c r="B2332" t="s">
        <v>52732</v>
      </c>
      <c r="C2332" t="s">
        <v>52733</v>
      </c>
      <c r="D2332" t="s">
        <v>52734</v>
      </c>
      <c r="E2332" t="s">
        <v>52735</v>
      </c>
      <c r="F2332" t="s">
        <v>52736</v>
      </c>
      <c r="G2332" t="s">
        <v>52737</v>
      </c>
      <c r="H2332" t="s">
        <v>52738</v>
      </c>
      <c r="I2332" t="s">
        <v>52739</v>
      </c>
      <c r="J2332" t="s">
        <v>52740</v>
      </c>
      <c r="K2332" t="s">
        <v>52741</v>
      </c>
      <c r="L2332" t="s">
        <v>52742</v>
      </c>
      <c r="M2332" t="s">
        <v>52743</v>
      </c>
      <c r="N2332" t="s">
        <v>52744</v>
      </c>
      <c r="O2332">
        <f>-568.019601600793 -26.9524447555852 -639.480961553593</f>
        <v>-1234.4530079099713</v>
      </c>
      <c r="P2332">
        <f>-546.706665900038 -24.0799450154884 -340.252852410278</f>
        <v>-911.03946332580449</v>
      </c>
      <c r="Q2332" t="s">
        <v>52745</v>
      </c>
      <c r="R2332" t="s">
        <v>52746</v>
      </c>
      <c r="S2332" t="s">
        <v>52747</v>
      </c>
      <c r="T2332" t="s">
        <v>52748</v>
      </c>
      <c r="U2332" t="s">
        <v>52749</v>
      </c>
      <c r="V2332" t="s">
        <v>52750</v>
      </c>
      <c r="W2332" t="s">
        <v>52751</v>
      </c>
      <c r="X2332" t="s">
        <v>52752</v>
      </c>
      <c r="Y2332" t="s">
        <v>52753</v>
      </c>
    </row>
    <row r="2333" spans="1:25" x14ac:dyDescent="0.3">
      <c r="A2333">
        <v>116600</v>
      </c>
      <c r="B2333" t="s">
        <v>52754</v>
      </c>
      <c r="C2333" t="s">
        <v>52755</v>
      </c>
      <c r="D2333" t="s">
        <v>52756</v>
      </c>
      <c r="E2333" t="s">
        <v>52757</v>
      </c>
      <c r="F2333" t="s">
        <v>52758</v>
      </c>
      <c r="G2333" t="s">
        <v>52759</v>
      </c>
      <c r="H2333" t="s">
        <v>52760</v>
      </c>
      <c r="I2333" t="s">
        <v>52761</v>
      </c>
      <c r="J2333" t="s">
        <v>52762</v>
      </c>
      <c r="K2333" t="s">
        <v>52763</v>
      </c>
      <c r="L2333" t="s">
        <v>52764</v>
      </c>
      <c r="M2333" t="s">
        <v>52765</v>
      </c>
      <c r="N2333" t="s">
        <v>52766</v>
      </c>
      <c r="O2333">
        <f>-569.389194862284 -27.1499428529182 -639.036081685844</f>
        <v>-1235.5752194010461</v>
      </c>
      <c r="P2333">
        <f>-547.083609893595 -24.8480315703139 -339.875279866042</f>
        <v>-911.80692132995091</v>
      </c>
      <c r="Q2333" t="s">
        <v>52767</v>
      </c>
      <c r="R2333" t="s">
        <v>52768</v>
      </c>
      <c r="S2333" t="s">
        <v>52769</v>
      </c>
      <c r="T2333" t="s">
        <v>52770</v>
      </c>
      <c r="U2333" t="s">
        <v>52771</v>
      </c>
      <c r="V2333" t="s">
        <v>52772</v>
      </c>
      <c r="W2333" t="s">
        <v>52773</v>
      </c>
      <c r="X2333" t="s">
        <v>52774</v>
      </c>
      <c r="Y2333" t="s">
        <v>52775</v>
      </c>
    </row>
    <row r="2334" spans="1:25" x14ac:dyDescent="0.3">
      <c r="A2334">
        <v>116650</v>
      </c>
      <c r="B2334" t="s">
        <v>52776</v>
      </c>
      <c r="C2334" t="s">
        <v>52777</v>
      </c>
      <c r="D2334" t="s">
        <v>52778</v>
      </c>
      <c r="E2334" t="s">
        <v>52779</v>
      </c>
      <c r="F2334" t="s">
        <v>52780</v>
      </c>
      <c r="G2334" t="s">
        <v>52781</v>
      </c>
      <c r="H2334" t="s">
        <v>52782</v>
      </c>
      <c r="I2334" t="s">
        <v>52783</v>
      </c>
      <c r="J2334" t="s">
        <v>52784</v>
      </c>
      <c r="K2334" t="s">
        <v>52785</v>
      </c>
      <c r="L2334" t="s">
        <v>52786</v>
      </c>
      <c r="M2334" t="s">
        <v>52787</v>
      </c>
      <c r="N2334" t="s">
        <v>52788</v>
      </c>
      <c r="O2334">
        <f>-570.04847198056 -27.1673415766927 -638.990994102949</f>
        <v>-1236.2068076602018</v>
      </c>
      <c r="P2334">
        <f>-547.06290330432 -25.5204843967758 -339.87730361583</f>
        <v>-912.46069131692582</v>
      </c>
      <c r="Q2334" t="s">
        <v>52789</v>
      </c>
      <c r="R2334" t="s">
        <v>52790</v>
      </c>
      <c r="S2334" t="s">
        <v>52791</v>
      </c>
      <c r="T2334" t="s">
        <v>52792</v>
      </c>
      <c r="U2334" t="s">
        <v>52793</v>
      </c>
      <c r="V2334" t="s">
        <v>52794</v>
      </c>
      <c r="W2334" t="s">
        <v>52795</v>
      </c>
      <c r="X2334" t="s">
        <v>52796</v>
      </c>
      <c r="Y2334" t="s">
        <v>52797</v>
      </c>
    </row>
    <row r="2335" spans="1:25" x14ac:dyDescent="0.3">
      <c r="A2335">
        <v>116700</v>
      </c>
      <c r="B2335" t="s">
        <v>52798</v>
      </c>
      <c r="C2335" t="s">
        <v>52799</v>
      </c>
      <c r="D2335" t="s">
        <v>52800</v>
      </c>
      <c r="E2335" t="s">
        <v>52801</v>
      </c>
      <c r="F2335" t="s">
        <v>52802</v>
      </c>
      <c r="G2335" t="s">
        <v>52803</v>
      </c>
      <c r="H2335" t="s">
        <v>52804</v>
      </c>
      <c r="I2335" t="s">
        <v>52805</v>
      </c>
      <c r="J2335" t="s">
        <v>52806</v>
      </c>
      <c r="K2335" t="s">
        <v>52807</v>
      </c>
      <c r="L2335" t="s">
        <v>52808</v>
      </c>
      <c r="M2335" t="s">
        <v>52809</v>
      </c>
      <c r="N2335" t="s">
        <v>52810</v>
      </c>
      <c r="O2335">
        <f>-570.924260484829 -27.0326332847162 -639.203644204909</f>
        <v>-1237.1605379744542</v>
      </c>
      <c r="P2335">
        <f>-547.162216995846 -26.6502196604088 -340.146330944199</f>
        <v>-913.95876760045383</v>
      </c>
      <c r="Q2335" t="s">
        <v>52811</v>
      </c>
      <c r="R2335" t="s">
        <v>52812</v>
      </c>
      <c r="S2335" t="s">
        <v>52813</v>
      </c>
      <c r="T2335" t="s">
        <v>52814</v>
      </c>
      <c r="U2335" t="s">
        <v>52815</v>
      </c>
      <c r="V2335" t="s">
        <v>52816</v>
      </c>
      <c r="W2335" t="s">
        <v>52817</v>
      </c>
      <c r="X2335" t="s">
        <v>52818</v>
      </c>
      <c r="Y2335" t="s">
        <v>52819</v>
      </c>
    </row>
    <row r="2336" spans="1:25" x14ac:dyDescent="0.3">
      <c r="A2336">
        <v>116750</v>
      </c>
      <c r="B2336" t="s">
        <v>52820</v>
      </c>
      <c r="C2336" t="s">
        <v>52821</v>
      </c>
      <c r="D2336" t="s">
        <v>52822</v>
      </c>
      <c r="E2336" t="s">
        <v>52823</v>
      </c>
      <c r="F2336" t="s">
        <v>52824</v>
      </c>
      <c r="G2336" t="s">
        <v>52825</v>
      </c>
      <c r="H2336" t="s">
        <v>52826</v>
      </c>
      <c r="I2336" t="s">
        <v>52827</v>
      </c>
      <c r="J2336" t="s">
        <v>52828</v>
      </c>
      <c r="K2336" t="s">
        <v>52829</v>
      </c>
      <c r="L2336" t="s">
        <v>52830</v>
      </c>
      <c r="M2336" t="s">
        <v>52831</v>
      </c>
      <c r="N2336" t="s">
        <v>52832</v>
      </c>
      <c r="O2336">
        <f>-571.406069837195 -27.251581153758 -639.433767684434</f>
        <v>-1238.0914186753871</v>
      </c>
      <c r="P2336">
        <f>-547.654659573858 -28.2954881065077 -340.377306680731</f>
        <v>-916.32745436109667</v>
      </c>
      <c r="Q2336" t="s">
        <v>52833</v>
      </c>
      <c r="R2336" t="s">
        <v>52834</v>
      </c>
      <c r="S2336" t="s">
        <v>52835</v>
      </c>
      <c r="T2336" t="s">
        <v>52836</v>
      </c>
      <c r="U2336" t="s">
        <v>52837</v>
      </c>
      <c r="V2336" t="s">
        <v>52838</v>
      </c>
      <c r="W2336" t="s">
        <v>52839</v>
      </c>
      <c r="X2336" t="s">
        <v>52840</v>
      </c>
      <c r="Y2336" t="s">
        <v>52841</v>
      </c>
    </row>
    <row r="2337" spans="1:25" x14ac:dyDescent="0.3">
      <c r="A2337">
        <v>116800</v>
      </c>
      <c r="B2337" t="s">
        <v>52842</v>
      </c>
      <c r="C2337" t="s">
        <v>52843</v>
      </c>
      <c r="D2337" t="s">
        <v>52844</v>
      </c>
      <c r="E2337" t="s">
        <v>52845</v>
      </c>
      <c r="F2337" t="s">
        <v>52846</v>
      </c>
      <c r="G2337" t="s">
        <v>52847</v>
      </c>
      <c r="H2337" t="s">
        <v>52848</v>
      </c>
      <c r="I2337" t="s">
        <v>52849</v>
      </c>
      <c r="J2337" t="s">
        <v>52850</v>
      </c>
      <c r="K2337" t="s">
        <v>52851</v>
      </c>
      <c r="L2337" t="s">
        <v>52852</v>
      </c>
      <c r="M2337" t="s">
        <v>52853</v>
      </c>
      <c r="N2337" t="s">
        <v>52854</v>
      </c>
      <c r="O2337">
        <f>-571.793691856536 -27.3152190187936 -639.580437524054</f>
        <v>-1238.6893483993836</v>
      </c>
      <c r="P2337">
        <f>-547.832521744575 -29.4118916463519 -340.546292041367</f>
        <v>-917.79070543229398</v>
      </c>
      <c r="Q2337" t="s">
        <v>52855</v>
      </c>
      <c r="R2337" t="s">
        <v>52856</v>
      </c>
      <c r="S2337" t="s">
        <v>52857</v>
      </c>
      <c r="T2337" t="s">
        <v>52858</v>
      </c>
      <c r="U2337" t="s">
        <v>52859</v>
      </c>
      <c r="V2337" t="s">
        <v>52860</v>
      </c>
      <c r="W2337" t="s">
        <v>52861</v>
      </c>
      <c r="X2337" t="s">
        <v>52862</v>
      </c>
      <c r="Y2337" t="s">
        <v>52863</v>
      </c>
    </row>
    <row r="2338" spans="1:25" x14ac:dyDescent="0.3">
      <c r="A2338">
        <v>116850</v>
      </c>
      <c r="B2338" t="s">
        <v>52864</v>
      </c>
      <c r="C2338" t="s">
        <v>52865</v>
      </c>
      <c r="D2338" t="s">
        <v>52866</v>
      </c>
      <c r="E2338" t="s">
        <v>52867</v>
      </c>
      <c r="F2338" t="s">
        <v>52868</v>
      </c>
      <c r="G2338" t="s">
        <v>52869</v>
      </c>
      <c r="H2338" t="s">
        <v>52870</v>
      </c>
      <c r="I2338" t="s">
        <v>52871</v>
      </c>
      <c r="J2338" t="s">
        <v>52872</v>
      </c>
      <c r="K2338" t="s">
        <v>52873</v>
      </c>
      <c r="L2338" t="s">
        <v>52874</v>
      </c>
      <c r="M2338" t="s">
        <v>52875</v>
      </c>
      <c r="N2338" t="s">
        <v>52876</v>
      </c>
      <c r="O2338">
        <f>-572.038448915858 -27.4643458112139 -639.718893960582</f>
        <v>-1239.221688687654</v>
      </c>
      <c r="P2338">
        <f>-547.929278176906 -30.4862500089941 -340.70447611403</f>
        <v>-919.12000429993009</v>
      </c>
      <c r="Q2338" t="s">
        <v>52877</v>
      </c>
      <c r="R2338" t="s">
        <v>52878</v>
      </c>
      <c r="S2338" t="s">
        <v>52879</v>
      </c>
      <c r="T2338" t="s">
        <v>52880</v>
      </c>
      <c r="U2338" t="s">
        <v>52881</v>
      </c>
      <c r="V2338" t="s">
        <v>52882</v>
      </c>
      <c r="W2338" t="s">
        <v>52883</v>
      </c>
      <c r="X2338" t="s">
        <v>52884</v>
      </c>
      <c r="Y2338" t="s">
        <v>52885</v>
      </c>
    </row>
    <row r="2339" spans="1:25" x14ac:dyDescent="0.3">
      <c r="A2339">
        <v>116900</v>
      </c>
      <c r="B2339" t="s">
        <v>52886</v>
      </c>
      <c r="C2339" t="s">
        <v>52887</v>
      </c>
      <c r="D2339" t="s">
        <v>52888</v>
      </c>
      <c r="E2339" t="s">
        <v>52889</v>
      </c>
      <c r="F2339" t="s">
        <v>52890</v>
      </c>
      <c r="G2339" t="s">
        <v>52891</v>
      </c>
      <c r="H2339" t="s">
        <v>52892</v>
      </c>
      <c r="I2339" t="s">
        <v>52893</v>
      </c>
      <c r="J2339" t="s">
        <v>52894</v>
      </c>
      <c r="K2339" t="s">
        <v>52895</v>
      </c>
      <c r="L2339" t="s">
        <v>52896</v>
      </c>
      <c r="M2339" t="s">
        <v>52897</v>
      </c>
      <c r="N2339" t="s">
        <v>52898</v>
      </c>
      <c r="O2339">
        <f>-572.092544997186 -27.7099167437543 -639.828669236971</f>
        <v>-1239.6311309779112</v>
      </c>
      <c r="P2339">
        <f>-548.23688085259 -31.2160497333832 -340.799192481362</f>
        <v>-920.25212306733533</v>
      </c>
      <c r="Q2339" t="s">
        <v>52899</v>
      </c>
      <c r="R2339" t="s">
        <v>52900</v>
      </c>
      <c r="S2339" t="s">
        <v>52901</v>
      </c>
      <c r="T2339" t="s">
        <v>52902</v>
      </c>
      <c r="U2339" t="s">
        <v>52903</v>
      </c>
      <c r="V2339" t="s">
        <v>52904</v>
      </c>
      <c r="W2339" t="s">
        <v>52905</v>
      </c>
      <c r="X2339" t="s">
        <v>52906</v>
      </c>
      <c r="Y2339" t="s">
        <v>52907</v>
      </c>
    </row>
    <row r="2340" spans="1:25" x14ac:dyDescent="0.3">
      <c r="A2340">
        <v>116950</v>
      </c>
      <c r="B2340" t="s">
        <v>52908</v>
      </c>
      <c r="C2340" t="s">
        <v>52909</v>
      </c>
      <c r="D2340" t="s">
        <v>52910</v>
      </c>
      <c r="E2340" t="s">
        <v>52911</v>
      </c>
      <c r="F2340" t="s">
        <v>52912</v>
      </c>
      <c r="G2340" t="s">
        <v>52913</v>
      </c>
      <c r="H2340" t="s">
        <v>52914</v>
      </c>
      <c r="I2340" t="s">
        <v>52915</v>
      </c>
      <c r="J2340" t="s">
        <v>52916</v>
      </c>
      <c r="K2340" t="s">
        <v>52917</v>
      </c>
      <c r="L2340" t="s">
        <v>52918</v>
      </c>
      <c r="M2340" t="s">
        <v>52919</v>
      </c>
      <c r="N2340" t="s">
        <v>52920</v>
      </c>
      <c r="O2340">
        <f>-572.418204947206 -28.2807258819723 -639.929934840824</f>
        <v>-1240.6288656700024</v>
      </c>
      <c r="P2340">
        <f>-548.617392474297 -31.9399855116897 -340.897979982708</f>
        <v>-921.45535796869467</v>
      </c>
      <c r="Q2340" t="s">
        <v>52921</v>
      </c>
      <c r="R2340" t="s">
        <v>52922</v>
      </c>
      <c r="S2340" t="s">
        <v>52923</v>
      </c>
      <c r="T2340" t="s">
        <v>52924</v>
      </c>
      <c r="U2340" t="s">
        <v>52925</v>
      </c>
      <c r="V2340" t="s">
        <v>52926</v>
      </c>
      <c r="W2340" t="s">
        <v>52927</v>
      </c>
      <c r="X2340" t="s">
        <v>52928</v>
      </c>
      <c r="Y2340" t="s">
        <v>52929</v>
      </c>
    </row>
    <row r="2341" spans="1:25" x14ac:dyDescent="0.3">
      <c r="A2341">
        <v>117000</v>
      </c>
      <c r="B2341" t="s">
        <v>52930</v>
      </c>
      <c r="C2341" t="s">
        <v>52931</v>
      </c>
      <c r="D2341" t="s">
        <v>52932</v>
      </c>
      <c r="E2341" t="s">
        <v>52933</v>
      </c>
      <c r="F2341" t="s">
        <v>52934</v>
      </c>
      <c r="G2341" t="s">
        <v>52935</v>
      </c>
      <c r="H2341" t="s">
        <v>52936</v>
      </c>
      <c r="I2341" t="s">
        <v>52937</v>
      </c>
      <c r="J2341" t="s">
        <v>52938</v>
      </c>
      <c r="K2341" t="s">
        <v>52939</v>
      </c>
      <c r="L2341" t="s">
        <v>52940</v>
      </c>
      <c r="M2341" t="s">
        <v>52941</v>
      </c>
      <c r="N2341" t="s">
        <v>52942</v>
      </c>
      <c r="O2341">
        <f>-572.380448819298 -29.2191575731367 -639.731670988686</f>
        <v>-1241.3312773811208</v>
      </c>
      <c r="P2341">
        <f>-548.58336783774 -32.0340253904324 -340.690264827052</f>
        <v>-921.30765805522424</v>
      </c>
      <c r="Q2341" t="s">
        <v>52943</v>
      </c>
      <c r="R2341" t="s">
        <v>52944</v>
      </c>
      <c r="S2341" t="s">
        <v>52945</v>
      </c>
      <c r="T2341" t="s">
        <v>52946</v>
      </c>
      <c r="U2341" t="s">
        <v>52947</v>
      </c>
      <c r="V2341" t="s">
        <v>52948</v>
      </c>
      <c r="W2341" t="s">
        <v>52949</v>
      </c>
      <c r="X2341" t="s">
        <v>52950</v>
      </c>
      <c r="Y2341" t="s">
        <v>52951</v>
      </c>
    </row>
    <row r="2342" spans="1:25" x14ac:dyDescent="0.3">
      <c r="A2342">
        <v>117050</v>
      </c>
      <c r="B2342" t="s">
        <v>52952</v>
      </c>
      <c r="C2342" t="s">
        <v>52953</v>
      </c>
      <c r="D2342" t="s">
        <v>52954</v>
      </c>
      <c r="E2342" t="s">
        <v>52955</v>
      </c>
      <c r="F2342" t="s">
        <v>52956</v>
      </c>
      <c r="G2342" t="s">
        <v>52957</v>
      </c>
      <c r="H2342" t="s">
        <v>52958</v>
      </c>
      <c r="I2342" t="s">
        <v>52959</v>
      </c>
      <c r="J2342" t="s">
        <v>52960</v>
      </c>
      <c r="K2342" t="s">
        <v>52961</v>
      </c>
      <c r="L2342" t="s">
        <v>52962</v>
      </c>
      <c r="M2342" t="s">
        <v>52963</v>
      </c>
      <c r="N2342" t="s">
        <v>52964</v>
      </c>
      <c r="O2342">
        <f>-571.80097308977 -30.4257275656244 -639.201483808365</f>
        <v>-1241.4281844637594</v>
      </c>
      <c r="P2342">
        <f>-547.752400601043 -31.736156028194 -340.169670807993</f>
        <v>-919.65822743722993</v>
      </c>
      <c r="Q2342" t="s">
        <v>52965</v>
      </c>
      <c r="R2342" t="s">
        <v>52966</v>
      </c>
      <c r="S2342" t="s">
        <v>52967</v>
      </c>
      <c r="T2342" t="s">
        <v>52968</v>
      </c>
      <c r="U2342" t="s">
        <v>52969</v>
      </c>
      <c r="V2342" t="s">
        <v>52970</v>
      </c>
      <c r="W2342" t="s">
        <v>52971</v>
      </c>
      <c r="X2342" t="s">
        <v>52972</v>
      </c>
      <c r="Y2342" t="s">
        <v>52973</v>
      </c>
    </row>
    <row r="2343" spans="1:25" x14ac:dyDescent="0.3">
      <c r="A2343">
        <v>117100</v>
      </c>
      <c r="B2343" t="s">
        <v>52974</v>
      </c>
      <c r="C2343" t="s">
        <v>52975</v>
      </c>
      <c r="D2343" t="s">
        <v>52976</v>
      </c>
      <c r="E2343" t="s">
        <v>52977</v>
      </c>
      <c r="F2343" t="s">
        <v>52978</v>
      </c>
      <c r="G2343" t="s">
        <v>52979</v>
      </c>
      <c r="H2343" t="s">
        <v>52980</v>
      </c>
      <c r="I2343" t="s">
        <v>52981</v>
      </c>
      <c r="J2343" t="s">
        <v>52982</v>
      </c>
      <c r="K2343" t="s">
        <v>52983</v>
      </c>
      <c r="L2343" t="s">
        <v>52984</v>
      </c>
      <c r="M2343" t="s">
        <v>52985</v>
      </c>
      <c r="N2343" t="s">
        <v>52986</v>
      </c>
      <c r="O2343">
        <f>-571.400907827584 -30.7880510719333 -638.983881710873</f>
        <v>-1241.1728406103903</v>
      </c>
      <c r="P2343">
        <f>-546.895270326234 -31.6688635853018 -339.987691155401</f>
        <v>-918.55182506693677</v>
      </c>
      <c r="Q2343" t="s">
        <v>52987</v>
      </c>
      <c r="R2343" t="s">
        <v>52988</v>
      </c>
      <c r="S2343" t="s">
        <v>52989</v>
      </c>
      <c r="T2343" t="s">
        <v>52990</v>
      </c>
      <c r="U2343" t="s">
        <v>52991</v>
      </c>
      <c r="V2343" t="s">
        <v>52992</v>
      </c>
      <c r="W2343" t="s">
        <v>52993</v>
      </c>
      <c r="X2343" t="s">
        <v>52994</v>
      </c>
      <c r="Y2343" t="s">
        <v>52995</v>
      </c>
    </row>
    <row r="2344" spans="1:25" x14ac:dyDescent="0.3">
      <c r="A2344">
        <v>117150</v>
      </c>
      <c r="B2344" t="s">
        <v>52996</v>
      </c>
      <c r="C2344" t="s">
        <v>52997</v>
      </c>
      <c r="D2344" t="s">
        <v>52998</v>
      </c>
      <c r="E2344" t="s">
        <v>52999</v>
      </c>
      <c r="F2344" t="s">
        <v>53000</v>
      </c>
      <c r="G2344" t="s">
        <v>53001</v>
      </c>
      <c r="H2344" t="s">
        <v>53002</v>
      </c>
      <c r="I2344" t="s">
        <v>53003</v>
      </c>
      <c r="J2344" t="s">
        <v>53004</v>
      </c>
      <c r="K2344" t="s">
        <v>53005</v>
      </c>
      <c r="L2344" t="s">
        <v>53006</v>
      </c>
      <c r="M2344" t="s">
        <v>53007</v>
      </c>
      <c r="N2344" t="s">
        <v>53008</v>
      </c>
      <c r="O2344">
        <f>-570.911060062186 -31.1061113962837 -638.746916434865</f>
        <v>-1240.7640878933348</v>
      </c>
      <c r="P2344">
        <f>-545.926812105858 -31.7931927347965 -339.789895388561</f>
        <v>-917.50990022921542</v>
      </c>
      <c r="Q2344" t="s">
        <v>53009</v>
      </c>
      <c r="R2344" t="s">
        <v>53010</v>
      </c>
      <c r="S2344" t="s">
        <v>53011</v>
      </c>
      <c r="T2344" t="s">
        <v>53012</v>
      </c>
      <c r="U2344" t="s">
        <v>53013</v>
      </c>
      <c r="V2344" t="s">
        <v>53014</v>
      </c>
      <c r="W2344" t="s">
        <v>53015</v>
      </c>
      <c r="X2344" t="s">
        <v>53016</v>
      </c>
      <c r="Y2344" t="s">
        <v>53017</v>
      </c>
    </row>
    <row r="2345" spans="1:25" x14ac:dyDescent="0.3">
      <c r="A2345">
        <v>117200</v>
      </c>
      <c r="B2345" t="s">
        <v>53018</v>
      </c>
      <c r="C2345" t="s">
        <v>53019</v>
      </c>
      <c r="D2345" t="s">
        <v>53020</v>
      </c>
      <c r="E2345" t="s">
        <v>53021</v>
      </c>
      <c r="F2345" t="s">
        <v>53022</v>
      </c>
      <c r="G2345" t="s">
        <v>53023</v>
      </c>
      <c r="H2345" t="s">
        <v>53024</v>
      </c>
      <c r="I2345" t="s">
        <v>53025</v>
      </c>
      <c r="J2345" t="s">
        <v>53026</v>
      </c>
      <c r="K2345" t="s">
        <v>53027</v>
      </c>
      <c r="L2345" t="s">
        <v>53028</v>
      </c>
      <c r="M2345" t="s">
        <v>53029</v>
      </c>
      <c r="N2345" t="s">
        <v>53030</v>
      </c>
      <c r="O2345">
        <f>-569.69024536993 -31.7092752812855 -638.312272296404</f>
        <v>-1239.7117929476194</v>
      </c>
      <c r="P2345">
        <f>-544.240551260391 -32.4295682139482 -339.394529649958</f>
        <v>-916.06464912429715</v>
      </c>
      <c r="Q2345" t="s">
        <v>53031</v>
      </c>
      <c r="R2345" t="s">
        <v>53032</v>
      </c>
      <c r="S2345" t="s">
        <v>53033</v>
      </c>
      <c r="T2345" t="s">
        <v>53034</v>
      </c>
      <c r="U2345" t="s">
        <v>53035</v>
      </c>
      <c r="V2345" t="s">
        <v>53036</v>
      </c>
      <c r="W2345" t="s">
        <v>53037</v>
      </c>
      <c r="X2345" t="s">
        <v>53038</v>
      </c>
      <c r="Y2345" t="s">
        <v>53039</v>
      </c>
    </row>
    <row r="2346" spans="1:25" x14ac:dyDescent="0.3">
      <c r="A2346">
        <v>117250</v>
      </c>
      <c r="B2346" t="s">
        <v>53040</v>
      </c>
      <c r="C2346" t="s">
        <v>53041</v>
      </c>
      <c r="D2346" t="s">
        <v>53042</v>
      </c>
      <c r="E2346" t="s">
        <v>53043</v>
      </c>
      <c r="F2346" t="s">
        <v>53044</v>
      </c>
      <c r="G2346" t="s">
        <v>53045</v>
      </c>
      <c r="H2346" t="s">
        <v>53046</v>
      </c>
      <c r="I2346" t="s">
        <v>53047</v>
      </c>
      <c r="J2346" t="s">
        <v>53048</v>
      </c>
      <c r="K2346" t="s">
        <v>53049</v>
      </c>
      <c r="L2346" t="s">
        <v>53050</v>
      </c>
      <c r="M2346" t="s">
        <v>53051</v>
      </c>
      <c r="N2346" t="s">
        <v>53052</v>
      </c>
      <c r="O2346">
        <f>-568.44389181634 -31.8837332076562 -637.944945178589</f>
        <v>-1238.2725702025853</v>
      </c>
      <c r="P2346">
        <f>-542.802213369964 -32.695077777609 -339.043906285148</f>
        <v>-914.54119743272099</v>
      </c>
      <c r="Q2346" t="s">
        <v>53053</v>
      </c>
      <c r="R2346" t="s">
        <v>53054</v>
      </c>
      <c r="S2346" t="s">
        <v>53055</v>
      </c>
      <c r="T2346" t="s">
        <v>53056</v>
      </c>
      <c r="U2346" t="s">
        <v>53057</v>
      </c>
      <c r="V2346" t="s">
        <v>53058</v>
      </c>
      <c r="W2346" t="s">
        <v>53059</v>
      </c>
      <c r="X2346" t="s">
        <v>53060</v>
      </c>
      <c r="Y2346" t="s">
        <v>53061</v>
      </c>
    </row>
    <row r="2347" spans="1:25" x14ac:dyDescent="0.3">
      <c r="A2347">
        <v>117300</v>
      </c>
      <c r="B2347" t="s">
        <v>53062</v>
      </c>
      <c r="C2347" t="s">
        <v>53063</v>
      </c>
      <c r="D2347" t="s">
        <v>53064</v>
      </c>
      <c r="E2347" t="s">
        <v>53065</v>
      </c>
      <c r="F2347" t="s">
        <v>53066</v>
      </c>
      <c r="G2347" t="s">
        <v>53067</v>
      </c>
      <c r="H2347" t="s">
        <v>53068</v>
      </c>
      <c r="I2347" t="s">
        <v>53069</v>
      </c>
      <c r="J2347" t="s">
        <v>53070</v>
      </c>
      <c r="K2347" t="s">
        <v>53071</v>
      </c>
      <c r="L2347" t="s">
        <v>53072</v>
      </c>
      <c r="M2347" t="s">
        <v>53073</v>
      </c>
      <c r="N2347" t="s">
        <v>53074</v>
      </c>
      <c r="O2347">
        <f>-567.71681580407 -31.9075423437005 -637.796761261865</f>
        <v>-1237.4211194096356</v>
      </c>
      <c r="P2347">
        <f>-541.838850574468 -32.1425742860861 -338.915115529787</f>
        <v>-912.89654039034099</v>
      </c>
      <c r="Q2347" t="s">
        <v>53075</v>
      </c>
      <c r="R2347" t="s">
        <v>53076</v>
      </c>
      <c r="S2347" t="s">
        <v>53077</v>
      </c>
      <c r="T2347" t="s">
        <v>53078</v>
      </c>
      <c r="U2347" t="s">
        <v>53079</v>
      </c>
      <c r="V2347" t="s">
        <v>53080</v>
      </c>
      <c r="W2347" t="s">
        <v>53081</v>
      </c>
      <c r="X2347" t="s">
        <v>53082</v>
      </c>
      <c r="Y2347" t="s">
        <v>53083</v>
      </c>
    </row>
    <row r="2348" spans="1:25" x14ac:dyDescent="0.3">
      <c r="A2348">
        <v>117350</v>
      </c>
      <c r="B2348" t="s">
        <v>53084</v>
      </c>
      <c r="C2348" t="s">
        <v>53085</v>
      </c>
      <c r="D2348" t="s">
        <v>53086</v>
      </c>
      <c r="E2348" t="s">
        <v>53087</v>
      </c>
      <c r="F2348" t="s">
        <v>53088</v>
      </c>
      <c r="G2348" t="s">
        <v>53089</v>
      </c>
      <c r="H2348" t="s">
        <v>53090</v>
      </c>
      <c r="I2348" t="s">
        <v>53091</v>
      </c>
      <c r="J2348" t="s">
        <v>53092</v>
      </c>
      <c r="K2348" t="s">
        <v>53093</v>
      </c>
      <c r="L2348" t="s">
        <v>53094</v>
      </c>
      <c r="M2348" t="s">
        <v>53095</v>
      </c>
      <c r="N2348" t="s">
        <v>53096</v>
      </c>
      <c r="O2348">
        <f>-565.928330642232 -31.8244146148638 -637.474703510581</f>
        <v>-1235.2274487676768</v>
      </c>
      <c r="P2348">
        <f>-539.097217941298 -30.7303764325568 -338.678968540139</f>
        <v>-908.50656291399378</v>
      </c>
      <c r="Q2348" t="s">
        <v>53097</v>
      </c>
      <c r="R2348" t="s">
        <v>53098</v>
      </c>
      <c r="S2348" t="s">
        <v>53099</v>
      </c>
      <c r="T2348" t="s">
        <v>53100</v>
      </c>
      <c r="U2348" t="s">
        <v>53101</v>
      </c>
      <c r="V2348" t="s">
        <v>53102</v>
      </c>
      <c r="W2348" t="s">
        <v>53103</v>
      </c>
      <c r="X2348" t="s">
        <v>53104</v>
      </c>
      <c r="Y2348" t="s">
        <v>53105</v>
      </c>
    </row>
    <row r="2349" spans="1:25" x14ac:dyDescent="0.3">
      <c r="A2349">
        <v>117400</v>
      </c>
      <c r="B2349" t="s">
        <v>53106</v>
      </c>
      <c r="C2349" t="s">
        <v>53107</v>
      </c>
      <c r="D2349" t="s">
        <v>53108</v>
      </c>
      <c r="E2349" t="s">
        <v>53109</v>
      </c>
      <c r="F2349" t="s">
        <v>53110</v>
      </c>
      <c r="G2349" t="s">
        <v>53111</v>
      </c>
      <c r="H2349" t="s">
        <v>53112</v>
      </c>
      <c r="I2349" t="s">
        <v>53113</v>
      </c>
      <c r="J2349" t="s">
        <v>53114</v>
      </c>
      <c r="K2349" t="s">
        <v>53115</v>
      </c>
      <c r="L2349" t="s">
        <v>53116</v>
      </c>
      <c r="M2349" t="s">
        <v>53117</v>
      </c>
      <c r="N2349" t="s">
        <v>53118</v>
      </c>
      <c r="O2349">
        <f>-564.969779937706 -31.787074172043 -637.349418435828</f>
        <v>-1234.1062725455772</v>
      </c>
      <c r="P2349">
        <f>-537.689768184387 -30.0948612481529 -338.597167441826</f>
        <v>-906.38179687436605</v>
      </c>
      <c r="Q2349" t="s">
        <v>53119</v>
      </c>
      <c r="R2349" t="s">
        <v>53120</v>
      </c>
      <c r="S2349" t="s">
        <v>53121</v>
      </c>
      <c r="T2349" t="s">
        <v>53122</v>
      </c>
      <c r="U2349" t="s">
        <v>53123</v>
      </c>
      <c r="V2349" t="s">
        <v>53124</v>
      </c>
      <c r="W2349" t="s">
        <v>53125</v>
      </c>
      <c r="X2349" t="s">
        <v>53126</v>
      </c>
      <c r="Y2349" t="s">
        <v>53127</v>
      </c>
    </row>
    <row r="2350" spans="1:25" x14ac:dyDescent="0.3">
      <c r="A2350">
        <v>117450</v>
      </c>
      <c r="B2350" t="s">
        <v>53128</v>
      </c>
      <c r="C2350" t="s">
        <v>53129</v>
      </c>
      <c r="D2350" t="s">
        <v>53130</v>
      </c>
      <c r="E2350" t="s">
        <v>53131</v>
      </c>
      <c r="F2350" t="s">
        <v>53132</v>
      </c>
      <c r="G2350" t="s">
        <v>53133</v>
      </c>
      <c r="H2350" t="s">
        <v>53134</v>
      </c>
      <c r="I2350" t="s">
        <v>53135</v>
      </c>
      <c r="J2350" t="s">
        <v>53136</v>
      </c>
      <c r="K2350" t="s">
        <v>53137</v>
      </c>
      <c r="L2350" t="s">
        <v>53138</v>
      </c>
      <c r="M2350" t="s">
        <v>53139</v>
      </c>
      <c r="N2350" t="s">
        <v>53140</v>
      </c>
      <c r="O2350">
        <f>-563.758081861605 -31.8923885609556 -637.246479619423</f>
        <v>-1232.8969500419835</v>
      </c>
      <c r="P2350">
        <f>-536.023650452535 -29.5639252813448 -338.540179007958</f>
        <v>-904.12775474183786</v>
      </c>
      <c r="Q2350" t="s">
        <v>53141</v>
      </c>
      <c r="R2350" t="s">
        <v>53142</v>
      </c>
      <c r="S2350" t="s">
        <v>53143</v>
      </c>
      <c r="T2350" t="s">
        <v>53144</v>
      </c>
      <c r="U2350" t="s">
        <v>53145</v>
      </c>
      <c r="V2350" t="s">
        <v>53146</v>
      </c>
      <c r="W2350" t="s">
        <v>53147</v>
      </c>
      <c r="X2350" t="s">
        <v>53148</v>
      </c>
      <c r="Y2350" t="s">
        <v>53149</v>
      </c>
    </row>
    <row r="2351" spans="1:25" x14ac:dyDescent="0.3">
      <c r="A2351">
        <v>117500</v>
      </c>
      <c r="B2351" t="s">
        <v>53150</v>
      </c>
      <c r="C2351" t="s">
        <v>53151</v>
      </c>
      <c r="D2351" t="s">
        <v>53152</v>
      </c>
      <c r="E2351" t="s">
        <v>53153</v>
      </c>
      <c r="F2351" t="s">
        <v>53154</v>
      </c>
      <c r="G2351" t="s">
        <v>53155</v>
      </c>
      <c r="H2351" t="s">
        <v>53156</v>
      </c>
      <c r="I2351" t="s">
        <v>53157</v>
      </c>
      <c r="J2351" t="s">
        <v>53158</v>
      </c>
      <c r="K2351" t="s">
        <v>53159</v>
      </c>
      <c r="L2351" t="s">
        <v>53160</v>
      </c>
      <c r="M2351" t="s">
        <v>53161</v>
      </c>
      <c r="N2351" t="s">
        <v>53162</v>
      </c>
      <c r="O2351">
        <f>-561.171280645714 -31.5516637494452 -637.205778007593</f>
        <v>-1229.9287224027521</v>
      </c>
      <c r="P2351">
        <f>-532.707354781808 -28.2469528287679 -338.577268310245</f>
        <v>-899.53157592082096</v>
      </c>
      <c r="Q2351" t="s">
        <v>53163</v>
      </c>
      <c r="R2351" t="s">
        <v>53164</v>
      </c>
      <c r="S2351" t="s">
        <v>53165</v>
      </c>
      <c r="T2351" t="s">
        <v>53166</v>
      </c>
      <c r="U2351" t="s">
        <v>53167</v>
      </c>
      <c r="V2351" t="s">
        <v>53168</v>
      </c>
      <c r="W2351" t="s">
        <v>53169</v>
      </c>
      <c r="X2351" t="s">
        <v>53170</v>
      </c>
      <c r="Y2351" t="s">
        <v>53171</v>
      </c>
    </row>
    <row r="2352" spans="1:25" x14ac:dyDescent="0.3">
      <c r="A2352">
        <v>117550</v>
      </c>
      <c r="B2352" t="s">
        <v>53172</v>
      </c>
      <c r="C2352" t="s">
        <v>53173</v>
      </c>
      <c r="D2352" t="s">
        <v>53174</v>
      </c>
      <c r="E2352" t="s">
        <v>53175</v>
      </c>
      <c r="F2352" t="s">
        <v>53176</v>
      </c>
      <c r="G2352" t="s">
        <v>53177</v>
      </c>
      <c r="H2352" t="s">
        <v>53178</v>
      </c>
      <c r="I2352" t="s">
        <v>53179</v>
      </c>
      <c r="J2352" t="s">
        <v>53180</v>
      </c>
      <c r="K2352" t="s">
        <v>53181</v>
      </c>
      <c r="L2352" t="s">
        <v>53182</v>
      </c>
      <c r="M2352" t="s">
        <v>53183</v>
      </c>
      <c r="N2352" t="s">
        <v>53184</v>
      </c>
      <c r="O2352">
        <f>-558.864601568847 -31.5471395989807 -637.13498489898</f>
        <v>-1227.5467260668077</v>
      </c>
      <c r="P2352">
        <f>-530.193010954344 -27.2201169387547 -338.539665858105</f>
        <v>-895.95279375120367</v>
      </c>
      <c r="Q2352" t="s">
        <v>53185</v>
      </c>
      <c r="R2352" t="s">
        <v>53186</v>
      </c>
      <c r="S2352" t="s">
        <v>53187</v>
      </c>
      <c r="T2352" t="s">
        <v>53188</v>
      </c>
      <c r="U2352" t="s">
        <v>53189</v>
      </c>
      <c r="V2352" t="s">
        <v>53190</v>
      </c>
      <c r="W2352" t="s">
        <v>53191</v>
      </c>
      <c r="X2352" t="s">
        <v>53192</v>
      </c>
      <c r="Y2352" t="s">
        <v>53193</v>
      </c>
    </row>
    <row r="2353" spans="1:25" x14ac:dyDescent="0.3">
      <c r="A2353">
        <v>117600</v>
      </c>
      <c r="B2353" t="s">
        <v>53194</v>
      </c>
      <c r="C2353" t="s">
        <v>53195</v>
      </c>
      <c r="D2353" t="s">
        <v>53196</v>
      </c>
      <c r="E2353" t="s">
        <v>53197</v>
      </c>
      <c r="F2353" t="s">
        <v>53198</v>
      </c>
      <c r="G2353" t="s">
        <v>53199</v>
      </c>
      <c r="H2353" t="s">
        <v>53200</v>
      </c>
      <c r="I2353" t="s">
        <v>53201</v>
      </c>
      <c r="J2353" t="s">
        <v>53202</v>
      </c>
      <c r="K2353" t="s">
        <v>53203</v>
      </c>
      <c r="L2353" t="s">
        <v>53204</v>
      </c>
      <c r="M2353" t="s">
        <v>53205</v>
      </c>
      <c r="N2353" t="s">
        <v>53206</v>
      </c>
      <c r="O2353">
        <f>-557.845556112979 -31.6052460910009 -637.061532764122</f>
        <v>-1226.5123349681021</v>
      </c>
      <c r="P2353">
        <f>-528.767392719658 -26.8327478415574 -338.512310585592</f>
        <v>-894.11245114680742</v>
      </c>
      <c r="Q2353" t="s">
        <v>53207</v>
      </c>
      <c r="R2353" t="s">
        <v>53208</v>
      </c>
      <c r="S2353" t="s">
        <v>53209</v>
      </c>
      <c r="T2353" t="s">
        <v>53210</v>
      </c>
      <c r="U2353" t="s">
        <v>53211</v>
      </c>
      <c r="V2353" t="s">
        <v>53212</v>
      </c>
      <c r="W2353" t="s">
        <v>53213</v>
      </c>
      <c r="X2353" t="s">
        <v>53214</v>
      </c>
      <c r="Y2353" t="s">
        <v>53215</v>
      </c>
    </row>
    <row r="2354" spans="1:25" x14ac:dyDescent="0.3">
      <c r="A2354">
        <v>117650</v>
      </c>
      <c r="B2354" t="s">
        <v>53216</v>
      </c>
      <c r="C2354" t="s">
        <v>53217</v>
      </c>
      <c r="D2354" t="s">
        <v>53218</v>
      </c>
      <c r="E2354" t="s">
        <v>53219</v>
      </c>
      <c r="F2354" t="s">
        <v>53220</v>
      </c>
      <c r="G2354" t="s">
        <v>53221</v>
      </c>
      <c r="H2354" t="s">
        <v>53222</v>
      </c>
      <c r="I2354" t="s">
        <v>53223</v>
      </c>
      <c r="J2354" t="s">
        <v>53224</v>
      </c>
      <c r="K2354" t="s">
        <v>53225</v>
      </c>
      <c r="L2354" t="s">
        <v>53226</v>
      </c>
      <c r="M2354" t="s">
        <v>53227</v>
      </c>
      <c r="N2354" t="s">
        <v>53228</v>
      </c>
      <c r="O2354">
        <f>-556.371024077449 -31.4537455727127 -636.941425067003</f>
        <v>-1224.7661947171646</v>
      </c>
      <c r="P2354">
        <f>-526.576024193299 -26.379506079968 -338.467869232171</f>
        <v>-891.42339950543794</v>
      </c>
      <c r="Q2354" t="s">
        <v>53229</v>
      </c>
      <c r="R2354" t="s">
        <v>53230</v>
      </c>
      <c r="S2354" t="s">
        <v>53231</v>
      </c>
      <c r="T2354" t="s">
        <v>53232</v>
      </c>
      <c r="U2354" t="s">
        <v>53233</v>
      </c>
      <c r="V2354" t="s">
        <v>53234</v>
      </c>
      <c r="W2354" t="s">
        <v>53235</v>
      </c>
      <c r="X2354" t="s">
        <v>53236</v>
      </c>
      <c r="Y2354" t="s">
        <v>53237</v>
      </c>
    </row>
    <row r="2355" spans="1:25" x14ac:dyDescent="0.3">
      <c r="A2355">
        <v>117700</v>
      </c>
      <c r="B2355" t="s">
        <v>53238</v>
      </c>
      <c r="C2355" t="s">
        <v>53239</v>
      </c>
      <c r="D2355" t="s">
        <v>53240</v>
      </c>
      <c r="E2355" t="s">
        <v>53241</v>
      </c>
      <c r="F2355" t="s">
        <v>53242</v>
      </c>
      <c r="G2355" t="s">
        <v>53243</v>
      </c>
      <c r="H2355" t="s">
        <v>53244</v>
      </c>
      <c r="I2355" t="s">
        <v>53245</v>
      </c>
      <c r="J2355" t="s">
        <v>53246</v>
      </c>
      <c r="K2355" t="s">
        <v>53247</v>
      </c>
      <c r="L2355" t="s">
        <v>53248</v>
      </c>
      <c r="M2355" t="s">
        <v>53249</v>
      </c>
      <c r="N2355" t="s">
        <v>53250</v>
      </c>
      <c r="O2355">
        <f>-555.839327992599 -31.2363275718378 -636.949916673284</f>
        <v>-1224.0255722377208</v>
      </c>
      <c r="P2355">
        <f>-525.813254318782 -26.1689079192913 -338.499296924568</f>
        <v>-890.48145916264139</v>
      </c>
      <c r="Q2355" t="s">
        <v>53251</v>
      </c>
      <c r="R2355" t="s">
        <v>53252</v>
      </c>
      <c r="S2355" t="s">
        <v>53253</v>
      </c>
      <c r="T2355" t="s">
        <v>53254</v>
      </c>
      <c r="U2355" t="s">
        <v>53255</v>
      </c>
      <c r="V2355" t="s">
        <v>53256</v>
      </c>
      <c r="W2355" t="s">
        <v>53257</v>
      </c>
      <c r="X2355" t="s">
        <v>53258</v>
      </c>
      <c r="Y2355" t="s">
        <v>53259</v>
      </c>
    </row>
    <row r="2356" spans="1:25" x14ac:dyDescent="0.3">
      <c r="A2356">
        <v>117750</v>
      </c>
      <c r="B2356" t="s">
        <v>53260</v>
      </c>
      <c r="C2356" t="s">
        <v>53261</v>
      </c>
      <c r="D2356" t="s">
        <v>53262</v>
      </c>
      <c r="E2356" t="s">
        <v>53263</v>
      </c>
      <c r="F2356" t="s">
        <v>53264</v>
      </c>
      <c r="G2356" t="s">
        <v>53265</v>
      </c>
      <c r="H2356" t="s">
        <v>53266</v>
      </c>
      <c r="I2356" t="s">
        <v>53267</v>
      </c>
      <c r="J2356" t="s">
        <v>53268</v>
      </c>
      <c r="K2356" t="s">
        <v>53269</v>
      </c>
      <c r="L2356" t="s">
        <v>53270</v>
      </c>
      <c r="M2356" t="s">
        <v>53271</v>
      </c>
      <c r="N2356" t="s">
        <v>53272</v>
      </c>
      <c r="O2356">
        <f>-554.974633642581 -30.5487883079052 -637.031737218336</f>
        <v>-1222.5551591688222</v>
      </c>
      <c r="P2356">
        <f>-524.70379525092 -25.3520705476155 -338.608099252583</f>
        <v>-888.66396505111857</v>
      </c>
      <c r="Q2356" t="s">
        <v>53273</v>
      </c>
      <c r="R2356" t="s">
        <v>53274</v>
      </c>
      <c r="S2356" t="s">
        <v>53275</v>
      </c>
      <c r="T2356" t="s">
        <v>53276</v>
      </c>
      <c r="U2356" t="s">
        <v>53277</v>
      </c>
      <c r="V2356" t="s">
        <v>53278</v>
      </c>
      <c r="W2356" t="s">
        <v>53279</v>
      </c>
      <c r="X2356" t="s">
        <v>53280</v>
      </c>
      <c r="Y2356" t="s">
        <v>53281</v>
      </c>
    </row>
    <row r="2357" spans="1:25" x14ac:dyDescent="0.3">
      <c r="A2357">
        <v>117800</v>
      </c>
      <c r="B2357" t="s">
        <v>53282</v>
      </c>
      <c r="C2357" t="s">
        <v>53283</v>
      </c>
      <c r="D2357" t="s">
        <v>53284</v>
      </c>
      <c r="E2357" t="s">
        <v>53285</v>
      </c>
      <c r="F2357" t="s">
        <v>53286</v>
      </c>
      <c r="G2357" t="s">
        <v>53287</v>
      </c>
      <c r="H2357" t="s">
        <v>53288</v>
      </c>
      <c r="I2357" t="s">
        <v>53289</v>
      </c>
      <c r="J2357" t="s">
        <v>53290</v>
      </c>
      <c r="K2357" t="s">
        <v>53291</v>
      </c>
      <c r="L2357" t="s">
        <v>53292</v>
      </c>
      <c r="M2357" t="s">
        <v>53293</v>
      </c>
      <c r="N2357" t="s">
        <v>53294</v>
      </c>
      <c r="O2357">
        <f>-554.637026817682 -30.179033695056 -637.073942266625</f>
        <v>-1221.8900027793629</v>
      </c>
      <c r="P2357">
        <f>-524.284556076325 -24.7937729107027 -338.661913648288</f>
        <v>-887.74024263531578</v>
      </c>
      <c r="Q2357" t="s">
        <v>53295</v>
      </c>
      <c r="R2357" t="s">
        <v>53296</v>
      </c>
      <c r="S2357" t="s">
        <v>53297</v>
      </c>
      <c r="T2357" t="s">
        <v>53298</v>
      </c>
      <c r="U2357" t="s">
        <v>53299</v>
      </c>
      <c r="V2357" t="s">
        <v>53300</v>
      </c>
      <c r="W2357" t="s">
        <v>53301</v>
      </c>
      <c r="X2357" t="s">
        <v>53302</v>
      </c>
      <c r="Y2357" t="s">
        <v>53303</v>
      </c>
    </row>
    <row r="2358" spans="1:25" x14ac:dyDescent="0.3">
      <c r="A2358">
        <v>117850</v>
      </c>
      <c r="B2358" t="s">
        <v>53304</v>
      </c>
      <c r="C2358" t="s">
        <v>53305</v>
      </c>
      <c r="D2358" t="s">
        <v>53306</v>
      </c>
      <c r="E2358" t="s">
        <v>53307</v>
      </c>
      <c r="F2358" t="s">
        <v>53308</v>
      </c>
      <c r="G2358" t="s">
        <v>53309</v>
      </c>
      <c r="H2358" t="s">
        <v>53310</v>
      </c>
      <c r="I2358" t="s">
        <v>53311</v>
      </c>
      <c r="J2358" t="s">
        <v>53312</v>
      </c>
      <c r="K2358" t="s">
        <v>53313</v>
      </c>
      <c r="L2358" t="s">
        <v>53314</v>
      </c>
      <c r="M2358" t="s">
        <v>53315</v>
      </c>
      <c r="N2358" t="s">
        <v>53316</v>
      </c>
      <c r="O2358">
        <f>-554.1681210373 -29.5908963417264 -637.083913930737</f>
        <v>-1220.8429313097636</v>
      </c>
      <c r="P2358">
        <f>-523.628170126614 -23.763017021116 -338.699382665841</f>
        <v>-886.09056981357094</v>
      </c>
      <c r="Q2358" t="s">
        <v>53317</v>
      </c>
      <c r="R2358" t="s">
        <v>53318</v>
      </c>
      <c r="S2358" t="s">
        <v>53319</v>
      </c>
      <c r="T2358" t="s">
        <v>53320</v>
      </c>
      <c r="U2358" t="s">
        <v>53321</v>
      </c>
      <c r="V2358" t="s">
        <v>53322</v>
      </c>
      <c r="W2358" t="s">
        <v>53323</v>
      </c>
      <c r="X2358" t="s">
        <v>53324</v>
      </c>
      <c r="Y2358" t="s">
        <v>53325</v>
      </c>
    </row>
    <row r="2359" spans="1:25" x14ac:dyDescent="0.3">
      <c r="A2359">
        <v>117900</v>
      </c>
      <c r="B2359" t="s">
        <v>53326</v>
      </c>
      <c r="C2359" t="s">
        <v>53327</v>
      </c>
      <c r="D2359" t="s">
        <v>53328</v>
      </c>
      <c r="E2359" t="s">
        <v>53329</v>
      </c>
      <c r="F2359" t="s">
        <v>53330</v>
      </c>
      <c r="G2359" t="s">
        <v>53331</v>
      </c>
      <c r="H2359" t="s">
        <v>53332</v>
      </c>
      <c r="I2359" t="s">
        <v>53333</v>
      </c>
      <c r="J2359" t="s">
        <v>53334</v>
      </c>
      <c r="K2359" t="s">
        <v>53335</v>
      </c>
      <c r="L2359" t="s">
        <v>53336</v>
      </c>
      <c r="M2359" t="s">
        <v>53337</v>
      </c>
      <c r="N2359" t="s">
        <v>53338</v>
      </c>
      <c r="O2359">
        <f>-554.032428196638 -29.3344392419435 -637.084530660277</f>
        <v>-1220.4513980988586</v>
      </c>
      <c r="P2359">
        <f>-523.323739636162 -23.4763992101027 -338.717872463233</f>
        <v>-885.51801130949775</v>
      </c>
      <c r="Q2359" t="s">
        <v>53339</v>
      </c>
      <c r="R2359" t="s">
        <v>53340</v>
      </c>
      <c r="S2359" t="s">
        <v>53341</v>
      </c>
      <c r="T2359" t="s">
        <v>53342</v>
      </c>
      <c r="U2359" t="s">
        <v>53343</v>
      </c>
      <c r="V2359" t="s">
        <v>53344</v>
      </c>
      <c r="W2359" t="s">
        <v>53345</v>
      </c>
      <c r="X2359" t="s">
        <v>53346</v>
      </c>
      <c r="Y2359" t="s">
        <v>53347</v>
      </c>
    </row>
    <row r="2360" spans="1:25" x14ac:dyDescent="0.3">
      <c r="A2360">
        <v>117950</v>
      </c>
      <c r="B2360" t="s">
        <v>53348</v>
      </c>
      <c r="C2360" t="s">
        <v>53349</v>
      </c>
      <c r="D2360" t="s">
        <v>53350</v>
      </c>
      <c r="E2360" t="s">
        <v>53351</v>
      </c>
      <c r="F2360" t="s">
        <v>53352</v>
      </c>
      <c r="G2360" t="s">
        <v>53353</v>
      </c>
      <c r="H2360" t="s">
        <v>53354</v>
      </c>
      <c r="I2360" t="s">
        <v>53355</v>
      </c>
      <c r="J2360" t="s">
        <v>53356</v>
      </c>
      <c r="K2360" t="s">
        <v>53357</v>
      </c>
      <c r="L2360" t="s">
        <v>53358</v>
      </c>
      <c r="M2360" t="s">
        <v>53359</v>
      </c>
      <c r="N2360" t="s">
        <v>53360</v>
      </c>
      <c r="O2360">
        <f>-553.540005283765 -28.6083334221557 -637.171878700298</f>
        <v>-1219.3202174062187</v>
      </c>
      <c r="P2360">
        <f>-522.760419633223 -22.6579651220302 -338.814350281845</f>
        <v>-884.23273503709822</v>
      </c>
      <c r="Q2360" t="s">
        <v>53361</v>
      </c>
      <c r="R2360" t="s">
        <v>53362</v>
      </c>
      <c r="S2360" t="s">
        <v>53363</v>
      </c>
      <c r="T2360" t="s">
        <v>53364</v>
      </c>
      <c r="U2360" t="s">
        <v>53365</v>
      </c>
      <c r="V2360" t="s">
        <v>53366</v>
      </c>
      <c r="W2360" t="s">
        <v>53367</v>
      </c>
      <c r="X2360" t="s">
        <v>53368</v>
      </c>
      <c r="Y2360" t="s">
        <v>53369</v>
      </c>
    </row>
    <row r="2361" spans="1:25" x14ac:dyDescent="0.3">
      <c r="A2361">
        <v>118000</v>
      </c>
      <c r="B2361" t="s">
        <v>53370</v>
      </c>
      <c r="C2361" t="s">
        <v>53371</v>
      </c>
      <c r="D2361" t="s">
        <v>53372</v>
      </c>
      <c r="E2361" t="s">
        <v>53373</v>
      </c>
      <c r="F2361" t="s">
        <v>53374</v>
      </c>
      <c r="G2361" t="s">
        <v>53375</v>
      </c>
      <c r="H2361" t="s">
        <v>53376</v>
      </c>
      <c r="I2361" t="s">
        <v>53377</v>
      </c>
      <c r="J2361" t="s">
        <v>53378</v>
      </c>
      <c r="K2361" t="s">
        <v>53379</v>
      </c>
      <c r="L2361" t="s">
        <v>53380</v>
      </c>
      <c r="M2361" t="s">
        <v>53381</v>
      </c>
      <c r="N2361" t="s">
        <v>53382</v>
      </c>
      <c r="O2361">
        <f>-553.223520203381 -28.2599637938831 -637.230539915853</f>
        <v>-1218.7140239131172</v>
      </c>
      <c r="P2361">
        <f>-522.626384452358 -22.437537655481 -338.851661322721</f>
        <v>-883.91558343055999</v>
      </c>
      <c r="Q2361" t="s">
        <v>53383</v>
      </c>
      <c r="R2361" t="s">
        <v>53384</v>
      </c>
      <c r="S2361" t="s">
        <v>53385</v>
      </c>
      <c r="T2361" t="s">
        <v>53386</v>
      </c>
      <c r="U2361" t="s">
        <v>53387</v>
      </c>
      <c r="V2361" t="s">
        <v>53388</v>
      </c>
      <c r="W2361" t="s">
        <v>53389</v>
      </c>
      <c r="X2361" t="s">
        <v>53390</v>
      </c>
      <c r="Y2361" t="s">
        <v>53391</v>
      </c>
    </row>
    <row r="2362" spans="1:25" x14ac:dyDescent="0.3">
      <c r="A2362">
        <v>118050</v>
      </c>
      <c r="B2362" t="s">
        <v>53392</v>
      </c>
      <c r="C2362" t="s">
        <v>53393</v>
      </c>
      <c r="D2362" t="s">
        <v>53394</v>
      </c>
      <c r="E2362" t="s">
        <v>53395</v>
      </c>
      <c r="F2362" t="s">
        <v>53396</v>
      </c>
      <c r="G2362" t="s">
        <v>53397</v>
      </c>
      <c r="H2362" t="s">
        <v>53398</v>
      </c>
      <c r="I2362" t="s">
        <v>53399</v>
      </c>
      <c r="J2362" t="s">
        <v>53400</v>
      </c>
      <c r="K2362" t="s">
        <v>53401</v>
      </c>
      <c r="L2362" t="s">
        <v>53402</v>
      </c>
      <c r="M2362" t="s">
        <v>53403</v>
      </c>
      <c r="N2362" t="s">
        <v>53404</v>
      </c>
      <c r="O2362">
        <f>-552.450041343318 -27.3909524274582 -637.433218654804</f>
        <v>-1217.2742124255801</v>
      </c>
      <c r="P2362">
        <f>-522.237273559221 -22.1658012193373 -339.004091521915</f>
        <v>-883.40716630047314</v>
      </c>
      <c r="Q2362" t="s">
        <v>53405</v>
      </c>
      <c r="R2362" t="s">
        <v>53406</v>
      </c>
      <c r="S2362" t="s">
        <v>53407</v>
      </c>
      <c r="T2362" t="s">
        <v>53408</v>
      </c>
      <c r="U2362" t="s">
        <v>53409</v>
      </c>
      <c r="V2362" t="s">
        <v>53410</v>
      </c>
      <c r="W2362" t="s">
        <v>53411</v>
      </c>
      <c r="X2362" t="s">
        <v>53412</v>
      </c>
      <c r="Y2362" t="s">
        <v>53413</v>
      </c>
    </row>
    <row r="2363" spans="1:25" x14ac:dyDescent="0.3">
      <c r="A2363">
        <v>118100</v>
      </c>
      <c r="B2363" t="s">
        <v>53414</v>
      </c>
      <c r="C2363" t="s">
        <v>53415</v>
      </c>
      <c r="D2363" t="s">
        <v>53416</v>
      </c>
      <c r="E2363" t="s">
        <v>53417</v>
      </c>
      <c r="F2363" t="s">
        <v>53418</v>
      </c>
      <c r="G2363" t="s">
        <v>53419</v>
      </c>
      <c r="H2363" t="s">
        <v>53420</v>
      </c>
      <c r="I2363" t="s">
        <v>53421</v>
      </c>
      <c r="J2363" t="s">
        <v>53422</v>
      </c>
      <c r="K2363" t="s">
        <v>53423</v>
      </c>
      <c r="L2363" t="s">
        <v>53424</v>
      </c>
      <c r="M2363" t="s">
        <v>53425</v>
      </c>
      <c r="N2363" t="s">
        <v>53426</v>
      </c>
      <c r="O2363">
        <f>-552.162721696942 -27.0301795565574 -637.551521040857</f>
        <v>-1216.7444222943564</v>
      </c>
      <c r="P2363">
        <f>-521.968064017228 -21.9919781045282 -339.11756378331</f>
        <v>-883.07760590506632</v>
      </c>
      <c r="Q2363" t="s">
        <v>53427</v>
      </c>
      <c r="R2363" t="s">
        <v>53428</v>
      </c>
      <c r="S2363" t="s">
        <v>53429</v>
      </c>
      <c r="T2363" t="s">
        <v>53430</v>
      </c>
      <c r="U2363" t="s">
        <v>53431</v>
      </c>
      <c r="V2363" t="s">
        <v>53432</v>
      </c>
      <c r="W2363" t="s">
        <v>53433</v>
      </c>
      <c r="X2363" t="s">
        <v>53434</v>
      </c>
      <c r="Y2363" t="s">
        <v>53435</v>
      </c>
    </row>
    <row r="2364" spans="1:25" x14ac:dyDescent="0.3">
      <c r="A2364">
        <v>118150</v>
      </c>
      <c r="B2364" t="s">
        <v>53436</v>
      </c>
      <c r="C2364" t="s">
        <v>53437</v>
      </c>
      <c r="D2364" t="s">
        <v>53438</v>
      </c>
      <c r="E2364" t="s">
        <v>53439</v>
      </c>
      <c r="F2364" t="s">
        <v>53440</v>
      </c>
      <c r="G2364" t="s">
        <v>53441</v>
      </c>
      <c r="H2364" t="s">
        <v>53442</v>
      </c>
      <c r="I2364" t="s">
        <v>53443</v>
      </c>
      <c r="J2364" t="s">
        <v>53444</v>
      </c>
      <c r="K2364" t="s">
        <v>53445</v>
      </c>
      <c r="L2364" t="s">
        <v>53446</v>
      </c>
      <c r="M2364" t="s">
        <v>53447</v>
      </c>
      <c r="N2364" t="s">
        <v>53448</v>
      </c>
      <c r="O2364">
        <f>-551.189833240437 -26.5435298194711 -637.733139636655</f>
        <v>-1215.4665026965631</v>
      </c>
      <c r="P2364">
        <f>-521.24877980661 -21.7576975820734 -339.269376008388</f>
        <v>-882.27585339707139</v>
      </c>
      <c r="Q2364" t="s">
        <v>53449</v>
      </c>
      <c r="R2364" t="s">
        <v>53450</v>
      </c>
      <c r="S2364" t="s">
        <v>53451</v>
      </c>
      <c r="T2364" t="s">
        <v>53452</v>
      </c>
      <c r="U2364" t="s">
        <v>53453</v>
      </c>
      <c r="V2364" t="s">
        <v>53454</v>
      </c>
      <c r="W2364" t="s">
        <v>53455</v>
      </c>
      <c r="X2364" t="s">
        <v>53456</v>
      </c>
      <c r="Y2364" t="s">
        <v>53457</v>
      </c>
    </row>
    <row r="2365" spans="1:25" x14ac:dyDescent="0.3">
      <c r="A2365">
        <v>118200</v>
      </c>
      <c r="B2365" t="s">
        <v>53458</v>
      </c>
      <c r="C2365" t="s">
        <v>53459</v>
      </c>
      <c r="D2365" t="s">
        <v>53460</v>
      </c>
      <c r="E2365" t="s">
        <v>53461</v>
      </c>
      <c r="F2365" t="s">
        <v>53462</v>
      </c>
      <c r="G2365" t="s">
        <v>53463</v>
      </c>
      <c r="H2365" t="s">
        <v>53464</v>
      </c>
      <c r="I2365" t="s">
        <v>53465</v>
      </c>
      <c r="J2365" t="s">
        <v>53466</v>
      </c>
      <c r="K2365" t="s">
        <v>53467</v>
      </c>
      <c r="L2365" t="s">
        <v>53468</v>
      </c>
      <c r="M2365" t="s">
        <v>53469</v>
      </c>
      <c r="N2365" t="s">
        <v>53470</v>
      </c>
      <c r="O2365">
        <f>-550.580577308681 -26.3316875194025 -637.784891586981</f>
        <v>-1214.6971564150645</v>
      </c>
      <c r="P2365">
        <f>-520.93573507408 -21.40113115395 -339.293906387136</f>
        <v>-881.63077261516605</v>
      </c>
      <c r="Q2365" t="s">
        <v>53471</v>
      </c>
      <c r="R2365" t="s">
        <v>53472</v>
      </c>
      <c r="S2365" t="s">
        <v>53473</v>
      </c>
      <c r="T2365" t="s">
        <v>53474</v>
      </c>
      <c r="U2365" t="s">
        <v>53475</v>
      </c>
      <c r="V2365" t="s">
        <v>53476</v>
      </c>
      <c r="W2365" t="s">
        <v>53477</v>
      </c>
      <c r="X2365" t="s">
        <v>53478</v>
      </c>
      <c r="Y2365" t="s">
        <v>53479</v>
      </c>
    </row>
    <row r="2366" spans="1:25" x14ac:dyDescent="0.3">
      <c r="A2366">
        <v>118250</v>
      </c>
      <c r="B2366" t="s">
        <v>53480</v>
      </c>
      <c r="C2366" t="s">
        <v>53481</v>
      </c>
      <c r="D2366" t="s">
        <v>53482</v>
      </c>
      <c r="E2366" t="s">
        <v>53483</v>
      </c>
      <c r="F2366" t="s">
        <v>53484</v>
      </c>
      <c r="G2366" t="s">
        <v>53485</v>
      </c>
      <c r="H2366" t="s">
        <v>53486</v>
      </c>
      <c r="I2366" t="s">
        <v>53487</v>
      </c>
      <c r="J2366" t="s">
        <v>53488</v>
      </c>
      <c r="K2366" t="s">
        <v>53489</v>
      </c>
      <c r="L2366" t="s">
        <v>53490</v>
      </c>
      <c r="M2366" t="s">
        <v>53491</v>
      </c>
      <c r="N2366" t="s">
        <v>53492</v>
      </c>
      <c r="O2366">
        <f>-549.934790284067 -26.1683401864614 -637.81132247398</f>
        <v>-1213.9144529445084</v>
      </c>
      <c r="P2366">
        <f>-520.596878020838 -21.0767304780691 -339.292651069637</f>
        <v>-880.96625956854405</v>
      </c>
      <c r="Q2366" t="s">
        <v>53493</v>
      </c>
      <c r="R2366" t="s">
        <v>53494</v>
      </c>
      <c r="S2366" t="s">
        <v>53495</v>
      </c>
      <c r="T2366" t="s">
        <v>53496</v>
      </c>
      <c r="U2366" t="s">
        <v>53497</v>
      </c>
      <c r="V2366" t="s">
        <v>53498</v>
      </c>
      <c r="W2366" t="s">
        <v>53499</v>
      </c>
      <c r="X2366" t="s">
        <v>53500</v>
      </c>
      <c r="Y2366" t="s">
        <v>53501</v>
      </c>
    </row>
    <row r="2367" spans="1:25" x14ac:dyDescent="0.3">
      <c r="A2367">
        <v>118300</v>
      </c>
      <c r="B2367" t="s">
        <v>53502</v>
      </c>
      <c r="C2367" t="s">
        <v>53503</v>
      </c>
      <c r="D2367" t="s">
        <v>53504</v>
      </c>
      <c r="E2367" t="s">
        <v>53505</v>
      </c>
      <c r="F2367" t="s">
        <v>53506</v>
      </c>
      <c r="G2367" t="s">
        <v>53507</v>
      </c>
      <c r="H2367" t="s">
        <v>53508</v>
      </c>
      <c r="I2367" t="s">
        <v>53509</v>
      </c>
      <c r="J2367" t="s">
        <v>53510</v>
      </c>
      <c r="K2367" t="s">
        <v>53511</v>
      </c>
      <c r="L2367" t="s">
        <v>53512</v>
      </c>
      <c r="M2367" t="s">
        <v>53513</v>
      </c>
      <c r="N2367" t="s">
        <v>53514</v>
      </c>
      <c r="O2367">
        <f>-548.269216379259 -26.0022768625497 -637.805154277569</f>
        <v>-1212.0766475193777</v>
      </c>
      <c r="P2367">
        <f>-519.806757178981 -20.6451132386219 -339.206538341026</f>
        <v>-879.65840875862887</v>
      </c>
      <c r="Q2367" t="s">
        <v>53515</v>
      </c>
      <c r="R2367" t="s">
        <v>53516</v>
      </c>
      <c r="S2367" t="s">
        <v>53517</v>
      </c>
      <c r="T2367" t="s">
        <v>53518</v>
      </c>
      <c r="U2367" t="s">
        <v>53519</v>
      </c>
      <c r="V2367" t="s">
        <v>53520</v>
      </c>
      <c r="W2367" t="s">
        <v>53521</v>
      </c>
      <c r="X2367" t="s">
        <v>53522</v>
      </c>
      <c r="Y2367" t="s">
        <v>53523</v>
      </c>
    </row>
    <row r="2368" spans="1:25" x14ac:dyDescent="0.3">
      <c r="A2368">
        <v>118350</v>
      </c>
      <c r="B2368" t="s">
        <v>53524</v>
      </c>
      <c r="C2368" t="s">
        <v>53525</v>
      </c>
      <c r="D2368" t="s">
        <v>53526</v>
      </c>
      <c r="E2368" t="s">
        <v>53527</v>
      </c>
      <c r="F2368" t="s">
        <v>53528</v>
      </c>
      <c r="G2368" t="s">
        <v>53529</v>
      </c>
      <c r="H2368" t="s">
        <v>53530</v>
      </c>
      <c r="I2368" t="s">
        <v>53531</v>
      </c>
      <c r="J2368" t="s">
        <v>53532</v>
      </c>
      <c r="K2368" t="s">
        <v>53533</v>
      </c>
      <c r="L2368" t="s">
        <v>53534</v>
      </c>
      <c r="M2368" t="s">
        <v>53535</v>
      </c>
      <c r="N2368" t="s">
        <v>53536</v>
      </c>
      <c r="O2368">
        <f>-545.966225818629 -26.0854689414509 -637.722560805883</f>
        <v>-1209.7742555659629</v>
      </c>
      <c r="P2368">
        <f>-518.882791847481 -20.0340821049861 -339.008889555917</f>
        <v>-877.92576350838408</v>
      </c>
      <c r="Q2368" t="s">
        <v>53537</v>
      </c>
      <c r="R2368" t="s">
        <v>53538</v>
      </c>
      <c r="S2368" t="s">
        <v>53539</v>
      </c>
      <c r="T2368" t="s">
        <v>53540</v>
      </c>
      <c r="U2368" t="s">
        <v>53541</v>
      </c>
      <c r="V2368" t="s">
        <v>53542</v>
      </c>
      <c r="W2368" t="s">
        <v>53543</v>
      </c>
      <c r="X2368" t="s">
        <v>53544</v>
      </c>
      <c r="Y2368" t="s">
        <v>53545</v>
      </c>
    </row>
    <row r="2369" spans="1:25" x14ac:dyDescent="0.3">
      <c r="A2369">
        <v>118400</v>
      </c>
      <c r="B2369" t="s">
        <v>53546</v>
      </c>
      <c r="C2369" t="s">
        <v>53547</v>
      </c>
      <c r="D2369" t="s">
        <v>53548</v>
      </c>
      <c r="E2369" t="s">
        <v>53549</v>
      </c>
      <c r="F2369" t="s">
        <v>53550</v>
      </c>
      <c r="G2369" t="s">
        <v>53551</v>
      </c>
      <c r="H2369" t="s">
        <v>53552</v>
      </c>
      <c r="I2369" t="s">
        <v>53553</v>
      </c>
      <c r="J2369" t="s">
        <v>53554</v>
      </c>
      <c r="K2369" t="s">
        <v>53555</v>
      </c>
      <c r="L2369" t="s">
        <v>53556</v>
      </c>
      <c r="M2369" t="s">
        <v>53557</v>
      </c>
      <c r="N2369" t="s">
        <v>53558</v>
      </c>
      <c r="O2369">
        <f>-544.950299106703 -26.2095952759346 -637.666692627414</f>
        <v>-1208.8265870100518</v>
      </c>
      <c r="P2369">
        <f>-518.474658575213 -19.7272108044303 -338.907605722748</f>
        <v>-877.10947510239134</v>
      </c>
      <c r="Q2369" t="s">
        <v>53559</v>
      </c>
      <c r="R2369" t="s">
        <v>53560</v>
      </c>
      <c r="S2369" t="s">
        <v>53561</v>
      </c>
      <c r="T2369" t="s">
        <v>53562</v>
      </c>
      <c r="U2369" t="s">
        <v>53563</v>
      </c>
      <c r="V2369" t="s">
        <v>53564</v>
      </c>
      <c r="W2369" t="s">
        <v>53565</v>
      </c>
      <c r="X2369" t="s">
        <v>53566</v>
      </c>
      <c r="Y2369" t="s">
        <v>53567</v>
      </c>
    </row>
    <row r="2370" spans="1:25" x14ac:dyDescent="0.3">
      <c r="A2370">
        <v>118450</v>
      </c>
      <c r="B2370" t="s">
        <v>53568</v>
      </c>
      <c r="C2370" t="s">
        <v>53569</v>
      </c>
      <c r="D2370" t="s">
        <v>53570</v>
      </c>
      <c r="E2370" t="s">
        <v>53571</v>
      </c>
      <c r="F2370" t="s">
        <v>53572</v>
      </c>
      <c r="G2370" t="s">
        <v>53573</v>
      </c>
      <c r="H2370" t="s">
        <v>53574</v>
      </c>
      <c r="I2370" t="s">
        <v>53575</v>
      </c>
      <c r="J2370" t="s">
        <v>53576</v>
      </c>
      <c r="K2370" t="s">
        <v>53577</v>
      </c>
      <c r="L2370" t="s">
        <v>53578</v>
      </c>
      <c r="M2370" t="s">
        <v>53579</v>
      </c>
      <c r="N2370" t="s">
        <v>53580</v>
      </c>
      <c r="O2370">
        <f>-543.993797680008 -26.3222713594637 -637.603162812466</f>
        <v>-1207.9192318519376</v>
      </c>
      <c r="P2370">
        <f>-518.117733201274 -19.5919580071889 -338.797044080922</f>
        <v>-876.50673528938478</v>
      </c>
      <c r="Q2370" t="s">
        <v>53581</v>
      </c>
      <c r="R2370" t="s">
        <v>53582</v>
      </c>
      <c r="S2370" t="s">
        <v>53583</v>
      </c>
      <c r="T2370" t="s">
        <v>53584</v>
      </c>
      <c r="U2370" t="s">
        <v>53585</v>
      </c>
      <c r="V2370" t="s">
        <v>53586</v>
      </c>
      <c r="W2370" t="s">
        <v>53587</v>
      </c>
      <c r="X2370" t="s">
        <v>53588</v>
      </c>
      <c r="Y2370" t="s">
        <v>53589</v>
      </c>
    </row>
    <row r="2371" spans="1:25" x14ac:dyDescent="0.3">
      <c r="A2371">
        <v>118500</v>
      </c>
      <c r="B2371" t="s">
        <v>53590</v>
      </c>
      <c r="C2371" t="s">
        <v>53591</v>
      </c>
      <c r="D2371" t="s">
        <v>53592</v>
      </c>
      <c r="E2371" t="s">
        <v>53593</v>
      </c>
      <c r="F2371" t="s">
        <v>53594</v>
      </c>
      <c r="G2371" t="s">
        <v>53595</v>
      </c>
      <c r="H2371" t="s">
        <v>53596</v>
      </c>
      <c r="I2371" t="s">
        <v>53597</v>
      </c>
      <c r="J2371" t="s">
        <v>53598</v>
      </c>
      <c r="K2371" t="s">
        <v>53599</v>
      </c>
      <c r="L2371" t="s">
        <v>53600</v>
      </c>
      <c r="M2371" t="s">
        <v>53601</v>
      </c>
      <c r="N2371" t="s">
        <v>53602</v>
      </c>
      <c r="O2371">
        <f>-541.935633912121 -26.548407396938 -637.437048930315</f>
        <v>-1205.9210902393741</v>
      </c>
      <c r="P2371">
        <f>-517.448579740381 -19.4693487549682 -338.521876023536</f>
        <v>-875.43980451888524</v>
      </c>
      <c r="Q2371" t="s">
        <v>53603</v>
      </c>
      <c r="R2371" t="s">
        <v>53604</v>
      </c>
      <c r="S2371" t="s">
        <v>53605</v>
      </c>
      <c r="T2371" t="s">
        <v>53606</v>
      </c>
      <c r="U2371" t="s">
        <v>53607</v>
      </c>
      <c r="V2371" t="s">
        <v>53608</v>
      </c>
      <c r="W2371" t="s">
        <v>53609</v>
      </c>
      <c r="X2371" t="s">
        <v>53610</v>
      </c>
      <c r="Y2371" t="s">
        <v>53611</v>
      </c>
    </row>
    <row r="2372" spans="1:25" x14ac:dyDescent="0.3">
      <c r="A2372">
        <v>118550</v>
      </c>
      <c r="B2372" t="s">
        <v>53612</v>
      </c>
      <c r="C2372" t="s">
        <v>53613</v>
      </c>
      <c r="D2372" t="s">
        <v>53614</v>
      </c>
      <c r="E2372" t="s">
        <v>53615</v>
      </c>
      <c r="F2372" t="s">
        <v>53616</v>
      </c>
      <c r="G2372" t="s">
        <v>53617</v>
      </c>
      <c r="H2372" t="s">
        <v>53618</v>
      </c>
      <c r="I2372" t="s">
        <v>53619</v>
      </c>
      <c r="J2372" t="s">
        <v>53620</v>
      </c>
      <c r="K2372" t="s">
        <v>53621</v>
      </c>
      <c r="L2372" t="s">
        <v>53622</v>
      </c>
      <c r="M2372" t="s">
        <v>53623</v>
      </c>
      <c r="N2372" t="s">
        <v>53624</v>
      </c>
      <c r="O2372">
        <f>-539.936608304784 -26.8019120201095 -637.360447261676</f>
        <v>-1204.0989675865694</v>
      </c>
      <c r="P2372">
        <f>-516.98666167699 -19.6538854882547 -338.324948398216</f>
        <v>-874.96549556346076</v>
      </c>
      <c r="Q2372" t="s">
        <v>53625</v>
      </c>
      <c r="R2372" t="s">
        <v>53626</v>
      </c>
      <c r="S2372" t="s">
        <v>53627</v>
      </c>
      <c r="T2372" t="s">
        <v>53628</v>
      </c>
      <c r="U2372" t="s">
        <v>53629</v>
      </c>
      <c r="V2372" t="s">
        <v>53630</v>
      </c>
      <c r="W2372" t="s">
        <v>53631</v>
      </c>
      <c r="X2372" t="s">
        <v>53632</v>
      </c>
      <c r="Y2372" t="s">
        <v>53633</v>
      </c>
    </row>
    <row r="2373" spans="1:25" x14ac:dyDescent="0.3">
      <c r="A2373">
        <v>118600</v>
      </c>
      <c r="B2373" t="s">
        <v>53634</v>
      </c>
      <c r="C2373" t="s">
        <v>53635</v>
      </c>
      <c r="D2373" t="s">
        <v>53636</v>
      </c>
      <c r="E2373" t="s">
        <v>53637</v>
      </c>
      <c r="F2373" t="s">
        <v>53638</v>
      </c>
      <c r="G2373" t="s">
        <v>53639</v>
      </c>
      <c r="H2373" t="s">
        <v>53640</v>
      </c>
      <c r="I2373" t="s">
        <v>53641</v>
      </c>
      <c r="J2373" t="s">
        <v>53642</v>
      </c>
      <c r="K2373" t="s">
        <v>53643</v>
      </c>
      <c r="L2373" t="s">
        <v>53644</v>
      </c>
      <c r="M2373" t="s">
        <v>53645</v>
      </c>
      <c r="N2373" t="s">
        <v>53646</v>
      </c>
      <c r="O2373">
        <f>-539.013255224681 -26.9334626724078 -637.360787492648</f>
        <v>-1203.3075053897369</v>
      </c>
      <c r="P2373">
        <f>-516.786646723135 -19.8390707919275 -338.269380583912</f>
        <v>-874.89509809897459</v>
      </c>
      <c r="Q2373" t="s">
        <v>53647</v>
      </c>
      <c r="R2373" t="s">
        <v>53648</v>
      </c>
      <c r="S2373" t="s">
        <v>53649</v>
      </c>
      <c r="T2373" t="s">
        <v>53650</v>
      </c>
      <c r="U2373" t="s">
        <v>53651</v>
      </c>
      <c r="V2373" t="s">
        <v>53652</v>
      </c>
      <c r="W2373" t="s">
        <v>53653</v>
      </c>
      <c r="X2373" t="s">
        <v>53654</v>
      </c>
      <c r="Y2373" t="s">
        <v>53655</v>
      </c>
    </row>
    <row r="2374" spans="1:25" x14ac:dyDescent="0.3">
      <c r="A2374">
        <v>118650</v>
      </c>
      <c r="B2374" t="s">
        <v>53656</v>
      </c>
      <c r="C2374" t="s">
        <v>53657</v>
      </c>
      <c r="D2374" t="s">
        <v>53658</v>
      </c>
      <c r="E2374" t="s">
        <v>53659</v>
      </c>
      <c r="F2374" t="s">
        <v>53660</v>
      </c>
      <c r="G2374" t="s">
        <v>53661</v>
      </c>
      <c r="H2374" t="s">
        <v>53662</v>
      </c>
      <c r="I2374" t="s">
        <v>53663</v>
      </c>
      <c r="J2374" t="s">
        <v>53664</v>
      </c>
      <c r="K2374" t="s">
        <v>53665</v>
      </c>
      <c r="L2374" t="s">
        <v>53666</v>
      </c>
      <c r="M2374" t="s">
        <v>53667</v>
      </c>
      <c r="N2374" t="s">
        <v>53668</v>
      </c>
      <c r="O2374">
        <f>-538.035330040729 -27.1046125238427 -637.359746462306</f>
        <v>-1202.4996890268776</v>
      </c>
      <c r="P2374">
        <f>-516.511904848513 -19.9362949643316 -338.218815601118</f>
        <v>-874.66701541396264</v>
      </c>
      <c r="Q2374" t="s">
        <v>53669</v>
      </c>
      <c r="R2374" t="s">
        <v>53670</v>
      </c>
      <c r="S2374" t="s">
        <v>53671</v>
      </c>
      <c r="T2374" t="s">
        <v>53672</v>
      </c>
      <c r="U2374" t="s">
        <v>53673</v>
      </c>
      <c r="V2374" t="s">
        <v>53674</v>
      </c>
      <c r="W2374" t="s">
        <v>53675</v>
      </c>
      <c r="X2374" t="s">
        <v>53676</v>
      </c>
      <c r="Y2374" t="s">
        <v>53677</v>
      </c>
    </row>
    <row r="2375" spans="1:25" x14ac:dyDescent="0.3">
      <c r="A2375">
        <v>118700</v>
      </c>
      <c r="B2375" t="s">
        <v>53678</v>
      </c>
      <c r="C2375" t="s">
        <v>53679</v>
      </c>
      <c r="D2375" t="s">
        <v>53680</v>
      </c>
      <c r="E2375" t="s">
        <v>53681</v>
      </c>
      <c r="F2375" t="s">
        <v>53682</v>
      </c>
      <c r="G2375" t="s">
        <v>53683</v>
      </c>
      <c r="H2375" t="s">
        <v>53684</v>
      </c>
      <c r="I2375" t="s">
        <v>53685</v>
      </c>
      <c r="J2375" t="s">
        <v>53686</v>
      </c>
      <c r="K2375" t="s">
        <v>53687</v>
      </c>
      <c r="L2375" t="s">
        <v>53688</v>
      </c>
      <c r="M2375" t="s">
        <v>53689</v>
      </c>
      <c r="N2375" t="s">
        <v>53690</v>
      </c>
      <c r="O2375">
        <f>-535.933052622852 -27.2143450974274 -637.460705177637</f>
        <v>-1200.6081028979165</v>
      </c>
      <c r="P2375">
        <f>-515.601359757487 -20.1020212904441 -338.234857166667</f>
        <v>-873.93823821459807</v>
      </c>
      <c r="Q2375" t="s">
        <v>53691</v>
      </c>
      <c r="R2375" t="s">
        <v>53692</v>
      </c>
      <c r="S2375" t="s">
        <v>53693</v>
      </c>
      <c r="T2375" t="s">
        <v>53694</v>
      </c>
      <c r="U2375" t="s">
        <v>53695</v>
      </c>
      <c r="V2375" t="s">
        <v>53696</v>
      </c>
      <c r="W2375" t="s">
        <v>53697</v>
      </c>
      <c r="X2375" t="s">
        <v>53698</v>
      </c>
      <c r="Y2375" t="s">
        <v>53699</v>
      </c>
    </row>
    <row r="2376" spans="1:25" x14ac:dyDescent="0.3">
      <c r="A2376">
        <v>118750</v>
      </c>
      <c r="B2376" t="s">
        <v>53700</v>
      </c>
      <c r="C2376" t="s">
        <v>53701</v>
      </c>
      <c r="D2376" t="s">
        <v>53702</v>
      </c>
      <c r="E2376" t="s">
        <v>53703</v>
      </c>
      <c r="F2376" t="s">
        <v>53704</v>
      </c>
      <c r="G2376" t="s">
        <v>53705</v>
      </c>
      <c r="H2376" t="s">
        <v>53706</v>
      </c>
      <c r="I2376" t="s">
        <v>53707</v>
      </c>
      <c r="J2376" t="s">
        <v>53708</v>
      </c>
      <c r="K2376" t="s">
        <v>53709</v>
      </c>
      <c r="L2376" t="s">
        <v>53710</v>
      </c>
      <c r="M2376" t="s">
        <v>53711</v>
      </c>
      <c r="N2376" t="s">
        <v>53712</v>
      </c>
      <c r="O2376">
        <f>-534.048414543961 -27.4268869182683 -637.564622618401</f>
        <v>-1199.0399240806305</v>
      </c>
      <c r="P2376">
        <f>-514.626870770385 -20.1143435617043 -338.283269152349</f>
        <v>-873.02448348443841</v>
      </c>
      <c r="Q2376" t="s">
        <v>53713</v>
      </c>
      <c r="R2376" t="s">
        <v>53714</v>
      </c>
      <c r="S2376" t="s">
        <v>53715</v>
      </c>
      <c r="T2376" t="s">
        <v>53716</v>
      </c>
      <c r="U2376" t="s">
        <v>53717</v>
      </c>
      <c r="V2376" t="s">
        <v>53718</v>
      </c>
      <c r="W2376" t="s">
        <v>53719</v>
      </c>
      <c r="X2376" t="s">
        <v>53720</v>
      </c>
      <c r="Y2376" t="s">
        <v>53721</v>
      </c>
    </row>
    <row r="2377" spans="1:25" x14ac:dyDescent="0.3">
      <c r="A2377">
        <v>118800</v>
      </c>
      <c r="B2377" t="s">
        <v>53722</v>
      </c>
      <c r="C2377" t="s">
        <v>53723</v>
      </c>
      <c r="D2377" t="s">
        <v>53724</v>
      </c>
      <c r="E2377" t="s">
        <v>53725</v>
      </c>
      <c r="F2377" t="s">
        <v>53726</v>
      </c>
      <c r="G2377" t="s">
        <v>53727</v>
      </c>
      <c r="H2377" t="s">
        <v>53728</v>
      </c>
      <c r="I2377" t="s">
        <v>53729</v>
      </c>
      <c r="J2377" t="s">
        <v>53730</v>
      </c>
      <c r="K2377" t="s">
        <v>53731</v>
      </c>
      <c r="L2377" t="s">
        <v>53732</v>
      </c>
      <c r="M2377" t="s">
        <v>53733</v>
      </c>
      <c r="N2377" t="s">
        <v>53734</v>
      </c>
      <c r="O2377">
        <f>-533.213596044582 -27.4942180977998 -637.632713687896</f>
        <v>-1198.3405278302778</v>
      </c>
      <c r="P2377">
        <f>-514.037608001588 -20.1018715900507 -338.337519378708</f>
        <v>-872.47699897034659</v>
      </c>
      <c r="Q2377" t="s">
        <v>53735</v>
      </c>
      <c r="R2377" t="s">
        <v>53736</v>
      </c>
      <c r="S2377" t="s">
        <v>53737</v>
      </c>
      <c r="T2377" t="s">
        <v>53738</v>
      </c>
      <c r="U2377" t="s">
        <v>53739</v>
      </c>
      <c r="V2377" t="s">
        <v>53740</v>
      </c>
      <c r="W2377" t="s">
        <v>53741</v>
      </c>
      <c r="X2377" t="s">
        <v>53742</v>
      </c>
      <c r="Y2377" t="s">
        <v>53743</v>
      </c>
    </row>
    <row r="2378" spans="1:25" x14ac:dyDescent="0.3">
      <c r="A2378">
        <v>118850</v>
      </c>
      <c r="B2378" t="s">
        <v>53744</v>
      </c>
      <c r="C2378" t="s">
        <v>53745</v>
      </c>
      <c r="D2378" t="s">
        <v>53746</v>
      </c>
      <c r="E2378" t="s">
        <v>53747</v>
      </c>
      <c r="F2378" t="s">
        <v>53748</v>
      </c>
      <c r="G2378" t="s">
        <v>53749</v>
      </c>
      <c r="H2378" t="s">
        <v>53750</v>
      </c>
      <c r="I2378" t="s">
        <v>53751</v>
      </c>
      <c r="J2378" t="s">
        <v>53752</v>
      </c>
      <c r="K2378" t="s">
        <v>53753</v>
      </c>
      <c r="L2378" t="s">
        <v>53754</v>
      </c>
      <c r="M2378" t="s">
        <v>53755</v>
      </c>
      <c r="N2378" t="s">
        <v>53756</v>
      </c>
      <c r="O2378">
        <f>-532.504641573647 -27.5446318284114 -637.714780378921</f>
        <v>-1197.7640537809793</v>
      </c>
      <c r="P2378">
        <f>-513.534774965395 -20.0074592391363 -338.409932323477</f>
        <v>-871.95216652800832</v>
      </c>
      <c r="Q2378" t="s">
        <v>53757</v>
      </c>
      <c r="R2378" t="s">
        <v>53758</v>
      </c>
      <c r="S2378" t="s">
        <v>53759</v>
      </c>
      <c r="T2378" t="s">
        <v>53760</v>
      </c>
      <c r="U2378" t="s">
        <v>53761</v>
      </c>
      <c r="V2378" t="s">
        <v>53762</v>
      </c>
      <c r="W2378" t="s">
        <v>53763</v>
      </c>
      <c r="X2378" t="s">
        <v>53764</v>
      </c>
      <c r="Y2378" t="s">
        <v>53765</v>
      </c>
    </row>
    <row r="2379" spans="1:25" x14ac:dyDescent="0.3">
      <c r="A2379">
        <v>118900</v>
      </c>
      <c r="B2379" t="s">
        <v>53766</v>
      </c>
      <c r="C2379" t="s">
        <v>53767</v>
      </c>
      <c r="D2379" t="s">
        <v>53768</v>
      </c>
      <c r="E2379" t="s">
        <v>53769</v>
      </c>
      <c r="F2379" t="s">
        <v>53770</v>
      </c>
      <c r="G2379" t="s">
        <v>53771</v>
      </c>
      <c r="H2379" t="s">
        <v>53772</v>
      </c>
      <c r="I2379" t="s">
        <v>53773</v>
      </c>
      <c r="J2379" t="s">
        <v>53774</v>
      </c>
      <c r="K2379" t="s">
        <v>53775</v>
      </c>
      <c r="L2379" t="s">
        <v>53776</v>
      </c>
      <c r="M2379" t="s">
        <v>53777</v>
      </c>
      <c r="N2379" t="s">
        <v>53778</v>
      </c>
      <c r="O2379">
        <f>-531.129180460281 -27.8133513175139 -637.881884594774</f>
        <v>-1196.824416372569</v>
      </c>
      <c r="P2379">
        <f>-512.607448395306 -19.8491169279368 -338.560073737646</f>
        <v>-871.01663906088891</v>
      </c>
      <c r="Q2379" t="s">
        <v>53779</v>
      </c>
      <c r="R2379" t="s">
        <v>53780</v>
      </c>
      <c r="S2379" t="s">
        <v>53781</v>
      </c>
      <c r="T2379" t="s">
        <v>53782</v>
      </c>
      <c r="U2379" t="s">
        <v>53783</v>
      </c>
      <c r="V2379" t="s">
        <v>53784</v>
      </c>
      <c r="W2379" t="s">
        <v>53785</v>
      </c>
      <c r="X2379" t="s">
        <v>53786</v>
      </c>
      <c r="Y2379" t="s">
        <v>53787</v>
      </c>
    </row>
    <row r="2380" spans="1:25" x14ac:dyDescent="0.3">
      <c r="A2380">
        <v>118950</v>
      </c>
      <c r="B2380" t="s">
        <v>53788</v>
      </c>
      <c r="C2380" t="s">
        <v>53789</v>
      </c>
      <c r="D2380" t="s">
        <v>53790</v>
      </c>
      <c r="E2380" t="s">
        <v>53791</v>
      </c>
      <c r="F2380" t="s">
        <v>53792</v>
      </c>
      <c r="G2380" t="s">
        <v>53793</v>
      </c>
      <c r="H2380" t="s">
        <v>53794</v>
      </c>
      <c r="I2380" t="s">
        <v>53795</v>
      </c>
      <c r="J2380" t="s">
        <v>53796</v>
      </c>
      <c r="K2380" t="s">
        <v>53797</v>
      </c>
      <c r="L2380" t="s">
        <v>53798</v>
      </c>
      <c r="M2380" t="s">
        <v>53799</v>
      </c>
      <c r="N2380" t="s">
        <v>53800</v>
      </c>
      <c r="O2380">
        <f>-530.314308001372 -28.0962290760883 -637.894044638398</f>
        <v>-1196.3045817158581</v>
      </c>
      <c r="P2380">
        <f>-512.079297364291 -19.7358359996924 -338.565410530518</f>
        <v>-870.38054389450144</v>
      </c>
      <c r="Q2380" t="s">
        <v>53801</v>
      </c>
      <c r="R2380" t="s">
        <v>53802</v>
      </c>
      <c r="S2380" t="s">
        <v>53803</v>
      </c>
      <c r="T2380" t="s">
        <v>53804</v>
      </c>
      <c r="U2380" t="s">
        <v>53805</v>
      </c>
      <c r="V2380" t="s">
        <v>53806</v>
      </c>
      <c r="W2380" t="s">
        <v>53807</v>
      </c>
      <c r="X2380" t="s">
        <v>53808</v>
      </c>
      <c r="Y2380" t="s">
        <v>53809</v>
      </c>
    </row>
    <row r="2381" spans="1:25" x14ac:dyDescent="0.3">
      <c r="A2381">
        <v>119000</v>
      </c>
      <c r="B2381" t="s">
        <v>53810</v>
      </c>
      <c r="C2381" t="s">
        <v>53811</v>
      </c>
      <c r="D2381" t="s">
        <v>53812</v>
      </c>
      <c r="E2381" t="s">
        <v>53813</v>
      </c>
      <c r="F2381" t="s">
        <v>53814</v>
      </c>
      <c r="G2381" t="s">
        <v>53815</v>
      </c>
      <c r="H2381" t="s">
        <v>53816</v>
      </c>
      <c r="I2381" t="s">
        <v>53817</v>
      </c>
      <c r="J2381" t="s">
        <v>53818</v>
      </c>
      <c r="K2381" t="s">
        <v>53819</v>
      </c>
      <c r="L2381" t="s">
        <v>53820</v>
      </c>
      <c r="M2381" t="s">
        <v>53821</v>
      </c>
      <c r="N2381" t="s">
        <v>53822</v>
      </c>
      <c r="O2381">
        <f>-529.055059023111 -28.4618652600284 -637.839805505197</f>
        <v>-1195.3567297883365</v>
      </c>
      <c r="P2381">
        <f>-510.841742787435 -19.8287212082575 -338.517560519154</f>
        <v>-869.18802451484657</v>
      </c>
      <c r="Q2381" t="s">
        <v>53823</v>
      </c>
      <c r="R2381" t="s">
        <v>53824</v>
      </c>
      <c r="S2381" t="s">
        <v>53825</v>
      </c>
      <c r="T2381" t="s">
        <v>53826</v>
      </c>
      <c r="U2381" t="s">
        <v>53827</v>
      </c>
      <c r="V2381" t="s">
        <v>53828</v>
      </c>
      <c r="W2381" t="s">
        <v>53829</v>
      </c>
      <c r="X2381" t="s">
        <v>53830</v>
      </c>
      <c r="Y2381" t="s">
        <v>53831</v>
      </c>
    </row>
    <row r="2382" spans="1:25" x14ac:dyDescent="0.3">
      <c r="A2382">
        <v>119050</v>
      </c>
      <c r="B2382" t="s">
        <v>53832</v>
      </c>
      <c r="C2382" t="s">
        <v>53833</v>
      </c>
      <c r="D2382" t="s">
        <v>53834</v>
      </c>
      <c r="E2382" t="s">
        <v>53835</v>
      </c>
      <c r="F2382" t="s">
        <v>53836</v>
      </c>
      <c r="G2382" t="s">
        <v>53837</v>
      </c>
      <c r="H2382" t="s">
        <v>53838</v>
      </c>
      <c r="I2382" t="s">
        <v>53839</v>
      </c>
      <c r="J2382" t="s">
        <v>53840</v>
      </c>
      <c r="K2382" t="s">
        <v>53841</v>
      </c>
      <c r="L2382" t="s">
        <v>53842</v>
      </c>
      <c r="M2382" t="s">
        <v>53843</v>
      </c>
      <c r="N2382" t="s">
        <v>53844</v>
      </c>
      <c r="O2382">
        <f>-528.708138753205 -28.4888990928712 -637.770628238825</f>
        <v>-1194.9676660849013</v>
      </c>
      <c r="P2382">
        <f>-510.275812928999 -19.7026591122199 -338.466371182751</f>
        <v>-868.44484322396988</v>
      </c>
      <c r="Q2382" t="s">
        <v>53845</v>
      </c>
      <c r="R2382" t="s">
        <v>53846</v>
      </c>
      <c r="S2382" t="s">
        <v>53847</v>
      </c>
      <c r="T2382" t="s">
        <v>53848</v>
      </c>
      <c r="U2382" t="s">
        <v>53849</v>
      </c>
      <c r="V2382" t="s">
        <v>53850</v>
      </c>
      <c r="W2382" t="s">
        <v>53851</v>
      </c>
      <c r="X2382" t="s">
        <v>53852</v>
      </c>
      <c r="Y2382" t="s">
        <v>53853</v>
      </c>
    </row>
    <row r="2383" spans="1:25" x14ac:dyDescent="0.3">
      <c r="A2383">
        <v>119100</v>
      </c>
      <c r="B2383" t="s">
        <v>53854</v>
      </c>
      <c r="C2383" t="s">
        <v>53855</v>
      </c>
      <c r="D2383" t="s">
        <v>53856</v>
      </c>
      <c r="E2383" t="s">
        <v>53857</v>
      </c>
      <c r="F2383" t="s">
        <v>53858</v>
      </c>
      <c r="G2383" t="s">
        <v>53859</v>
      </c>
      <c r="H2383" t="s">
        <v>53860</v>
      </c>
      <c r="I2383" t="s">
        <v>53861</v>
      </c>
      <c r="J2383" t="s">
        <v>53862</v>
      </c>
      <c r="K2383" t="s">
        <v>53863</v>
      </c>
      <c r="L2383" t="s">
        <v>53864</v>
      </c>
      <c r="M2383" t="s">
        <v>53865</v>
      </c>
      <c r="N2383" t="s">
        <v>53866</v>
      </c>
      <c r="O2383">
        <f>-527.680054891113 -28.4920068276599 -637.490882236826</f>
        <v>-1193.6629439555988</v>
      </c>
      <c r="P2383">
        <f>-508.884343001008 -18.9711181933224 -338.231674562527</f>
        <v>-866.08713575685738</v>
      </c>
      <c r="Q2383" t="s">
        <v>53867</v>
      </c>
      <c r="R2383" t="s">
        <v>53868</v>
      </c>
      <c r="S2383" t="s">
        <v>53869</v>
      </c>
      <c r="T2383" t="s">
        <v>53870</v>
      </c>
      <c r="U2383" t="s">
        <v>53871</v>
      </c>
      <c r="V2383" t="s">
        <v>53872</v>
      </c>
      <c r="W2383" t="s">
        <v>53873</v>
      </c>
      <c r="X2383" t="s">
        <v>53874</v>
      </c>
      <c r="Y2383" t="s">
        <v>53875</v>
      </c>
    </row>
    <row r="2384" spans="1:25" x14ac:dyDescent="0.3">
      <c r="A2384">
        <v>119150</v>
      </c>
      <c r="B2384" t="s">
        <v>53876</v>
      </c>
      <c r="C2384" t="s">
        <v>53877</v>
      </c>
      <c r="D2384" t="s">
        <v>53878</v>
      </c>
      <c r="E2384" t="s">
        <v>53879</v>
      </c>
      <c r="F2384" t="s">
        <v>53880</v>
      </c>
      <c r="G2384" t="s">
        <v>53881</v>
      </c>
      <c r="H2384" t="s">
        <v>53882</v>
      </c>
      <c r="I2384" t="s">
        <v>53883</v>
      </c>
      <c r="J2384" t="s">
        <v>53884</v>
      </c>
      <c r="K2384" t="s">
        <v>53885</v>
      </c>
      <c r="L2384" t="s">
        <v>53886</v>
      </c>
      <c r="M2384" t="s">
        <v>53887</v>
      </c>
      <c r="N2384" t="s">
        <v>53888</v>
      </c>
      <c r="O2384">
        <f>-526.879294060437 -28.4317128043083 -637.249703448052</f>
        <v>-1192.5607103127973</v>
      </c>
      <c r="P2384">
        <f>-507.542331131742 -18.0660109524129 -338.053124420962</f>
        <v>-863.66146650511678</v>
      </c>
      <c r="Q2384" t="s">
        <v>53889</v>
      </c>
      <c r="R2384" t="s">
        <v>53890</v>
      </c>
      <c r="S2384" t="s">
        <v>53891</v>
      </c>
      <c r="T2384" t="s">
        <v>53892</v>
      </c>
      <c r="U2384" t="s">
        <v>53893</v>
      </c>
      <c r="V2384" t="s">
        <v>53894</v>
      </c>
      <c r="W2384" t="s">
        <v>53895</v>
      </c>
      <c r="X2384" t="s">
        <v>53896</v>
      </c>
      <c r="Y2384" t="s">
        <v>53897</v>
      </c>
    </row>
    <row r="2385" spans="1:25" x14ac:dyDescent="0.3">
      <c r="A2385">
        <v>119200</v>
      </c>
      <c r="B2385" t="s">
        <v>53898</v>
      </c>
      <c r="C2385" t="s">
        <v>53899</v>
      </c>
      <c r="D2385" t="s">
        <v>53900</v>
      </c>
      <c r="E2385" t="s">
        <v>53901</v>
      </c>
      <c r="F2385" t="s">
        <v>53902</v>
      </c>
      <c r="G2385" t="s">
        <v>53903</v>
      </c>
      <c r="H2385" t="s">
        <v>53904</v>
      </c>
      <c r="I2385" t="s">
        <v>53905</v>
      </c>
      <c r="J2385" t="s">
        <v>53906</v>
      </c>
      <c r="K2385" t="s">
        <v>53907</v>
      </c>
      <c r="L2385" t="s">
        <v>53908</v>
      </c>
      <c r="M2385" t="s">
        <v>53909</v>
      </c>
      <c r="N2385" t="s">
        <v>53910</v>
      </c>
      <c r="O2385">
        <f>-526.519307505544 -28.3769370620003 -637.156100047403</f>
        <v>-1192.0523446149473</v>
      </c>
      <c r="P2385">
        <f>-506.922771185559 -17.7413739170991 -337.985931009767</f>
        <v>-862.65007611242504</v>
      </c>
      <c r="Q2385" t="s">
        <v>53911</v>
      </c>
      <c r="R2385" t="s">
        <v>53912</v>
      </c>
      <c r="S2385" t="s">
        <v>53913</v>
      </c>
      <c r="T2385" t="s">
        <v>53914</v>
      </c>
      <c r="U2385" t="s">
        <v>53915</v>
      </c>
      <c r="V2385" t="s">
        <v>53916</v>
      </c>
      <c r="W2385" t="s">
        <v>53917</v>
      </c>
      <c r="X2385" t="s">
        <v>53918</v>
      </c>
      <c r="Y2385" t="s">
        <v>53919</v>
      </c>
    </row>
    <row r="2386" spans="1:25" x14ac:dyDescent="0.3">
      <c r="A2386">
        <v>119250</v>
      </c>
      <c r="B2386" t="s">
        <v>53920</v>
      </c>
      <c r="C2386" t="s">
        <v>53921</v>
      </c>
      <c r="D2386" t="s">
        <v>53922</v>
      </c>
      <c r="E2386" t="s">
        <v>53923</v>
      </c>
      <c r="F2386" t="s">
        <v>53924</v>
      </c>
      <c r="G2386" t="s">
        <v>53925</v>
      </c>
      <c r="H2386" t="s">
        <v>53926</v>
      </c>
      <c r="I2386" t="s">
        <v>53927</v>
      </c>
      <c r="J2386" t="s">
        <v>53928</v>
      </c>
      <c r="K2386" t="s">
        <v>53929</v>
      </c>
      <c r="L2386" t="s">
        <v>53930</v>
      </c>
      <c r="M2386" t="s">
        <v>53931</v>
      </c>
      <c r="N2386" t="s">
        <v>53932</v>
      </c>
      <c r="O2386">
        <f>-526.399027959557 -28.2498799653579 -637.077755664614</f>
        <v>-1191.7266635895289</v>
      </c>
      <c r="P2386">
        <f>-506.620087835709 -17.1284525437466 -337.937061954039</f>
        <v>-861.68560233349456</v>
      </c>
      <c r="Q2386" t="s">
        <v>53933</v>
      </c>
      <c r="R2386" t="s">
        <v>53934</v>
      </c>
      <c r="S2386" t="s">
        <v>53935</v>
      </c>
      <c r="T2386" t="s">
        <v>53936</v>
      </c>
      <c r="U2386" t="s">
        <v>53937</v>
      </c>
      <c r="V2386" t="s">
        <v>53938</v>
      </c>
      <c r="W2386" t="s">
        <v>53939</v>
      </c>
      <c r="X2386" t="s">
        <v>53940</v>
      </c>
      <c r="Y2386" t="s">
        <v>53941</v>
      </c>
    </row>
    <row r="2387" spans="1:25" x14ac:dyDescent="0.3">
      <c r="A2387">
        <v>119300</v>
      </c>
      <c r="B2387" t="s">
        <v>53942</v>
      </c>
      <c r="C2387" t="s">
        <v>53943</v>
      </c>
      <c r="D2387" t="s">
        <v>53944</v>
      </c>
      <c r="E2387" t="s">
        <v>53945</v>
      </c>
      <c r="F2387" t="s">
        <v>53946</v>
      </c>
      <c r="G2387" t="s">
        <v>53947</v>
      </c>
      <c r="H2387" t="s">
        <v>53948</v>
      </c>
      <c r="I2387" t="s">
        <v>53949</v>
      </c>
      <c r="J2387" t="s">
        <v>53950</v>
      </c>
      <c r="K2387" t="s">
        <v>53951</v>
      </c>
      <c r="L2387" t="s">
        <v>53952</v>
      </c>
      <c r="M2387" t="s">
        <v>53953</v>
      </c>
      <c r="N2387" t="s">
        <v>53954</v>
      </c>
      <c r="O2387">
        <f>-526.521156179302 -28.0203880550412 -637.107680997209</f>
        <v>-1191.649225231552</v>
      </c>
      <c r="P2387">
        <f>-506.679454458968 -16.922202842044 -337.970201293819</f>
        <v>-861.57185859483093</v>
      </c>
      <c r="Q2387" t="s">
        <v>53955</v>
      </c>
      <c r="R2387" t="s">
        <v>53956</v>
      </c>
      <c r="S2387" t="s">
        <v>53957</v>
      </c>
      <c r="T2387" t="s">
        <v>53958</v>
      </c>
      <c r="U2387" t="s">
        <v>53959</v>
      </c>
      <c r="V2387" t="s">
        <v>53960</v>
      </c>
      <c r="W2387" t="s">
        <v>53961</v>
      </c>
      <c r="X2387" t="s">
        <v>53962</v>
      </c>
      <c r="Y2387" t="s">
        <v>53963</v>
      </c>
    </row>
    <row r="2388" spans="1:25" x14ac:dyDescent="0.3">
      <c r="A2388">
        <v>119350</v>
      </c>
      <c r="B2388" t="s">
        <v>53964</v>
      </c>
      <c r="C2388" t="s">
        <v>53965</v>
      </c>
      <c r="D2388" t="s">
        <v>53966</v>
      </c>
      <c r="E2388" t="s">
        <v>53967</v>
      </c>
      <c r="F2388" t="s">
        <v>53968</v>
      </c>
      <c r="G2388" t="s">
        <v>53969</v>
      </c>
      <c r="H2388" t="s">
        <v>53970</v>
      </c>
      <c r="I2388" t="s">
        <v>53971</v>
      </c>
      <c r="J2388" t="s">
        <v>53972</v>
      </c>
      <c r="K2388" t="s">
        <v>53973</v>
      </c>
      <c r="L2388" t="s">
        <v>53974</v>
      </c>
      <c r="M2388" t="s">
        <v>53975</v>
      </c>
      <c r="N2388" t="s">
        <v>53976</v>
      </c>
      <c r="O2388">
        <f>-526.765437888374 -27.8123211090465 -637.140145822999</f>
        <v>-1191.7179048204193</v>
      </c>
      <c r="P2388">
        <f>-506.895248584056 -16.761323626698 -338.002998314372</f>
        <v>-861.65957052512601</v>
      </c>
      <c r="Q2388" t="s">
        <v>53977</v>
      </c>
      <c r="R2388" t="s">
        <v>53978</v>
      </c>
      <c r="S2388" t="s">
        <v>53979</v>
      </c>
      <c r="T2388" t="s">
        <v>53980</v>
      </c>
      <c r="U2388" t="s">
        <v>53981</v>
      </c>
      <c r="V2388" t="s">
        <v>53982</v>
      </c>
      <c r="W2388" t="s">
        <v>53983</v>
      </c>
      <c r="X2388" t="s">
        <v>53984</v>
      </c>
      <c r="Y2388" t="s">
        <v>53985</v>
      </c>
    </row>
    <row r="2389" spans="1:25" x14ac:dyDescent="0.3">
      <c r="A2389">
        <v>119400</v>
      </c>
      <c r="B2389" t="s">
        <v>53986</v>
      </c>
      <c r="C2389" t="s">
        <v>53987</v>
      </c>
      <c r="D2389" t="s">
        <v>53988</v>
      </c>
      <c r="E2389" t="s">
        <v>53989</v>
      </c>
      <c r="F2389" t="s">
        <v>53990</v>
      </c>
      <c r="G2389" t="s">
        <v>53991</v>
      </c>
      <c r="H2389" t="s">
        <v>53992</v>
      </c>
      <c r="I2389" t="s">
        <v>53993</v>
      </c>
      <c r="J2389" t="s">
        <v>53994</v>
      </c>
      <c r="K2389" t="s">
        <v>53995</v>
      </c>
      <c r="L2389" t="s">
        <v>53996</v>
      </c>
      <c r="M2389" t="s">
        <v>53997</v>
      </c>
      <c r="N2389" t="s">
        <v>53998</v>
      </c>
      <c r="O2389">
        <f>-527.347641062893 -27.410186296335 -637.231518286083</f>
        <v>-1191.989345645311</v>
      </c>
      <c r="P2389">
        <f>-507.834098205203 -16.5347443406433 -338.064549584755</f>
        <v>-862.43339213060131</v>
      </c>
      <c r="Q2389" t="s">
        <v>53999</v>
      </c>
      <c r="R2389" t="s">
        <v>54000</v>
      </c>
      <c r="S2389" t="s">
        <v>54001</v>
      </c>
      <c r="T2389" t="s">
        <v>54002</v>
      </c>
      <c r="U2389" t="s">
        <v>54003</v>
      </c>
      <c r="V2389" t="s">
        <v>54004</v>
      </c>
      <c r="W2389" t="s">
        <v>54005</v>
      </c>
      <c r="X2389" t="s">
        <v>54006</v>
      </c>
      <c r="Y2389" t="s">
        <v>54007</v>
      </c>
    </row>
    <row r="2390" spans="1:25" x14ac:dyDescent="0.3">
      <c r="A2390">
        <v>119450</v>
      </c>
      <c r="B2390" t="s">
        <v>54008</v>
      </c>
      <c r="C2390" t="s">
        <v>54009</v>
      </c>
      <c r="D2390" t="s">
        <v>54010</v>
      </c>
      <c r="E2390" t="s">
        <v>54011</v>
      </c>
      <c r="F2390" t="s">
        <v>54012</v>
      </c>
      <c r="G2390" t="s">
        <v>54013</v>
      </c>
      <c r="H2390" t="s">
        <v>54014</v>
      </c>
      <c r="I2390" t="s">
        <v>54015</v>
      </c>
      <c r="J2390" t="s">
        <v>54016</v>
      </c>
      <c r="K2390" t="s">
        <v>54017</v>
      </c>
      <c r="L2390" t="s">
        <v>54018</v>
      </c>
      <c r="M2390" t="s">
        <v>54019</v>
      </c>
      <c r="N2390" t="s">
        <v>54020</v>
      </c>
      <c r="O2390">
        <f>-527.545162856224 -27.2608025291838 -637.231073339221</f>
        <v>-1192.0370387246289</v>
      </c>
      <c r="P2390">
        <f>-508.241887955844 -16.4217543253455 -338.049148938766</f>
        <v>-862.71279121995553</v>
      </c>
      <c r="Q2390" t="s">
        <v>54021</v>
      </c>
      <c r="R2390" t="s">
        <v>54022</v>
      </c>
      <c r="S2390" t="s">
        <v>54023</v>
      </c>
      <c r="T2390" t="s">
        <v>54024</v>
      </c>
      <c r="U2390" t="s">
        <v>54025</v>
      </c>
      <c r="V2390" t="s">
        <v>54026</v>
      </c>
      <c r="W2390" t="s">
        <v>54027</v>
      </c>
      <c r="X2390" t="s">
        <v>54028</v>
      </c>
      <c r="Y2390" t="s">
        <v>54029</v>
      </c>
    </row>
    <row r="2391" spans="1:25" x14ac:dyDescent="0.3">
      <c r="A2391">
        <v>119500</v>
      </c>
      <c r="B2391" t="s">
        <v>54030</v>
      </c>
      <c r="C2391" t="s">
        <v>54031</v>
      </c>
      <c r="D2391" t="s">
        <v>54032</v>
      </c>
      <c r="E2391" t="s">
        <v>54033</v>
      </c>
      <c r="F2391" t="s">
        <v>54034</v>
      </c>
      <c r="G2391" t="s">
        <v>54035</v>
      </c>
      <c r="H2391" t="s">
        <v>54036</v>
      </c>
      <c r="I2391" t="s">
        <v>54037</v>
      </c>
      <c r="J2391" t="s">
        <v>54038</v>
      </c>
      <c r="K2391" t="s">
        <v>54039</v>
      </c>
      <c r="L2391" t="s">
        <v>54040</v>
      </c>
      <c r="M2391" t="s">
        <v>54041</v>
      </c>
      <c r="N2391" t="s">
        <v>54042</v>
      </c>
      <c r="O2391">
        <f>-527.910775074772 -27.2615802915193 -637.185656585814</f>
        <v>-1192.3580119521052</v>
      </c>
      <c r="P2391">
        <f>-508.545329958644 -16.4610240473628 -338.006308885832</f>
        <v>-863.01266289183889</v>
      </c>
      <c r="Q2391" t="s">
        <v>54043</v>
      </c>
      <c r="R2391" t="s">
        <v>54044</v>
      </c>
      <c r="S2391" t="s">
        <v>54045</v>
      </c>
      <c r="T2391" t="s">
        <v>54046</v>
      </c>
      <c r="U2391" t="s">
        <v>54047</v>
      </c>
      <c r="V2391" t="s">
        <v>54048</v>
      </c>
      <c r="W2391" t="s">
        <v>54049</v>
      </c>
      <c r="X2391" t="s">
        <v>54050</v>
      </c>
      <c r="Y2391" t="s">
        <v>54051</v>
      </c>
    </row>
    <row r="2392" spans="1:25" x14ac:dyDescent="0.3">
      <c r="A2392">
        <v>119550</v>
      </c>
      <c r="B2392" t="s">
        <v>54052</v>
      </c>
      <c r="C2392" t="s">
        <v>54053</v>
      </c>
      <c r="D2392" t="s">
        <v>54054</v>
      </c>
      <c r="E2392" t="s">
        <v>54055</v>
      </c>
      <c r="F2392" t="s">
        <v>54056</v>
      </c>
      <c r="G2392" t="s">
        <v>54057</v>
      </c>
      <c r="H2392" t="s">
        <v>54058</v>
      </c>
      <c r="I2392" t="s">
        <v>54059</v>
      </c>
      <c r="J2392" t="s">
        <v>54060</v>
      </c>
      <c r="K2392" t="s">
        <v>54061</v>
      </c>
      <c r="L2392" t="s">
        <v>54062</v>
      </c>
      <c r="M2392" t="s">
        <v>54063</v>
      </c>
      <c r="N2392" t="s">
        <v>54064</v>
      </c>
      <c r="O2392">
        <f>-528.294409258849 -27.1480257568151 -637.126395472181</f>
        <v>-1192.5688304878449</v>
      </c>
      <c r="P2392">
        <f>-508.808548171649 -16.4254751690348 -337.952039099917</f>
        <v>-863.18606244060084</v>
      </c>
      <c r="Q2392" t="s">
        <v>54065</v>
      </c>
      <c r="R2392" t="s">
        <v>54066</v>
      </c>
      <c r="S2392" t="s">
        <v>54067</v>
      </c>
      <c r="T2392" t="s">
        <v>54068</v>
      </c>
      <c r="U2392" t="s">
        <v>54069</v>
      </c>
      <c r="V2392" t="s">
        <v>54070</v>
      </c>
      <c r="W2392" t="s">
        <v>54071</v>
      </c>
      <c r="X2392" t="s">
        <v>54072</v>
      </c>
      <c r="Y2392" t="s">
        <v>54073</v>
      </c>
    </row>
    <row r="2393" spans="1:25" x14ac:dyDescent="0.3">
      <c r="A2393">
        <v>119600</v>
      </c>
      <c r="B2393" t="s">
        <v>54074</v>
      </c>
      <c r="C2393" t="s">
        <v>54075</v>
      </c>
      <c r="D2393" t="s">
        <v>54076</v>
      </c>
      <c r="E2393" t="s">
        <v>54077</v>
      </c>
      <c r="F2393" t="s">
        <v>54078</v>
      </c>
      <c r="G2393" t="s">
        <v>54079</v>
      </c>
      <c r="H2393" t="s">
        <v>54080</v>
      </c>
      <c r="I2393" t="s">
        <v>54081</v>
      </c>
      <c r="J2393" t="s">
        <v>54082</v>
      </c>
      <c r="K2393" t="s">
        <v>54083</v>
      </c>
      <c r="L2393" t="s">
        <v>54084</v>
      </c>
      <c r="M2393" t="s">
        <v>54085</v>
      </c>
      <c r="N2393" t="s">
        <v>54086</v>
      </c>
      <c r="O2393">
        <f>-528.491622729029 -27.0958722355344 -637.073615599968</f>
        <v>-1192.6611105645316</v>
      </c>
      <c r="P2393">
        <f>-509.191672937685 -16.1924049331931 -337.893758530144</f>
        <v>-863.27783640102211</v>
      </c>
      <c r="Q2393" t="s">
        <v>54087</v>
      </c>
      <c r="R2393" t="s">
        <v>54088</v>
      </c>
      <c r="S2393" t="s">
        <v>54089</v>
      </c>
      <c r="T2393" t="s">
        <v>54090</v>
      </c>
      <c r="U2393" t="s">
        <v>54091</v>
      </c>
      <c r="V2393" t="s">
        <v>54092</v>
      </c>
      <c r="W2393" t="s">
        <v>54093</v>
      </c>
      <c r="X2393" t="s">
        <v>54094</v>
      </c>
      <c r="Y2393" t="s">
        <v>54095</v>
      </c>
    </row>
    <row r="2394" spans="1:25" x14ac:dyDescent="0.3">
      <c r="A2394">
        <v>119650</v>
      </c>
      <c r="B2394" t="s">
        <v>54096</v>
      </c>
      <c r="C2394" t="s">
        <v>54097</v>
      </c>
      <c r="D2394" t="s">
        <v>54098</v>
      </c>
      <c r="E2394" t="s">
        <v>54099</v>
      </c>
      <c r="F2394" t="s">
        <v>54100</v>
      </c>
      <c r="G2394" t="s">
        <v>54101</v>
      </c>
      <c r="H2394" t="s">
        <v>54102</v>
      </c>
      <c r="I2394" t="s">
        <v>54103</v>
      </c>
      <c r="J2394" t="s">
        <v>54104</v>
      </c>
      <c r="K2394" t="s">
        <v>54105</v>
      </c>
      <c r="L2394" t="s">
        <v>54106</v>
      </c>
      <c r="M2394" t="s">
        <v>54107</v>
      </c>
      <c r="N2394" t="s">
        <v>54108</v>
      </c>
      <c r="O2394">
        <f>-528.742027497846 -26.7834604974505 -637.018366243431</f>
        <v>-1192.5438542387276</v>
      </c>
      <c r="P2394">
        <f>-509.942020055738 -15.6332935786411 -337.815699583233</f>
        <v>-863.39101321761211</v>
      </c>
      <c r="Q2394" t="s">
        <v>54109</v>
      </c>
      <c r="R2394" t="s">
        <v>54110</v>
      </c>
      <c r="S2394" t="s">
        <v>54111</v>
      </c>
      <c r="T2394" t="s">
        <v>54112</v>
      </c>
      <c r="U2394" t="s">
        <v>54113</v>
      </c>
      <c r="V2394" t="s">
        <v>54114</v>
      </c>
      <c r="W2394" t="s">
        <v>54115</v>
      </c>
      <c r="X2394" t="s">
        <v>54116</v>
      </c>
      <c r="Y2394" t="s">
        <v>54117</v>
      </c>
    </row>
    <row r="2395" spans="1:25" x14ac:dyDescent="0.3">
      <c r="A2395">
        <v>119700</v>
      </c>
      <c r="B2395" t="s">
        <v>54118</v>
      </c>
      <c r="C2395" t="s">
        <v>54119</v>
      </c>
      <c r="D2395" t="s">
        <v>54120</v>
      </c>
      <c r="E2395" t="s">
        <v>54121</v>
      </c>
      <c r="F2395" t="s">
        <v>54122</v>
      </c>
      <c r="G2395" t="s">
        <v>54123</v>
      </c>
      <c r="H2395" t="s">
        <v>54124</v>
      </c>
      <c r="I2395" t="s">
        <v>54125</v>
      </c>
      <c r="J2395" t="s">
        <v>54126</v>
      </c>
      <c r="K2395" t="s">
        <v>54127</v>
      </c>
      <c r="L2395" t="s">
        <v>54128</v>
      </c>
      <c r="M2395" t="s">
        <v>54129</v>
      </c>
      <c r="N2395" t="s">
        <v>54130</v>
      </c>
      <c r="O2395">
        <f>-528.670552409911 -26.6731775258409 -636.893066533168</f>
        <v>-1192.2367964689199</v>
      </c>
      <c r="P2395">
        <f>-510.225247117367 -15.3921467307534 -337.673258601493</f>
        <v>-863.29065244961339</v>
      </c>
      <c r="Q2395" t="s">
        <v>54131</v>
      </c>
      <c r="R2395" t="s">
        <v>54132</v>
      </c>
      <c r="S2395" t="s">
        <v>54133</v>
      </c>
      <c r="T2395" t="s">
        <v>54134</v>
      </c>
      <c r="U2395" t="s">
        <v>54135</v>
      </c>
      <c r="V2395" t="s">
        <v>54136</v>
      </c>
      <c r="W2395" t="s">
        <v>54137</v>
      </c>
      <c r="X2395" t="s">
        <v>54138</v>
      </c>
      <c r="Y2395" t="s">
        <v>54139</v>
      </c>
    </row>
    <row r="2396" spans="1:25" x14ac:dyDescent="0.3">
      <c r="A2396">
        <v>119750</v>
      </c>
      <c r="B2396" t="s">
        <v>54140</v>
      </c>
      <c r="C2396" t="s">
        <v>54141</v>
      </c>
      <c r="D2396" t="s">
        <v>54142</v>
      </c>
      <c r="E2396" t="s">
        <v>54143</v>
      </c>
      <c r="F2396" t="s">
        <v>54144</v>
      </c>
      <c r="G2396" t="s">
        <v>54145</v>
      </c>
      <c r="H2396" t="s">
        <v>54146</v>
      </c>
      <c r="I2396" t="s">
        <v>54147</v>
      </c>
      <c r="J2396" t="s">
        <v>54148</v>
      </c>
      <c r="K2396" t="s">
        <v>54149</v>
      </c>
      <c r="L2396" t="s">
        <v>54150</v>
      </c>
      <c r="M2396" t="s">
        <v>54151</v>
      </c>
      <c r="N2396" t="s">
        <v>54152</v>
      </c>
      <c r="O2396">
        <f>-528.404093437253 -26.6760564719243 -636.692155395274</f>
        <v>-1191.7723053044513</v>
      </c>
      <c r="P2396">
        <f>-510.382201408879 -15.1614974020388 -337.455433701218</f>
        <v>-862.99913251213582</v>
      </c>
      <c r="Q2396" t="s">
        <v>54153</v>
      </c>
      <c r="R2396" t="s">
        <v>54154</v>
      </c>
      <c r="S2396" t="s">
        <v>54155</v>
      </c>
      <c r="T2396" t="s">
        <v>54156</v>
      </c>
      <c r="U2396" t="s">
        <v>54157</v>
      </c>
      <c r="V2396" t="s">
        <v>54158</v>
      </c>
      <c r="W2396" t="s">
        <v>54159</v>
      </c>
      <c r="X2396" t="s">
        <v>54160</v>
      </c>
      <c r="Y2396" t="s">
        <v>54161</v>
      </c>
    </row>
    <row r="2397" spans="1:25" x14ac:dyDescent="0.3">
      <c r="A2397">
        <v>119800</v>
      </c>
      <c r="B2397" t="s">
        <v>54162</v>
      </c>
      <c r="C2397" t="s">
        <v>54163</v>
      </c>
      <c r="D2397" t="s">
        <v>54164</v>
      </c>
      <c r="E2397" t="s">
        <v>54165</v>
      </c>
      <c r="F2397" t="s">
        <v>54166</v>
      </c>
      <c r="G2397" t="s">
        <v>54167</v>
      </c>
      <c r="H2397" t="s">
        <v>54168</v>
      </c>
      <c r="I2397" t="s">
        <v>54169</v>
      </c>
      <c r="J2397" t="s">
        <v>54170</v>
      </c>
      <c r="K2397" t="s">
        <v>54171</v>
      </c>
      <c r="L2397" t="s">
        <v>54172</v>
      </c>
      <c r="M2397" t="s">
        <v>54173</v>
      </c>
      <c r="N2397" t="s">
        <v>54174</v>
      </c>
      <c r="O2397">
        <f>-527.792554446154 -26.3071940436021 -636.429171866754</f>
        <v>-1190.5289203565101</v>
      </c>
      <c r="P2397">
        <f>-510.235930906951 -14.6058174458294 -337.172078304469</f>
        <v>-862.01382665724941</v>
      </c>
      <c r="Q2397" t="s">
        <v>54175</v>
      </c>
      <c r="R2397" t="s">
        <v>54176</v>
      </c>
      <c r="S2397" t="s">
        <v>54177</v>
      </c>
      <c r="T2397" t="s">
        <v>54178</v>
      </c>
      <c r="U2397" t="s">
        <v>54179</v>
      </c>
      <c r="V2397" t="s">
        <v>54180</v>
      </c>
      <c r="W2397" t="s">
        <v>54181</v>
      </c>
      <c r="X2397" t="s">
        <v>54182</v>
      </c>
      <c r="Y2397" t="s">
        <v>54183</v>
      </c>
    </row>
    <row r="2398" spans="1:25" x14ac:dyDescent="0.3">
      <c r="A2398">
        <v>119850</v>
      </c>
      <c r="B2398" t="s">
        <v>54184</v>
      </c>
      <c r="C2398" t="s">
        <v>54185</v>
      </c>
      <c r="D2398" t="s">
        <v>54186</v>
      </c>
      <c r="E2398" t="s">
        <v>54187</v>
      </c>
      <c r="F2398" t="s">
        <v>54188</v>
      </c>
      <c r="G2398" t="s">
        <v>54189</v>
      </c>
      <c r="H2398" t="s">
        <v>54190</v>
      </c>
      <c r="I2398" t="s">
        <v>54191</v>
      </c>
      <c r="J2398" t="s">
        <v>54192</v>
      </c>
      <c r="K2398" t="s">
        <v>54193</v>
      </c>
      <c r="L2398" t="s">
        <v>54194</v>
      </c>
      <c r="M2398" t="s">
        <v>54195</v>
      </c>
      <c r="N2398" t="s">
        <v>54196</v>
      </c>
      <c r="O2398">
        <f>-526.784744793579 -25.941100489943 -636.177645980927</f>
        <v>-1188.9034912644488</v>
      </c>
      <c r="P2398">
        <f>-509.124182739388 -13.7063270075664 -336.947957625278</f>
        <v>-859.7784673722324</v>
      </c>
      <c r="Q2398" t="s">
        <v>54197</v>
      </c>
      <c r="R2398" t="s">
        <v>54198</v>
      </c>
      <c r="S2398" t="s">
        <v>54199</v>
      </c>
      <c r="T2398" t="s">
        <v>54200</v>
      </c>
      <c r="U2398" t="s">
        <v>54201</v>
      </c>
      <c r="V2398" t="s">
        <v>54202</v>
      </c>
      <c r="W2398" t="s">
        <v>54203</v>
      </c>
      <c r="X2398" t="s">
        <v>54204</v>
      </c>
      <c r="Y2398" t="s">
        <v>54205</v>
      </c>
    </row>
    <row r="2399" spans="1:25" x14ac:dyDescent="0.3">
      <c r="A2399">
        <v>119900</v>
      </c>
      <c r="B2399" t="s">
        <v>54206</v>
      </c>
      <c r="C2399" t="s">
        <v>54207</v>
      </c>
      <c r="D2399" t="s">
        <v>54208</v>
      </c>
      <c r="E2399" t="s">
        <v>54209</v>
      </c>
      <c r="F2399" t="s">
        <v>54210</v>
      </c>
      <c r="G2399" t="s">
        <v>54211</v>
      </c>
      <c r="H2399" t="s">
        <v>54212</v>
      </c>
      <c r="I2399" t="s">
        <v>54213</v>
      </c>
      <c r="J2399" t="s">
        <v>54214</v>
      </c>
      <c r="K2399" t="s">
        <v>54215</v>
      </c>
      <c r="L2399" t="s">
        <v>54216</v>
      </c>
      <c r="M2399" t="s">
        <v>54217</v>
      </c>
      <c r="N2399" t="s">
        <v>54218</v>
      </c>
      <c r="O2399">
        <f>-526.215285631275 -25.6311663512236 -636.112741515732</f>
        <v>-1187.9591934982304</v>
      </c>
      <c r="P2399">
        <f>-508.487583669769 -13.3256240386315 -336.8898148037</f>
        <v>-858.70302251210046</v>
      </c>
      <c r="Q2399" t="s">
        <v>54219</v>
      </c>
      <c r="R2399" t="s">
        <v>54220</v>
      </c>
      <c r="S2399" t="s">
        <v>54221</v>
      </c>
      <c r="T2399" t="s">
        <v>54222</v>
      </c>
      <c r="U2399" t="s">
        <v>54223</v>
      </c>
      <c r="V2399" t="s">
        <v>54224</v>
      </c>
      <c r="W2399" t="s">
        <v>54225</v>
      </c>
      <c r="X2399" t="s">
        <v>54226</v>
      </c>
      <c r="Y2399" t="s">
        <v>54227</v>
      </c>
    </row>
    <row r="2400" spans="1:25" x14ac:dyDescent="0.3">
      <c r="A2400">
        <v>119950</v>
      </c>
      <c r="B2400" t="s">
        <v>54228</v>
      </c>
      <c r="C2400" t="s">
        <v>54229</v>
      </c>
      <c r="D2400" t="s">
        <v>54230</v>
      </c>
      <c r="E2400" t="s">
        <v>54231</v>
      </c>
      <c r="F2400" t="s">
        <v>54232</v>
      </c>
      <c r="G2400" t="s">
        <v>54233</v>
      </c>
      <c r="H2400" t="s">
        <v>54234</v>
      </c>
      <c r="I2400" t="s">
        <v>54235</v>
      </c>
      <c r="J2400" t="s">
        <v>54236</v>
      </c>
      <c r="K2400" t="s">
        <v>54237</v>
      </c>
      <c r="L2400" t="s">
        <v>54238</v>
      </c>
      <c r="M2400" t="s">
        <v>54239</v>
      </c>
      <c r="N2400" t="s">
        <v>54240</v>
      </c>
      <c r="O2400">
        <f>-525.516339149856 -25.4198297056994 -636.097727509099</f>
        <v>-1187.0338963646543</v>
      </c>
      <c r="P2400">
        <f>-508.031896454965 -12.6606219001258 -336.879574952308</f>
        <v>-857.57209330739875</v>
      </c>
      <c r="Q2400" t="s">
        <v>54241</v>
      </c>
      <c r="R2400" t="s">
        <v>54242</v>
      </c>
      <c r="S2400" t="s">
        <v>54243</v>
      </c>
      <c r="T2400" t="s">
        <v>54244</v>
      </c>
      <c r="U2400" t="s">
        <v>54245</v>
      </c>
      <c r="V2400" t="s">
        <v>54246</v>
      </c>
      <c r="W2400" t="s">
        <v>54247</v>
      </c>
      <c r="X2400" t="s">
        <v>54248</v>
      </c>
      <c r="Y2400" t="s">
        <v>54249</v>
      </c>
    </row>
    <row r="2401" spans="1:25" x14ac:dyDescent="0.3">
      <c r="A2401">
        <v>120000</v>
      </c>
      <c r="B2401" t="s">
        <v>54250</v>
      </c>
      <c r="C2401" t="s">
        <v>54251</v>
      </c>
      <c r="D2401" t="s">
        <v>54252</v>
      </c>
      <c r="E2401" t="s">
        <v>54253</v>
      </c>
      <c r="F2401" t="s">
        <v>54254</v>
      </c>
      <c r="G2401" t="s">
        <v>54255</v>
      </c>
      <c r="H2401" t="s">
        <v>54256</v>
      </c>
      <c r="I2401" t="s">
        <v>54257</v>
      </c>
      <c r="J2401" t="s">
        <v>54258</v>
      </c>
      <c r="K2401" t="s">
        <v>54259</v>
      </c>
      <c r="L2401" t="s">
        <v>54260</v>
      </c>
      <c r="M2401" t="s">
        <v>54261</v>
      </c>
      <c r="N2401" t="s">
        <v>54262</v>
      </c>
      <c r="O2401">
        <f>-524.448854244899 -25.6006212526579 -635.646532804952</f>
        <v>-1185.696008302509</v>
      </c>
      <c r="P2401">
        <f>-506.692021250579 -11.8653082891017 -336.487751708665</f>
        <v>-855.0450812483457</v>
      </c>
      <c r="Q2401" t="s">
        <v>54263</v>
      </c>
      <c r="R2401" t="s">
        <v>54264</v>
      </c>
      <c r="S2401" t="s">
        <v>54265</v>
      </c>
      <c r="T2401" t="s">
        <v>54266</v>
      </c>
      <c r="U2401" t="s">
        <v>54267</v>
      </c>
      <c r="V2401" t="s">
        <v>54268</v>
      </c>
      <c r="W2401" t="s">
        <v>54269</v>
      </c>
      <c r="X2401" t="s">
        <v>54270</v>
      </c>
      <c r="Y2401" t="s">
        <v>54271</v>
      </c>
    </row>
    <row r="2402" spans="1:25" x14ac:dyDescent="0.3">
      <c r="A2402">
        <v>120050</v>
      </c>
      <c r="B2402" t="s">
        <v>54272</v>
      </c>
      <c r="C2402" t="s">
        <v>54273</v>
      </c>
      <c r="D2402" t="s">
        <v>54274</v>
      </c>
      <c r="E2402" t="s">
        <v>54275</v>
      </c>
      <c r="F2402" t="s">
        <v>54276</v>
      </c>
      <c r="G2402" t="s">
        <v>54277</v>
      </c>
      <c r="H2402" t="s">
        <v>54278</v>
      </c>
      <c r="I2402" t="s">
        <v>54279</v>
      </c>
      <c r="J2402" t="s">
        <v>54280</v>
      </c>
      <c r="K2402" t="s">
        <v>54281</v>
      </c>
      <c r="L2402" t="s">
        <v>54282</v>
      </c>
      <c r="M2402" t="s">
        <v>54283</v>
      </c>
      <c r="N2402" t="s">
        <v>54284</v>
      </c>
      <c r="O2402">
        <f>-524.00889649408 -26.1260362657301 -634.667109504546</f>
        <v>-1184.8020422643563</v>
      </c>
      <c r="P2402">
        <f>-504.618345210106 -11.7594619760901 -335.639349831912</f>
        <v>-852.01715701810804</v>
      </c>
      <c r="Q2402" t="s">
        <v>54285</v>
      </c>
      <c r="R2402" t="s">
        <v>54286</v>
      </c>
      <c r="S2402" t="s">
        <v>54287</v>
      </c>
      <c r="T2402" t="s">
        <v>54288</v>
      </c>
      <c r="U2402" t="s">
        <v>54289</v>
      </c>
      <c r="V2402" t="s">
        <v>54290</v>
      </c>
      <c r="W2402" t="s">
        <v>54291</v>
      </c>
      <c r="X2402" t="s">
        <v>54292</v>
      </c>
      <c r="Y2402" t="s">
        <v>54293</v>
      </c>
    </row>
    <row r="2403" spans="1:25" x14ac:dyDescent="0.3">
      <c r="A2403">
        <v>120100</v>
      </c>
      <c r="B2403" t="s">
        <v>54294</v>
      </c>
      <c r="C2403" t="s">
        <v>54295</v>
      </c>
      <c r="D2403" t="s">
        <v>54296</v>
      </c>
      <c r="E2403" t="s">
        <v>54297</v>
      </c>
      <c r="F2403" t="s">
        <v>54298</v>
      </c>
      <c r="G2403" t="s">
        <v>54299</v>
      </c>
      <c r="H2403" t="s">
        <v>54300</v>
      </c>
      <c r="I2403" t="s">
        <v>54301</v>
      </c>
      <c r="J2403" t="s">
        <v>54302</v>
      </c>
      <c r="K2403" t="s">
        <v>54303</v>
      </c>
      <c r="L2403" t="s">
        <v>54304</v>
      </c>
      <c r="M2403" t="s">
        <v>54305</v>
      </c>
      <c r="N2403" t="s">
        <v>54306</v>
      </c>
      <c r="O2403">
        <f>-523.892792763896 -26.2768424617782 -634.092866954012</f>
        <v>-1184.2625021796862</v>
      </c>
      <c r="P2403">
        <f>-503.766937704153 -11.4117206037979 -335.13803725694</f>
        <v>-850.31669556489078</v>
      </c>
      <c r="Q2403" t="s">
        <v>54307</v>
      </c>
      <c r="R2403" t="s">
        <v>54308</v>
      </c>
      <c r="S2403" t="s">
        <v>54309</v>
      </c>
      <c r="T2403" t="s">
        <v>54310</v>
      </c>
      <c r="U2403" t="s">
        <v>54311</v>
      </c>
      <c r="V2403" t="s">
        <v>54312</v>
      </c>
      <c r="W2403" t="s">
        <v>54313</v>
      </c>
      <c r="X2403" t="s">
        <v>54314</v>
      </c>
      <c r="Y2403" t="s">
        <v>54315</v>
      </c>
    </row>
    <row r="2404" spans="1:25" x14ac:dyDescent="0.3">
      <c r="A2404">
        <v>120150</v>
      </c>
      <c r="B2404" t="s">
        <v>54316</v>
      </c>
      <c r="C2404" t="s">
        <v>54317</v>
      </c>
      <c r="D2404" t="s">
        <v>54318</v>
      </c>
      <c r="E2404" t="s">
        <v>54319</v>
      </c>
      <c r="F2404" t="s">
        <v>54320</v>
      </c>
      <c r="G2404" t="s">
        <v>54321</v>
      </c>
      <c r="H2404" t="s">
        <v>54322</v>
      </c>
      <c r="I2404" t="s">
        <v>54323</v>
      </c>
      <c r="J2404" t="s">
        <v>54324</v>
      </c>
      <c r="K2404" t="s">
        <v>54325</v>
      </c>
      <c r="L2404" t="s">
        <v>54326</v>
      </c>
      <c r="M2404" t="s">
        <v>54327</v>
      </c>
      <c r="N2404" t="s">
        <v>54328</v>
      </c>
      <c r="O2404">
        <f>-523.60190084728 -26.5985157637913 -632.789306456437</f>
        <v>-1182.9897230675083</v>
      </c>
      <c r="P2404">
        <f>-502.235911031344 -10.1505066760249 -334.003444897755</f>
        <v>-846.38986260512388</v>
      </c>
      <c r="Q2404" t="s">
        <v>54329</v>
      </c>
      <c r="R2404" t="s">
        <v>54330</v>
      </c>
      <c r="S2404" t="s">
        <v>54331</v>
      </c>
      <c r="T2404" t="s">
        <v>54332</v>
      </c>
      <c r="U2404" t="s">
        <v>54333</v>
      </c>
      <c r="V2404" t="s">
        <v>54334</v>
      </c>
      <c r="W2404" t="s">
        <v>54335</v>
      </c>
      <c r="X2404" t="s">
        <v>54336</v>
      </c>
      <c r="Y2404" t="s">
        <v>54337</v>
      </c>
    </row>
    <row r="2405" spans="1:25" x14ac:dyDescent="0.3">
      <c r="A2405">
        <v>120200</v>
      </c>
      <c r="B2405" t="s">
        <v>54338</v>
      </c>
      <c r="C2405" t="s">
        <v>54339</v>
      </c>
      <c r="D2405" t="s">
        <v>54340</v>
      </c>
      <c r="E2405" t="s">
        <v>54341</v>
      </c>
      <c r="F2405" t="s">
        <v>54342</v>
      </c>
      <c r="G2405" t="s">
        <v>54343</v>
      </c>
      <c r="H2405" t="s">
        <v>54344</v>
      </c>
      <c r="I2405" t="s">
        <v>54345</v>
      </c>
      <c r="J2405" t="s">
        <v>54346</v>
      </c>
      <c r="K2405" t="s">
        <v>54347</v>
      </c>
      <c r="L2405" t="s">
        <v>54348</v>
      </c>
      <c r="M2405" t="s">
        <v>54349</v>
      </c>
      <c r="N2405" t="s">
        <v>54350</v>
      </c>
      <c r="O2405">
        <f>-523.456188078493 -26.8198550139639 -632.012289014667</f>
        <v>-1182.288332107124</v>
      </c>
      <c r="P2405">
        <f>-501.686763044242 -9.19111561848513 -333.322986244243</f>
        <v>-844.20086490697008</v>
      </c>
      <c r="Q2405" t="s">
        <v>54351</v>
      </c>
      <c r="R2405" t="s">
        <v>54352</v>
      </c>
      <c r="S2405" t="s">
        <v>54353</v>
      </c>
      <c r="T2405" t="s">
        <v>54354</v>
      </c>
      <c r="U2405" t="s">
        <v>54355</v>
      </c>
      <c r="V2405" t="s">
        <v>54356</v>
      </c>
      <c r="W2405" t="s">
        <v>54357</v>
      </c>
      <c r="X2405" t="s">
        <v>54358</v>
      </c>
      <c r="Y2405" t="s">
        <v>54359</v>
      </c>
    </row>
    <row r="2406" spans="1:25" x14ac:dyDescent="0.3">
      <c r="A2406">
        <v>120250</v>
      </c>
      <c r="B2406" t="s">
        <v>54360</v>
      </c>
      <c r="C2406" t="s">
        <v>54361</v>
      </c>
      <c r="D2406" t="s">
        <v>54362</v>
      </c>
      <c r="E2406" t="s">
        <v>54363</v>
      </c>
      <c r="F2406" t="s">
        <v>54364</v>
      </c>
      <c r="G2406" t="s">
        <v>54365</v>
      </c>
      <c r="H2406" t="s">
        <v>54366</v>
      </c>
      <c r="I2406" t="s">
        <v>54367</v>
      </c>
      <c r="J2406" t="s">
        <v>54368</v>
      </c>
      <c r="K2406" t="s">
        <v>54369</v>
      </c>
      <c r="L2406" t="s">
        <v>54370</v>
      </c>
      <c r="M2406" t="s">
        <v>54371</v>
      </c>
      <c r="N2406" t="s">
        <v>54372</v>
      </c>
      <c r="O2406">
        <f>-523.126382342741 -26.9443757606773 -630.447690996826</f>
        <v>-1180.5184491002442</v>
      </c>
      <c r="P2406">
        <f>-500.820052662182 -7.07860541619743 -331.938546201653</f>
        <v>-839.83720428003244</v>
      </c>
      <c r="Q2406" t="s">
        <v>54373</v>
      </c>
      <c r="R2406" t="s">
        <v>54374</v>
      </c>
      <c r="S2406" t="s">
        <v>54375</v>
      </c>
      <c r="T2406" t="s">
        <v>54376</v>
      </c>
      <c r="U2406" t="s">
        <v>54377</v>
      </c>
      <c r="V2406" t="s">
        <v>54378</v>
      </c>
      <c r="W2406" t="s">
        <v>54379</v>
      </c>
      <c r="X2406" t="s">
        <v>54380</v>
      </c>
      <c r="Y2406" t="s">
        <v>54381</v>
      </c>
    </row>
    <row r="2407" spans="1:25" x14ac:dyDescent="0.3">
      <c r="A2407">
        <v>120300</v>
      </c>
      <c r="B2407" t="s">
        <v>54382</v>
      </c>
      <c r="C2407" t="s">
        <v>54383</v>
      </c>
      <c r="D2407" t="s">
        <v>54384</v>
      </c>
      <c r="E2407" t="s">
        <v>54385</v>
      </c>
      <c r="F2407" t="s">
        <v>54386</v>
      </c>
      <c r="G2407" t="s">
        <v>54387</v>
      </c>
      <c r="H2407" t="s">
        <v>54388</v>
      </c>
      <c r="I2407" t="s">
        <v>54389</v>
      </c>
      <c r="J2407" t="s">
        <v>54390</v>
      </c>
      <c r="K2407" t="s">
        <v>54391</v>
      </c>
      <c r="L2407" t="s">
        <v>54392</v>
      </c>
      <c r="M2407" t="s">
        <v>54393</v>
      </c>
      <c r="N2407" t="s">
        <v>54394</v>
      </c>
      <c r="O2407">
        <f>-522.962061586168 -26.8166577005086 -629.73213855972</f>
        <v>-1179.5108578463967</v>
      </c>
      <c r="P2407">
        <f>-500.611249461971 -5.97990219036592 -331.292359380917</f>
        <v>-837.88351103325385</v>
      </c>
      <c r="Q2407" t="s">
        <v>54395</v>
      </c>
      <c r="R2407" t="s">
        <v>54396</v>
      </c>
      <c r="S2407" t="s">
        <v>54397</v>
      </c>
      <c r="T2407" t="s">
        <v>54398</v>
      </c>
      <c r="U2407" t="s">
        <v>54399</v>
      </c>
      <c r="V2407" t="s">
        <v>54400</v>
      </c>
      <c r="W2407" t="s">
        <v>54401</v>
      </c>
      <c r="X2407" t="s">
        <v>54402</v>
      </c>
      <c r="Y2407" t="s">
        <v>54403</v>
      </c>
    </row>
    <row r="2408" spans="1:25" x14ac:dyDescent="0.3">
      <c r="A2408">
        <v>120350</v>
      </c>
      <c r="B2408" t="s">
        <v>54404</v>
      </c>
      <c r="C2408" t="s">
        <v>54405</v>
      </c>
      <c r="D2408" t="s">
        <v>54406</v>
      </c>
      <c r="E2408" t="s">
        <v>54407</v>
      </c>
      <c r="F2408" t="s">
        <v>54408</v>
      </c>
      <c r="G2408" t="s">
        <v>54409</v>
      </c>
      <c r="H2408" t="s">
        <v>54410</v>
      </c>
      <c r="I2408" t="s">
        <v>54411</v>
      </c>
      <c r="J2408" t="s">
        <v>54412</v>
      </c>
      <c r="K2408" t="s">
        <v>54413</v>
      </c>
      <c r="L2408" t="s">
        <v>54414</v>
      </c>
      <c r="M2408" t="s">
        <v>54415</v>
      </c>
      <c r="N2408" t="s">
        <v>54416</v>
      </c>
      <c r="O2408">
        <f>-522.175635034694 -26.5395012459987 -628.330389092342</f>
        <v>-1177.0455253730347</v>
      </c>
      <c r="P2408">
        <f>-500.151695173246 -3.63583801658865 -330.017860763032</f>
        <v>-833.80539395286667</v>
      </c>
      <c r="Q2408" t="s">
        <v>54417</v>
      </c>
      <c r="R2408" t="s">
        <v>54418</v>
      </c>
      <c r="S2408" t="s">
        <v>54419</v>
      </c>
      <c r="T2408" t="s">
        <v>54420</v>
      </c>
      <c r="U2408" t="s">
        <v>54421</v>
      </c>
      <c r="V2408" t="s">
        <v>54422</v>
      </c>
      <c r="W2408" t="s">
        <v>54423</v>
      </c>
      <c r="X2408" t="s">
        <v>54424</v>
      </c>
      <c r="Y2408" t="s">
        <v>54425</v>
      </c>
    </row>
    <row r="2409" spans="1:25" x14ac:dyDescent="0.3">
      <c r="A2409">
        <v>120400</v>
      </c>
      <c r="B2409" t="s">
        <v>54426</v>
      </c>
      <c r="C2409" t="s">
        <v>54427</v>
      </c>
      <c r="D2409" t="s">
        <v>54428</v>
      </c>
      <c r="E2409" t="s">
        <v>54429</v>
      </c>
      <c r="F2409" t="s">
        <v>54430</v>
      </c>
      <c r="G2409" t="s">
        <v>54431</v>
      </c>
      <c r="H2409" t="s">
        <v>54432</v>
      </c>
      <c r="I2409" t="s">
        <v>54433</v>
      </c>
      <c r="J2409" t="s">
        <v>54434</v>
      </c>
      <c r="K2409" t="s">
        <v>54435</v>
      </c>
      <c r="L2409" t="s">
        <v>54436</v>
      </c>
      <c r="M2409" t="s">
        <v>54437</v>
      </c>
      <c r="N2409" t="s">
        <v>54438</v>
      </c>
      <c r="O2409">
        <f>-521.932902961442 -26.533990574954 -627.569752703531</f>
        <v>-1176.036646239927</v>
      </c>
      <c r="P2409">
        <f>-500.020830681377 -2.73283029855929 -329.31921054486</f>
        <v>-832.07287152479626</v>
      </c>
      <c r="Q2409" t="s">
        <v>54439</v>
      </c>
      <c r="R2409" t="s">
        <v>54440</v>
      </c>
      <c r="S2409" t="s">
        <v>54441</v>
      </c>
      <c r="T2409" t="s">
        <v>54442</v>
      </c>
      <c r="U2409" t="s">
        <v>54443</v>
      </c>
      <c r="V2409" t="s">
        <v>54444</v>
      </c>
      <c r="W2409" t="s">
        <v>54445</v>
      </c>
      <c r="X2409" t="s">
        <v>54446</v>
      </c>
      <c r="Y2409" t="s">
        <v>54447</v>
      </c>
    </row>
    <row r="2410" spans="1:25" x14ac:dyDescent="0.3">
      <c r="A2410">
        <v>120450</v>
      </c>
      <c r="B2410" t="s">
        <v>54448</v>
      </c>
      <c r="C2410" t="s">
        <v>54449</v>
      </c>
      <c r="D2410" t="s">
        <v>54450</v>
      </c>
      <c r="E2410" t="s">
        <v>54451</v>
      </c>
      <c r="F2410" t="s">
        <v>54452</v>
      </c>
      <c r="G2410" t="s">
        <v>54453</v>
      </c>
      <c r="H2410" t="s">
        <v>54454</v>
      </c>
      <c r="I2410" t="s">
        <v>54455</v>
      </c>
      <c r="J2410" t="s">
        <v>54456</v>
      </c>
      <c r="K2410" t="s">
        <v>54457</v>
      </c>
      <c r="L2410" t="s">
        <v>54458</v>
      </c>
      <c r="M2410" t="s">
        <v>54459</v>
      </c>
      <c r="N2410" t="s">
        <v>54460</v>
      </c>
      <c r="O2410">
        <f>-521.519162090355 -26.5728848971012 -626.795802769373</f>
        <v>-1174.8878497568294</v>
      </c>
      <c r="P2410">
        <f>-499.767884687592 -1.82387788843107 -328.610798265559</f>
        <v>-830.20256084158211</v>
      </c>
      <c r="Q2410" t="s">
        <v>54461</v>
      </c>
      <c r="R2410" t="s">
        <v>54462</v>
      </c>
      <c r="S2410" t="s">
        <v>54463</v>
      </c>
      <c r="T2410" t="s">
        <v>54464</v>
      </c>
      <c r="U2410" t="s">
        <v>54465</v>
      </c>
      <c r="V2410" t="s">
        <v>54466</v>
      </c>
      <c r="W2410" t="s">
        <v>54467</v>
      </c>
      <c r="X2410" t="s">
        <v>54468</v>
      </c>
      <c r="Y2410" t="s">
        <v>54469</v>
      </c>
    </row>
    <row r="2411" spans="1:25" x14ac:dyDescent="0.3">
      <c r="A2411">
        <v>120500</v>
      </c>
      <c r="B2411" t="s">
        <v>54470</v>
      </c>
      <c r="C2411" t="s">
        <v>54471</v>
      </c>
      <c r="D2411" t="s">
        <v>54472</v>
      </c>
      <c r="E2411" t="s">
        <v>54473</v>
      </c>
      <c r="F2411" t="s">
        <v>54474</v>
      </c>
      <c r="G2411" t="s">
        <v>54475</v>
      </c>
      <c r="H2411" t="s">
        <v>54476</v>
      </c>
      <c r="I2411" t="s">
        <v>54477</v>
      </c>
      <c r="J2411" t="s">
        <v>54478</v>
      </c>
      <c r="K2411" t="s">
        <v>54479</v>
      </c>
      <c r="L2411" t="s">
        <v>54480</v>
      </c>
      <c r="M2411" t="s">
        <v>54481</v>
      </c>
      <c r="N2411" t="s">
        <v>54482</v>
      </c>
      <c r="O2411">
        <f>-520.663571127738 -26.1032833408296 -625.443809312134</f>
        <v>-1172.2106637807017</v>
      </c>
      <c r="P2411" t="s">
        <v>54483</v>
      </c>
      <c r="Q2411" t="s">
        <v>54484</v>
      </c>
      <c r="R2411" t="s">
        <v>54485</v>
      </c>
      <c r="S2411" t="s">
        <v>54486</v>
      </c>
      <c r="T2411" t="s">
        <v>54487</v>
      </c>
      <c r="U2411" t="s">
        <v>54488</v>
      </c>
      <c r="V2411" t="s">
        <v>54489</v>
      </c>
      <c r="W2411" t="s">
        <v>54490</v>
      </c>
      <c r="X2411" t="s">
        <v>54491</v>
      </c>
      <c r="Y2411" t="s">
        <v>54492</v>
      </c>
    </row>
    <row r="2412" spans="1:25" x14ac:dyDescent="0.3">
      <c r="A2412">
        <v>120550</v>
      </c>
      <c r="B2412" t="s">
        <v>54493</v>
      </c>
      <c r="C2412" t="s">
        <v>54494</v>
      </c>
      <c r="D2412" t="s">
        <v>54495</v>
      </c>
      <c r="E2412" t="s">
        <v>54496</v>
      </c>
      <c r="F2412" t="s">
        <v>54497</v>
      </c>
      <c r="G2412" t="s">
        <v>54498</v>
      </c>
      <c r="H2412" t="s">
        <v>54499</v>
      </c>
      <c r="I2412" t="s">
        <v>54500</v>
      </c>
      <c r="J2412" t="s">
        <v>54501</v>
      </c>
      <c r="K2412" t="s">
        <v>54502</v>
      </c>
      <c r="L2412" t="s">
        <v>54503</v>
      </c>
      <c r="M2412" t="s">
        <v>54504</v>
      </c>
      <c r="N2412" t="s">
        <v>54505</v>
      </c>
      <c r="O2412">
        <f>-519.557217040923 -25.9285432158708 -623.987693219088</f>
        <v>-1169.4734534758818</v>
      </c>
      <c r="P2412" t="s">
        <v>54506</v>
      </c>
      <c r="Q2412" t="s">
        <v>54507</v>
      </c>
      <c r="R2412" t="s">
        <v>54508</v>
      </c>
      <c r="S2412" t="s">
        <v>54509</v>
      </c>
      <c r="T2412" t="s">
        <v>54510</v>
      </c>
      <c r="U2412" t="s">
        <v>54511</v>
      </c>
      <c r="V2412" t="s">
        <v>54512</v>
      </c>
      <c r="W2412" t="s">
        <v>54513</v>
      </c>
      <c r="X2412" t="s">
        <v>54514</v>
      </c>
      <c r="Y2412" t="s">
        <v>54515</v>
      </c>
    </row>
    <row r="2413" spans="1:25" x14ac:dyDescent="0.3">
      <c r="A2413">
        <v>120600</v>
      </c>
      <c r="B2413" t="s">
        <v>54516</v>
      </c>
      <c r="C2413" t="s">
        <v>54517</v>
      </c>
      <c r="D2413" t="s">
        <v>54518</v>
      </c>
      <c r="E2413" t="s">
        <v>54519</v>
      </c>
      <c r="F2413" t="s">
        <v>54520</v>
      </c>
      <c r="G2413" t="s">
        <v>54521</v>
      </c>
      <c r="H2413" t="s">
        <v>54522</v>
      </c>
      <c r="I2413" t="s">
        <v>54523</v>
      </c>
      <c r="J2413" t="s">
        <v>54524</v>
      </c>
      <c r="K2413" t="s">
        <v>54525</v>
      </c>
      <c r="L2413" t="s">
        <v>54526</v>
      </c>
      <c r="M2413" t="s">
        <v>54527</v>
      </c>
      <c r="N2413" t="s">
        <v>54528</v>
      </c>
      <c r="O2413">
        <f>-519.100590477508 -25.913649728519 -623.210690200839</f>
        <v>-1168.224930406866</v>
      </c>
      <c r="P2413" t="s">
        <v>54529</v>
      </c>
      <c r="Q2413" t="s">
        <v>54530</v>
      </c>
      <c r="R2413" t="s">
        <v>54531</v>
      </c>
      <c r="S2413" t="s">
        <v>54532</v>
      </c>
      <c r="T2413" t="s">
        <v>54533</v>
      </c>
      <c r="U2413" t="s">
        <v>54534</v>
      </c>
      <c r="V2413" t="s">
        <v>54535</v>
      </c>
      <c r="W2413" t="s">
        <v>54536</v>
      </c>
      <c r="X2413" t="s">
        <v>54537</v>
      </c>
      <c r="Y2413" t="s">
        <v>54538</v>
      </c>
    </row>
    <row r="2414" spans="1:25" x14ac:dyDescent="0.3">
      <c r="A2414">
        <v>120650</v>
      </c>
      <c r="B2414" t="s">
        <v>54539</v>
      </c>
      <c r="C2414" t="s">
        <v>54540</v>
      </c>
      <c r="D2414" t="s">
        <v>54541</v>
      </c>
      <c r="E2414" t="s">
        <v>54542</v>
      </c>
      <c r="F2414" t="s">
        <v>54543</v>
      </c>
      <c r="G2414" t="s">
        <v>54544</v>
      </c>
      <c r="H2414" t="s">
        <v>54545</v>
      </c>
      <c r="I2414" t="s">
        <v>54546</v>
      </c>
      <c r="J2414" t="s">
        <v>54547</v>
      </c>
      <c r="K2414" t="s">
        <v>54548</v>
      </c>
      <c r="L2414" t="s">
        <v>54549</v>
      </c>
      <c r="M2414" t="s">
        <v>54550</v>
      </c>
      <c r="N2414" t="s">
        <v>54551</v>
      </c>
      <c r="O2414">
        <f>-518.856726019753 -26.1685605311052 -621.658111065348</f>
        <v>-1166.6833976162061</v>
      </c>
      <c r="P2414" t="s">
        <v>54552</v>
      </c>
      <c r="Q2414" t="s">
        <v>54553</v>
      </c>
      <c r="R2414" t="s">
        <v>54554</v>
      </c>
      <c r="S2414" t="s">
        <v>54555</v>
      </c>
      <c r="T2414" t="s">
        <v>54556</v>
      </c>
      <c r="U2414" t="s">
        <v>54557</v>
      </c>
      <c r="V2414" t="s">
        <v>54558</v>
      </c>
      <c r="W2414" t="s">
        <v>54559</v>
      </c>
      <c r="X2414" t="s">
        <v>54560</v>
      </c>
      <c r="Y2414" t="s">
        <v>54561</v>
      </c>
    </row>
    <row r="2415" spans="1:25" x14ac:dyDescent="0.3">
      <c r="A2415">
        <v>120700</v>
      </c>
      <c r="B2415" t="s">
        <v>54562</v>
      </c>
      <c r="C2415" t="s">
        <v>54563</v>
      </c>
      <c r="D2415" t="s">
        <v>54564</v>
      </c>
      <c r="E2415" t="s">
        <v>54565</v>
      </c>
      <c r="F2415" t="s">
        <v>54566</v>
      </c>
      <c r="G2415" t="s">
        <v>54567</v>
      </c>
      <c r="H2415" t="s">
        <v>54568</v>
      </c>
      <c r="I2415" t="s">
        <v>54569</v>
      </c>
      <c r="J2415" t="s">
        <v>54570</v>
      </c>
      <c r="K2415" t="s">
        <v>54571</v>
      </c>
      <c r="L2415" t="s">
        <v>54572</v>
      </c>
      <c r="M2415" t="s">
        <v>54573</v>
      </c>
      <c r="N2415" t="s">
        <v>54574</v>
      </c>
      <c r="O2415">
        <f>-519.044608865949 -26.2851830359041 -620.955076520963</f>
        <v>-1166.2848684228161</v>
      </c>
      <c r="P2415" t="s">
        <v>54575</v>
      </c>
      <c r="Q2415" t="s">
        <v>54576</v>
      </c>
      <c r="R2415" t="s">
        <v>54577</v>
      </c>
      <c r="S2415" t="s">
        <v>54578</v>
      </c>
      <c r="T2415" t="s">
        <v>54579</v>
      </c>
      <c r="U2415" t="s">
        <v>54580</v>
      </c>
      <c r="V2415" t="s">
        <v>54581</v>
      </c>
      <c r="W2415" t="s">
        <v>54582</v>
      </c>
      <c r="X2415" t="s">
        <v>54583</v>
      </c>
      <c r="Y2415" t="s">
        <v>54584</v>
      </c>
    </row>
    <row r="2416" spans="1:25" x14ac:dyDescent="0.3">
      <c r="A2416">
        <v>120750</v>
      </c>
      <c r="B2416" t="s">
        <v>54585</v>
      </c>
      <c r="C2416" t="s">
        <v>54586</v>
      </c>
      <c r="D2416" t="s">
        <v>54587</v>
      </c>
      <c r="E2416" t="s">
        <v>54588</v>
      </c>
      <c r="F2416" t="s">
        <v>54589</v>
      </c>
      <c r="G2416" t="s">
        <v>54590</v>
      </c>
      <c r="H2416" t="s">
        <v>54591</v>
      </c>
      <c r="I2416" t="s">
        <v>54592</v>
      </c>
      <c r="J2416" t="s">
        <v>54593</v>
      </c>
      <c r="K2416" t="s">
        <v>54594</v>
      </c>
      <c r="L2416" t="s">
        <v>54595</v>
      </c>
      <c r="M2416" t="s">
        <v>54596</v>
      </c>
      <c r="N2416" t="s">
        <v>54597</v>
      </c>
      <c r="O2416">
        <f>-519.386958305471 -26.5379881925162 -619.743476890605</f>
        <v>-1165.6684233885921</v>
      </c>
      <c r="P2416" t="s">
        <v>54598</v>
      </c>
      <c r="Q2416" t="s">
        <v>54599</v>
      </c>
      <c r="R2416" t="s">
        <v>54600</v>
      </c>
      <c r="S2416" t="s">
        <v>54601</v>
      </c>
      <c r="T2416" t="s">
        <v>54602</v>
      </c>
      <c r="U2416" t="s">
        <v>54603</v>
      </c>
      <c r="V2416" t="s">
        <v>54604</v>
      </c>
      <c r="W2416" t="s">
        <v>54605</v>
      </c>
      <c r="X2416" t="s">
        <v>54606</v>
      </c>
      <c r="Y2416" t="s">
        <v>54607</v>
      </c>
    </row>
    <row r="2417" spans="1:25" x14ac:dyDescent="0.3">
      <c r="A2417">
        <v>120800</v>
      </c>
      <c r="B2417" t="s">
        <v>54608</v>
      </c>
      <c r="C2417" t="s">
        <v>54609</v>
      </c>
      <c r="D2417" t="s">
        <v>54610</v>
      </c>
      <c r="E2417" t="s">
        <v>54611</v>
      </c>
      <c r="F2417" t="s">
        <v>54612</v>
      </c>
      <c r="G2417" t="s">
        <v>54613</v>
      </c>
      <c r="H2417" t="s">
        <v>54614</v>
      </c>
      <c r="I2417" t="s">
        <v>54615</v>
      </c>
      <c r="J2417" t="s">
        <v>54616</v>
      </c>
      <c r="K2417" t="s">
        <v>54617</v>
      </c>
      <c r="L2417" t="s">
        <v>54618</v>
      </c>
      <c r="M2417" t="s">
        <v>54619</v>
      </c>
      <c r="N2417" t="s">
        <v>54620</v>
      </c>
      <c r="O2417">
        <f>-519.456900051384 -26.7018286476741 -619.132480871052</f>
        <v>-1165.2912095701101</v>
      </c>
      <c r="P2417" t="s">
        <v>54621</v>
      </c>
      <c r="Q2417" t="s">
        <v>54622</v>
      </c>
      <c r="R2417" t="s">
        <v>54623</v>
      </c>
      <c r="S2417" t="s">
        <v>54624</v>
      </c>
      <c r="T2417" t="s">
        <v>54625</v>
      </c>
      <c r="U2417" t="s">
        <v>54626</v>
      </c>
      <c r="V2417" t="s">
        <v>54627</v>
      </c>
      <c r="W2417" t="s">
        <v>54628</v>
      </c>
      <c r="X2417" t="s">
        <v>54629</v>
      </c>
      <c r="Y2417" t="s">
        <v>54630</v>
      </c>
    </row>
    <row r="2418" spans="1:25" x14ac:dyDescent="0.3">
      <c r="A2418">
        <v>120850</v>
      </c>
      <c r="B2418" t="s">
        <v>54631</v>
      </c>
      <c r="C2418" t="s">
        <v>54632</v>
      </c>
      <c r="D2418" t="s">
        <v>54633</v>
      </c>
      <c r="E2418" t="s">
        <v>54634</v>
      </c>
      <c r="F2418" t="s">
        <v>54635</v>
      </c>
      <c r="G2418" t="s">
        <v>54636</v>
      </c>
      <c r="H2418" t="s">
        <v>54637</v>
      </c>
      <c r="I2418" t="s">
        <v>54638</v>
      </c>
      <c r="J2418" t="s">
        <v>54639</v>
      </c>
      <c r="K2418" t="s">
        <v>54640</v>
      </c>
      <c r="L2418" t="s">
        <v>54641</v>
      </c>
      <c r="M2418" t="s">
        <v>54642</v>
      </c>
      <c r="N2418" t="s">
        <v>54643</v>
      </c>
      <c r="O2418">
        <f>-519.767058177687 -26.9103803455278 -617.971592329673</f>
        <v>-1164.6490308528878</v>
      </c>
      <c r="P2418" t="s">
        <v>54644</v>
      </c>
      <c r="Q2418" t="s">
        <v>54645</v>
      </c>
      <c r="R2418" t="s">
        <v>54646</v>
      </c>
      <c r="S2418" t="s">
        <v>54647</v>
      </c>
      <c r="T2418" t="s">
        <v>54648</v>
      </c>
      <c r="U2418" t="s">
        <v>54649</v>
      </c>
      <c r="V2418" t="s">
        <v>54650</v>
      </c>
      <c r="W2418" t="s">
        <v>54651</v>
      </c>
      <c r="X2418" t="s">
        <v>54652</v>
      </c>
      <c r="Y2418" t="s">
        <v>54653</v>
      </c>
    </row>
    <row r="2419" spans="1:25" x14ac:dyDescent="0.3">
      <c r="A2419">
        <v>120900</v>
      </c>
      <c r="B2419" t="s">
        <v>54654</v>
      </c>
      <c r="C2419" t="s">
        <v>54655</v>
      </c>
      <c r="D2419" t="s">
        <v>54656</v>
      </c>
      <c r="E2419" t="s">
        <v>54657</v>
      </c>
      <c r="F2419" t="s">
        <v>54658</v>
      </c>
      <c r="G2419" t="s">
        <v>54659</v>
      </c>
      <c r="H2419" t="s">
        <v>54660</v>
      </c>
      <c r="I2419" t="s">
        <v>54661</v>
      </c>
      <c r="J2419" t="s">
        <v>54662</v>
      </c>
      <c r="K2419" t="s">
        <v>54663</v>
      </c>
      <c r="L2419" t="s">
        <v>54664</v>
      </c>
      <c r="M2419" t="s">
        <v>54665</v>
      </c>
      <c r="N2419" t="s">
        <v>54666</v>
      </c>
      <c r="O2419">
        <f>-519.845414348613 -26.95677659787 -617.464335361086</f>
        <v>-1164.2665263075689</v>
      </c>
      <c r="P2419" t="s">
        <v>54667</v>
      </c>
      <c r="Q2419" t="s">
        <v>54668</v>
      </c>
      <c r="R2419" t="s">
        <v>54669</v>
      </c>
      <c r="S2419" t="s">
        <v>54670</v>
      </c>
      <c r="T2419" t="s">
        <v>54671</v>
      </c>
      <c r="U2419" t="s">
        <v>54672</v>
      </c>
      <c r="V2419" t="s">
        <v>54673</v>
      </c>
      <c r="W2419" t="s">
        <v>54674</v>
      </c>
      <c r="X2419" t="s">
        <v>54675</v>
      </c>
      <c r="Y2419" t="s">
        <v>54676</v>
      </c>
    </row>
    <row r="2420" spans="1:25" x14ac:dyDescent="0.3">
      <c r="A2420">
        <v>120950</v>
      </c>
      <c r="B2420" t="s">
        <v>54677</v>
      </c>
      <c r="C2420" t="s">
        <v>54678</v>
      </c>
      <c r="D2420" t="s">
        <v>54679</v>
      </c>
      <c r="E2420" t="s">
        <v>54680</v>
      </c>
      <c r="F2420" t="s">
        <v>54681</v>
      </c>
      <c r="G2420" t="s">
        <v>54682</v>
      </c>
      <c r="H2420" t="s">
        <v>54683</v>
      </c>
      <c r="I2420" t="s">
        <v>54684</v>
      </c>
      <c r="J2420" t="s">
        <v>54685</v>
      </c>
      <c r="K2420" t="s">
        <v>54686</v>
      </c>
      <c r="L2420" t="s">
        <v>54687</v>
      </c>
      <c r="M2420" t="s">
        <v>54688</v>
      </c>
      <c r="N2420" t="s">
        <v>54689</v>
      </c>
      <c r="O2420">
        <f>-519.715661567383 -27.228558458552 -616.423938961035</f>
        <v>-1163.36815898697</v>
      </c>
      <c r="P2420" t="s">
        <v>54690</v>
      </c>
      <c r="Q2420" t="s">
        <v>54691</v>
      </c>
      <c r="R2420" t="s">
        <v>54692</v>
      </c>
      <c r="S2420" t="s">
        <v>54693</v>
      </c>
      <c r="T2420" t="s">
        <v>54694</v>
      </c>
      <c r="U2420" t="s">
        <v>54695</v>
      </c>
      <c r="V2420" t="s">
        <v>54696</v>
      </c>
      <c r="W2420" t="s">
        <v>54697</v>
      </c>
      <c r="X2420" t="s">
        <v>54698</v>
      </c>
      <c r="Y2420" t="s">
        <v>54699</v>
      </c>
    </row>
    <row r="2421" spans="1:25" x14ac:dyDescent="0.3">
      <c r="A2421">
        <v>121000</v>
      </c>
      <c r="B2421" t="s">
        <v>54700</v>
      </c>
      <c r="C2421" t="s">
        <v>54701</v>
      </c>
      <c r="D2421" t="s">
        <v>54702</v>
      </c>
      <c r="E2421" t="s">
        <v>54703</v>
      </c>
      <c r="F2421" t="s">
        <v>54704</v>
      </c>
      <c r="G2421" t="s">
        <v>54705</v>
      </c>
      <c r="H2421" t="s">
        <v>54706</v>
      </c>
      <c r="I2421" t="s">
        <v>54707</v>
      </c>
      <c r="J2421" t="s">
        <v>54708</v>
      </c>
      <c r="K2421" t="s">
        <v>54709</v>
      </c>
      <c r="L2421" t="s">
        <v>54710</v>
      </c>
      <c r="M2421" t="s">
        <v>54711</v>
      </c>
      <c r="N2421" t="s">
        <v>54712</v>
      </c>
      <c r="O2421">
        <f>-519.508100772024 -27.4978990770408 -615.891295691859</f>
        <v>-1162.8972955409238</v>
      </c>
      <c r="P2421" t="s">
        <v>54713</v>
      </c>
      <c r="Q2421" t="s">
        <v>54714</v>
      </c>
      <c r="R2421" t="s">
        <v>54715</v>
      </c>
      <c r="S2421" t="s">
        <v>54716</v>
      </c>
      <c r="T2421" t="s">
        <v>54717</v>
      </c>
      <c r="U2421" t="s">
        <v>54718</v>
      </c>
      <c r="V2421" t="s">
        <v>54719</v>
      </c>
      <c r="W2421" t="s">
        <v>54720</v>
      </c>
      <c r="X2421" t="s">
        <v>54721</v>
      </c>
      <c r="Y2421" t="s">
        <v>54722</v>
      </c>
    </row>
    <row r="2422" spans="1:25" x14ac:dyDescent="0.3">
      <c r="A2422">
        <v>121050</v>
      </c>
      <c r="B2422" t="s">
        <v>54723</v>
      </c>
      <c r="C2422" t="s">
        <v>54724</v>
      </c>
      <c r="D2422" t="s">
        <v>54725</v>
      </c>
      <c r="E2422" t="s">
        <v>54726</v>
      </c>
      <c r="F2422" t="s">
        <v>54727</v>
      </c>
      <c r="G2422" t="s">
        <v>54728</v>
      </c>
      <c r="H2422" t="s">
        <v>54729</v>
      </c>
      <c r="I2422" t="s">
        <v>54730</v>
      </c>
      <c r="J2422" t="s">
        <v>54731</v>
      </c>
      <c r="K2422" t="s">
        <v>54732</v>
      </c>
      <c r="L2422" t="s">
        <v>54733</v>
      </c>
      <c r="M2422" t="s">
        <v>54734</v>
      </c>
      <c r="N2422" t="s">
        <v>54735</v>
      </c>
      <c r="O2422">
        <f>-518.986998975428 -27.4006582722286 -615.234627978838</f>
        <v>-1161.6222852264946</v>
      </c>
      <c r="P2422" t="s">
        <v>54736</v>
      </c>
      <c r="Q2422" t="s">
        <v>54737</v>
      </c>
      <c r="R2422" t="s">
        <v>54738</v>
      </c>
      <c r="S2422" t="s">
        <v>54739</v>
      </c>
      <c r="T2422" t="s">
        <v>54740</v>
      </c>
      <c r="U2422" t="s">
        <v>54741</v>
      </c>
      <c r="V2422" t="s">
        <v>54742</v>
      </c>
      <c r="W2422" t="s">
        <v>54743</v>
      </c>
      <c r="X2422" t="s">
        <v>54744</v>
      </c>
      <c r="Y2422" t="s">
        <v>54745</v>
      </c>
    </row>
    <row r="2423" spans="1:25" x14ac:dyDescent="0.3">
      <c r="A2423">
        <v>121100</v>
      </c>
      <c r="B2423" t="s">
        <v>54746</v>
      </c>
      <c r="C2423" t="s">
        <v>54747</v>
      </c>
      <c r="D2423" t="s">
        <v>54748</v>
      </c>
      <c r="E2423" t="s">
        <v>54749</v>
      </c>
      <c r="F2423" t="s">
        <v>54750</v>
      </c>
      <c r="G2423" t="s">
        <v>54751</v>
      </c>
      <c r="H2423" t="s">
        <v>54752</v>
      </c>
      <c r="I2423" t="s">
        <v>54753</v>
      </c>
      <c r="J2423" t="s">
        <v>54754</v>
      </c>
      <c r="K2423" t="s">
        <v>54755</v>
      </c>
      <c r="L2423" t="s">
        <v>54756</v>
      </c>
      <c r="M2423" t="s">
        <v>54757</v>
      </c>
      <c r="N2423" t="s">
        <v>54758</v>
      </c>
      <c r="O2423">
        <f>-518.610566374555 -27.3907048882727 -615.00097414758</f>
        <v>-1161.0022454104078</v>
      </c>
      <c r="P2423" t="s">
        <v>54759</v>
      </c>
      <c r="Q2423" t="s">
        <v>54760</v>
      </c>
      <c r="R2423" t="s">
        <v>54761</v>
      </c>
      <c r="S2423" t="s">
        <v>54762</v>
      </c>
      <c r="T2423" t="s">
        <v>54763</v>
      </c>
      <c r="U2423" t="s">
        <v>54764</v>
      </c>
      <c r="V2423" t="s">
        <v>54765</v>
      </c>
      <c r="W2423" t="s">
        <v>54766</v>
      </c>
      <c r="X2423" t="s">
        <v>54767</v>
      </c>
      <c r="Y2423" t="s">
        <v>54768</v>
      </c>
    </row>
    <row r="2424" spans="1:25" x14ac:dyDescent="0.3">
      <c r="A2424">
        <v>121150</v>
      </c>
      <c r="B2424" t="s">
        <v>54769</v>
      </c>
      <c r="C2424" t="s">
        <v>54770</v>
      </c>
      <c r="D2424" t="s">
        <v>54771</v>
      </c>
      <c r="E2424" t="s">
        <v>54772</v>
      </c>
      <c r="F2424" t="s">
        <v>54773</v>
      </c>
      <c r="G2424" t="s">
        <v>54774</v>
      </c>
      <c r="H2424" t="s">
        <v>54775</v>
      </c>
      <c r="I2424" t="s">
        <v>54776</v>
      </c>
      <c r="J2424" t="s">
        <v>54777</v>
      </c>
      <c r="K2424" t="s">
        <v>54778</v>
      </c>
      <c r="L2424" t="s">
        <v>54779</v>
      </c>
      <c r="M2424" t="s">
        <v>54780</v>
      </c>
      <c r="N2424" t="s">
        <v>54781</v>
      </c>
      <c r="O2424">
        <f>-518.107953917156 -27.278159436155 -614.633847700455</f>
        <v>-1160.0199610537661</v>
      </c>
      <c r="P2424" t="s">
        <v>54782</v>
      </c>
      <c r="Q2424" t="s">
        <v>54783</v>
      </c>
      <c r="R2424" t="s">
        <v>54784</v>
      </c>
      <c r="S2424" t="s">
        <v>54785</v>
      </c>
      <c r="T2424" t="s">
        <v>54786</v>
      </c>
      <c r="U2424" t="s">
        <v>54787</v>
      </c>
      <c r="V2424" t="s">
        <v>54788</v>
      </c>
      <c r="W2424" t="s">
        <v>54789</v>
      </c>
      <c r="X2424" t="s">
        <v>54790</v>
      </c>
      <c r="Y2424" t="s">
        <v>54791</v>
      </c>
    </row>
    <row r="2425" spans="1:25" x14ac:dyDescent="0.3">
      <c r="A2425">
        <v>121200</v>
      </c>
      <c r="B2425" t="s">
        <v>54792</v>
      </c>
      <c r="C2425" t="s">
        <v>54793</v>
      </c>
      <c r="D2425" t="s">
        <v>54794</v>
      </c>
      <c r="E2425" t="s">
        <v>54795</v>
      </c>
      <c r="F2425" t="s">
        <v>54796</v>
      </c>
      <c r="G2425" t="s">
        <v>54797</v>
      </c>
      <c r="H2425" t="s">
        <v>54798</v>
      </c>
      <c r="I2425" t="s">
        <v>54799</v>
      </c>
      <c r="J2425" t="s">
        <v>54800</v>
      </c>
      <c r="K2425" t="s">
        <v>54801</v>
      </c>
      <c r="L2425" t="s">
        <v>54802</v>
      </c>
      <c r="M2425" t="s">
        <v>54803</v>
      </c>
      <c r="N2425" t="s">
        <v>54804</v>
      </c>
      <c r="O2425">
        <f>-518.040808335245 -26.9887501396406 -614.625054060568</f>
        <v>-1159.6546125354535</v>
      </c>
      <c r="P2425" t="s">
        <v>54805</v>
      </c>
      <c r="Q2425" t="s">
        <v>54806</v>
      </c>
      <c r="R2425" t="s">
        <v>54807</v>
      </c>
      <c r="S2425" t="s">
        <v>54808</v>
      </c>
      <c r="T2425" t="s">
        <v>54809</v>
      </c>
      <c r="U2425" t="s">
        <v>54810</v>
      </c>
      <c r="V2425" t="s">
        <v>54811</v>
      </c>
      <c r="W2425" t="s">
        <v>54812</v>
      </c>
      <c r="X2425" t="s">
        <v>54813</v>
      </c>
      <c r="Y2425" t="s">
        <v>54814</v>
      </c>
    </row>
    <row r="2426" spans="1:25" x14ac:dyDescent="0.3">
      <c r="A2426">
        <v>121250</v>
      </c>
      <c r="B2426" t="s">
        <v>54815</v>
      </c>
      <c r="C2426" t="s">
        <v>54816</v>
      </c>
      <c r="D2426" t="s">
        <v>54817</v>
      </c>
      <c r="E2426" t="s">
        <v>54818</v>
      </c>
      <c r="F2426" t="s">
        <v>54819</v>
      </c>
      <c r="G2426" t="s">
        <v>54820</v>
      </c>
      <c r="H2426" t="s">
        <v>54821</v>
      </c>
      <c r="I2426" t="s">
        <v>54822</v>
      </c>
      <c r="J2426" t="s">
        <v>54823</v>
      </c>
      <c r="K2426" t="s">
        <v>54824</v>
      </c>
      <c r="L2426" t="s">
        <v>54825</v>
      </c>
      <c r="M2426" t="s">
        <v>54826</v>
      </c>
      <c r="N2426" t="s">
        <v>54827</v>
      </c>
      <c r="O2426">
        <f>-517.878200022573 -26.6363441836068 -614.710570620952</f>
        <v>-1159.2251148271316</v>
      </c>
      <c r="P2426" t="s">
        <v>54828</v>
      </c>
      <c r="Q2426" t="s">
        <v>54829</v>
      </c>
      <c r="R2426" t="s">
        <v>54830</v>
      </c>
      <c r="S2426" t="s">
        <v>54831</v>
      </c>
      <c r="T2426" t="s">
        <v>54832</v>
      </c>
      <c r="U2426" t="s">
        <v>54833</v>
      </c>
      <c r="V2426" t="s">
        <v>54834</v>
      </c>
      <c r="W2426" t="s">
        <v>54835</v>
      </c>
      <c r="X2426" t="s">
        <v>54836</v>
      </c>
      <c r="Y2426" t="s">
        <v>54837</v>
      </c>
    </row>
    <row r="2427" spans="1:25" x14ac:dyDescent="0.3">
      <c r="A2427">
        <v>121300</v>
      </c>
      <c r="B2427" t="s">
        <v>54838</v>
      </c>
      <c r="C2427" t="s">
        <v>54839</v>
      </c>
      <c r="D2427" t="s">
        <v>54840</v>
      </c>
      <c r="E2427" t="s">
        <v>54841</v>
      </c>
      <c r="F2427" t="s">
        <v>54842</v>
      </c>
      <c r="G2427" t="s">
        <v>54843</v>
      </c>
      <c r="H2427" t="s">
        <v>54844</v>
      </c>
      <c r="I2427" t="s">
        <v>54845</v>
      </c>
      <c r="J2427" t="s">
        <v>54846</v>
      </c>
      <c r="K2427" t="s">
        <v>54847</v>
      </c>
      <c r="L2427" t="s">
        <v>54848</v>
      </c>
      <c r="M2427" t="s">
        <v>54849</v>
      </c>
      <c r="N2427" t="s">
        <v>54850</v>
      </c>
      <c r="O2427">
        <f>-517.523580693775 -25.8966534079509 -614.925024209143</f>
        <v>-1158.3452583108688</v>
      </c>
      <c r="P2427" t="s">
        <v>54851</v>
      </c>
      <c r="Q2427" t="s">
        <v>54852</v>
      </c>
      <c r="R2427" t="s">
        <v>54853</v>
      </c>
      <c r="S2427" t="s">
        <v>54854</v>
      </c>
      <c r="T2427" t="s">
        <v>54855</v>
      </c>
      <c r="U2427" t="s">
        <v>54856</v>
      </c>
      <c r="V2427" t="s">
        <v>54857</v>
      </c>
      <c r="W2427" t="s">
        <v>54858</v>
      </c>
      <c r="X2427" t="s">
        <v>54859</v>
      </c>
      <c r="Y2427" t="s">
        <v>54860</v>
      </c>
    </row>
    <row r="2428" spans="1:25" x14ac:dyDescent="0.3">
      <c r="A2428">
        <v>121350</v>
      </c>
      <c r="B2428" t="s">
        <v>54861</v>
      </c>
      <c r="C2428" t="s">
        <v>54862</v>
      </c>
      <c r="D2428" t="s">
        <v>54863</v>
      </c>
      <c r="E2428" t="s">
        <v>54864</v>
      </c>
      <c r="F2428" t="s">
        <v>54865</v>
      </c>
      <c r="G2428" t="s">
        <v>54866</v>
      </c>
      <c r="H2428" t="s">
        <v>54867</v>
      </c>
      <c r="I2428" t="s">
        <v>54868</v>
      </c>
      <c r="J2428" t="s">
        <v>54869</v>
      </c>
      <c r="K2428" t="s">
        <v>54870</v>
      </c>
      <c r="L2428" t="s">
        <v>54871</v>
      </c>
      <c r="M2428" t="s">
        <v>54872</v>
      </c>
      <c r="N2428" t="s">
        <v>54873</v>
      </c>
      <c r="O2428">
        <f>-517.39335763219 -24.8965462763088 -615.196396767642</f>
        <v>-1157.4863006761407</v>
      </c>
      <c r="P2428" t="s">
        <v>54874</v>
      </c>
      <c r="Q2428" t="s">
        <v>54875</v>
      </c>
      <c r="R2428" t="s">
        <v>54876</v>
      </c>
      <c r="S2428" t="s">
        <v>54877</v>
      </c>
      <c r="T2428" t="s">
        <v>54878</v>
      </c>
      <c r="U2428" t="s">
        <v>54879</v>
      </c>
      <c r="V2428" t="s">
        <v>54880</v>
      </c>
      <c r="W2428" t="s">
        <v>54881</v>
      </c>
      <c r="X2428" t="s">
        <v>54882</v>
      </c>
      <c r="Y2428" t="s">
        <v>54883</v>
      </c>
    </row>
    <row r="2429" spans="1:25" x14ac:dyDescent="0.3">
      <c r="A2429">
        <v>121400</v>
      </c>
      <c r="B2429" t="s">
        <v>54884</v>
      </c>
      <c r="C2429" t="s">
        <v>54885</v>
      </c>
      <c r="D2429" t="s">
        <v>54886</v>
      </c>
      <c r="E2429" t="s">
        <v>54887</v>
      </c>
      <c r="F2429" t="s">
        <v>54888</v>
      </c>
      <c r="G2429" t="s">
        <v>54889</v>
      </c>
      <c r="H2429" t="s">
        <v>54890</v>
      </c>
      <c r="I2429" t="s">
        <v>54891</v>
      </c>
      <c r="J2429" t="s">
        <v>54892</v>
      </c>
      <c r="K2429" t="s">
        <v>54893</v>
      </c>
      <c r="L2429" t="s">
        <v>54894</v>
      </c>
      <c r="M2429" t="s">
        <v>54895</v>
      </c>
      <c r="N2429" t="s">
        <v>54896</v>
      </c>
      <c r="O2429">
        <f>-517.339305422543 -24.3850858804169 -615.369362507338</f>
        <v>-1157.093753810298</v>
      </c>
      <c r="P2429" t="s">
        <v>54897</v>
      </c>
      <c r="Q2429" t="s">
        <v>54898</v>
      </c>
      <c r="R2429" t="s">
        <v>54899</v>
      </c>
      <c r="S2429" t="s">
        <v>54900</v>
      </c>
      <c r="T2429" t="s">
        <v>54901</v>
      </c>
      <c r="U2429" t="s">
        <v>54902</v>
      </c>
      <c r="V2429" t="s">
        <v>54903</v>
      </c>
      <c r="W2429" t="s">
        <v>54904</v>
      </c>
      <c r="X2429" t="s">
        <v>54905</v>
      </c>
      <c r="Y2429" t="s">
        <v>54906</v>
      </c>
    </row>
    <row r="2430" spans="1:25" x14ac:dyDescent="0.3">
      <c r="A2430">
        <v>121450</v>
      </c>
      <c r="B2430" t="s">
        <v>54907</v>
      </c>
      <c r="C2430" t="s">
        <v>54908</v>
      </c>
      <c r="D2430" t="s">
        <v>54909</v>
      </c>
      <c r="E2430" t="s">
        <v>54910</v>
      </c>
      <c r="F2430" t="s">
        <v>54911</v>
      </c>
      <c r="G2430" t="s">
        <v>54912</v>
      </c>
      <c r="H2430" t="s">
        <v>54913</v>
      </c>
      <c r="I2430" t="s">
        <v>54914</v>
      </c>
      <c r="J2430" t="s">
        <v>54915</v>
      </c>
      <c r="K2430" t="s">
        <v>54916</v>
      </c>
      <c r="L2430" t="s">
        <v>54917</v>
      </c>
      <c r="M2430" t="s">
        <v>54918</v>
      </c>
      <c r="N2430" t="s">
        <v>54919</v>
      </c>
      <c r="O2430">
        <f>-517.61171677465 -23.3631701344973 -615.72298844653</f>
        <v>-1156.6978753556773</v>
      </c>
      <c r="P2430" t="s">
        <v>54920</v>
      </c>
      <c r="Q2430" t="s">
        <v>54921</v>
      </c>
      <c r="R2430" t="s">
        <v>54922</v>
      </c>
      <c r="S2430" t="s">
        <v>54923</v>
      </c>
      <c r="T2430" t="s">
        <v>54924</v>
      </c>
      <c r="U2430" t="s">
        <v>54925</v>
      </c>
      <c r="V2430" t="s">
        <v>54926</v>
      </c>
      <c r="W2430" t="s">
        <v>54927</v>
      </c>
      <c r="X2430" t="s">
        <v>54928</v>
      </c>
      <c r="Y2430" t="s">
        <v>54929</v>
      </c>
    </row>
    <row r="2431" spans="1:25" x14ac:dyDescent="0.3">
      <c r="A2431">
        <v>121500</v>
      </c>
      <c r="B2431" t="s">
        <v>54930</v>
      </c>
      <c r="C2431" t="s">
        <v>54931</v>
      </c>
      <c r="D2431" t="s">
        <v>54932</v>
      </c>
      <c r="E2431" t="s">
        <v>54933</v>
      </c>
      <c r="F2431" t="s">
        <v>54934</v>
      </c>
      <c r="G2431" t="s">
        <v>54935</v>
      </c>
      <c r="H2431" t="s">
        <v>54936</v>
      </c>
      <c r="I2431" t="s">
        <v>54937</v>
      </c>
      <c r="J2431" t="s">
        <v>54938</v>
      </c>
      <c r="K2431" t="s">
        <v>54939</v>
      </c>
      <c r="L2431" t="s">
        <v>54940</v>
      </c>
      <c r="M2431" t="s">
        <v>54941</v>
      </c>
      <c r="N2431" t="s">
        <v>54942</v>
      </c>
      <c r="O2431">
        <f>-517.890238759943 -22.7892274995331 -615.947560034219</f>
        <v>-1156.6270262936951</v>
      </c>
      <c r="P2431" t="s">
        <v>54943</v>
      </c>
      <c r="Q2431" t="s">
        <v>54944</v>
      </c>
      <c r="R2431" t="s">
        <v>54945</v>
      </c>
      <c r="S2431" t="s">
        <v>54946</v>
      </c>
      <c r="T2431" t="s">
        <v>54947</v>
      </c>
      <c r="U2431" t="s">
        <v>54948</v>
      </c>
      <c r="V2431" t="s">
        <v>54949</v>
      </c>
      <c r="W2431" t="s">
        <v>54950</v>
      </c>
      <c r="X2431" t="s">
        <v>54951</v>
      </c>
      <c r="Y2431" t="s">
        <v>54952</v>
      </c>
    </row>
    <row r="2432" spans="1:25" x14ac:dyDescent="0.3">
      <c r="A2432">
        <v>121550</v>
      </c>
      <c r="B2432" t="s">
        <v>54953</v>
      </c>
      <c r="C2432" t="s">
        <v>54954</v>
      </c>
      <c r="D2432" t="s">
        <v>54955</v>
      </c>
      <c r="E2432" t="s">
        <v>54956</v>
      </c>
      <c r="F2432" t="s">
        <v>54957</v>
      </c>
      <c r="G2432" t="s">
        <v>54958</v>
      </c>
      <c r="H2432" t="s">
        <v>54959</v>
      </c>
      <c r="I2432" t="s">
        <v>54960</v>
      </c>
      <c r="J2432" t="s">
        <v>54961</v>
      </c>
      <c r="K2432" t="s">
        <v>54962</v>
      </c>
      <c r="L2432" t="s">
        <v>54963</v>
      </c>
      <c r="M2432" t="s">
        <v>54964</v>
      </c>
      <c r="N2432" t="s">
        <v>54965</v>
      </c>
      <c r="O2432">
        <f>-518.459336202455 -21.789236796626 -616.347831113252</f>
        <v>-1156.5964041123329</v>
      </c>
      <c r="P2432" t="s">
        <v>54966</v>
      </c>
      <c r="Q2432" t="s">
        <v>54967</v>
      </c>
      <c r="R2432" t="s">
        <v>54968</v>
      </c>
      <c r="S2432" t="s">
        <v>54969</v>
      </c>
      <c r="T2432" t="s">
        <v>54970</v>
      </c>
      <c r="U2432" t="s">
        <v>54971</v>
      </c>
      <c r="V2432" t="s">
        <v>54972</v>
      </c>
      <c r="W2432" t="s">
        <v>54973</v>
      </c>
      <c r="X2432" t="s">
        <v>54974</v>
      </c>
      <c r="Y2432" t="s">
        <v>54975</v>
      </c>
    </row>
    <row r="2433" spans="1:25" x14ac:dyDescent="0.3">
      <c r="A2433">
        <v>121600</v>
      </c>
      <c r="B2433" t="s">
        <v>54976</v>
      </c>
      <c r="C2433" t="s">
        <v>54977</v>
      </c>
      <c r="D2433" t="s">
        <v>54978</v>
      </c>
      <c r="E2433" t="s">
        <v>54979</v>
      </c>
      <c r="F2433" t="s">
        <v>54980</v>
      </c>
      <c r="G2433" t="s">
        <v>54981</v>
      </c>
      <c r="H2433" t="s">
        <v>54982</v>
      </c>
      <c r="I2433" t="s">
        <v>54983</v>
      </c>
      <c r="J2433" t="s">
        <v>54984</v>
      </c>
      <c r="K2433" t="s">
        <v>54985</v>
      </c>
      <c r="L2433" t="s">
        <v>54986</v>
      </c>
      <c r="M2433" t="s">
        <v>54987</v>
      </c>
      <c r="N2433" t="s">
        <v>54988</v>
      </c>
      <c r="O2433">
        <f>-518.73403007683 -21.3449997579257 -616.563627550248</f>
        <v>-1156.6426573850038</v>
      </c>
      <c r="P2433" t="s">
        <v>54989</v>
      </c>
      <c r="Q2433" t="s">
        <v>54990</v>
      </c>
      <c r="R2433" t="s">
        <v>54991</v>
      </c>
      <c r="S2433" t="s">
        <v>54992</v>
      </c>
      <c r="T2433" t="s">
        <v>54993</v>
      </c>
      <c r="U2433" t="s">
        <v>54994</v>
      </c>
      <c r="V2433" t="s">
        <v>54995</v>
      </c>
      <c r="W2433" t="s">
        <v>54996</v>
      </c>
      <c r="X2433" t="s">
        <v>54997</v>
      </c>
      <c r="Y2433" t="s">
        <v>54998</v>
      </c>
    </row>
    <row r="2434" spans="1:25" x14ac:dyDescent="0.3">
      <c r="A2434">
        <v>121650</v>
      </c>
      <c r="B2434" t="s">
        <v>54999</v>
      </c>
      <c r="C2434" t="s">
        <v>55000</v>
      </c>
      <c r="D2434" t="s">
        <v>55001</v>
      </c>
      <c r="E2434" t="s">
        <v>55002</v>
      </c>
      <c r="F2434" t="s">
        <v>55003</v>
      </c>
      <c r="G2434" t="s">
        <v>55004</v>
      </c>
      <c r="H2434" t="s">
        <v>55005</v>
      </c>
      <c r="I2434" t="s">
        <v>55006</v>
      </c>
      <c r="J2434" t="s">
        <v>55007</v>
      </c>
      <c r="K2434" t="s">
        <v>55008</v>
      </c>
      <c r="L2434" t="s">
        <v>55009</v>
      </c>
      <c r="M2434" t="s">
        <v>55010</v>
      </c>
      <c r="N2434" t="s">
        <v>55011</v>
      </c>
      <c r="O2434">
        <f>-518.987203812046 -20.8432108317131 -616.765453009873</f>
        <v>-1156.595867653632</v>
      </c>
      <c r="P2434" t="s">
        <v>55012</v>
      </c>
      <c r="Q2434" t="s">
        <v>55013</v>
      </c>
      <c r="R2434" t="s">
        <v>55014</v>
      </c>
      <c r="S2434" t="s">
        <v>55015</v>
      </c>
      <c r="T2434" t="s">
        <v>55016</v>
      </c>
      <c r="U2434" t="s">
        <v>55017</v>
      </c>
      <c r="V2434" t="s">
        <v>55018</v>
      </c>
      <c r="W2434" t="s">
        <v>55019</v>
      </c>
      <c r="X2434" t="s">
        <v>55020</v>
      </c>
      <c r="Y2434" t="s">
        <v>55021</v>
      </c>
    </row>
    <row r="2435" spans="1:25" x14ac:dyDescent="0.3">
      <c r="A2435">
        <v>121700</v>
      </c>
      <c r="B2435" t="s">
        <v>55022</v>
      </c>
      <c r="C2435" t="s">
        <v>55023</v>
      </c>
      <c r="D2435" t="s">
        <v>55024</v>
      </c>
      <c r="E2435" t="s">
        <v>55025</v>
      </c>
      <c r="F2435" t="s">
        <v>55026</v>
      </c>
      <c r="G2435" t="s">
        <v>55027</v>
      </c>
      <c r="H2435" t="s">
        <v>55028</v>
      </c>
      <c r="I2435" t="s">
        <v>55029</v>
      </c>
      <c r="J2435" t="s">
        <v>55030</v>
      </c>
      <c r="K2435" t="s">
        <v>55031</v>
      </c>
      <c r="L2435" t="s">
        <v>55032</v>
      </c>
      <c r="M2435" t="s">
        <v>55033</v>
      </c>
      <c r="N2435" t="s">
        <v>55034</v>
      </c>
      <c r="O2435">
        <f>-519.301687957798 -20.1691617505924 -616.877827694363</f>
        <v>-1156.3486774027533</v>
      </c>
      <c r="P2435" t="s">
        <v>55035</v>
      </c>
      <c r="Q2435" t="s">
        <v>55036</v>
      </c>
      <c r="R2435" t="s">
        <v>55037</v>
      </c>
      <c r="S2435" t="s">
        <v>55038</v>
      </c>
      <c r="T2435" t="s">
        <v>55039</v>
      </c>
      <c r="U2435" t="s">
        <v>55040</v>
      </c>
      <c r="V2435" t="s">
        <v>55041</v>
      </c>
      <c r="W2435" t="s">
        <v>55042</v>
      </c>
      <c r="X2435" t="s">
        <v>55043</v>
      </c>
      <c r="Y2435" t="s">
        <v>55044</v>
      </c>
    </row>
    <row r="2436" spans="1:25" x14ac:dyDescent="0.3">
      <c r="A2436">
        <v>121750</v>
      </c>
      <c r="B2436" t="s">
        <v>55045</v>
      </c>
      <c r="C2436" t="s">
        <v>55046</v>
      </c>
      <c r="D2436" t="s">
        <v>55047</v>
      </c>
      <c r="E2436" t="s">
        <v>55048</v>
      </c>
      <c r="F2436" t="s">
        <v>55049</v>
      </c>
      <c r="G2436" t="s">
        <v>55050</v>
      </c>
      <c r="H2436" t="s">
        <v>55051</v>
      </c>
      <c r="I2436" t="s">
        <v>55052</v>
      </c>
      <c r="J2436" t="s">
        <v>55053</v>
      </c>
      <c r="K2436" t="s">
        <v>55054</v>
      </c>
      <c r="L2436" t="s">
        <v>55055</v>
      </c>
      <c r="M2436" t="s">
        <v>55056</v>
      </c>
      <c r="N2436" t="s">
        <v>55057</v>
      </c>
      <c r="O2436">
        <f>-519.637775393049 -19.8445381014917 -616.722137565649</f>
        <v>-1156.2044510601895</v>
      </c>
      <c r="P2436" t="s">
        <v>55058</v>
      </c>
      <c r="Q2436" t="s">
        <v>55059</v>
      </c>
      <c r="R2436" t="s">
        <v>55060</v>
      </c>
      <c r="S2436" t="s">
        <v>55061</v>
      </c>
      <c r="T2436" t="s">
        <v>55062</v>
      </c>
      <c r="U2436" t="s">
        <v>55063</v>
      </c>
      <c r="V2436" t="s">
        <v>55064</v>
      </c>
      <c r="W2436" t="s">
        <v>55065</v>
      </c>
      <c r="X2436" t="s">
        <v>55066</v>
      </c>
      <c r="Y2436" t="s">
        <v>55067</v>
      </c>
    </row>
    <row r="2437" spans="1:25" x14ac:dyDescent="0.3">
      <c r="A2437">
        <v>121800</v>
      </c>
      <c r="B2437" t="s">
        <v>55068</v>
      </c>
      <c r="C2437" t="s">
        <v>55069</v>
      </c>
      <c r="D2437" t="s">
        <v>55070</v>
      </c>
      <c r="E2437" t="s">
        <v>55071</v>
      </c>
      <c r="F2437" t="s">
        <v>55072</v>
      </c>
      <c r="G2437" t="s">
        <v>55073</v>
      </c>
      <c r="H2437" t="s">
        <v>55074</v>
      </c>
      <c r="I2437" t="s">
        <v>55075</v>
      </c>
      <c r="J2437" t="s">
        <v>55076</v>
      </c>
      <c r="K2437" t="s">
        <v>55077</v>
      </c>
      <c r="L2437" t="s">
        <v>55078</v>
      </c>
      <c r="M2437" t="s">
        <v>55079</v>
      </c>
      <c r="N2437" t="s">
        <v>55080</v>
      </c>
      <c r="O2437">
        <f>-519.74829894583 -19.7440884318312 -616.664157920356</f>
        <v>-1156.1565452980171</v>
      </c>
      <c r="P2437" t="s">
        <v>55081</v>
      </c>
      <c r="Q2437" t="s">
        <v>55082</v>
      </c>
      <c r="R2437" t="s">
        <v>55083</v>
      </c>
      <c r="S2437" t="s">
        <v>55084</v>
      </c>
      <c r="T2437" t="s">
        <v>55085</v>
      </c>
      <c r="U2437" t="s">
        <v>55086</v>
      </c>
      <c r="V2437" t="s">
        <v>55087</v>
      </c>
      <c r="W2437" t="s">
        <v>55088</v>
      </c>
      <c r="X2437" t="s">
        <v>55089</v>
      </c>
      <c r="Y2437" t="s">
        <v>55090</v>
      </c>
    </row>
    <row r="2438" spans="1:25" x14ac:dyDescent="0.3">
      <c r="A2438">
        <v>121850</v>
      </c>
      <c r="B2438" t="s">
        <v>55091</v>
      </c>
      <c r="C2438" t="s">
        <v>55092</v>
      </c>
      <c r="D2438" t="s">
        <v>55093</v>
      </c>
      <c r="E2438" t="s">
        <v>55094</v>
      </c>
      <c r="F2438" t="s">
        <v>55095</v>
      </c>
      <c r="G2438" t="s">
        <v>55096</v>
      </c>
      <c r="H2438" t="s">
        <v>55097</v>
      </c>
      <c r="I2438" t="s">
        <v>55098</v>
      </c>
      <c r="J2438" t="s">
        <v>55099</v>
      </c>
      <c r="K2438" t="s">
        <v>55100</v>
      </c>
      <c r="L2438" t="s">
        <v>55101</v>
      </c>
      <c r="M2438" t="s">
        <v>55102</v>
      </c>
      <c r="N2438" t="s">
        <v>55103</v>
      </c>
      <c r="O2438">
        <f>-519.737561552309 -19.4364981300323 -616.486204526963</f>
        <v>-1155.6602642093044</v>
      </c>
      <c r="P2438" t="s">
        <v>55104</v>
      </c>
      <c r="Q2438" t="s">
        <v>55105</v>
      </c>
      <c r="R2438" t="s">
        <v>55106</v>
      </c>
      <c r="S2438" t="s">
        <v>55107</v>
      </c>
      <c r="T2438" t="s">
        <v>55108</v>
      </c>
      <c r="U2438" t="s">
        <v>55109</v>
      </c>
      <c r="V2438" t="s">
        <v>55110</v>
      </c>
      <c r="W2438" t="s">
        <v>55111</v>
      </c>
      <c r="X2438" t="s">
        <v>55112</v>
      </c>
      <c r="Y2438" t="s">
        <v>55113</v>
      </c>
    </row>
    <row r="2439" spans="1:25" x14ac:dyDescent="0.3">
      <c r="A2439">
        <v>121900</v>
      </c>
      <c r="B2439" t="s">
        <v>55114</v>
      </c>
      <c r="C2439" t="s">
        <v>55115</v>
      </c>
      <c r="D2439" t="s">
        <v>55116</v>
      </c>
      <c r="E2439" t="s">
        <v>55117</v>
      </c>
      <c r="F2439" t="s">
        <v>55118</v>
      </c>
      <c r="G2439" t="s">
        <v>55119</v>
      </c>
      <c r="H2439" t="s">
        <v>55120</v>
      </c>
      <c r="I2439" t="s">
        <v>55121</v>
      </c>
      <c r="J2439" t="s">
        <v>55122</v>
      </c>
      <c r="K2439" t="s">
        <v>55123</v>
      </c>
      <c r="L2439" t="s">
        <v>55124</v>
      </c>
      <c r="M2439" t="s">
        <v>55125</v>
      </c>
      <c r="N2439" t="s">
        <v>55126</v>
      </c>
      <c r="O2439">
        <f>-519.748295947427 -19.3441825535449 -616.368223350661</f>
        <v>-1155.4607018516328</v>
      </c>
      <c r="P2439" t="s">
        <v>55127</v>
      </c>
      <c r="Q2439" t="s">
        <v>55128</v>
      </c>
      <c r="R2439" t="s">
        <v>55129</v>
      </c>
      <c r="S2439" t="s">
        <v>55130</v>
      </c>
      <c r="T2439" t="s">
        <v>55131</v>
      </c>
      <c r="U2439" t="s">
        <v>55132</v>
      </c>
      <c r="V2439" t="s">
        <v>55133</v>
      </c>
      <c r="W2439" t="s">
        <v>55134</v>
      </c>
      <c r="X2439" t="s">
        <v>55135</v>
      </c>
      <c r="Y2439" t="s">
        <v>55136</v>
      </c>
    </row>
    <row r="2440" spans="1:25" x14ac:dyDescent="0.3">
      <c r="A2440">
        <v>121950</v>
      </c>
      <c r="B2440" t="s">
        <v>55137</v>
      </c>
      <c r="C2440" t="s">
        <v>55138</v>
      </c>
      <c r="D2440" t="s">
        <v>55139</v>
      </c>
      <c r="E2440" t="s">
        <v>55140</v>
      </c>
      <c r="F2440" t="s">
        <v>55141</v>
      </c>
      <c r="G2440" t="s">
        <v>55142</v>
      </c>
      <c r="H2440" t="s">
        <v>55143</v>
      </c>
      <c r="I2440" t="s">
        <v>55144</v>
      </c>
      <c r="J2440" t="s">
        <v>55145</v>
      </c>
      <c r="K2440" t="s">
        <v>55146</v>
      </c>
      <c r="L2440" t="s">
        <v>55147</v>
      </c>
      <c r="M2440" t="s">
        <v>55148</v>
      </c>
      <c r="N2440" t="s">
        <v>55149</v>
      </c>
      <c r="O2440">
        <f>-519.49151938912 -19.2060873946655 -615.973703708392</f>
        <v>-1154.6713104921773</v>
      </c>
      <c r="P2440" t="s">
        <v>55150</v>
      </c>
      <c r="Q2440" t="s">
        <v>55151</v>
      </c>
      <c r="R2440" t="s">
        <v>55152</v>
      </c>
      <c r="S2440" t="s">
        <v>55153</v>
      </c>
      <c r="T2440" t="s">
        <v>55154</v>
      </c>
      <c r="U2440" t="s">
        <v>55155</v>
      </c>
      <c r="V2440" t="s">
        <v>55156</v>
      </c>
      <c r="W2440" t="s">
        <v>55157</v>
      </c>
      <c r="X2440" t="s">
        <v>55158</v>
      </c>
      <c r="Y2440" t="s">
        <v>55159</v>
      </c>
    </row>
    <row r="2441" spans="1:25" x14ac:dyDescent="0.3">
      <c r="A2441">
        <v>122000</v>
      </c>
      <c r="B2441" t="s">
        <v>55160</v>
      </c>
      <c r="C2441" t="s">
        <v>55161</v>
      </c>
      <c r="D2441" t="s">
        <v>55162</v>
      </c>
      <c r="E2441" t="s">
        <v>55163</v>
      </c>
      <c r="F2441" t="s">
        <v>55164</v>
      </c>
      <c r="G2441" t="s">
        <v>55165</v>
      </c>
      <c r="H2441" t="s">
        <v>55166</v>
      </c>
      <c r="I2441" t="s">
        <v>55167</v>
      </c>
      <c r="J2441" t="s">
        <v>55168</v>
      </c>
      <c r="K2441" t="s">
        <v>55169</v>
      </c>
      <c r="L2441" t="s">
        <v>55170</v>
      </c>
      <c r="M2441" t="s">
        <v>55171</v>
      </c>
      <c r="N2441" t="s">
        <v>55172</v>
      </c>
      <c r="O2441">
        <f>-519.344125431591 -19.1666904854326 -615.748526850218</f>
        <v>-1154.2593427672416</v>
      </c>
      <c r="P2441" t="s">
        <v>55173</v>
      </c>
      <c r="Q2441" t="s">
        <v>55174</v>
      </c>
      <c r="R2441" t="s">
        <v>55175</v>
      </c>
      <c r="S2441" t="s">
        <v>55176</v>
      </c>
      <c r="T2441" t="s">
        <v>55177</v>
      </c>
      <c r="U2441" t="s">
        <v>55178</v>
      </c>
      <c r="V2441" t="s">
        <v>55179</v>
      </c>
      <c r="W2441" t="s">
        <v>55180</v>
      </c>
      <c r="X2441" t="s">
        <v>55181</v>
      </c>
      <c r="Y2441" t="s">
        <v>55182</v>
      </c>
    </row>
    <row r="2442" spans="1:25" x14ac:dyDescent="0.3">
      <c r="A2442">
        <v>122050</v>
      </c>
      <c r="B2442" t="s">
        <v>55183</v>
      </c>
      <c r="C2442" t="s">
        <v>55184</v>
      </c>
      <c r="D2442" t="s">
        <v>55185</v>
      </c>
      <c r="E2442" t="s">
        <v>55186</v>
      </c>
      <c r="F2442" t="s">
        <v>55187</v>
      </c>
      <c r="G2442" t="s">
        <v>55188</v>
      </c>
      <c r="H2442" t="s">
        <v>55189</v>
      </c>
      <c r="I2442" t="s">
        <v>55190</v>
      </c>
      <c r="J2442" t="s">
        <v>55191</v>
      </c>
      <c r="K2442" t="s">
        <v>55192</v>
      </c>
      <c r="L2442" t="s">
        <v>55193</v>
      </c>
      <c r="M2442" t="s">
        <v>55194</v>
      </c>
      <c r="N2442" t="s">
        <v>55195</v>
      </c>
      <c r="O2442">
        <f>-518.910287282781 -18.8806863354446 -615.400703673717</f>
        <v>-1153.1916772919426</v>
      </c>
      <c r="P2442" t="s">
        <v>55196</v>
      </c>
      <c r="Q2442" t="s">
        <v>55197</v>
      </c>
      <c r="R2442" t="s">
        <v>55198</v>
      </c>
      <c r="S2442" t="s">
        <v>55199</v>
      </c>
      <c r="T2442" t="s">
        <v>55200</v>
      </c>
      <c r="U2442" t="s">
        <v>55201</v>
      </c>
      <c r="V2442" t="s">
        <v>55202</v>
      </c>
      <c r="W2442" t="s">
        <v>55203</v>
      </c>
      <c r="X2442" t="s">
        <v>55204</v>
      </c>
      <c r="Y2442" t="s">
        <v>55205</v>
      </c>
    </row>
    <row r="2443" spans="1:25" x14ac:dyDescent="0.3">
      <c r="A2443">
        <v>122100</v>
      </c>
      <c r="B2443" t="s">
        <v>55206</v>
      </c>
      <c r="C2443" t="s">
        <v>55207</v>
      </c>
      <c r="D2443" t="s">
        <v>55208</v>
      </c>
      <c r="E2443" t="s">
        <v>55209</v>
      </c>
      <c r="F2443" t="s">
        <v>55210</v>
      </c>
      <c r="G2443" t="s">
        <v>55211</v>
      </c>
      <c r="H2443" t="s">
        <v>55212</v>
      </c>
      <c r="I2443" t="s">
        <v>55213</v>
      </c>
      <c r="J2443" t="s">
        <v>55214</v>
      </c>
      <c r="K2443" t="s">
        <v>55215</v>
      </c>
      <c r="L2443" t="s">
        <v>55216</v>
      </c>
      <c r="M2443" t="s">
        <v>55217</v>
      </c>
      <c r="N2443" t="s">
        <v>55218</v>
      </c>
      <c r="O2443">
        <f>-518.796615012334 -18.7380582064404 -615.22952867766</f>
        <v>-1152.7642018964343</v>
      </c>
      <c r="P2443" t="s">
        <v>55219</v>
      </c>
      <c r="Q2443" t="s">
        <v>55220</v>
      </c>
      <c r="R2443" t="s">
        <v>55221</v>
      </c>
      <c r="S2443" t="s">
        <v>55222</v>
      </c>
      <c r="T2443" t="s">
        <v>55223</v>
      </c>
      <c r="U2443" t="s">
        <v>55224</v>
      </c>
      <c r="V2443" t="s">
        <v>55225</v>
      </c>
      <c r="W2443" t="s">
        <v>55226</v>
      </c>
      <c r="X2443" t="s">
        <v>55227</v>
      </c>
      <c r="Y2443" t="s">
        <v>55228</v>
      </c>
    </row>
    <row r="2444" spans="1:25" x14ac:dyDescent="0.3">
      <c r="A2444">
        <v>122150</v>
      </c>
      <c r="B2444" t="s">
        <v>55229</v>
      </c>
      <c r="C2444" t="s">
        <v>55230</v>
      </c>
      <c r="D2444" t="s">
        <v>55231</v>
      </c>
      <c r="E2444" t="s">
        <v>55232</v>
      </c>
      <c r="F2444" t="s">
        <v>55233</v>
      </c>
      <c r="G2444" t="s">
        <v>55234</v>
      </c>
      <c r="H2444" t="s">
        <v>55235</v>
      </c>
      <c r="I2444" t="s">
        <v>55236</v>
      </c>
      <c r="J2444" t="s">
        <v>55237</v>
      </c>
      <c r="K2444" t="s">
        <v>55238</v>
      </c>
      <c r="L2444" t="s">
        <v>55239</v>
      </c>
      <c r="M2444" t="s">
        <v>55240</v>
      </c>
      <c r="N2444" t="s">
        <v>55241</v>
      </c>
      <c r="O2444">
        <f>-518.588873283124 -18.6073667555393 -615.060616214027</f>
        <v>-1152.2568562526903</v>
      </c>
      <c r="P2444" t="s">
        <v>55242</v>
      </c>
      <c r="Q2444" t="s">
        <v>55243</v>
      </c>
      <c r="R2444" t="s">
        <v>55244</v>
      </c>
      <c r="S2444" t="s">
        <v>55245</v>
      </c>
      <c r="T2444" t="s">
        <v>55246</v>
      </c>
      <c r="U2444" t="s">
        <v>55247</v>
      </c>
      <c r="V2444" t="s">
        <v>55248</v>
      </c>
      <c r="W2444" t="s">
        <v>55249</v>
      </c>
      <c r="X2444" t="s">
        <v>55250</v>
      </c>
      <c r="Y2444" t="s">
        <v>55251</v>
      </c>
    </row>
    <row r="2445" spans="1:25" x14ac:dyDescent="0.3">
      <c r="A2445">
        <v>122200</v>
      </c>
      <c r="B2445" t="s">
        <v>55252</v>
      </c>
      <c r="C2445" t="s">
        <v>55253</v>
      </c>
      <c r="D2445" t="s">
        <v>55254</v>
      </c>
      <c r="E2445" t="s">
        <v>55255</v>
      </c>
      <c r="F2445" t="s">
        <v>55256</v>
      </c>
      <c r="G2445" t="s">
        <v>55257</v>
      </c>
      <c r="H2445" t="s">
        <v>55258</v>
      </c>
      <c r="I2445" t="s">
        <v>55259</v>
      </c>
      <c r="J2445" t="s">
        <v>55260</v>
      </c>
      <c r="K2445" t="s">
        <v>55261</v>
      </c>
      <c r="L2445" t="s">
        <v>55262</v>
      </c>
      <c r="M2445" t="s">
        <v>55263</v>
      </c>
      <c r="N2445" t="s">
        <v>55264</v>
      </c>
      <c r="O2445">
        <f>-518.289342616281 -18.1228687187322 -615.008379717466</f>
        <v>-1151.4205910524793</v>
      </c>
      <c r="P2445" t="s">
        <v>55265</v>
      </c>
      <c r="Q2445" t="s">
        <v>55266</v>
      </c>
      <c r="R2445" t="s">
        <v>55267</v>
      </c>
      <c r="S2445" t="s">
        <v>55268</v>
      </c>
      <c r="T2445" t="s">
        <v>55269</v>
      </c>
      <c r="U2445" t="s">
        <v>55270</v>
      </c>
      <c r="V2445" t="s">
        <v>55271</v>
      </c>
      <c r="W2445" t="s">
        <v>55272</v>
      </c>
      <c r="X2445" t="s">
        <v>55273</v>
      </c>
      <c r="Y2445" t="s">
        <v>55274</v>
      </c>
    </row>
    <row r="2446" spans="1:25" x14ac:dyDescent="0.3">
      <c r="A2446">
        <v>122250</v>
      </c>
      <c r="B2446" t="s">
        <v>55275</v>
      </c>
      <c r="C2446" t="s">
        <v>55276</v>
      </c>
      <c r="D2446" t="s">
        <v>55277</v>
      </c>
      <c r="E2446" t="s">
        <v>55278</v>
      </c>
      <c r="F2446" t="s">
        <v>55279</v>
      </c>
      <c r="G2446" t="s">
        <v>55280</v>
      </c>
      <c r="H2446" t="s">
        <v>55281</v>
      </c>
      <c r="I2446" t="s">
        <v>55282</v>
      </c>
      <c r="J2446" t="s">
        <v>55283</v>
      </c>
      <c r="K2446" t="s">
        <v>55284</v>
      </c>
      <c r="L2446" t="s">
        <v>55285</v>
      </c>
      <c r="M2446" t="s">
        <v>55286</v>
      </c>
      <c r="N2446" t="s">
        <v>55287</v>
      </c>
      <c r="O2446">
        <f>-518.118167043702 -17.5404968967134 -615.10457467874</f>
        <v>-1150.7632386191553</v>
      </c>
      <c r="P2446" t="s">
        <v>55288</v>
      </c>
      <c r="Q2446" t="s">
        <v>55289</v>
      </c>
      <c r="R2446" t="s">
        <v>55290</v>
      </c>
      <c r="S2446" t="s">
        <v>55291</v>
      </c>
      <c r="T2446" t="s">
        <v>55292</v>
      </c>
      <c r="U2446" t="s">
        <v>55293</v>
      </c>
      <c r="V2446" t="s">
        <v>55294</v>
      </c>
      <c r="W2446" t="s">
        <v>55295</v>
      </c>
      <c r="X2446" t="s">
        <v>55296</v>
      </c>
      <c r="Y2446" t="s">
        <v>55297</v>
      </c>
    </row>
    <row r="2447" spans="1:25" x14ac:dyDescent="0.3">
      <c r="A2447">
        <v>122300</v>
      </c>
      <c r="B2447" t="s">
        <v>55298</v>
      </c>
      <c r="C2447" t="s">
        <v>55299</v>
      </c>
      <c r="D2447" t="s">
        <v>55300</v>
      </c>
      <c r="E2447" t="s">
        <v>55301</v>
      </c>
      <c r="F2447" t="s">
        <v>55302</v>
      </c>
      <c r="G2447" t="s">
        <v>55303</v>
      </c>
      <c r="H2447" t="s">
        <v>55304</v>
      </c>
      <c r="I2447" t="s">
        <v>55305</v>
      </c>
      <c r="J2447" t="s">
        <v>55306</v>
      </c>
      <c r="K2447" t="s">
        <v>55307</v>
      </c>
      <c r="L2447" t="s">
        <v>55308</v>
      </c>
      <c r="M2447" t="s">
        <v>55309</v>
      </c>
      <c r="N2447" t="s">
        <v>55310</v>
      </c>
      <c r="O2447">
        <f>-518.134763076153 -17.2060201658169 -615.208927565412</f>
        <v>-1150.5497108073819</v>
      </c>
      <c r="P2447" t="s">
        <v>55311</v>
      </c>
      <c r="Q2447" t="s">
        <v>55312</v>
      </c>
      <c r="R2447" t="s">
        <v>55313</v>
      </c>
      <c r="S2447" t="s">
        <v>55314</v>
      </c>
      <c r="T2447" t="s">
        <v>55315</v>
      </c>
      <c r="U2447" t="s">
        <v>55316</v>
      </c>
      <c r="V2447" t="s">
        <v>55317</v>
      </c>
      <c r="W2447" t="s">
        <v>55318</v>
      </c>
      <c r="X2447" t="s">
        <v>55319</v>
      </c>
      <c r="Y2447" t="s">
        <v>55320</v>
      </c>
    </row>
    <row r="2448" spans="1:25" x14ac:dyDescent="0.3">
      <c r="A2448">
        <v>122350</v>
      </c>
      <c r="B2448" t="s">
        <v>55321</v>
      </c>
      <c r="C2448" t="s">
        <v>55322</v>
      </c>
      <c r="D2448" t="s">
        <v>55323</v>
      </c>
      <c r="E2448" t="s">
        <v>55324</v>
      </c>
      <c r="F2448" t="s">
        <v>55325</v>
      </c>
      <c r="G2448" t="s">
        <v>55326</v>
      </c>
      <c r="H2448" t="s">
        <v>55327</v>
      </c>
      <c r="I2448" t="s">
        <v>55328</v>
      </c>
      <c r="J2448" t="s">
        <v>55329</v>
      </c>
      <c r="K2448" t="s">
        <v>55330</v>
      </c>
      <c r="L2448" t="s">
        <v>55331</v>
      </c>
      <c r="M2448" t="s">
        <v>55332</v>
      </c>
      <c r="N2448" t="s">
        <v>55333</v>
      </c>
      <c r="O2448">
        <f>-518.127541671531 -16.3255698912221 -615.461718205379</f>
        <v>-1149.9148297681322</v>
      </c>
      <c r="P2448" t="s">
        <v>55334</v>
      </c>
      <c r="Q2448" t="s">
        <v>55335</v>
      </c>
      <c r="R2448" t="s">
        <v>55336</v>
      </c>
      <c r="S2448" t="s">
        <v>55337</v>
      </c>
      <c r="T2448" t="s">
        <v>55338</v>
      </c>
      <c r="U2448" t="s">
        <v>55339</v>
      </c>
      <c r="V2448" t="s">
        <v>55340</v>
      </c>
      <c r="W2448" t="s">
        <v>55341</v>
      </c>
      <c r="X2448" t="s">
        <v>55342</v>
      </c>
      <c r="Y2448" t="s">
        <v>55343</v>
      </c>
    </row>
    <row r="2449" spans="1:25" x14ac:dyDescent="0.3">
      <c r="A2449">
        <v>122400</v>
      </c>
      <c r="B2449" t="s">
        <v>55344</v>
      </c>
      <c r="C2449" t="s">
        <v>55345</v>
      </c>
      <c r="D2449" t="s">
        <v>55346</v>
      </c>
      <c r="E2449" t="s">
        <v>55347</v>
      </c>
      <c r="F2449" t="s">
        <v>55348</v>
      </c>
      <c r="G2449" t="s">
        <v>55349</v>
      </c>
      <c r="H2449" t="s">
        <v>55350</v>
      </c>
      <c r="I2449" t="s">
        <v>55351</v>
      </c>
      <c r="J2449" t="s">
        <v>55352</v>
      </c>
      <c r="K2449" t="s">
        <v>55353</v>
      </c>
      <c r="L2449" t="s">
        <v>55354</v>
      </c>
      <c r="M2449" t="s">
        <v>55355</v>
      </c>
      <c r="N2449" t="s">
        <v>55356</v>
      </c>
      <c r="O2449">
        <f>-517.902332527226 -15.8342786769917 -615.635284971976</f>
        <v>-1149.3718961761938</v>
      </c>
      <c r="P2449" t="s">
        <v>55357</v>
      </c>
      <c r="Q2449" t="s">
        <v>55358</v>
      </c>
      <c r="R2449" t="s">
        <v>55359</v>
      </c>
      <c r="S2449" t="s">
        <v>55360</v>
      </c>
      <c r="T2449" t="s">
        <v>55361</v>
      </c>
      <c r="U2449" t="s">
        <v>55362</v>
      </c>
      <c r="V2449" t="s">
        <v>55363</v>
      </c>
      <c r="W2449" t="s">
        <v>55364</v>
      </c>
      <c r="X2449" t="s">
        <v>55365</v>
      </c>
      <c r="Y2449" t="s">
        <v>55366</v>
      </c>
    </row>
    <row r="2450" spans="1:25" x14ac:dyDescent="0.3">
      <c r="A2450">
        <v>122450</v>
      </c>
      <c r="B2450" t="s">
        <v>55367</v>
      </c>
      <c r="C2450" t="s">
        <v>55368</v>
      </c>
      <c r="D2450" t="s">
        <v>55369</v>
      </c>
      <c r="E2450" t="s">
        <v>55370</v>
      </c>
      <c r="F2450" t="s">
        <v>55371</v>
      </c>
      <c r="G2450" t="s">
        <v>55372</v>
      </c>
      <c r="H2450" t="s">
        <v>55373</v>
      </c>
      <c r="I2450" t="s">
        <v>55374</v>
      </c>
      <c r="J2450" t="s">
        <v>55375</v>
      </c>
      <c r="K2450" t="s">
        <v>55376</v>
      </c>
      <c r="L2450" t="s">
        <v>55377</v>
      </c>
      <c r="M2450" t="s">
        <v>55378</v>
      </c>
      <c r="N2450" t="s">
        <v>55379</v>
      </c>
      <c r="O2450">
        <f>-516.877233522423 -15.0614610084681 -616.025724481791</f>
        <v>-1147.9644190126821</v>
      </c>
      <c r="P2450" t="s">
        <v>55380</v>
      </c>
      <c r="Q2450" t="s">
        <v>55381</v>
      </c>
      <c r="R2450" t="s">
        <v>55382</v>
      </c>
      <c r="S2450" t="s">
        <v>55383</v>
      </c>
      <c r="T2450" t="s">
        <v>55384</v>
      </c>
      <c r="U2450" t="s">
        <v>55385</v>
      </c>
      <c r="V2450" t="s">
        <v>55386</v>
      </c>
      <c r="W2450" t="s">
        <v>55387</v>
      </c>
      <c r="X2450" t="s">
        <v>55388</v>
      </c>
      <c r="Y2450" t="s">
        <v>55389</v>
      </c>
    </row>
    <row r="2451" spans="1:25" x14ac:dyDescent="0.3">
      <c r="A2451">
        <v>122500</v>
      </c>
      <c r="B2451" t="s">
        <v>55390</v>
      </c>
      <c r="C2451" t="s">
        <v>55391</v>
      </c>
      <c r="D2451" t="s">
        <v>55392</v>
      </c>
      <c r="E2451" t="s">
        <v>55393</v>
      </c>
      <c r="F2451" t="s">
        <v>55394</v>
      </c>
      <c r="G2451" t="s">
        <v>55395</v>
      </c>
      <c r="H2451" t="s">
        <v>55396</v>
      </c>
      <c r="I2451" t="s">
        <v>55397</v>
      </c>
      <c r="J2451" t="s">
        <v>55398</v>
      </c>
      <c r="K2451" t="s">
        <v>55399</v>
      </c>
      <c r="L2451" t="s">
        <v>55400</v>
      </c>
      <c r="M2451" t="s">
        <v>55401</v>
      </c>
      <c r="N2451" t="s">
        <v>55402</v>
      </c>
      <c r="O2451">
        <f>-516.27444806396 -14.8900741662555 -616.245972360489</f>
        <v>-1147.4104945907045</v>
      </c>
      <c r="P2451" t="s">
        <v>55403</v>
      </c>
      <c r="Q2451" t="s">
        <v>55404</v>
      </c>
      <c r="R2451" t="s">
        <v>55405</v>
      </c>
      <c r="S2451" t="s">
        <v>55406</v>
      </c>
      <c r="T2451" t="s">
        <v>55407</v>
      </c>
      <c r="U2451" t="s">
        <v>55408</v>
      </c>
      <c r="V2451" t="s">
        <v>55409</v>
      </c>
      <c r="W2451" t="s">
        <v>55410</v>
      </c>
      <c r="X2451" t="s">
        <v>55411</v>
      </c>
      <c r="Y2451" t="s">
        <v>55412</v>
      </c>
    </row>
    <row r="2452" spans="1:25" x14ac:dyDescent="0.3">
      <c r="A2452">
        <v>122550</v>
      </c>
      <c r="B2452" t="s">
        <v>55413</v>
      </c>
      <c r="C2452" t="s">
        <v>55414</v>
      </c>
      <c r="D2452" t="s">
        <v>55415</v>
      </c>
      <c r="E2452" t="s">
        <v>55416</v>
      </c>
      <c r="F2452" t="s">
        <v>55417</v>
      </c>
      <c r="G2452" t="s">
        <v>55418</v>
      </c>
      <c r="H2452" t="s">
        <v>55419</v>
      </c>
      <c r="I2452" t="s">
        <v>55420</v>
      </c>
      <c r="J2452" t="s">
        <v>55421</v>
      </c>
      <c r="K2452" t="s">
        <v>55422</v>
      </c>
      <c r="L2452" t="s">
        <v>55423</v>
      </c>
      <c r="M2452" t="s">
        <v>55424</v>
      </c>
      <c r="N2452" t="s">
        <v>55425</v>
      </c>
      <c r="O2452">
        <f>-515.360157397911 -14.775760227119 -616.814153537922</f>
        <v>-1146.9500711629521</v>
      </c>
      <c r="P2452" t="s">
        <v>55426</v>
      </c>
      <c r="Q2452" t="s">
        <v>55427</v>
      </c>
      <c r="R2452" t="s">
        <v>55428</v>
      </c>
      <c r="S2452" t="s">
        <v>55429</v>
      </c>
      <c r="T2452" t="s">
        <v>55430</v>
      </c>
      <c r="U2452" t="s">
        <v>55431</v>
      </c>
      <c r="V2452" t="s">
        <v>55432</v>
      </c>
      <c r="W2452" t="s">
        <v>55433</v>
      </c>
      <c r="X2452" t="s">
        <v>55434</v>
      </c>
      <c r="Y2452" t="s">
        <v>55435</v>
      </c>
    </row>
    <row r="2453" spans="1:25" x14ac:dyDescent="0.3">
      <c r="A2453">
        <v>122600</v>
      </c>
      <c r="B2453" t="s">
        <v>55436</v>
      </c>
      <c r="C2453" t="s">
        <v>55437</v>
      </c>
      <c r="D2453" t="s">
        <v>55438</v>
      </c>
      <c r="E2453" t="s">
        <v>55439</v>
      </c>
      <c r="F2453" t="s">
        <v>55440</v>
      </c>
      <c r="G2453" t="s">
        <v>55441</v>
      </c>
      <c r="H2453" t="s">
        <v>55442</v>
      </c>
      <c r="I2453" t="s">
        <v>55443</v>
      </c>
      <c r="J2453" t="s">
        <v>55444</v>
      </c>
      <c r="K2453" t="s">
        <v>55445</v>
      </c>
      <c r="L2453" t="s">
        <v>55446</v>
      </c>
      <c r="M2453" t="s">
        <v>55447</v>
      </c>
      <c r="N2453" t="s">
        <v>55448</v>
      </c>
      <c r="O2453">
        <f>-514.95873975753 -14.5643504727102 -617.146857897776</f>
        <v>-1146.6699481280161</v>
      </c>
      <c r="P2453" t="s">
        <v>55449</v>
      </c>
      <c r="Q2453" t="s">
        <v>55450</v>
      </c>
      <c r="R2453" t="s">
        <v>55451</v>
      </c>
      <c r="S2453" t="s">
        <v>55452</v>
      </c>
      <c r="T2453" t="s">
        <v>55453</v>
      </c>
      <c r="U2453" t="s">
        <v>55454</v>
      </c>
      <c r="V2453" t="s">
        <v>55455</v>
      </c>
      <c r="W2453" t="s">
        <v>55456</v>
      </c>
      <c r="X2453" t="s">
        <v>55457</v>
      </c>
      <c r="Y2453" t="s">
        <v>55458</v>
      </c>
    </row>
    <row r="2454" spans="1:25" x14ac:dyDescent="0.3">
      <c r="A2454">
        <v>122650</v>
      </c>
      <c r="B2454" t="s">
        <v>55459</v>
      </c>
      <c r="C2454" t="s">
        <v>55460</v>
      </c>
      <c r="D2454" t="s">
        <v>55461</v>
      </c>
      <c r="E2454" t="s">
        <v>55462</v>
      </c>
      <c r="F2454" t="s">
        <v>55463</v>
      </c>
      <c r="G2454" t="s">
        <v>55464</v>
      </c>
      <c r="H2454" t="s">
        <v>55465</v>
      </c>
      <c r="I2454" t="s">
        <v>55466</v>
      </c>
      <c r="J2454" t="s">
        <v>55467</v>
      </c>
      <c r="K2454" t="s">
        <v>55468</v>
      </c>
      <c r="L2454" t="s">
        <v>55469</v>
      </c>
      <c r="M2454" t="s">
        <v>55470</v>
      </c>
      <c r="N2454" t="s">
        <v>55471</v>
      </c>
      <c r="O2454">
        <f>-514.223132961587 -14.4632845372264 -617.722400657033</f>
        <v>-1146.4088181558463</v>
      </c>
      <c r="P2454" t="s">
        <v>55472</v>
      </c>
      <c r="Q2454" t="s">
        <v>55473</v>
      </c>
      <c r="R2454" t="s">
        <v>55474</v>
      </c>
      <c r="S2454" t="s">
        <v>55475</v>
      </c>
      <c r="T2454" t="s">
        <v>55476</v>
      </c>
      <c r="U2454" t="s">
        <v>55477</v>
      </c>
      <c r="V2454" t="s">
        <v>55478</v>
      </c>
      <c r="W2454" t="s">
        <v>55479</v>
      </c>
      <c r="X2454" t="s">
        <v>55480</v>
      </c>
      <c r="Y2454" t="s">
        <v>55481</v>
      </c>
    </row>
    <row r="2455" spans="1:25" x14ac:dyDescent="0.3">
      <c r="A2455">
        <v>122700</v>
      </c>
      <c r="B2455" t="s">
        <v>55482</v>
      </c>
      <c r="C2455" t="s">
        <v>55483</v>
      </c>
      <c r="D2455" t="s">
        <v>55484</v>
      </c>
      <c r="E2455" t="s">
        <v>55485</v>
      </c>
      <c r="F2455" t="s">
        <v>55486</v>
      </c>
      <c r="G2455" t="s">
        <v>55487</v>
      </c>
      <c r="H2455" t="s">
        <v>55488</v>
      </c>
      <c r="I2455" t="s">
        <v>55489</v>
      </c>
      <c r="J2455" t="s">
        <v>55490</v>
      </c>
      <c r="K2455" t="s">
        <v>55491</v>
      </c>
      <c r="L2455" t="s">
        <v>55492</v>
      </c>
      <c r="M2455" t="s">
        <v>55493</v>
      </c>
      <c r="N2455" t="s">
        <v>55494</v>
      </c>
      <c r="O2455">
        <f>-513.903061289366 -14.4588697922427 -617.959972034579</f>
        <v>-1146.3219031161875</v>
      </c>
      <c r="P2455" t="s">
        <v>55495</v>
      </c>
      <c r="Q2455" t="s">
        <v>55496</v>
      </c>
      <c r="R2455" t="s">
        <v>55497</v>
      </c>
      <c r="S2455" t="s">
        <v>55498</v>
      </c>
      <c r="T2455" t="s">
        <v>55499</v>
      </c>
      <c r="U2455" t="s">
        <v>55500</v>
      </c>
      <c r="V2455" t="s">
        <v>55501</v>
      </c>
      <c r="W2455" t="s">
        <v>55502</v>
      </c>
      <c r="X2455" t="s">
        <v>55503</v>
      </c>
      <c r="Y2455" t="s">
        <v>55504</v>
      </c>
    </row>
    <row r="2456" spans="1:25" x14ac:dyDescent="0.3">
      <c r="A2456">
        <v>122750</v>
      </c>
      <c r="B2456" t="s">
        <v>55505</v>
      </c>
      <c r="C2456" t="s">
        <v>55506</v>
      </c>
      <c r="D2456" t="s">
        <v>55507</v>
      </c>
      <c r="E2456" t="s">
        <v>55508</v>
      </c>
      <c r="F2456" t="s">
        <v>55509</v>
      </c>
      <c r="G2456" t="s">
        <v>55510</v>
      </c>
      <c r="H2456" t="s">
        <v>55511</v>
      </c>
      <c r="I2456" t="s">
        <v>55512</v>
      </c>
      <c r="J2456" t="s">
        <v>55513</v>
      </c>
      <c r="K2456" t="s">
        <v>55514</v>
      </c>
      <c r="L2456" t="s">
        <v>55515</v>
      </c>
      <c r="M2456" t="s">
        <v>55516</v>
      </c>
      <c r="N2456" t="s">
        <v>55517</v>
      </c>
      <c r="O2456">
        <f>-513.526485645805 -14.2277300947535 -618.578316098037</f>
        <v>-1146.3325318385955</v>
      </c>
      <c r="P2456" t="s">
        <v>55518</v>
      </c>
      <c r="Q2456" t="s">
        <v>55519</v>
      </c>
      <c r="R2456" t="s">
        <v>55520</v>
      </c>
      <c r="S2456" t="s">
        <v>55521</v>
      </c>
      <c r="T2456" t="s">
        <v>55522</v>
      </c>
      <c r="U2456" t="s">
        <v>55523</v>
      </c>
      <c r="V2456" t="s">
        <v>55524</v>
      </c>
      <c r="W2456" t="s">
        <v>55525</v>
      </c>
      <c r="X2456" t="s">
        <v>55526</v>
      </c>
      <c r="Y2456" t="s">
        <v>55527</v>
      </c>
    </row>
    <row r="2457" spans="1:25" x14ac:dyDescent="0.3">
      <c r="A2457">
        <v>122800</v>
      </c>
      <c r="B2457" t="s">
        <v>55528</v>
      </c>
      <c r="C2457" t="s">
        <v>55529</v>
      </c>
      <c r="D2457" t="s">
        <v>55530</v>
      </c>
      <c r="E2457" t="s">
        <v>55531</v>
      </c>
      <c r="F2457" t="s">
        <v>55532</v>
      </c>
      <c r="G2457" t="s">
        <v>55533</v>
      </c>
      <c r="H2457" t="s">
        <v>55534</v>
      </c>
      <c r="I2457" t="s">
        <v>55535</v>
      </c>
      <c r="J2457" t="s">
        <v>55536</v>
      </c>
      <c r="K2457" t="s">
        <v>55537</v>
      </c>
      <c r="L2457" t="s">
        <v>55538</v>
      </c>
      <c r="M2457" t="s">
        <v>55539</v>
      </c>
      <c r="N2457" t="s">
        <v>55540</v>
      </c>
      <c r="O2457">
        <f>-513.514189440821 -14.2351143081771 -618.857016354195</f>
        <v>-1146.6063201031932</v>
      </c>
      <c r="P2457" t="s">
        <v>55541</v>
      </c>
      <c r="Q2457" t="s">
        <v>55542</v>
      </c>
      <c r="R2457" t="s">
        <v>55543</v>
      </c>
      <c r="S2457" t="s">
        <v>55544</v>
      </c>
      <c r="T2457" t="s">
        <v>55545</v>
      </c>
      <c r="U2457" t="s">
        <v>55546</v>
      </c>
      <c r="V2457" t="s">
        <v>55547</v>
      </c>
      <c r="W2457" t="s">
        <v>55548</v>
      </c>
      <c r="X2457" t="s">
        <v>55549</v>
      </c>
      <c r="Y2457" t="s">
        <v>55550</v>
      </c>
    </row>
    <row r="2458" spans="1:25" x14ac:dyDescent="0.3">
      <c r="A2458">
        <v>122850</v>
      </c>
      <c r="B2458" t="s">
        <v>55551</v>
      </c>
      <c r="C2458" t="s">
        <v>55552</v>
      </c>
      <c r="D2458" t="s">
        <v>55553</v>
      </c>
      <c r="E2458" t="s">
        <v>55554</v>
      </c>
      <c r="F2458" t="s">
        <v>55555</v>
      </c>
      <c r="G2458" t="s">
        <v>55556</v>
      </c>
      <c r="H2458" t="s">
        <v>55557</v>
      </c>
      <c r="I2458" t="s">
        <v>55558</v>
      </c>
      <c r="J2458" t="s">
        <v>55559</v>
      </c>
      <c r="K2458" t="s">
        <v>55560</v>
      </c>
      <c r="L2458" t="s">
        <v>55561</v>
      </c>
      <c r="M2458" t="s">
        <v>55562</v>
      </c>
      <c r="N2458" t="s">
        <v>55563</v>
      </c>
      <c r="O2458">
        <f>-512.708726393672 -14.0240833775522 -619.395654233589</f>
        <v>-1146.1284640048132</v>
      </c>
      <c r="P2458" t="s">
        <v>55564</v>
      </c>
      <c r="Q2458" t="s">
        <v>55565</v>
      </c>
      <c r="R2458" t="s">
        <v>55566</v>
      </c>
      <c r="S2458" t="s">
        <v>55567</v>
      </c>
      <c r="T2458" t="s">
        <v>55568</v>
      </c>
      <c r="U2458" t="s">
        <v>55569</v>
      </c>
      <c r="V2458" t="s">
        <v>55570</v>
      </c>
      <c r="W2458" t="s">
        <v>55571</v>
      </c>
      <c r="X2458" t="s">
        <v>55572</v>
      </c>
      <c r="Y2458" t="s">
        <v>55573</v>
      </c>
    </row>
    <row r="2459" spans="1:25" x14ac:dyDescent="0.3">
      <c r="A2459">
        <v>122900</v>
      </c>
      <c r="B2459" t="s">
        <v>55574</v>
      </c>
      <c r="C2459" t="s">
        <v>55575</v>
      </c>
      <c r="D2459" t="s">
        <v>55576</v>
      </c>
      <c r="E2459" t="s">
        <v>55577</v>
      </c>
      <c r="F2459" t="s">
        <v>55578</v>
      </c>
      <c r="G2459" t="s">
        <v>55579</v>
      </c>
      <c r="H2459" t="s">
        <v>55580</v>
      </c>
      <c r="I2459" t="s">
        <v>55581</v>
      </c>
      <c r="J2459" t="s">
        <v>55582</v>
      </c>
      <c r="K2459" t="s">
        <v>55583</v>
      </c>
      <c r="L2459" t="s">
        <v>55584</v>
      </c>
      <c r="M2459" t="s">
        <v>55585</v>
      </c>
      <c r="N2459" t="s">
        <v>55586</v>
      </c>
      <c r="O2459">
        <f>-512.137924557822 -14.2350021289851 -619.492922754447</f>
        <v>-1145.8658494412541</v>
      </c>
      <c r="P2459" t="s">
        <v>55587</v>
      </c>
      <c r="Q2459" t="s">
        <v>55588</v>
      </c>
      <c r="R2459" t="s">
        <v>55589</v>
      </c>
      <c r="S2459" t="s">
        <v>55590</v>
      </c>
      <c r="T2459" t="s">
        <v>55591</v>
      </c>
      <c r="U2459" t="s">
        <v>55592</v>
      </c>
      <c r="V2459" t="s">
        <v>55593</v>
      </c>
      <c r="W2459" t="s">
        <v>55594</v>
      </c>
      <c r="X2459" t="s">
        <v>55595</v>
      </c>
      <c r="Y2459" t="s">
        <v>55596</v>
      </c>
    </row>
    <row r="2460" spans="1:25" x14ac:dyDescent="0.3">
      <c r="A2460">
        <v>122950</v>
      </c>
      <c r="B2460" t="s">
        <v>55597</v>
      </c>
      <c r="C2460" t="s">
        <v>55598</v>
      </c>
      <c r="D2460" t="s">
        <v>55599</v>
      </c>
      <c r="E2460" t="s">
        <v>55600</v>
      </c>
      <c r="F2460" t="s">
        <v>55601</v>
      </c>
      <c r="G2460" t="s">
        <v>55602</v>
      </c>
      <c r="H2460" t="s">
        <v>55603</v>
      </c>
      <c r="I2460" t="s">
        <v>55604</v>
      </c>
      <c r="J2460" t="s">
        <v>55605</v>
      </c>
      <c r="K2460" t="s">
        <v>55606</v>
      </c>
      <c r="L2460" t="s">
        <v>55607</v>
      </c>
      <c r="M2460" t="s">
        <v>55608</v>
      </c>
      <c r="N2460" t="s">
        <v>55609</v>
      </c>
      <c r="O2460">
        <f>-511.151196197033 -14.5855972675688 -619.593739738173</f>
        <v>-1145.3305332027749</v>
      </c>
      <c r="P2460" t="s">
        <v>55610</v>
      </c>
      <c r="Q2460" t="s">
        <v>55611</v>
      </c>
      <c r="R2460" t="s">
        <v>55612</v>
      </c>
      <c r="S2460" t="s">
        <v>55613</v>
      </c>
      <c r="T2460" t="s">
        <v>55614</v>
      </c>
      <c r="U2460" t="s">
        <v>55615</v>
      </c>
      <c r="V2460" t="s">
        <v>55616</v>
      </c>
      <c r="W2460" t="s">
        <v>55617</v>
      </c>
      <c r="X2460" t="s">
        <v>55618</v>
      </c>
      <c r="Y2460" t="s">
        <v>55619</v>
      </c>
    </row>
    <row r="2461" spans="1:25" x14ac:dyDescent="0.3">
      <c r="A2461">
        <v>123000</v>
      </c>
      <c r="B2461" t="s">
        <v>55620</v>
      </c>
      <c r="C2461" t="s">
        <v>55621</v>
      </c>
      <c r="D2461" t="s">
        <v>55622</v>
      </c>
      <c r="E2461" t="s">
        <v>55623</v>
      </c>
      <c r="F2461" t="s">
        <v>55624</v>
      </c>
      <c r="G2461" t="s">
        <v>55625</v>
      </c>
      <c r="H2461" t="s">
        <v>55626</v>
      </c>
      <c r="I2461" t="s">
        <v>55627</v>
      </c>
      <c r="J2461" t="s">
        <v>55628</v>
      </c>
      <c r="K2461" t="s">
        <v>55629</v>
      </c>
      <c r="L2461" t="s">
        <v>55630</v>
      </c>
      <c r="M2461" t="s">
        <v>55631</v>
      </c>
      <c r="N2461" t="s">
        <v>55632</v>
      </c>
      <c r="O2461">
        <f>-510.744527482709 -14.8328925102919 -619.500868909789</f>
        <v>-1145.0782889027898</v>
      </c>
      <c r="P2461" t="s">
        <v>55633</v>
      </c>
      <c r="Q2461" t="s">
        <v>55634</v>
      </c>
      <c r="R2461" t="s">
        <v>55635</v>
      </c>
      <c r="S2461" t="s">
        <v>55636</v>
      </c>
      <c r="T2461" t="s">
        <v>55637</v>
      </c>
      <c r="U2461" t="s">
        <v>55638</v>
      </c>
      <c r="V2461" t="s">
        <v>55639</v>
      </c>
      <c r="W2461" t="s">
        <v>55640</v>
      </c>
      <c r="X2461" t="s">
        <v>55641</v>
      </c>
      <c r="Y2461" t="s">
        <v>55642</v>
      </c>
    </row>
    <row r="2462" spans="1:25" x14ac:dyDescent="0.3">
      <c r="A2462">
        <v>123050</v>
      </c>
      <c r="B2462" t="s">
        <v>55643</v>
      </c>
      <c r="C2462" t="s">
        <v>55644</v>
      </c>
      <c r="D2462" t="s">
        <v>55645</v>
      </c>
      <c r="E2462" t="s">
        <v>55646</v>
      </c>
      <c r="F2462" t="s">
        <v>55647</v>
      </c>
      <c r="G2462" t="s">
        <v>55648</v>
      </c>
      <c r="H2462" t="s">
        <v>55649</v>
      </c>
      <c r="I2462" t="s">
        <v>55650</v>
      </c>
      <c r="J2462" t="s">
        <v>55651</v>
      </c>
      <c r="K2462" t="s">
        <v>55652</v>
      </c>
      <c r="L2462" t="s">
        <v>55653</v>
      </c>
      <c r="M2462" t="s">
        <v>55654</v>
      </c>
      <c r="N2462" t="s">
        <v>55655</v>
      </c>
      <c r="O2462">
        <f>-510.40793852537 -15.2057102864853 -619.306206285649</f>
        <v>-1144.9198550975043</v>
      </c>
      <c r="P2462" t="s">
        <v>55656</v>
      </c>
      <c r="Q2462" t="s">
        <v>55657</v>
      </c>
      <c r="R2462" t="s">
        <v>55658</v>
      </c>
      <c r="S2462" t="s">
        <v>55659</v>
      </c>
      <c r="T2462" t="s">
        <v>55660</v>
      </c>
      <c r="U2462" t="s">
        <v>55661</v>
      </c>
      <c r="V2462" t="s">
        <v>55662</v>
      </c>
      <c r="W2462" t="s">
        <v>55663</v>
      </c>
      <c r="X2462" t="s">
        <v>55664</v>
      </c>
      <c r="Y2462" t="s">
        <v>55665</v>
      </c>
    </row>
    <row r="2463" spans="1:25" x14ac:dyDescent="0.3">
      <c r="A2463">
        <v>123100</v>
      </c>
      <c r="B2463" t="s">
        <v>55666</v>
      </c>
      <c r="C2463" t="s">
        <v>55667</v>
      </c>
      <c r="D2463" t="s">
        <v>55668</v>
      </c>
      <c r="E2463" t="s">
        <v>55669</v>
      </c>
      <c r="F2463" t="s">
        <v>55670</v>
      </c>
      <c r="G2463" t="s">
        <v>55671</v>
      </c>
      <c r="H2463" t="s">
        <v>55672</v>
      </c>
      <c r="I2463" t="s">
        <v>55673</v>
      </c>
      <c r="J2463" t="s">
        <v>55674</v>
      </c>
      <c r="K2463" t="s">
        <v>55675</v>
      </c>
      <c r="L2463" t="s">
        <v>55676</v>
      </c>
      <c r="M2463" t="s">
        <v>55677</v>
      </c>
      <c r="N2463" t="s">
        <v>55678</v>
      </c>
      <c r="O2463">
        <f>-510.409077990992 -15.2110165527461 -619.248123062886</f>
        <v>-1144.8682176066241</v>
      </c>
      <c r="P2463" t="s">
        <v>55679</v>
      </c>
      <c r="Q2463" t="s">
        <v>55680</v>
      </c>
      <c r="R2463" t="s">
        <v>55681</v>
      </c>
      <c r="S2463" t="s">
        <v>55682</v>
      </c>
      <c r="T2463" t="s">
        <v>55683</v>
      </c>
      <c r="U2463" t="s">
        <v>55684</v>
      </c>
      <c r="V2463" t="s">
        <v>55685</v>
      </c>
      <c r="W2463" t="s">
        <v>55686</v>
      </c>
      <c r="X2463" t="s">
        <v>55687</v>
      </c>
      <c r="Y2463" t="s">
        <v>55688</v>
      </c>
    </row>
    <row r="2464" spans="1:25" x14ac:dyDescent="0.3">
      <c r="A2464">
        <v>123150</v>
      </c>
      <c r="B2464" t="s">
        <v>55689</v>
      </c>
      <c r="C2464" t="s">
        <v>55690</v>
      </c>
      <c r="D2464" t="s">
        <v>55691</v>
      </c>
      <c r="E2464" t="s">
        <v>55692</v>
      </c>
      <c r="F2464" t="s">
        <v>55693</v>
      </c>
      <c r="G2464" t="s">
        <v>55694</v>
      </c>
      <c r="H2464" t="s">
        <v>55695</v>
      </c>
      <c r="I2464" t="s">
        <v>55696</v>
      </c>
      <c r="J2464" t="s">
        <v>55697</v>
      </c>
      <c r="K2464" t="s">
        <v>55698</v>
      </c>
      <c r="L2464" t="s">
        <v>55699</v>
      </c>
      <c r="M2464" t="s">
        <v>55700</v>
      </c>
      <c r="N2464" t="s">
        <v>55701</v>
      </c>
      <c r="O2464">
        <f>-510.324923778753 -15.3643311126405 -618.938202540692</f>
        <v>-1144.6274574320855</v>
      </c>
      <c r="P2464" t="s">
        <v>55702</v>
      </c>
      <c r="Q2464" t="s">
        <v>55703</v>
      </c>
      <c r="R2464" t="s">
        <v>55704</v>
      </c>
      <c r="S2464" t="s">
        <v>55705</v>
      </c>
      <c r="T2464" t="s">
        <v>55706</v>
      </c>
      <c r="U2464" t="s">
        <v>55707</v>
      </c>
      <c r="V2464" t="s">
        <v>55708</v>
      </c>
      <c r="W2464" t="s">
        <v>55709</v>
      </c>
      <c r="X2464" t="s">
        <v>55710</v>
      </c>
      <c r="Y2464" t="s">
        <v>55711</v>
      </c>
    </row>
    <row r="2465" spans="1:25" x14ac:dyDescent="0.3">
      <c r="A2465">
        <v>123200</v>
      </c>
      <c r="B2465" t="s">
        <v>55712</v>
      </c>
      <c r="C2465" t="s">
        <v>55713</v>
      </c>
      <c r="D2465" t="s">
        <v>55714</v>
      </c>
      <c r="E2465" t="s">
        <v>55715</v>
      </c>
      <c r="F2465" t="s">
        <v>55716</v>
      </c>
      <c r="G2465" t="s">
        <v>55717</v>
      </c>
      <c r="H2465" t="s">
        <v>55718</v>
      </c>
      <c r="I2465" t="s">
        <v>55719</v>
      </c>
      <c r="J2465" t="s">
        <v>55720</v>
      </c>
      <c r="K2465" t="s">
        <v>55721</v>
      </c>
      <c r="L2465" t="s">
        <v>55722</v>
      </c>
      <c r="M2465" t="s">
        <v>55723</v>
      </c>
      <c r="N2465" t="s">
        <v>55724</v>
      </c>
      <c r="O2465">
        <f>-510.238868751317 -15.4046020434648 -618.723110494883</f>
        <v>-1144.3665812896647</v>
      </c>
      <c r="P2465" t="s">
        <v>55725</v>
      </c>
      <c r="Q2465" t="s">
        <v>55726</v>
      </c>
      <c r="R2465" t="s">
        <v>55727</v>
      </c>
      <c r="S2465" t="s">
        <v>55728</v>
      </c>
      <c r="T2465" t="s">
        <v>55729</v>
      </c>
      <c r="U2465" t="s">
        <v>55730</v>
      </c>
      <c r="V2465" t="s">
        <v>55731</v>
      </c>
      <c r="W2465" t="s">
        <v>55732</v>
      </c>
      <c r="X2465" t="s">
        <v>55733</v>
      </c>
      <c r="Y2465" t="s">
        <v>55734</v>
      </c>
    </row>
    <row r="2466" spans="1:25" x14ac:dyDescent="0.3">
      <c r="A2466">
        <v>123250</v>
      </c>
      <c r="B2466" t="s">
        <v>55735</v>
      </c>
      <c r="C2466" t="s">
        <v>55736</v>
      </c>
      <c r="D2466" t="s">
        <v>55737</v>
      </c>
      <c r="E2466" t="s">
        <v>55738</v>
      </c>
      <c r="F2466" t="s">
        <v>55739</v>
      </c>
      <c r="G2466" t="s">
        <v>55740</v>
      </c>
      <c r="H2466" t="s">
        <v>55741</v>
      </c>
      <c r="I2466" t="s">
        <v>55742</v>
      </c>
      <c r="J2466" t="s">
        <v>55743</v>
      </c>
      <c r="K2466" t="s">
        <v>55744</v>
      </c>
      <c r="L2466" t="s">
        <v>55745</v>
      </c>
      <c r="M2466" t="s">
        <v>55746</v>
      </c>
      <c r="N2466" t="s">
        <v>55747</v>
      </c>
      <c r="O2466">
        <f>-509.694331443565 -15.2080366009836 -618.34349438754</f>
        <v>-1143.2458624320884</v>
      </c>
      <c r="P2466" t="s">
        <v>55748</v>
      </c>
      <c r="Q2466" t="s">
        <v>55749</v>
      </c>
      <c r="R2466" t="s">
        <v>55750</v>
      </c>
      <c r="S2466" t="s">
        <v>55751</v>
      </c>
      <c r="T2466" t="s">
        <v>55752</v>
      </c>
      <c r="U2466" t="s">
        <v>55753</v>
      </c>
      <c r="V2466" t="s">
        <v>55754</v>
      </c>
      <c r="W2466" t="s">
        <v>55755</v>
      </c>
      <c r="X2466" t="s">
        <v>55756</v>
      </c>
      <c r="Y2466" t="s">
        <v>55757</v>
      </c>
    </row>
    <row r="2467" spans="1:25" x14ac:dyDescent="0.3">
      <c r="A2467">
        <v>123300</v>
      </c>
      <c r="B2467" t="s">
        <v>55758</v>
      </c>
      <c r="C2467" t="s">
        <v>55759</v>
      </c>
      <c r="D2467" t="s">
        <v>55760</v>
      </c>
      <c r="E2467" t="s">
        <v>55761</v>
      </c>
      <c r="F2467" t="s">
        <v>55762</v>
      </c>
      <c r="G2467" t="s">
        <v>55763</v>
      </c>
      <c r="H2467" t="s">
        <v>55764</v>
      </c>
      <c r="I2467" t="s">
        <v>55765</v>
      </c>
      <c r="J2467" t="s">
        <v>55766</v>
      </c>
      <c r="K2467" t="s">
        <v>55767</v>
      </c>
      <c r="L2467" t="s">
        <v>55768</v>
      </c>
      <c r="M2467" t="s">
        <v>55769</v>
      </c>
      <c r="N2467" t="s">
        <v>55770</v>
      </c>
      <c r="O2467">
        <f>-509.167945252929 -15.1565698097181 -618.140774334376</f>
        <v>-1142.4652893970231</v>
      </c>
      <c r="P2467" t="s">
        <v>55771</v>
      </c>
      <c r="Q2467" t="s">
        <v>55772</v>
      </c>
      <c r="R2467" t="s">
        <v>55773</v>
      </c>
      <c r="S2467" t="s">
        <v>55774</v>
      </c>
      <c r="T2467" t="s">
        <v>55775</v>
      </c>
      <c r="U2467" t="s">
        <v>55776</v>
      </c>
      <c r="V2467" t="s">
        <v>55777</v>
      </c>
      <c r="W2467" t="s">
        <v>55778</v>
      </c>
      <c r="X2467" t="s">
        <v>55779</v>
      </c>
      <c r="Y2467" t="s">
        <v>55780</v>
      </c>
    </row>
    <row r="2468" spans="1:25" x14ac:dyDescent="0.3">
      <c r="A2468">
        <v>123350</v>
      </c>
      <c r="B2468" t="s">
        <v>55781</v>
      </c>
      <c r="C2468" t="s">
        <v>55782</v>
      </c>
      <c r="D2468" t="s">
        <v>55783</v>
      </c>
      <c r="E2468" t="s">
        <v>55784</v>
      </c>
      <c r="F2468" t="s">
        <v>55785</v>
      </c>
      <c r="G2468" t="s">
        <v>55786</v>
      </c>
      <c r="H2468" t="s">
        <v>55787</v>
      </c>
      <c r="I2468" t="s">
        <v>55788</v>
      </c>
      <c r="J2468" t="s">
        <v>55789</v>
      </c>
      <c r="K2468" t="s">
        <v>55790</v>
      </c>
      <c r="L2468" t="s">
        <v>55791</v>
      </c>
      <c r="M2468" t="s">
        <v>55792</v>
      </c>
      <c r="N2468" t="s">
        <v>55793</v>
      </c>
      <c r="O2468">
        <f>-507.58693619723 -14.7585500272064 -617.741202484411</f>
        <v>-1140.0866887088473</v>
      </c>
      <c r="P2468" t="s">
        <v>55794</v>
      </c>
      <c r="Q2468" t="s">
        <v>55795</v>
      </c>
      <c r="R2468" t="s">
        <v>55796</v>
      </c>
      <c r="S2468" t="s">
        <v>55797</v>
      </c>
      <c r="T2468" t="s">
        <v>55798</v>
      </c>
      <c r="U2468" t="s">
        <v>55799</v>
      </c>
      <c r="V2468" t="s">
        <v>55800</v>
      </c>
      <c r="W2468" t="s">
        <v>55801</v>
      </c>
      <c r="X2468" t="s">
        <v>55802</v>
      </c>
      <c r="Y2468" t="s">
        <v>55803</v>
      </c>
    </row>
    <row r="2469" spans="1:25" x14ac:dyDescent="0.3">
      <c r="A2469">
        <v>123400</v>
      </c>
      <c r="B2469" t="s">
        <v>55804</v>
      </c>
      <c r="C2469" t="s">
        <v>55805</v>
      </c>
      <c r="D2469" t="s">
        <v>55806</v>
      </c>
      <c r="E2469" t="s">
        <v>55807</v>
      </c>
      <c r="F2469" t="s">
        <v>55808</v>
      </c>
      <c r="G2469" t="s">
        <v>55809</v>
      </c>
      <c r="H2469" t="s">
        <v>55810</v>
      </c>
      <c r="I2469" t="s">
        <v>55811</v>
      </c>
      <c r="J2469" t="s">
        <v>55812</v>
      </c>
      <c r="K2469" t="s">
        <v>55813</v>
      </c>
      <c r="L2469" t="s">
        <v>55814</v>
      </c>
      <c r="M2469" t="s">
        <v>55815</v>
      </c>
      <c r="N2469" t="s">
        <v>55816</v>
      </c>
      <c r="O2469">
        <f>-506.867656892551 -14.6659564087638 -617.490511982884</f>
        <v>-1139.0241252841988</v>
      </c>
      <c r="P2469" t="s">
        <v>55817</v>
      </c>
      <c r="Q2469" t="s">
        <v>55818</v>
      </c>
      <c r="R2469" t="s">
        <v>55819</v>
      </c>
      <c r="S2469" t="s">
        <v>55820</v>
      </c>
      <c r="T2469" t="s">
        <v>55821</v>
      </c>
      <c r="U2469" t="s">
        <v>55822</v>
      </c>
      <c r="V2469" t="s">
        <v>55823</v>
      </c>
      <c r="W2469" t="s">
        <v>55824</v>
      </c>
      <c r="X2469" t="s">
        <v>55825</v>
      </c>
      <c r="Y2469" t="s">
        <v>55826</v>
      </c>
    </row>
    <row r="2470" spans="1:25" x14ac:dyDescent="0.3">
      <c r="A2470">
        <v>123450</v>
      </c>
      <c r="B2470" t="s">
        <v>55827</v>
      </c>
      <c r="C2470" t="s">
        <v>55828</v>
      </c>
      <c r="D2470" t="s">
        <v>55829</v>
      </c>
      <c r="E2470" t="s">
        <v>55830</v>
      </c>
      <c r="F2470" t="s">
        <v>55831</v>
      </c>
      <c r="G2470" t="s">
        <v>55832</v>
      </c>
      <c r="H2470" t="s">
        <v>55833</v>
      </c>
      <c r="I2470" t="s">
        <v>55834</v>
      </c>
      <c r="J2470" t="s">
        <v>55835</v>
      </c>
      <c r="K2470" t="s">
        <v>55836</v>
      </c>
      <c r="L2470" t="s">
        <v>55837</v>
      </c>
      <c r="M2470" t="s">
        <v>55838</v>
      </c>
      <c r="N2470" t="s">
        <v>55839</v>
      </c>
      <c r="O2470">
        <f>-505.347277517399 -14.2249218503055 -617.025726558796</f>
        <v>-1136.5979259265005</v>
      </c>
      <c r="P2470" t="s">
        <v>55840</v>
      </c>
      <c r="Q2470" t="s">
        <v>55841</v>
      </c>
      <c r="R2470" t="s">
        <v>55842</v>
      </c>
      <c r="S2470" t="s">
        <v>55843</v>
      </c>
      <c r="T2470" t="s">
        <v>55844</v>
      </c>
      <c r="U2470" t="s">
        <v>55845</v>
      </c>
      <c r="V2470" t="s">
        <v>55846</v>
      </c>
      <c r="W2470" t="s">
        <v>55847</v>
      </c>
      <c r="X2470" t="s">
        <v>55848</v>
      </c>
      <c r="Y2470" t="s">
        <v>55849</v>
      </c>
    </row>
    <row r="2471" spans="1:25" x14ac:dyDescent="0.3">
      <c r="A2471">
        <v>123500</v>
      </c>
      <c r="B2471" t="s">
        <v>55850</v>
      </c>
      <c r="C2471" t="s">
        <v>55851</v>
      </c>
      <c r="D2471" t="s">
        <v>55852</v>
      </c>
      <c r="E2471" t="s">
        <v>55853</v>
      </c>
      <c r="F2471" t="s">
        <v>55854</v>
      </c>
      <c r="G2471" t="s">
        <v>55855</v>
      </c>
      <c r="H2471" t="s">
        <v>55856</v>
      </c>
      <c r="I2471" t="s">
        <v>55857</v>
      </c>
      <c r="J2471" t="s">
        <v>55858</v>
      </c>
      <c r="K2471" t="s">
        <v>55859</v>
      </c>
      <c r="L2471" t="s">
        <v>55860</v>
      </c>
      <c r="M2471" t="s">
        <v>55861</v>
      </c>
      <c r="N2471" t="s">
        <v>55862</v>
      </c>
      <c r="O2471">
        <f>-504.528354904897 -14.0752179041647 -616.794085045004</f>
        <v>-1135.3976578540655</v>
      </c>
      <c r="P2471" t="s">
        <v>55863</v>
      </c>
      <c r="Q2471" t="s">
        <v>55864</v>
      </c>
      <c r="R2471" t="s">
        <v>55865</v>
      </c>
      <c r="S2471" t="s">
        <v>55866</v>
      </c>
      <c r="T2471" t="s">
        <v>55867</v>
      </c>
      <c r="U2471" t="s">
        <v>55868</v>
      </c>
      <c r="V2471" t="s">
        <v>55869</v>
      </c>
      <c r="W2471" t="s">
        <v>55870</v>
      </c>
      <c r="X2471" t="s">
        <v>55871</v>
      </c>
      <c r="Y2471" t="s">
        <v>55872</v>
      </c>
    </row>
    <row r="2472" spans="1:25" x14ac:dyDescent="0.3">
      <c r="A2472">
        <v>123550</v>
      </c>
      <c r="B2472" t="s">
        <v>55873</v>
      </c>
      <c r="C2472" t="s">
        <v>55874</v>
      </c>
      <c r="D2472" t="s">
        <v>55875</v>
      </c>
      <c r="E2472" t="s">
        <v>55876</v>
      </c>
      <c r="F2472" t="s">
        <v>55877</v>
      </c>
      <c r="G2472" t="s">
        <v>55878</v>
      </c>
      <c r="H2472" t="s">
        <v>55879</v>
      </c>
      <c r="I2472" t="s">
        <v>55880</v>
      </c>
      <c r="J2472" t="s">
        <v>55881</v>
      </c>
      <c r="K2472" t="s">
        <v>55882</v>
      </c>
      <c r="L2472" t="s">
        <v>55883</v>
      </c>
      <c r="M2472" t="s">
        <v>55884</v>
      </c>
      <c r="N2472" t="s">
        <v>55885</v>
      </c>
      <c r="O2472">
        <f>-502.90558331325 -13.8886205285853 -616.280481607398</f>
        <v>-1133.0746854492331</v>
      </c>
      <c r="P2472" t="s">
        <v>55886</v>
      </c>
      <c r="Q2472" t="s">
        <v>55887</v>
      </c>
      <c r="R2472" t="s">
        <v>55888</v>
      </c>
      <c r="S2472" t="s">
        <v>55889</v>
      </c>
      <c r="T2472" t="s">
        <v>55890</v>
      </c>
      <c r="U2472" t="s">
        <v>55891</v>
      </c>
      <c r="V2472" t="s">
        <v>55892</v>
      </c>
      <c r="W2472" t="s">
        <v>55893</v>
      </c>
      <c r="X2472" t="s">
        <v>55894</v>
      </c>
      <c r="Y2472" t="s">
        <v>55895</v>
      </c>
    </row>
    <row r="2473" spans="1:25" x14ac:dyDescent="0.3">
      <c r="A2473">
        <v>123600</v>
      </c>
      <c r="B2473" t="s">
        <v>55896</v>
      </c>
      <c r="C2473" t="s">
        <v>55897</v>
      </c>
      <c r="D2473" t="s">
        <v>55898</v>
      </c>
      <c r="E2473" t="s">
        <v>55899</v>
      </c>
      <c r="F2473" t="s">
        <v>55900</v>
      </c>
      <c r="G2473" t="s">
        <v>55901</v>
      </c>
      <c r="H2473" t="s">
        <v>55902</v>
      </c>
      <c r="I2473" t="s">
        <v>55903</v>
      </c>
      <c r="J2473" t="s">
        <v>55904</v>
      </c>
      <c r="K2473" t="s">
        <v>55905</v>
      </c>
      <c r="L2473" t="s">
        <v>55906</v>
      </c>
      <c r="M2473" t="s">
        <v>55907</v>
      </c>
      <c r="N2473" t="s">
        <v>55908</v>
      </c>
      <c r="O2473">
        <f>-502.158664685791 -14.0308795420137 -615.909806788294</f>
        <v>-1132.0993510160988</v>
      </c>
      <c r="P2473" t="s">
        <v>55909</v>
      </c>
      <c r="Q2473" t="s">
        <v>55910</v>
      </c>
      <c r="R2473" t="s">
        <v>55911</v>
      </c>
      <c r="S2473" t="s">
        <v>55912</v>
      </c>
      <c r="T2473" t="s">
        <v>55913</v>
      </c>
      <c r="U2473" t="s">
        <v>55914</v>
      </c>
      <c r="V2473" t="s">
        <v>55915</v>
      </c>
      <c r="W2473" t="s">
        <v>55916</v>
      </c>
      <c r="X2473" t="s">
        <v>55917</v>
      </c>
      <c r="Y2473" t="s">
        <v>55918</v>
      </c>
    </row>
    <row r="2474" spans="1:25" x14ac:dyDescent="0.3">
      <c r="A2474">
        <v>123650</v>
      </c>
      <c r="B2474" t="s">
        <v>55919</v>
      </c>
      <c r="C2474" t="s">
        <v>55920</v>
      </c>
      <c r="D2474" t="s">
        <v>55921</v>
      </c>
      <c r="E2474" t="s">
        <v>55922</v>
      </c>
      <c r="F2474" t="s">
        <v>55923</v>
      </c>
      <c r="G2474" t="s">
        <v>55924</v>
      </c>
      <c r="H2474" t="s">
        <v>55925</v>
      </c>
      <c r="I2474" t="s">
        <v>55926</v>
      </c>
      <c r="J2474" t="s">
        <v>55927</v>
      </c>
      <c r="K2474" t="s">
        <v>55928</v>
      </c>
      <c r="L2474" t="s">
        <v>55929</v>
      </c>
      <c r="M2474" t="s">
        <v>55930</v>
      </c>
      <c r="N2474" t="s">
        <v>55931</v>
      </c>
      <c r="O2474">
        <f>-500.486934514231 -14.5260591423946 -614.963410840353</f>
        <v>-1129.9764044969786</v>
      </c>
      <c r="P2474" t="s">
        <v>55932</v>
      </c>
      <c r="Q2474" t="s">
        <v>55933</v>
      </c>
      <c r="R2474" t="s">
        <v>55934</v>
      </c>
      <c r="S2474" t="s">
        <v>55935</v>
      </c>
      <c r="T2474" t="s">
        <v>55936</v>
      </c>
      <c r="U2474" t="s">
        <v>55937</v>
      </c>
      <c r="V2474" t="s">
        <v>55938</v>
      </c>
      <c r="W2474" t="s">
        <v>55939</v>
      </c>
      <c r="X2474" t="s">
        <v>55940</v>
      </c>
      <c r="Y2474" t="s">
        <v>55941</v>
      </c>
    </row>
    <row r="2475" spans="1:25" x14ac:dyDescent="0.3">
      <c r="A2475">
        <v>123700</v>
      </c>
      <c r="B2475" t="s">
        <v>55942</v>
      </c>
      <c r="C2475" t="s">
        <v>55943</v>
      </c>
      <c r="D2475" t="s">
        <v>55944</v>
      </c>
      <c r="E2475" t="s">
        <v>55945</v>
      </c>
      <c r="F2475" t="s">
        <v>55946</v>
      </c>
      <c r="G2475" t="s">
        <v>55947</v>
      </c>
      <c r="H2475" t="s">
        <v>55948</v>
      </c>
      <c r="I2475" t="s">
        <v>55949</v>
      </c>
      <c r="J2475" t="s">
        <v>55950</v>
      </c>
      <c r="K2475" t="s">
        <v>55951</v>
      </c>
      <c r="L2475" t="s">
        <v>55952</v>
      </c>
      <c r="M2475" t="s">
        <v>55953</v>
      </c>
      <c r="N2475" t="s">
        <v>55954</v>
      </c>
      <c r="O2475">
        <f>-499.568134337116 -14.6963279579654 -614.519251359981</f>
        <v>-1128.7837136550625</v>
      </c>
      <c r="P2475" t="s">
        <v>55955</v>
      </c>
      <c r="Q2475" t="s">
        <v>55956</v>
      </c>
      <c r="R2475" t="s">
        <v>55957</v>
      </c>
      <c r="S2475" t="s">
        <v>55958</v>
      </c>
      <c r="T2475" t="s">
        <v>55959</v>
      </c>
      <c r="U2475" t="s">
        <v>55960</v>
      </c>
      <c r="V2475" t="s">
        <v>55961</v>
      </c>
      <c r="W2475" t="s">
        <v>55962</v>
      </c>
      <c r="X2475" t="s">
        <v>55963</v>
      </c>
      <c r="Y2475" t="s">
        <v>55964</v>
      </c>
    </row>
    <row r="2476" spans="1:25" x14ac:dyDescent="0.3">
      <c r="A2476">
        <v>123750</v>
      </c>
      <c r="B2476" t="s">
        <v>55965</v>
      </c>
      <c r="C2476" t="s">
        <v>55966</v>
      </c>
      <c r="D2476" t="s">
        <v>55967</v>
      </c>
      <c r="E2476" t="s">
        <v>55968</v>
      </c>
      <c r="F2476" t="s">
        <v>55969</v>
      </c>
      <c r="G2476" t="s">
        <v>55970</v>
      </c>
      <c r="H2476" t="s">
        <v>55971</v>
      </c>
      <c r="I2476" t="s">
        <v>55972</v>
      </c>
      <c r="J2476" t="s">
        <v>55973</v>
      </c>
      <c r="K2476" t="s">
        <v>55974</v>
      </c>
      <c r="L2476" t="s">
        <v>55975</v>
      </c>
      <c r="M2476" t="s">
        <v>55976</v>
      </c>
      <c r="N2476" t="s">
        <v>55977</v>
      </c>
      <c r="O2476">
        <f>-498.720585227641 -14.8540668535868 -614.063377943319</f>
        <v>-1127.6380300245469</v>
      </c>
      <c r="P2476" t="s">
        <v>55978</v>
      </c>
      <c r="Q2476" t="s">
        <v>55979</v>
      </c>
      <c r="R2476" t="s">
        <v>55980</v>
      </c>
      <c r="S2476" t="s">
        <v>55981</v>
      </c>
      <c r="T2476" t="s">
        <v>55982</v>
      </c>
      <c r="U2476" t="s">
        <v>55983</v>
      </c>
      <c r="V2476" t="s">
        <v>55984</v>
      </c>
      <c r="W2476" t="s">
        <v>55985</v>
      </c>
      <c r="X2476" t="s">
        <v>55986</v>
      </c>
      <c r="Y2476" t="s">
        <v>55987</v>
      </c>
    </row>
    <row r="2477" spans="1:25" x14ac:dyDescent="0.3">
      <c r="A2477">
        <v>123800</v>
      </c>
      <c r="B2477" t="s">
        <v>55988</v>
      </c>
      <c r="C2477" t="s">
        <v>55989</v>
      </c>
      <c r="D2477" t="s">
        <v>55990</v>
      </c>
      <c r="E2477" t="s">
        <v>55991</v>
      </c>
      <c r="F2477" t="s">
        <v>55992</v>
      </c>
      <c r="G2477" t="s">
        <v>55993</v>
      </c>
      <c r="H2477" t="s">
        <v>55994</v>
      </c>
      <c r="I2477" t="s">
        <v>55995</v>
      </c>
      <c r="J2477" t="s">
        <v>55996</v>
      </c>
      <c r="K2477" t="s">
        <v>55997</v>
      </c>
      <c r="L2477" t="s">
        <v>55998</v>
      </c>
      <c r="M2477" t="s">
        <v>55999</v>
      </c>
      <c r="N2477" t="s">
        <v>56000</v>
      </c>
      <c r="O2477">
        <f>-496.965776282955 -15.1762926949134 -613.062405671375</f>
        <v>-1125.2044746492434</v>
      </c>
      <c r="P2477" t="s">
        <v>56001</v>
      </c>
      <c r="Q2477" t="s">
        <v>56002</v>
      </c>
      <c r="R2477" t="s">
        <v>56003</v>
      </c>
      <c r="S2477" t="s">
        <v>56004</v>
      </c>
      <c r="T2477" t="s">
        <v>56005</v>
      </c>
      <c r="U2477" t="s">
        <v>56006</v>
      </c>
      <c r="V2477" t="s">
        <v>56007</v>
      </c>
      <c r="W2477" t="s">
        <v>56008</v>
      </c>
      <c r="X2477" t="s">
        <v>56009</v>
      </c>
      <c r="Y2477" t="s">
        <v>56010</v>
      </c>
    </row>
    <row r="2478" spans="1:25" x14ac:dyDescent="0.3">
      <c r="A2478">
        <v>123850</v>
      </c>
      <c r="B2478" t="s">
        <v>56011</v>
      </c>
      <c r="C2478" t="s">
        <v>56012</v>
      </c>
      <c r="D2478" t="s">
        <v>56013</v>
      </c>
      <c r="E2478" t="s">
        <v>56014</v>
      </c>
      <c r="F2478" t="s">
        <v>56015</v>
      </c>
      <c r="G2478" t="s">
        <v>56016</v>
      </c>
      <c r="H2478" t="s">
        <v>56017</v>
      </c>
      <c r="I2478" t="s">
        <v>56018</v>
      </c>
      <c r="J2478" t="s">
        <v>56019</v>
      </c>
      <c r="K2478" t="s">
        <v>56020</v>
      </c>
      <c r="L2478" t="s">
        <v>56021</v>
      </c>
      <c r="M2478" t="s">
        <v>56022</v>
      </c>
      <c r="N2478" t="s">
        <v>56023</v>
      </c>
      <c r="O2478">
        <f>-495.313664350271 -15.5864456465558 -612.112268293045</f>
        <v>-1123.0123782898718</v>
      </c>
      <c r="P2478" t="s">
        <v>56024</v>
      </c>
      <c r="Q2478" t="s">
        <v>56025</v>
      </c>
      <c r="R2478" t="s">
        <v>56026</v>
      </c>
      <c r="S2478" t="s">
        <v>56027</v>
      </c>
      <c r="T2478" t="s">
        <v>56028</v>
      </c>
      <c r="U2478" t="s">
        <v>56029</v>
      </c>
      <c r="V2478" t="s">
        <v>56030</v>
      </c>
      <c r="W2478" t="s">
        <v>56031</v>
      </c>
      <c r="X2478" t="s">
        <v>56032</v>
      </c>
      <c r="Y2478" t="s">
        <v>56033</v>
      </c>
    </row>
    <row r="2479" spans="1:25" x14ac:dyDescent="0.3">
      <c r="A2479">
        <v>123900</v>
      </c>
      <c r="B2479" t="s">
        <v>56034</v>
      </c>
      <c r="C2479" t="s">
        <v>56035</v>
      </c>
      <c r="D2479" t="s">
        <v>56036</v>
      </c>
      <c r="E2479" t="s">
        <v>56037</v>
      </c>
      <c r="F2479" t="s">
        <v>56038</v>
      </c>
      <c r="G2479" t="s">
        <v>56039</v>
      </c>
      <c r="H2479" t="s">
        <v>56040</v>
      </c>
      <c r="I2479" t="s">
        <v>56041</v>
      </c>
      <c r="J2479" t="s">
        <v>56042</v>
      </c>
      <c r="K2479" t="s">
        <v>56043</v>
      </c>
      <c r="L2479" t="s">
        <v>56044</v>
      </c>
      <c r="M2479" t="s">
        <v>56045</v>
      </c>
      <c r="N2479" t="s">
        <v>56046</v>
      </c>
      <c r="O2479">
        <f>-494.421505603599 -15.7123446060627 -611.711635372613</f>
        <v>-1121.8454855822747</v>
      </c>
      <c r="P2479" t="s">
        <v>56047</v>
      </c>
      <c r="Q2479" t="s">
        <v>56048</v>
      </c>
      <c r="R2479" t="s">
        <v>56049</v>
      </c>
      <c r="S2479" t="s">
        <v>56050</v>
      </c>
      <c r="T2479" t="s">
        <v>56051</v>
      </c>
      <c r="U2479" t="s">
        <v>56052</v>
      </c>
      <c r="V2479" t="s">
        <v>56053</v>
      </c>
      <c r="W2479" t="s">
        <v>56054</v>
      </c>
      <c r="X2479" t="s">
        <v>56055</v>
      </c>
      <c r="Y2479" t="s">
        <v>56056</v>
      </c>
    </row>
    <row r="2480" spans="1:25" x14ac:dyDescent="0.3">
      <c r="A2480">
        <v>123950</v>
      </c>
      <c r="B2480" t="s">
        <v>56057</v>
      </c>
      <c r="C2480" t="s">
        <v>56058</v>
      </c>
      <c r="D2480" t="s">
        <v>56059</v>
      </c>
      <c r="E2480" t="s">
        <v>56060</v>
      </c>
      <c r="F2480" t="s">
        <v>56061</v>
      </c>
      <c r="G2480" t="s">
        <v>56062</v>
      </c>
      <c r="H2480" t="s">
        <v>56063</v>
      </c>
      <c r="I2480" t="s">
        <v>56064</v>
      </c>
      <c r="J2480" t="s">
        <v>56065</v>
      </c>
      <c r="K2480" t="s">
        <v>56066</v>
      </c>
      <c r="L2480" t="s">
        <v>56067</v>
      </c>
      <c r="M2480" t="s">
        <v>56068</v>
      </c>
      <c r="N2480" t="s">
        <v>56069</v>
      </c>
      <c r="O2480">
        <f>-492.63107338332 -15.7013498046438 -611.032093197559</f>
        <v>-1119.3645163855228</v>
      </c>
      <c r="P2480" t="s">
        <v>56070</v>
      </c>
      <c r="Q2480" t="s">
        <v>56071</v>
      </c>
      <c r="R2480" t="s">
        <v>56072</v>
      </c>
      <c r="S2480" t="s">
        <v>56073</v>
      </c>
      <c r="T2480" t="s">
        <v>56074</v>
      </c>
      <c r="U2480" t="s">
        <v>56075</v>
      </c>
      <c r="V2480" t="s">
        <v>56076</v>
      </c>
      <c r="W2480" t="s">
        <v>56077</v>
      </c>
      <c r="X2480" t="s">
        <v>56078</v>
      </c>
      <c r="Y2480" t="s">
        <v>56079</v>
      </c>
    </row>
    <row r="2481" spans="1:25" x14ac:dyDescent="0.3">
      <c r="A2481">
        <v>124000</v>
      </c>
      <c r="B2481" t="s">
        <v>56080</v>
      </c>
      <c r="C2481" t="s">
        <v>56081</v>
      </c>
      <c r="D2481" t="s">
        <v>56082</v>
      </c>
      <c r="E2481" t="s">
        <v>56083</v>
      </c>
      <c r="F2481" t="s">
        <v>56084</v>
      </c>
      <c r="G2481" t="s">
        <v>56085</v>
      </c>
      <c r="H2481" t="s">
        <v>56086</v>
      </c>
      <c r="I2481" t="s">
        <v>56087</v>
      </c>
      <c r="J2481" t="s">
        <v>56088</v>
      </c>
      <c r="K2481" t="s">
        <v>56089</v>
      </c>
      <c r="L2481" t="s">
        <v>56090</v>
      </c>
      <c r="M2481" t="s">
        <v>56091</v>
      </c>
      <c r="N2481" t="s">
        <v>56092</v>
      </c>
      <c r="O2481">
        <f>-491.885674335337 -15.9136066921183 -610.622391224491</f>
        <v>-1118.4216722519463</v>
      </c>
      <c r="P2481" t="s">
        <v>56093</v>
      </c>
      <c r="Q2481" t="s">
        <v>56094</v>
      </c>
      <c r="R2481" t="s">
        <v>56095</v>
      </c>
      <c r="S2481" t="s">
        <v>56096</v>
      </c>
      <c r="T2481" t="s">
        <v>56097</v>
      </c>
      <c r="U2481" t="s">
        <v>56098</v>
      </c>
      <c r="V2481" t="s">
        <v>56099</v>
      </c>
      <c r="W2481" t="s">
        <v>56100</v>
      </c>
      <c r="X2481" t="s">
        <v>56101</v>
      </c>
      <c r="Y2481" t="s">
        <v>56102</v>
      </c>
    </row>
    <row r="2482" spans="1:25" x14ac:dyDescent="0.3">
      <c r="A2482">
        <v>124050</v>
      </c>
      <c r="B2482" t="s">
        <v>56103</v>
      </c>
      <c r="C2482" t="s">
        <v>56104</v>
      </c>
      <c r="D2482" t="s">
        <v>56105</v>
      </c>
      <c r="E2482" t="s">
        <v>56106</v>
      </c>
      <c r="F2482" t="s">
        <v>56107</v>
      </c>
      <c r="G2482" t="s">
        <v>56108</v>
      </c>
      <c r="H2482" t="s">
        <v>56109</v>
      </c>
      <c r="I2482" t="s">
        <v>56110</v>
      </c>
      <c r="J2482" t="s">
        <v>56111</v>
      </c>
      <c r="K2482" t="s">
        <v>56112</v>
      </c>
      <c r="L2482" t="s">
        <v>56113</v>
      </c>
      <c r="M2482" t="s">
        <v>56114</v>
      </c>
      <c r="N2482" t="s">
        <v>56115</v>
      </c>
      <c r="O2482">
        <f>-491.257836692337 -15.9938639738386 -610.258965693654</f>
        <v>-1117.5106663598294</v>
      </c>
      <c r="P2482" t="s">
        <v>56116</v>
      </c>
      <c r="Q2482" t="s">
        <v>56117</v>
      </c>
      <c r="R2482" t="s">
        <v>56118</v>
      </c>
      <c r="S2482" t="s">
        <v>56119</v>
      </c>
      <c r="T2482" t="s">
        <v>56120</v>
      </c>
      <c r="U2482" t="s">
        <v>56121</v>
      </c>
      <c r="V2482" t="s">
        <v>56122</v>
      </c>
      <c r="W2482" t="s">
        <v>56123</v>
      </c>
      <c r="X2482" t="s">
        <v>56124</v>
      </c>
      <c r="Y2482" t="s">
        <v>56125</v>
      </c>
    </row>
    <row r="2483" spans="1:25" x14ac:dyDescent="0.3">
      <c r="A2483">
        <v>124100</v>
      </c>
      <c r="B2483" t="s">
        <v>56126</v>
      </c>
      <c r="C2483" t="s">
        <v>56127</v>
      </c>
      <c r="D2483" t="s">
        <v>56128</v>
      </c>
      <c r="E2483" t="s">
        <v>56129</v>
      </c>
      <c r="F2483" t="s">
        <v>56130</v>
      </c>
      <c r="G2483" t="s">
        <v>56131</v>
      </c>
      <c r="H2483" t="s">
        <v>56132</v>
      </c>
      <c r="I2483" t="s">
        <v>56133</v>
      </c>
      <c r="J2483" t="s">
        <v>56134</v>
      </c>
      <c r="K2483" t="s">
        <v>56135</v>
      </c>
      <c r="L2483" t="s">
        <v>56136</v>
      </c>
      <c r="M2483" t="s">
        <v>56137</v>
      </c>
      <c r="N2483" t="s">
        <v>56138</v>
      </c>
      <c r="O2483">
        <f>-490.51088010297 -16.0335947625119 -609.794760750381</f>
        <v>-1116.3392356158629</v>
      </c>
      <c r="P2483" t="s">
        <v>56139</v>
      </c>
      <c r="Q2483" t="s">
        <v>56140</v>
      </c>
      <c r="R2483" t="s">
        <v>56141</v>
      </c>
      <c r="S2483" t="s">
        <v>56142</v>
      </c>
      <c r="T2483" t="s">
        <v>56143</v>
      </c>
      <c r="U2483" t="s">
        <v>56144</v>
      </c>
      <c r="V2483" t="s">
        <v>56145</v>
      </c>
      <c r="W2483" t="s">
        <v>56146</v>
      </c>
      <c r="X2483" t="s">
        <v>56147</v>
      </c>
      <c r="Y2483" t="s">
        <v>56148</v>
      </c>
    </row>
    <row r="2484" spans="1:25" x14ac:dyDescent="0.3">
      <c r="A2484">
        <v>124150</v>
      </c>
      <c r="B2484" t="s">
        <v>56149</v>
      </c>
      <c r="C2484" t="s">
        <v>56150</v>
      </c>
      <c r="D2484" t="s">
        <v>56151</v>
      </c>
      <c r="E2484" t="s">
        <v>56152</v>
      </c>
      <c r="F2484" t="s">
        <v>56153</v>
      </c>
      <c r="G2484" t="s">
        <v>56154</v>
      </c>
      <c r="H2484" t="s">
        <v>56155</v>
      </c>
      <c r="I2484" t="s">
        <v>56156</v>
      </c>
      <c r="J2484" t="s">
        <v>56157</v>
      </c>
      <c r="K2484" t="s">
        <v>56158</v>
      </c>
      <c r="L2484" t="s">
        <v>56159</v>
      </c>
      <c r="M2484" t="s">
        <v>56160</v>
      </c>
      <c r="N2484" t="s">
        <v>56161</v>
      </c>
      <c r="O2484">
        <f>-490.192817962866 -15.8249082744994 -609.736560801877</f>
        <v>-1115.7542870392424</v>
      </c>
      <c r="P2484" t="s">
        <v>56162</v>
      </c>
      <c r="Q2484" t="s">
        <v>56163</v>
      </c>
      <c r="R2484" t="s">
        <v>56164</v>
      </c>
      <c r="S2484" t="s">
        <v>56165</v>
      </c>
      <c r="T2484" t="s">
        <v>56166</v>
      </c>
      <c r="U2484" t="s">
        <v>56167</v>
      </c>
      <c r="V2484" t="s">
        <v>56168</v>
      </c>
      <c r="W2484" t="s">
        <v>56169</v>
      </c>
      <c r="X2484" t="s">
        <v>56170</v>
      </c>
      <c r="Y2484" t="s">
        <v>56171</v>
      </c>
    </row>
    <row r="2485" spans="1:25" x14ac:dyDescent="0.3">
      <c r="A2485">
        <v>124200</v>
      </c>
      <c r="B2485" t="s">
        <v>56172</v>
      </c>
      <c r="C2485" t="s">
        <v>56173</v>
      </c>
      <c r="D2485" t="s">
        <v>56174</v>
      </c>
      <c r="E2485" t="s">
        <v>56175</v>
      </c>
      <c r="F2485" t="s">
        <v>56176</v>
      </c>
      <c r="G2485" t="s">
        <v>56177</v>
      </c>
      <c r="H2485" t="s">
        <v>56178</v>
      </c>
      <c r="I2485" t="s">
        <v>56179</v>
      </c>
      <c r="J2485" t="s">
        <v>56180</v>
      </c>
      <c r="K2485" t="s">
        <v>56181</v>
      </c>
      <c r="L2485" t="s">
        <v>56182</v>
      </c>
      <c r="M2485" t="s">
        <v>56183</v>
      </c>
      <c r="N2485" t="s">
        <v>56184</v>
      </c>
      <c r="O2485">
        <f>-489.504386494328 -15.4131449085962 -609.843854870502</f>
        <v>-1114.7613862734263</v>
      </c>
      <c r="P2485" t="s">
        <v>56185</v>
      </c>
      <c r="Q2485" t="s">
        <v>56186</v>
      </c>
      <c r="R2485" t="s">
        <v>56187</v>
      </c>
      <c r="S2485" t="s">
        <v>56188</v>
      </c>
      <c r="T2485" t="s">
        <v>56189</v>
      </c>
      <c r="U2485" t="s">
        <v>56190</v>
      </c>
      <c r="V2485" t="s">
        <v>56191</v>
      </c>
      <c r="W2485" t="s">
        <v>56192</v>
      </c>
      <c r="X2485" t="s">
        <v>56193</v>
      </c>
      <c r="Y2485" t="s">
        <v>56194</v>
      </c>
    </row>
    <row r="2486" spans="1:25" x14ac:dyDescent="0.3">
      <c r="A2486">
        <v>124250</v>
      </c>
      <c r="B2486" t="s">
        <v>56195</v>
      </c>
      <c r="C2486" t="s">
        <v>56196</v>
      </c>
      <c r="D2486" t="s">
        <v>56197</v>
      </c>
      <c r="E2486" t="s">
        <v>56198</v>
      </c>
      <c r="F2486" t="s">
        <v>56199</v>
      </c>
      <c r="G2486" t="s">
        <v>56200</v>
      </c>
      <c r="H2486" t="s">
        <v>56201</v>
      </c>
      <c r="I2486" t="s">
        <v>56202</v>
      </c>
      <c r="J2486" t="s">
        <v>56203</v>
      </c>
      <c r="K2486" t="s">
        <v>56204</v>
      </c>
      <c r="L2486" t="s">
        <v>56205</v>
      </c>
      <c r="M2486" t="s">
        <v>56206</v>
      </c>
      <c r="N2486" t="s">
        <v>56207</v>
      </c>
      <c r="O2486">
        <f>-488.924435434095 -15.2950656836094 -609.989305712557</f>
        <v>-1114.2088068302614</v>
      </c>
      <c r="P2486" t="s">
        <v>56208</v>
      </c>
      <c r="Q2486" t="s">
        <v>56209</v>
      </c>
      <c r="R2486" t="s">
        <v>56210</v>
      </c>
      <c r="S2486" t="s">
        <v>56211</v>
      </c>
      <c r="T2486" t="s">
        <v>56212</v>
      </c>
      <c r="U2486" t="s">
        <v>56213</v>
      </c>
      <c r="V2486" t="s">
        <v>56214</v>
      </c>
      <c r="W2486" t="s">
        <v>56215</v>
      </c>
      <c r="X2486" t="s">
        <v>56216</v>
      </c>
      <c r="Y2486" t="s">
        <v>56217</v>
      </c>
    </row>
    <row r="2487" spans="1:25" x14ac:dyDescent="0.3">
      <c r="A2487">
        <v>124300</v>
      </c>
      <c r="B2487" t="s">
        <v>56218</v>
      </c>
      <c r="C2487" t="s">
        <v>56219</v>
      </c>
      <c r="D2487" t="s">
        <v>56220</v>
      </c>
      <c r="E2487" t="s">
        <v>56221</v>
      </c>
      <c r="F2487" t="s">
        <v>56222</v>
      </c>
      <c r="G2487" t="s">
        <v>56223</v>
      </c>
      <c r="H2487" t="s">
        <v>56224</v>
      </c>
      <c r="I2487" t="s">
        <v>56225</v>
      </c>
      <c r="J2487" t="s">
        <v>56226</v>
      </c>
      <c r="K2487" t="s">
        <v>56227</v>
      </c>
      <c r="L2487" t="s">
        <v>56228</v>
      </c>
      <c r="M2487" t="s">
        <v>56229</v>
      </c>
      <c r="N2487" t="s">
        <v>56230</v>
      </c>
      <c r="O2487">
        <f>-488.730175455674 -15.0882755271512 -610.165964225253</f>
        <v>-1113.9844152080782</v>
      </c>
      <c r="P2487" t="s">
        <v>56231</v>
      </c>
      <c r="Q2487" t="s">
        <v>56232</v>
      </c>
      <c r="R2487" t="s">
        <v>56233</v>
      </c>
      <c r="S2487" t="s">
        <v>56234</v>
      </c>
      <c r="T2487" t="s">
        <v>56235</v>
      </c>
      <c r="U2487" t="s">
        <v>56236</v>
      </c>
      <c r="V2487" t="s">
        <v>56237</v>
      </c>
      <c r="W2487" t="s">
        <v>56238</v>
      </c>
      <c r="X2487" t="s">
        <v>56239</v>
      </c>
      <c r="Y2487" t="s">
        <v>56240</v>
      </c>
    </row>
    <row r="2488" spans="1:25" x14ac:dyDescent="0.3">
      <c r="A2488">
        <v>124350</v>
      </c>
      <c r="B2488" t="s">
        <v>56241</v>
      </c>
      <c r="C2488" t="s">
        <v>56242</v>
      </c>
      <c r="D2488" t="s">
        <v>56243</v>
      </c>
      <c r="E2488" t="s">
        <v>56244</v>
      </c>
      <c r="F2488" t="s">
        <v>56245</v>
      </c>
      <c r="G2488" t="s">
        <v>56246</v>
      </c>
      <c r="H2488" t="s">
        <v>56247</v>
      </c>
      <c r="I2488" t="s">
        <v>56248</v>
      </c>
      <c r="J2488" t="s">
        <v>56249</v>
      </c>
      <c r="K2488" t="s">
        <v>56250</v>
      </c>
      <c r="L2488" t="s">
        <v>56251</v>
      </c>
      <c r="M2488" t="s">
        <v>56252</v>
      </c>
      <c r="N2488" t="s">
        <v>56253</v>
      </c>
      <c r="O2488">
        <f>-488.575509504099 -14.938632991026 -610.400568160957</f>
        <v>-1113.914710656082</v>
      </c>
      <c r="P2488" t="s">
        <v>56254</v>
      </c>
      <c r="Q2488" t="s">
        <v>56255</v>
      </c>
      <c r="R2488" t="s">
        <v>56256</v>
      </c>
      <c r="S2488" t="s">
        <v>56257</v>
      </c>
      <c r="T2488" t="s">
        <v>56258</v>
      </c>
      <c r="U2488" t="s">
        <v>56259</v>
      </c>
      <c r="V2488" t="s">
        <v>56260</v>
      </c>
      <c r="W2488" t="s">
        <v>56261</v>
      </c>
      <c r="X2488" t="s">
        <v>56262</v>
      </c>
      <c r="Y2488" t="s">
        <v>56263</v>
      </c>
    </row>
    <row r="2489" spans="1:25" x14ac:dyDescent="0.3">
      <c r="A2489">
        <v>124400</v>
      </c>
      <c r="B2489" t="s">
        <v>56264</v>
      </c>
      <c r="C2489" t="s">
        <v>56265</v>
      </c>
      <c r="D2489" t="s">
        <v>56266</v>
      </c>
      <c r="E2489" t="s">
        <v>56267</v>
      </c>
      <c r="F2489" t="s">
        <v>56268</v>
      </c>
      <c r="G2489" t="s">
        <v>56269</v>
      </c>
      <c r="H2489" t="s">
        <v>56270</v>
      </c>
      <c r="I2489" t="s">
        <v>56271</v>
      </c>
      <c r="J2489" t="s">
        <v>56272</v>
      </c>
      <c r="K2489" t="s">
        <v>56273</v>
      </c>
      <c r="L2489" t="s">
        <v>56274</v>
      </c>
      <c r="M2489" t="s">
        <v>56275</v>
      </c>
      <c r="N2489" t="s">
        <v>56276</v>
      </c>
      <c r="O2489">
        <f>-488.680809544181 -14.9653073825041 -610.697658454909</f>
        <v>-1114.343775381594</v>
      </c>
      <c r="P2489" t="s">
        <v>56277</v>
      </c>
      <c r="Q2489" t="s">
        <v>56278</v>
      </c>
      <c r="R2489" t="s">
        <v>56279</v>
      </c>
      <c r="S2489" t="s">
        <v>56280</v>
      </c>
      <c r="T2489" t="s">
        <v>56281</v>
      </c>
      <c r="U2489" t="s">
        <v>56282</v>
      </c>
      <c r="V2489" t="s">
        <v>56283</v>
      </c>
      <c r="W2489" t="s">
        <v>56284</v>
      </c>
      <c r="X2489" t="s">
        <v>56285</v>
      </c>
      <c r="Y2489" t="s">
        <v>56286</v>
      </c>
    </row>
    <row r="2490" spans="1:25" x14ac:dyDescent="0.3">
      <c r="A2490">
        <v>124450</v>
      </c>
      <c r="B2490" t="s">
        <v>56287</v>
      </c>
      <c r="C2490" t="s">
        <v>56288</v>
      </c>
      <c r="D2490" t="s">
        <v>56289</v>
      </c>
      <c r="E2490" t="s">
        <v>56290</v>
      </c>
      <c r="F2490" t="s">
        <v>56291</v>
      </c>
      <c r="G2490" t="s">
        <v>56292</v>
      </c>
      <c r="H2490" t="s">
        <v>56293</v>
      </c>
      <c r="I2490" t="s">
        <v>56294</v>
      </c>
      <c r="J2490" t="s">
        <v>56295</v>
      </c>
      <c r="K2490" t="s">
        <v>56296</v>
      </c>
      <c r="L2490" t="s">
        <v>56297</v>
      </c>
      <c r="M2490" t="s">
        <v>56298</v>
      </c>
      <c r="N2490" t="s">
        <v>56299</v>
      </c>
      <c r="O2490">
        <f>-489.509137180796 -14.46218012341 -611.949604054551</f>
        <v>-1115.9209213587569</v>
      </c>
      <c r="P2490" t="s">
        <v>56300</v>
      </c>
      <c r="Q2490" t="s">
        <v>56301</v>
      </c>
      <c r="R2490" t="s">
        <v>56302</v>
      </c>
      <c r="S2490" t="s">
        <v>56303</v>
      </c>
      <c r="T2490" t="s">
        <v>56304</v>
      </c>
      <c r="U2490" t="s">
        <v>56305</v>
      </c>
      <c r="V2490" t="s">
        <v>56306</v>
      </c>
      <c r="W2490" t="s">
        <v>56307</v>
      </c>
      <c r="X2490" t="s">
        <v>56308</v>
      </c>
      <c r="Y2490" t="s">
        <v>56309</v>
      </c>
    </row>
    <row r="2491" spans="1:25" x14ac:dyDescent="0.3">
      <c r="A2491">
        <v>124500</v>
      </c>
      <c r="B2491" t="s">
        <v>56310</v>
      </c>
      <c r="C2491" t="s">
        <v>56311</v>
      </c>
      <c r="D2491" t="s">
        <v>56312</v>
      </c>
      <c r="E2491" t="s">
        <v>56313</v>
      </c>
      <c r="F2491" t="s">
        <v>56314</v>
      </c>
      <c r="G2491" t="s">
        <v>56315</v>
      </c>
      <c r="H2491" t="s">
        <v>56316</v>
      </c>
      <c r="I2491" t="s">
        <v>56317</v>
      </c>
      <c r="J2491" t="s">
        <v>56318</v>
      </c>
      <c r="K2491" t="s">
        <v>56319</v>
      </c>
      <c r="L2491" t="s">
        <v>56320</v>
      </c>
      <c r="M2491" t="s">
        <v>56321</v>
      </c>
      <c r="N2491" t="s">
        <v>56322</v>
      </c>
      <c r="O2491">
        <f>-490.025442688292 -14.5325614355106 -612.348315366666</f>
        <v>-1116.9063194904686</v>
      </c>
      <c r="P2491" t="s">
        <v>56323</v>
      </c>
      <c r="Q2491" t="s">
        <v>56324</v>
      </c>
      <c r="R2491" t="s">
        <v>56325</v>
      </c>
      <c r="S2491" t="s">
        <v>56326</v>
      </c>
      <c r="T2491" t="s">
        <v>56327</v>
      </c>
      <c r="U2491" t="s">
        <v>56328</v>
      </c>
      <c r="V2491" t="s">
        <v>56329</v>
      </c>
      <c r="W2491" t="s">
        <v>56330</v>
      </c>
      <c r="X2491" t="s">
        <v>56331</v>
      </c>
      <c r="Y2491" t="s">
        <v>56332</v>
      </c>
    </row>
    <row r="2492" spans="1:25" x14ac:dyDescent="0.3">
      <c r="A2492">
        <v>124550</v>
      </c>
      <c r="B2492" t="s">
        <v>56333</v>
      </c>
      <c r="C2492" t="s">
        <v>56334</v>
      </c>
      <c r="D2492" t="s">
        <v>56335</v>
      </c>
      <c r="E2492" t="s">
        <v>56336</v>
      </c>
      <c r="F2492" t="s">
        <v>56337</v>
      </c>
      <c r="G2492" t="s">
        <v>56338</v>
      </c>
      <c r="H2492" t="s">
        <v>56339</v>
      </c>
      <c r="I2492" t="s">
        <v>56340</v>
      </c>
      <c r="J2492" t="s">
        <v>56341</v>
      </c>
      <c r="K2492" t="s">
        <v>56342</v>
      </c>
      <c r="L2492" t="s">
        <v>56343</v>
      </c>
      <c r="M2492" t="s">
        <v>56344</v>
      </c>
      <c r="N2492" t="s">
        <v>56345</v>
      </c>
      <c r="O2492">
        <f>-490.724775825021 -14.486228146513 -612.710369406754</f>
        <v>-1117.9213733782881</v>
      </c>
      <c r="P2492" t="s">
        <v>56346</v>
      </c>
      <c r="Q2492" t="s">
        <v>56347</v>
      </c>
      <c r="R2492" t="s">
        <v>56348</v>
      </c>
      <c r="S2492" t="s">
        <v>56349</v>
      </c>
      <c r="T2492" t="s">
        <v>56350</v>
      </c>
      <c r="U2492" t="s">
        <v>56351</v>
      </c>
      <c r="V2492" t="s">
        <v>56352</v>
      </c>
      <c r="W2492" t="s">
        <v>56353</v>
      </c>
      <c r="X2492" t="s">
        <v>56354</v>
      </c>
      <c r="Y2492" t="s">
        <v>56355</v>
      </c>
    </row>
    <row r="2493" spans="1:25" x14ac:dyDescent="0.3">
      <c r="A2493">
        <v>124600</v>
      </c>
      <c r="B2493" t="s">
        <v>56356</v>
      </c>
      <c r="C2493" t="s">
        <v>56357</v>
      </c>
      <c r="D2493" t="s">
        <v>56358</v>
      </c>
      <c r="E2493" t="s">
        <v>56359</v>
      </c>
      <c r="F2493" t="s">
        <v>56360</v>
      </c>
      <c r="G2493" t="s">
        <v>56361</v>
      </c>
      <c r="H2493" t="s">
        <v>56362</v>
      </c>
      <c r="I2493" t="s">
        <v>56363</v>
      </c>
      <c r="J2493" t="s">
        <v>56364</v>
      </c>
      <c r="K2493" t="s">
        <v>56365</v>
      </c>
      <c r="L2493" t="s">
        <v>56366</v>
      </c>
      <c r="M2493" t="s">
        <v>56367</v>
      </c>
      <c r="N2493" t="s">
        <v>56368</v>
      </c>
      <c r="O2493">
        <f>-491.846276134342 -14.8996211527847 -613.249758394355</f>
        <v>-1119.9956556814818</v>
      </c>
      <c r="P2493" t="s">
        <v>56369</v>
      </c>
      <c r="Q2493" t="s">
        <v>56370</v>
      </c>
      <c r="R2493" t="s">
        <v>56371</v>
      </c>
      <c r="S2493" t="s">
        <v>56372</v>
      </c>
      <c r="T2493" t="s">
        <v>56373</v>
      </c>
      <c r="U2493" t="s">
        <v>56374</v>
      </c>
      <c r="V2493" t="s">
        <v>56375</v>
      </c>
      <c r="W2493" t="s">
        <v>56376</v>
      </c>
      <c r="X2493" t="s">
        <v>56377</v>
      </c>
      <c r="Y2493" t="s">
        <v>56378</v>
      </c>
    </row>
    <row r="2494" spans="1:25" x14ac:dyDescent="0.3">
      <c r="A2494">
        <v>124650</v>
      </c>
      <c r="B2494" t="s">
        <v>56379</v>
      </c>
      <c r="C2494" t="s">
        <v>56380</v>
      </c>
      <c r="D2494" t="s">
        <v>56381</v>
      </c>
      <c r="E2494" t="s">
        <v>56382</v>
      </c>
      <c r="F2494" t="s">
        <v>56383</v>
      </c>
      <c r="G2494" t="s">
        <v>56384</v>
      </c>
      <c r="H2494" t="s">
        <v>56385</v>
      </c>
      <c r="I2494" t="s">
        <v>56386</v>
      </c>
      <c r="J2494" t="s">
        <v>56387</v>
      </c>
      <c r="K2494" t="s">
        <v>56388</v>
      </c>
      <c r="L2494" t="s">
        <v>56389</v>
      </c>
      <c r="M2494" t="s">
        <v>56390</v>
      </c>
      <c r="N2494" t="s">
        <v>56391</v>
      </c>
      <c r="O2494">
        <f>-493.014695499281 -15.6646948439179 -613.333938831211</f>
        <v>-1122.0133291744098</v>
      </c>
      <c r="P2494" t="s">
        <v>56392</v>
      </c>
      <c r="Q2494" t="s">
        <v>56393</v>
      </c>
      <c r="R2494" t="s">
        <v>56394</v>
      </c>
      <c r="S2494" t="s">
        <v>56395</v>
      </c>
      <c r="T2494" t="s">
        <v>56396</v>
      </c>
      <c r="U2494" t="s">
        <v>56397</v>
      </c>
      <c r="V2494" t="s">
        <v>56398</v>
      </c>
      <c r="W2494" t="s">
        <v>56399</v>
      </c>
      <c r="X2494" t="s">
        <v>56400</v>
      </c>
      <c r="Y2494" t="s">
        <v>56401</v>
      </c>
    </row>
    <row r="2495" spans="1:25" x14ac:dyDescent="0.3">
      <c r="A2495">
        <v>124700</v>
      </c>
      <c r="B2495" t="s">
        <v>56402</v>
      </c>
      <c r="C2495" t="s">
        <v>56403</v>
      </c>
      <c r="D2495" t="s">
        <v>56404</v>
      </c>
      <c r="E2495" t="s">
        <v>56405</v>
      </c>
      <c r="F2495" t="s">
        <v>56406</v>
      </c>
      <c r="G2495" t="s">
        <v>56407</v>
      </c>
      <c r="H2495" t="s">
        <v>56408</v>
      </c>
      <c r="I2495" t="s">
        <v>56409</v>
      </c>
      <c r="J2495" t="s">
        <v>56410</v>
      </c>
      <c r="K2495" t="s">
        <v>56411</v>
      </c>
      <c r="L2495" t="s">
        <v>56412</v>
      </c>
      <c r="M2495" t="s">
        <v>56413</v>
      </c>
      <c r="N2495" t="s">
        <v>56414</v>
      </c>
      <c r="O2495">
        <f>-493.4211875426 -16.2139818442324 -613.18548851742</f>
        <v>-1122.8206579042526</v>
      </c>
      <c r="P2495" t="s">
        <v>56415</v>
      </c>
      <c r="Q2495" t="s">
        <v>56416</v>
      </c>
      <c r="R2495" t="s">
        <v>56417</v>
      </c>
      <c r="S2495" t="s">
        <v>56418</v>
      </c>
      <c r="T2495" t="s">
        <v>56419</v>
      </c>
      <c r="U2495" t="s">
        <v>56420</v>
      </c>
      <c r="V2495" t="s">
        <v>56421</v>
      </c>
      <c r="W2495" t="s">
        <v>56422</v>
      </c>
      <c r="X2495" t="s">
        <v>56423</v>
      </c>
      <c r="Y2495" t="s">
        <v>56424</v>
      </c>
    </row>
    <row r="2496" spans="1:25" x14ac:dyDescent="0.3">
      <c r="A2496">
        <v>124750</v>
      </c>
      <c r="B2496" t="s">
        <v>56425</v>
      </c>
      <c r="C2496" t="s">
        <v>56426</v>
      </c>
      <c r="D2496" t="s">
        <v>56427</v>
      </c>
      <c r="E2496" t="s">
        <v>56428</v>
      </c>
      <c r="F2496" t="s">
        <v>56429</v>
      </c>
      <c r="G2496" t="s">
        <v>56430</v>
      </c>
      <c r="H2496" t="s">
        <v>56431</v>
      </c>
      <c r="I2496" t="s">
        <v>56432</v>
      </c>
      <c r="J2496" t="s">
        <v>56433</v>
      </c>
      <c r="K2496" t="s">
        <v>56434</v>
      </c>
      <c r="L2496" t="s">
        <v>56435</v>
      </c>
      <c r="M2496" t="s">
        <v>56436</v>
      </c>
      <c r="N2496" t="s">
        <v>56437</v>
      </c>
      <c r="O2496">
        <f>-493.851253168074 -16.6856421623088 -612.997545378134</f>
        <v>-1123.5344407085167</v>
      </c>
      <c r="P2496" t="s">
        <v>56438</v>
      </c>
      <c r="Q2496" t="s">
        <v>56439</v>
      </c>
      <c r="R2496" t="s">
        <v>56440</v>
      </c>
      <c r="S2496" t="s">
        <v>56441</v>
      </c>
      <c r="T2496" t="s">
        <v>56442</v>
      </c>
      <c r="U2496" t="s">
        <v>56443</v>
      </c>
      <c r="V2496" t="s">
        <v>56444</v>
      </c>
      <c r="W2496" t="s">
        <v>56445</v>
      </c>
      <c r="X2496" t="s">
        <v>56446</v>
      </c>
      <c r="Y2496" t="s">
        <v>56447</v>
      </c>
    </row>
    <row r="2497" spans="1:25" x14ac:dyDescent="0.3">
      <c r="A2497">
        <v>124800</v>
      </c>
      <c r="B2497" t="s">
        <v>56448</v>
      </c>
      <c r="C2497" t="s">
        <v>56449</v>
      </c>
      <c r="D2497" t="s">
        <v>56450</v>
      </c>
      <c r="E2497" t="s">
        <v>56451</v>
      </c>
      <c r="F2497" t="s">
        <v>56452</v>
      </c>
      <c r="G2497" t="s">
        <v>56453</v>
      </c>
      <c r="H2497" t="s">
        <v>56454</v>
      </c>
      <c r="I2497" t="s">
        <v>56455</v>
      </c>
      <c r="J2497" t="s">
        <v>56456</v>
      </c>
      <c r="K2497" t="s">
        <v>56457</v>
      </c>
      <c r="L2497" t="s">
        <v>56458</v>
      </c>
      <c r="M2497" t="s">
        <v>56459</v>
      </c>
      <c r="N2497" t="s">
        <v>56460</v>
      </c>
      <c r="O2497">
        <f>-494.546258854571 -17.4281195188828 -612.766975660973</f>
        <v>-1124.7413540344269</v>
      </c>
      <c r="P2497" t="s">
        <v>56461</v>
      </c>
      <c r="Q2497" t="s">
        <v>56462</v>
      </c>
      <c r="R2497" t="s">
        <v>56463</v>
      </c>
      <c r="S2497" t="s">
        <v>56464</v>
      </c>
      <c r="T2497" t="s">
        <v>56465</v>
      </c>
      <c r="U2497" t="s">
        <v>56466</v>
      </c>
      <c r="V2497" t="s">
        <v>56467</v>
      </c>
      <c r="W2497" t="s">
        <v>56468</v>
      </c>
      <c r="X2497" t="s">
        <v>56469</v>
      </c>
      <c r="Y2497" t="s">
        <v>56470</v>
      </c>
    </row>
    <row r="2498" spans="1:25" x14ac:dyDescent="0.3">
      <c r="A2498">
        <v>124850</v>
      </c>
      <c r="B2498" t="s">
        <v>56471</v>
      </c>
      <c r="C2498" t="s">
        <v>56472</v>
      </c>
      <c r="D2498" t="s">
        <v>56473</v>
      </c>
      <c r="E2498" t="s">
        <v>56474</v>
      </c>
      <c r="F2498" t="s">
        <v>56475</v>
      </c>
      <c r="G2498" t="s">
        <v>56476</v>
      </c>
      <c r="H2498" t="s">
        <v>56477</v>
      </c>
      <c r="I2498" t="s">
        <v>56478</v>
      </c>
      <c r="J2498" t="s">
        <v>56479</v>
      </c>
      <c r="K2498" t="s">
        <v>56480</v>
      </c>
      <c r="L2498" t="s">
        <v>56481</v>
      </c>
      <c r="M2498" t="s">
        <v>56482</v>
      </c>
      <c r="N2498" t="s">
        <v>56483</v>
      </c>
      <c r="O2498">
        <f>-495.238972241775 -18.0083205052047 -612.74766681239</f>
        <v>-1125.9949595593698</v>
      </c>
      <c r="P2498" t="s">
        <v>56484</v>
      </c>
      <c r="Q2498" t="s">
        <v>56485</v>
      </c>
      <c r="R2498" t="s">
        <v>56486</v>
      </c>
      <c r="S2498" t="s">
        <v>56487</v>
      </c>
      <c r="T2498" t="s">
        <v>56488</v>
      </c>
      <c r="U2498" t="s">
        <v>56489</v>
      </c>
      <c r="V2498" t="s">
        <v>56490</v>
      </c>
      <c r="W2498" t="s">
        <v>56491</v>
      </c>
      <c r="X2498" t="s">
        <v>56492</v>
      </c>
      <c r="Y2498" t="s">
        <v>56493</v>
      </c>
    </row>
    <row r="2499" spans="1:25" x14ac:dyDescent="0.3">
      <c r="A2499">
        <v>124900</v>
      </c>
      <c r="B2499" t="s">
        <v>56494</v>
      </c>
      <c r="C2499" t="s">
        <v>56495</v>
      </c>
      <c r="D2499" t="s">
        <v>56496</v>
      </c>
      <c r="E2499" t="s">
        <v>56497</v>
      </c>
      <c r="F2499" t="s">
        <v>56498</v>
      </c>
      <c r="G2499" t="s">
        <v>56499</v>
      </c>
      <c r="H2499" t="s">
        <v>56500</v>
      </c>
      <c r="I2499" t="s">
        <v>56501</v>
      </c>
      <c r="J2499" t="s">
        <v>56502</v>
      </c>
      <c r="K2499" t="s">
        <v>56503</v>
      </c>
      <c r="L2499" t="s">
        <v>56504</v>
      </c>
      <c r="M2499" t="s">
        <v>56505</v>
      </c>
      <c r="N2499" t="s">
        <v>56506</v>
      </c>
      <c r="O2499">
        <f>-495.497075966264 -18.1672800470285 -612.720716641987</f>
        <v>-1126.3850726552796</v>
      </c>
      <c r="P2499" t="s">
        <v>56507</v>
      </c>
      <c r="Q2499" t="s">
        <v>56508</v>
      </c>
      <c r="R2499" t="s">
        <v>56509</v>
      </c>
      <c r="S2499" t="s">
        <v>56510</v>
      </c>
      <c r="T2499" t="s">
        <v>56511</v>
      </c>
      <c r="U2499" t="s">
        <v>56512</v>
      </c>
      <c r="V2499" t="s">
        <v>56513</v>
      </c>
      <c r="W2499" t="s">
        <v>56514</v>
      </c>
      <c r="X2499" t="s">
        <v>56515</v>
      </c>
      <c r="Y2499" t="s">
        <v>56516</v>
      </c>
    </row>
    <row r="2500" spans="1:25" x14ac:dyDescent="0.3">
      <c r="A2500">
        <v>124950</v>
      </c>
      <c r="B2500" t="s">
        <v>56517</v>
      </c>
      <c r="C2500" t="s">
        <v>56518</v>
      </c>
      <c r="D2500" t="s">
        <v>56519</v>
      </c>
      <c r="E2500" t="s">
        <v>56520</v>
      </c>
      <c r="F2500" t="s">
        <v>56521</v>
      </c>
      <c r="G2500" t="s">
        <v>56522</v>
      </c>
      <c r="H2500" t="s">
        <v>56523</v>
      </c>
      <c r="I2500" t="s">
        <v>56524</v>
      </c>
      <c r="J2500" t="s">
        <v>56525</v>
      </c>
      <c r="K2500" t="s">
        <v>56526</v>
      </c>
      <c r="L2500" t="s">
        <v>56527</v>
      </c>
      <c r="M2500" t="s">
        <v>56528</v>
      </c>
      <c r="N2500" t="s">
        <v>56529</v>
      </c>
      <c r="O2500">
        <f>-495.676927751261 -18.3983709710305 -612.879599995518</f>
        <v>-1126.9548987178096</v>
      </c>
      <c r="P2500" t="s">
        <v>56530</v>
      </c>
      <c r="Q2500" t="s">
        <v>56531</v>
      </c>
      <c r="R2500" t="s">
        <v>56532</v>
      </c>
      <c r="S2500" t="s">
        <v>56533</v>
      </c>
      <c r="T2500" t="s">
        <v>56534</v>
      </c>
      <c r="U2500" t="s">
        <v>56535</v>
      </c>
      <c r="V2500" t="s">
        <v>56536</v>
      </c>
      <c r="W2500" t="s">
        <v>56537</v>
      </c>
      <c r="X2500" t="s">
        <v>56538</v>
      </c>
      <c r="Y2500" t="s">
        <v>56539</v>
      </c>
    </row>
    <row r="2501" spans="1:25" x14ac:dyDescent="0.3">
      <c r="A2501">
        <v>125000</v>
      </c>
      <c r="B2501" t="s">
        <v>56540</v>
      </c>
      <c r="C2501" t="s">
        <v>56541</v>
      </c>
      <c r="D2501" t="s">
        <v>56542</v>
      </c>
      <c r="E2501" t="s">
        <v>56543</v>
      </c>
      <c r="F2501" t="s">
        <v>56544</v>
      </c>
      <c r="G2501" t="s">
        <v>56545</v>
      </c>
      <c r="H2501" t="s">
        <v>56546</v>
      </c>
      <c r="I2501" t="s">
        <v>56547</v>
      </c>
      <c r="J2501" t="s">
        <v>56548</v>
      </c>
      <c r="K2501" t="s">
        <v>56549</v>
      </c>
      <c r="L2501" t="s">
        <v>56550</v>
      </c>
      <c r="M2501" t="s">
        <v>56551</v>
      </c>
      <c r="N2501" t="s">
        <v>56552</v>
      </c>
      <c r="O2501">
        <f>-495.451779747047 -18.6854793244381 -612.860176203778</f>
        <v>-1126.9974352752631</v>
      </c>
      <c r="P2501" t="s">
        <v>56553</v>
      </c>
      <c r="Q2501" t="s">
        <v>56554</v>
      </c>
      <c r="R2501" t="s">
        <v>56555</v>
      </c>
      <c r="S2501" t="s">
        <v>56556</v>
      </c>
      <c r="T2501" t="s">
        <v>56557</v>
      </c>
      <c r="U2501" t="s">
        <v>56558</v>
      </c>
      <c r="V2501" t="s">
        <v>56559</v>
      </c>
      <c r="W2501" t="s">
        <v>56560</v>
      </c>
      <c r="X2501" t="s">
        <v>56561</v>
      </c>
      <c r="Y2501" t="s">
        <v>56562</v>
      </c>
    </row>
    <row r="2502" spans="1:25" x14ac:dyDescent="0.3">
      <c r="A2502">
        <v>125050</v>
      </c>
      <c r="B2502" t="s">
        <v>56563</v>
      </c>
      <c r="C2502" t="s">
        <v>56564</v>
      </c>
      <c r="D2502" t="s">
        <v>56565</v>
      </c>
      <c r="E2502" t="s">
        <v>56566</v>
      </c>
      <c r="F2502" t="s">
        <v>56567</v>
      </c>
      <c r="G2502" t="s">
        <v>56568</v>
      </c>
      <c r="H2502" t="s">
        <v>56569</v>
      </c>
      <c r="I2502" t="s">
        <v>56570</v>
      </c>
      <c r="J2502" t="s">
        <v>56571</v>
      </c>
      <c r="K2502" t="s">
        <v>56572</v>
      </c>
      <c r="L2502" t="s">
        <v>56573</v>
      </c>
      <c r="M2502" t="s">
        <v>56574</v>
      </c>
      <c r="N2502" t="s">
        <v>56575</v>
      </c>
      <c r="O2502">
        <f>-495.352949411128 -19.3354038708835 -612.511276576171</f>
        <v>-1127.1996298581826</v>
      </c>
      <c r="P2502" t="s">
        <v>56576</v>
      </c>
      <c r="Q2502" t="s">
        <v>56577</v>
      </c>
      <c r="R2502" t="s">
        <v>56578</v>
      </c>
      <c r="S2502" t="s">
        <v>56579</v>
      </c>
      <c r="T2502" t="s">
        <v>56580</v>
      </c>
      <c r="U2502" t="s">
        <v>56581</v>
      </c>
      <c r="V2502" t="s">
        <v>56582</v>
      </c>
      <c r="W2502" t="s">
        <v>56583</v>
      </c>
      <c r="X2502" t="s">
        <v>56584</v>
      </c>
      <c r="Y2502" t="s">
        <v>56585</v>
      </c>
    </row>
    <row r="2503" spans="1:25" x14ac:dyDescent="0.3">
      <c r="A2503">
        <v>125100</v>
      </c>
      <c r="B2503" t="s">
        <v>56586</v>
      </c>
      <c r="C2503" t="s">
        <v>56587</v>
      </c>
      <c r="D2503" t="s">
        <v>56588</v>
      </c>
      <c r="E2503" t="s">
        <v>56589</v>
      </c>
      <c r="F2503" t="s">
        <v>56590</v>
      </c>
      <c r="G2503" t="s">
        <v>56591</v>
      </c>
      <c r="H2503" t="s">
        <v>56592</v>
      </c>
      <c r="I2503" t="s">
        <v>56593</v>
      </c>
      <c r="J2503" t="s">
        <v>56594</v>
      </c>
      <c r="K2503" t="s">
        <v>56595</v>
      </c>
      <c r="L2503" t="s">
        <v>56596</v>
      </c>
      <c r="M2503" t="s">
        <v>56597</v>
      </c>
      <c r="N2503" t="s">
        <v>56598</v>
      </c>
      <c r="O2503">
        <f>-495.502920464248 -19.3195274116667 -612.411244672474</f>
        <v>-1127.2336925483887</v>
      </c>
      <c r="P2503" t="s">
        <v>56599</v>
      </c>
      <c r="Q2503" t="s">
        <v>56600</v>
      </c>
      <c r="R2503" t="s">
        <v>56601</v>
      </c>
      <c r="S2503" t="s">
        <v>56602</v>
      </c>
      <c r="T2503" t="s">
        <v>56603</v>
      </c>
      <c r="U2503" t="s">
        <v>56604</v>
      </c>
      <c r="V2503" t="s">
        <v>56605</v>
      </c>
      <c r="W2503" t="s">
        <v>56606</v>
      </c>
      <c r="X2503" t="s">
        <v>56607</v>
      </c>
      <c r="Y2503" t="s">
        <v>56608</v>
      </c>
    </row>
    <row r="2504" spans="1:25" x14ac:dyDescent="0.3">
      <c r="A2504">
        <v>125150</v>
      </c>
      <c r="B2504" t="s">
        <v>56609</v>
      </c>
      <c r="C2504" t="s">
        <v>56610</v>
      </c>
      <c r="D2504" t="s">
        <v>56611</v>
      </c>
      <c r="E2504" t="s">
        <v>56612</v>
      </c>
      <c r="F2504" t="s">
        <v>56613</v>
      </c>
      <c r="G2504" t="s">
        <v>56614</v>
      </c>
      <c r="H2504" t="s">
        <v>56615</v>
      </c>
      <c r="I2504" t="s">
        <v>56616</v>
      </c>
      <c r="J2504" t="s">
        <v>56617</v>
      </c>
      <c r="K2504" t="s">
        <v>56618</v>
      </c>
      <c r="L2504" t="s">
        <v>56619</v>
      </c>
      <c r="M2504" t="s">
        <v>56620</v>
      </c>
      <c r="N2504" t="s">
        <v>56621</v>
      </c>
      <c r="O2504">
        <f>-495.530499114985 -19.6665833697004 -611.809229983199</f>
        <v>-1127.0063124678845</v>
      </c>
      <c r="P2504" t="s">
        <v>56622</v>
      </c>
      <c r="Q2504" t="s">
        <v>56623</v>
      </c>
      <c r="R2504" t="s">
        <v>56624</v>
      </c>
      <c r="S2504" t="s">
        <v>56625</v>
      </c>
      <c r="T2504" t="s">
        <v>56626</v>
      </c>
      <c r="U2504" t="s">
        <v>56627</v>
      </c>
      <c r="V2504" t="s">
        <v>56628</v>
      </c>
      <c r="W2504" t="s">
        <v>56629</v>
      </c>
      <c r="X2504" t="s">
        <v>56630</v>
      </c>
      <c r="Y2504" t="s">
        <v>56631</v>
      </c>
    </row>
    <row r="2505" spans="1:25" x14ac:dyDescent="0.3">
      <c r="A2505">
        <v>125200</v>
      </c>
      <c r="B2505" t="s">
        <v>56632</v>
      </c>
      <c r="C2505" t="s">
        <v>56633</v>
      </c>
      <c r="D2505" t="s">
        <v>56634</v>
      </c>
      <c r="E2505" t="s">
        <v>56635</v>
      </c>
      <c r="F2505" t="s">
        <v>56636</v>
      </c>
      <c r="G2505" t="s">
        <v>56637</v>
      </c>
      <c r="H2505" t="s">
        <v>56638</v>
      </c>
      <c r="I2505" t="s">
        <v>56639</v>
      </c>
      <c r="J2505" t="s">
        <v>56640</v>
      </c>
      <c r="K2505" t="s">
        <v>56641</v>
      </c>
      <c r="L2505" t="s">
        <v>56642</v>
      </c>
      <c r="M2505" t="s">
        <v>56643</v>
      </c>
      <c r="N2505" t="s">
        <v>56644</v>
      </c>
      <c r="O2505">
        <f>-495.615959182074 -19.7812441447963 -611.301524473099</f>
        <v>-1126.6987277999692</v>
      </c>
      <c r="P2505" t="s">
        <v>56645</v>
      </c>
      <c r="Q2505" t="s">
        <v>56646</v>
      </c>
      <c r="R2505" t="s">
        <v>56647</v>
      </c>
      <c r="S2505" t="s">
        <v>56648</v>
      </c>
      <c r="T2505" t="s">
        <v>56649</v>
      </c>
      <c r="U2505" t="s">
        <v>56650</v>
      </c>
      <c r="V2505" t="s">
        <v>56651</v>
      </c>
      <c r="W2505" t="s">
        <v>56652</v>
      </c>
      <c r="X2505" t="s">
        <v>56653</v>
      </c>
      <c r="Y2505" t="s">
        <v>56654</v>
      </c>
    </row>
    <row r="2506" spans="1:25" x14ac:dyDescent="0.3">
      <c r="A2506">
        <v>125250</v>
      </c>
      <c r="B2506" t="s">
        <v>56655</v>
      </c>
      <c r="C2506" t="s">
        <v>56656</v>
      </c>
      <c r="D2506" t="s">
        <v>56657</v>
      </c>
      <c r="E2506" t="s">
        <v>56658</v>
      </c>
      <c r="F2506" t="s">
        <v>56659</v>
      </c>
      <c r="G2506" t="s">
        <v>56660</v>
      </c>
      <c r="H2506" t="s">
        <v>56661</v>
      </c>
      <c r="I2506" t="s">
        <v>56662</v>
      </c>
      <c r="J2506" t="s">
        <v>56663</v>
      </c>
      <c r="K2506" t="s">
        <v>56664</v>
      </c>
      <c r="L2506" t="s">
        <v>56665</v>
      </c>
      <c r="M2506" t="s">
        <v>56666</v>
      </c>
      <c r="N2506" t="s">
        <v>56667</v>
      </c>
      <c r="O2506">
        <f>-495.518257992497 -19.9707829604652 -610.073368135855</f>
        <v>-1125.5624090888173</v>
      </c>
      <c r="P2506" t="s">
        <v>56668</v>
      </c>
      <c r="Q2506" t="s">
        <v>56669</v>
      </c>
      <c r="R2506" t="s">
        <v>56670</v>
      </c>
      <c r="S2506" t="s">
        <v>56671</v>
      </c>
      <c r="T2506" t="s">
        <v>56672</v>
      </c>
      <c r="U2506" t="s">
        <v>56673</v>
      </c>
      <c r="V2506" t="s">
        <v>56674</v>
      </c>
      <c r="W2506" t="s">
        <v>56675</v>
      </c>
      <c r="X2506" t="s">
        <v>56676</v>
      </c>
      <c r="Y2506" t="s">
        <v>56677</v>
      </c>
    </row>
    <row r="2507" spans="1:25" x14ac:dyDescent="0.3">
      <c r="A2507">
        <v>125300</v>
      </c>
      <c r="B2507" t="s">
        <v>56678</v>
      </c>
      <c r="C2507" t="s">
        <v>56679</v>
      </c>
      <c r="D2507" t="s">
        <v>56680</v>
      </c>
      <c r="E2507" t="s">
        <v>56681</v>
      </c>
      <c r="F2507" t="s">
        <v>56682</v>
      </c>
      <c r="G2507" t="s">
        <v>56683</v>
      </c>
      <c r="H2507" t="s">
        <v>56684</v>
      </c>
      <c r="I2507" t="s">
        <v>56685</v>
      </c>
      <c r="J2507" t="s">
        <v>56686</v>
      </c>
      <c r="K2507" t="s">
        <v>56687</v>
      </c>
      <c r="L2507" t="s">
        <v>56688</v>
      </c>
      <c r="M2507" t="s">
        <v>56689</v>
      </c>
      <c r="N2507" t="s">
        <v>56690</v>
      </c>
      <c r="O2507">
        <f>-495.094865483992 -20.1272321552976 -609.281368672722</f>
        <v>-1124.5034663120116</v>
      </c>
      <c r="P2507" t="s">
        <v>56691</v>
      </c>
      <c r="Q2507" t="s">
        <v>56692</v>
      </c>
      <c r="R2507" t="s">
        <v>56693</v>
      </c>
      <c r="S2507" t="s">
        <v>56694</v>
      </c>
      <c r="T2507" t="s">
        <v>56695</v>
      </c>
      <c r="U2507" t="s">
        <v>56696</v>
      </c>
      <c r="V2507" t="s">
        <v>56697</v>
      </c>
      <c r="W2507" t="s">
        <v>56698</v>
      </c>
      <c r="X2507" t="s">
        <v>56699</v>
      </c>
      <c r="Y2507" t="s">
        <v>56700</v>
      </c>
    </row>
    <row r="2508" spans="1:25" x14ac:dyDescent="0.3">
      <c r="A2508">
        <v>125350</v>
      </c>
      <c r="B2508" t="s">
        <v>56701</v>
      </c>
      <c r="C2508" t="s">
        <v>56702</v>
      </c>
      <c r="D2508" t="s">
        <v>56703</v>
      </c>
      <c r="E2508" t="s">
        <v>56704</v>
      </c>
      <c r="F2508" t="s">
        <v>56705</v>
      </c>
      <c r="G2508" t="s">
        <v>56706</v>
      </c>
      <c r="H2508" t="s">
        <v>56707</v>
      </c>
      <c r="I2508" t="s">
        <v>56708</v>
      </c>
      <c r="J2508" t="s">
        <v>56709</v>
      </c>
      <c r="K2508" t="s">
        <v>56710</v>
      </c>
      <c r="L2508" t="s">
        <v>56711</v>
      </c>
      <c r="M2508" t="s">
        <v>56712</v>
      </c>
      <c r="N2508" t="s">
        <v>56713</v>
      </c>
      <c r="O2508">
        <f>-494.07672037008 -20.5627249743886 -607.405175012323</f>
        <v>-1122.0446203567917</v>
      </c>
      <c r="P2508" t="s">
        <v>56714</v>
      </c>
      <c r="Q2508" t="s">
        <v>56715</v>
      </c>
      <c r="R2508" t="s">
        <v>56716</v>
      </c>
      <c r="S2508" t="s">
        <v>56717</v>
      </c>
      <c r="T2508" t="s">
        <v>56718</v>
      </c>
      <c r="U2508" t="s">
        <v>56719</v>
      </c>
      <c r="V2508" t="s">
        <v>56720</v>
      </c>
      <c r="W2508" t="s">
        <v>56721</v>
      </c>
      <c r="X2508" t="s">
        <v>56722</v>
      </c>
      <c r="Y2508" t="s">
        <v>56723</v>
      </c>
    </row>
    <row r="2509" spans="1:25" x14ac:dyDescent="0.3">
      <c r="A2509">
        <v>125400</v>
      </c>
      <c r="B2509" t="s">
        <v>56724</v>
      </c>
      <c r="C2509" t="s">
        <v>56725</v>
      </c>
      <c r="D2509" t="s">
        <v>56726</v>
      </c>
      <c r="E2509" t="s">
        <v>56727</v>
      </c>
      <c r="F2509" t="s">
        <v>56728</v>
      </c>
      <c r="G2509" t="s">
        <v>56729</v>
      </c>
      <c r="H2509" t="s">
        <v>56730</v>
      </c>
      <c r="I2509" t="s">
        <v>56731</v>
      </c>
      <c r="J2509" t="s">
        <v>56732</v>
      </c>
      <c r="K2509" t="s">
        <v>56733</v>
      </c>
      <c r="L2509" t="s">
        <v>56734</v>
      </c>
      <c r="M2509" t="s">
        <v>56735</v>
      </c>
      <c r="N2509" t="s">
        <v>56736</v>
      </c>
      <c r="O2509">
        <f>-493.566113993318 -20.8498501674962 -606.389441407479</f>
        <v>-1120.8054055682933</v>
      </c>
      <c r="P2509" t="s">
        <v>56737</v>
      </c>
      <c r="Q2509" t="s">
        <v>56738</v>
      </c>
      <c r="R2509" t="s">
        <v>56739</v>
      </c>
      <c r="S2509" t="s">
        <v>56740</v>
      </c>
      <c r="T2509" t="s">
        <v>56741</v>
      </c>
      <c r="U2509" t="s">
        <v>56742</v>
      </c>
      <c r="V2509" t="s">
        <v>56743</v>
      </c>
      <c r="W2509" t="s">
        <v>56744</v>
      </c>
      <c r="X2509" t="s">
        <v>56745</v>
      </c>
      <c r="Y2509" t="s">
        <v>56746</v>
      </c>
    </row>
    <row r="2510" spans="1:25" x14ac:dyDescent="0.3">
      <c r="A2510">
        <v>125450</v>
      </c>
      <c r="B2510" t="s">
        <v>56747</v>
      </c>
      <c r="C2510" t="s">
        <v>56748</v>
      </c>
      <c r="D2510" t="s">
        <v>56749</v>
      </c>
      <c r="E2510" t="s">
        <v>56750</v>
      </c>
      <c r="F2510" t="s">
        <v>56751</v>
      </c>
      <c r="G2510" t="s">
        <v>56752</v>
      </c>
      <c r="H2510" t="s">
        <v>56753</v>
      </c>
      <c r="I2510" t="s">
        <v>56754</v>
      </c>
      <c r="J2510" t="s">
        <v>56755</v>
      </c>
      <c r="K2510" t="s">
        <v>56756</v>
      </c>
      <c r="L2510" t="s">
        <v>56757</v>
      </c>
      <c r="M2510" t="s">
        <v>56758</v>
      </c>
      <c r="N2510" t="s">
        <v>56759</v>
      </c>
      <c r="O2510">
        <f>-492.967601090318 -21.1544327518395 -605.309398025981</f>
        <v>-1119.4314318681386</v>
      </c>
      <c r="P2510" t="s">
        <v>56760</v>
      </c>
      <c r="Q2510" t="s">
        <v>56761</v>
      </c>
      <c r="R2510" t="s">
        <v>56762</v>
      </c>
      <c r="S2510" t="s">
        <v>56763</v>
      </c>
      <c r="T2510" t="s">
        <v>56764</v>
      </c>
      <c r="U2510" t="s">
        <v>56765</v>
      </c>
      <c r="V2510" t="s">
        <v>56766</v>
      </c>
      <c r="W2510" t="s">
        <v>56767</v>
      </c>
      <c r="X2510" t="s">
        <v>56768</v>
      </c>
      <c r="Y2510" t="s">
        <v>56769</v>
      </c>
    </row>
    <row r="2511" spans="1:25" x14ac:dyDescent="0.3">
      <c r="A2511">
        <v>125500</v>
      </c>
      <c r="B2511" t="s">
        <v>56770</v>
      </c>
      <c r="C2511" t="s">
        <v>56771</v>
      </c>
      <c r="D2511" t="s">
        <v>56772</v>
      </c>
      <c r="E2511" t="s">
        <v>56773</v>
      </c>
      <c r="F2511" t="s">
        <v>56774</v>
      </c>
      <c r="G2511" t="s">
        <v>56775</v>
      </c>
      <c r="H2511" t="s">
        <v>56776</v>
      </c>
      <c r="I2511" t="s">
        <v>56777</v>
      </c>
      <c r="J2511" t="s">
        <v>56778</v>
      </c>
      <c r="K2511" t="s">
        <v>56779</v>
      </c>
      <c r="L2511" t="s">
        <v>56780</v>
      </c>
      <c r="M2511" t="s">
        <v>56781</v>
      </c>
      <c r="N2511" t="s">
        <v>56782</v>
      </c>
      <c r="O2511">
        <f>-491.622780257541 -22.0567669713244 -602.973577075865</f>
        <v>-1116.6531243047305</v>
      </c>
      <c r="P2511" t="s">
        <v>56783</v>
      </c>
      <c r="Q2511" t="s">
        <v>56784</v>
      </c>
      <c r="R2511" t="s">
        <v>56785</v>
      </c>
      <c r="S2511" t="s">
        <v>56786</v>
      </c>
      <c r="T2511" t="s">
        <v>56787</v>
      </c>
      <c r="U2511" t="s">
        <v>56788</v>
      </c>
      <c r="V2511" t="s">
        <v>56789</v>
      </c>
      <c r="W2511" t="s">
        <v>56790</v>
      </c>
      <c r="X2511" t="s">
        <v>56791</v>
      </c>
      <c r="Y2511" t="s">
        <v>56792</v>
      </c>
    </row>
    <row r="2512" spans="1:25" x14ac:dyDescent="0.3">
      <c r="A2512">
        <v>125550</v>
      </c>
      <c r="B2512" t="s">
        <v>56793</v>
      </c>
      <c r="C2512" t="s">
        <v>56794</v>
      </c>
      <c r="D2512" t="s">
        <v>56795</v>
      </c>
      <c r="E2512" t="s">
        <v>56796</v>
      </c>
      <c r="F2512" t="s">
        <v>56797</v>
      </c>
      <c r="G2512" t="s">
        <v>56798</v>
      </c>
      <c r="H2512" t="s">
        <v>56799</v>
      </c>
      <c r="I2512" t="s">
        <v>56800</v>
      </c>
      <c r="J2512" t="s">
        <v>56801</v>
      </c>
      <c r="K2512" t="s">
        <v>56802</v>
      </c>
      <c r="L2512" t="s">
        <v>56803</v>
      </c>
      <c r="M2512" t="s">
        <v>56804</v>
      </c>
      <c r="N2512" t="s">
        <v>56805</v>
      </c>
      <c r="O2512">
        <f>-490.411661649778 -23.2627378228135 -601.017751137267</f>
        <v>-1114.6921506098586</v>
      </c>
      <c r="P2512" t="s">
        <v>56806</v>
      </c>
      <c r="Q2512" t="s">
        <v>56807</v>
      </c>
      <c r="R2512" t="s">
        <v>56808</v>
      </c>
      <c r="S2512" t="s">
        <v>56809</v>
      </c>
      <c r="T2512" t="s">
        <v>56810</v>
      </c>
      <c r="U2512" t="s">
        <v>56811</v>
      </c>
      <c r="V2512" t="s">
        <v>56812</v>
      </c>
      <c r="W2512" t="s">
        <v>56813</v>
      </c>
      <c r="X2512" t="s">
        <v>56814</v>
      </c>
      <c r="Y2512" t="s">
        <v>56815</v>
      </c>
    </row>
    <row r="2513" spans="1:25" x14ac:dyDescent="0.3">
      <c r="A2513">
        <v>125600</v>
      </c>
      <c r="B2513" t="s">
        <v>56816</v>
      </c>
      <c r="C2513" t="s">
        <v>56817</v>
      </c>
      <c r="D2513" t="s">
        <v>56818</v>
      </c>
      <c r="E2513" t="s">
        <v>56819</v>
      </c>
      <c r="F2513" t="s">
        <v>56820</v>
      </c>
      <c r="G2513" t="s">
        <v>56821</v>
      </c>
      <c r="H2513" t="s">
        <v>56822</v>
      </c>
      <c r="I2513" t="s">
        <v>56823</v>
      </c>
      <c r="J2513" t="s">
        <v>56824</v>
      </c>
      <c r="K2513" t="s">
        <v>56825</v>
      </c>
      <c r="L2513" t="s">
        <v>56826</v>
      </c>
      <c r="M2513" t="s">
        <v>56827</v>
      </c>
      <c r="N2513" t="s">
        <v>56828</v>
      </c>
      <c r="O2513">
        <f>-489.880650719562 -23.7637400827332 -600.221833914615</f>
        <v>-1113.8662247169102</v>
      </c>
      <c r="P2513" t="s">
        <v>56829</v>
      </c>
      <c r="Q2513" t="s">
        <v>56830</v>
      </c>
      <c r="R2513" t="s">
        <v>56831</v>
      </c>
      <c r="S2513" t="s">
        <v>56832</v>
      </c>
      <c r="T2513" t="s">
        <v>56833</v>
      </c>
      <c r="U2513" t="s">
        <v>56834</v>
      </c>
      <c r="V2513" t="s">
        <v>56835</v>
      </c>
      <c r="W2513" t="s">
        <v>56836</v>
      </c>
      <c r="X2513" t="s">
        <v>56837</v>
      </c>
      <c r="Y2513" t="s">
        <v>56838</v>
      </c>
    </row>
    <row r="2514" spans="1:25" x14ac:dyDescent="0.3">
      <c r="A2514">
        <v>125650</v>
      </c>
      <c r="B2514" t="s">
        <v>56839</v>
      </c>
      <c r="C2514" t="s">
        <v>56840</v>
      </c>
      <c r="D2514" t="s">
        <v>56841</v>
      </c>
      <c r="E2514" t="s">
        <v>56842</v>
      </c>
      <c r="F2514" t="s">
        <v>56843</v>
      </c>
      <c r="G2514" t="s">
        <v>56844</v>
      </c>
      <c r="H2514" t="s">
        <v>56845</v>
      </c>
      <c r="I2514" t="s">
        <v>56846</v>
      </c>
      <c r="J2514" t="s">
        <v>56847</v>
      </c>
      <c r="K2514" t="s">
        <v>56848</v>
      </c>
      <c r="L2514" t="s">
        <v>56849</v>
      </c>
      <c r="M2514" t="s">
        <v>56850</v>
      </c>
      <c r="N2514" t="s">
        <v>56851</v>
      </c>
      <c r="O2514">
        <f>-488.608668869555 -24.5814237017971 -599.165504118995</f>
        <v>-1112.3555966903473</v>
      </c>
      <c r="P2514" t="s">
        <v>56852</v>
      </c>
      <c r="Q2514" t="s">
        <v>56853</v>
      </c>
      <c r="R2514" t="s">
        <v>56854</v>
      </c>
      <c r="S2514" t="s">
        <v>56855</v>
      </c>
      <c r="T2514" t="s">
        <v>56856</v>
      </c>
      <c r="U2514" t="s">
        <v>56857</v>
      </c>
      <c r="V2514" t="s">
        <v>56858</v>
      </c>
      <c r="W2514" t="s">
        <v>56859</v>
      </c>
      <c r="X2514" t="s">
        <v>56860</v>
      </c>
      <c r="Y2514" t="s">
        <v>56861</v>
      </c>
    </row>
    <row r="2515" spans="1:25" x14ac:dyDescent="0.3">
      <c r="A2515">
        <v>125700</v>
      </c>
      <c r="B2515" t="s">
        <v>56862</v>
      </c>
      <c r="C2515" t="s">
        <v>56863</v>
      </c>
      <c r="D2515" t="s">
        <v>56864</v>
      </c>
      <c r="E2515" t="s">
        <v>56865</v>
      </c>
      <c r="F2515" t="s">
        <v>56866</v>
      </c>
      <c r="G2515" t="s">
        <v>56867</v>
      </c>
      <c r="H2515" t="s">
        <v>56868</v>
      </c>
      <c r="I2515" t="s">
        <v>56869</v>
      </c>
      <c r="J2515" t="s">
        <v>56870</v>
      </c>
      <c r="K2515" t="s">
        <v>56871</v>
      </c>
      <c r="L2515" t="s">
        <v>56872</v>
      </c>
      <c r="M2515" t="s">
        <v>56873</v>
      </c>
      <c r="N2515" t="s">
        <v>56874</v>
      </c>
      <c r="O2515">
        <f>-488.105825944761 -24.7922513051503 -598.893123648413</f>
        <v>-1111.7912008983244</v>
      </c>
      <c r="P2515" t="s">
        <v>56875</v>
      </c>
      <c r="Q2515" t="s">
        <v>56876</v>
      </c>
      <c r="R2515" t="s">
        <v>56877</v>
      </c>
      <c r="S2515" t="s">
        <v>56878</v>
      </c>
      <c r="T2515" t="s">
        <v>56879</v>
      </c>
      <c r="U2515" t="s">
        <v>56880</v>
      </c>
      <c r="V2515" t="s">
        <v>56881</v>
      </c>
      <c r="W2515" t="s">
        <v>56882</v>
      </c>
      <c r="X2515" t="s">
        <v>56883</v>
      </c>
      <c r="Y2515" t="s">
        <v>56884</v>
      </c>
    </row>
    <row r="2516" spans="1:25" x14ac:dyDescent="0.3">
      <c r="A2516">
        <v>125750</v>
      </c>
      <c r="B2516" t="s">
        <v>56885</v>
      </c>
      <c r="C2516" t="s">
        <v>56886</v>
      </c>
      <c r="D2516" t="s">
        <v>56887</v>
      </c>
      <c r="E2516" t="s">
        <v>56888</v>
      </c>
      <c r="F2516" t="s">
        <v>56889</v>
      </c>
      <c r="G2516" t="s">
        <v>56890</v>
      </c>
      <c r="H2516" t="s">
        <v>56891</v>
      </c>
      <c r="I2516" t="s">
        <v>56892</v>
      </c>
      <c r="J2516" t="s">
        <v>56893</v>
      </c>
      <c r="K2516" t="s">
        <v>56894</v>
      </c>
      <c r="L2516" t="s">
        <v>56895</v>
      </c>
      <c r="M2516" t="s">
        <v>56896</v>
      </c>
      <c r="N2516" t="s">
        <v>56897</v>
      </c>
      <c r="O2516">
        <f>-487.612705508617 -25.0467267619713 -598.637542902216</f>
        <v>-1111.2969751728042</v>
      </c>
      <c r="P2516" t="s">
        <v>56898</v>
      </c>
      <c r="Q2516" t="s">
        <v>56899</v>
      </c>
      <c r="R2516" t="s">
        <v>56900</v>
      </c>
      <c r="S2516" t="s">
        <v>56901</v>
      </c>
      <c r="T2516" t="s">
        <v>56902</v>
      </c>
      <c r="U2516" t="s">
        <v>56903</v>
      </c>
      <c r="V2516" t="s">
        <v>56904</v>
      </c>
      <c r="W2516" t="s">
        <v>56905</v>
      </c>
      <c r="X2516" t="s">
        <v>56906</v>
      </c>
      <c r="Y2516" t="s">
        <v>56907</v>
      </c>
    </row>
    <row r="2517" spans="1:25" x14ac:dyDescent="0.3">
      <c r="A2517">
        <v>125800</v>
      </c>
      <c r="B2517" t="s">
        <v>56908</v>
      </c>
      <c r="C2517" t="s">
        <v>56909</v>
      </c>
      <c r="D2517" t="s">
        <v>56910</v>
      </c>
      <c r="E2517" t="s">
        <v>56911</v>
      </c>
      <c r="F2517" t="s">
        <v>56912</v>
      </c>
      <c r="G2517" t="s">
        <v>56913</v>
      </c>
      <c r="H2517" t="s">
        <v>56914</v>
      </c>
      <c r="I2517" t="s">
        <v>56915</v>
      </c>
      <c r="J2517" t="s">
        <v>56916</v>
      </c>
      <c r="K2517" t="s">
        <v>56917</v>
      </c>
      <c r="L2517" t="s">
        <v>56918</v>
      </c>
      <c r="M2517" t="s">
        <v>56919</v>
      </c>
      <c r="N2517" t="s">
        <v>56920</v>
      </c>
      <c r="O2517">
        <f>-486.239892663279 -25.2650584800208 -598.155658711003</f>
        <v>-1109.6606098543027</v>
      </c>
      <c r="P2517" t="s">
        <v>56921</v>
      </c>
      <c r="Q2517" t="s">
        <v>56922</v>
      </c>
      <c r="R2517" t="s">
        <v>56923</v>
      </c>
      <c r="S2517" t="s">
        <v>56924</v>
      </c>
      <c r="T2517" t="s">
        <v>56925</v>
      </c>
      <c r="U2517" t="s">
        <v>56926</v>
      </c>
      <c r="V2517" t="s">
        <v>56927</v>
      </c>
      <c r="W2517" t="s">
        <v>56928</v>
      </c>
      <c r="X2517" t="s">
        <v>56929</v>
      </c>
      <c r="Y2517" t="s">
        <v>56930</v>
      </c>
    </row>
    <row r="2518" spans="1:25" x14ac:dyDescent="0.3">
      <c r="A2518">
        <v>125850</v>
      </c>
      <c r="B2518" t="s">
        <v>56931</v>
      </c>
      <c r="C2518" t="s">
        <v>56932</v>
      </c>
      <c r="D2518" t="s">
        <v>56933</v>
      </c>
      <c r="E2518" t="s">
        <v>56934</v>
      </c>
      <c r="F2518" t="s">
        <v>56935</v>
      </c>
      <c r="G2518" t="s">
        <v>56936</v>
      </c>
      <c r="H2518" t="s">
        <v>56937</v>
      </c>
      <c r="I2518" t="s">
        <v>56938</v>
      </c>
      <c r="J2518" t="s">
        <v>56939</v>
      </c>
      <c r="K2518" t="s">
        <v>56940</v>
      </c>
      <c r="L2518" t="s">
        <v>56941</v>
      </c>
      <c r="M2518" t="s">
        <v>56942</v>
      </c>
      <c r="N2518" t="s">
        <v>56943</v>
      </c>
      <c r="O2518">
        <f>-484.747131849678 -25.8782882180019 -597.412233757615</f>
        <v>-1108.0376538252949</v>
      </c>
      <c r="P2518" t="s">
        <v>56944</v>
      </c>
      <c r="Q2518" t="s">
        <v>56945</v>
      </c>
      <c r="R2518" t="s">
        <v>56946</v>
      </c>
      <c r="S2518" t="s">
        <v>56947</v>
      </c>
      <c r="T2518" t="s">
        <v>56948</v>
      </c>
      <c r="U2518" t="s">
        <v>56949</v>
      </c>
      <c r="V2518" t="s">
        <v>56950</v>
      </c>
      <c r="W2518" t="s">
        <v>56951</v>
      </c>
      <c r="X2518" t="s">
        <v>56952</v>
      </c>
      <c r="Y2518" t="s">
        <v>56953</v>
      </c>
    </row>
    <row r="2519" spans="1:25" x14ac:dyDescent="0.3">
      <c r="A2519">
        <v>125900</v>
      </c>
      <c r="B2519" t="s">
        <v>56954</v>
      </c>
      <c r="C2519" t="s">
        <v>56955</v>
      </c>
      <c r="D2519" t="s">
        <v>56956</v>
      </c>
      <c r="E2519" t="s">
        <v>56957</v>
      </c>
      <c r="F2519" t="s">
        <v>56958</v>
      </c>
      <c r="G2519" t="s">
        <v>56959</v>
      </c>
      <c r="H2519" t="s">
        <v>56960</v>
      </c>
      <c r="I2519" t="s">
        <v>56961</v>
      </c>
      <c r="J2519" t="s">
        <v>56962</v>
      </c>
      <c r="K2519" t="s">
        <v>56963</v>
      </c>
      <c r="L2519" t="s">
        <v>56964</v>
      </c>
      <c r="M2519" t="s">
        <v>56965</v>
      </c>
      <c r="N2519" t="s">
        <v>56966</v>
      </c>
      <c r="O2519">
        <f>-484.024967731202 -26.1293271052732 -596.998329521126</f>
        <v>-1107.1526243576013</v>
      </c>
      <c r="P2519" t="s">
        <v>56967</v>
      </c>
      <c r="Q2519" t="s">
        <v>56968</v>
      </c>
      <c r="R2519" t="s">
        <v>56969</v>
      </c>
      <c r="S2519" t="s">
        <v>56970</v>
      </c>
      <c r="T2519" t="s">
        <v>56971</v>
      </c>
      <c r="U2519" t="s">
        <v>56972</v>
      </c>
      <c r="V2519" t="s">
        <v>56973</v>
      </c>
      <c r="W2519" t="s">
        <v>56974</v>
      </c>
      <c r="X2519" t="s">
        <v>56975</v>
      </c>
      <c r="Y2519" t="s">
        <v>56976</v>
      </c>
    </row>
    <row r="2520" spans="1:25" x14ac:dyDescent="0.3">
      <c r="A2520">
        <v>125950</v>
      </c>
      <c r="B2520" t="s">
        <v>56977</v>
      </c>
      <c r="C2520" t="s">
        <v>56978</v>
      </c>
      <c r="D2520" t="s">
        <v>56979</v>
      </c>
      <c r="E2520" t="s">
        <v>56980</v>
      </c>
      <c r="F2520" t="s">
        <v>56981</v>
      </c>
      <c r="G2520" t="s">
        <v>56982</v>
      </c>
      <c r="H2520" t="s">
        <v>56983</v>
      </c>
      <c r="I2520" t="s">
        <v>56984</v>
      </c>
      <c r="J2520" t="s">
        <v>56985</v>
      </c>
      <c r="K2520" t="s">
        <v>56986</v>
      </c>
      <c r="L2520" t="s">
        <v>56987</v>
      </c>
      <c r="M2520" t="s">
        <v>56988</v>
      </c>
      <c r="N2520" t="s">
        <v>56989</v>
      </c>
      <c r="O2520">
        <f>-483.228739812886 -26.4266557113983 -596.540676194345</f>
        <v>-1106.1960717186294</v>
      </c>
      <c r="P2520" t="s">
        <v>56990</v>
      </c>
      <c r="Q2520" t="s">
        <v>56991</v>
      </c>
      <c r="R2520" t="s">
        <v>56992</v>
      </c>
      <c r="S2520" t="s">
        <v>56993</v>
      </c>
      <c r="T2520" t="s">
        <v>56994</v>
      </c>
      <c r="U2520" t="s">
        <v>56995</v>
      </c>
      <c r="V2520" t="s">
        <v>56996</v>
      </c>
      <c r="W2520" t="s">
        <v>56997</v>
      </c>
      <c r="X2520" t="s">
        <v>56998</v>
      </c>
      <c r="Y2520" t="s">
        <v>56999</v>
      </c>
    </row>
    <row r="2521" spans="1:25" x14ac:dyDescent="0.3">
      <c r="A2521">
        <v>126000</v>
      </c>
      <c r="B2521" t="s">
        <v>57000</v>
      </c>
      <c r="C2521" t="s">
        <v>57001</v>
      </c>
      <c r="D2521" t="s">
        <v>57002</v>
      </c>
      <c r="E2521" t="s">
        <v>57003</v>
      </c>
      <c r="F2521" t="s">
        <v>57004</v>
      </c>
      <c r="G2521" t="s">
        <v>57005</v>
      </c>
      <c r="H2521" t="s">
        <v>57006</v>
      </c>
      <c r="I2521" t="s">
        <v>57007</v>
      </c>
      <c r="J2521" t="s">
        <v>57008</v>
      </c>
      <c r="K2521" t="s">
        <v>57009</v>
      </c>
      <c r="L2521" t="s">
        <v>57010</v>
      </c>
      <c r="M2521" t="s">
        <v>57011</v>
      </c>
      <c r="N2521" t="s">
        <v>57012</v>
      </c>
      <c r="O2521">
        <f>-481.794348815309 -27.0486782206681 -595.724498475253</f>
        <v>-1104.5675255112301</v>
      </c>
      <c r="P2521" t="s">
        <v>57013</v>
      </c>
      <c r="Q2521" t="s">
        <v>57014</v>
      </c>
      <c r="R2521" t="s">
        <v>57015</v>
      </c>
      <c r="S2521" t="s">
        <v>57016</v>
      </c>
      <c r="T2521" t="s">
        <v>57017</v>
      </c>
      <c r="U2521" t="s">
        <v>57018</v>
      </c>
      <c r="V2521" t="s">
        <v>57019</v>
      </c>
      <c r="W2521" t="s">
        <v>57020</v>
      </c>
      <c r="X2521" t="s">
        <v>57021</v>
      </c>
      <c r="Y2521" t="s">
        <v>57022</v>
      </c>
    </row>
    <row r="2522" spans="1:25" x14ac:dyDescent="0.3">
      <c r="A2522">
        <v>126050</v>
      </c>
      <c r="B2522" t="s">
        <v>57023</v>
      </c>
      <c r="C2522" t="s">
        <v>57024</v>
      </c>
      <c r="D2522" t="s">
        <v>57025</v>
      </c>
      <c r="E2522" t="s">
        <v>57026</v>
      </c>
      <c r="F2522" t="s">
        <v>57027</v>
      </c>
      <c r="G2522" t="s">
        <v>57028</v>
      </c>
      <c r="H2522" t="s">
        <v>57029</v>
      </c>
      <c r="I2522" t="s">
        <v>57030</v>
      </c>
      <c r="J2522" t="s">
        <v>57031</v>
      </c>
      <c r="K2522" t="s">
        <v>57032</v>
      </c>
      <c r="L2522" t="s">
        <v>57033</v>
      </c>
      <c r="M2522" t="s">
        <v>57034</v>
      </c>
      <c r="N2522" t="s">
        <v>57035</v>
      </c>
      <c r="O2522">
        <f>-481.242010074557 -27.4795383565461 -595.284631097214</f>
        <v>-1104.006179528317</v>
      </c>
      <c r="P2522" t="s">
        <v>57036</v>
      </c>
      <c r="Q2522" t="s">
        <v>57037</v>
      </c>
      <c r="R2522" t="s">
        <v>57038</v>
      </c>
      <c r="S2522" t="s">
        <v>57039</v>
      </c>
      <c r="T2522" t="s">
        <v>57040</v>
      </c>
      <c r="U2522" t="s">
        <v>57041</v>
      </c>
      <c r="V2522" t="s">
        <v>57042</v>
      </c>
      <c r="W2522" t="s">
        <v>57043</v>
      </c>
      <c r="X2522" t="s">
        <v>57044</v>
      </c>
      <c r="Y2522" t="s">
        <v>57045</v>
      </c>
    </row>
    <row r="2523" spans="1:25" x14ac:dyDescent="0.3">
      <c r="A2523">
        <v>126100</v>
      </c>
      <c r="B2523" t="s">
        <v>57046</v>
      </c>
      <c r="C2523" t="s">
        <v>57047</v>
      </c>
      <c r="D2523" t="s">
        <v>57048</v>
      </c>
      <c r="E2523" t="s">
        <v>57049</v>
      </c>
      <c r="F2523" t="s">
        <v>57050</v>
      </c>
      <c r="G2523" t="s">
        <v>57051</v>
      </c>
      <c r="H2523" t="s">
        <v>57052</v>
      </c>
      <c r="I2523" t="s">
        <v>57053</v>
      </c>
      <c r="J2523" t="s">
        <v>57054</v>
      </c>
      <c r="K2523" t="s">
        <v>57055</v>
      </c>
      <c r="L2523" t="s">
        <v>57056</v>
      </c>
      <c r="M2523" t="s">
        <v>57057</v>
      </c>
      <c r="N2523" t="s">
        <v>57058</v>
      </c>
      <c r="O2523">
        <f>-480.841836236262 -28.0459417806924 -594.876335390786</f>
        <v>-1103.7641134077403</v>
      </c>
      <c r="P2523" t="s">
        <v>57059</v>
      </c>
      <c r="Q2523" t="s">
        <v>57060</v>
      </c>
      <c r="R2523" t="s">
        <v>57061</v>
      </c>
      <c r="S2523" t="s">
        <v>57062</v>
      </c>
      <c r="T2523" t="s">
        <v>57063</v>
      </c>
      <c r="U2523" t="s">
        <v>57064</v>
      </c>
      <c r="V2523" t="s">
        <v>57065</v>
      </c>
      <c r="W2523" t="s">
        <v>57066</v>
      </c>
      <c r="X2523" t="s">
        <v>57067</v>
      </c>
      <c r="Y2523" t="s">
        <v>57068</v>
      </c>
    </row>
    <row r="2524" spans="1:25" x14ac:dyDescent="0.3">
      <c r="A2524">
        <v>126150</v>
      </c>
      <c r="B2524" t="s">
        <v>57069</v>
      </c>
      <c r="C2524" t="s">
        <v>57070</v>
      </c>
      <c r="D2524" t="s">
        <v>57071</v>
      </c>
      <c r="E2524" t="s">
        <v>57072</v>
      </c>
      <c r="F2524" t="s">
        <v>57073</v>
      </c>
      <c r="G2524" t="s">
        <v>57074</v>
      </c>
      <c r="H2524" t="s">
        <v>57075</v>
      </c>
      <c r="I2524" t="s">
        <v>57076</v>
      </c>
      <c r="J2524" t="s">
        <v>57077</v>
      </c>
      <c r="K2524" t="s">
        <v>57078</v>
      </c>
      <c r="L2524" t="s">
        <v>57079</v>
      </c>
      <c r="M2524" t="s">
        <v>57080</v>
      </c>
      <c r="N2524" t="s">
        <v>57081</v>
      </c>
      <c r="O2524">
        <f>-480.976736847569 -28.4133214017759 -595.022954762139</f>
        <v>-1104.4130130114838</v>
      </c>
      <c r="P2524" t="s">
        <v>57082</v>
      </c>
      <c r="Q2524" t="s">
        <v>57083</v>
      </c>
      <c r="R2524" t="s">
        <v>57084</v>
      </c>
      <c r="S2524" t="s">
        <v>57085</v>
      </c>
      <c r="T2524" t="s">
        <v>57086</v>
      </c>
      <c r="U2524" t="s">
        <v>57087</v>
      </c>
      <c r="V2524" t="s">
        <v>57088</v>
      </c>
      <c r="W2524" t="s">
        <v>57089</v>
      </c>
      <c r="X2524" t="s">
        <v>57090</v>
      </c>
      <c r="Y2524" t="s">
        <v>57091</v>
      </c>
    </row>
    <row r="2525" spans="1:25" x14ac:dyDescent="0.3">
      <c r="A2525">
        <v>126200</v>
      </c>
      <c r="B2525" t="s">
        <v>57092</v>
      </c>
      <c r="C2525" t="s">
        <v>57093</v>
      </c>
      <c r="D2525" t="s">
        <v>57094</v>
      </c>
      <c r="E2525" t="s">
        <v>57095</v>
      </c>
      <c r="F2525" t="s">
        <v>57096</v>
      </c>
      <c r="G2525" t="s">
        <v>57097</v>
      </c>
      <c r="H2525" t="s">
        <v>57098</v>
      </c>
      <c r="I2525" t="s">
        <v>57099</v>
      </c>
      <c r="J2525" t="s">
        <v>57100</v>
      </c>
      <c r="K2525" t="s">
        <v>57101</v>
      </c>
      <c r="L2525" t="s">
        <v>57102</v>
      </c>
      <c r="M2525" t="s">
        <v>57103</v>
      </c>
      <c r="N2525" t="s">
        <v>57104</v>
      </c>
      <c r="O2525">
        <f>-480.855746693705 -28.3286451359859 -595.382230960724</f>
        <v>-1104.5666227904148</v>
      </c>
      <c r="P2525" t="s">
        <v>57105</v>
      </c>
      <c r="Q2525" t="s">
        <v>57106</v>
      </c>
      <c r="R2525" t="s">
        <v>57107</v>
      </c>
      <c r="S2525" t="s">
        <v>57108</v>
      </c>
      <c r="T2525" t="s">
        <v>57109</v>
      </c>
      <c r="U2525" t="s">
        <v>57110</v>
      </c>
      <c r="V2525" t="s">
        <v>57111</v>
      </c>
      <c r="W2525" t="s">
        <v>57112</v>
      </c>
      <c r="X2525" t="s">
        <v>57113</v>
      </c>
      <c r="Y2525" t="s">
        <v>57114</v>
      </c>
    </row>
    <row r="2526" spans="1:25" x14ac:dyDescent="0.3">
      <c r="A2526">
        <v>126250</v>
      </c>
      <c r="B2526" t="s">
        <v>57115</v>
      </c>
      <c r="C2526" t="s">
        <v>57116</v>
      </c>
      <c r="D2526" t="s">
        <v>57117</v>
      </c>
      <c r="E2526" t="s">
        <v>57118</v>
      </c>
      <c r="F2526" t="s">
        <v>57119</v>
      </c>
      <c r="G2526" t="s">
        <v>57120</v>
      </c>
      <c r="H2526" t="s">
        <v>57121</v>
      </c>
      <c r="I2526" t="s">
        <v>57122</v>
      </c>
      <c r="J2526" t="s">
        <v>57123</v>
      </c>
      <c r="K2526" t="s">
        <v>57124</v>
      </c>
      <c r="L2526" t="s">
        <v>57125</v>
      </c>
      <c r="M2526" t="s">
        <v>57126</v>
      </c>
      <c r="N2526" t="s">
        <v>57127</v>
      </c>
      <c r="O2526">
        <f>-480.433471450819 -28.154682504251 -595.803331310215</f>
        <v>-1104.3914852652849</v>
      </c>
      <c r="P2526" t="s">
        <v>57128</v>
      </c>
      <c r="Q2526" t="s">
        <v>57129</v>
      </c>
      <c r="R2526" t="s">
        <v>57130</v>
      </c>
      <c r="S2526" t="s">
        <v>57131</v>
      </c>
      <c r="T2526" t="s">
        <v>57132</v>
      </c>
      <c r="U2526" t="s">
        <v>57133</v>
      </c>
      <c r="V2526" t="s">
        <v>57134</v>
      </c>
      <c r="W2526" t="s">
        <v>57135</v>
      </c>
      <c r="X2526" t="s">
        <v>57136</v>
      </c>
      <c r="Y2526" t="s">
        <v>57137</v>
      </c>
    </row>
    <row r="2527" spans="1:25" x14ac:dyDescent="0.3">
      <c r="A2527">
        <v>126300</v>
      </c>
      <c r="B2527" t="s">
        <v>57138</v>
      </c>
      <c r="C2527" t="s">
        <v>57139</v>
      </c>
      <c r="D2527" t="s">
        <v>57140</v>
      </c>
      <c r="E2527" t="s">
        <v>57141</v>
      </c>
      <c r="F2527" t="s">
        <v>57142</v>
      </c>
      <c r="G2527" t="s">
        <v>57143</v>
      </c>
      <c r="H2527" t="s">
        <v>57144</v>
      </c>
      <c r="I2527" t="s">
        <v>57145</v>
      </c>
      <c r="J2527" t="s">
        <v>57146</v>
      </c>
      <c r="K2527" t="s">
        <v>57147</v>
      </c>
      <c r="L2527" t="s">
        <v>57148</v>
      </c>
      <c r="M2527" t="s">
        <v>57149</v>
      </c>
      <c r="N2527" t="s">
        <v>57150</v>
      </c>
      <c r="O2527">
        <f>-480.237449429569 -28.3665017062801 -596.632909364189</f>
        <v>-1105.2368605000381</v>
      </c>
      <c r="P2527" t="s">
        <v>57151</v>
      </c>
      <c r="Q2527" t="s">
        <v>57152</v>
      </c>
      <c r="R2527" t="s">
        <v>57153</v>
      </c>
      <c r="S2527" t="s">
        <v>57154</v>
      </c>
      <c r="T2527" t="s">
        <v>57155</v>
      </c>
      <c r="U2527" t="s">
        <v>57156</v>
      </c>
      <c r="V2527" t="s">
        <v>57157</v>
      </c>
      <c r="W2527" t="s">
        <v>57158</v>
      </c>
      <c r="X2527" t="s">
        <v>57159</v>
      </c>
      <c r="Y2527" t="s">
        <v>57160</v>
      </c>
    </row>
    <row r="2528" spans="1:25" x14ac:dyDescent="0.3">
      <c r="A2528">
        <v>126350</v>
      </c>
      <c r="B2528" t="s">
        <v>57161</v>
      </c>
      <c r="C2528" t="s">
        <v>57162</v>
      </c>
      <c r="D2528" t="s">
        <v>57163</v>
      </c>
      <c r="E2528" t="s">
        <v>57164</v>
      </c>
      <c r="F2528" t="s">
        <v>57165</v>
      </c>
      <c r="G2528" t="s">
        <v>57166</v>
      </c>
      <c r="H2528" t="s">
        <v>57167</v>
      </c>
      <c r="I2528" t="s">
        <v>57168</v>
      </c>
      <c r="J2528" t="s">
        <v>57169</v>
      </c>
      <c r="K2528" t="s">
        <v>57170</v>
      </c>
      <c r="L2528" t="s">
        <v>57171</v>
      </c>
      <c r="M2528" t="s">
        <v>57172</v>
      </c>
      <c r="N2528" t="s">
        <v>57173</v>
      </c>
      <c r="O2528">
        <f>-480.217247628529 -28.3479438866068 -597.715615921483</f>
        <v>-1106.2808074366189</v>
      </c>
      <c r="P2528" t="s">
        <v>57174</v>
      </c>
      <c r="Q2528" t="s">
        <v>57175</v>
      </c>
      <c r="R2528" t="s">
        <v>57176</v>
      </c>
      <c r="S2528" t="s">
        <v>57177</v>
      </c>
      <c r="T2528" t="s">
        <v>57178</v>
      </c>
      <c r="U2528" t="s">
        <v>57179</v>
      </c>
      <c r="V2528" t="s">
        <v>57180</v>
      </c>
      <c r="W2528" t="s">
        <v>57181</v>
      </c>
      <c r="X2528" t="s">
        <v>57182</v>
      </c>
      <c r="Y2528" t="s">
        <v>57183</v>
      </c>
    </row>
    <row r="2529" spans="1:25" x14ac:dyDescent="0.3">
      <c r="A2529">
        <v>126400</v>
      </c>
      <c r="B2529" t="s">
        <v>57184</v>
      </c>
      <c r="C2529" t="s">
        <v>57185</v>
      </c>
      <c r="D2529" t="s">
        <v>57186</v>
      </c>
      <c r="E2529" t="s">
        <v>57187</v>
      </c>
      <c r="F2529" t="s">
        <v>57188</v>
      </c>
      <c r="G2529" t="s">
        <v>57189</v>
      </c>
      <c r="H2529" t="s">
        <v>57190</v>
      </c>
      <c r="I2529" t="s">
        <v>57191</v>
      </c>
      <c r="J2529" t="s">
        <v>57192</v>
      </c>
      <c r="K2529" t="s">
        <v>57193</v>
      </c>
      <c r="L2529" t="s">
        <v>57194</v>
      </c>
      <c r="M2529" t="s">
        <v>57195</v>
      </c>
      <c r="N2529" t="s">
        <v>57196</v>
      </c>
      <c r="O2529">
        <f>-480.262527139387 -28.219532200156 -598.197340510502</f>
        <v>-1106.679399850045</v>
      </c>
      <c r="P2529" t="s">
        <v>57197</v>
      </c>
      <c r="Q2529" t="s">
        <v>57198</v>
      </c>
      <c r="R2529" t="s">
        <v>57199</v>
      </c>
      <c r="S2529" t="s">
        <v>57200</v>
      </c>
      <c r="T2529" t="s">
        <v>57201</v>
      </c>
      <c r="U2529" t="s">
        <v>57202</v>
      </c>
      <c r="V2529" t="s">
        <v>57203</v>
      </c>
      <c r="W2529" t="s">
        <v>57204</v>
      </c>
      <c r="X2529" t="s">
        <v>57205</v>
      </c>
      <c r="Y2529" t="s">
        <v>57206</v>
      </c>
    </row>
    <row r="2530" spans="1:25" x14ac:dyDescent="0.3">
      <c r="A2530">
        <v>126450</v>
      </c>
      <c r="B2530" t="s">
        <v>57207</v>
      </c>
      <c r="C2530" t="s">
        <v>57208</v>
      </c>
      <c r="D2530" t="s">
        <v>57209</v>
      </c>
      <c r="E2530" t="s">
        <v>57210</v>
      </c>
      <c r="F2530" t="s">
        <v>57211</v>
      </c>
      <c r="G2530" t="s">
        <v>57212</v>
      </c>
      <c r="H2530" t="s">
        <v>57213</v>
      </c>
      <c r="I2530" t="s">
        <v>57214</v>
      </c>
      <c r="J2530" t="s">
        <v>57215</v>
      </c>
      <c r="K2530" t="s">
        <v>57216</v>
      </c>
      <c r="L2530" t="s">
        <v>57217</v>
      </c>
      <c r="M2530" t="s">
        <v>57218</v>
      </c>
      <c r="N2530" t="s">
        <v>57219</v>
      </c>
      <c r="O2530">
        <f>-480.335572440297 -27.9003429113575 -598.717329464361</f>
        <v>-1106.9532448160155</v>
      </c>
      <c r="P2530" t="s">
        <v>57220</v>
      </c>
      <c r="Q2530" t="s">
        <v>57221</v>
      </c>
      <c r="R2530" t="s">
        <v>57222</v>
      </c>
      <c r="S2530" t="s">
        <v>57223</v>
      </c>
      <c r="T2530" t="s">
        <v>57224</v>
      </c>
      <c r="U2530" t="s">
        <v>57225</v>
      </c>
      <c r="V2530" t="s">
        <v>57226</v>
      </c>
      <c r="W2530" t="s">
        <v>57227</v>
      </c>
      <c r="X2530" t="s">
        <v>57228</v>
      </c>
      <c r="Y2530" t="s">
        <v>57229</v>
      </c>
    </row>
    <row r="2531" spans="1:25" x14ac:dyDescent="0.3">
      <c r="A2531">
        <v>126500</v>
      </c>
      <c r="B2531" t="s">
        <v>57230</v>
      </c>
      <c r="C2531" t="s">
        <v>57231</v>
      </c>
      <c r="D2531" t="s">
        <v>57232</v>
      </c>
      <c r="E2531" t="s">
        <v>57233</v>
      </c>
      <c r="F2531" t="s">
        <v>57234</v>
      </c>
      <c r="G2531" t="s">
        <v>57235</v>
      </c>
      <c r="H2531" t="s">
        <v>57236</v>
      </c>
      <c r="I2531" t="s">
        <v>57237</v>
      </c>
      <c r="J2531" t="s">
        <v>57238</v>
      </c>
      <c r="K2531" t="s">
        <v>57239</v>
      </c>
      <c r="L2531" t="s">
        <v>57240</v>
      </c>
      <c r="M2531" t="s">
        <v>57241</v>
      </c>
      <c r="N2531" t="s">
        <v>57242</v>
      </c>
      <c r="O2531">
        <f>-480.685969753296 -27.6267101285134 -598.937800838062</f>
        <v>-1107.2504807198713</v>
      </c>
      <c r="P2531" t="s">
        <v>57243</v>
      </c>
      <c r="Q2531" t="s">
        <v>57244</v>
      </c>
      <c r="R2531" t="s">
        <v>57245</v>
      </c>
      <c r="S2531" t="s">
        <v>57246</v>
      </c>
      <c r="T2531" t="s">
        <v>57247</v>
      </c>
      <c r="U2531" t="s">
        <v>57248</v>
      </c>
      <c r="V2531" t="s">
        <v>57249</v>
      </c>
      <c r="W2531" t="s">
        <v>57250</v>
      </c>
      <c r="X2531" t="s">
        <v>57251</v>
      </c>
      <c r="Y2531" t="s">
        <v>57252</v>
      </c>
    </row>
    <row r="2532" spans="1:25" x14ac:dyDescent="0.3">
      <c r="A2532">
        <v>126550</v>
      </c>
      <c r="B2532" t="s">
        <v>57253</v>
      </c>
      <c r="C2532" t="s">
        <v>57254</v>
      </c>
      <c r="D2532" t="s">
        <v>57255</v>
      </c>
      <c r="E2532" t="s">
        <v>57256</v>
      </c>
      <c r="F2532" t="s">
        <v>57257</v>
      </c>
      <c r="G2532" t="s">
        <v>57258</v>
      </c>
      <c r="H2532" t="s">
        <v>57259</v>
      </c>
      <c r="I2532" t="s">
        <v>57260</v>
      </c>
      <c r="J2532" t="s">
        <v>57261</v>
      </c>
      <c r="K2532" t="s">
        <v>57262</v>
      </c>
      <c r="L2532" t="s">
        <v>57263</v>
      </c>
      <c r="M2532" t="s">
        <v>57264</v>
      </c>
      <c r="N2532" t="s">
        <v>57265</v>
      </c>
      <c r="O2532">
        <f>-481.118371165344 -27.2488279484517 -599.135836953425</f>
        <v>-1107.5030360672208</v>
      </c>
      <c r="P2532" t="s">
        <v>57266</v>
      </c>
      <c r="Q2532" t="s">
        <v>57267</v>
      </c>
      <c r="R2532" t="s">
        <v>57268</v>
      </c>
      <c r="S2532" t="s">
        <v>57269</v>
      </c>
      <c r="T2532" t="s">
        <v>57270</v>
      </c>
      <c r="U2532" t="s">
        <v>57271</v>
      </c>
      <c r="V2532" t="s">
        <v>57272</v>
      </c>
      <c r="W2532" t="s">
        <v>57273</v>
      </c>
      <c r="X2532" t="s">
        <v>57274</v>
      </c>
      <c r="Y2532" t="s">
        <v>57275</v>
      </c>
    </row>
    <row r="2533" spans="1:25" x14ac:dyDescent="0.3">
      <c r="A2533">
        <v>126600</v>
      </c>
      <c r="B2533" t="s">
        <v>57276</v>
      </c>
      <c r="C2533" t="s">
        <v>57277</v>
      </c>
      <c r="D2533" t="s">
        <v>57278</v>
      </c>
      <c r="E2533" t="s">
        <v>57279</v>
      </c>
      <c r="F2533" t="s">
        <v>57280</v>
      </c>
      <c r="G2533" t="s">
        <v>57281</v>
      </c>
      <c r="H2533" t="s">
        <v>57282</v>
      </c>
      <c r="I2533" t="s">
        <v>57283</v>
      </c>
      <c r="J2533" t="s">
        <v>57284</v>
      </c>
      <c r="K2533" t="s">
        <v>57285</v>
      </c>
      <c r="L2533" t="s">
        <v>57286</v>
      </c>
      <c r="M2533" t="s">
        <v>57287</v>
      </c>
      <c r="N2533" t="s">
        <v>57288</v>
      </c>
      <c r="O2533">
        <f>-481.843521643887 -26.4268640534528 -599.739881791095</f>
        <v>-1108.0102674884347</v>
      </c>
      <c r="P2533" t="s">
        <v>57289</v>
      </c>
      <c r="Q2533" t="s">
        <v>57290</v>
      </c>
      <c r="R2533" t="s">
        <v>57291</v>
      </c>
      <c r="S2533" t="s">
        <v>57292</v>
      </c>
      <c r="T2533" t="s">
        <v>57293</v>
      </c>
      <c r="U2533" t="s">
        <v>57294</v>
      </c>
      <c r="V2533" t="s">
        <v>57295</v>
      </c>
      <c r="W2533" t="s">
        <v>57296</v>
      </c>
      <c r="X2533" t="s">
        <v>57297</v>
      </c>
      <c r="Y2533" t="s">
        <v>57298</v>
      </c>
    </row>
    <row r="2534" spans="1:25" x14ac:dyDescent="0.3">
      <c r="A2534">
        <v>126650</v>
      </c>
      <c r="B2534" t="s">
        <v>57299</v>
      </c>
      <c r="C2534" t="s">
        <v>57300</v>
      </c>
      <c r="D2534" t="s">
        <v>57301</v>
      </c>
      <c r="E2534" t="s">
        <v>57302</v>
      </c>
      <c r="F2534" t="s">
        <v>57303</v>
      </c>
      <c r="G2534" t="s">
        <v>57304</v>
      </c>
      <c r="H2534" t="s">
        <v>57305</v>
      </c>
      <c r="I2534" t="s">
        <v>57306</v>
      </c>
      <c r="J2534" t="s">
        <v>57307</v>
      </c>
      <c r="K2534" t="s">
        <v>57308</v>
      </c>
      <c r="L2534" t="s">
        <v>57309</v>
      </c>
      <c r="M2534" t="s">
        <v>57310</v>
      </c>
      <c r="N2534" t="s">
        <v>57311</v>
      </c>
      <c r="O2534">
        <f>-482.03587749385 -25.8206823525843 -600.136250357418</f>
        <v>-1107.9928102038523</v>
      </c>
      <c r="P2534" t="s">
        <v>57312</v>
      </c>
      <c r="Q2534" t="s">
        <v>57313</v>
      </c>
      <c r="R2534" t="s">
        <v>57314</v>
      </c>
      <c r="S2534" t="s">
        <v>57315</v>
      </c>
      <c r="T2534" t="s">
        <v>57316</v>
      </c>
      <c r="U2534" t="s">
        <v>57317</v>
      </c>
      <c r="V2534" t="s">
        <v>57318</v>
      </c>
      <c r="W2534" t="s">
        <v>57319</v>
      </c>
      <c r="X2534" t="s">
        <v>57320</v>
      </c>
      <c r="Y2534" t="s">
        <v>57321</v>
      </c>
    </row>
    <row r="2535" spans="1:25" x14ac:dyDescent="0.3">
      <c r="A2535">
        <v>126700</v>
      </c>
      <c r="B2535" t="s">
        <v>57322</v>
      </c>
      <c r="C2535" t="s">
        <v>57323</v>
      </c>
      <c r="D2535" t="s">
        <v>57324</v>
      </c>
      <c r="E2535" t="s">
        <v>57325</v>
      </c>
      <c r="F2535" t="s">
        <v>57326</v>
      </c>
      <c r="G2535" t="s">
        <v>57327</v>
      </c>
      <c r="H2535" t="s">
        <v>57328</v>
      </c>
      <c r="I2535" t="s">
        <v>57329</v>
      </c>
      <c r="J2535" t="s">
        <v>57330</v>
      </c>
      <c r="K2535" t="s">
        <v>57331</v>
      </c>
      <c r="L2535" t="s">
        <v>57332</v>
      </c>
      <c r="M2535" t="s">
        <v>57333</v>
      </c>
      <c r="N2535" t="s">
        <v>57334</v>
      </c>
      <c r="O2535">
        <f>-482.325845884918 -24.5867389541315 -600.836912661679</f>
        <v>-1107.7494975007285</v>
      </c>
      <c r="P2535" t="s">
        <v>57335</v>
      </c>
      <c r="Q2535" t="s">
        <v>57336</v>
      </c>
      <c r="R2535" t="s">
        <v>57337</v>
      </c>
      <c r="S2535" t="s">
        <v>57338</v>
      </c>
      <c r="T2535" t="s">
        <v>57339</v>
      </c>
      <c r="U2535" t="s">
        <v>57340</v>
      </c>
      <c r="V2535" t="s">
        <v>57341</v>
      </c>
      <c r="W2535" t="s">
        <v>57342</v>
      </c>
      <c r="X2535" t="s">
        <v>57343</v>
      </c>
      <c r="Y2535" t="s">
        <v>57344</v>
      </c>
    </row>
    <row r="2536" spans="1:25" x14ac:dyDescent="0.3">
      <c r="A2536">
        <v>126750</v>
      </c>
      <c r="B2536" t="s">
        <v>57345</v>
      </c>
      <c r="C2536" t="s">
        <v>57346</v>
      </c>
      <c r="D2536" t="s">
        <v>57347</v>
      </c>
      <c r="E2536" t="s">
        <v>57348</v>
      </c>
      <c r="F2536" t="s">
        <v>57349</v>
      </c>
      <c r="G2536" t="s">
        <v>57350</v>
      </c>
      <c r="H2536" t="s">
        <v>57351</v>
      </c>
      <c r="I2536" t="s">
        <v>57352</v>
      </c>
      <c r="J2536" t="s">
        <v>57353</v>
      </c>
      <c r="K2536" t="s">
        <v>57354</v>
      </c>
      <c r="L2536" t="s">
        <v>57355</v>
      </c>
      <c r="M2536" t="s">
        <v>57356</v>
      </c>
      <c r="N2536" t="s">
        <v>57357</v>
      </c>
      <c r="O2536">
        <f>-482.258393043657 -23.6335949865199 -601.293715289175</f>
        <v>-1107.1857033193519</v>
      </c>
      <c r="P2536" t="s">
        <v>57358</v>
      </c>
      <c r="Q2536" t="s">
        <v>57359</v>
      </c>
      <c r="R2536" t="s">
        <v>57360</v>
      </c>
      <c r="S2536" t="s">
        <v>57361</v>
      </c>
      <c r="T2536" t="s">
        <v>57362</v>
      </c>
      <c r="U2536" t="s">
        <v>57363</v>
      </c>
      <c r="V2536" t="s">
        <v>57364</v>
      </c>
      <c r="W2536" t="s">
        <v>57365</v>
      </c>
      <c r="X2536" t="s">
        <v>57366</v>
      </c>
      <c r="Y2536" t="s">
        <v>57367</v>
      </c>
    </row>
    <row r="2537" spans="1:25" x14ac:dyDescent="0.3">
      <c r="A2537">
        <v>126800</v>
      </c>
      <c r="B2537" t="s">
        <v>57368</v>
      </c>
      <c r="C2537" t="s">
        <v>57369</v>
      </c>
      <c r="D2537" t="s">
        <v>57370</v>
      </c>
      <c r="E2537" t="s">
        <v>57371</v>
      </c>
      <c r="F2537" t="s">
        <v>57372</v>
      </c>
      <c r="G2537" t="s">
        <v>57373</v>
      </c>
      <c r="H2537" t="s">
        <v>57374</v>
      </c>
      <c r="I2537" t="s">
        <v>57375</v>
      </c>
      <c r="J2537" t="s">
        <v>57376</v>
      </c>
      <c r="K2537" t="s">
        <v>57377</v>
      </c>
      <c r="L2537" t="s">
        <v>57378</v>
      </c>
      <c r="M2537" t="s">
        <v>57379</v>
      </c>
      <c r="N2537" t="s">
        <v>57380</v>
      </c>
      <c r="O2537">
        <f>-481.942700831643 -23.1031796869652 -601.51294045774</f>
        <v>-1106.5588209763482</v>
      </c>
      <c r="P2537" t="s">
        <v>57381</v>
      </c>
      <c r="Q2537" t="s">
        <v>57382</v>
      </c>
      <c r="R2537" t="s">
        <v>57383</v>
      </c>
      <c r="S2537" t="s">
        <v>57384</v>
      </c>
      <c r="T2537" t="s">
        <v>57385</v>
      </c>
      <c r="U2537" t="s">
        <v>57386</v>
      </c>
      <c r="V2537" t="s">
        <v>57387</v>
      </c>
      <c r="W2537" t="s">
        <v>57388</v>
      </c>
      <c r="X2537" t="s">
        <v>57389</v>
      </c>
      <c r="Y2537" t="s">
        <v>57390</v>
      </c>
    </row>
    <row r="2538" spans="1:25" x14ac:dyDescent="0.3">
      <c r="A2538">
        <v>126850</v>
      </c>
      <c r="B2538" t="s">
        <v>57391</v>
      </c>
      <c r="C2538" t="s">
        <v>57392</v>
      </c>
      <c r="D2538" t="s">
        <v>57393</v>
      </c>
      <c r="E2538" t="s">
        <v>57394</v>
      </c>
      <c r="F2538" t="s">
        <v>57395</v>
      </c>
      <c r="G2538" t="s">
        <v>57396</v>
      </c>
      <c r="H2538" t="s">
        <v>57397</v>
      </c>
      <c r="I2538" t="s">
        <v>57398</v>
      </c>
      <c r="J2538" t="s">
        <v>57399</v>
      </c>
      <c r="K2538" t="s">
        <v>57400</v>
      </c>
      <c r="L2538" t="s">
        <v>57401</v>
      </c>
      <c r="M2538" t="s">
        <v>57402</v>
      </c>
      <c r="N2538" t="s">
        <v>57403</v>
      </c>
      <c r="O2538">
        <f>-481.793546828682 -22.3389468325888 -602.042394514856</f>
        <v>-1106.1748881761268</v>
      </c>
      <c r="P2538" t="s">
        <v>57404</v>
      </c>
      <c r="Q2538" t="s">
        <v>57405</v>
      </c>
      <c r="R2538" t="s">
        <v>57406</v>
      </c>
      <c r="S2538" t="s">
        <v>57407</v>
      </c>
      <c r="T2538" t="s">
        <v>57408</v>
      </c>
      <c r="U2538" t="s">
        <v>57409</v>
      </c>
      <c r="V2538" t="s">
        <v>57410</v>
      </c>
      <c r="W2538" t="s">
        <v>57411</v>
      </c>
      <c r="X2538" t="s">
        <v>57412</v>
      </c>
      <c r="Y2538" t="s">
        <v>57413</v>
      </c>
    </row>
    <row r="2539" spans="1:25" x14ac:dyDescent="0.3">
      <c r="A2539">
        <v>126900</v>
      </c>
      <c r="B2539" t="s">
        <v>57414</v>
      </c>
      <c r="C2539" t="s">
        <v>57415</v>
      </c>
      <c r="D2539" t="s">
        <v>57416</v>
      </c>
      <c r="E2539" t="s">
        <v>57417</v>
      </c>
      <c r="F2539" t="s">
        <v>57418</v>
      </c>
      <c r="G2539" t="s">
        <v>57419</v>
      </c>
      <c r="H2539" t="s">
        <v>57420</v>
      </c>
      <c r="I2539" t="s">
        <v>57421</v>
      </c>
      <c r="J2539" t="s">
        <v>57422</v>
      </c>
      <c r="K2539" t="s">
        <v>57423</v>
      </c>
      <c r="L2539" t="s">
        <v>57424</v>
      </c>
      <c r="M2539" t="s">
        <v>57425</v>
      </c>
      <c r="N2539" t="s">
        <v>57426</v>
      </c>
      <c r="O2539">
        <f>-481.98160994855 -22.1445660910024 -602.272956950608</f>
        <v>-1106.3991329901603</v>
      </c>
      <c r="P2539" t="s">
        <v>57427</v>
      </c>
      <c r="Q2539" t="s">
        <v>57428</v>
      </c>
      <c r="R2539" t="s">
        <v>57429</v>
      </c>
      <c r="S2539" t="s">
        <v>57430</v>
      </c>
      <c r="T2539" t="s">
        <v>57431</v>
      </c>
      <c r="U2539" t="s">
        <v>57432</v>
      </c>
      <c r="V2539" t="s">
        <v>57433</v>
      </c>
      <c r="W2539" t="s">
        <v>57434</v>
      </c>
      <c r="X2539" t="s">
        <v>57435</v>
      </c>
      <c r="Y2539" t="s">
        <v>57436</v>
      </c>
    </row>
    <row r="2540" spans="1:25" x14ac:dyDescent="0.3">
      <c r="A2540">
        <v>126950</v>
      </c>
      <c r="B2540" t="s">
        <v>57437</v>
      </c>
      <c r="C2540" t="s">
        <v>57438</v>
      </c>
      <c r="D2540" t="s">
        <v>57439</v>
      </c>
      <c r="E2540" t="s">
        <v>57440</v>
      </c>
      <c r="F2540" t="s">
        <v>57441</v>
      </c>
      <c r="G2540" t="s">
        <v>57442</v>
      </c>
      <c r="H2540" t="s">
        <v>57443</v>
      </c>
      <c r="I2540" t="s">
        <v>57444</v>
      </c>
      <c r="J2540" t="s">
        <v>57445</v>
      </c>
      <c r="K2540" t="s">
        <v>57446</v>
      </c>
      <c r="L2540" t="s">
        <v>57447</v>
      </c>
      <c r="M2540" t="s">
        <v>57448</v>
      </c>
      <c r="N2540" t="s">
        <v>57449</v>
      </c>
      <c r="O2540">
        <f>-482.470290074567 -21.7309653107336 -602.785981176277</f>
        <v>-1106.9872365615777</v>
      </c>
      <c r="P2540" t="s">
        <v>57450</v>
      </c>
      <c r="Q2540" t="s">
        <v>57451</v>
      </c>
      <c r="R2540" t="s">
        <v>57452</v>
      </c>
      <c r="S2540" t="s">
        <v>57453</v>
      </c>
      <c r="T2540" t="s">
        <v>57454</v>
      </c>
      <c r="U2540" t="s">
        <v>57455</v>
      </c>
      <c r="V2540" t="s">
        <v>57456</v>
      </c>
      <c r="W2540" t="s">
        <v>57457</v>
      </c>
      <c r="X2540" t="s">
        <v>57458</v>
      </c>
      <c r="Y2540" t="s">
        <v>57459</v>
      </c>
    </row>
    <row r="2541" spans="1:25" x14ac:dyDescent="0.3">
      <c r="A2541">
        <v>127000</v>
      </c>
      <c r="B2541" t="s">
        <v>57460</v>
      </c>
      <c r="C2541" t="s">
        <v>57461</v>
      </c>
      <c r="D2541" t="s">
        <v>57462</v>
      </c>
      <c r="E2541" t="s">
        <v>57463</v>
      </c>
      <c r="F2541" t="s">
        <v>57464</v>
      </c>
      <c r="G2541" t="s">
        <v>57465</v>
      </c>
      <c r="H2541" t="s">
        <v>57466</v>
      </c>
      <c r="I2541" t="s">
        <v>57467</v>
      </c>
      <c r="J2541" t="s">
        <v>57468</v>
      </c>
      <c r="K2541" t="s">
        <v>57469</v>
      </c>
      <c r="L2541" t="s">
        <v>57470</v>
      </c>
      <c r="M2541" t="s">
        <v>57471</v>
      </c>
      <c r="N2541" t="s">
        <v>57472</v>
      </c>
      <c r="O2541">
        <f>-482.795583498036 -21.7377798056957 -602.94855641246</f>
        <v>-1107.4819197161917</v>
      </c>
      <c r="P2541" t="s">
        <v>57473</v>
      </c>
      <c r="Q2541" t="s">
        <v>57474</v>
      </c>
      <c r="R2541" t="s">
        <v>57475</v>
      </c>
      <c r="S2541" t="s">
        <v>57476</v>
      </c>
      <c r="T2541" t="s">
        <v>57477</v>
      </c>
      <c r="U2541" t="s">
        <v>57478</v>
      </c>
      <c r="V2541" t="s">
        <v>57479</v>
      </c>
      <c r="W2541" t="s">
        <v>57480</v>
      </c>
      <c r="X2541" t="s">
        <v>57481</v>
      </c>
      <c r="Y2541" t="s">
        <v>57482</v>
      </c>
    </row>
    <row r="2542" spans="1:25" x14ac:dyDescent="0.3">
      <c r="A2542">
        <v>127050</v>
      </c>
      <c r="B2542" t="s">
        <v>57483</v>
      </c>
      <c r="C2542" t="s">
        <v>57484</v>
      </c>
      <c r="D2542" t="s">
        <v>57485</v>
      </c>
      <c r="E2542" t="s">
        <v>57486</v>
      </c>
      <c r="F2542" t="s">
        <v>57487</v>
      </c>
      <c r="G2542" t="s">
        <v>57488</v>
      </c>
      <c r="H2542" t="s">
        <v>57489</v>
      </c>
      <c r="I2542" t="s">
        <v>57490</v>
      </c>
      <c r="J2542" t="s">
        <v>57491</v>
      </c>
      <c r="K2542" t="s">
        <v>57492</v>
      </c>
      <c r="L2542" t="s">
        <v>57493</v>
      </c>
      <c r="M2542" t="s">
        <v>57494</v>
      </c>
      <c r="N2542" t="s">
        <v>57495</v>
      </c>
      <c r="O2542">
        <f>-483.132250835779 -21.7417943595956 -603.12350940916</f>
        <v>-1107.9975546045346</v>
      </c>
      <c r="P2542" t="s">
        <v>57496</v>
      </c>
      <c r="Q2542" t="s">
        <v>57497</v>
      </c>
      <c r="R2542" t="s">
        <v>57498</v>
      </c>
      <c r="S2542" t="s">
        <v>57499</v>
      </c>
      <c r="T2542" t="s">
        <v>57500</v>
      </c>
      <c r="U2542" t="s">
        <v>57501</v>
      </c>
      <c r="V2542" t="s">
        <v>57502</v>
      </c>
      <c r="W2542" t="s">
        <v>57503</v>
      </c>
      <c r="X2542" t="s">
        <v>57504</v>
      </c>
      <c r="Y2542" t="s">
        <v>57505</v>
      </c>
    </row>
    <row r="2543" spans="1:25" x14ac:dyDescent="0.3">
      <c r="A2543">
        <v>127100</v>
      </c>
      <c r="B2543" t="s">
        <v>57506</v>
      </c>
      <c r="C2543" t="s">
        <v>57507</v>
      </c>
      <c r="D2543" t="s">
        <v>57508</v>
      </c>
      <c r="E2543" t="s">
        <v>57509</v>
      </c>
      <c r="F2543" t="s">
        <v>57510</v>
      </c>
      <c r="G2543" t="s">
        <v>57511</v>
      </c>
      <c r="H2543" t="s">
        <v>57512</v>
      </c>
      <c r="I2543" t="s">
        <v>57513</v>
      </c>
      <c r="J2543" t="s">
        <v>57514</v>
      </c>
      <c r="K2543" t="s">
        <v>57515</v>
      </c>
      <c r="L2543" t="s">
        <v>57516</v>
      </c>
      <c r="M2543" t="s">
        <v>57517</v>
      </c>
      <c r="N2543" t="s">
        <v>57518</v>
      </c>
      <c r="O2543">
        <f>-484.173111819785 -22.0171767794559 -603.400897633819</f>
        <v>-1109.5911862330599</v>
      </c>
      <c r="P2543" t="s">
        <v>57519</v>
      </c>
      <c r="Q2543" t="s">
        <v>57520</v>
      </c>
      <c r="R2543" t="s">
        <v>57521</v>
      </c>
      <c r="S2543" t="s">
        <v>57522</v>
      </c>
      <c r="T2543" t="s">
        <v>57523</v>
      </c>
      <c r="U2543" t="s">
        <v>57524</v>
      </c>
      <c r="V2543" t="s">
        <v>57525</v>
      </c>
      <c r="W2543" t="s">
        <v>57526</v>
      </c>
      <c r="X2543" t="s">
        <v>57527</v>
      </c>
      <c r="Y2543" t="s">
        <v>57528</v>
      </c>
    </row>
    <row r="2544" spans="1:25" x14ac:dyDescent="0.3">
      <c r="A2544">
        <v>127150</v>
      </c>
      <c r="B2544" t="s">
        <v>57529</v>
      </c>
      <c r="C2544" t="s">
        <v>57530</v>
      </c>
      <c r="D2544" t="s">
        <v>57531</v>
      </c>
      <c r="E2544" t="s">
        <v>57532</v>
      </c>
      <c r="F2544" t="s">
        <v>57533</v>
      </c>
      <c r="G2544" t="s">
        <v>57534</v>
      </c>
      <c r="H2544" t="s">
        <v>57535</v>
      </c>
      <c r="I2544" t="s">
        <v>57536</v>
      </c>
      <c r="J2544" t="s">
        <v>57537</v>
      </c>
      <c r="K2544" t="s">
        <v>57538</v>
      </c>
      <c r="L2544" t="s">
        <v>57539</v>
      </c>
      <c r="M2544" t="s">
        <v>57540</v>
      </c>
      <c r="N2544" t="s">
        <v>57541</v>
      </c>
      <c r="O2544">
        <f>-485.600718138923 -23.0111152430354 -603.535679080713</f>
        <v>-1112.1475124626713</v>
      </c>
      <c r="P2544" t="s">
        <v>57542</v>
      </c>
      <c r="Q2544" t="s">
        <v>57543</v>
      </c>
      <c r="R2544" t="s">
        <v>57544</v>
      </c>
      <c r="S2544" t="s">
        <v>57545</v>
      </c>
      <c r="T2544" t="s">
        <v>57546</v>
      </c>
      <c r="U2544" t="s">
        <v>57547</v>
      </c>
      <c r="V2544" t="s">
        <v>57548</v>
      </c>
      <c r="W2544" t="s">
        <v>57549</v>
      </c>
      <c r="X2544" t="s">
        <v>57550</v>
      </c>
      <c r="Y2544" t="s">
        <v>57551</v>
      </c>
    </row>
    <row r="2545" spans="1:25" x14ac:dyDescent="0.3">
      <c r="A2545">
        <v>127200</v>
      </c>
      <c r="B2545" t="s">
        <v>57552</v>
      </c>
      <c r="C2545" t="s">
        <v>57553</v>
      </c>
      <c r="D2545" t="s">
        <v>57554</v>
      </c>
      <c r="E2545" t="s">
        <v>57555</v>
      </c>
      <c r="F2545" t="s">
        <v>57556</v>
      </c>
      <c r="G2545" t="s">
        <v>57557</v>
      </c>
      <c r="H2545" t="s">
        <v>57558</v>
      </c>
      <c r="I2545" t="s">
        <v>57559</v>
      </c>
      <c r="J2545" t="s">
        <v>57560</v>
      </c>
      <c r="K2545" t="s">
        <v>57561</v>
      </c>
      <c r="L2545" t="s">
        <v>57562</v>
      </c>
      <c r="M2545" t="s">
        <v>57563</v>
      </c>
      <c r="N2545" t="s">
        <v>57564</v>
      </c>
      <c r="O2545">
        <f>-486.408455672131 -23.2264754712994 -603.728598998331</f>
        <v>-1113.3635301417614</v>
      </c>
      <c r="P2545" t="s">
        <v>57565</v>
      </c>
      <c r="Q2545" t="s">
        <v>57566</v>
      </c>
      <c r="R2545" t="s">
        <v>57567</v>
      </c>
      <c r="S2545" t="s">
        <v>57568</v>
      </c>
      <c r="T2545" t="s">
        <v>57569</v>
      </c>
      <c r="U2545" t="s">
        <v>57570</v>
      </c>
      <c r="V2545" t="s">
        <v>57571</v>
      </c>
      <c r="W2545" t="s">
        <v>57572</v>
      </c>
      <c r="X2545" t="s">
        <v>57573</v>
      </c>
      <c r="Y2545" t="s">
        <v>57574</v>
      </c>
    </row>
    <row r="2546" spans="1:25" x14ac:dyDescent="0.3">
      <c r="A2546">
        <v>127250</v>
      </c>
      <c r="B2546" t="s">
        <v>57575</v>
      </c>
      <c r="C2546" t="s">
        <v>57576</v>
      </c>
      <c r="D2546" t="s">
        <v>57577</v>
      </c>
      <c r="E2546" t="s">
        <v>57578</v>
      </c>
      <c r="F2546" t="s">
        <v>57579</v>
      </c>
      <c r="G2546" t="s">
        <v>57580</v>
      </c>
      <c r="H2546" t="s">
        <v>57581</v>
      </c>
      <c r="I2546" t="s">
        <v>57582</v>
      </c>
      <c r="J2546" t="s">
        <v>57583</v>
      </c>
      <c r="K2546" t="s">
        <v>57584</v>
      </c>
      <c r="L2546" t="s">
        <v>57585</v>
      </c>
      <c r="M2546" t="s">
        <v>57586</v>
      </c>
      <c r="N2546" t="s">
        <v>57587</v>
      </c>
      <c r="O2546">
        <f>-487.765721016158 -23.9151366758663 -604.085275135732</f>
        <v>-1115.7661328277563</v>
      </c>
      <c r="P2546" t="s">
        <v>57588</v>
      </c>
      <c r="Q2546" t="s">
        <v>57589</v>
      </c>
      <c r="R2546" t="s">
        <v>57590</v>
      </c>
      <c r="S2546" t="s">
        <v>57591</v>
      </c>
      <c r="T2546" t="s">
        <v>57592</v>
      </c>
      <c r="U2546" t="s">
        <v>57593</v>
      </c>
      <c r="V2546" t="s">
        <v>57594</v>
      </c>
      <c r="W2546" t="s">
        <v>57595</v>
      </c>
      <c r="X2546" t="s">
        <v>57596</v>
      </c>
      <c r="Y2546" t="s">
        <v>57597</v>
      </c>
    </row>
    <row r="2547" spans="1:25" x14ac:dyDescent="0.3">
      <c r="A2547">
        <v>127300</v>
      </c>
      <c r="B2547" t="s">
        <v>57598</v>
      </c>
      <c r="C2547" t="s">
        <v>57599</v>
      </c>
      <c r="D2547" t="s">
        <v>57600</v>
      </c>
      <c r="E2547" t="s">
        <v>57601</v>
      </c>
      <c r="F2547" t="s">
        <v>57602</v>
      </c>
      <c r="G2547" t="s">
        <v>57603</v>
      </c>
      <c r="H2547" t="s">
        <v>57604</v>
      </c>
      <c r="I2547" t="s">
        <v>57605</v>
      </c>
      <c r="J2547" t="s">
        <v>57606</v>
      </c>
      <c r="K2547" t="s">
        <v>57607</v>
      </c>
      <c r="L2547" t="s">
        <v>57608</v>
      </c>
      <c r="M2547" t="s">
        <v>57609</v>
      </c>
      <c r="N2547" t="s">
        <v>57610</v>
      </c>
      <c r="O2547">
        <f>-488.576654954238 -24.405287310615 -604.183282507074</f>
        <v>-1117.1652247719271</v>
      </c>
      <c r="P2547" t="s">
        <v>57611</v>
      </c>
      <c r="Q2547" t="s">
        <v>57612</v>
      </c>
      <c r="R2547" t="s">
        <v>57613</v>
      </c>
      <c r="S2547" t="s">
        <v>57614</v>
      </c>
      <c r="T2547" t="s">
        <v>57615</v>
      </c>
      <c r="U2547" t="s">
        <v>57616</v>
      </c>
      <c r="V2547" t="s">
        <v>57617</v>
      </c>
      <c r="W2547" t="s">
        <v>57618</v>
      </c>
      <c r="X2547" t="s">
        <v>57619</v>
      </c>
      <c r="Y2547" t="s">
        <v>57620</v>
      </c>
    </row>
    <row r="2548" spans="1:25" x14ac:dyDescent="0.3">
      <c r="A2548">
        <v>127350</v>
      </c>
      <c r="B2548" t="s">
        <v>57621</v>
      </c>
      <c r="C2548" t="s">
        <v>57622</v>
      </c>
      <c r="D2548" t="s">
        <v>57623</v>
      </c>
      <c r="E2548" t="s">
        <v>57624</v>
      </c>
      <c r="F2548" t="s">
        <v>57625</v>
      </c>
      <c r="G2548" t="s">
        <v>57626</v>
      </c>
      <c r="H2548" t="s">
        <v>57627</v>
      </c>
      <c r="I2548" t="s">
        <v>57628</v>
      </c>
      <c r="J2548" t="s">
        <v>57629</v>
      </c>
      <c r="K2548" t="s">
        <v>57630</v>
      </c>
      <c r="L2548" t="s">
        <v>57631</v>
      </c>
      <c r="M2548" t="s">
        <v>57632</v>
      </c>
      <c r="N2548" t="s">
        <v>57633</v>
      </c>
      <c r="O2548">
        <f>-489.401273802617 -24.8500169603644 -604.229382621889</f>
        <v>-1118.4806733848704</v>
      </c>
      <c r="P2548" t="s">
        <v>57634</v>
      </c>
      <c r="Q2548" t="s">
        <v>57635</v>
      </c>
      <c r="R2548" t="s">
        <v>57636</v>
      </c>
      <c r="S2548" t="s">
        <v>57637</v>
      </c>
      <c r="T2548" t="s">
        <v>57638</v>
      </c>
      <c r="U2548" t="s">
        <v>57639</v>
      </c>
      <c r="V2548" t="s">
        <v>57640</v>
      </c>
      <c r="W2548" t="s">
        <v>57641</v>
      </c>
      <c r="X2548" t="s">
        <v>57642</v>
      </c>
      <c r="Y2548" t="s">
        <v>57643</v>
      </c>
    </row>
    <row r="2549" spans="1:25" x14ac:dyDescent="0.3">
      <c r="A2549">
        <v>127400</v>
      </c>
      <c r="B2549" t="s">
        <v>57644</v>
      </c>
      <c r="C2549" t="s">
        <v>57645</v>
      </c>
      <c r="D2549" t="s">
        <v>57646</v>
      </c>
      <c r="E2549" t="s">
        <v>57647</v>
      </c>
      <c r="F2549" t="s">
        <v>57648</v>
      </c>
      <c r="G2549" t="s">
        <v>57649</v>
      </c>
      <c r="H2549" t="s">
        <v>57650</v>
      </c>
      <c r="I2549" t="s">
        <v>57651</v>
      </c>
      <c r="J2549" t="s">
        <v>57652</v>
      </c>
      <c r="K2549" t="s">
        <v>57653</v>
      </c>
      <c r="L2549" t="s">
        <v>57654</v>
      </c>
      <c r="M2549" t="s">
        <v>57655</v>
      </c>
      <c r="N2549" t="s">
        <v>57656</v>
      </c>
      <c r="O2549">
        <f>-490.418348394017 -25.5440513978203 -604.403302289829</f>
        <v>-1120.3657020816663</v>
      </c>
      <c r="P2549" t="s">
        <v>57657</v>
      </c>
      <c r="Q2549" t="s">
        <v>57658</v>
      </c>
      <c r="R2549" t="s">
        <v>57659</v>
      </c>
      <c r="S2549" t="s">
        <v>57660</v>
      </c>
      <c r="T2549" t="s">
        <v>57661</v>
      </c>
      <c r="U2549" t="s">
        <v>57662</v>
      </c>
      <c r="V2549" t="s">
        <v>57663</v>
      </c>
      <c r="W2549" t="s">
        <v>57664</v>
      </c>
      <c r="X2549" t="s">
        <v>57665</v>
      </c>
      <c r="Y2549" t="s">
        <v>57666</v>
      </c>
    </row>
    <row r="2550" spans="1:25" x14ac:dyDescent="0.3">
      <c r="A2550">
        <v>127450</v>
      </c>
      <c r="B2550" t="s">
        <v>57667</v>
      </c>
      <c r="C2550" t="s">
        <v>57668</v>
      </c>
      <c r="D2550" t="s">
        <v>57669</v>
      </c>
      <c r="E2550" t="s">
        <v>57670</v>
      </c>
      <c r="F2550" t="s">
        <v>57671</v>
      </c>
      <c r="G2550" t="s">
        <v>57672</v>
      </c>
      <c r="H2550" t="s">
        <v>57673</v>
      </c>
      <c r="I2550" t="s">
        <v>57674</v>
      </c>
      <c r="J2550" t="s">
        <v>57675</v>
      </c>
      <c r="K2550" t="s">
        <v>57676</v>
      </c>
      <c r="L2550" t="s">
        <v>57677</v>
      </c>
      <c r="M2550" t="s">
        <v>57678</v>
      </c>
      <c r="N2550" t="s">
        <v>57679</v>
      </c>
      <c r="O2550">
        <f>-490.985748201646 -26.4128492323152 -604.498987378275</f>
        <v>-1121.8975848122363</v>
      </c>
      <c r="P2550" t="s">
        <v>57680</v>
      </c>
      <c r="Q2550" t="s">
        <v>57681</v>
      </c>
      <c r="R2550" t="s">
        <v>57682</v>
      </c>
      <c r="S2550" t="s">
        <v>57683</v>
      </c>
      <c r="T2550" t="s">
        <v>57684</v>
      </c>
      <c r="U2550" t="s">
        <v>57685</v>
      </c>
      <c r="V2550" t="s">
        <v>57686</v>
      </c>
      <c r="W2550" t="s">
        <v>57687</v>
      </c>
      <c r="X2550" t="s">
        <v>57688</v>
      </c>
      <c r="Y2550" t="s">
        <v>57689</v>
      </c>
    </row>
    <row r="2551" spans="1:25" x14ac:dyDescent="0.3">
      <c r="A2551">
        <v>127500</v>
      </c>
      <c r="B2551" t="s">
        <v>57690</v>
      </c>
      <c r="C2551" t="s">
        <v>57691</v>
      </c>
      <c r="D2551" t="s">
        <v>57692</v>
      </c>
      <c r="E2551" t="s">
        <v>57693</v>
      </c>
      <c r="F2551" t="s">
        <v>57694</v>
      </c>
      <c r="G2551" t="s">
        <v>57695</v>
      </c>
      <c r="H2551" t="s">
        <v>57696</v>
      </c>
      <c r="I2551" t="s">
        <v>57697</v>
      </c>
      <c r="J2551" t="s">
        <v>57698</v>
      </c>
      <c r="K2551" t="s">
        <v>57699</v>
      </c>
      <c r="L2551" t="s">
        <v>57700</v>
      </c>
      <c r="M2551" t="s">
        <v>57701</v>
      </c>
      <c r="N2551" t="s">
        <v>57702</v>
      </c>
      <c r="O2551">
        <f>-491.309560335132 -26.7988738000336 -604.5356740127</f>
        <v>-1122.6441081478656</v>
      </c>
      <c r="P2551" t="s">
        <v>57703</v>
      </c>
      <c r="Q2551" t="s">
        <v>57704</v>
      </c>
      <c r="R2551" t="s">
        <v>57705</v>
      </c>
      <c r="S2551" t="s">
        <v>57706</v>
      </c>
      <c r="T2551" t="s">
        <v>57707</v>
      </c>
      <c r="U2551" t="s">
        <v>57708</v>
      </c>
      <c r="V2551" t="s">
        <v>57709</v>
      </c>
      <c r="W2551" t="s">
        <v>57710</v>
      </c>
      <c r="X2551" t="s">
        <v>57711</v>
      </c>
      <c r="Y2551" t="s">
        <v>57712</v>
      </c>
    </row>
    <row r="2552" spans="1:25" x14ac:dyDescent="0.3">
      <c r="A2552">
        <v>127550</v>
      </c>
      <c r="B2552" t="s">
        <v>57713</v>
      </c>
      <c r="C2552" t="s">
        <v>57714</v>
      </c>
      <c r="D2552" t="s">
        <v>57715</v>
      </c>
      <c r="E2552" t="s">
        <v>57716</v>
      </c>
      <c r="F2552" t="s">
        <v>57717</v>
      </c>
      <c r="G2552" t="s">
        <v>57718</v>
      </c>
      <c r="H2552" t="s">
        <v>57719</v>
      </c>
      <c r="I2552" t="s">
        <v>57720</v>
      </c>
      <c r="J2552" t="s">
        <v>57721</v>
      </c>
      <c r="K2552" t="s">
        <v>57722</v>
      </c>
      <c r="L2552" t="s">
        <v>57723</v>
      </c>
      <c r="M2552" t="s">
        <v>57724</v>
      </c>
      <c r="N2552" t="s">
        <v>57725</v>
      </c>
      <c r="O2552">
        <f>-491.752621271571 -27.0647235369725 -604.60802624128</f>
        <v>-1123.4253710498233</v>
      </c>
      <c r="P2552" t="s">
        <v>57726</v>
      </c>
      <c r="Q2552" t="s">
        <v>57727</v>
      </c>
      <c r="R2552" t="s">
        <v>57728</v>
      </c>
      <c r="S2552" t="s">
        <v>57729</v>
      </c>
      <c r="T2552" t="s">
        <v>57730</v>
      </c>
      <c r="U2552" t="s">
        <v>57731</v>
      </c>
      <c r="V2552" t="s">
        <v>57732</v>
      </c>
      <c r="W2552" t="s">
        <v>57733</v>
      </c>
      <c r="X2552" t="s">
        <v>57734</v>
      </c>
      <c r="Y2552" t="s">
        <v>57735</v>
      </c>
    </row>
    <row r="2553" spans="1:25" x14ac:dyDescent="0.3">
      <c r="A2553">
        <v>127600</v>
      </c>
      <c r="B2553" t="s">
        <v>57736</v>
      </c>
      <c r="C2553" t="s">
        <v>57737</v>
      </c>
      <c r="D2553" t="s">
        <v>57738</v>
      </c>
      <c r="E2553" t="s">
        <v>57739</v>
      </c>
      <c r="F2553" t="s">
        <v>57740</v>
      </c>
      <c r="G2553" t="s">
        <v>57741</v>
      </c>
      <c r="H2553" t="s">
        <v>57742</v>
      </c>
      <c r="I2553" t="s">
        <v>57743</v>
      </c>
      <c r="J2553" t="s">
        <v>57744</v>
      </c>
      <c r="K2553" t="s">
        <v>57745</v>
      </c>
      <c r="L2553" t="s">
        <v>57746</v>
      </c>
      <c r="M2553" t="s">
        <v>57747</v>
      </c>
      <c r="N2553" t="s">
        <v>57748</v>
      </c>
      <c r="O2553">
        <f>-492.883511199648 -27.8601649459952 -604.673105540061</f>
        <v>-1125.4167816857043</v>
      </c>
      <c r="P2553" t="s">
        <v>57749</v>
      </c>
      <c r="Q2553" t="s">
        <v>57750</v>
      </c>
      <c r="R2553" t="s">
        <v>57751</v>
      </c>
      <c r="S2553" t="s">
        <v>57752</v>
      </c>
      <c r="T2553" t="s">
        <v>57753</v>
      </c>
      <c r="U2553" t="s">
        <v>57754</v>
      </c>
      <c r="V2553" t="s">
        <v>57755</v>
      </c>
      <c r="W2553" t="s">
        <v>57756</v>
      </c>
      <c r="X2553" t="s">
        <v>57757</v>
      </c>
      <c r="Y2553" t="s">
        <v>57758</v>
      </c>
    </row>
    <row r="2554" spans="1:25" x14ac:dyDescent="0.3">
      <c r="A2554">
        <v>127650</v>
      </c>
      <c r="B2554" t="s">
        <v>57759</v>
      </c>
      <c r="C2554" t="s">
        <v>57760</v>
      </c>
      <c r="D2554" t="s">
        <v>57761</v>
      </c>
      <c r="E2554" t="s">
        <v>57762</v>
      </c>
      <c r="F2554" t="s">
        <v>57763</v>
      </c>
      <c r="G2554" t="s">
        <v>57764</v>
      </c>
      <c r="H2554" t="s">
        <v>57765</v>
      </c>
      <c r="I2554" t="s">
        <v>57766</v>
      </c>
      <c r="J2554" t="s">
        <v>57767</v>
      </c>
      <c r="K2554" t="s">
        <v>57768</v>
      </c>
      <c r="L2554" t="s">
        <v>57769</v>
      </c>
      <c r="M2554" t="s">
        <v>57770</v>
      </c>
      <c r="N2554" t="s">
        <v>57771</v>
      </c>
      <c r="O2554">
        <f>-494.519199559945 -28.5398019379909 -604.780798116634</f>
        <v>-1127.83979961457</v>
      </c>
      <c r="P2554" t="s">
        <v>57772</v>
      </c>
      <c r="Q2554" t="s">
        <v>57773</v>
      </c>
      <c r="R2554" t="s">
        <v>57774</v>
      </c>
      <c r="S2554" t="s">
        <v>57775</v>
      </c>
      <c r="T2554" t="s">
        <v>57776</v>
      </c>
      <c r="U2554" t="s">
        <v>57777</v>
      </c>
      <c r="V2554" t="s">
        <v>57778</v>
      </c>
      <c r="W2554" t="s">
        <v>57779</v>
      </c>
      <c r="X2554" t="s">
        <v>57780</v>
      </c>
      <c r="Y2554" t="s">
        <v>57781</v>
      </c>
    </row>
    <row r="2555" spans="1:25" x14ac:dyDescent="0.3">
      <c r="A2555">
        <v>127700</v>
      </c>
      <c r="B2555" t="s">
        <v>57782</v>
      </c>
      <c r="C2555" t="s">
        <v>57783</v>
      </c>
      <c r="D2555" t="s">
        <v>57784</v>
      </c>
      <c r="E2555" t="s">
        <v>57785</v>
      </c>
      <c r="F2555" t="s">
        <v>57786</v>
      </c>
      <c r="G2555" t="s">
        <v>57787</v>
      </c>
      <c r="H2555" t="s">
        <v>57788</v>
      </c>
      <c r="I2555" t="s">
        <v>57789</v>
      </c>
      <c r="J2555" t="s">
        <v>57790</v>
      </c>
      <c r="K2555" t="s">
        <v>57791</v>
      </c>
      <c r="L2555" t="s">
        <v>57792</v>
      </c>
      <c r="M2555" t="s">
        <v>57793</v>
      </c>
      <c r="N2555" t="s">
        <v>57794</v>
      </c>
      <c r="O2555">
        <f>-495.271759401371 -28.6990636684318 -604.952334973611</f>
        <v>-1128.9231580434139</v>
      </c>
      <c r="P2555" t="s">
        <v>57795</v>
      </c>
      <c r="Q2555" t="s">
        <v>57796</v>
      </c>
      <c r="R2555" t="s">
        <v>57797</v>
      </c>
      <c r="S2555" t="s">
        <v>57798</v>
      </c>
      <c r="T2555" t="s">
        <v>57799</v>
      </c>
      <c r="U2555" t="s">
        <v>57800</v>
      </c>
      <c r="V2555" t="s">
        <v>57801</v>
      </c>
      <c r="W2555" t="s">
        <v>57802</v>
      </c>
      <c r="X2555" t="s">
        <v>57803</v>
      </c>
      <c r="Y2555" t="s">
        <v>57804</v>
      </c>
    </row>
    <row r="2556" spans="1:25" x14ac:dyDescent="0.3">
      <c r="A2556">
        <v>127750</v>
      </c>
      <c r="B2556" t="s">
        <v>57805</v>
      </c>
      <c r="C2556" t="s">
        <v>57806</v>
      </c>
      <c r="D2556" t="s">
        <v>57807</v>
      </c>
      <c r="E2556" t="s">
        <v>57808</v>
      </c>
      <c r="F2556" t="s">
        <v>57809</v>
      </c>
      <c r="G2556" t="s">
        <v>57810</v>
      </c>
      <c r="H2556" t="s">
        <v>57811</v>
      </c>
      <c r="I2556" t="s">
        <v>57812</v>
      </c>
      <c r="J2556" t="s">
        <v>57813</v>
      </c>
      <c r="K2556" t="s">
        <v>57814</v>
      </c>
      <c r="L2556" t="s">
        <v>57815</v>
      </c>
      <c r="M2556" t="s">
        <v>57816</v>
      </c>
      <c r="N2556" t="s">
        <v>57817</v>
      </c>
      <c r="O2556">
        <f>-496.12605952101 -29.0914628347416 -605.244381764487</f>
        <v>-1130.4619041202386</v>
      </c>
      <c r="P2556" t="s">
        <v>57818</v>
      </c>
      <c r="Q2556" t="s">
        <v>57819</v>
      </c>
      <c r="R2556" t="s">
        <v>57820</v>
      </c>
      <c r="S2556" t="s">
        <v>57821</v>
      </c>
      <c r="T2556" t="s">
        <v>57822</v>
      </c>
      <c r="U2556" t="s">
        <v>57823</v>
      </c>
      <c r="V2556" t="s">
        <v>57824</v>
      </c>
      <c r="W2556" t="s">
        <v>57825</v>
      </c>
      <c r="X2556" t="s">
        <v>57826</v>
      </c>
      <c r="Y2556" t="s">
        <v>57827</v>
      </c>
    </row>
    <row r="2557" spans="1:25" x14ac:dyDescent="0.3">
      <c r="A2557">
        <v>127800</v>
      </c>
      <c r="B2557" t="s">
        <v>57828</v>
      </c>
      <c r="C2557" t="s">
        <v>57829</v>
      </c>
      <c r="D2557" t="s">
        <v>57830</v>
      </c>
      <c r="E2557" t="s">
        <v>57831</v>
      </c>
      <c r="F2557" t="s">
        <v>57832</v>
      </c>
      <c r="G2557" t="s">
        <v>57833</v>
      </c>
      <c r="H2557" t="s">
        <v>57834</v>
      </c>
      <c r="I2557" t="s">
        <v>57835</v>
      </c>
      <c r="J2557" t="s">
        <v>57836</v>
      </c>
      <c r="K2557" t="s">
        <v>57837</v>
      </c>
      <c r="L2557" t="s">
        <v>57838</v>
      </c>
      <c r="M2557" t="s">
        <v>57839</v>
      </c>
      <c r="N2557" t="s">
        <v>57840</v>
      </c>
      <c r="O2557">
        <f>-496.427856913162 -29.2936694254504 -605.393477927493</f>
        <v>-1131.1150042661054</v>
      </c>
      <c r="P2557" t="s">
        <v>57841</v>
      </c>
      <c r="Q2557" t="s">
        <v>57842</v>
      </c>
      <c r="R2557" t="s">
        <v>57843</v>
      </c>
      <c r="S2557" t="s">
        <v>57844</v>
      </c>
      <c r="T2557" t="s">
        <v>57845</v>
      </c>
      <c r="U2557" t="s">
        <v>57846</v>
      </c>
      <c r="V2557" t="s">
        <v>57847</v>
      </c>
      <c r="W2557" t="s">
        <v>57848</v>
      </c>
      <c r="X2557" t="s">
        <v>57849</v>
      </c>
      <c r="Y2557" t="s">
        <v>57850</v>
      </c>
    </row>
    <row r="2558" spans="1:25" x14ac:dyDescent="0.3">
      <c r="A2558">
        <v>127850</v>
      </c>
      <c r="B2558" t="s">
        <v>57851</v>
      </c>
      <c r="C2558" t="s">
        <v>57852</v>
      </c>
      <c r="D2558" t="s">
        <v>57853</v>
      </c>
      <c r="E2558" t="s">
        <v>57854</v>
      </c>
      <c r="F2558" t="s">
        <v>57855</v>
      </c>
      <c r="G2558" t="s">
        <v>57856</v>
      </c>
      <c r="H2558" t="s">
        <v>57857</v>
      </c>
      <c r="I2558" t="s">
        <v>57858</v>
      </c>
      <c r="J2558" t="s">
        <v>57859</v>
      </c>
      <c r="K2558" t="s">
        <v>57860</v>
      </c>
      <c r="L2558" t="s">
        <v>57861</v>
      </c>
      <c r="M2558" t="s">
        <v>57862</v>
      </c>
      <c r="N2558" t="s">
        <v>57863</v>
      </c>
      <c r="O2558">
        <f>-496.664534088743 -29.5040117125423 -605.604764072156</f>
        <v>-1131.7733098734411</v>
      </c>
      <c r="P2558" t="s">
        <v>57864</v>
      </c>
      <c r="Q2558" t="s">
        <v>57865</v>
      </c>
      <c r="R2558" t="s">
        <v>57866</v>
      </c>
      <c r="S2558" t="s">
        <v>57867</v>
      </c>
      <c r="T2558" t="s">
        <v>57868</v>
      </c>
      <c r="U2558" t="s">
        <v>57869</v>
      </c>
      <c r="V2558" t="s">
        <v>57870</v>
      </c>
      <c r="W2558" t="s">
        <v>57871</v>
      </c>
      <c r="X2558" t="s">
        <v>57872</v>
      </c>
      <c r="Y2558" t="s">
        <v>57873</v>
      </c>
    </row>
    <row r="2559" spans="1:25" x14ac:dyDescent="0.3">
      <c r="A2559">
        <v>127900</v>
      </c>
      <c r="B2559" t="s">
        <v>57874</v>
      </c>
      <c r="C2559" t="s">
        <v>57875</v>
      </c>
      <c r="D2559" t="s">
        <v>57876</v>
      </c>
      <c r="E2559" t="s">
        <v>57877</v>
      </c>
      <c r="F2559" t="s">
        <v>57878</v>
      </c>
      <c r="G2559" t="s">
        <v>57879</v>
      </c>
      <c r="H2559" t="s">
        <v>57880</v>
      </c>
      <c r="I2559" t="s">
        <v>57881</v>
      </c>
      <c r="J2559" t="s">
        <v>57882</v>
      </c>
      <c r="K2559" t="s">
        <v>57883</v>
      </c>
      <c r="L2559" t="s">
        <v>57884</v>
      </c>
      <c r="M2559" t="s">
        <v>57885</v>
      </c>
      <c r="N2559" t="s">
        <v>57886</v>
      </c>
      <c r="O2559">
        <f>-496.574213364425 -29.725980392112 -605.668601363686</f>
        <v>-1131.9687951202231</v>
      </c>
      <c r="P2559" t="s">
        <v>57887</v>
      </c>
      <c r="Q2559" t="s">
        <v>57888</v>
      </c>
      <c r="R2559" t="s">
        <v>57889</v>
      </c>
      <c r="S2559" t="s">
        <v>57890</v>
      </c>
      <c r="T2559" t="s">
        <v>57891</v>
      </c>
      <c r="U2559" t="s">
        <v>57892</v>
      </c>
      <c r="V2559" t="s">
        <v>57893</v>
      </c>
      <c r="W2559" t="s">
        <v>57894</v>
      </c>
      <c r="X2559" t="s">
        <v>57895</v>
      </c>
      <c r="Y2559" t="s">
        <v>57896</v>
      </c>
    </row>
    <row r="2560" spans="1:25" x14ac:dyDescent="0.3">
      <c r="A2560">
        <v>127950</v>
      </c>
      <c r="B2560" t="s">
        <v>57897</v>
      </c>
      <c r="C2560" t="s">
        <v>57898</v>
      </c>
      <c r="D2560" t="s">
        <v>57899</v>
      </c>
      <c r="E2560" t="s">
        <v>57900</v>
      </c>
      <c r="F2560" t="s">
        <v>57901</v>
      </c>
      <c r="G2560" t="s">
        <v>57902</v>
      </c>
      <c r="H2560" t="s">
        <v>57903</v>
      </c>
      <c r="I2560" t="s">
        <v>57904</v>
      </c>
      <c r="J2560" t="s">
        <v>57905</v>
      </c>
      <c r="K2560" t="s">
        <v>57906</v>
      </c>
      <c r="L2560" t="s">
        <v>57907</v>
      </c>
      <c r="M2560" t="s">
        <v>57908</v>
      </c>
      <c r="N2560" t="s">
        <v>57909</v>
      </c>
      <c r="O2560">
        <f>-496.636008248167 -30.049931954153 -605.696898608507</f>
        <v>-1132.382838810827</v>
      </c>
      <c r="P2560" t="s">
        <v>57910</v>
      </c>
      <c r="Q2560" t="s">
        <v>57911</v>
      </c>
      <c r="R2560" t="s">
        <v>57912</v>
      </c>
      <c r="S2560" t="s">
        <v>57913</v>
      </c>
      <c r="T2560" t="s">
        <v>57914</v>
      </c>
      <c r="U2560" t="s">
        <v>57915</v>
      </c>
      <c r="V2560" t="s">
        <v>57916</v>
      </c>
      <c r="W2560" t="s">
        <v>57917</v>
      </c>
      <c r="X2560" t="s">
        <v>57918</v>
      </c>
      <c r="Y2560" t="s">
        <v>57919</v>
      </c>
    </row>
    <row r="2561" spans="1:25" x14ac:dyDescent="0.3">
      <c r="A2561">
        <v>128000</v>
      </c>
      <c r="B2561" t="s">
        <v>57920</v>
      </c>
      <c r="C2561" t="s">
        <v>57921</v>
      </c>
      <c r="D2561" t="s">
        <v>57922</v>
      </c>
      <c r="E2561" t="s">
        <v>57923</v>
      </c>
      <c r="F2561" t="s">
        <v>57924</v>
      </c>
      <c r="G2561" t="s">
        <v>57925</v>
      </c>
      <c r="H2561" t="s">
        <v>57926</v>
      </c>
      <c r="I2561" t="s">
        <v>57927</v>
      </c>
      <c r="J2561" t="s">
        <v>57928</v>
      </c>
      <c r="K2561" t="s">
        <v>57929</v>
      </c>
      <c r="L2561" t="s">
        <v>57930</v>
      </c>
      <c r="M2561" t="s">
        <v>57931</v>
      </c>
      <c r="N2561" t="s">
        <v>57932</v>
      </c>
      <c r="O2561">
        <f>-496.652237182587 -30.9590419621163 -605.403384699115</f>
        <v>-1133.0146638438182</v>
      </c>
      <c r="P2561" t="s">
        <v>57933</v>
      </c>
      <c r="Q2561" t="s">
        <v>57934</v>
      </c>
      <c r="R2561" t="s">
        <v>57935</v>
      </c>
      <c r="S2561" t="s">
        <v>57936</v>
      </c>
      <c r="T2561" t="s">
        <v>57937</v>
      </c>
      <c r="U2561" t="s">
        <v>57938</v>
      </c>
      <c r="V2561" t="s">
        <v>57939</v>
      </c>
      <c r="W2561" t="s">
        <v>57940</v>
      </c>
      <c r="X2561" t="s">
        <v>57941</v>
      </c>
      <c r="Y2561" t="s">
        <v>57942</v>
      </c>
    </row>
    <row r="2562" spans="1:25" x14ac:dyDescent="0.3">
      <c r="A2562">
        <v>128050</v>
      </c>
      <c r="B2562" t="s">
        <v>57943</v>
      </c>
      <c r="C2562" t="s">
        <v>57944</v>
      </c>
      <c r="D2562" t="s">
        <v>57945</v>
      </c>
      <c r="E2562" t="s">
        <v>57946</v>
      </c>
      <c r="F2562" t="s">
        <v>57947</v>
      </c>
      <c r="G2562" t="s">
        <v>57948</v>
      </c>
      <c r="H2562" t="s">
        <v>57949</v>
      </c>
      <c r="I2562" t="s">
        <v>57950</v>
      </c>
      <c r="J2562" t="s">
        <v>57951</v>
      </c>
      <c r="K2562" t="s">
        <v>57952</v>
      </c>
      <c r="L2562" t="s">
        <v>57953</v>
      </c>
      <c r="M2562" t="s">
        <v>57954</v>
      </c>
      <c r="N2562" t="s">
        <v>57955</v>
      </c>
      <c r="O2562">
        <f>-496.231600087959 -31.4959228686143 -605.19885673861</f>
        <v>-1132.9263796951832</v>
      </c>
      <c r="P2562" t="s">
        <v>57956</v>
      </c>
      <c r="Q2562" t="s">
        <v>57957</v>
      </c>
      <c r="R2562" t="s">
        <v>57958</v>
      </c>
      <c r="S2562" t="s">
        <v>57959</v>
      </c>
      <c r="T2562" t="s">
        <v>57960</v>
      </c>
      <c r="U2562" t="s">
        <v>57961</v>
      </c>
      <c r="V2562" t="s">
        <v>57962</v>
      </c>
      <c r="W2562" t="s">
        <v>57963</v>
      </c>
      <c r="X2562" t="s">
        <v>57964</v>
      </c>
      <c r="Y2562" t="s">
        <v>57965</v>
      </c>
    </row>
    <row r="2563" spans="1:25" x14ac:dyDescent="0.3">
      <c r="A2563">
        <v>128100</v>
      </c>
      <c r="B2563" t="s">
        <v>57966</v>
      </c>
      <c r="C2563" t="s">
        <v>57967</v>
      </c>
      <c r="D2563" t="s">
        <v>57968</v>
      </c>
      <c r="E2563" t="s">
        <v>57969</v>
      </c>
      <c r="F2563" t="s">
        <v>57970</v>
      </c>
      <c r="G2563" t="s">
        <v>57971</v>
      </c>
      <c r="H2563" t="s">
        <v>57972</v>
      </c>
      <c r="I2563" t="s">
        <v>57973</v>
      </c>
      <c r="J2563" t="s">
        <v>57974</v>
      </c>
      <c r="K2563" t="s">
        <v>57975</v>
      </c>
      <c r="L2563" t="s">
        <v>57976</v>
      </c>
      <c r="M2563" t="s">
        <v>57977</v>
      </c>
      <c r="N2563" t="s">
        <v>57978</v>
      </c>
      <c r="O2563">
        <f>-495.90084904353 -31.7561899628611 -605.131362516026</f>
        <v>-1132.7884015224172</v>
      </c>
      <c r="P2563" t="s">
        <v>57979</v>
      </c>
      <c r="Q2563" t="s">
        <v>57980</v>
      </c>
      <c r="R2563" t="s">
        <v>57981</v>
      </c>
      <c r="S2563" t="s">
        <v>57982</v>
      </c>
      <c r="T2563" t="s">
        <v>57983</v>
      </c>
      <c r="U2563" t="s">
        <v>57984</v>
      </c>
      <c r="V2563" t="s">
        <v>57985</v>
      </c>
      <c r="W2563" t="s">
        <v>57986</v>
      </c>
      <c r="X2563" t="s">
        <v>57987</v>
      </c>
      <c r="Y2563" t="s">
        <v>57988</v>
      </c>
    </row>
    <row r="2564" spans="1:25" x14ac:dyDescent="0.3">
      <c r="A2564">
        <v>128150</v>
      </c>
      <c r="B2564" t="s">
        <v>57989</v>
      </c>
      <c r="C2564" t="s">
        <v>57990</v>
      </c>
      <c r="D2564" t="s">
        <v>57991</v>
      </c>
      <c r="E2564" t="s">
        <v>57992</v>
      </c>
      <c r="F2564" t="s">
        <v>57993</v>
      </c>
      <c r="G2564" t="s">
        <v>57994</v>
      </c>
      <c r="H2564" t="s">
        <v>57995</v>
      </c>
      <c r="I2564" t="s">
        <v>57996</v>
      </c>
      <c r="J2564" t="s">
        <v>57997</v>
      </c>
      <c r="K2564" t="s">
        <v>57998</v>
      </c>
      <c r="L2564" t="s">
        <v>57999</v>
      </c>
      <c r="M2564" t="s">
        <v>58000</v>
      </c>
      <c r="N2564" t="s">
        <v>58001</v>
      </c>
      <c r="O2564">
        <f>-495.25037001425 -32.1099143853662 -605.005070519942</f>
        <v>-1132.3653549195583</v>
      </c>
      <c r="P2564" t="s">
        <v>58002</v>
      </c>
      <c r="Q2564" t="s">
        <v>58003</v>
      </c>
      <c r="R2564" t="s">
        <v>58004</v>
      </c>
      <c r="S2564" t="s">
        <v>58005</v>
      </c>
      <c r="T2564" t="s">
        <v>58006</v>
      </c>
      <c r="U2564" t="s">
        <v>58007</v>
      </c>
      <c r="V2564" t="s">
        <v>58008</v>
      </c>
      <c r="W2564" t="s">
        <v>58009</v>
      </c>
      <c r="X2564" t="s">
        <v>58010</v>
      </c>
      <c r="Y2564" t="s">
        <v>58011</v>
      </c>
    </row>
    <row r="2565" spans="1:25" x14ac:dyDescent="0.3">
      <c r="A2565">
        <v>128200</v>
      </c>
      <c r="B2565" t="s">
        <v>58012</v>
      </c>
      <c r="C2565" t="s">
        <v>58013</v>
      </c>
      <c r="D2565" t="s">
        <v>58014</v>
      </c>
      <c r="E2565" t="s">
        <v>58015</v>
      </c>
      <c r="F2565" t="s">
        <v>58016</v>
      </c>
      <c r="G2565" t="s">
        <v>58017</v>
      </c>
      <c r="H2565" t="s">
        <v>58018</v>
      </c>
      <c r="I2565" t="s">
        <v>58019</v>
      </c>
      <c r="J2565" t="s">
        <v>58020</v>
      </c>
      <c r="K2565" t="s">
        <v>58021</v>
      </c>
      <c r="L2565" t="s">
        <v>58022</v>
      </c>
      <c r="M2565" t="s">
        <v>58023</v>
      </c>
      <c r="N2565" t="s">
        <v>58024</v>
      </c>
      <c r="O2565">
        <f>-494.869574526091 -32.3389911177796 -604.90147715361</f>
        <v>-1132.1100427974807</v>
      </c>
      <c r="P2565" t="s">
        <v>58025</v>
      </c>
      <c r="Q2565" t="s">
        <v>58026</v>
      </c>
      <c r="R2565" t="s">
        <v>58027</v>
      </c>
      <c r="S2565" t="s">
        <v>58028</v>
      </c>
      <c r="T2565" t="s">
        <v>58029</v>
      </c>
      <c r="U2565" t="s">
        <v>58030</v>
      </c>
      <c r="V2565" t="s">
        <v>58031</v>
      </c>
      <c r="W2565" t="s">
        <v>58032</v>
      </c>
      <c r="X2565" t="s">
        <v>58033</v>
      </c>
      <c r="Y2565" t="s">
        <v>58034</v>
      </c>
    </row>
    <row r="2566" spans="1:25" x14ac:dyDescent="0.3">
      <c r="A2566">
        <v>128250</v>
      </c>
      <c r="B2566" t="s">
        <v>58035</v>
      </c>
      <c r="C2566" t="s">
        <v>58036</v>
      </c>
      <c r="D2566" t="s">
        <v>58037</v>
      </c>
      <c r="E2566" t="s">
        <v>58038</v>
      </c>
      <c r="F2566" t="s">
        <v>58039</v>
      </c>
      <c r="G2566" t="s">
        <v>58040</v>
      </c>
      <c r="H2566" t="s">
        <v>58041</v>
      </c>
      <c r="I2566" t="s">
        <v>58042</v>
      </c>
      <c r="J2566" t="s">
        <v>58043</v>
      </c>
      <c r="K2566" t="s">
        <v>58044</v>
      </c>
      <c r="L2566" t="s">
        <v>58045</v>
      </c>
      <c r="M2566" t="s">
        <v>58046</v>
      </c>
      <c r="N2566" t="s">
        <v>58047</v>
      </c>
      <c r="O2566">
        <f>-494.107284208221 -33.0783379693771 -604.624771371881</f>
        <v>-1131.8103935494792</v>
      </c>
      <c r="P2566" t="s">
        <v>58048</v>
      </c>
      <c r="Q2566" t="s">
        <v>58049</v>
      </c>
      <c r="R2566" t="s">
        <v>58050</v>
      </c>
      <c r="S2566" t="s">
        <v>58051</v>
      </c>
      <c r="T2566" t="s">
        <v>58052</v>
      </c>
      <c r="U2566" t="s">
        <v>58053</v>
      </c>
      <c r="V2566" t="s">
        <v>58054</v>
      </c>
      <c r="W2566" t="s">
        <v>58055</v>
      </c>
      <c r="X2566" t="s">
        <v>58056</v>
      </c>
      <c r="Y2566" t="s">
        <v>58057</v>
      </c>
    </row>
    <row r="2567" spans="1:25" x14ac:dyDescent="0.3">
      <c r="A2567">
        <v>128300</v>
      </c>
      <c r="B2567" t="s">
        <v>58058</v>
      </c>
      <c r="C2567" t="s">
        <v>58059</v>
      </c>
      <c r="D2567" t="s">
        <v>58060</v>
      </c>
      <c r="E2567" t="s">
        <v>58061</v>
      </c>
      <c r="F2567" t="s">
        <v>58062</v>
      </c>
      <c r="G2567" t="s">
        <v>58063</v>
      </c>
      <c r="H2567" t="s">
        <v>58064</v>
      </c>
      <c r="I2567" t="s">
        <v>58065</v>
      </c>
      <c r="J2567" t="s">
        <v>58066</v>
      </c>
      <c r="K2567" t="s">
        <v>58067</v>
      </c>
      <c r="L2567" t="s">
        <v>58068</v>
      </c>
      <c r="M2567" t="s">
        <v>58069</v>
      </c>
      <c r="N2567" t="s">
        <v>58070</v>
      </c>
      <c r="O2567">
        <f>-493.869597591373 -33.4706035409813 -604.460999721524</f>
        <v>-1131.8012008538783</v>
      </c>
      <c r="P2567" t="s">
        <v>58071</v>
      </c>
      <c r="Q2567" t="s">
        <v>58072</v>
      </c>
      <c r="R2567" t="s">
        <v>58073</v>
      </c>
      <c r="S2567" t="s">
        <v>58074</v>
      </c>
      <c r="T2567" t="s">
        <v>58075</v>
      </c>
      <c r="U2567" t="s">
        <v>58076</v>
      </c>
      <c r="V2567" t="s">
        <v>58077</v>
      </c>
      <c r="W2567" t="s">
        <v>58078</v>
      </c>
      <c r="X2567" t="s">
        <v>58079</v>
      </c>
      <c r="Y2567" t="s">
        <v>58080</v>
      </c>
    </row>
    <row r="2568" spans="1:25" x14ac:dyDescent="0.3">
      <c r="A2568">
        <v>128350</v>
      </c>
      <c r="B2568" t="s">
        <v>58081</v>
      </c>
      <c r="C2568" t="s">
        <v>58082</v>
      </c>
      <c r="D2568" t="s">
        <v>58083</v>
      </c>
      <c r="E2568" t="s">
        <v>58084</v>
      </c>
      <c r="F2568" t="s">
        <v>58085</v>
      </c>
      <c r="G2568" t="s">
        <v>58086</v>
      </c>
      <c r="H2568" t="s">
        <v>58087</v>
      </c>
      <c r="I2568" t="s">
        <v>58088</v>
      </c>
      <c r="J2568" t="s">
        <v>58089</v>
      </c>
      <c r="K2568" t="s">
        <v>58090</v>
      </c>
      <c r="L2568" t="s">
        <v>58091</v>
      </c>
      <c r="M2568" t="s">
        <v>58092</v>
      </c>
      <c r="N2568" t="s">
        <v>58093</v>
      </c>
      <c r="O2568">
        <f>-493.574813369967 -33.7585276405928 -604.446432900817</f>
        <v>-1131.7797739113767</v>
      </c>
      <c r="P2568" t="s">
        <v>58094</v>
      </c>
      <c r="Q2568" t="s">
        <v>58095</v>
      </c>
      <c r="R2568" t="s">
        <v>58096</v>
      </c>
      <c r="S2568" t="s">
        <v>58097</v>
      </c>
      <c r="T2568" t="s">
        <v>58098</v>
      </c>
      <c r="U2568" t="s">
        <v>58099</v>
      </c>
      <c r="V2568" t="s">
        <v>58100</v>
      </c>
      <c r="W2568" t="s">
        <v>58101</v>
      </c>
      <c r="X2568" t="s">
        <v>58102</v>
      </c>
      <c r="Y2568" t="s">
        <v>58103</v>
      </c>
    </row>
    <row r="2569" spans="1:25" x14ac:dyDescent="0.3">
      <c r="A2569">
        <v>128400</v>
      </c>
      <c r="B2569" t="s">
        <v>58104</v>
      </c>
      <c r="C2569" t="s">
        <v>58105</v>
      </c>
      <c r="D2569" t="s">
        <v>58106</v>
      </c>
      <c r="E2569" t="s">
        <v>58107</v>
      </c>
      <c r="F2569" t="s">
        <v>58108</v>
      </c>
      <c r="G2569" t="s">
        <v>58109</v>
      </c>
      <c r="H2569" t="s">
        <v>58110</v>
      </c>
      <c r="I2569" t="s">
        <v>58111</v>
      </c>
      <c r="J2569" t="s">
        <v>58112</v>
      </c>
      <c r="K2569" t="s">
        <v>58113</v>
      </c>
      <c r="L2569" t="s">
        <v>58114</v>
      </c>
      <c r="M2569" t="s">
        <v>58115</v>
      </c>
      <c r="N2569" t="s">
        <v>58116</v>
      </c>
      <c r="O2569">
        <f>-493.369656756059 -33.7105507493745 -604.591126976575</f>
        <v>-1131.6713344820084</v>
      </c>
      <c r="P2569" t="s">
        <v>58117</v>
      </c>
      <c r="Q2569" t="s">
        <v>58118</v>
      </c>
      <c r="R2569" t="s">
        <v>58119</v>
      </c>
      <c r="S2569" t="s">
        <v>58120</v>
      </c>
      <c r="T2569" t="s">
        <v>58121</v>
      </c>
      <c r="U2569" t="s">
        <v>58122</v>
      </c>
      <c r="V2569" t="s">
        <v>58123</v>
      </c>
      <c r="W2569" t="s">
        <v>58124</v>
      </c>
      <c r="X2569" t="s">
        <v>58125</v>
      </c>
      <c r="Y2569" t="s">
        <v>58126</v>
      </c>
    </row>
    <row r="2570" spans="1:25" x14ac:dyDescent="0.3">
      <c r="A2570">
        <v>128450</v>
      </c>
      <c r="B2570" t="s">
        <v>58127</v>
      </c>
      <c r="C2570" t="s">
        <v>58128</v>
      </c>
      <c r="D2570" t="s">
        <v>58129</v>
      </c>
      <c r="E2570" t="s">
        <v>58130</v>
      </c>
      <c r="F2570" t="s">
        <v>58131</v>
      </c>
      <c r="G2570" t="s">
        <v>58132</v>
      </c>
      <c r="H2570" t="s">
        <v>58133</v>
      </c>
      <c r="I2570" t="s">
        <v>58134</v>
      </c>
      <c r="J2570" t="s">
        <v>58135</v>
      </c>
      <c r="K2570" t="s">
        <v>58136</v>
      </c>
      <c r="L2570" t="s">
        <v>58137</v>
      </c>
      <c r="M2570" t="s">
        <v>58138</v>
      </c>
      <c r="N2570" t="s">
        <v>58139</v>
      </c>
      <c r="O2570">
        <f>-492.893905234199 -33.932120940668 -604.767042098693</f>
        <v>-1131.59306827356</v>
      </c>
      <c r="P2570" t="s">
        <v>58140</v>
      </c>
      <c r="Q2570" t="s">
        <v>58141</v>
      </c>
      <c r="R2570" t="s">
        <v>58142</v>
      </c>
      <c r="S2570" t="s">
        <v>58143</v>
      </c>
      <c r="T2570" t="s">
        <v>58144</v>
      </c>
      <c r="U2570" t="s">
        <v>58145</v>
      </c>
      <c r="V2570" t="s">
        <v>58146</v>
      </c>
      <c r="W2570" t="s">
        <v>58147</v>
      </c>
      <c r="X2570" t="s">
        <v>58148</v>
      </c>
      <c r="Y2570" t="s">
        <v>58149</v>
      </c>
    </row>
    <row r="2571" spans="1:25" x14ac:dyDescent="0.3">
      <c r="A2571">
        <v>128500</v>
      </c>
      <c r="B2571" t="s">
        <v>58150</v>
      </c>
      <c r="C2571" t="s">
        <v>58151</v>
      </c>
      <c r="D2571" t="s">
        <v>58152</v>
      </c>
      <c r="E2571" t="s">
        <v>58153</v>
      </c>
      <c r="F2571" t="s">
        <v>58154</v>
      </c>
      <c r="G2571" t="s">
        <v>58155</v>
      </c>
      <c r="H2571" t="s">
        <v>58156</v>
      </c>
      <c r="I2571" t="s">
        <v>58157</v>
      </c>
      <c r="J2571" t="s">
        <v>58158</v>
      </c>
      <c r="K2571" t="s">
        <v>58159</v>
      </c>
      <c r="L2571" t="s">
        <v>58160</v>
      </c>
      <c r="M2571" t="s">
        <v>58161</v>
      </c>
      <c r="N2571" t="s">
        <v>58162</v>
      </c>
      <c r="O2571">
        <f>-492.537843206585 -33.9080607416984 -604.881481512914</f>
        <v>-1131.3273854611975</v>
      </c>
      <c r="P2571" t="s">
        <v>58163</v>
      </c>
      <c r="Q2571" t="s">
        <v>58164</v>
      </c>
      <c r="R2571" t="s">
        <v>58165</v>
      </c>
      <c r="S2571" t="s">
        <v>58166</v>
      </c>
      <c r="T2571" t="s">
        <v>58167</v>
      </c>
      <c r="U2571" t="s">
        <v>58168</v>
      </c>
      <c r="V2571" t="s">
        <v>58169</v>
      </c>
      <c r="W2571" t="s">
        <v>58170</v>
      </c>
      <c r="X2571" t="s">
        <v>58171</v>
      </c>
      <c r="Y2571" t="s">
        <v>58172</v>
      </c>
    </row>
    <row r="2572" spans="1:25" x14ac:dyDescent="0.3">
      <c r="A2572">
        <v>128550</v>
      </c>
      <c r="B2572" t="s">
        <v>58173</v>
      </c>
      <c r="C2572" t="s">
        <v>58174</v>
      </c>
      <c r="D2572" t="s">
        <v>58175</v>
      </c>
      <c r="E2572" t="s">
        <v>58176</v>
      </c>
      <c r="F2572" t="s">
        <v>58177</v>
      </c>
      <c r="G2572" t="s">
        <v>58178</v>
      </c>
      <c r="H2572" t="s">
        <v>58179</v>
      </c>
      <c r="I2572" t="s">
        <v>58180</v>
      </c>
      <c r="J2572" t="s">
        <v>58181</v>
      </c>
      <c r="K2572" t="s">
        <v>58182</v>
      </c>
      <c r="L2572" t="s">
        <v>58183</v>
      </c>
      <c r="M2572" t="s">
        <v>58184</v>
      </c>
      <c r="N2572" t="s">
        <v>58185</v>
      </c>
      <c r="O2572">
        <f>-491.829241860476 -34.3264263914891 -604.951498817377</f>
        <v>-1131.107167069342</v>
      </c>
      <c r="P2572" t="s">
        <v>58186</v>
      </c>
      <c r="Q2572" t="s">
        <v>58187</v>
      </c>
      <c r="R2572" t="s">
        <v>58188</v>
      </c>
      <c r="S2572" t="s">
        <v>58189</v>
      </c>
      <c r="T2572" t="s">
        <v>58190</v>
      </c>
      <c r="U2572" t="s">
        <v>58191</v>
      </c>
      <c r="V2572" t="s">
        <v>58192</v>
      </c>
      <c r="W2572" t="s">
        <v>58193</v>
      </c>
      <c r="X2572" t="s">
        <v>58194</v>
      </c>
      <c r="Y2572" t="s">
        <v>58195</v>
      </c>
    </row>
    <row r="2573" spans="1:25" x14ac:dyDescent="0.3">
      <c r="A2573">
        <v>128600</v>
      </c>
      <c r="B2573" t="s">
        <v>58196</v>
      </c>
      <c r="C2573" t="s">
        <v>58197</v>
      </c>
      <c r="D2573" t="s">
        <v>58198</v>
      </c>
      <c r="E2573" t="s">
        <v>58199</v>
      </c>
      <c r="F2573" t="s">
        <v>58200</v>
      </c>
      <c r="G2573" t="s">
        <v>58201</v>
      </c>
      <c r="H2573" t="s">
        <v>58202</v>
      </c>
      <c r="I2573" t="s">
        <v>58203</v>
      </c>
      <c r="J2573" t="s">
        <v>58204</v>
      </c>
      <c r="K2573" t="s">
        <v>58205</v>
      </c>
      <c r="L2573" t="s">
        <v>58206</v>
      </c>
      <c r="M2573" t="s">
        <v>58207</v>
      </c>
      <c r="N2573" t="s">
        <v>58208</v>
      </c>
      <c r="O2573">
        <f>-491.665248447303 -34.5980837649945 -604.931170593293</f>
        <v>-1131.1945028055904</v>
      </c>
      <c r="P2573" t="s">
        <v>58209</v>
      </c>
      <c r="Q2573" t="s">
        <v>58210</v>
      </c>
      <c r="R2573" t="s">
        <v>58211</v>
      </c>
      <c r="S2573" t="s">
        <v>58212</v>
      </c>
      <c r="T2573" t="s">
        <v>58213</v>
      </c>
      <c r="U2573" t="s">
        <v>58214</v>
      </c>
      <c r="V2573" t="s">
        <v>58215</v>
      </c>
      <c r="W2573" t="s">
        <v>58216</v>
      </c>
      <c r="X2573" t="s">
        <v>58217</v>
      </c>
      <c r="Y2573" t="s">
        <v>58218</v>
      </c>
    </row>
    <row r="2574" spans="1:25" x14ac:dyDescent="0.3">
      <c r="A2574">
        <v>128650</v>
      </c>
      <c r="B2574" t="s">
        <v>58219</v>
      </c>
      <c r="C2574" t="s">
        <v>58220</v>
      </c>
      <c r="D2574" t="s">
        <v>58221</v>
      </c>
      <c r="E2574" t="s">
        <v>58222</v>
      </c>
      <c r="F2574" t="s">
        <v>58223</v>
      </c>
      <c r="G2574" t="s">
        <v>58224</v>
      </c>
      <c r="H2574" t="s">
        <v>58225</v>
      </c>
      <c r="I2574" t="s">
        <v>58226</v>
      </c>
      <c r="J2574" t="s">
        <v>58227</v>
      </c>
      <c r="K2574" t="s">
        <v>58228</v>
      </c>
      <c r="L2574" t="s">
        <v>58229</v>
      </c>
      <c r="M2574" t="s">
        <v>58230</v>
      </c>
      <c r="N2574" t="s">
        <v>58231</v>
      </c>
      <c r="O2574">
        <f>-491.55561938762 -34.8130766785869 -604.874404787773</f>
        <v>-1131.2431008539797</v>
      </c>
      <c r="P2574" t="s">
        <v>58232</v>
      </c>
      <c r="Q2574" t="s">
        <v>58233</v>
      </c>
      <c r="R2574" t="s">
        <v>58234</v>
      </c>
      <c r="S2574" t="s">
        <v>58235</v>
      </c>
      <c r="T2574" t="s">
        <v>58236</v>
      </c>
      <c r="U2574" t="s">
        <v>58237</v>
      </c>
      <c r="V2574" t="s">
        <v>58238</v>
      </c>
      <c r="W2574" t="s">
        <v>58239</v>
      </c>
      <c r="X2574" t="s">
        <v>58240</v>
      </c>
      <c r="Y2574" t="s">
        <v>58241</v>
      </c>
    </row>
    <row r="2575" spans="1:25" x14ac:dyDescent="0.3">
      <c r="A2575">
        <v>128700</v>
      </c>
      <c r="B2575" t="s">
        <v>58242</v>
      </c>
      <c r="C2575" t="s">
        <v>58243</v>
      </c>
      <c r="D2575" t="s">
        <v>58244</v>
      </c>
      <c r="E2575" t="s">
        <v>58245</v>
      </c>
      <c r="F2575" t="s">
        <v>58246</v>
      </c>
      <c r="G2575" t="s">
        <v>58247</v>
      </c>
      <c r="H2575" t="s">
        <v>58248</v>
      </c>
      <c r="I2575" t="s">
        <v>58249</v>
      </c>
      <c r="J2575" t="s">
        <v>58250</v>
      </c>
      <c r="K2575" t="s">
        <v>58251</v>
      </c>
      <c r="L2575" t="s">
        <v>58252</v>
      </c>
      <c r="M2575" t="s">
        <v>58253</v>
      </c>
      <c r="N2575" t="s">
        <v>58254</v>
      </c>
      <c r="O2575">
        <f>-491.485436768949 -34.7384962033814 -604.862549903456</f>
        <v>-1131.0864828757865</v>
      </c>
      <c r="P2575" t="s">
        <v>58255</v>
      </c>
      <c r="Q2575" t="s">
        <v>58256</v>
      </c>
      <c r="R2575" t="s">
        <v>58257</v>
      </c>
      <c r="S2575" t="s">
        <v>58258</v>
      </c>
      <c r="T2575" t="s">
        <v>58259</v>
      </c>
      <c r="U2575" t="s">
        <v>58260</v>
      </c>
      <c r="V2575" t="s">
        <v>58261</v>
      </c>
      <c r="W2575" t="s">
        <v>58262</v>
      </c>
      <c r="X2575" t="s">
        <v>58263</v>
      </c>
      <c r="Y2575" t="s">
        <v>58264</v>
      </c>
    </row>
    <row r="2576" spans="1:25" x14ac:dyDescent="0.3">
      <c r="A2576">
        <v>128750</v>
      </c>
      <c r="B2576" t="s">
        <v>58265</v>
      </c>
      <c r="C2576" t="s">
        <v>58266</v>
      </c>
      <c r="D2576" t="s">
        <v>58267</v>
      </c>
      <c r="E2576" t="s">
        <v>58268</v>
      </c>
      <c r="F2576" t="s">
        <v>58269</v>
      </c>
      <c r="G2576" t="s">
        <v>58270</v>
      </c>
      <c r="H2576" t="s">
        <v>58271</v>
      </c>
      <c r="I2576" t="s">
        <v>58272</v>
      </c>
      <c r="J2576" t="s">
        <v>58273</v>
      </c>
      <c r="K2576" t="s">
        <v>58274</v>
      </c>
      <c r="L2576" t="s">
        <v>58275</v>
      </c>
      <c r="M2576" t="s">
        <v>58276</v>
      </c>
      <c r="N2576" t="s">
        <v>58277</v>
      </c>
      <c r="O2576">
        <f>-491.417406390188 -34.8864849693573 -604.634912633547</f>
        <v>-1130.9388039930923</v>
      </c>
      <c r="P2576" t="s">
        <v>58278</v>
      </c>
      <c r="Q2576" t="s">
        <v>58279</v>
      </c>
      <c r="R2576" t="s">
        <v>58280</v>
      </c>
      <c r="S2576" t="s">
        <v>58281</v>
      </c>
      <c r="T2576" t="s">
        <v>58282</v>
      </c>
      <c r="U2576" t="s">
        <v>58283</v>
      </c>
      <c r="V2576" t="s">
        <v>58284</v>
      </c>
      <c r="W2576" t="s">
        <v>58285</v>
      </c>
      <c r="X2576" t="s">
        <v>58286</v>
      </c>
      <c r="Y2576" t="s">
        <v>58287</v>
      </c>
    </row>
    <row r="2577" spans="1:25" x14ac:dyDescent="0.3">
      <c r="A2577">
        <v>128800</v>
      </c>
      <c r="B2577" t="s">
        <v>58288</v>
      </c>
      <c r="C2577" t="s">
        <v>58289</v>
      </c>
      <c r="D2577" t="s">
        <v>58290</v>
      </c>
      <c r="E2577" t="s">
        <v>58291</v>
      </c>
      <c r="F2577" t="s">
        <v>58292</v>
      </c>
      <c r="G2577" t="s">
        <v>58293</v>
      </c>
      <c r="H2577" t="s">
        <v>58294</v>
      </c>
      <c r="I2577" t="s">
        <v>58295</v>
      </c>
      <c r="J2577" t="s">
        <v>58296</v>
      </c>
      <c r="K2577" t="s">
        <v>58297</v>
      </c>
      <c r="L2577" t="s">
        <v>58298</v>
      </c>
      <c r="M2577" t="s">
        <v>58299</v>
      </c>
      <c r="N2577" t="s">
        <v>58300</v>
      </c>
      <c r="O2577">
        <f>-491.462929962392 -35.0688019967672 -604.425806079874</f>
        <v>-1130.9575380390331</v>
      </c>
      <c r="P2577" t="s">
        <v>58301</v>
      </c>
      <c r="Q2577" t="s">
        <v>58302</v>
      </c>
      <c r="R2577" t="s">
        <v>58303</v>
      </c>
      <c r="S2577" t="s">
        <v>58304</v>
      </c>
      <c r="T2577" t="s">
        <v>58305</v>
      </c>
      <c r="U2577" t="s">
        <v>58306</v>
      </c>
      <c r="V2577" t="s">
        <v>58307</v>
      </c>
      <c r="W2577" t="s">
        <v>58308</v>
      </c>
      <c r="X2577" t="s">
        <v>58309</v>
      </c>
      <c r="Y2577" t="s">
        <v>58310</v>
      </c>
    </row>
    <row r="2578" spans="1:25" x14ac:dyDescent="0.3">
      <c r="A2578">
        <v>128850</v>
      </c>
      <c r="B2578" t="s">
        <v>58311</v>
      </c>
      <c r="C2578" t="s">
        <v>58312</v>
      </c>
      <c r="D2578" t="s">
        <v>58313</v>
      </c>
      <c r="E2578" t="s">
        <v>58314</v>
      </c>
      <c r="F2578" t="s">
        <v>58315</v>
      </c>
      <c r="G2578" t="s">
        <v>58316</v>
      </c>
      <c r="H2578" t="s">
        <v>58317</v>
      </c>
      <c r="I2578" t="s">
        <v>58318</v>
      </c>
      <c r="J2578" t="s">
        <v>58319</v>
      </c>
      <c r="K2578" t="s">
        <v>58320</v>
      </c>
      <c r="L2578" t="s">
        <v>58321</v>
      </c>
      <c r="M2578" t="s">
        <v>58322</v>
      </c>
      <c r="N2578" t="s">
        <v>58323</v>
      </c>
      <c r="O2578">
        <f>-491.46565450738 -35.1497473101583 -604.180838679771</f>
        <v>-1130.7962404973093</v>
      </c>
      <c r="P2578" t="s">
        <v>58324</v>
      </c>
      <c r="Q2578" t="s">
        <v>58325</v>
      </c>
      <c r="R2578" t="s">
        <v>58326</v>
      </c>
      <c r="S2578" t="s">
        <v>58327</v>
      </c>
      <c r="T2578" t="s">
        <v>58328</v>
      </c>
      <c r="U2578" t="s">
        <v>58329</v>
      </c>
      <c r="V2578" t="s">
        <v>58330</v>
      </c>
      <c r="W2578" t="s">
        <v>58331</v>
      </c>
      <c r="X2578" t="s">
        <v>58332</v>
      </c>
      <c r="Y2578" t="s">
        <v>58333</v>
      </c>
    </row>
    <row r="2579" spans="1:25" x14ac:dyDescent="0.3">
      <c r="A2579">
        <v>128900</v>
      </c>
      <c r="B2579" t="s">
        <v>58334</v>
      </c>
      <c r="C2579" t="s">
        <v>58335</v>
      </c>
      <c r="D2579" t="s">
        <v>58336</v>
      </c>
      <c r="E2579" t="s">
        <v>58337</v>
      </c>
      <c r="F2579" t="s">
        <v>58338</v>
      </c>
      <c r="G2579" t="s">
        <v>58339</v>
      </c>
      <c r="H2579" t="s">
        <v>58340</v>
      </c>
      <c r="I2579" t="s">
        <v>58341</v>
      </c>
      <c r="J2579" t="s">
        <v>58342</v>
      </c>
      <c r="K2579" t="s">
        <v>58343</v>
      </c>
      <c r="L2579" t="s">
        <v>58344</v>
      </c>
      <c r="M2579" t="s">
        <v>58345</v>
      </c>
      <c r="N2579" t="s">
        <v>58346</v>
      </c>
      <c r="O2579">
        <f>-491.267903168976 -35.1037182826431 -603.6735121434</f>
        <v>-1130.045133595019</v>
      </c>
      <c r="P2579" t="s">
        <v>58347</v>
      </c>
      <c r="Q2579" t="s">
        <v>58348</v>
      </c>
      <c r="R2579" t="s">
        <v>58349</v>
      </c>
      <c r="S2579" t="s">
        <v>58350</v>
      </c>
      <c r="T2579" t="s">
        <v>58351</v>
      </c>
      <c r="U2579" t="s">
        <v>58352</v>
      </c>
      <c r="V2579" t="s">
        <v>58353</v>
      </c>
      <c r="W2579" t="s">
        <v>58354</v>
      </c>
      <c r="X2579" t="s">
        <v>58355</v>
      </c>
      <c r="Y2579" t="s">
        <v>58356</v>
      </c>
    </row>
    <row r="2580" spans="1:25" x14ac:dyDescent="0.3">
      <c r="A2580">
        <v>128950</v>
      </c>
      <c r="B2580" t="s">
        <v>58357</v>
      </c>
      <c r="C2580" t="s">
        <v>58358</v>
      </c>
      <c r="D2580" t="s">
        <v>58359</v>
      </c>
      <c r="E2580" t="s">
        <v>58360</v>
      </c>
      <c r="F2580" t="s">
        <v>58361</v>
      </c>
      <c r="G2580" t="s">
        <v>58362</v>
      </c>
      <c r="H2580" t="s">
        <v>58363</v>
      </c>
      <c r="I2580" t="s">
        <v>58364</v>
      </c>
      <c r="J2580" t="s">
        <v>58365</v>
      </c>
      <c r="K2580" t="s">
        <v>58366</v>
      </c>
      <c r="L2580" t="s">
        <v>58367</v>
      </c>
      <c r="M2580" t="s">
        <v>58368</v>
      </c>
      <c r="N2580" t="s">
        <v>58369</v>
      </c>
      <c r="O2580">
        <f>-491.255695218894 -35.0614472392424 -603.461642345395</f>
        <v>-1129.7787848035314</v>
      </c>
      <c r="P2580" t="s">
        <v>58370</v>
      </c>
      <c r="Q2580" t="s">
        <v>58371</v>
      </c>
      <c r="R2580" t="s">
        <v>58372</v>
      </c>
      <c r="S2580" t="s">
        <v>58373</v>
      </c>
      <c r="T2580" t="s">
        <v>58374</v>
      </c>
      <c r="U2580" t="s">
        <v>58375</v>
      </c>
      <c r="V2580" t="s">
        <v>58376</v>
      </c>
      <c r="W2580" t="s">
        <v>58377</v>
      </c>
      <c r="X2580" t="s">
        <v>58378</v>
      </c>
      <c r="Y2580" t="s">
        <v>58379</v>
      </c>
    </row>
    <row r="2581" spans="1:25" x14ac:dyDescent="0.3">
      <c r="A2581">
        <v>129000</v>
      </c>
      <c r="B2581" t="s">
        <v>58380</v>
      </c>
      <c r="C2581" t="s">
        <v>58381</v>
      </c>
      <c r="D2581" t="s">
        <v>58382</v>
      </c>
      <c r="E2581" t="s">
        <v>58383</v>
      </c>
      <c r="F2581" t="s">
        <v>58384</v>
      </c>
      <c r="G2581" t="s">
        <v>58385</v>
      </c>
      <c r="H2581" t="s">
        <v>58386</v>
      </c>
      <c r="I2581" t="s">
        <v>58387</v>
      </c>
      <c r="J2581" t="s">
        <v>58388</v>
      </c>
      <c r="K2581" t="s">
        <v>58389</v>
      </c>
      <c r="L2581" t="s">
        <v>58390</v>
      </c>
      <c r="M2581" t="s">
        <v>58391</v>
      </c>
      <c r="N2581" t="s">
        <v>58392</v>
      </c>
      <c r="O2581">
        <f>-490.862744582192 -34.7232953297569 -603.144086608375</f>
        <v>-1128.7301265203239</v>
      </c>
      <c r="P2581" t="s">
        <v>58393</v>
      </c>
      <c r="Q2581" t="s">
        <v>58394</v>
      </c>
      <c r="R2581" t="s">
        <v>58395</v>
      </c>
      <c r="S2581" t="s">
        <v>58396</v>
      </c>
      <c r="T2581" t="s">
        <v>58397</v>
      </c>
      <c r="U2581" t="s">
        <v>58398</v>
      </c>
      <c r="V2581" t="s">
        <v>58399</v>
      </c>
      <c r="W2581" t="s">
        <v>58400</v>
      </c>
      <c r="X2581" t="s">
        <v>58401</v>
      </c>
      <c r="Y2581" t="s">
        <v>58402</v>
      </c>
    </row>
    <row r="2582" spans="1:25" x14ac:dyDescent="0.3">
      <c r="A2582">
        <v>129050</v>
      </c>
      <c r="B2582" t="s">
        <v>58403</v>
      </c>
      <c r="C2582" t="s">
        <v>58404</v>
      </c>
      <c r="D2582" t="s">
        <v>58405</v>
      </c>
      <c r="E2582" t="s">
        <v>58406</v>
      </c>
      <c r="F2582" t="s">
        <v>58407</v>
      </c>
      <c r="G2582" t="s">
        <v>58408</v>
      </c>
      <c r="H2582" t="s">
        <v>58409</v>
      </c>
      <c r="I2582" t="s">
        <v>58410</v>
      </c>
      <c r="J2582" t="s">
        <v>58411</v>
      </c>
      <c r="K2582" t="s">
        <v>58412</v>
      </c>
      <c r="L2582" t="s">
        <v>58413</v>
      </c>
      <c r="M2582" t="s">
        <v>58414</v>
      </c>
      <c r="N2582" t="s">
        <v>58415</v>
      </c>
      <c r="O2582">
        <f>-490.534687806448 -34.1441303439046 -602.83259060338</f>
        <v>-1127.5114087537327</v>
      </c>
      <c r="P2582" t="s">
        <v>58416</v>
      </c>
      <c r="Q2582" t="s">
        <v>58417</v>
      </c>
      <c r="R2582" t="s">
        <v>58418</v>
      </c>
      <c r="S2582" t="s">
        <v>58419</v>
      </c>
      <c r="T2582" t="s">
        <v>58420</v>
      </c>
      <c r="U2582" t="s">
        <v>58421</v>
      </c>
      <c r="V2582" t="s">
        <v>58422</v>
      </c>
      <c r="W2582" t="s">
        <v>58423</v>
      </c>
      <c r="X2582" t="s">
        <v>58424</v>
      </c>
      <c r="Y2582" t="s">
        <v>58425</v>
      </c>
    </row>
    <row r="2583" spans="1:25" x14ac:dyDescent="0.3">
      <c r="A2583">
        <v>129100</v>
      </c>
      <c r="B2583" t="s">
        <v>58426</v>
      </c>
      <c r="C2583" t="s">
        <v>58427</v>
      </c>
      <c r="D2583" t="s">
        <v>58428</v>
      </c>
      <c r="E2583" t="s">
        <v>58429</v>
      </c>
      <c r="F2583" t="s">
        <v>58430</v>
      </c>
      <c r="G2583" t="s">
        <v>58431</v>
      </c>
      <c r="H2583" t="s">
        <v>58432</v>
      </c>
      <c r="I2583" t="s">
        <v>58433</v>
      </c>
      <c r="J2583" t="s">
        <v>58434</v>
      </c>
      <c r="K2583" t="s">
        <v>58435</v>
      </c>
      <c r="L2583" t="s">
        <v>58436</v>
      </c>
      <c r="M2583" t="s">
        <v>58437</v>
      </c>
      <c r="N2583" t="s">
        <v>58438</v>
      </c>
      <c r="O2583">
        <f>-490.263823353695 -33.784122702622 -602.704959556085</f>
        <v>-1126.7529056124019</v>
      </c>
      <c r="P2583" t="s">
        <v>58439</v>
      </c>
      <c r="Q2583" t="s">
        <v>58440</v>
      </c>
      <c r="R2583" t="s">
        <v>58441</v>
      </c>
      <c r="S2583" t="s">
        <v>58442</v>
      </c>
      <c r="T2583" t="s">
        <v>58443</v>
      </c>
      <c r="U2583" t="s">
        <v>58444</v>
      </c>
      <c r="V2583" t="s">
        <v>58445</v>
      </c>
      <c r="W2583" t="s">
        <v>58446</v>
      </c>
      <c r="X2583" t="s">
        <v>58447</v>
      </c>
      <c r="Y2583" t="s">
        <v>58448</v>
      </c>
    </row>
    <row r="2584" spans="1:25" x14ac:dyDescent="0.3">
      <c r="A2584">
        <v>129150</v>
      </c>
      <c r="B2584" t="s">
        <v>58449</v>
      </c>
      <c r="C2584" t="s">
        <v>58450</v>
      </c>
      <c r="D2584" t="s">
        <v>58451</v>
      </c>
      <c r="E2584" t="s">
        <v>58452</v>
      </c>
      <c r="F2584" t="s">
        <v>58453</v>
      </c>
      <c r="G2584" t="s">
        <v>58454</v>
      </c>
      <c r="H2584" t="s">
        <v>58455</v>
      </c>
      <c r="I2584" t="s">
        <v>58456</v>
      </c>
      <c r="J2584" t="s">
        <v>58457</v>
      </c>
      <c r="K2584" t="s">
        <v>58458</v>
      </c>
      <c r="L2584" t="s">
        <v>58459</v>
      </c>
      <c r="M2584" t="s">
        <v>58460</v>
      </c>
      <c r="N2584" t="s">
        <v>58461</v>
      </c>
      <c r="O2584">
        <f>-489.943416490459 -33.3412354718655 -602.390602490331</f>
        <v>-1125.6752544526555</v>
      </c>
      <c r="P2584" t="s">
        <v>58462</v>
      </c>
      <c r="Q2584" t="s">
        <v>58463</v>
      </c>
      <c r="R2584" t="s">
        <v>58464</v>
      </c>
      <c r="S2584" t="s">
        <v>58465</v>
      </c>
      <c r="T2584" t="s">
        <v>58466</v>
      </c>
      <c r="U2584" t="s">
        <v>58467</v>
      </c>
      <c r="V2584" t="s">
        <v>58468</v>
      </c>
      <c r="W2584" t="s">
        <v>58469</v>
      </c>
      <c r="X2584" t="s">
        <v>58470</v>
      </c>
      <c r="Y2584" t="s">
        <v>58471</v>
      </c>
    </row>
    <row r="2585" spans="1:25" x14ac:dyDescent="0.3">
      <c r="A2585">
        <v>129200</v>
      </c>
      <c r="B2585" t="s">
        <v>58472</v>
      </c>
      <c r="C2585" t="s">
        <v>58473</v>
      </c>
      <c r="D2585" t="s">
        <v>58474</v>
      </c>
      <c r="E2585" t="s">
        <v>58475</v>
      </c>
      <c r="F2585" t="s">
        <v>58476</v>
      </c>
      <c r="G2585" t="s">
        <v>58477</v>
      </c>
      <c r="H2585" t="s">
        <v>58478</v>
      </c>
      <c r="I2585" t="s">
        <v>58479</v>
      </c>
      <c r="J2585" t="s">
        <v>58480</v>
      </c>
      <c r="K2585" t="s">
        <v>58481</v>
      </c>
      <c r="L2585" t="s">
        <v>58482</v>
      </c>
      <c r="M2585" t="s">
        <v>58483</v>
      </c>
      <c r="N2585" t="s">
        <v>58484</v>
      </c>
      <c r="O2585">
        <f>-490.025591392157 -33.1328015945057 -602.250478376456</f>
        <v>-1125.4088713631188</v>
      </c>
      <c r="P2585" t="s">
        <v>58485</v>
      </c>
      <c r="Q2585" t="s">
        <v>58486</v>
      </c>
      <c r="R2585" t="s">
        <v>58487</v>
      </c>
      <c r="S2585" t="s">
        <v>58488</v>
      </c>
      <c r="T2585" t="s">
        <v>58489</v>
      </c>
      <c r="U2585" t="s">
        <v>58490</v>
      </c>
      <c r="V2585" t="s">
        <v>58491</v>
      </c>
      <c r="W2585" t="s">
        <v>58492</v>
      </c>
      <c r="X2585" t="s">
        <v>58493</v>
      </c>
      <c r="Y2585" t="s">
        <v>58494</v>
      </c>
    </row>
    <row r="2586" spans="1:25" x14ac:dyDescent="0.3">
      <c r="A2586">
        <v>129250</v>
      </c>
      <c r="B2586" t="s">
        <v>58495</v>
      </c>
      <c r="C2586" t="s">
        <v>58496</v>
      </c>
      <c r="D2586" t="s">
        <v>58497</v>
      </c>
      <c r="E2586" t="s">
        <v>58498</v>
      </c>
      <c r="F2586" t="s">
        <v>58499</v>
      </c>
      <c r="G2586" t="s">
        <v>58500</v>
      </c>
      <c r="H2586" t="s">
        <v>58501</v>
      </c>
      <c r="I2586" t="s">
        <v>58502</v>
      </c>
      <c r="J2586" t="s">
        <v>58503</v>
      </c>
      <c r="K2586" t="s">
        <v>58504</v>
      </c>
      <c r="L2586" t="s">
        <v>58505</v>
      </c>
      <c r="M2586" t="s">
        <v>58506</v>
      </c>
      <c r="N2586" t="s">
        <v>58507</v>
      </c>
      <c r="O2586">
        <f>-490.38758105549 -32.8349160856183 -602.020899176579</f>
        <v>-1125.2433963176873</v>
      </c>
      <c r="P2586" t="s">
        <v>58508</v>
      </c>
      <c r="Q2586" t="s">
        <v>58509</v>
      </c>
      <c r="R2586" t="s">
        <v>58510</v>
      </c>
      <c r="S2586" t="s">
        <v>58511</v>
      </c>
      <c r="T2586" t="s">
        <v>58512</v>
      </c>
      <c r="U2586" t="s">
        <v>58513</v>
      </c>
      <c r="V2586" t="s">
        <v>58514</v>
      </c>
      <c r="W2586" t="s">
        <v>58515</v>
      </c>
      <c r="X2586" t="s">
        <v>58516</v>
      </c>
      <c r="Y2586" t="s">
        <v>58517</v>
      </c>
    </row>
    <row r="2587" spans="1:25" x14ac:dyDescent="0.3">
      <c r="A2587">
        <v>129300</v>
      </c>
      <c r="B2587" t="s">
        <v>58518</v>
      </c>
      <c r="C2587" t="s">
        <v>58519</v>
      </c>
      <c r="D2587" t="s">
        <v>58520</v>
      </c>
      <c r="E2587" t="s">
        <v>58521</v>
      </c>
      <c r="F2587" t="s">
        <v>58522</v>
      </c>
      <c r="G2587" t="s">
        <v>58523</v>
      </c>
      <c r="H2587" t="s">
        <v>58524</v>
      </c>
      <c r="I2587" t="s">
        <v>58525</v>
      </c>
      <c r="J2587" t="s">
        <v>58526</v>
      </c>
      <c r="K2587" t="s">
        <v>58527</v>
      </c>
      <c r="L2587" t="s">
        <v>58528</v>
      </c>
      <c r="M2587" t="s">
        <v>58529</v>
      </c>
      <c r="N2587" t="s">
        <v>58530</v>
      </c>
      <c r="O2587">
        <f>-490.687467962173 -32.661873474804 -601.873892041788</f>
        <v>-1125.223233478765</v>
      </c>
      <c r="P2587" t="s">
        <v>58531</v>
      </c>
      <c r="Q2587" t="s">
        <v>58532</v>
      </c>
      <c r="R2587" t="s">
        <v>58533</v>
      </c>
      <c r="S2587" t="s">
        <v>58534</v>
      </c>
      <c r="T2587" t="s">
        <v>58535</v>
      </c>
      <c r="U2587" t="s">
        <v>58536</v>
      </c>
      <c r="V2587" t="s">
        <v>58537</v>
      </c>
      <c r="W2587" t="s">
        <v>58538</v>
      </c>
      <c r="X2587" t="s">
        <v>58539</v>
      </c>
      <c r="Y2587" t="s">
        <v>58540</v>
      </c>
    </row>
    <row r="2588" spans="1:25" x14ac:dyDescent="0.3">
      <c r="A2588">
        <v>129350</v>
      </c>
      <c r="B2588" t="s">
        <v>58541</v>
      </c>
      <c r="C2588" t="s">
        <v>58542</v>
      </c>
      <c r="D2588" t="s">
        <v>58543</v>
      </c>
      <c r="E2588" t="s">
        <v>58544</v>
      </c>
      <c r="F2588" t="s">
        <v>58545</v>
      </c>
      <c r="G2588" t="s">
        <v>58546</v>
      </c>
      <c r="H2588" t="s">
        <v>58547</v>
      </c>
      <c r="I2588" t="s">
        <v>58548</v>
      </c>
      <c r="J2588" t="s">
        <v>58549</v>
      </c>
      <c r="K2588" t="s">
        <v>58550</v>
      </c>
      <c r="L2588" t="s">
        <v>58551</v>
      </c>
      <c r="M2588" t="s">
        <v>58552</v>
      </c>
      <c r="N2588" t="s">
        <v>58553</v>
      </c>
      <c r="O2588">
        <f>-491.177657308126 -32.7672046398343 -601.224959276333</f>
        <v>-1125.1698212242934</v>
      </c>
      <c r="P2588" t="s">
        <v>58554</v>
      </c>
      <c r="Q2588" t="s">
        <v>58555</v>
      </c>
      <c r="R2588" t="s">
        <v>58556</v>
      </c>
      <c r="S2588" t="s">
        <v>58557</v>
      </c>
      <c r="T2588" t="s">
        <v>58558</v>
      </c>
      <c r="U2588" t="s">
        <v>58559</v>
      </c>
      <c r="V2588" t="s">
        <v>58560</v>
      </c>
      <c r="W2588" t="s">
        <v>58561</v>
      </c>
      <c r="X2588" t="s">
        <v>58562</v>
      </c>
      <c r="Y2588" t="s">
        <v>58563</v>
      </c>
    </row>
    <row r="2589" spans="1:25" x14ac:dyDescent="0.3">
      <c r="A2589">
        <v>129400</v>
      </c>
      <c r="B2589" t="s">
        <v>58564</v>
      </c>
      <c r="C2589" t="s">
        <v>58565</v>
      </c>
      <c r="D2589" t="s">
        <v>58566</v>
      </c>
      <c r="E2589" t="s">
        <v>58567</v>
      </c>
      <c r="F2589" t="s">
        <v>58568</v>
      </c>
      <c r="G2589" t="s">
        <v>58569</v>
      </c>
      <c r="H2589" t="s">
        <v>58570</v>
      </c>
      <c r="I2589" t="s">
        <v>58571</v>
      </c>
      <c r="J2589" t="s">
        <v>58572</v>
      </c>
      <c r="K2589" t="s">
        <v>58573</v>
      </c>
      <c r="L2589" t="s">
        <v>58574</v>
      </c>
      <c r="M2589" t="s">
        <v>58575</v>
      </c>
      <c r="N2589" t="s">
        <v>58576</v>
      </c>
      <c r="O2589">
        <f>-491.379463730224 -32.9840582115569 -600.739161794524</f>
        <v>-1125.1026837363049</v>
      </c>
      <c r="P2589" t="s">
        <v>58577</v>
      </c>
      <c r="Q2589" t="s">
        <v>58578</v>
      </c>
      <c r="R2589" t="s">
        <v>58579</v>
      </c>
      <c r="S2589" t="s">
        <v>58580</v>
      </c>
      <c r="T2589" t="s">
        <v>58581</v>
      </c>
      <c r="U2589" t="s">
        <v>58582</v>
      </c>
      <c r="V2589" t="s">
        <v>58583</v>
      </c>
      <c r="W2589" t="s">
        <v>58584</v>
      </c>
      <c r="X2589" t="s">
        <v>58585</v>
      </c>
      <c r="Y2589" t="s">
        <v>58586</v>
      </c>
    </row>
    <row r="2590" spans="1:25" x14ac:dyDescent="0.3">
      <c r="A2590">
        <v>129450</v>
      </c>
      <c r="B2590" t="s">
        <v>58587</v>
      </c>
      <c r="C2590" t="s">
        <v>58588</v>
      </c>
      <c r="D2590" t="s">
        <v>58589</v>
      </c>
      <c r="E2590" t="s">
        <v>58590</v>
      </c>
      <c r="F2590" t="s">
        <v>58591</v>
      </c>
      <c r="G2590" t="s">
        <v>58592</v>
      </c>
      <c r="H2590" t="s">
        <v>58593</v>
      </c>
      <c r="I2590" t="s">
        <v>58594</v>
      </c>
      <c r="J2590" t="s">
        <v>58595</v>
      </c>
      <c r="K2590" t="s">
        <v>58596</v>
      </c>
      <c r="L2590" t="s">
        <v>58597</v>
      </c>
      <c r="M2590" t="s">
        <v>58598</v>
      </c>
      <c r="N2590" t="s">
        <v>58599</v>
      </c>
      <c r="O2590">
        <f>-491.542992316083 -33.5197664747982 -599.69979065861</f>
        <v>-1124.7625494494912</v>
      </c>
      <c r="P2590" t="s">
        <v>58600</v>
      </c>
      <c r="Q2590" t="s">
        <v>58601</v>
      </c>
      <c r="R2590" t="s">
        <v>58602</v>
      </c>
      <c r="S2590" t="s">
        <v>58603</v>
      </c>
      <c r="T2590" t="s">
        <v>58604</v>
      </c>
      <c r="U2590" t="s">
        <v>58605</v>
      </c>
      <c r="V2590" t="s">
        <v>58606</v>
      </c>
      <c r="W2590" t="s">
        <v>58607</v>
      </c>
      <c r="X2590" t="s">
        <v>58608</v>
      </c>
      <c r="Y2590" t="s">
        <v>58609</v>
      </c>
    </row>
    <row r="2591" spans="1:25" x14ac:dyDescent="0.3">
      <c r="A2591">
        <v>129500</v>
      </c>
      <c r="B2591" t="s">
        <v>58610</v>
      </c>
      <c r="C2591" t="s">
        <v>58611</v>
      </c>
      <c r="D2591" t="s">
        <v>58612</v>
      </c>
      <c r="E2591" t="s">
        <v>58613</v>
      </c>
      <c r="F2591" t="s">
        <v>58614</v>
      </c>
      <c r="G2591" t="s">
        <v>58615</v>
      </c>
      <c r="H2591" t="s">
        <v>58616</v>
      </c>
      <c r="I2591" t="s">
        <v>58617</v>
      </c>
      <c r="J2591" t="s">
        <v>58618</v>
      </c>
      <c r="K2591" t="s">
        <v>58619</v>
      </c>
      <c r="L2591" t="s">
        <v>58620</v>
      </c>
      <c r="M2591" t="s">
        <v>58621</v>
      </c>
      <c r="N2591" t="s">
        <v>58622</v>
      </c>
      <c r="O2591">
        <f>-491.48242709439 -33.7931427929552 -599.23118919655</f>
        <v>-1124.5067590838953</v>
      </c>
      <c r="P2591" t="s">
        <v>58623</v>
      </c>
      <c r="Q2591" t="s">
        <v>58624</v>
      </c>
      <c r="R2591" t="s">
        <v>58625</v>
      </c>
      <c r="S2591" t="s">
        <v>58626</v>
      </c>
      <c r="T2591" t="s">
        <v>58627</v>
      </c>
      <c r="U2591" t="s">
        <v>58628</v>
      </c>
      <c r="V2591" t="s">
        <v>58629</v>
      </c>
      <c r="W2591" t="s">
        <v>58630</v>
      </c>
      <c r="X2591" t="s">
        <v>58631</v>
      </c>
      <c r="Y2591" t="s">
        <v>58632</v>
      </c>
    </row>
    <row r="2592" spans="1:25" x14ac:dyDescent="0.3">
      <c r="A2592">
        <v>129550</v>
      </c>
      <c r="B2592" t="s">
        <v>58633</v>
      </c>
      <c r="C2592" t="s">
        <v>58634</v>
      </c>
      <c r="D2592" t="s">
        <v>58635</v>
      </c>
      <c r="E2592" t="s">
        <v>58636</v>
      </c>
      <c r="F2592" t="s">
        <v>58637</v>
      </c>
      <c r="G2592" t="s">
        <v>58638</v>
      </c>
      <c r="H2592" t="s">
        <v>58639</v>
      </c>
      <c r="I2592" t="s">
        <v>58640</v>
      </c>
      <c r="J2592" t="s">
        <v>58641</v>
      </c>
      <c r="K2592" t="s">
        <v>58642</v>
      </c>
      <c r="L2592" t="s">
        <v>58643</v>
      </c>
      <c r="M2592" t="s">
        <v>58644</v>
      </c>
      <c r="N2592" t="s">
        <v>58645</v>
      </c>
      <c r="O2592">
        <f>-491.458336713693 -34.0418440954857 -598.816530562788</f>
        <v>-1124.3167113719667</v>
      </c>
      <c r="P2592" t="s">
        <v>58646</v>
      </c>
      <c r="Q2592" t="s">
        <v>58647</v>
      </c>
      <c r="R2592" t="s">
        <v>58648</v>
      </c>
      <c r="S2592" t="s">
        <v>58649</v>
      </c>
      <c r="T2592" t="s">
        <v>58650</v>
      </c>
      <c r="U2592" t="s">
        <v>58651</v>
      </c>
      <c r="V2592" t="s">
        <v>58652</v>
      </c>
      <c r="W2592" t="s">
        <v>58653</v>
      </c>
      <c r="X2592" t="s">
        <v>58654</v>
      </c>
      <c r="Y2592" t="s">
        <v>58655</v>
      </c>
    </row>
    <row r="2593" spans="1:25" x14ac:dyDescent="0.3">
      <c r="A2593">
        <v>129600</v>
      </c>
      <c r="B2593" t="s">
        <v>58656</v>
      </c>
      <c r="C2593" t="s">
        <v>58657</v>
      </c>
      <c r="D2593" t="s">
        <v>58658</v>
      </c>
      <c r="E2593" t="s">
        <v>58659</v>
      </c>
      <c r="F2593" t="s">
        <v>58660</v>
      </c>
      <c r="G2593" t="s">
        <v>58661</v>
      </c>
      <c r="H2593" t="s">
        <v>58662</v>
      </c>
      <c r="I2593" t="s">
        <v>58663</v>
      </c>
      <c r="J2593" t="s">
        <v>58664</v>
      </c>
      <c r="K2593" t="s">
        <v>58665</v>
      </c>
      <c r="L2593" t="s">
        <v>58666</v>
      </c>
      <c r="M2593" t="s">
        <v>58667</v>
      </c>
      <c r="N2593" t="s">
        <v>58668</v>
      </c>
      <c r="O2593">
        <f>-491.382978168803 -34.013063062373 -598.518689828875</f>
        <v>-1123.9147310600511</v>
      </c>
      <c r="P2593" t="s">
        <v>58669</v>
      </c>
      <c r="Q2593" t="s">
        <v>58670</v>
      </c>
      <c r="R2593" t="s">
        <v>58671</v>
      </c>
      <c r="S2593" t="s">
        <v>58672</v>
      </c>
      <c r="T2593" t="s">
        <v>58673</v>
      </c>
      <c r="U2593" t="s">
        <v>58674</v>
      </c>
      <c r="V2593" t="s">
        <v>58675</v>
      </c>
      <c r="W2593" t="s">
        <v>58676</v>
      </c>
      <c r="X2593" t="s">
        <v>58677</v>
      </c>
      <c r="Y2593" t="s">
        <v>58678</v>
      </c>
    </row>
    <row r="2594" spans="1:25" x14ac:dyDescent="0.3">
      <c r="A2594">
        <v>129650</v>
      </c>
      <c r="B2594" t="s">
        <v>58679</v>
      </c>
      <c r="C2594" t="s">
        <v>58680</v>
      </c>
      <c r="D2594" t="s">
        <v>58681</v>
      </c>
      <c r="E2594" t="s">
        <v>58682</v>
      </c>
      <c r="F2594" t="s">
        <v>58683</v>
      </c>
      <c r="G2594" t="s">
        <v>58684</v>
      </c>
      <c r="H2594" t="s">
        <v>58685</v>
      </c>
      <c r="I2594" t="s">
        <v>58686</v>
      </c>
      <c r="J2594" t="s">
        <v>58687</v>
      </c>
      <c r="K2594" t="s">
        <v>58688</v>
      </c>
      <c r="L2594" t="s">
        <v>58689</v>
      </c>
      <c r="M2594" t="s">
        <v>58690</v>
      </c>
      <c r="N2594" t="s">
        <v>58691</v>
      </c>
      <c r="O2594">
        <f>-490.719203208151 -33.6048161910512 -598.968243368077</f>
        <v>-1123.2922627672792</v>
      </c>
      <c r="P2594" t="s">
        <v>58692</v>
      </c>
      <c r="Q2594" t="s">
        <v>58693</v>
      </c>
      <c r="R2594" t="s">
        <v>58694</v>
      </c>
      <c r="S2594" t="s">
        <v>58695</v>
      </c>
      <c r="T2594" t="s">
        <v>58696</v>
      </c>
      <c r="U2594" t="s">
        <v>58697</v>
      </c>
      <c r="V2594" t="s">
        <v>58698</v>
      </c>
      <c r="W2594" t="s">
        <v>58699</v>
      </c>
      <c r="X2594" t="s">
        <v>58700</v>
      </c>
      <c r="Y2594" t="s">
        <v>58701</v>
      </c>
    </row>
    <row r="2595" spans="1:25" x14ac:dyDescent="0.3">
      <c r="A2595">
        <v>129700</v>
      </c>
      <c r="B2595" t="s">
        <v>58702</v>
      </c>
      <c r="C2595" t="s">
        <v>58703</v>
      </c>
      <c r="D2595" t="s">
        <v>58704</v>
      </c>
      <c r="E2595" t="s">
        <v>58705</v>
      </c>
      <c r="F2595" t="s">
        <v>58706</v>
      </c>
      <c r="G2595" t="s">
        <v>58707</v>
      </c>
      <c r="H2595" t="s">
        <v>58708</v>
      </c>
      <c r="I2595" t="s">
        <v>58709</v>
      </c>
      <c r="J2595" t="s">
        <v>58710</v>
      </c>
      <c r="K2595" t="s">
        <v>58711</v>
      </c>
      <c r="L2595" t="s">
        <v>58712</v>
      </c>
      <c r="M2595" t="s">
        <v>58713</v>
      </c>
      <c r="N2595" t="s">
        <v>58714</v>
      </c>
      <c r="O2595">
        <f>-490.266528597017 -33.4465802882698 -599.164842146741</f>
        <v>-1122.8779510320278</v>
      </c>
      <c r="P2595" t="s">
        <v>58715</v>
      </c>
      <c r="Q2595" t="s">
        <v>58716</v>
      </c>
      <c r="R2595" t="s">
        <v>58717</v>
      </c>
      <c r="S2595" t="s">
        <v>58718</v>
      </c>
      <c r="T2595" t="s">
        <v>58719</v>
      </c>
      <c r="U2595" t="s">
        <v>58720</v>
      </c>
      <c r="V2595" t="s">
        <v>58721</v>
      </c>
      <c r="W2595" t="s">
        <v>58722</v>
      </c>
      <c r="X2595" t="s">
        <v>58723</v>
      </c>
      <c r="Y2595" t="s">
        <v>58724</v>
      </c>
    </row>
    <row r="2596" spans="1:25" x14ac:dyDescent="0.3">
      <c r="A2596">
        <v>129750</v>
      </c>
      <c r="B2596" t="s">
        <v>58725</v>
      </c>
      <c r="C2596" t="s">
        <v>58726</v>
      </c>
      <c r="D2596" t="s">
        <v>58727</v>
      </c>
      <c r="E2596" t="s">
        <v>58728</v>
      </c>
      <c r="F2596" t="s">
        <v>58729</v>
      </c>
      <c r="G2596" t="s">
        <v>58730</v>
      </c>
      <c r="H2596" t="s">
        <v>58731</v>
      </c>
      <c r="I2596" t="s">
        <v>58732</v>
      </c>
      <c r="J2596" t="s">
        <v>58733</v>
      </c>
      <c r="K2596" t="s">
        <v>58734</v>
      </c>
      <c r="L2596" t="s">
        <v>58735</v>
      </c>
      <c r="M2596" t="s">
        <v>58736</v>
      </c>
      <c r="N2596" t="s">
        <v>58737</v>
      </c>
      <c r="O2596">
        <f>-489.802718005763 -33.0396347928579 -599.616051528098</f>
        <v>-1122.4584043267189</v>
      </c>
      <c r="P2596" t="s">
        <v>58738</v>
      </c>
      <c r="Q2596" t="s">
        <v>58739</v>
      </c>
      <c r="R2596" t="s">
        <v>58740</v>
      </c>
      <c r="S2596" t="s">
        <v>58741</v>
      </c>
      <c r="T2596" t="s">
        <v>58742</v>
      </c>
      <c r="U2596" t="s">
        <v>58743</v>
      </c>
      <c r="V2596" t="s">
        <v>58744</v>
      </c>
      <c r="W2596" t="s">
        <v>58745</v>
      </c>
      <c r="X2596" t="s">
        <v>58746</v>
      </c>
      <c r="Y2596" t="s">
        <v>58747</v>
      </c>
    </row>
    <row r="2597" spans="1:25" x14ac:dyDescent="0.3">
      <c r="A2597">
        <v>129800</v>
      </c>
      <c r="B2597" t="s">
        <v>58748</v>
      </c>
      <c r="C2597" t="s">
        <v>58749</v>
      </c>
      <c r="D2597" t="s">
        <v>58750</v>
      </c>
      <c r="E2597" t="s">
        <v>58751</v>
      </c>
      <c r="F2597" t="s">
        <v>58752</v>
      </c>
      <c r="G2597" t="s">
        <v>58753</v>
      </c>
      <c r="H2597" t="s">
        <v>58754</v>
      </c>
      <c r="I2597" t="s">
        <v>58755</v>
      </c>
      <c r="J2597" t="s">
        <v>58756</v>
      </c>
      <c r="K2597" t="s">
        <v>58757</v>
      </c>
      <c r="L2597" t="s">
        <v>58758</v>
      </c>
      <c r="M2597" t="s">
        <v>58759</v>
      </c>
      <c r="N2597" t="s">
        <v>58760</v>
      </c>
      <c r="O2597">
        <f>-489.499311139245 -32.8520937750798 -599.914447532631</f>
        <v>-1122.2658524469557</v>
      </c>
      <c r="P2597" t="s">
        <v>58761</v>
      </c>
      <c r="Q2597" t="s">
        <v>58762</v>
      </c>
      <c r="R2597" t="s">
        <v>58763</v>
      </c>
      <c r="S2597" t="s">
        <v>58764</v>
      </c>
      <c r="T2597" t="s">
        <v>58765</v>
      </c>
      <c r="U2597" t="s">
        <v>58766</v>
      </c>
      <c r="V2597" t="s">
        <v>58767</v>
      </c>
      <c r="W2597" t="s">
        <v>58768</v>
      </c>
      <c r="X2597" t="s">
        <v>58769</v>
      </c>
      <c r="Y2597" t="s">
        <v>58770</v>
      </c>
    </row>
    <row r="2598" spans="1:25" x14ac:dyDescent="0.3">
      <c r="A2598">
        <v>129850</v>
      </c>
      <c r="B2598" t="s">
        <v>58771</v>
      </c>
      <c r="C2598" t="s">
        <v>58772</v>
      </c>
      <c r="D2598" t="s">
        <v>58773</v>
      </c>
      <c r="E2598" t="s">
        <v>58774</v>
      </c>
      <c r="F2598" t="s">
        <v>58775</v>
      </c>
      <c r="G2598" t="s">
        <v>58776</v>
      </c>
      <c r="H2598" t="s">
        <v>58777</v>
      </c>
      <c r="I2598" t="s">
        <v>58778</v>
      </c>
      <c r="J2598" t="s">
        <v>58779</v>
      </c>
      <c r="K2598" t="s">
        <v>58780</v>
      </c>
      <c r="L2598" t="s">
        <v>58781</v>
      </c>
      <c r="M2598" t="s">
        <v>58782</v>
      </c>
      <c r="N2598" t="s">
        <v>58783</v>
      </c>
      <c r="O2598">
        <f>-488.775453620583 -32.7201435083775 -600.327344031688</f>
        <v>-1121.8229411606485</v>
      </c>
      <c r="P2598" t="s">
        <v>58784</v>
      </c>
      <c r="Q2598" t="s">
        <v>58785</v>
      </c>
      <c r="R2598" t="s">
        <v>58786</v>
      </c>
      <c r="S2598" t="s">
        <v>58787</v>
      </c>
      <c r="T2598" t="s">
        <v>58788</v>
      </c>
      <c r="U2598" t="s">
        <v>58789</v>
      </c>
      <c r="V2598" t="s">
        <v>58790</v>
      </c>
      <c r="W2598" t="s">
        <v>58791</v>
      </c>
      <c r="X2598" t="s">
        <v>58792</v>
      </c>
      <c r="Y2598" t="s">
        <v>58793</v>
      </c>
    </row>
    <row r="2599" spans="1:25" x14ac:dyDescent="0.3">
      <c r="A2599">
        <v>129900</v>
      </c>
      <c r="B2599" t="s">
        <v>58794</v>
      </c>
      <c r="C2599" t="s">
        <v>58795</v>
      </c>
      <c r="D2599" t="s">
        <v>58796</v>
      </c>
      <c r="E2599" t="s">
        <v>58797</v>
      </c>
      <c r="F2599" t="s">
        <v>58798</v>
      </c>
      <c r="G2599" t="s">
        <v>58799</v>
      </c>
      <c r="H2599" t="s">
        <v>58800</v>
      </c>
      <c r="I2599" t="s">
        <v>58801</v>
      </c>
      <c r="J2599" t="s">
        <v>58802</v>
      </c>
      <c r="K2599" t="s">
        <v>58803</v>
      </c>
      <c r="L2599" t="s">
        <v>58804</v>
      </c>
      <c r="M2599" t="s">
        <v>58805</v>
      </c>
      <c r="N2599" t="s">
        <v>58806</v>
      </c>
      <c r="O2599">
        <f>-488.398868850672 -32.4518046183532 -600.561114971982</f>
        <v>-1121.411788441007</v>
      </c>
      <c r="P2599" t="s">
        <v>58807</v>
      </c>
      <c r="Q2599" t="s">
        <v>58808</v>
      </c>
      <c r="R2599" t="s">
        <v>58809</v>
      </c>
      <c r="S2599" t="s">
        <v>58810</v>
      </c>
      <c r="T2599" t="s">
        <v>58811</v>
      </c>
      <c r="U2599" t="s">
        <v>58812</v>
      </c>
      <c r="V2599" t="s">
        <v>58813</v>
      </c>
      <c r="W2599" t="s">
        <v>58814</v>
      </c>
      <c r="X2599" t="s">
        <v>58815</v>
      </c>
      <c r="Y2599" t="s">
        <v>58816</v>
      </c>
    </row>
    <row r="2600" spans="1:25" x14ac:dyDescent="0.3">
      <c r="A2600">
        <v>129950</v>
      </c>
      <c r="B2600" t="s">
        <v>58817</v>
      </c>
      <c r="C2600" t="s">
        <v>58818</v>
      </c>
      <c r="D2600" t="s">
        <v>58819</v>
      </c>
      <c r="E2600" t="s">
        <v>58820</v>
      </c>
      <c r="F2600" t="s">
        <v>58821</v>
      </c>
      <c r="G2600" t="s">
        <v>58822</v>
      </c>
      <c r="H2600" t="s">
        <v>58823</v>
      </c>
      <c r="I2600" t="s">
        <v>58824</v>
      </c>
      <c r="J2600" t="s">
        <v>58825</v>
      </c>
      <c r="K2600" t="s">
        <v>58826</v>
      </c>
      <c r="L2600" t="s">
        <v>58827</v>
      </c>
      <c r="M2600" t="s">
        <v>58828</v>
      </c>
      <c r="N2600" t="s">
        <v>58829</v>
      </c>
      <c r="O2600">
        <f>-487.386872099119 -31.9836761288527 -600.967361666025</f>
        <v>-1120.3379098939968</v>
      </c>
      <c r="P2600" t="s">
        <v>58830</v>
      </c>
      <c r="Q2600" t="s">
        <v>58831</v>
      </c>
      <c r="R2600" t="s">
        <v>58832</v>
      </c>
      <c r="S2600" t="s">
        <v>58833</v>
      </c>
      <c r="T2600" t="s">
        <v>58834</v>
      </c>
      <c r="U2600" t="s">
        <v>58835</v>
      </c>
      <c r="V2600" t="s">
        <v>58836</v>
      </c>
      <c r="W2600" t="s">
        <v>58837</v>
      </c>
      <c r="X2600" t="s">
        <v>58838</v>
      </c>
      <c r="Y2600" t="s">
        <v>58839</v>
      </c>
    </row>
    <row r="2601" spans="1:25" x14ac:dyDescent="0.3">
      <c r="A2601">
        <v>130000</v>
      </c>
      <c r="B2601" t="s">
        <v>58840</v>
      </c>
      <c r="C2601" t="s">
        <v>58841</v>
      </c>
      <c r="D2601" t="s">
        <v>58842</v>
      </c>
      <c r="E2601" t="s">
        <v>58843</v>
      </c>
      <c r="F2601" t="s">
        <v>58844</v>
      </c>
      <c r="G2601" t="s">
        <v>58845</v>
      </c>
      <c r="H2601" t="s">
        <v>58846</v>
      </c>
      <c r="I2601" t="s">
        <v>58847</v>
      </c>
      <c r="J2601" t="s">
        <v>58848</v>
      </c>
      <c r="K2601" t="s">
        <v>58849</v>
      </c>
      <c r="L2601" t="s">
        <v>58850</v>
      </c>
      <c r="M2601" t="s">
        <v>58851</v>
      </c>
      <c r="N2601" t="s">
        <v>58852</v>
      </c>
      <c r="O2601">
        <f>-487.227120404927 -31.9990279468145 -601.117598050061</f>
        <v>-1120.3437464018025</v>
      </c>
      <c r="P2601" t="s">
        <v>58853</v>
      </c>
      <c r="Q2601" t="s">
        <v>58854</v>
      </c>
      <c r="R2601" t="s">
        <v>58855</v>
      </c>
      <c r="S2601" t="s">
        <v>58856</v>
      </c>
      <c r="T2601" t="s">
        <v>58857</v>
      </c>
      <c r="U2601" t="s">
        <v>58858</v>
      </c>
      <c r="V2601" t="s">
        <v>58859</v>
      </c>
      <c r="W2601" t="s">
        <v>58860</v>
      </c>
      <c r="X2601" t="s">
        <v>58861</v>
      </c>
      <c r="Y2601" t="s">
        <v>58862</v>
      </c>
    </row>
    <row r="2602" spans="1:25" x14ac:dyDescent="0.3">
      <c r="A2602">
        <v>130050</v>
      </c>
      <c r="B2602" t="s">
        <v>58863</v>
      </c>
      <c r="C2602" t="s">
        <v>58864</v>
      </c>
      <c r="D2602" t="s">
        <v>58865</v>
      </c>
      <c r="E2602" t="s">
        <v>58866</v>
      </c>
      <c r="F2602" t="s">
        <v>58867</v>
      </c>
      <c r="G2602" t="s">
        <v>58868</v>
      </c>
      <c r="H2602" t="s">
        <v>58869</v>
      </c>
      <c r="I2602" t="s">
        <v>58870</v>
      </c>
      <c r="J2602" t="s">
        <v>58871</v>
      </c>
      <c r="K2602" t="s">
        <v>58872</v>
      </c>
      <c r="L2602" t="s">
        <v>58873</v>
      </c>
      <c r="M2602" t="s">
        <v>58874</v>
      </c>
      <c r="N2602" t="s">
        <v>58875</v>
      </c>
      <c r="O2602">
        <f>-487.339555965088 -31.8282126774102 -601.32456977162</f>
        <v>-1120.4923384141182</v>
      </c>
      <c r="P2602" t="s">
        <v>58876</v>
      </c>
      <c r="Q2602" t="s">
        <v>58877</v>
      </c>
      <c r="R2602" t="s">
        <v>58878</v>
      </c>
      <c r="S2602" t="s">
        <v>58879</v>
      </c>
      <c r="T2602" t="s">
        <v>58880</v>
      </c>
      <c r="U2602" t="s">
        <v>58881</v>
      </c>
      <c r="V2602" t="s">
        <v>58882</v>
      </c>
      <c r="W2602" t="s">
        <v>58883</v>
      </c>
      <c r="X2602" t="s">
        <v>58884</v>
      </c>
      <c r="Y2602" t="s">
        <v>58885</v>
      </c>
    </row>
    <row r="2603" spans="1:25" x14ac:dyDescent="0.3">
      <c r="A2603">
        <v>130100</v>
      </c>
      <c r="B2603" t="s">
        <v>58886</v>
      </c>
      <c r="C2603" t="s">
        <v>58887</v>
      </c>
      <c r="D2603" t="s">
        <v>58888</v>
      </c>
      <c r="E2603" t="s">
        <v>58889</v>
      </c>
      <c r="F2603" t="s">
        <v>58890</v>
      </c>
      <c r="G2603" t="s">
        <v>58891</v>
      </c>
      <c r="H2603" t="s">
        <v>58892</v>
      </c>
      <c r="I2603" t="s">
        <v>58893</v>
      </c>
      <c r="J2603" t="s">
        <v>58894</v>
      </c>
      <c r="K2603" t="s">
        <v>58895</v>
      </c>
      <c r="L2603" t="s">
        <v>58896</v>
      </c>
      <c r="M2603" t="s">
        <v>58897</v>
      </c>
      <c r="N2603" t="s">
        <v>58898</v>
      </c>
      <c r="O2603">
        <f>-487.336361312795 -31.736753976211 -601.402788609166</f>
        <v>-1120.475903898172</v>
      </c>
      <c r="P2603" t="s">
        <v>58899</v>
      </c>
      <c r="Q2603" t="s">
        <v>58900</v>
      </c>
      <c r="R2603" t="s">
        <v>58901</v>
      </c>
      <c r="S2603" t="s">
        <v>58902</v>
      </c>
      <c r="T2603" t="s">
        <v>58903</v>
      </c>
      <c r="U2603" t="s">
        <v>58904</v>
      </c>
      <c r="V2603" t="s">
        <v>58905</v>
      </c>
      <c r="W2603" t="s">
        <v>58906</v>
      </c>
      <c r="X2603" t="s">
        <v>58907</v>
      </c>
      <c r="Y2603" t="s">
        <v>58908</v>
      </c>
    </row>
    <row r="2604" spans="1:25" x14ac:dyDescent="0.3">
      <c r="A2604">
        <v>130150</v>
      </c>
      <c r="B2604" t="s">
        <v>58909</v>
      </c>
      <c r="C2604" t="s">
        <v>58910</v>
      </c>
      <c r="D2604" t="s">
        <v>58911</v>
      </c>
      <c r="E2604" t="s">
        <v>58912</v>
      </c>
      <c r="F2604" t="s">
        <v>58913</v>
      </c>
      <c r="G2604" t="s">
        <v>58914</v>
      </c>
      <c r="H2604" t="s">
        <v>58915</v>
      </c>
      <c r="I2604" t="s">
        <v>58916</v>
      </c>
      <c r="J2604" t="s">
        <v>58917</v>
      </c>
      <c r="K2604" t="s">
        <v>58918</v>
      </c>
      <c r="L2604" t="s">
        <v>58919</v>
      </c>
      <c r="M2604" t="s">
        <v>58920</v>
      </c>
      <c r="N2604" t="s">
        <v>58921</v>
      </c>
      <c r="O2604">
        <f>-487.133269203115 -31.4071939661055 -601.624783140213</f>
        <v>-1120.1652463094335</v>
      </c>
      <c r="P2604" t="s">
        <v>58922</v>
      </c>
      <c r="Q2604" t="s">
        <v>58923</v>
      </c>
      <c r="R2604" t="s">
        <v>58924</v>
      </c>
      <c r="S2604" t="s">
        <v>58925</v>
      </c>
      <c r="T2604" t="s">
        <v>58926</v>
      </c>
      <c r="U2604" t="s">
        <v>58927</v>
      </c>
      <c r="V2604" t="s">
        <v>58928</v>
      </c>
      <c r="W2604" t="s">
        <v>58929</v>
      </c>
      <c r="X2604" t="s">
        <v>58930</v>
      </c>
      <c r="Y2604" t="s">
        <v>58931</v>
      </c>
    </row>
    <row r="2605" spans="1:25" x14ac:dyDescent="0.3">
      <c r="A2605">
        <v>130200</v>
      </c>
      <c r="B2605" t="s">
        <v>58932</v>
      </c>
      <c r="C2605" t="s">
        <v>58933</v>
      </c>
      <c r="D2605" t="s">
        <v>58934</v>
      </c>
      <c r="E2605" t="s">
        <v>58935</v>
      </c>
      <c r="F2605" t="s">
        <v>58936</v>
      </c>
      <c r="G2605" t="s">
        <v>58937</v>
      </c>
      <c r="H2605" t="s">
        <v>58938</v>
      </c>
      <c r="I2605" t="s">
        <v>58939</v>
      </c>
      <c r="J2605" t="s">
        <v>58940</v>
      </c>
      <c r="K2605" t="s">
        <v>58941</v>
      </c>
      <c r="L2605" t="s">
        <v>58942</v>
      </c>
      <c r="M2605" t="s">
        <v>58943</v>
      </c>
      <c r="N2605" t="s">
        <v>58944</v>
      </c>
      <c r="O2605">
        <f>-487.013379208862 -31.3299196918431 -601.701723901545</f>
        <v>-1120.0450228022501</v>
      </c>
      <c r="P2605" t="s">
        <v>58945</v>
      </c>
      <c r="Q2605" t="s">
        <v>58946</v>
      </c>
      <c r="R2605" t="s">
        <v>58947</v>
      </c>
      <c r="S2605" t="s">
        <v>58948</v>
      </c>
      <c r="T2605" t="s">
        <v>58949</v>
      </c>
      <c r="U2605" t="s">
        <v>58950</v>
      </c>
      <c r="V2605" t="s">
        <v>58951</v>
      </c>
      <c r="W2605" t="s">
        <v>58952</v>
      </c>
      <c r="X2605" t="s">
        <v>58953</v>
      </c>
      <c r="Y2605" t="s">
        <v>58954</v>
      </c>
    </row>
    <row r="2606" spans="1:25" x14ac:dyDescent="0.3">
      <c r="A2606">
        <v>130250</v>
      </c>
      <c r="B2606" t="s">
        <v>58955</v>
      </c>
      <c r="C2606" t="s">
        <v>58956</v>
      </c>
      <c r="D2606" t="s">
        <v>58957</v>
      </c>
      <c r="E2606" t="s">
        <v>58958</v>
      </c>
      <c r="F2606" t="s">
        <v>58959</v>
      </c>
      <c r="G2606" t="s">
        <v>58960</v>
      </c>
      <c r="H2606" t="s">
        <v>58961</v>
      </c>
      <c r="I2606" t="s">
        <v>58962</v>
      </c>
      <c r="J2606" t="s">
        <v>58963</v>
      </c>
      <c r="K2606" t="s">
        <v>58964</v>
      </c>
      <c r="L2606" t="s">
        <v>58965</v>
      </c>
      <c r="M2606" t="s">
        <v>58966</v>
      </c>
      <c r="N2606" t="s">
        <v>58967</v>
      </c>
      <c r="O2606">
        <f>-487.109063611631 -31.4006770584879 -601.735384535243</f>
        <v>-1120.245125205362</v>
      </c>
      <c r="P2606" t="s">
        <v>58968</v>
      </c>
      <c r="Q2606" t="s">
        <v>58969</v>
      </c>
      <c r="R2606" t="s">
        <v>58970</v>
      </c>
      <c r="S2606" t="s">
        <v>58971</v>
      </c>
      <c r="T2606" t="s">
        <v>58972</v>
      </c>
      <c r="U2606" t="s">
        <v>58973</v>
      </c>
      <c r="V2606" t="s">
        <v>58974</v>
      </c>
      <c r="W2606" t="s">
        <v>58975</v>
      </c>
      <c r="X2606" t="s">
        <v>58976</v>
      </c>
      <c r="Y2606" t="s">
        <v>58977</v>
      </c>
    </row>
    <row r="2607" spans="1:25" x14ac:dyDescent="0.3">
      <c r="A2607">
        <v>130300</v>
      </c>
      <c r="B2607" t="s">
        <v>58978</v>
      </c>
      <c r="C2607" t="s">
        <v>58979</v>
      </c>
      <c r="D2607" t="s">
        <v>58980</v>
      </c>
      <c r="E2607" t="s">
        <v>58981</v>
      </c>
      <c r="F2607" t="s">
        <v>58982</v>
      </c>
      <c r="G2607" t="s">
        <v>58983</v>
      </c>
      <c r="H2607" t="s">
        <v>58984</v>
      </c>
      <c r="I2607" t="s">
        <v>58985</v>
      </c>
      <c r="J2607" t="s">
        <v>58986</v>
      </c>
      <c r="K2607" t="s">
        <v>58987</v>
      </c>
      <c r="L2607" t="s">
        <v>58988</v>
      </c>
      <c r="M2607" t="s">
        <v>58989</v>
      </c>
      <c r="N2607" t="s">
        <v>58990</v>
      </c>
      <c r="O2607">
        <f>-487.442997684085 -31.5042208495775 -601.723876304109</f>
        <v>-1120.6710948377715</v>
      </c>
      <c r="P2607" t="s">
        <v>58991</v>
      </c>
      <c r="Q2607" t="s">
        <v>58992</v>
      </c>
      <c r="R2607" t="s">
        <v>58993</v>
      </c>
      <c r="S2607" t="s">
        <v>58994</v>
      </c>
      <c r="T2607" t="s">
        <v>58995</v>
      </c>
      <c r="U2607" t="s">
        <v>58996</v>
      </c>
      <c r="V2607" t="s">
        <v>58997</v>
      </c>
      <c r="W2607" t="s">
        <v>58998</v>
      </c>
      <c r="X2607" t="s">
        <v>58999</v>
      </c>
      <c r="Y2607" t="s">
        <v>59000</v>
      </c>
    </row>
    <row r="2608" spans="1:25" x14ac:dyDescent="0.3">
      <c r="A2608">
        <v>130350</v>
      </c>
      <c r="B2608" t="s">
        <v>59001</v>
      </c>
      <c r="C2608" t="s">
        <v>59002</v>
      </c>
      <c r="D2608" t="s">
        <v>59003</v>
      </c>
      <c r="E2608" t="s">
        <v>59004</v>
      </c>
      <c r="F2608" t="s">
        <v>59005</v>
      </c>
      <c r="G2608" t="s">
        <v>59006</v>
      </c>
      <c r="H2608" t="s">
        <v>59007</v>
      </c>
      <c r="I2608" t="s">
        <v>59008</v>
      </c>
      <c r="J2608" t="s">
        <v>59009</v>
      </c>
      <c r="K2608" t="s">
        <v>59010</v>
      </c>
      <c r="L2608" t="s">
        <v>59011</v>
      </c>
      <c r="M2608" t="s">
        <v>59012</v>
      </c>
      <c r="N2608" t="s">
        <v>59013</v>
      </c>
      <c r="O2608">
        <f>-487.879230917062 -31.6164461645678 -601.718111681998</f>
        <v>-1121.2137887636277</v>
      </c>
      <c r="P2608" t="s">
        <v>59014</v>
      </c>
      <c r="Q2608" t="s">
        <v>59015</v>
      </c>
      <c r="R2608" t="s">
        <v>59016</v>
      </c>
      <c r="S2608" t="s">
        <v>59017</v>
      </c>
      <c r="T2608" t="s">
        <v>59018</v>
      </c>
      <c r="U2608" t="s">
        <v>59019</v>
      </c>
      <c r="V2608" t="s">
        <v>59020</v>
      </c>
      <c r="W2608" t="s">
        <v>59021</v>
      </c>
      <c r="X2608" t="s">
        <v>59022</v>
      </c>
      <c r="Y2608" t="s">
        <v>59023</v>
      </c>
    </row>
    <row r="2609" spans="1:25" x14ac:dyDescent="0.3">
      <c r="A2609">
        <v>130400</v>
      </c>
      <c r="B2609" t="s">
        <v>59024</v>
      </c>
      <c r="C2609" t="s">
        <v>59025</v>
      </c>
      <c r="D2609" t="s">
        <v>59026</v>
      </c>
      <c r="E2609" t="s">
        <v>59027</v>
      </c>
      <c r="F2609" t="s">
        <v>59028</v>
      </c>
      <c r="G2609" t="s">
        <v>59029</v>
      </c>
      <c r="H2609" t="s">
        <v>59030</v>
      </c>
      <c r="I2609" t="s">
        <v>59031</v>
      </c>
      <c r="J2609" t="s">
        <v>59032</v>
      </c>
      <c r="K2609" t="s">
        <v>59033</v>
      </c>
      <c r="L2609" t="s">
        <v>59034</v>
      </c>
      <c r="M2609" t="s">
        <v>59035</v>
      </c>
      <c r="N2609" t="s">
        <v>59036</v>
      </c>
      <c r="O2609">
        <f>-489.09606742722 -31.8545261575371 -601.790006600696</f>
        <v>-1122.7406001854531</v>
      </c>
      <c r="P2609" t="s">
        <v>59037</v>
      </c>
      <c r="Q2609" t="s">
        <v>59038</v>
      </c>
      <c r="R2609" t="s">
        <v>59039</v>
      </c>
      <c r="S2609" t="s">
        <v>59040</v>
      </c>
      <c r="T2609" t="s">
        <v>59041</v>
      </c>
      <c r="U2609" t="s">
        <v>59042</v>
      </c>
      <c r="V2609" t="s">
        <v>59043</v>
      </c>
      <c r="W2609" t="s">
        <v>59044</v>
      </c>
      <c r="X2609" t="s">
        <v>59045</v>
      </c>
      <c r="Y2609" t="s">
        <v>59046</v>
      </c>
    </row>
    <row r="2610" spans="1:25" x14ac:dyDescent="0.3">
      <c r="A2610">
        <v>130450</v>
      </c>
      <c r="B2610" t="s">
        <v>59047</v>
      </c>
      <c r="C2610" t="s">
        <v>59048</v>
      </c>
      <c r="D2610" t="s">
        <v>59049</v>
      </c>
      <c r="E2610" t="s">
        <v>59050</v>
      </c>
      <c r="F2610" t="s">
        <v>59051</v>
      </c>
      <c r="G2610" t="s">
        <v>59052</v>
      </c>
      <c r="H2610" t="s">
        <v>59053</v>
      </c>
      <c r="I2610" t="s">
        <v>59054</v>
      </c>
      <c r="J2610" t="s">
        <v>59055</v>
      </c>
      <c r="K2610" t="s">
        <v>59056</v>
      </c>
      <c r="L2610" t="s">
        <v>59057</v>
      </c>
      <c r="M2610" t="s">
        <v>59058</v>
      </c>
      <c r="N2610" t="s">
        <v>59059</v>
      </c>
      <c r="O2610">
        <f>-490.899197974437 -32.3364753002802 -601.945058067957</f>
        <v>-1125.1807313426743</v>
      </c>
      <c r="P2610" t="s">
        <v>59060</v>
      </c>
      <c r="Q2610" t="s">
        <v>59061</v>
      </c>
      <c r="R2610" t="s">
        <v>59062</v>
      </c>
      <c r="S2610" t="s">
        <v>59063</v>
      </c>
      <c r="T2610" t="s">
        <v>59064</v>
      </c>
      <c r="U2610" t="s">
        <v>59065</v>
      </c>
      <c r="V2610" t="s">
        <v>59066</v>
      </c>
      <c r="W2610" t="s">
        <v>59067</v>
      </c>
      <c r="X2610" t="s">
        <v>59068</v>
      </c>
      <c r="Y2610" t="s">
        <v>59069</v>
      </c>
    </row>
    <row r="2611" spans="1:25" x14ac:dyDescent="0.3">
      <c r="A2611">
        <v>130500</v>
      </c>
      <c r="B2611" t="s">
        <v>59070</v>
      </c>
      <c r="C2611" t="s">
        <v>59071</v>
      </c>
      <c r="D2611" t="s">
        <v>59072</v>
      </c>
      <c r="E2611" t="s">
        <v>59073</v>
      </c>
      <c r="F2611" t="s">
        <v>59074</v>
      </c>
      <c r="G2611" t="s">
        <v>59075</v>
      </c>
      <c r="H2611" t="s">
        <v>59076</v>
      </c>
      <c r="I2611" t="s">
        <v>59077</v>
      </c>
      <c r="J2611" t="s">
        <v>59078</v>
      </c>
      <c r="K2611" t="s">
        <v>59079</v>
      </c>
      <c r="L2611" t="s">
        <v>59080</v>
      </c>
      <c r="M2611" t="s">
        <v>59081</v>
      </c>
      <c r="N2611" t="s">
        <v>59082</v>
      </c>
      <c r="O2611">
        <f>-492.097608766529 -32.7749128423391 -602.030055381457</f>
        <v>-1126.9025769903251</v>
      </c>
      <c r="P2611" t="s">
        <v>59083</v>
      </c>
      <c r="Q2611" t="s">
        <v>59084</v>
      </c>
      <c r="R2611" t="s">
        <v>59085</v>
      </c>
      <c r="S2611" t="s">
        <v>59086</v>
      </c>
      <c r="T2611" t="s">
        <v>59087</v>
      </c>
      <c r="U2611" t="s">
        <v>59088</v>
      </c>
      <c r="V2611" t="s">
        <v>59089</v>
      </c>
      <c r="W2611" t="s">
        <v>59090</v>
      </c>
      <c r="X2611" t="s">
        <v>59091</v>
      </c>
      <c r="Y2611" t="s">
        <v>59092</v>
      </c>
    </row>
    <row r="2612" spans="1:25" x14ac:dyDescent="0.3">
      <c r="A2612">
        <v>130550</v>
      </c>
      <c r="B2612" t="s">
        <v>59093</v>
      </c>
      <c r="C2612" t="s">
        <v>59094</v>
      </c>
      <c r="D2612" t="s">
        <v>59095</v>
      </c>
      <c r="E2612" t="s">
        <v>59096</v>
      </c>
      <c r="F2612" t="s">
        <v>59097</v>
      </c>
      <c r="G2612" t="s">
        <v>59098</v>
      </c>
      <c r="H2612" t="s">
        <v>59099</v>
      </c>
      <c r="I2612" t="s">
        <v>59100</v>
      </c>
      <c r="J2612" t="s">
        <v>59101</v>
      </c>
      <c r="K2612" t="s">
        <v>59102</v>
      </c>
      <c r="L2612" t="s">
        <v>59103</v>
      </c>
      <c r="M2612" t="s">
        <v>59104</v>
      </c>
      <c r="N2612" t="s">
        <v>59105</v>
      </c>
      <c r="O2612">
        <f>-494.071749095157 -33.6188155936179 -602.088556061252</f>
        <v>-1129.7791207500268</v>
      </c>
      <c r="P2612" t="s">
        <v>59106</v>
      </c>
      <c r="Q2612" t="s">
        <v>59107</v>
      </c>
      <c r="R2612" t="s">
        <v>59108</v>
      </c>
      <c r="S2612" t="s">
        <v>59109</v>
      </c>
      <c r="T2612" t="s">
        <v>59110</v>
      </c>
      <c r="U2612" t="s">
        <v>59111</v>
      </c>
      <c r="V2612" t="s">
        <v>59112</v>
      </c>
      <c r="W2612" t="s">
        <v>59113</v>
      </c>
      <c r="X2612" t="s">
        <v>59114</v>
      </c>
      <c r="Y2612" t="s">
        <v>59115</v>
      </c>
    </row>
    <row r="2613" spans="1:25" x14ac:dyDescent="0.3">
      <c r="A2613">
        <v>130600</v>
      </c>
      <c r="B2613" t="s">
        <v>59116</v>
      </c>
      <c r="C2613" t="s">
        <v>59117</v>
      </c>
      <c r="D2613" t="s">
        <v>59118</v>
      </c>
      <c r="E2613" t="s">
        <v>59119</v>
      </c>
      <c r="F2613" t="s">
        <v>59120</v>
      </c>
      <c r="G2613" t="s">
        <v>59121</v>
      </c>
      <c r="H2613" t="s">
        <v>59122</v>
      </c>
      <c r="I2613" t="s">
        <v>59123</v>
      </c>
      <c r="J2613" t="s">
        <v>59124</v>
      </c>
      <c r="K2613" t="s">
        <v>59125</v>
      </c>
      <c r="L2613" t="s">
        <v>59126</v>
      </c>
      <c r="M2613" t="s">
        <v>59127</v>
      </c>
      <c r="N2613" t="s">
        <v>59128</v>
      </c>
      <c r="O2613">
        <f>-494.666401141651 -34.1386428697863 -601.982389524118</f>
        <v>-1130.7874335355555</v>
      </c>
      <c r="P2613" t="s">
        <v>59129</v>
      </c>
      <c r="Q2613" t="s">
        <v>59130</v>
      </c>
      <c r="R2613" t="s">
        <v>59131</v>
      </c>
      <c r="S2613" t="s">
        <v>59132</v>
      </c>
      <c r="T2613" t="s">
        <v>59133</v>
      </c>
      <c r="U2613" t="s">
        <v>59134</v>
      </c>
      <c r="V2613" t="s">
        <v>59135</v>
      </c>
      <c r="W2613" t="s">
        <v>59136</v>
      </c>
      <c r="X2613" t="s">
        <v>59137</v>
      </c>
      <c r="Y2613" t="s">
        <v>59138</v>
      </c>
    </row>
    <row r="2614" spans="1:25" x14ac:dyDescent="0.3">
      <c r="A2614">
        <v>130650</v>
      </c>
      <c r="B2614" t="s">
        <v>59139</v>
      </c>
      <c r="C2614" t="s">
        <v>59140</v>
      </c>
      <c r="D2614" t="s">
        <v>59141</v>
      </c>
      <c r="E2614" t="s">
        <v>59142</v>
      </c>
      <c r="F2614" t="s">
        <v>59143</v>
      </c>
      <c r="G2614" t="s">
        <v>59144</v>
      </c>
      <c r="H2614" t="s">
        <v>59145</v>
      </c>
      <c r="I2614" t="s">
        <v>59146</v>
      </c>
      <c r="J2614" t="s">
        <v>59147</v>
      </c>
      <c r="K2614" t="s">
        <v>59148</v>
      </c>
      <c r="L2614" t="s">
        <v>59149</v>
      </c>
      <c r="M2614" t="s">
        <v>59150</v>
      </c>
      <c r="N2614" t="s">
        <v>59151</v>
      </c>
      <c r="O2614">
        <f>-495.132663778078 -34.636530397594 -601.822597872574</f>
        <v>-1131.5917920482459</v>
      </c>
      <c r="P2614" t="s">
        <v>59152</v>
      </c>
      <c r="Q2614" t="s">
        <v>59153</v>
      </c>
      <c r="R2614" t="s">
        <v>59154</v>
      </c>
      <c r="S2614" t="s">
        <v>59155</v>
      </c>
      <c r="T2614" t="s">
        <v>59156</v>
      </c>
      <c r="U2614" t="s">
        <v>59157</v>
      </c>
      <c r="V2614" t="s">
        <v>59158</v>
      </c>
      <c r="W2614" t="s">
        <v>59159</v>
      </c>
      <c r="X2614" t="s">
        <v>59160</v>
      </c>
      <c r="Y2614" t="s">
        <v>59161</v>
      </c>
    </row>
    <row r="2615" spans="1:25" x14ac:dyDescent="0.3">
      <c r="A2615">
        <v>130700</v>
      </c>
      <c r="B2615" t="s">
        <v>59162</v>
      </c>
      <c r="C2615" t="s">
        <v>59163</v>
      </c>
      <c r="D2615" t="s">
        <v>59164</v>
      </c>
      <c r="E2615" t="s">
        <v>59165</v>
      </c>
      <c r="F2615" t="s">
        <v>59166</v>
      </c>
      <c r="G2615" t="s">
        <v>59167</v>
      </c>
      <c r="H2615" t="s">
        <v>59168</v>
      </c>
      <c r="I2615" t="s">
        <v>59169</v>
      </c>
      <c r="J2615" t="s">
        <v>59170</v>
      </c>
      <c r="K2615" t="s">
        <v>59171</v>
      </c>
      <c r="L2615" t="s">
        <v>59172</v>
      </c>
      <c r="M2615" t="s">
        <v>59173</v>
      </c>
      <c r="N2615" t="s">
        <v>59174</v>
      </c>
      <c r="O2615">
        <f>-496.145576143771 -35.4985754611175 -601.405603181204</f>
        <v>-1133.0497547860925</v>
      </c>
      <c r="P2615" t="s">
        <v>59175</v>
      </c>
      <c r="Q2615" t="s">
        <v>59176</v>
      </c>
      <c r="R2615" t="s">
        <v>59177</v>
      </c>
      <c r="S2615" t="s">
        <v>59178</v>
      </c>
      <c r="T2615" t="s">
        <v>59179</v>
      </c>
      <c r="U2615" t="s">
        <v>59180</v>
      </c>
      <c r="V2615" t="s">
        <v>59181</v>
      </c>
      <c r="W2615" t="s">
        <v>59182</v>
      </c>
      <c r="X2615" t="s">
        <v>59183</v>
      </c>
      <c r="Y2615" t="s">
        <v>59184</v>
      </c>
    </row>
    <row r="2616" spans="1:25" x14ac:dyDescent="0.3">
      <c r="A2616">
        <v>130750</v>
      </c>
      <c r="B2616" t="s">
        <v>59185</v>
      </c>
      <c r="C2616" t="s">
        <v>59186</v>
      </c>
      <c r="D2616" t="s">
        <v>59187</v>
      </c>
      <c r="E2616" t="s">
        <v>59188</v>
      </c>
      <c r="F2616" t="s">
        <v>59189</v>
      </c>
      <c r="G2616" t="s">
        <v>59190</v>
      </c>
      <c r="H2616" t="s">
        <v>59191</v>
      </c>
      <c r="I2616" t="s">
        <v>59192</v>
      </c>
      <c r="J2616" t="s">
        <v>59193</v>
      </c>
      <c r="K2616" t="s">
        <v>59194</v>
      </c>
      <c r="L2616" t="s">
        <v>59195</v>
      </c>
      <c r="M2616" t="s">
        <v>59196</v>
      </c>
      <c r="N2616" t="s">
        <v>59197</v>
      </c>
      <c r="O2616">
        <f>-497.408365109056 -35.97958830425 -601.241483112905</f>
        <v>-1134.6294365262111</v>
      </c>
      <c r="P2616" t="s">
        <v>59198</v>
      </c>
      <c r="Q2616" t="s">
        <v>59199</v>
      </c>
      <c r="R2616" t="s">
        <v>59200</v>
      </c>
      <c r="S2616" t="s">
        <v>59201</v>
      </c>
      <c r="T2616" t="s">
        <v>59202</v>
      </c>
      <c r="U2616" t="s">
        <v>59203</v>
      </c>
      <c r="V2616" t="s">
        <v>59204</v>
      </c>
      <c r="W2616" t="s">
        <v>59205</v>
      </c>
      <c r="X2616" t="s">
        <v>59206</v>
      </c>
      <c r="Y2616" t="s">
        <v>59207</v>
      </c>
    </row>
    <row r="2617" spans="1:25" x14ac:dyDescent="0.3">
      <c r="A2617">
        <v>130800</v>
      </c>
      <c r="B2617" t="s">
        <v>59208</v>
      </c>
      <c r="C2617" t="s">
        <v>59209</v>
      </c>
      <c r="D2617" t="s">
        <v>59210</v>
      </c>
      <c r="E2617" t="s">
        <v>59211</v>
      </c>
      <c r="F2617" t="s">
        <v>59212</v>
      </c>
      <c r="G2617" t="s">
        <v>59213</v>
      </c>
      <c r="H2617" t="s">
        <v>59214</v>
      </c>
      <c r="I2617" t="s">
        <v>59215</v>
      </c>
      <c r="J2617" t="s">
        <v>59216</v>
      </c>
      <c r="K2617" t="s">
        <v>59217</v>
      </c>
      <c r="L2617" t="s">
        <v>59218</v>
      </c>
      <c r="M2617" t="s">
        <v>59219</v>
      </c>
      <c r="N2617" t="s">
        <v>59220</v>
      </c>
      <c r="O2617">
        <f>-497.949237468836 -36.0373664867548 -601.153118293619</f>
        <v>-1135.1397222492096</v>
      </c>
      <c r="P2617" t="s">
        <v>59221</v>
      </c>
      <c r="Q2617" t="s">
        <v>59222</v>
      </c>
      <c r="R2617" t="s">
        <v>59223</v>
      </c>
      <c r="S2617" t="s">
        <v>59224</v>
      </c>
      <c r="T2617" t="s">
        <v>59225</v>
      </c>
      <c r="U2617" t="s">
        <v>59226</v>
      </c>
      <c r="V2617" t="s">
        <v>59227</v>
      </c>
      <c r="W2617" t="s">
        <v>59228</v>
      </c>
      <c r="X2617" t="s">
        <v>59229</v>
      </c>
      <c r="Y2617" t="s">
        <v>59230</v>
      </c>
    </row>
    <row r="2618" spans="1:25" x14ac:dyDescent="0.3">
      <c r="A2618">
        <v>130850</v>
      </c>
      <c r="B2618" t="s">
        <v>59231</v>
      </c>
      <c r="C2618" t="s">
        <v>59232</v>
      </c>
      <c r="D2618" t="s">
        <v>59233</v>
      </c>
      <c r="E2618" t="s">
        <v>59234</v>
      </c>
      <c r="F2618" t="s">
        <v>59235</v>
      </c>
      <c r="G2618" t="s">
        <v>59236</v>
      </c>
      <c r="H2618" t="s">
        <v>59237</v>
      </c>
      <c r="I2618" t="s">
        <v>59238</v>
      </c>
      <c r="J2618" t="s">
        <v>59239</v>
      </c>
      <c r="K2618" t="s">
        <v>59240</v>
      </c>
      <c r="L2618" t="s">
        <v>59241</v>
      </c>
      <c r="M2618" t="s">
        <v>59242</v>
      </c>
      <c r="N2618" t="s">
        <v>59243</v>
      </c>
      <c r="O2618">
        <f>-498.687080723175 -36.2049106881684 -600.910284337777</f>
        <v>-1135.8022757491203</v>
      </c>
      <c r="P2618" t="s">
        <v>59244</v>
      </c>
      <c r="Q2618" t="s">
        <v>59245</v>
      </c>
      <c r="R2618" t="s">
        <v>59246</v>
      </c>
      <c r="S2618" t="s">
        <v>59247</v>
      </c>
      <c r="T2618" t="s">
        <v>59248</v>
      </c>
      <c r="U2618" t="s">
        <v>59249</v>
      </c>
      <c r="V2618" t="s">
        <v>59250</v>
      </c>
      <c r="W2618" t="s">
        <v>59251</v>
      </c>
      <c r="X2618" t="s">
        <v>59252</v>
      </c>
      <c r="Y2618" t="s">
        <v>59253</v>
      </c>
    </row>
    <row r="2619" spans="1:25" x14ac:dyDescent="0.3">
      <c r="A2619">
        <v>130900</v>
      </c>
      <c r="B2619" t="s">
        <v>59254</v>
      </c>
      <c r="C2619" t="s">
        <v>59255</v>
      </c>
      <c r="D2619" t="s">
        <v>59256</v>
      </c>
      <c r="E2619" t="s">
        <v>59257</v>
      </c>
      <c r="F2619" t="s">
        <v>59258</v>
      </c>
      <c r="G2619" t="s">
        <v>59259</v>
      </c>
      <c r="H2619" t="s">
        <v>59260</v>
      </c>
      <c r="I2619" t="s">
        <v>59261</v>
      </c>
      <c r="J2619" t="s">
        <v>59262</v>
      </c>
      <c r="K2619" t="s">
        <v>59263</v>
      </c>
      <c r="L2619" t="s">
        <v>59264</v>
      </c>
      <c r="M2619" t="s">
        <v>59265</v>
      </c>
      <c r="N2619" t="s">
        <v>59266</v>
      </c>
      <c r="O2619">
        <f>-499.095555829743 -36.155641792187 -600.825371446206</f>
        <v>-1136.076569068136</v>
      </c>
      <c r="P2619" t="s">
        <v>59267</v>
      </c>
      <c r="Q2619" t="s">
        <v>59268</v>
      </c>
      <c r="R2619" t="s">
        <v>59269</v>
      </c>
      <c r="S2619" t="s">
        <v>59270</v>
      </c>
      <c r="T2619" t="s">
        <v>59271</v>
      </c>
      <c r="U2619" t="s">
        <v>59272</v>
      </c>
      <c r="V2619" t="s">
        <v>59273</v>
      </c>
      <c r="W2619" t="s">
        <v>59274</v>
      </c>
      <c r="X2619" t="s">
        <v>59275</v>
      </c>
      <c r="Y2619" t="s">
        <v>59276</v>
      </c>
    </row>
    <row r="2620" spans="1:25" x14ac:dyDescent="0.3">
      <c r="A2620">
        <v>130950</v>
      </c>
      <c r="B2620" t="s">
        <v>59277</v>
      </c>
      <c r="C2620" t="s">
        <v>59278</v>
      </c>
      <c r="D2620" t="s">
        <v>59279</v>
      </c>
      <c r="E2620" t="s">
        <v>59280</v>
      </c>
      <c r="F2620" t="s">
        <v>59281</v>
      </c>
      <c r="G2620" t="s">
        <v>59282</v>
      </c>
      <c r="H2620" t="s">
        <v>59283</v>
      </c>
      <c r="I2620" t="s">
        <v>59284</v>
      </c>
      <c r="J2620" t="s">
        <v>59285</v>
      </c>
      <c r="K2620" t="s">
        <v>59286</v>
      </c>
      <c r="L2620" t="s">
        <v>59287</v>
      </c>
      <c r="M2620" t="s">
        <v>59288</v>
      </c>
      <c r="N2620" t="s">
        <v>59289</v>
      </c>
      <c r="O2620">
        <f>-499.819947885012 -35.6673704755106 -600.75992999931</f>
        <v>-1136.2472483598326</v>
      </c>
      <c r="P2620" t="s">
        <v>59290</v>
      </c>
      <c r="Q2620" t="s">
        <v>59291</v>
      </c>
      <c r="R2620" t="s">
        <v>59292</v>
      </c>
      <c r="S2620" t="s">
        <v>59293</v>
      </c>
      <c r="T2620" t="s">
        <v>59294</v>
      </c>
      <c r="U2620" t="s">
        <v>59295</v>
      </c>
      <c r="V2620" t="s">
        <v>59296</v>
      </c>
      <c r="W2620" t="s">
        <v>59297</v>
      </c>
      <c r="X2620" t="s">
        <v>59298</v>
      </c>
      <c r="Y2620" t="s">
        <v>59299</v>
      </c>
    </row>
    <row r="2621" spans="1:25" x14ac:dyDescent="0.3">
      <c r="A2621">
        <v>131000</v>
      </c>
      <c r="B2621" t="s">
        <v>59300</v>
      </c>
      <c r="C2621" t="s">
        <v>59301</v>
      </c>
      <c r="D2621" t="s">
        <v>59302</v>
      </c>
      <c r="E2621" t="s">
        <v>59303</v>
      </c>
      <c r="F2621" t="s">
        <v>59304</v>
      </c>
      <c r="G2621" t="s">
        <v>59305</v>
      </c>
      <c r="H2621" t="s">
        <v>59306</v>
      </c>
      <c r="I2621" t="s">
        <v>59307</v>
      </c>
      <c r="J2621" t="s">
        <v>59308</v>
      </c>
      <c r="K2621" t="s">
        <v>59309</v>
      </c>
      <c r="L2621" t="s">
        <v>59310</v>
      </c>
      <c r="M2621" t="s">
        <v>59311</v>
      </c>
      <c r="N2621" t="s">
        <v>59312</v>
      </c>
      <c r="O2621">
        <f>-499.870372877594 -35.4611563776057 -600.695635985507</f>
        <v>-1136.0271652407068</v>
      </c>
      <c r="P2621" t="s">
        <v>59313</v>
      </c>
      <c r="Q2621" t="s">
        <v>59314</v>
      </c>
      <c r="R2621" t="s">
        <v>59315</v>
      </c>
      <c r="S2621" t="s">
        <v>59316</v>
      </c>
      <c r="T2621" t="s">
        <v>59317</v>
      </c>
      <c r="U2621" t="s">
        <v>59318</v>
      </c>
      <c r="V2621" t="s">
        <v>59319</v>
      </c>
      <c r="W2621" t="s">
        <v>59320</v>
      </c>
      <c r="X2621" t="s">
        <v>59321</v>
      </c>
      <c r="Y2621" t="s">
        <v>59322</v>
      </c>
    </row>
    <row r="2622" spans="1:25" x14ac:dyDescent="0.3">
      <c r="A2622">
        <v>131050</v>
      </c>
      <c r="B2622" t="s">
        <v>59323</v>
      </c>
      <c r="C2622" t="s">
        <v>59324</v>
      </c>
      <c r="D2622" t="s">
        <v>59325</v>
      </c>
      <c r="E2622" t="s">
        <v>59326</v>
      </c>
      <c r="F2622" t="s">
        <v>59327</v>
      </c>
      <c r="G2622" t="s">
        <v>59328</v>
      </c>
      <c r="H2622" t="s">
        <v>59329</v>
      </c>
      <c r="I2622" t="s">
        <v>59330</v>
      </c>
      <c r="J2622" t="s">
        <v>59331</v>
      </c>
      <c r="K2622" t="s">
        <v>59332</v>
      </c>
      <c r="L2622" t="s">
        <v>59333</v>
      </c>
      <c r="M2622" t="s">
        <v>59334</v>
      </c>
      <c r="N2622" t="s">
        <v>59335</v>
      </c>
      <c r="O2622">
        <f>-499.724794240465 -35.2627991212717 -600.564079420309</f>
        <v>-1135.5516727820457</v>
      </c>
      <c r="P2622" t="s">
        <v>59336</v>
      </c>
      <c r="Q2622" t="s">
        <v>59337</v>
      </c>
      <c r="R2622" t="s">
        <v>59338</v>
      </c>
      <c r="S2622" t="s">
        <v>59339</v>
      </c>
      <c r="T2622" t="s">
        <v>59340</v>
      </c>
      <c r="U2622" t="s">
        <v>59341</v>
      </c>
      <c r="V2622" t="s">
        <v>59342</v>
      </c>
      <c r="W2622" t="s">
        <v>59343</v>
      </c>
      <c r="X2622" t="s">
        <v>59344</v>
      </c>
      <c r="Y2622" t="s">
        <v>59345</v>
      </c>
    </row>
    <row r="2623" spans="1:25" x14ac:dyDescent="0.3">
      <c r="A2623">
        <v>131100</v>
      </c>
      <c r="B2623" t="s">
        <v>59346</v>
      </c>
      <c r="C2623" t="s">
        <v>59347</v>
      </c>
      <c r="D2623" t="s">
        <v>59348</v>
      </c>
      <c r="E2623" t="s">
        <v>59349</v>
      </c>
      <c r="F2623" t="s">
        <v>59350</v>
      </c>
      <c r="G2623" t="s">
        <v>59351</v>
      </c>
      <c r="H2623" t="s">
        <v>59352</v>
      </c>
      <c r="I2623" t="s">
        <v>59353</v>
      </c>
      <c r="J2623" t="s">
        <v>59354</v>
      </c>
      <c r="K2623" t="s">
        <v>59355</v>
      </c>
      <c r="L2623" t="s">
        <v>59356</v>
      </c>
      <c r="M2623" t="s">
        <v>59357</v>
      </c>
      <c r="N2623" t="s">
        <v>59358</v>
      </c>
      <c r="O2623">
        <f>-498.938404764047 -34.8719129372791 -600.257526793271</f>
        <v>-1134.067844494597</v>
      </c>
      <c r="P2623" t="s">
        <v>59359</v>
      </c>
      <c r="Q2623" t="s">
        <v>59360</v>
      </c>
      <c r="R2623" t="s">
        <v>59361</v>
      </c>
      <c r="S2623" t="s">
        <v>59362</v>
      </c>
      <c r="T2623" t="s">
        <v>59363</v>
      </c>
      <c r="U2623" t="s">
        <v>59364</v>
      </c>
      <c r="V2623" t="s">
        <v>59365</v>
      </c>
      <c r="W2623" t="s">
        <v>59366</v>
      </c>
      <c r="X2623" t="s">
        <v>59367</v>
      </c>
      <c r="Y2623" t="s">
        <v>59368</v>
      </c>
    </row>
    <row r="2624" spans="1:25" x14ac:dyDescent="0.3">
      <c r="A2624">
        <v>131150</v>
      </c>
      <c r="B2624" t="s">
        <v>59369</v>
      </c>
      <c r="C2624" t="s">
        <v>59370</v>
      </c>
      <c r="D2624" t="s">
        <v>59371</v>
      </c>
      <c r="E2624" t="s">
        <v>59372</v>
      </c>
      <c r="F2624" t="s">
        <v>59373</v>
      </c>
      <c r="G2624" t="s">
        <v>59374</v>
      </c>
      <c r="H2624" t="s">
        <v>59375</v>
      </c>
      <c r="I2624" t="s">
        <v>59376</v>
      </c>
      <c r="J2624" t="s">
        <v>59377</v>
      </c>
      <c r="K2624" t="s">
        <v>59378</v>
      </c>
      <c r="L2624" t="s">
        <v>59379</v>
      </c>
      <c r="M2624" t="s">
        <v>59380</v>
      </c>
      <c r="N2624" t="s">
        <v>59381</v>
      </c>
      <c r="O2624">
        <f>-498.213608405439 -34.6063540800985 -599.955781288389</f>
        <v>-1132.7757437739265</v>
      </c>
      <c r="P2624" t="s">
        <v>59382</v>
      </c>
      <c r="Q2624" t="s">
        <v>59383</v>
      </c>
      <c r="R2624" t="s">
        <v>59384</v>
      </c>
      <c r="S2624" t="s">
        <v>59385</v>
      </c>
      <c r="T2624" t="s">
        <v>59386</v>
      </c>
      <c r="U2624" t="s">
        <v>59387</v>
      </c>
      <c r="V2624" t="s">
        <v>59388</v>
      </c>
      <c r="W2624" t="s">
        <v>59389</v>
      </c>
      <c r="X2624" t="s">
        <v>59390</v>
      </c>
      <c r="Y2624" t="s">
        <v>59391</v>
      </c>
    </row>
    <row r="2625" spans="1:25" x14ac:dyDescent="0.3">
      <c r="A2625">
        <v>131200</v>
      </c>
      <c r="B2625" t="s">
        <v>59392</v>
      </c>
      <c r="C2625" t="s">
        <v>59393</v>
      </c>
      <c r="D2625" t="s">
        <v>59394</v>
      </c>
      <c r="E2625" t="s">
        <v>59395</v>
      </c>
      <c r="F2625" t="s">
        <v>59396</v>
      </c>
      <c r="G2625" t="s">
        <v>59397</v>
      </c>
      <c r="H2625" t="s">
        <v>59398</v>
      </c>
      <c r="I2625" t="s">
        <v>59399</v>
      </c>
      <c r="J2625" t="s">
        <v>59400</v>
      </c>
      <c r="K2625" t="s">
        <v>59401</v>
      </c>
      <c r="L2625" t="s">
        <v>59402</v>
      </c>
      <c r="M2625" t="s">
        <v>59403</v>
      </c>
      <c r="N2625" t="s">
        <v>59404</v>
      </c>
      <c r="O2625">
        <f>-498.057921032172 -34.5496296074809 -599.775668987482</f>
        <v>-1132.3832196271351</v>
      </c>
      <c r="P2625" t="s">
        <v>59405</v>
      </c>
      <c r="Q2625" t="s">
        <v>59406</v>
      </c>
      <c r="R2625" t="s">
        <v>59407</v>
      </c>
      <c r="S2625" t="s">
        <v>59408</v>
      </c>
      <c r="T2625" t="s">
        <v>59409</v>
      </c>
      <c r="U2625" t="s">
        <v>59410</v>
      </c>
      <c r="V2625" t="s">
        <v>59411</v>
      </c>
      <c r="W2625" t="s">
        <v>59412</v>
      </c>
      <c r="X2625" t="s">
        <v>59413</v>
      </c>
      <c r="Y2625" t="s">
        <v>59414</v>
      </c>
    </row>
    <row r="2626" spans="1:25" x14ac:dyDescent="0.3">
      <c r="A2626">
        <v>131250</v>
      </c>
      <c r="B2626" t="s">
        <v>59415</v>
      </c>
      <c r="C2626" t="s">
        <v>59416</v>
      </c>
      <c r="D2626" t="s">
        <v>59417</v>
      </c>
      <c r="E2626" t="s">
        <v>59418</v>
      </c>
      <c r="F2626" t="s">
        <v>59419</v>
      </c>
      <c r="G2626" t="s">
        <v>59420</v>
      </c>
      <c r="H2626" t="s">
        <v>59421</v>
      </c>
      <c r="I2626" t="s">
        <v>59422</v>
      </c>
      <c r="J2626" t="s">
        <v>59423</v>
      </c>
      <c r="K2626" t="s">
        <v>59424</v>
      </c>
      <c r="L2626" t="s">
        <v>59425</v>
      </c>
      <c r="M2626" t="s">
        <v>59426</v>
      </c>
      <c r="N2626" t="s">
        <v>59427</v>
      </c>
      <c r="O2626">
        <f>-498.024352382502 -34.4822455125284 -599.441389136275</f>
        <v>-1131.9479870313053</v>
      </c>
      <c r="P2626" t="s">
        <v>59428</v>
      </c>
      <c r="Q2626" t="s">
        <v>59429</v>
      </c>
      <c r="R2626" t="s">
        <v>59430</v>
      </c>
      <c r="S2626" t="s">
        <v>59431</v>
      </c>
      <c r="T2626" t="s">
        <v>59432</v>
      </c>
      <c r="U2626" t="s">
        <v>59433</v>
      </c>
      <c r="V2626" t="s">
        <v>59434</v>
      </c>
      <c r="W2626" t="s">
        <v>59435</v>
      </c>
      <c r="X2626" t="s">
        <v>59436</v>
      </c>
      <c r="Y2626" t="s">
        <v>59437</v>
      </c>
    </row>
    <row r="2627" spans="1:25" x14ac:dyDescent="0.3">
      <c r="A2627">
        <v>131300</v>
      </c>
      <c r="B2627" t="s">
        <v>59438</v>
      </c>
      <c r="C2627" t="s">
        <v>59439</v>
      </c>
      <c r="D2627" t="s">
        <v>59440</v>
      </c>
      <c r="E2627" t="s">
        <v>59441</v>
      </c>
      <c r="F2627" t="s">
        <v>59442</v>
      </c>
      <c r="G2627" t="s">
        <v>59443</v>
      </c>
      <c r="H2627" t="s">
        <v>59444</v>
      </c>
      <c r="I2627" t="s">
        <v>59445</v>
      </c>
      <c r="J2627" t="s">
        <v>59446</v>
      </c>
      <c r="K2627" t="s">
        <v>59447</v>
      </c>
      <c r="L2627" t="s">
        <v>59448</v>
      </c>
      <c r="M2627" t="s">
        <v>59449</v>
      </c>
      <c r="N2627" t="s">
        <v>59450</v>
      </c>
      <c r="O2627">
        <f>-497.903078534702 -34.4557673606648 -599.305642621281</f>
        <v>-1131.6644885166479</v>
      </c>
      <c r="P2627" t="s">
        <v>59451</v>
      </c>
      <c r="Q2627" t="s">
        <v>59452</v>
      </c>
      <c r="R2627" t="s">
        <v>59453</v>
      </c>
      <c r="S2627" t="s">
        <v>59454</v>
      </c>
      <c r="T2627" t="s">
        <v>59455</v>
      </c>
      <c r="U2627" t="s">
        <v>59456</v>
      </c>
      <c r="V2627" t="s">
        <v>59457</v>
      </c>
      <c r="W2627" t="s">
        <v>59458</v>
      </c>
      <c r="X2627" t="s">
        <v>59459</v>
      </c>
      <c r="Y2627" t="s">
        <v>59460</v>
      </c>
    </row>
    <row r="2628" spans="1:25" x14ac:dyDescent="0.3">
      <c r="A2628">
        <v>131350</v>
      </c>
      <c r="B2628" t="s">
        <v>59461</v>
      </c>
      <c r="C2628" t="s">
        <v>59462</v>
      </c>
      <c r="D2628" t="s">
        <v>59463</v>
      </c>
      <c r="E2628" t="s">
        <v>59464</v>
      </c>
      <c r="F2628" t="s">
        <v>59465</v>
      </c>
      <c r="G2628" t="s">
        <v>59466</v>
      </c>
      <c r="H2628" t="s">
        <v>59467</v>
      </c>
      <c r="I2628" t="s">
        <v>59468</v>
      </c>
      <c r="J2628" t="s">
        <v>59469</v>
      </c>
      <c r="K2628" t="s">
        <v>59470</v>
      </c>
      <c r="L2628" t="s">
        <v>59471</v>
      </c>
      <c r="M2628" t="s">
        <v>59472</v>
      </c>
      <c r="N2628" t="s">
        <v>59473</v>
      </c>
      <c r="O2628">
        <f>-497.843919040962 -34.672212338528 -599.157274684122</f>
        <v>-1131.673406063612</v>
      </c>
      <c r="P2628" t="s">
        <v>59474</v>
      </c>
      <c r="Q2628" t="s">
        <v>59475</v>
      </c>
      <c r="R2628" t="s">
        <v>59476</v>
      </c>
      <c r="S2628" t="s">
        <v>59477</v>
      </c>
      <c r="T2628" t="s">
        <v>59478</v>
      </c>
      <c r="U2628" t="s">
        <v>59479</v>
      </c>
      <c r="V2628" t="s">
        <v>59480</v>
      </c>
      <c r="W2628" t="s">
        <v>59481</v>
      </c>
      <c r="X2628" t="s">
        <v>59482</v>
      </c>
      <c r="Y2628" t="s">
        <v>59483</v>
      </c>
    </row>
    <row r="2629" spans="1:25" x14ac:dyDescent="0.3">
      <c r="A2629">
        <v>131400</v>
      </c>
      <c r="B2629" t="s">
        <v>59484</v>
      </c>
      <c r="C2629" t="s">
        <v>59485</v>
      </c>
      <c r="D2629" t="s">
        <v>59486</v>
      </c>
      <c r="E2629" t="s">
        <v>59487</v>
      </c>
      <c r="F2629" t="s">
        <v>59488</v>
      </c>
      <c r="G2629" t="s">
        <v>59489</v>
      </c>
      <c r="H2629" t="s">
        <v>59490</v>
      </c>
      <c r="I2629" t="s">
        <v>59491</v>
      </c>
      <c r="J2629" t="s">
        <v>59492</v>
      </c>
      <c r="K2629" t="s">
        <v>59493</v>
      </c>
      <c r="L2629" t="s">
        <v>59494</v>
      </c>
      <c r="M2629" t="s">
        <v>59495</v>
      </c>
      <c r="N2629" t="s">
        <v>59496</v>
      </c>
      <c r="O2629">
        <f>-497.92186519213 -34.7110669896724 -599.14492766233</f>
        <v>-1131.7778598441323</v>
      </c>
      <c r="P2629" t="s">
        <v>59497</v>
      </c>
      <c r="Q2629" t="s">
        <v>59498</v>
      </c>
      <c r="R2629" t="s">
        <v>59499</v>
      </c>
      <c r="S2629" t="s">
        <v>59500</v>
      </c>
      <c r="T2629" t="s">
        <v>59501</v>
      </c>
      <c r="U2629" t="s">
        <v>59502</v>
      </c>
      <c r="V2629" t="s">
        <v>59503</v>
      </c>
      <c r="W2629" t="s">
        <v>59504</v>
      </c>
      <c r="X2629" t="s">
        <v>59505</v>
      </c>
      <c r="Y2629" t="s">
        <v>59506</v>
      </c>
    </row>
    <row r="2630" spans="1:25" x14ac:dyDescent="0.3">
      <c r="A2630">
        <v>131450</v>
      </c>
      <c r="B2630" t="s">
        <v>59507</v>
      </c>
      <c r="C2630" t="s">
        <v>59508</v>
      </c>
      <c r="D2630" t="s">
        <v>59509</v>
      </c>
      <c r="E2630" t="s">
        <v>59510</v>
      </c>
      <c r="F2630" t="s">
        <v>59511</v>
      </c>
      <c r="G2630" t="s">
        <v>59512</v>
      </c>
      <c r="H2630" t="s">
        <v>59513</v>
      </c>
      <c r="I2630" t="s">
        <v>59514</v>
      </c>
      <c r="J2630" t="s">
        <v>59515</v>
      </c>
      <c r="K2630" t="s">
        <v>59516</v>
      </c>
      <c r="L2630" t="s">
        <v>59517</v>
      </c>
      <c r="M2630" t="s">
        <v>59518</v>
      </c>
      <c r="N2630" t="s">
        <v>59519</v>
      </c>
      <c r="O2630">
        <f>-498.138711483023 -34.7703676486037 -599.10462447881</f>
        <v>-1132.0137036104366</v>
      </c>
      <c r="P2630" t="s">
        <v>59520</v>
      </c>
      <c r="Q2630" t="s">
        <v>59521</v>
      </c>
      <c r="R2630" t="s">
        <v>59522</v>
      </c>
      <c r="S2630" t="s">
        <v>59523</v>
      </c>
      <c r="T2630" t="s">
        <v>59524</v>
      </c>
      <c r="U2630" t="s">
        <v>59525</v>
      </c>
      <c r="V2630" t="s">
        <v>59526</v>
      </c>
      <c r="W2630" t="s">
        <v>59527</v>
      </c>
      <c r="X2630" t="s">
        <v>59528</v>
      </c>
      <c r="Y2630" t="s">
        <v>59529</v>
      </c>
    </row>
    <row r="2631" spans="1:25" x14ac:dyDescent="0.3">
      <c r="A2631">
        <v>131500</v>
      </c>
      <c r="B2631" t="s">
        <v>59530</v>
      </c>
      <c r="C2631" t="s">
        <v>59531</v>
      </c>
      <c r="D2631" t="s">
        <v>59532</v>
      </c>
      <c r="E2631" t="s">
        <v>59533</v>
      </c>
      <c r="F2631" t="s">
        <v>59534</v>
      </c>
      <c r="G2631" t="s">
        <v>59535</v>
      </c>
      <c r="H2631" t="s">
        <v>59536</v>
      </c>
      <c r="I2631" t="s">
        <v>59537</v>
      </c>
      <c r="J2631" t="s">
        <v>59538</v>
      </c>
      <c r="K2631" t="s">
        <v>59539</v>
      </c>
      <c r="L2631" t="s">
        <v>59540</v>
      </c>
      <c r="M2631" t="s">
        <v>59541</v>
      </c>
      <c r="N2631" t="s">
        <v>59542</v>
      </c>
      <c r="O2631">
        <f>-498.365066268661 -34.6586363748072 -599.115814963905</f>
        <v>-1132.1395176073731</v>
      </c>
      <c r="P2631" t="s">
        <v>59543</v>
      </c>
      <c r="Q2631" t="s">
        <v>59544</v>
      </c>
      <c r="R2631" t="s">
        <v>59545</v>
      </c>
      <c r="S2631" t="s">
        <v>59546</v>
      </c>
      <c r="T2631" t="s">
        <v>59547</v>
      </c>
      <c r="U2631" t="s">
        <v>59548</v>
      </c>
      <c r="V2631" t="s">
        <v>59549</v>
      </c>
      <c r="W2631" t="s">
        <v>59550</v>
      </c>
      <c r="X2631" t="s">
        <v>59551</v>
      </c>
      <c r="Y2631" t="s">
        <v>59552</v>
      </c>
    </row>
    <row r="2632" spans="1:25" x14ac:dyDescent="0.3">
      <c r="A2632">
        <v>131550</v>
      </c>
      <c r="B2632" t="s">
        <v>59553</v>
      </c>
      <c r="C2632" t="s">
        <v>59554</v>
      </c>
      <c r="D2632" t="s">
        <v>59555</v>
      </c>
      <c r="E2632" t="s">
        <v>59556</v>
      </c>
      <c r="F2632" t="s">
        <v>59557</v>
      </c>
      <c r="G2632" t="s">
        <v>59558</v>
      </c>
      <c r="H2632" t="s">
        <v>59559</v>
      </c>
      <c r="I2632" t="s">
        <v>59560</v>
      </c>
      <c r="J2632" t="s">
        <v>59561</v>
      </c>
      <c r="K2632" t="s">
        <v>59562</v>
      </c>
      <c r="L2632" t="s">
        <v>59563</v>
      </c>
      <c r="M2632" t="s">
        <v>59564</v>
      </c>
      <c r="N2632" t="s">
        <v>59565</v>
      </c>
      <c r="O2632">
        <f>-498.843023371729 -34.3460306016984 -599.15317419546</f>
        <v>-1132.3422281688872</v>
      </c>
      <c r="P2632" t="s">
        <v>59566</v>
      </c>
      <c r="Q2632" t="s">
        <v>59567</v>
      </c>
      <c r="R2632" t="s">
        <v>59568</v>
      </c>
      <c r="S2632" t="s">
        <v>59569</v>
      </c>
      <c r="T2632" t="s">
        <v>59570</v>
      </c>
      <c r="U2632" t="s">
        <v>59571</v>
      </c>
      <c r="V2632" t="s">
        <v>59572</v>
      </c>
      <c r="W2632" t="s">
        <v>59573</v>
      </c>
      <c r="X2632" t="s">
        <v>59574</v>
      </c>
      <c r="Y2632" t="s">
        <v>59575</v>
      </c>
    </row>
    <row r="2633" spans="1:25" x14ac:dyDescent="0.3">
      <c r="A2633">
        <v>131600</v>
      </c>
      <c r="B2633" t="s">
        <v>59576</v>
      </c>
      <c r="C2633" t="s">
        <v>59577</v>
      </c>
      <c r="D2633" t="s">
        <v>59578</v>
      </c>
      <c r="E2633" t="s">
        <v>59579</v>
      </c>
      <c r="F2633" t="s">
        <v>59580</v>
      </c>
      <c r="G2633" t="s">
        <v>59581</v>
      </c>
      <c r="H2633" t="s">
        <v>59582</v>
      </c>
      <c r="I2633" t="s">
        <v>59583</v>
      </c>
      <c r="J2633" t="s">
        <v>59584</v>
      </c>
      <c r="K2633" t="s">
        <v>59585</v>
      </c>
      <c r="L2633" t="s">
        <v>59586</v>
      </c>
      <c r="M2633" t="s">
        <v>59587</v>
      </c>
      <c r="N2633" t="s">
        <v>59588</v>
      </c>
      <c r="O2633">
        <f>-499.239998532434 -34.3013330199119 -599.192321058638</f>
        <v>-1132.7336526109839</v>
      </c>
      <c r="P2633" t="s">
        <v>59589</v>
      </c>
      <c r="Q2633" t="s">
        <v>59590</v>
      </c>
      <c r="R2633" t="s">
        <v>59591</v>
      </c>
      <c r="S2633" t="s">
        <v>59592</v>
      </c>
      <c r="T2633" t="s">
        <v>59593</v>
      </c>
      <c r="U2633" t="s">
        <v>59594</v>
      </c>
      <c r="V2633" t="s">
        <v>59595</v>
      </c>
      <c r="W2633" t="s">
        <v>59596</v>
      </c>
      <c r="X2633" t="s">
        <v>59597</v>
      </c>
      <c r="Y2633" t="s">
        <v>59598</v>
      </c>
    </row>
    <row r="2634" spans="1:25" x14ac:dyDescent="0.3">
      <c r="A2634">
        <v>131650</v>
      </c>
      <c r="B2634" t="s">
        <v>59599</v>
      </c>
      <c r="C2634" t="s">
        <v>59600</v>
      </c>
      <c r="D2634" t="s">
        <v>59601</v>
      </c>
      <c r="E2634" t="s">
        <v>59602</v>
      </c>
      <c r="F2634" t="s">
        <v>59603</v>
      </c>
      <c r="G2634" t="s">
        <v>59604</v>
      </c>
      <c r="H2634" t="s">
        <v>59605</v>
      </c>
      <c r="I2634" t="s">
        <v>59606</v>
      </c>
      <c r="J2634" t="s">
        <v>59607</v>
      </c>
      <c r="K2634" t="s">
        <v>59608</v>
      </c>
      <c r="L2634" t="s">
        <v>59609</v>
      </c>
      <c r="M2634" t="s">
        <v>59610</v>
      </c>
      <c r="N2634" t="s">
        <v>59611</v>
      </c>
      <c r="O2634">
        <f>-499.865592130033 -33.7080721485881 -599.338159248519</f>
        <v>-1132.9118235271401</v>
      </c>
      <c r="P2634" t="s">
        <v>59612</v>
      </c>
      <c r="Q2634" t="s">
        <v>59613</v>
      </c>
      <c r="R2634" t="s">
        <v>59614</v>
      </c>
      <c r="S2634" t="s">
        <v>59615</v>
      </c>
      <c r="T2634" t="s">
        <v>59616</v>
      </c>
      <c r="U2634" t="s">
        <v>59617</v>
      </c>
      <c r="V2634" t="s">
        <v>59618</v>
      </c>
      <c r="W2634" t="s">
        <v>59619</v>
      </c>
      <c r="X2634" t="s">
        <v>59620</v>
      </c>
      <c r="Y2634" t="s">
        <v>59621</v>
      </c>
    </row>
    <row r="2635" spans="1:25" x14ac:dyDescent="0.3">
      <c r="A2635">
        <v>131700</v>
      </c>
      <c r="B2635" t="s">
        <v>59622</v>
      </c>
      <c r="C2635" t="s">
        <v>59623</v>
      </c>
      <c r="D2635" t="s">
        <v>59624</v>
      </c>
      <c r="E2635" t="s">
        <v>59625</v>
      </c>
      <c r="F2635" t="s">
        <v>59626</v>
      </c>
      <c r="G2635" t="s">
        <v>59627</v>
      </c>
      <c r="H2635" t="s">
        <v>59628</v>
      </c>
      <c r="I2635" t="s">
        <v>59629</v>
      </c>
      <c r="J2635" t="s">
        <v>59630</v>
      </c>
      <c r="K2635" t="s">
        <v>59631</v>
      </c>
      <c r="L2635" t="s">
        <v>59632</v>
      </c>
      <c r="M2635" t="s">
        <v>59633</v>
      </c>
      <c r="N2635" t="s">
        <v>59634</v>
      </c>
      <c r="O2635">
        <f>-500.199111733202 -33.5295627087025 -599.401728128607</f>
        <v>-1133.1304025705117</v>
      </c>
      <c r="P2635" t="s">
        <v>59635</v>
      </c>
      <c r="Q2635" t="s">
        <v>59636</v>
      </c>
      <c r="R2635" t="s">
        <v>59637</v>
      </c>
      <c r="S2635" t="s">
        <v>59638</v>
      </c>
      <c r="T2635" t="s">
        <v>59639</v>
      </c>
      <c r="U2635" t="s">
        <v>59640</v>
      </c>
      <c r="V2635" t="s">
        <v>59641</v>
      </c>
      <c r="W2635" t="s">
        <v>59642</v>
      </c>
      <c r="X2635" t="s">
        <v>59643</v>
      </c>
      <c r="Y2635" t="s">
        <v>59644</v>
      </c>
    </row>
    <row r="2636" spans="1:25" x14ac:dyDescent="0.3">
      <c r="A2636">
        <v>131750</v>
      </c>
      <c r="B2636" t="s">
        <v>59645</v>
      </c>
      <c r="C2636" t="s">
        <v>59646</v>
      </c>
      <c r="D2636" t="s">
        <v>59647</v>
      </c>
      <c r="E2636" t="s">
        <v>59648</v>
      </c>
      <c r="F2636" t="s">
        <v>59649</v>
      </c>
      <c r="G2636" t="s">
        <v>59650</v>
      </c>
      <c r="H2636" t="s">
        <v>59651</v>
      </c>
      <c r="I2636" t="s">
        <v>59652</v>
      </c>
      <c r="J2636" t="s">
        <v>59653</v>
      </c>
      <c r="K2636" t="s">
        <v>59654</v>
      </c>
      <c r="L2636" t="s">
        <v>59655</v>
      </c>
      <c r="M2636" t="s">
        <v>59656</v>
      </c>
      <c r="N2636" t="s">
        <v>59657</v>
      </c>
      <c r="O2636">
        <f>-500.779488229293 -33.1415441179267 -599.376258986596</f>
        <v>-1133.2972913338158</v>
      </c>
      <c r="P2636" t="s">
        <v>59658</v>
      </c>
      <c r="Q2636" t="s">
        <v>59659</v>
      </c>
      <c r="R2636" t="s">
        <v>59660</v>
      </c>
      <c r="S2636" t="s">
        <v>59661</v>
      </c>
      <c r="T2636" t="s">
        <v>59662</v>
      </c>
      <c r="U2636" t="s">
        <v>59663</v>
      </c>
      <c r="V2636" t="s">
        <v>59664</v>
      </c>
      <c r="W2636" t="s">
        <v>59665</v>
      </c>
      <c r="X2636" t="s">
        <v>59666</v>
      </c>
      <c r="Y2636" t="s">
        <v>59667</v>
      </c>
    </row>
    <row r="2637" spans="1:25" x14ac:dyDescent="0.3">
      <c r="A2637">
        <v>131800</v>
      </c>
      <c r="B2637" t="s">
        <v>59668</v>
      </c>
      <c r="C2637" t="s">
        <v>59669</v>
      </c>
      <c r="D2637" t="s">
        <v>59670</v>
      </c>
      <c r="E2637" t="s">
        <v>59671</v>
      </c>
      <c r="F2637" t="s">
        <v>59672</v>
      </c>
      <c r="G2637" t="s">
        <v>59673</v>
      </c>
      <c r="H2637" t="s">
        <v>59674</v>
      </c>
      <c r="I2637" t="s">
        <v>59675</v>
      </c>
      <c r="J2637" t="s">
        <v>59676</v>
      </c>
      <c r="K2637" t="s">
        <v>59677</v>
      </c>
      <c r="L2637" t="s">
        <v>59678</v>
      </c>
      <c r="M2637" t="s">
        <v>59679</v>
      </c>
      <c r="N2637" t="s">
        <v>59680</v>
      </c>
      <c r="O2637">
        <f>-501.053410571938 -32.9984629357248 -599.243478526696</f>
        <v>-1133.2953520343588</v>
      </c>
      <c r="P2637" t="s">
        <v>59681</v>
      </c>
      <c r="Q2637" t="s">
        <v>59682</v>
      </c>
      <c r="R2637" t="s">
        <v>59683</v>
      </c>
      <c r="S2637" t="s">
        <v>59684</v>
      </c>
      <c r="T2637" t="s">
        <v>59685</v>
      </c>
      <c r="U2637" t="s">
        <v>59686</v>
      </c>
      <c r="V2637" t="s">
        <v>59687</v>
      </c>
      <c r="W2637" t="s">
        <v>59688</v>
      </c>
      <c r="X2637" t="s">
        <v>59689</v>
      </c>
      <c r="Y2637" t="s">
        <v>59690</v>
      </c>
    </row>
    <row r="2638" spans="1:25" x14ac:dyDescent="0.3">
      <c r="A2638">
        <v>131850</v>
      </c>
      <c r="B2638" t="s">
        <v>59691</v>
      </c>
      <c r="C2638" t="s">
        <v>59692</v>
      </c>
      <c r="D2638" t="s">
        <v>59693</v>
      </c>
      <c r="E2638" t="s">
        <v>59694</v>
      </c>
      <c r="F2638" t="s">
        <v>59695</v>
      </c>
      <c r="G2638" t="s">
        <v>59696</v>
      </c>
      <c r="H2638" t="s">
        <v>59697</v>
      </c>
      <c r="I2638" t="s">
        <v>59698</v>
      </c>
      <c r="J2638" t="s">
        <v>59699</v>
      </c>
      <c r="K2638" t="s">
        <v>59700</v>
      </c>
      <c r="L2638" t="s">
        <v>59701</v>
      </c>
      <c r="M2638" t="s">
        <v>59702</v>
      </c>
      <c r="N2638" t="s">
        <v>59703</v>
      </c>
      <c r="O2638">
        <f>-501.908727728236 -32.5392923928996 -599.200853484709</f>
        <v>-1133.6488736058445</v>
      </c>
      <c r="P2638" t="s">
        <v>59704</v>
      </c>
      <c r="Q2638" t="s">
        <v>59705</v>
      </c>
      <c r="R2638" t="s">
        <v>59706</v>
      </c>
      <c r="S2638" t="s">
        <v>59707</v>
      </c>
      <c r="T2638" t="s">
        <v>59708</v>
      </c>
      <c r="U2638" t="s">
        <v>59709</v>
      </c>
      <c r="V2638" t="s">
        <v>59710</v>
      </c>
      <c r="W2638" t="s">
        <v>59711</v>
      </c>
      <c r="X2638" t="s">
        <v>59712</v>
      </c>
      <c r="Y2638" t="s">
        <v>59713</v>
      </c>
    </row>
    <row r="2639" spans="1:25" x14ac:dyDescent="0.3">
      <c r="A2639">
        <v>131900</v>
      </c>
      <c r="B2639" t="s">
        <v>59714</v>
      </c>
      <c r="C2639" t="s">
        <v>59715</v>
      </c>
      <c r="D2639" t="s">
        <v>59716</v>
      </c>
      <c r="E2639" t="s">
        <v>59717</v>
      </c>
      <c r="F2639" t="s">
        <v>59718</v>
      </c>
      <c r="G2639" t="s">
        <v>59719</v>
      </c>
      <c r="H2639" t="s">
        <v>59720</v>
      </c>
      <c r="I2639" t="s">
        <v>59721</v>
      </c>
      <c r="J2639" t="s">
        <v>59722</v>
      </c>
      <c r="K2639" t="s">
        <v>59723</v>
      </c>
      <c r="L2639" t="s">
        <v>59724</v>
      </c>
      <c r="M2639" t="s">
        <v>59725</v>
      </c>
      <c r="N2639" t="s">
        <v>59726</v>
      </c>
      <c r="O2639">
        <f>-502.12075949537 -32.3030432460018 -599.167811374555</f>
        <v>-1133.5916141159269</v>
      </c>
      <c r="P2639" t="s">
        <v>59727</v>
      </c>
      <c r="Q2639" t="s">
        <v>59728</v>
      </c>
      <c r="R2639" t="s">
        <v>59729</v>
      </c>
      <c r="S2639" t="s">
        <v>59730</v>
      </c>
      <c r="T2639" t="s">
        <v>59731</v>
      </c>
      <c r="U2639" t="s">
        <v>59732</v>
      </c>
      <c r="V2639" t="s">
        <v>59733</v>
      </c>
      <c r="W2639" t="s">
        <v>59734</v>
      </c>
      <c r="X2639" t="s">
        <v>59735</v>
      </c>
      <c r="Y2639" t="s">
        <v>59736</v>
      </c>
    </row>
    <row r="2640" spans="1:25" x14ac:dyDescent="0.3">
      <c r="A2640">
        <v>131950</v>
      </c>
      <c r="B2640" t="s">
        <v>59737</v>
      </c>
      <c r="C2640" t="s">
        <v>59738</v>
      </c>
      <c r="D2640" t="s">
        <v>59739</v>
      </c>
      <c r="E2640" t="s">
        <v>59740</v>
      </c>
      <c r="F2640" t="s">
        <v>59741</v>
      </c>
      <c r="G2640" t="s">
        <v>59742</v>
      </c>
      <c r="H2640" t="s">
        <v>59743</v>
      </c>
      <c r="I2640" t="s">
        <v>59744</v>
      </c>
      <c r="J2640" t="s">
        <v>59745</v>
      </c>
      <c r="K2640" t="s">
        <v>59746</v>
      </c>
      <c r="L2640" t="s">
        <v>59747</v>
      </c>
      <c r="M2640" t="s">
        <v>59748</v>
      </c>
      <c r="N2640" t="s">
        <v>59749</v>
      </c>
      <c r="O2640">
        <f>-502.393503094294 -32.1446058002325 -599.056950867146</f>
        <v>-1133.5950597616725</v>
      </c>
      <c r="P2640" t="s">
        <v>59750</v>
      </c>
      <c r="Q2640" t="s">
        <v>59751</v>
      </c>
      <c r="R2640" t="s">
        <v>59752</v>
      </c>
      <c r="S2640" t="s">
        <v>59753</v>
      </c>
      <c r="T2640" t="s">
        <v>59754</v>
      </c>
      <c r="U2640" t="s">
        <v>59755</v>
      </c>
      <c r="V2640" t="s">
        <v>59756</v>
      </c>
      <c r="W2640" t="s">
        <v>59757</v>
      </c>
      <c r="X2640" t="s">
        <v>59758</v>
      </c>
      <c r="Y2640" t="s">
        <v>59759</v>
      </c>
    </row>
    <row r="2641" spans="1:25" x14ac:dyDescent="0.3">
      <c r="A2641">
        <v>132000</v>
      </c>
      <c r="B2641" t="s">
        <v>59760</v>
      </c>
      <c r="C2641" t="s">
        <v>59761</v>
      </c>
      <c r="D2641" t="s">
        <v>59762</v>
      </c>
      <c r="E2641" t="s">
        <v>59763</v>
      </c>
      <c r="F2641" t="s">
        <v>59764</v>
      </c>
      <c r="G2641" t="s">
        <v>59765</v>
      </c>
      <c r="H2641" t="s">
        <v>59766</v>
      </c>
      <c r="I2641" t="s">
        <v>59767</v>
      </c>
      <c r="J2641" t="s">
        <v>59768</v>
      </c>
      <c r="K2641" t="s">
        <v>59769</v>
      </c>
      <c r="L2641" t="s">
        <v>59770</v>
      </c>
      <c r="M2641" t="s">
        <v>59771</v>
      </c>
      <c r="N2641" t="s">
        <v>59772</v>
      </c>
      <c r="O2641">
        <f>-503.106967825355 -31.7412925502701 -598.915531089467</f>
        <v>-1133.7637914650923</v>
      </c>
      <c r="P2641" t="s">
        <v>59773</v>
      </c>
      <c r="Q2641" t="s">
        <v>59774</v>
      </c>
      <c r="R2641" t="s">
        <v>59775</v>
      </c>
      <c r="S2641" t="s">
        <v>59776</v>
      </c>
      <c r="T2641" t="s">
        <v>59777</v>
      </c>
      <c r="U2641" t="s">
        <v>59778</v>
      </c>
      <c r="V2641" t="s">
        <v>59779</v>
      </c>
      <c r="W2641" t="s">
        <v>59780</v>
      </c>
      <c r="X2641" t="s">
        <v>59781</v>
      </c>
      <c r="Y2641" t="s">
        <v>59782</v>
      </c>
    </row>
    <row r="2642" spans="1:25" x14ac:dyDescent="0.3">
      <c r="A2642">
        <v>132050</v>
      </c>
      <c r="B2642" t="s">
        <v>59783</v>
      </c>
      <c r="C2642" t="s">
        <v>59784</v>
      </c>
      <c r="D2642" t="s">
        <v>59785</v>
      </c>
      <c r="E2642" t="s">
        <v>59786</v>
      </c>
      <c r="F2642" t="s">
        <v>59787</v>
      </c>
      <c r="G2642" t="s">
        <v>59788</v>
      </c>
      <c r="H2642" t="s">
        <v>59789</v>
      </c>
      <c r="I2642" t="s">
        <v>59790</v>
      </c>
      <c r="J2642" t="s">
        <v>59791</v>
      </c>
      <c r="K2642" t="s">
        <v>59792</v>
      </c>
      <c r="L2642" t="s">
        <v>59793</v>
      </c>
      <c r="M2642" t="s">
        <v>59794</v>
      </c>
      <c r="N2642" t="s">
        <v>59795</v>
      </c>
      <c r="O2642">
        <f>-504.000243319993 -31.4618777025696 -598.771767970632</f>
        <v>-1134.2338889931946</v>
      </c>
      <c r="P2642" t="s">
        <v>59796</v>
      </c>
      <c r="Q2642" t="s">
        <v>59797</v>
      </c>
      <c r="R2642" t="s">
        <v>59798</v>
      </c>
      <c r="S2642" t="s">
        <v>59799</v>
      </c>
      <c r="T2642" t="s">
        <v>59800</v>
      </c>
      <c r="U2642" t="s">
        <v>59801</v>
      </c>
      <c r="V2642" t="s">
        <v>59802</v>
      </c>
      <c r="W2642" t="s">
        <v>59803</v>
      </c>
      <c r="X2642" t="s">
        <v>59804</v>
      </c>
      <c r="Y2642" t="s">
        <v>59805</v>
      </c>
    </row>
    <row r="2643" spans="1:25" x14ac:dyDescent="0.3">
      <c r="A2643">
        <v>132100</v>
      </c>
      <c r="B2643" t="s">
        <v>59806</v>
      </c>
      <c r="C2643" t="s">
        <v>59807</v>
      </c>
      <c r="D2643" t="s">
        <v>59808</v>
      </c>
      <c r="E2643" t="s">
        <v>59809</v>
      </c>
      <c r="F2643" t="s">
        <v>59810</v>
      </c>
      <c r="G2643" t="s">
        <v>59811</v>
      </c>
      <c r="H2643" t="s">
        <v>59812</v>
      </c>
      <c r="I2643" t="s">
        <v>59813</v>
      </c>
      <c r="J2643" t="s">
        <v>59814</v>
      </c>
      <c r="K2643" t="s">
        <v>59815</v>
      </c>
      <c r="L2643" t="s">
        <v>59816</v>
      </c>
      <c r="M2643" t="s">
        <v>59817</v>
      </c>
      <c r="N2643" t="s">
        <v>59818</v>
      </c>
      <c r="O2643">
        <f>-504.344778711498 -31.2494518762414 -598.680609833774</f>
        <v>-1134.2748404215135</v>
      </c>
      <c r="P2643" t="s">
        <v>59819</v>
      </c>
      <c r="Q2643" t="s">
        <v>59820</v>
      </c>
      <c r="R2643" t="s">
        <v>59821</v>
      </c>
      <c r="S2643" t="s">
        <v>59822</v>
      </c>
      <c r="T2643" t="s">
        <v>59823</v>
      </c>
      <c r="U2643" t="s">
        <v>59824</v>
      </c>
      <c r="V2643" t="s">
        <v>59825</v>
      </c>
      <c r="W2643" t="s">
        <v>59826</v>
      </c>
      <c r="X2643" t="s">
        <v>59827</v>
      </c>
      <c r="Y2643" t="s">
        <v>59828</v>
      </c>
    </row>
    <row r="2644" spans="1:25" x14ac:dyDescent="0.3">
      <c r="A2644">
        <v>132150</v>
      </c>
      <c r="B2644" t="s">
        <v>59829</v>
      </c>
      <c r="C2644" t="s">
        <v>59830</v>
      </c>
      <c r="D2644" t="s">
        <v>59831</v>
      </c>
      <c r="E2644" t="s">
        <v>59832</v>
      </c>
      <c r="F2644" t="s">
        <v>59833</v>
      </c>
      <c r="G2644" t="s">
        <v>59834</v>
      </c>
      <c r="H2644" t="s">
        <v>59835</v>
      </c>
      <c r="I2644" t="s">
        <v>59836</v>
      </c>
      <c r="J2644" t="s">
        <v>59837</v>
      </c>
      <c r="K2644" t="s">
        <v>59838</v>
      </c>
      <c r="L2644" t="s">
        <v>59839</v>
      </c>
      <c r="M2644" t="s">
        <v>59840</v>
      </c>
      <c r="N2644" t="s">
        <v>59841</v>
      </c>
      <c r="O2644">
        <f>-505.046050623948 -30.9199312415112 -598.508246822312</f>
        <v>-1134.4742286877713</v>
      </c>
      <c r="P2644" t="s">
        <v>59842</v>
      </c>
      <c r="Q2644" t="s">
        <v>59843</v>
      </c>
      <c r="R2644" t="s">
        <v>59844</v>
      </c>
      <c r="S2644" t="s">
        <v>59845</v>
      </c>
      <c r="T2644" t="s">
        <v>59846</v>
      </c>
      <c r="U2644" t="s">
        <v>59847</v>
      </c>
      <c r="V2644" t="s">
        <v>59848</v>
      </c>
      <c r="W2644" t="s">
        <v>59849</v>
      </c>
      <c r="X2644" t="s">
        <v>59850</v>
      </c>
      <c r="Y2644" t="s">
        <v>59851</v>
      </c>
    </row>
    <row r="2645" spans="1:25" x14ac:dyDescent="0.3">
      <c r="A2645">
        <v>132200</v>
      </c>
      <c r="B2645" t="s">
        <v>59852</v>
      </c>
      <c r="C2645" t="s">
        <v>59853</v>
      </c>
      <c r="D2645" t="s">
        <v>59854</v>
      </c>
      <c r="E2645" t="s">
        <v>59855</v>
      </c>
      <c r="F2645" t="s">
        <v>59856</v>
      </c>
      <c r="G2645" t="s">
        <v>59857</v>
      </c>
      <c r="H2645" t="s">
        <v>59858</v>
      </c>
      <c r="I2645" t="s">
        <v>59859</v>
      </c>
      <c r="J2645" t="s">
        <v>59860</v>
      </c>
      <c r="K2645" t="s">
        <v>59861</v>
      </c>
      <c r="L2645" t="s">
        <v>59862</v>
      </c>
      <c r="M2645" t="s">
        <v>59863</v>
      </c>
      <c r="N2645" t="s">
        <v>59864</v>
      </c>
      <c r="O2645">
        <f>-505.258288994935 -30.753602818889 -598.451864508558</f>
        <v>-1134.4637563223819</v>
      </c>
      <c r="P2645" t="s">
        <v>59865</v>
      </c>
      <c r="Q2645" t="s">
        <v>59866</v>
      </c>
      <c r="R2645" t="s">
        <v>59867</v>
      </c>
      <c r="S2645" t="s">
        <v>59868</v>
      </c>
      <c r="T2645" t="s">
        <v>59869</v>
      </c>
      <c r="U2645" t="s">
        <v>59870</v>
      </c>
      <c r="V2645" t="s">
        <v>59871</v>
      </c>
      <c r="W2645" t="s">
        <v>59872</v>
      </c>
      <c r="X2645" t="s">
        <v>59873</v>
      </c>
      <c r="Y2645" t="s">
        <v>59874</v>
      </c>
    </row>
    <row r="2646" spans="1:25" x14ac:dyDescent="0.3">
      <c r="A2646">
        <v>132250</v>
      </c>
      <c r="B2646" t="s">
        <v>59875</v>
      </c>
      <c r="C2646" t="s">
        <v>59876</v>
      </c>
      <c r="D2646" t="s">
        <v>59877</v>
      </c>
      <c r="E2646" t="s">
        <v>59878</v>
      </c>
      <c r="F2646" t="s">
        <v>59879</v>
      </c>
      <c r="G2646" t="s">
        <v>59880</v>
      </c>
      <c r="H2646" t="s">
        <v>59881</v>
      </c>
      <c r="I2646" t="s">
        <v>59882</v>
      </c>
      <c r="J2646" t="s">
        <v>59883</v>
      </c>
      <c r="K2646" t="s">
        <v>59884</v>
      </c>
      <c r="L2646" t="s">
        <v>59885</v>
      </c>
      <c r="M2646" t="s">
        <v>59886</v>
      </c>
      <c r="N2646" t="s">
        <v>59887</v>
      </c>
      <c r="O2646">
        <f>-505.365627886451 -30.2461190946174 -598.545785068479</f>
        <v>-1134.1575320495474</v>
      </c>
      <c r="P2646" t="s">
        <v>59888</v>
      </c>
      <c r="Q2646" t="s">
        <v>59889</v>
      </c>
      <c r="R2646" t="s">
        <v>59890</v>
      </c>
      <c r="S2646" t="s">
        <v>59891</v>
      </c>
      <c r="T2646" t="s">
        <v>59892</v>
      </c>
      <c r="U2646" t="s">
        <v>59893</v>
      </c>
      <c r="V2646" t="s">
        <v>59894</v>
      </c>
      <c r="W2646" t="s">
        <v>59895</v>
      </c>
      <c r="X2646" t="s">
        <v>59896</v>
      </c>
      <c r="Y2646" t="s">
        <v>59897</v>
      </c>
    </row>
    <row r="2647" spans="1:25" x14ac:dyDescent="0.3">
      <c r="A2647">
        <v>132300</v>
      </c>
      <c r="B2647" t="s">
        <v>59898</v>
      </c>
      <c r="C2647" t="s">
        <v>59899</v>
      </c>
      <c r="D2647" t="s">
        <v>59900</v>
      </c>
      <c r="E2647" t="s">
        <v>59901</v>
      </c>
      <c r="F2647" t="s">
        <v>59902</v>
      </c>
      <c r="G2647" t="s">
        <v>59903</v>
      </c>
      <c r="H2647" t="s">
        <v>59904</v>
      </c>
      <c r="I2647" t="s">
        <v>59905</v>
      </c>
      <c r="J2647" t="s">
        <v>59906</v>
      </c>
      <c r="K2647" t="s">
        <v>59907</v>
      </c>
      <c r="L2647" t="s">
        <v>59908</v>
      </c>
      <c r="M2647" t="s">
        <v>59909</v>
      </c>
      <c r="N2647" t="s">
        <v>59910</v>
      </c>
      <c r="O2647">
        <f>-505.361971768614 -30.0592731761458 -598.669722954722</f>
        <v>-1134.0909678994817</v>
      </c>
      <c r="P2647" t="s">
        <v>59911</v>
      </c>
      <c r="Q2647" t="s">
        <v>59912</v>
      </c>
      <c r="R2647" t="s">
        <v>59913</v>
      </c>
      <c r="S2647" t="s">
        <v>59914</v>
      </c>
      <c r="T2647" t="s">
        <v>59915</v>
      </c>
      <c r="U2647" t="s">
        <v>59916</v>
      </c>
      <c r="V2647" t="s">
        <v>59917</v>
      </c>
      <c r="W2647" t="s">
        <v>59918</v>
      </c>
      <c r="X2647" t="s">
        <v>59919</v>
      </c>
      <c r="Y2647" t="s">
        <v>59920</v>
      </c>
    </row>
    <row r="2648" spans="1:25" x14ac:dyDescent="0.3">
      <c r="A2648">
        <v>132350</v>
      </c>
      <c r="B2648" t="s">
        <v>59921</v>
      </c>
      <c r="C2648" t="s">
        <v>59922</v>
      </c>
      <c r="D2648" t="s">
        <v>59923</v>
      </c>
      <c r="E2648" t="s">
        <v>59924</v>
      </c>
      <c r="F2648" t="s">
        <v>59925</v>
      </c>
      <c r="G2648" t="s">
        <v>59926</v>
      </c>
      <c r="H2648" t="s">
        <v>59927</v>
      </c>
      <c r="I2648" t="s">
        <v>59928</v>
      </c>
      <c r="J2648" t="s">
        <v>59929</v>
      </c>
      <c r="K2648" t="s">
        <v>59930</v>
      </c>
      <c r="L2648" t="s">
        <v>59931</v>
      </c>
      <c r="M2648" t="s">
        <v>59932</v>
      </c>
      <c r="N2648" t="s">
        <v>59933</v>
      </c>
      <c r="O2648">
        <f>-505.418937934297 -29.4521050445496 -599.058872699548</f>
        <v>-1133.9299156783945</v>
      </c>
      <c r="P2648" t="s">
        <v>59934</v>
      </c>
      <c r="Q2648" t="s">
        <v>59935</v>
      </c>
      <c r="R2648" t="s">
        <v>59936</v>
      </c>
      <c r="S2648" t="s">
        <v>59937</v>
      </c>
      <c r="T2648" t="s">
        <v>59938</v>
      </c>
      <c r="U2648" t="s">
        <v>59939</v>
      </c>
      <c r="V2648" t="s">
        <v>59940</v>
      </c>
      <c r="W2648" t="s">
        <v>59941</v>
      </c>
      <c r="X2648" t="s">
        <v>59942</v>
      </c>
      <c r="Y2648" t="s">
        <v>59943</v>
      </c>
    </row>
    <row r="2649" spans="1:25" x14ac:dyDescent="0.3">
      <c r="A2649">
        <v>132400</v>
      </c>
      <c r="B2649" t="s">
        <v>59944</v>
      </c>
      <c r="C2649" t="s">
        <v>59945</v>
      </c>
      <c r="D2649" t="s">
        <v>59946</v>
      </c>
      <c r="E2649" t="s">
        <v>59947</v>
      </c>
      <c r="F2649" t="s">
        <v>59948</v>
      </c>
      <c r="G2649" t="s">
        <v>59949</v>
      </c>
      <c r="H2649" t="s">
        <v>59950</v>
      </c>
      <c r="I2649" t="s">
        <v>59951</v>
      </c>
      <c r="J2649" t="s">
        <v>59952</v>
      </c>
      <c r="K2649" t="s">
        <v>59953</v>
      </c>
      <c r="L2649" t="s">
        <v>59954</v>
      </c>
      <c r="M2649" t="s">
        <v>59955</v>
      </c>
      <c r="N2649" t="s">
        <v>59956</v>
      </c>
      <c r="O2649">
        <f>-505.362447321437 -29.0676186279802 -599.383138731733</f>
        <v>-1133.8132046811502</v>
      </c>
      <c r="P2649" t="s">
        <v>59957</v>
      </c>
      <c r="Q2649" t="s">
        <v>59958</v>
      </c>
      <c r="R2649" t="s">
        <v>59959</v>
      </c>
      <c r="S2649" t="s">
        <v>59960</v>
      </c>
      <c r="T2649" t="s">
        <v>59961</v>
      </c>
      <c r="U2649" t="s">
        <v>59962</v>
      </c>
      <c r="V2649" t="s">
        <v>59963</v>
      </c>
      <c r="W2649" t="s">
        <v>59964</v>
      </c>
      <c r="X2649" t="s">
        <v>59965</v>
      </c>
      <c r="Y2649" t="s">
        <v>59966</v>
      </c>
    </row>
    <row r="2650" spans="1:25" x14ac:dyDescent="0.3">
      <c r="A2650">
        <v>132450</v>
      </c>
      <c r="B2650" t="s">
        <v>59967</v>
      </c>
      <c r="C2650" t="s">
        <v>59968</v>
      </c>
      <c r="D2650" t="s">
        <v>59969</v>
      </c>
      <c r="E2650" t="s">
        <v>59970</v>
      </c>
      <c r="F2650" t="s">
        <v>59971</v>
      </c>
      <c r="G2650" t="s">
        <v>59972</v>
      </c>
      <c r="H2650" t="s">
        <v>59973</v>
      </c>
      <c r="I2650" t="s">
        <v>59974</v>
      </c>
      <c r="J2650" t="s">
        <v>59975</v>
      </c>
      <c r="K2650" t="s">
        <v>59976</v>
      </c>
      <c r="L2650" t="s">
        <v>59977</v>
      </c>
      <c r="M2650" t="s">
        <v>59978</v>
      </c>
      <c r="N2650" t="s">
        <v>59979</v>
      </c>
      <c r="O2650">
        <f>-504.919351362657 -28.3364222421014 -600.056456631029</f>
        <v>-1133.3122302357874</v>
      </c>
      <c r="P2650" t="s">
        <v>59980</v>
      </c>
      <c r="Q2650" t="s">
        <v>59981</v>
      </c>
      <c r="R2650" t="s">
        <v>59982</v>
      </c>
      <c r="S2650" t="s">
        <v>59983</v>
      </c>
      <c r="T2650" t="s">
        <v>59984</v>
      </c>
      <c r="U2650" t="s">
        <v>59985</v>
      </c>
      <c r="V2650" t="s">
        <v>59986</v>
      </c>
      <c r="W2650" t="s">
        <v>59987</v>
      </c>
      <c r="X2650" t="s">
        <v>59988</v>
      </c>
      <c r="Y2650" t="s">
        <v>59989</v>
      </c>
    </row>
    <row r="2651" spans="1:25" x14ac:dyDescent="0.3">
      <c r="A2651">
        <v>132500</v>
      </c>
      <c r="B2651" t="s">
        <v>59990</v>
      </c>
      <c r="C2651" t="s">
        <v>59991</v>
      </c>
      <c r="D2651" t="s">
        <v>59992</v>
      </c>
      <c r="E2651" t="s">
        <v>59993</v>
      </c>
      <c r="F2651" t="s">
        <v>59994</v>
      </c>
      <c r="G2651" t="s">
        <v>59995</v>
      </c>
      <c r="H2651" t="s">
        <v>59996</v>
      </c>
      <c r="I2651" t="s">
        <v>59997</v>
      </c>
      <c r="J2651" t="s">
        <v>59998</v>
      </c>
      <c r="K2651" t="s">
        <v>59999</v>
      </c>
      <c r="L2651" t="s">
        <v>60000</v>
      </c>
      <c r="M2651" t="s">
        <v>60001</v>
      </c>
      <c r="N2651" t="s">
        <v>60002</v>
      </c>
      <c r="O2651">
        <f>-504.554520058724 -28.0160418994067 -600.335683445836</f>
        <v>-1132.9062454039668</v>
      </c>
      <c r="P2651" t="s">
        <v>60003</v>
      </c>
      <c r="Q2651" t="s">
        <v>60004</v>
      </c>
      <c r="R2651" t="s">
        <v>60005</v>
      </c>
      <c r="S2651" t="s">
        <v>60006</v>
      </c>
      <c r="T2651" t="s">
        <v>60007</v>
      </c>
      <c r="U2651" t="s">
        <v>60008</v>
      </c>
      <c r="V2651" t="s">
        <v>60009</v>
      </c>
      <c r="W2651" t="s">
        <v>60010</v>
      </c>
      <c r="X2651" t="s">
        <v>60011</v>
      </c>
      <c r="Y2651" t="s">
        <v>60012</v>
      </c>
    </row>
    <row r="2652" spans="1:25" x14ac:dyDescent="0.3">
      <c r="A2652">
        <v>132550</v>
      </c>
      <c r="B2652" t="s">
        <v>60013</v>
      </c>
      <c r="C2652" t="s">
        <v>60014</v>
      </c>
      <c r="D2652" t="s">
        <v>60015</v>
      </c>
      <c r="E2652" t="s">
        <v>60016</v>
      </c>
      <c r="F2652" t="s">
        <v>60017</v>
      </c>
      <c r="G2652" t="s">
        <v>60018</v>
      </c>
      <c r="H2652" t="s">
        <v>60019</v>
      </c>
      <c r="I2652" t="s">
        <v>60020</v>
      </c>
      <c r="J2652" t="s">
        <v>60021</v>
      </c>
      <c r="K2652" t="s">
        <v>60022</v>
      </c>
      <c r="L2652" t="s">
        <v>60023</v>
      </c>
      <c r="M2652" t="s">
        <v>60024</v>
      </c>
      <c r="N2652" t="s">
        <v>60025</v>
      </c>
      <c r="O2652">
        <f>-503.352096764512 -27.6125266637875 -600.602588633228</f>
        <v>-1131.5672120615277</v>
      </c>
      <c r="P2652" t="s">
        <v>60026</v>
      </c>
      <c r="Q2652" t="s">
        <v>60027</v>
      </c>
      <c r="R2652" t="s">
        <v>60028</v>
      </c>
      <c r="S2652" t="s">
        <v>60029</v>
      </c>
      <c r="T2652" t="s">
        <v>60030</v>
      </c>
      <c r="U2652" t="s">
        <v>60031</v>
      </c>
      <c r="V2652" t="s">
        <v>60032</v>
      </c>
      <c r="W2652" t="s">
        <v>60033</v>
      </c>
      <c r="X2652" t="s">
        <v>60034</v>
      </c>
      <c r="Y2652" t="s">
        <v>60035</v>
      </c>
    </row>
    <row r="2653" spans="1:25" x14ac:dyDescent="0.3">
      <c r="A2653">
        <v>132600</v>
      </c>
      <c r="B2653" t="s">
        <v>60036</v>
      </c>
      <c r="C2653" t="s">
        <v>60037</v>
      </c>
      <c r="D2653" t="s">
        <v>60038</v>
      </c>
      <c r="E2653" t="s">
        <v>60039</v>
      </c>
      <c r="F2653" t="s">
        <v>60040</v>
      </c>
      <c r="G2653" t="s">
        <v>60041</v>
      </c>
      <c r="H2653" t="s">
        <v>60042</v>
      </c>
      <c r="I2653" t="s">
        <v>60043</v>
      </c>
      <c r="J2653" t="s">
        <v>60044</v>
      </c>
      <c r="K2653" t="s">
        <v>60045</v>
      </c>
      <c r="L2653" t="s">
        <v>60046</v>
      </c>
      <c r="M2653" t="s">
        <v>60047</v>
      </c>
      <c r="N2653" t="s">
        <v>60048</v>
      </c>
      <c r="O2653">
        <f>-502.78164728952 -27.5400259602104 -600.628323432176</f>
        <v>-1130.9499966819062</v>
      </c>
      <c r="P2653" t="s">
        <v>60049</v>
      </c>
      <c r="Q2653" t="s">
        <v>60050</v>
      </c>
      <c r="R2653" t="s">
        <v>60051</v>
      </c>
      <c r="S2653" t="s">
        <v>60052</v>
      </c>
      <c r="T2653" t="s">
        <v>60053</v>
      </c>
      <c r="U2653" t="s">
        <v>60054</v>
      </c>
      <c r="V2653" t="s">
        <v>60055</v>
      </c>
      <c r="W2653" t="s">
        <v>60056</v>
      </c>
      <c r="X2653" t="s">
        <v>60057</v>
      </c>
      <c r="Y2653" t="s">
        <v>60058</v>
      </c>
    </row>
    <row r="2654" spans="1:25" x14ac:dyDescent="0.3">
      <c r="A2654">
        <v>132650</v>
      </c>
      <c r="B2654" t="s">
        <v>60059</v>
      </c>
      <c r="C2654" t="s">
        <v>60060</v>
      </c>
      <c r="D2654" t="s">
        <v>60061</v>
      </c>
      <c r="E2654" t="s">
        <v>60062</v>
      </c>
      <c r="F2654" t="s">
        <v>60063</v>
      </c>
      <c r="G2654" t="s">
        <v>60064</v>
      </c>
      <c r="H2654" t="s">
        <v>60065</v>
      </c>
      <c r="I2654" t="s">
        <v>60066</v>
      </c>
      <c r="J2654" t="s">
        <v>60067</v>
      </c>
      <c r="K2654" t="s">
        <v>60068</v>
      </c>
      <c r="L2654" t="s">
        <v>60069</v>
      </c>
      <c r="M2654" t="s">
        <v>60070</v>
      </c>
      <c r="N2654" t="s">
        <v>60071</v>
      </c>
      <c r="O2654">
        <f>-501.655527239182 -27.3720018003935 -600.544950655428</f>
        <v>-1129.5724796950035</v>
      </c>
      <c r="P2654" t="s">
        <v>60072</v>
      </c>
      <c r="Q2654" t="s">
        <v>60073</v>
      </c>
      <c r="R2654" t="s">
        <v>60074</v>
      </c>
      <c r="S2654" t="s">
        <v>60075</v>
      </c>
      <c r="T2654" t="s">
        <v>60076</v>
      </c>
      <c r="U2654" t="s">
        <v>60077</v>
      </c>
      <c r="V2654" t="s">
        <v>60078</v>
      </c>
      <c r="W2654" t="s">
        <v>60079</v>
      </c>
      <c r="X2654" t="s">
        <v>60080</v>
      </c>
      <c r="Y2654" t="s">
        <v>60081</v>
      </c>
    </row>
    <row r="2655" spans="1:25" x14ac:dyDescent="0.3">
      <c r="A2655">
        <v>132700</v>
      </c>
      <c r="B2655" t="s">
        <v>60082</v>
      </c>
      <c r="C2655" t="s">
        <v>60083</v>
      </c>
      <c r="D2655" t="s">
        <v>60084</v>
      </c>
      <c r="E2655" t="s">
        <v>60085</v>
      </c>
      <c r="F2655" t="s">
        <v>60086</v>
      </c>
      <c r="G2655" t="s">
        <v>60087</v>
      </c>
      <c r="H2655" t="s">
        <v>60088</v>
      </c>
      <c r="I2655" t="s">
        <v>60089</v>
      </c>
      <c r="J2655" t="s">
        <v>60090</v>
      </c>
      <c r="K2655" t="s">
        <v>60091</v>
      </c>
      <c r="L2655" t="s">
        <v>60092</v>
      </c>
      <c r="M2655" t="s">
        <v>60093</v>
      </c>
      <c r="N2655" t="s">
        <v>60094</v>
      </c>
      <c r="O2655">
        <f>-501.141001954366 -27.3081479952698 -600.453792126441</f>
        <v>-1128.9029420760769</v>
      </c>
      <c r="P2655" t="s">
        <v>60095</v>
      </c>
      <c r="Q2655" t="s">
        <v>60096</v>
      </c>
      <c r="R2655" t="s">
        <v>60097</v>
      </c>
      <c r="S2655" t="s">
        <v>60098</v>
      </c>
      <c r="T2655" t="s">
        <v>60099</v>
      </c>
      <c r="U2655" t="s">
        <v>60100</v>
      </c>
      <c r="V2655" t="s">
        <v>60101</v>
      </c>
      <c r="W2655" t="s">
        <v>60102</v>
      </c>
      <c r="X2655" t="s">
        <v>60103</v>
      </c>
      <c r="Y2655" t="s">
        <v>60104</v>
      </c>
    </row>
    <row r="2656" spans="1:25" x14ac:dyDescent="0.3">
      <c r="A2656">
        <v>132750</v>
      </c>
      <c r="B2656" t="s">
        <v>60105</v>
      </c>
      <c r="C2656" t="s">
        <v>60106</v>
      </c>
      <c r="D2656" t="s">
        <v>60107</v>
      </c>
      <c r="E2656" t="s">
        <v>60108</v>
      </c>
      <c r="F2656" t="s">
        <v>60109</v>
      </c>
      <c r="G2656" t="s">
        <v>60110</v>
      </c>
      <c r="H2656" t="s">
        <v>60111</v>
      </c>
      <c r="I2656" t="s">
        <v>60112</v>
      </c>
      <c r="J2656" t="s">
        <v>60113</v>
      </c>
      <c r="K2656" t="s">
        <v>60114</v>
      </c>
      <c r="L2656" t="s">
        <v>60115</v>
      </c>
      <c r="M2656" t="s">
        <v>60116</v>
      </c>
      <c r="N2656" t="s">
        <v>60117</v>
      </c>
      <c r="O2656">
        <f>-500.24854966768 -27.3259427891969 -600.221608357011</f>
        <v>-1127.7961008138877</v>
      </c>
      <c r="P2656" t="s">
        <v>60118</v>
      </c>
      <c r="Q2656" t="s">
        <v>60119</v>
      </c>
      <c r="R2656" t="s">
        <v>60120</v>
      </c>
      <c r="S2656" t="s">
        <v>60121</v>
      </c>
      <c r="T2656" t="s">
        <v>60122</v>
      </c>
      <c r="U2656" t="s">
        <v>60123</v>
      </c>
      <c r="V2656" t="s">
        <v>60124</v>
      </c>
      <c r="W2656" t="s">
        <v>60125</v>
      </c>
      <c r="X2656" t="s">
        <v>60126</v>
      </c>
      <c r="Y2656" t="s">
        <v>60127</v>
      </c>
    </row>
    <row r="2657" spans="1:25" x14ac:dyDescent="0.3">
      <c r="A2657">
        <v>132800</v>
      </c>
      <c r="B2657" t="s">
        <v>60128</v>
      </c>
      <c r="C2657" t="s">
        <v>60129</v>
      </c>
      <c r="D2657" t="s">
        <v>60130</v>
      </c>
      <c r="E2657" t="s">
        <v>60131</v>
      </c>
      <c r="F2657" t="s">
        <v>60132</v>
      </c>
      <c r="G2657" t="s">
        <v>60133</v>
      </c>
      <c r="H2657" t="s">
        <v>60134</v>
      </c>
      <c r="I2657" t="s">
        <v>60135</v>
      </c>
      <c r="J2657" t="s">
        <v>60136</v>
      </c>
      <c r="K2657" t="s">
        <v>60137</v>
      </c>
      <c r="L2657" t="s">
        <v>60138</v>
      </c>
      <c r="M2657" t="s">
        <v>60139</v>
      </c>
      <c r="N2657" t="s">
        <v>60140</v>
      </c>
      <c r="O2657">
        <f>-499.762390538246 -27.2015024479992 -600.209011455893</f>
        <v>-1127.1729044421381</v>
      </c>
      <c r="P2657" t="s">
        <v>60141</v>
      </c>
      <c r="Q2657" t="s">
        <v>60142</v>
      </c>
      <c r="R2657" t="s">
        <v>60143</v>
      </c>
      <c r="S2657" t="s">
        <v>60144</v>
      </c>
      <c r="T2657" t="s">
        <v>60145</v>
      </c>
      <c r="U2657" t="s">
        <v>60146</v>
      </c>
      <c r="V2657" t="s">
        <v>60147</v>
      </c>
      <c r="W2657" t="s">
        <v>60148</v>
      </c>
      <c r="X2657" t="s">
        <v>60149</v>
      </c>
      <c r="Y2657" t="s">
        <v>60150</v>
      </c>
    </row>
    <row r="2658" spans="1:25" x14ac:dyDescent="0.3">
      <c r="A2658">
        <v>132850</v>
      </c>
      <c r="B2658" t="s">
        <v>60151</v>
      </c>
      <c r="C2658" t="s">
        <v>60152</v>
      </c>
      <c r="D2658" t="s">
        <v>60153</v>
      </c>
      <c r="E2658" t="s">
        <v>60154</v>
      </c>
      <c r="F2658" t="s">
        <v>60155</v>
      </c>
      <c r="G2658" t="s">
        <v>60156</v>
      </c>
      <c r="H2658" t="s">
        <v>60157</v>
      </c>
      <c r="I2658" t="s">
        <v>60158</v>
      </c>
      <c r="J2658" t="s">
        <v>60159</v>
      </c>
      <c r="K2658" t="s">
        <v>60160</v>
      </c>
      <c r="L2658" t="s">
        <v>60161</v>
      </c>
      <c r="M2658" t="s">
        <v>60162</v>
      </c>
      <c r="N2658" t="s">
        <v>60163</v>
      </c>
      <c r="O2658">
        <f>-499.000021303347 -27.3159037244955 -600.167612999915</f>
        <v>-1126.4835380277575</v>
      </c>
      <c r="P2658" t="s">
        <v>60164</v>
      </c>
      <c r="Q2658" t="s">
        <v>60165</v>
      </c>
      <c r="R2658" t="s">
        <v>60166</v>
      </c>
      <c r="S2658" t="s">
        <v>60167</v>
      </c>
      <c r="T2658" t="s">
        <v>60168</v>
      </c>
      <c r="U2658" t="s">
        <v>60169</v>
      </c>
      <c r="V2658" t="s">
        <v>60170</v>
      </c>
      <c r="W2658" t="s">
        <v>60171</v>
      </c>
      <c r="X2658" t="s">
        <v>60172</v>
      </c>
      <c r="Y2658" t="s">
        <v>60173</v>
      </c>
    </row>
    <row r="2659" spans="1:25" x14ac:dyDescent="0.3">
      <c r="A2659">
        <v>132900</v>
      </c>
      <c r="B2659" t="s">
        <v>60174</v>
      </c>
      <c r="C2659" t="s">
        <v>60175</v>
      </c>
      <c r="D2659" t="s">
        <v>60176</v>
      </c>
      <c r="E2659" t="s">
        <v>60177</v>
      </c>
      <c r="F2659" t="s">
        <v>60178</v>
      </c>
      <c r="G2659" t="s">
        <v>60179</v>
      </c>
      <c r="H2659" t="s">
        <v>60180</v>
      </c>
      <c r="I2659" t="s">
        <v>60181</v>
      </c>
      <c r="J2659" t="s">
        <v>60182</v>
      </c>
      <c r="K2659" t="s">
        <v>60183</v>
      </c>
      <c r="L2659" t="s">
        <v>60184</v>
      </c>
      <c r="M2659" t="s">
        <v>60185</v>
      </c>
      <c r="N2659" t="s">
        <v>60186</v>
      </c>
      <c r="O2659">
        <f>-498.824829333093 -27.4030607771072 -600.213270720725</f>
        <v>-1126.4411608309251</v>
      </c>
      <c r="P2659" t="s">
        <v>60187</v>
      </c>
      <c r="Q2659" t="s">
        <v>60188</v>
      </c>
      <c r="R2659" t="s">
        <v>60189</v>
      </c>
      <c r="S2659" t="s">
        <v>60190</v>
      </c>
      <c r="T2659" t="s">
        <v>60191</v>
      </c>
      <c r="U2659" t="s">
        <v>60192</v>
      </c>
      <c r="V2659" t="s">
        <v>60193</v>
      </c>
      <c r="W2659" t="s">
        <v>60194</v>
      </c>
      <c r="X2659" t="s">
        <v>60195</v>
      </c>
      <c r="Y2659" t="s">
        <v>60196</v>
      </c>
    </row>
    <row r="2660" spans="1:25" x14ac:dyDescent="0.3">
      <c r="A2660">
        <v>132950</v>
      </c>
      <c r="B2660" t="s">
        <v>60197</v>
      </c>
      <c r="C2660" t="s">
        <v>60198</v>
      </c>
      <c r="D2660" t="s">
        <v>60199</v>
      </c>
      <c r="E2660" t="s">
        <v>60200</v>
      </c>
      <c r="F2660" t="s">
        <v>60201</v>
      </c>
      <c r="G2660" t="s">
        <v>60202</v>
      </c>
      <c r="H2660" t="s">
        <v>60203</v>
      </c>
      <c r="I2660" t="s">
        <v>60204</v>
      </c>
      <c r="J2660" t="s">
        <v>60205</v>
      </c>
      <c r="K2660" t="s">
        <v>60206</v>
      </c>
      <c r="L2660" t="s">
        <v>60207</v>
      </c>
      <c r="M2660" t="s">
        <v>60208</v>
      </c>
      <c r="N2660" t="s">
        <v>60209</v>
      </c>
      <c r="O2660">
        <f>-498.591433039729 -27.4210958883084 -600.483186655896</f>
        <v>-1126.4957155839334</v>
      </c>
      <c r="P2660" t="s">
        <v>60210</v>
      </c>
      <c r="Q2660" t="s">
        <v>60211</v>
      </c>
      <c r="R2660" t="s">
        <v>60212</v>
      </c>
      <c r="S2660" t="s">
        <v>60213</v>
      </c>
      <c r="T2660" t="s">
        <v>60214</v>
      </c>
      <c r="U2660" t="s">
        <v>60215</v>
      </c>
      <c r="V2660" t="s">
        <v>60216</v>
      </c>
      <c r="W2660" t="s">
        <v>60217</v>
      </c>
      <c r="X2660" t="s">
        <v>60218</v>
      </c>
      <c r="Y2660" t="s">
        <v>60219</v>
      </c>
    </row>
    <row r="2661" spans="1:25" x14ac:dyDescent="0.3">
      <c r="A2661">
        <v>133000</v>
      </c>
      <c r="B2661" t="s">
        <v>60220</v>
      </c>
      <c r="C2661" t="s">
        <v>60221</v>
      </c>
      <c r="D2661" t="s">
        <v>60222</v>
      </c>
      <c r="E2661" t="s">
        <v>60223</v>
      </c>
      <c r="F2661" t="s">
        <v>60224</v>
      </c>
      <c r="G2661" t="s">
        <v>60225</v>
      </c>
      <c r="H2661" t="s">
        <v>60226</v>
      </c>
      <c r="I2661" t="s">
        <v>60227</v>
      </c>
      <c r="J2661" t="s">
        <v>60228</v>
      </c>
      <c r="K2661" t="s">
        <v>60229</v>
      </c>
      <c r="L2661" t="s">
        <v>60230</v>
      </c>
      <c r="M2661" t="s">
        <v>60231</v>
      </c>
      <c r="N2661" t="s">
        <v>60232</v>
      </c>
      <c r="O2661">
        <f>-498.565571643876 -27.3482269704809 -600.810993272238</f>
        <v>-1126.7247918865949</v>
      </c>
      <c r="P2661" t="s">
        <v>60233</v>
      </c>
      <c r="Q2661" t="s">
        <v>60234</v>
      </c>
      <c r="R2661" t="s">
        <v>60235</v>
      </c>
      <c r="S2661" t="s">
        <v>60236</v>
      </c>
      <c r="T2661" t="s">
        <v>60237</v>
      </c>
      <c r="U2661" t="s">
        <v>60238</v>
      </c>
      <c r="V2661" t="s">
        <v>60239</v>
      </c>
      <c r="W2661" t="s">
        <v>60240</v>
      </c>
      <c r="X2661" t="s">
        <v>60241</v>
      </c>
      <c r="Y2661" t="s">
        <v>60242</v>
      </c>
    </row>
    <row r="2662" spans="1:25" x14ac:dyDescent="0.3">
      <c r="A2662">
        <v>133050</v>
      </c>
      <c r="B2662" t="s">
        <v>60243</v>
      </c>
      <c r="C2662" t="s">
        <v>60244</v>
      </c>
      <c r="D2662" t="s">
        <v>60245</v>
      </c>
      <c r="E2662" t="s">
        <v>60246</v>
      </c>
      <c r="F2662" t="s">
        <v>60247</v>
      </c>
      <c r="G2662" t="s">
        <v>60248</v>
      </c>
      <c r="H2662" t="s">
        <v>60249</v>
      </c>
      <c r="I2662" t="s">
        <v>60250</v>
      </c>
      <c r="J2662" t="s">
        <v>60251</v>
      </c>
      <c r="K2662" t="s">
        <v>60252</v>
      </c>
      <c r="L2662" t="s">
        <v>60253</v>
      </c>
      <c r="M2662" t="s">
        <v>60254</v>
      </c>
      <c r="N2662" t="s">
        <v>60255</v>
      </c>
      <c r="O2662">
        <f>-498.469276972015 -27.1643652547091 -601.197241566301</f>
        <v>-1126.8308837930251</v>
      </c>
      <c r="P2662" t="s">
        <v>60256</v>
      </c>
      <c r="Q2662" t="s">
        <v>60257</v>
      </c>
      <c r="R2662" t="s">
        <v>60258</v>
      </c>
      <c r="S2662" t="s">
        <v>60259</v>
      </c>
      <c r="T2662" t="s">
        <v>60260</v>
      </c>
      <c r="U2662" t="s">
        <v>60261</v>
      </c>
      <c r="V2662" t="s">
        <v>60262</v>
      </c>
      <c r="W2662" t="s">
        <v>60263</v>
      </c>
      <c r="X2662" t="s">
        <v>60264</v>
      </c>
      <c r="Y2662" t="s">
        <v>60265</v>
      </c>
    </row>
    <row r="2663" spans="1:25" x14ac:dyDescent="0.3">
      <c r="A2663">
        <v>133100</v>
      </c>
      <c r="B2663" t="s">
        <v>60266</v>
      </c>
      <c r="C2663" t="s">
        <v>60267</v>
      </c>
      <c r="D2663" t="s">
        <v>60268</v>
      </c>
      <c r="E2663" t="s">
        <v>60269</v>
      </c>
      <c r="F2663" t="s">
        <v>60270</v>
      </c>
      <c r="G2663" t="s">
        <v>60271</v>
      </c>
      <c r="H2663" t="s">
        <v>60272</v>
      </c>
      <c r="I2663" t="s">
        <v>60273</v>
      </c>
      <c r="J2663" t="s">
        <v>60274</v>
      </c>
      <c r="K2663" t="s">
        <v>60275</v>
      </c>
      <c r="L2663" t="s">
        <v>60276</v>
      </c>
      <c r="M2663" t="s">
        <v>60277</v>
      </c>
      <c r="N2663" t="s">
        <v>60278</v>
      </c>
      <c r="O2663">
        <f>-498.321347995691 -26.8740137455391 -602.146506000533</f>
        <v>-1127.3418677417631</v>
      </c>
      <c r="P2663" t="s">
        <v>60279</v>
      </c>
      <c r="Q2663" t="s">
        <v>60280</v>
      </c>
      <c r="R2663" t="s">
        <v>60281</v>
      </c>
      <c r="S2663" t="s">
        <v>60282</v>
      </c>
      <c r="T2663" t="s">
        <v>60283</v>
      </c>
      <c r="U2663" t="s">
        <v>60284</v>
      </c>
      <c r="V2663" t="s">
        <v>60285</v>
      </c>
      <c r="W2663" t="s">
        <v>60286</v>
      </c>
      <c r="X2663" t="s">
        <v>60287</v>
      </c>
      <c r="Y2663" t="s">
        <v>60288</v>
      </c>
    </row>
    <row r="2664" spans="1:25" x14ac:dyDescent="0.3">
      <c r="A2664">
        <v>133150</v>
      </c>
      <c r="B2664" t="s">
        <v>60289</v>
      </c>
      <c r="C2664" t="s">
        <v>60290</v>
      </c>
      <c r="D2664" t="s">
        <v>60291</v>
      </c>
      <c r="E2664" t="s">
        <v>60292</v>
      </c>
      <c r="F2664" t="s">
        <v>60293</v>
      </c>
      <c r="G2664" t="s">
        <v>60294</v>
      </c>
      <c r="H2664" t="s">
        <v>60295</v>
      </c>
      <c r="I2664" t="s">
        <v>60296</v>
      </c>
      <c r="J2664" t="s">
        <v>60297</v>
      </c>
      <c r="K2664" t="s">
        <v>60298</v>
      </c>
      <c r="L2664" t="s">
        <v>60299</v>
      </c>
      <c r="M2664" t="s">
        <v>60300</v>
      </c>
      <c r="N2664" t="s">
        <v>60301</v>
      </c>
      <c r="O2664">
        <f>-498.291680160656 -26.3937229729995 -603.301905824555</f>
        <v>-1127.9873089582106</v>
      </c>
      <c r="P2664" t="s">
        <v>60302</v>
      </c>
      <c r="Q2664" t="s">
        <v>60303</v>
      </c>
      <c r="R2664" t="s">
        <v>60304</v>
      </c>
      <c r="S2664" t="s">
        <v>60305</v>
      </c>
      <c r="T2664" t="s">
        <v>60306</v>
      </c>
      <c r="U2664" t="s">
        <v>60307</v>
      </c>
      <c r="V2664" t="s">
        <v>60308</v>
      </c>
      <c r="W2664" t="s">
        <v>60309</v>
      </c>
      <c r="X2664" t="s">
        <v>60310</v>
      </c>
      <c r="Y2664" t="s">
        <v>60311</v>
      </c>
    </row>
    <row r="2665" spans="1:25" x14ac:dyDescent="0.3">
      <c r="A2665">
        <v>133200</v>
      </c>
      <c r="B2665" t="s">
        <v>60312</v>
      </c>
      <c r="C2665" t="s">
        <v>60313</v>
      </c>
      <c r="D2665" t="s">
        <v>60314</v>
      </c>
      <c r="E2665" t="s">
        <v>60315</v>
      </c>
      <c r="F2665" t="s">
        <v>60316</v>
      </c>
      <c r="G2665" t="s">
        <v>60317</v>
      </c>
      <c r="H2665" t="s">
        <v>60318</v>
      </c>
      <c r="I2665" t="s">
        <v>60319</v>
      </c>
      <c r="J2665" t="s">
        <v>60320</v>
      </c>
      <c r="K2665" t="s">
        <v>60321</v>
      </c>
      <c r="L2665" t="s">
        <v>60322</v>
      </c>
      <c r="M2665" t="s">
        <v>60323</v>
      </c>
      <c r="N2665" t="s">
        <v>60324</v>
      </c>
      <c r="O2665">
        <f>-498.344589614698 -26.1235485914538 -603.941261529654</f>
        <v>-1128.4093997358059</v>
      </c>
      <c r="P2665" t="s">
        <v>60325</v>
      </c>
      <c r="Q2665" t="s">
        <v>60326</v>
      </c>
      <c r="R2665" t="s">
        <v>60327</v>
      </c>
      <c r="S2665" t="s">
        <v>60328</v>
      </c>
      <c r="T2665" t="s">
        <v>60329</v>
      </c>
      <c r="U2665" t="s">
        <v>60330</v>
      </c>
      <c r="V2665" t="s">
        <v>60331</v>
      </c>
      <c r="W2665" t="s">
        <v>60332</v>
      </c>
      <c r="X2665" t="s">
        <v>60333</v>
      </c>
      <c r="Y2665" t="s">
        <v>60334</v>
      </c>
    </row>
    <row r="2666" spans="1:25" x14ac:dyDescent="0.3">
      <c r="A2666">
        <v>133250</v>
      </c>
      <c r="B2666" t="s">
        <v>60335</v>
      </c>
      <c r="C2666" t="s">
        <v>60336</v>
      </c>
      <c r="D2666" t="s">
        <v>60337</v>
      </c>
      <c r="E2666" t="s">
        <v>60338</v>
      </c>
      <c r="F2666" t="s">
        <v>60339</v>
      </c>
      <c r="G2666" t="s">
        <v>60340</v>
      </c>
      <c r="H2666" t="s">
        <v>60341</v>
      </c>
      <c r="I2666" t="s">
        <v>60342</v>
      </c>
      <c r="J2666" t="s">
        <v>60343</v>
      </c>
      <c r="K2666" t="s">
        <v>60344</v>
      </c>
      <c r="L2666" t="s">
        <v>60345</v>
      </c>
      <c r="M2666" t="s">
        <v>60346</v>
      </c>
      <c r="N2666" t="s">
        <v>60347</v>
      </c>
      <c r="O2666">
        <f>-498.001473201789 -25.791073312879 -605.136016985019</f>
        <v>-1128.9285634996868</v>
      </c>
      <c r="P2666" t="s">
        <v>60348</v>
      </c>
      <c r="Q2666" t="s">
        <v>60349</v>
      </c>
      <c r="R2666" t="s">
        <v>60350</v>
      </c>
      <c r="S2666" t="s">
        <v>60351</v>
      </c>
      <c r="T2666" t="s">
        <v>60352</v>
      </c>
      <c r="U2666" t="s">
        <v>60353</v>
      </c>
      <c r="V2666" t="s">
        <v>60354</v>
      </c>
      <c r="W2666" t="s">
        <v>60355</v>
      </c>
      <c r="X2666" t="s">
        <v>60356</v>
      </c>
      <c r="Y2666" t="s">
        <v>60357</v>
      </c>
    </row>
    <row r="2667" spans="1:25" x14ac:dyDescent="0.3">
      <c r="A2667">
        <v>133300</v>
      </c>
      <c r="B2667" t="s">
        <v>60358</v>
      </c>
      <c r="C2667" t="s">
        <v>60359</v>
      </c>
      <c r="D2667" t="s">
        <v>60360</v>
      </c>
      <c r="E2667" t="s">
        <v>60361</v>
      </c>
      <c r="F2667" t="s">
        <v>60362</v>
      </c>
      <c r="G2667" t="s">
        <v>60363</v>
      </c>
      <c r="H2667" t="s">
        <v>60364</v>
      </c>
      <c r="I2667" t="s">
        <v>60365</v>
      </c>
      <c r="J2667" t="s">
        <v>60366</v>
      </c>
      <c r="K2667" t="s">
        <v>60367</v>
      </c>
      <c r="L2667" t="s">
        <v>60368</v>
      </c>
      <c r="M2667" t="s">
        <v>60369</v>
      </c>
      <c r="N2667" t="s">
        <v>60370</v>
      </c>
      <c r="O2667">
        <f>-497.746817345783 -25.6834008079466 -605.74195515355</f>
        <v>-1129.1721733072795</v>
      </c>
      <c r="P2667" t="s">
        <v>60371</v>
      </c>
      <c r="Q2667" t="s">
        <v>60372</v>
      </c>
      <c r="R2667" t="s">
        <v>60373</v>
      </c>
      <c r="S2667" t="s">
        <v>60374</v>
      </c>
      <c r="T2667" t="s">
        <v>60375</v>
      </c>
      <c r="U2667" t="s">
        <v>60376</v>
      </c>
      <c r="V2667" t="s">
        <v>60377</v>
      </c>
      <c r="W2667" t="s">
        <v>60378</v>
      </c>
      <c r="X2667" t="s">
        <v>60379</v>
      </c>
      <c r="Y2667" t="s">
        <v>60380</v>
      </c>
    </row>
    <row r="2668" spans="1:25" x14ac:dyDescent="0.3">
      <c r="A2668">
        <v>133350</v>
      </c>
      <c r="B2668" t="s">
        <v>60381</v>
      </c>
      <c r="C2668" t="s">
        <v>60382</v>
      </c>
      <c r="D2668" t="s">
        <v>60383</v>
      </c>
      <c r="E2668" t="s">
        <v>60384</v>
      </c>
      <c r="F2668" t="s">
        <v>60385</v>
      </c>
      <c r="G2668" t="s">
        <v>60386</v>
      </c>
      <c r="H2668" t="s">
        <v>60387</v>
      </c>
      <c r="I2668" t="s">
        <v>60388</v>
      </c>
      <c r="J2668" t="s">
        <v>60389</v>
      </c>
      <c r="K2668" t="s">
        <v>60390</v>
      </c>
      <c r="L2668" t="s">
        <v>60391</v>
      </c>
      <c r="M2668" t="s">
        <v>60392</v>
      </c>
      <c r="N2668" t="s">
        <v>60393</v>
      </c>
      <c r="O2668">
        <f>-497.267386100242 -25.5512560699558 -606.329587278707</f>
        <v>-1129.1482294489047</v>
      </c>
      <c r="P2668" t="s">
        <v>60394</v>
      </c>
      <c r="Q2668" t="s">
        <v>60395</v>
      </c>
      <c r="R2668" t="s">
        <v>60396</v>
      </c>
      <c r="S2668" t="s">
        <v>60397</v>
      </c>
      <c r="T2668" t="s">
        <v>60398</v>
      </c>
      <c r="U2668" t="s">
        <v>60399</v>
      </c>
      <c r="V2668" t="s">
        <v>60400</v>
      </c>
      <c r="W2668" t="s">
        <v>60401</v>
      </c>
      <c r="X2668" t="s">
        <v>60402</v>
      </c>
      <c r="Y2668" t="s">
        <v>60403</v>
      </c>
    </row>
    <row r="2669" spans="1:25" x14ac:dyDescent="0.3">
      <c r="A2669">
        <v>133400</v>
      </c>
      <c r="B2669" t="s">
        <v>60404</v>
      </c>
      <c r="C2669" t="s">
        <v>60405</v>
      </c>
      <c r="D2669" t="s">
        <v>60406</v>
      </c>
      <c r="E2669" t="s">
        <v>60407</v>
      </c>
      <c r="F2669" t="s">
        <v>60408</v>
      </c>
      <c r="G2669" t="s">
        <v>60409</v>
      </c>
      <c r="H2669" t="s">
        <v>60410</v>
      </c>
      <c r="I2669" t="s">
        <v>60411</v>
      </c>
      <c r="J2669" t="s">
        <v>60412</v>
      </c>
      <c r="K2669" t="s">
        <v>60413</v>
      </c>
      <c r="L2669" t="s">
        <v>60414</v>
      </c>
      <c r="M2669" t="s">
        <v>60415</v>
      </c>
      <c r="N2669" t="s">
        <v>60416</v>
      </c>
      <c r="O2669">
        <f>-496.154137982275 -25.229270656476 -607.670367956119</f>
        <v>-1129.05377659487</v>
      </c>
      <c r="P2669" t="s">
        <v>60417</v>
      </c>
      <c r="Q2669" t="s">
        <v>60418</v>
      </c>
      <c r="R2669" t="s">
        <v>60419</v>
      </c>
      <c r="S2669" t="s">
        <v>60420</v>
      </c>
      <c r="T2669" t="s">
        <v>60421</v>
      </c>
      <c r="U2669" t="s">
        <v>60422</v>
      </c>
      <c r="V2669" t="s">
        <v>60423</v>
      </c>
      <c r="W2669" t="s">
        <v>60424</v>
      </c>
      <c r="X2669" t="s">
        <v>60425</v>
      </c>
      <c r="Y2669" t="s">
        <v>60426</v>
      </c>
    </row>
    <row r="2670" spans="1:25" x14ac:dyDescent="0.3">
      <c r="A2670">
        <v>133450</v>
      </c>
      <c r="B2670" t="s">
        <v>60427</v>
      </c>
      <c r="C2670" t="s">
        <v>60428</v>
      </c>
      <c r="D2670" t="s">
        <v>60429</v>
      </c>
      <c r="E2670" t="s">
        <v>60430</v>
      </c>
      <c r="F2670" t="s">
        <v>60431</v>
      </c>
      <c r="G2670" t="s">
        <v>60432</v>
      </c>
      <c r="H2670" t="s">
        <v>60433</v>
      </c>
      <c r="I2670" t="s">
        <v>60434</v>
      </c>
      <c r="J2670" t="s">
        <v>60435</v>
      </c>
      <c r="K2670" t="s">
        <v>60436</v>
      </c>
      <c r="L2670" t="s">
        <v>60437</v>
      </c>
      <c r="M2670" t="s">
        <v>60438</v>
      </c>
      <c r="N2670" t="s">
        <v>60439</v>
      </c>
      <c r="O2670">
        <f>-495.556982687502 -25.3686133685064 -608.294095289645</f>
        <v>-1129.2196913456535</v>
      </c>
      <c r="P2670" t="s">
        <v>60440</v>
      </c>
      <c r="Q2670" t="s">
        <v>60441</v>
      </c>
      <c r="R2670" t="s">
        <v>60442</v>
      </c>
      <c r="S2670" t="s">
        <v>60443</v>
      </c>
      <c r="T2670" t="s">
        <v>60444</v>
      </c>
      <c r="U2670" t="s">
        <v>60445</v>
      </c>
      <c r="V2670" t="s">
        <v>60446</v>
      </c>
      <c r="W2670" t="s">
        <v>60447</v>
      </c>
      <c r="X2670" t="s">
        <v>60448</v>
      </c>
      <c r="Y2670" t="s">
        <v>60449</v>
      </c>
    </row>
    <row r="2671" spans="1:25" x14ac:dyDescent="0.3">
      <c r="A2671">
        <v>133500</v>
      </c>
      <c r="B2671" t="s">
        <v>60450</v>
      </c>
      <c r="C2671" t="s">
        <v>60451</v>
      </c>
      <c r="D2671" t="s">
        <v>60452</v>
      </c>
      <c r="E2671" t="s">
        <v>60453</v>
      </c>
      <c r="F2671" t="s">
        <v>60454</v>
      </c>
      <c r="G2671" t="s">
        <v>60455</v>
      </c>
      <c r="H2671" t="s">
        <v>60456</v>
      </c>
      <c r="I2671" t="s">
        <v>60457</v>
      </c>
      <c r="J2671" t="s">
        <v>60458</v>
      </c>
      <c r="K2671" t="s">
        <v>60459</v>
      </c>
      <c r="L2671" t="s">
        <v>60460</v>
      </c>
      <c r="M2671" t="s">
        <v>60461</v>
      </c>
      <c r="N2671" t="s">
        <v>60462</v>
      </c>
      <c r="O2671">
        <f>-494.334698667939 -25.8243461312072 -609.403561664184</f>
        <v>-1129.5626064633302</v>
      </c>
      <c r="P2671" t="s">
        <v>60463</v>
      </c>
      <c r="Q2671" t="s">
        <v>60464</v>
      </c>
      <c r="R2671" t="s">
        <v>60465</v>
      </c>
      <c r="S2671" t="s">
        <v>60466</v>
      </c>
      <c r="T2671" t="s">
        <v>60467</v>
      </c>
      <c r="U2671" t="s">
        <v>60468</v>
      </c>
      <c r="V2671" t="s">
        <v>60469</v>
      </c>
      <c r="W2671" t="s">
        <v>60470</v>
      </c>
      <c r="X2671" t="s">
        <v>60471</v>
      </c>
      <c r="Y2671" t="s">
        <v>60472</v>
      </c>
    </row>
    <row r="2672" spans="1:25" x14ac:dyDescent="0.3">
      <c r="A2672">
        <v>133550</v>
      </c>
      <c r="B2672" t="s">
        <v>60473</v>
      </c>
      <c r="C2672" t="s">
        <v>60474</v>
      </c>
      <c r="D2672" t="s">
        <v>60475</v>
      </c>
      <c r="E2672" t="s">
        <v>60476</v>
      </c>
      <c r="F2672" t="s">
        <v>60477</v>
      </c>
      <c r="G2672" t="s">
        <v>60478</v>
      </c>
      <c r="H2672" t="s">
        <v>60479</v>
      </c>
      <c r="I2672" t="s">
        <v>60480</v>
      </c>
      <c r="J2672" t="s">
        <v>60481</v>
      </c>
      <c r="K2672" t="s">
        <v>60482</v>
      </c>
      <c r="L2672" t="s">
        <v>60483</v>
      </c>
      <c r="M2672" t="s">
        <v>60484</v>
      </c>
      <c r="N2672" t="s">
        <v>60485</v>
      </c>
      <c r="O2672">
        <f>-492.718677047429 -26.6076499353269 -610.217246373925</f>
        <v>-1129.543573356681</v>
      </c>
      <c r="P2672" t="s">
        <v>60486</v>
      </c>
      <c r="Q2672" t="s">
        <v>60487</v>
      </c>
      <c r="R2672" t="s">
        <v>60488</v>
      </c>
      <c r="S2672" t="s">
        <v>60489</v>
      </c>
      <c r="T2672" t="s">
        <v>60490</v>
      </c>
      <c r="U2672" t="s">
        <v>60491</v>
      </c>
      <c r="V2672" t="s">
        <v>60492</v>
      </c>
      <c r="W2672" t="s">
        <v>60493</v>
      </c>
      <c r="X2672" t="s">
        <v>60494</v>
      </c>
      <c r="Y2672" t="s">
        <v>60495</v>
      </c>
    </row>
    <row r="2673" spans="1:25" x14ac:dyDescent="0.3">
      <c r="A2673">
        <v>133600</v>
      </c>
      <c r="B2673" t="s">
        <v>60496</v>
      </c>
      <c r="C2673" t="s">
        <v>60497</v>
      </c>
      <c r="D2673" t="s">
        <v>60498</v>
      </c>
      <c r="E2673" t="s">
        <v>60499</v>
      </c>
      <c r="F2673" t="s">
        <v>60500</v>
      </c>
      <c r="G2673" t="s">
        <v>60501</v>
      </c>
      <c r="H2673" t="s">
        <v>60502</v>
      </c>
      <c r="I2673" t="s">
        <v>60503</v>
      </c>
      <c r="J2673" t="s">
        <v>60504</v>
      </c>
      <c r="K2673" t="s">
        <v>60505</v>
      </c>
      <c r="L2673" t="s">
        <v>60506</v>
      </c>
      <c r="M2673" t="s">
        <v>60507</v>
      </c>
      <c r="N2673" t="s">
        <v>60508</v>
      </c>
      <c r="O2673">
        <f>-491.79864087008 -27.021944235654 -610.531416030923</f>
        <v>-1129.352001136657</v>
      </c>
      <c r="P2673" t="s">
        <v>60509</v>
      </c>
      <c r="Q2673" t="s">
        <v>60510</v>
      </c>
      <c r="R2673" t="s">
        <v>60511</v>
      </c>
      <c r="S2673" t="s">
        <v>60512</v>
      </c>
      <c r="T2673" t="s">
        <v>60513</v>
      </c>
      <c r="U2673" t="s">
        <v>60514</v>
      </c>
      <c r="V2673" t="s">
        <v>60515</v>
      </c>
      <c r="W2673" t="s">
        <v>60516</v>
      </c>
      <c r="X2673" t="s">
        <v>60517</v>
      </c>
      <c r="Y2673" t="s">
        <v>60518</v>
      </c>
    </row>
    <row r="2674" spans="1:25" x14ac:dyDescent="0.3">
      <c r="A2674">
        <v>133650</v>
      </c>
      <c r="B2674" t="s">
        <v>60519</v>
      </c>
      <c r="C2674" t="s">
        <v>60520</v>
      </c>
      <c r="D2674" t="s">
        <v>60521</v>
      </c>
      <c r="E2674" t="s">
        <v>60522</v>
      </c>
      <c r="F2674" t="s">
        <v>60523</v>
      </c>
      <c r="G2674" t="s">
        <v>60524</v>
      </c>
      <c r="H2674" t="s">
        <v>60525</v>
      </c>
      <c r="I2674" t="s">
        <v>60526</v>
      </c>
      <c r="J2674" t="s">
        <v>60527</v>
      </c>
      <c r="K2674" t="s">
        <v>60528</v>
      </c>
      <c r="L2674" t="s">
        <v>60529</v>
      </c>
      <c r="M2674" t="s">
        <v>60530</v>
      </c>
      <c r="N2674" t="s">
        <v>60531</v>
      </c>
      <c r="O2674">
        <f>-490.330553615873 -28.0568441585208 -610.933524053951</f>
        <v>-1129.3209218283448</v>
      </c>
      <c r="P2674" t="s">
        <v>60532</v>
      </c>
      <c r="Q2674" t="s">
        <v>60533</v>
      </c>
      <c r="R2674" t="s">
        <v>60534</v>
      </c>
      <c r="S2674" t="s">
        <v>60535</v>
      </c>
      <c r="T2674" t="s">
        <v>60536</v>
      </c>
      <c r="U2674" t="s">
        <v>60537</v>
      </c>
      <c r="V2674" t="s">
        <v>60538</v>
      </c>
      <c r="W2674" t="s">
        <v>60539</v>
      </c>
      <c r="X2674" t="s">
        <v>60540</v>
      </c>
      <c r="Y2674" t="s">
        <v>60541</v>
      </c>
    </row>
    <row r="2675" spans="1:25" x14ac:dyDescent="0.3">
      <c r="A2675">
        <v>133700</v>
      </c>
      <c r="B2675" t="s">
        <v>60542</v>
      </c>
      <c r="C2675" t="s">
        <v>60543</v>
      </c>
      <c r="D2675" t="s">
        <v>60544</v>
      </c>
      <c r="E2675" t="s">
        <v>60545</v>
      </c>
      <c r="F2675" t="s">
        <v>60546</v>
      </c>
      <c r="G2675" t="s">
        <v>60547</v>
      </c>
      <c r="H2675" t="s">
        <v>60548</v>
      </c>
      <c r="I2675" t="s">
        <v>60549</v>
      </c>
      <c r="J2675" t="s">
        <v>60550</v>
      </c>
      <c r="K2675" t="s">
        <v>60551</v>
      </c>
      <c r="L2675" t="s">
        <v>60552</v>
      </c>
      <c r="M2675" t="s">
        <v>60553</v>
      </c>
      <c r="N2675" t="s">
        <v>60554</v>
      </c>
      <c r="O2675">
        <f>-489.914771964069 -28.7056542002445 -611.001979051877</f>
        <v>-1129.6224052161906</v>
      </c>
      <c r="P2675" t="s">
        <v>60555</v>
      </c>
      <c r="Q2675" t="s">
        <v>60556</v>
      </c>
      <c r="R2675" t="s">
        <v>60557</v>
      </c>
      <c r="S2675" t="s">
        <v>60558</v>
      </c>
      <c r="T2675" t="s">
        <v>60559</v>
      </c>
      <c r="U2675" t="s">
        <v>60560</v>
      </c>
      <c r="V2675" t="s">
        <v>60561</v>
      </c>
      <c r="W2675" t="s">
        <v>60562</v>
      </c>
      <c r="X2675" t="s">
        <v>60563</v>
      </c>
      <c r="Y2675" t="s">
        <v>60564</v>
      </c>
    </row>
    <row r="2676" spans="1:25" x14ac:dyDescent="0.3">
      <c r="A2676">
        <v>133750</v>
      </c>
      <c r="B2676" t="s">
        <v>60565</v>
      </c>
      <c r="C2676" t="s">
        <v>60566</v>
      </c>
      <c r="D2676" t="s">
        <v>60567</v>
      </c>
      <c r="E2676" t="s">
        <v>60568</v>
      </c>
      <c r="F2676" t="s">
        <v>60569</v>
      </c>
      <c r="G2676" t="s">
        <v>60570</v>
      </c>
      <c r="H2676" t="s">
        <v>60571</v>
      </c>
      <c r="I2676" t="s">
        <v>60572</v>
      </c>
      <c r="J2676" t="s">
        <v>60573</v>
      </c>
      <c r="K2676" t="s">
        <v>60574</v>
      </c>
      <c r="L2676" t="s">
        <v>60575</v>
      </c>
      <c r="M2676" t="s">
        <v>60576</v>
      </c>
      <c r="N2676" t="s">
        <v>60577</v>
      </c>
      <c r="O2676">
        <f>-489.54720238005 -29.2791836814847 -611.006808600343</f>
        <v>-1129.8331946618778</v>
      </c>
      <c r="P2676" t="s">
        <v>60578</v>
      </c>
      <c r="Q2676" t="s">
        <v>60579</v>
      </c>
      <c r="R2676" t="s">
        <v>60580</v>
      </c>
      <c r="S2676" t="s">
        <v>60581</v>
      </c>
      <c r="T2676" t="s">
        <v>60582</v>
      </c>
      <c r="U2676" t="s">
        <v>60583</v>
      </c>
      <c r="V2676" t="s">
        <v>60584</v>
      </c>
      <c r="W2676" t="s">
        <v>60585</v>
      </c>
      <c r="X2676" t="s">
        <v>60586</v>
      </c>
      <c r="Y2676" t="s">
        <v>60587</v>
      </c>
    </row>
    <row r="2677" spans="1:25" x14ac:dyDescent="0.3">
      <c r="A2677">
        <v>133800</v>
      </c>
      <c r="B2677" t="s">
        <v>60588</v>
      </c>
      <c r="C2677" t="s">
        <v>60589</v>
      </c>
      <c r="D2677" t="s">
        <v>60590</v>
      </c>
      <c r="E2677" t="s">
        <v>60591</v>
      </c>
      <c r="F2677" t="s">
        <v>60592</v>
      </c>
      <c r="G2677" t="s">
        <v>60593</v>
      </c>
      <c r="H2677" t="s">
        <v>60594</v>
      </c>
      <c r="I2677" t="s">
        <v>60595</v>
      </c>
      <c r="J2677" t="s">
        <v>60596</v>
      </c>
      <c r="K2677" t="s">
        <v>60597</v>
      </c>
      <c r="L2677" t="s">
        <v>60598</v>
      </c>
      <c r="M2677" t="s">
        <v>60599</v>
      </c>
      <c r="N2677" t="s">
        <v>60600</v>
      </c>
      <c r="O2677">
        <f>-489.086946967316 -30.2753584109 -610.982322147039</f>
        <v>-1130.344627525255</v>
      </c>
      <c r="P2677" t="s">
        <v>60601</v>
      </c>
      <c r="Q2677" t="s">
        <v>60602</v>
      </c>
      <c r="R2677" t="s">
        <v>60603</v>
      </c>
      <c r="S2677" t="s">
        <v>60604</v>
      </c>
      <c r="T2677" t="s">
        <v>60605</v>
      </c>
      <c r="U2677" t="s">
        <v>60606</v>
      </c>
      <c r="V2677" t="s">
        <v>60607</v>
      </c>
      <c r="W2677" t="s">
        <v>60608</v>
      </c>
      <c r="X2677" t="s">
        <v>60609</v>
      </c>
      <c r="Y2677" t="s">
        <v>60610</v>
      </c>
    </row>
    <row r="2678" spans="1:25" x14ac:dyDescent="0.3">
      <c r="A2678">
        <v>133850</v>
      </c>
      <c r="B2678" t="s">
        <v>60611</v>
      </c>
      <c r="C2678" t="s">
        <v>60612</v>
      </c>
      <c r="D2678" t="s">
        <v>60613</v>
      </c>
      <c r="E2678" t="s">
        <v>60614</v>
      </c>
      <c r="F2678" t="s">
        <v>60615</v>
      </c>
      <c r="G2678" t="s">
        <v>60616</v>
      </c>
      <c r="H2678" t="s">
        <v>60617</v>
      </c>
      <c r="I2678" t="s">
        <v>60618</v>
      </c>
      <c r="J2678" t="s">
        <v>60619</v>
      </c>
      <c r="K2678" t="s">
        <v>60620</v>
      </c>
      <c r="L2678" t="s">
        <v>60621</v>
      </c>
      <c r="M2678" t="s">
        <v>60622</v>
      </c>
      <c r="N2678" t="s">
        <v>60623</v>
      </c>
      <c r="O2678">
        <f>-489.057132882416 -30.5690165596795 -611.003808023372</f>
        <v>-1130.6299574654677</v>
      </c>
      <c r="P2678" t="s">
        <v>60624</v>
      </c>
      <c r="Q2678" t="s">
        <v>60625</v>
      </c>
      <c r="R2678" t="s">
        <v>60626</v>
      </c>
      <c r="S2678" t="s">
        <v>60627</v>
      </c>
      <c r="T2678" t="s">
        <v>60628</v>
      </c>
      <c r="U2678" t="s">
        <v>60629</v>
      </c>
      <c r="V2678" t="s">
        <v>60630</v>
      </c>
      <c r="W2678" t="s">
        <v>60631</v>
      </c>
      <c r="X2678" t="s">
        <v>60632</v>
      </c>
      <c r="Y2678" t="s">
        <v>60633</v>
      </c>
    </row>
    <row r="2679" spans="1:25" x14ac:dyDescent="0.3">
      <c r="A2679">
        <v>133900</v>
      </c>
      <c r="B2679" t="s">
        <v>60634</v>
      </c>
      <c r="C2679" t="s">
        <v>60635</v>
      </c>
      <c r="D2679" t="s">
        <v>60636</v>
      </c>
      <c r="E2679" t="s">
        <v>60637</v>
      </c>
      <c r="F2679" t="s">
        <v>60638</v>
      </c>
      <c r="G2679" t="s">
        <v>60639</v>
      </c>
      <c r="H2679" t="s">
        <v>60640</v>
      </c>
      <c r="I2679" t="s">
        <v>60641</v>
      </c>
      <c r="J2679" t="s">
        <v>60642</v>
      </c>
      <c r="K2679" t="s">
        <v>60643</v>
      </c>
      <c r="L2679" t="s">
        <v>60644</v>
      </c>
      <c r="M2679" t="s">
        <v>60645</v>
      </c>
      <c r="N2679" t="s">
        <v>60646</v>
      </c>
      <c r="O2679">
        <f>-488.999876762462 -31.026341798047 -611.022746042138</f>
        <v>-1131.0489646026472</v>
      </c>
      <c r="P2679" t="s">
        <v>60647</v>
      </c>
      <c r="Q2679" t="s">
        <v>60648</v>
      </c>
      <c r="R2679" t="s">
        <v>60649</v>
      </c>
      <c r="S2679" t="s">
        <v>60650</v>
      </c>
      <c r="T2679" t="s">
        <v>60651</v>
      </c>
      <c r="U2679" t="s">
        <v>60652</v>
      </c>
      <c r="V2679" t="s">
        <v>60653</v>
      </c>
      <c r="W2679" t="s">
        <v>60654</v>
      </c>
      <c r="X2679" t="s">
        <v>60655</v>
      </c>
      <c r="Y2679" t="s">
        <v>60656</v>
      </c>
    </row>
    <row r="2680" spans="1:25" x14ac:dyDescent="0.3">
      <c r="A2680">
        <v>133950</v>
      </c>
      <c r="B2680" t="s">
        <v>60657</v>
      </c>
      <c r="C2680" t="s">
        <v>60658</v>
      </c>
      <c r="D2680" t="s">
        <v>60659</v>
      </c>
      <c r="E2680" t="s">
        <v>60660</v>
      </c>
      <c r="F2680" t="s">
        <v>60661</v>
      </c>
      <c r="G2680" t="s">
        <v>60662</v>
      </c>
      <c r="H2680" t="s">
        <v>60663</v>
      </c>
      <c r="I2680" t="s">
        <v>60664</v>
      </c>
      <c r="J2680" t="s">
        <v>60665</v>
      </c>
      <c r="K2680" t="s">
        <v>60666</v>
      </c>
      <c r="L2680" t="s">
        <v>60667</v>
      </c>
      <c r="M2680" t="s">
        <v>60668</v>
      </c>
      <c r="N2680" t="s">
        <v>60669</v>
      </c>
      <c r="O2680">
        <f>-489.035879061273 -31.0720048057572 -611.093559811983</f>
        <v>-1131.2014436790132</v>
      </c>
      <c r="P2680" t="s">
        <v>60670</v>
      </c>
      <c r="Q2680" t="s">
        <v>60671</v>
      </c>
      <c r="R2680" t="s">
        <v>60672</v>
      </c>
      <c r="S2680" t="s">
        <v>60673</v>
      </c>
      <c r="T2680" t="s">
        <v>60674</v>
      </c>
      <c r="U2680" t="s">
        <v>60675</v>
      </c>
      <c r="V2680" t="s">
        <v>60676</v>
      </c>
      <c r="W2680" t="s">
        <v>60677</v>
      </c>
      <c r="X2680" t="s">
        <v>60678</v>
      </c>
      <c r="Y2680" t="s">
        <v>60679</v>
      </c>
    </row>
    <row r="2681" spans="1:25" x14ac:dyDescent="0.3">
      <c r="A2681">
        <v>134000</v>
      </c>
      <c r="B2681" t="s">
        <v>60680</v>
      </c>
      <c r="C2681" t="s">
        <v>60681</v>
      </c>
      <c r="D2681" t="s">
        <v>60682</v>
      </c>
      <c r="E2681" t="s">
        <v>60683</v>
      </c>
      <c r="F2681" t="s">
        <v>60684</v>
      </c>
      <c r="G2681" t="s">
        <v>60685</v>
      </c>
      <c r="H2681" t="s">
        <v>60686</v>
      </c>
      <c r="I2681" t="s">
        <v>60687</v>
      </c>
      <c r="J2681" t="s">
        <v>60688</v>
      </c>
      <c r="K2681" t="s">
        <v>60689</v>
      </c>
      <c r="L2681" t="s">
        <v>60690</v>
      </c>
      <c r="M2681" t="s">
        <v>60691</v>
      </c>
      <c r="N2681" t="s">
        <v>60692</v>
      </c>
      <c r="O2681">
        <f>-489.116890586567 -31.0723779054997 -611.108069684886</f>
        <v>-1131.2973381769527</v>
      </c>
      <c r="P2681" t="s">
        <v>60693</v>
      </c>
      <c r="Q2681" t="s">
        <v>60694</v>
      </c>
      <c r="R2681" t="s">
        <v>60695</v>
      </c>
      <c r="S2681" t="s">
        <v>60696</v>
      </c>
      <c r="T2681" t="s">
        <v>60697</v>
      </c>
      <c r="U2681" t="s">
        <v>60698</v>
      </c>
      <c r="V2681" t="s">
        <v>60699</v>
      </c>
      <c r="W2681" t="s">
        <v>60700</v>
      </c>
      <c r="X2681" t="s">
        <v>60701</v>
      </c>
      <c r="Y2681" t="s">
        <v>60702</v>
      </c>
    </row>
    <row r="2682" spans="1:25" x14ac:dyDescent="0.3">
      <c r="A2682">
        <v>134050</v>
      </c>
      <c r="B2682" t="s">
        <v>60703</v>
      </c>
      <c r="C2682" t="s">
        <v>60704</v>
      </c>
      <c r="D2682" t="s">
        <v>60705</v>
      </c>
      <c r="E2682" t="s">
        <v>60706</v>
      </c>
      <c r="F2682" t="s">
        <v>60707</v>
      </c>
      <c r="G2682" t="s">
        <v>60708</v>
      </c>
      <c r="H2682" t="s">
        <v>60709</v>
      </c>
      <c r="I2682" t="s">
        <v>60710</v>
      </c>
      <c r="J2682" t="s">
        <v>60711</v>
      </c>
      <c r="K2682" t="s">
        <v>60712</v>
      </c>
      <c r="L2682" t="s">
        <v>60713</v>
      </c>
      <c r="M2682" t="s">
        <v>60714</v>
      </c>
      <c r="N2682" t="s">
        <v>60715</v>
      </c>
      <c r="O2682">
        <f>-489.409936118801 -31.2038578821769 -611.099507477596</f>
        <v>-1131.7133014785741</v>
      </c>
      <c r="P2682" t="s">
        <v>60716</v>
      </c>
      <c r="Q2682" t="s">
        <v>60717</v>
      </c>
      <c r="R2682" t="s">
        <v>60718</v>
      </c>
      <c r="S2682" t="s">
        <v>60719</v>
      </c>
      <c r="T2682" t="s">
        <v>60720</v>
      </c>
      <c r="U2682" t="s">
        <v>60721</v>
      </c>
      <c r="V2682" t="s">
        <v>60722</v>
      </c>
      <c r="W2682" t="s">
        <v>60723</v>
      </c>
      <c r="X2682" t="s">
        <v>60724</v>
      </c>
      <c r="Y2682" t="s">
        <v>60725</v>
      </c>
    </row>
    <row r="2683" spans="1:25" x14ac:dyDescent="0.3">
      <c r="A2683">
        <v>134100</v>
      </c>
      <c r="B2683" t="s">
        <v>60726</v>
      </c>
      <c r="C2683" t="s">
        <v>60727</v>
      </c>
      <c r="D2683" t="s">
        <v>60728</v>
      </c>
      <c r="E2683" t="s">
        <v>60729</v>
      </c>
      <c r="F2683" t="s">
        <v>60730</v>
      </c>
      <c r="G2683" t="s">
        <v>60731</v>
      </c>
      <c r="H2683" t="s">
        <v>60732</v>
      </c>
      <c r="I2683" t="s">
        <v>60733</v>
      </c>
      <c r="J2683" t="s">
        <v>60734</v>
      </c>
      <c r="K2683" t="s">
        <v>60735</v>
      </c>
      <c r="L2683" t="s">
        <v>60736</v>
      </c>
      <c r="M2683" t="s">
        <v>60737</v>
      </c>
      <c r="N2683" t="s">
        <v>60738</v>
      </c>
      <c r="O2683">
        <f>-489.554960601021 -31.2625479368846 -611.050121622177</f>
        <v>-1131.8676301600826</v>
      </c>
      <c r="P2683" t="s">
        <v>60739</v>
      </c>
      <c r="Q2683" t="s">
        <v>60740</v>
      </c>
      <c r="R2683" t="s">
        <v>60741</v>
      </c>
      <c r="S2683" t="s">
        <v>60742</v>
      </c>
      <c r="T2683" t="s">
        <v>60743</v>
      </c>
      <c r="U2683" t="s">
        <v>60744</v>
      </c>
      <c r="V2683" t="s">
        <v>60745</v>
      </c>
      <c r="W2683" t="s">
        <v>60746</v>
      </c>
      <c r="X2683" t="s">
        <v>60747</v>
      </c>
      <c r="Y2683" t="s">
        <v>60748</v>
      </c>
    </row>
    <row r="2684" spans="1:25" x14ac:dyDescent="0.3">
      <c r="A2684">
        <v>134150</v>
      </c>
      <c r="B2684" t="s">
        <v>60749</v>
      </c>
      <c r="C2684" t="s">
        <v>60750</v>
      </c>
      <c r="D2684" t="s">
        <v>60751</v>
      </c>
      <c r="E2684" t="s">
        <v>60752</v>
      </c>
      <c r="F2684" t="s">
        <v>60753</v>
      </c>
      <c r="G2684" t="s">
        <v>60754</v>
      </c>
      <c r="H2684" t="s">
        <v>60755</v>
      </c>
      <c r="I2684" t="s">
        <v>60756</v>
      </c>
      <c r="J2684" t="s">
        <v>60757</v>
      </c>
      <c r="K2684" t="s">
        <v>60758</v>
      </c>
      <c r="L2684" t="s">
        <v>60759</v>
      </c>
      <c r="M2684" t="s">
        <v>60760</v>
      </c>
      <c r="N2684" t="s">
        <v>60761</v>
      </c>
      <c r="O2684">
        <f>-489.770731261695 -31.2864499287798 -611.015973973276</f>
        <v>-1132.0731551637509</v>
      </c>
      <c r="P2684" t="s">
        <v>60762</v>
      </c>
      <c r="Q2684" t="s">
        <v>60763</v>
      </c>
      <c r="R2684" t="s">
        <v>60764</v>
      </c>
      <c r="S2684" t="s">
        <v>60765</v>
      </c>
      <c r="T2684" t="s">
        <v>60766</v>
      </c>
      <c r="U2684" t="s">
        <v>60767</v>
      </c>
      <c r="V2684" t="s">
        <v>60768</v>
      </c>
      <c r="W2684" t="s">
        <v>60769</v>
      </c>
      <c r="X2684" t="s">
        <v>60770</v>
      </c>
      <c r="Y2684" t="s">
        <v>60771</v>
      </c>
    </row>
    <row r="2685" spans="1:25" x14ac:dyDescent="0.3">
      <c r="A2685">
        <v>134200</v>
      </c>
      <c r="B2685" t="s">
        <v>60772</v>
      </c>
      <c r="C2685" t="s">
        <v>60773</v>
      </c>
      <c r="D2685" t="s">
        <v>60774</v>
      </c>
      <c r="E2685" t="s">
        <v>60775</v>
      </c>
      <c r="F2685" t="s">
        <v>60776</v>
      </c>
      <c r="G2685" t="s">
        <v>60777</v>
      </c>
      <c r="H2685" t="s">
        <v>60778</v>
      </c>
      <c r="I2685" t="s">
        <v>60779</v>
      </c>
      <c r="J2685" t="s">
        <v>60780</v>
      </c>
      <c r="K2685" t="s">
        <v>60781</v>
      </c>
      <c r="L2685" t="s">
        <v>60782</v>
      </c>
      <c r="M2685" t="s">
        <v>60783</v>
      </c>
      <c r="N2685" t="s">
        <v>60784</v>
      </c>
      <c r="O2685">
        <f>-490.00885414973 -31.2865689721905 -611.017058412515</f>
        <v>-1132.3124815344354</v>
      </c>
      <c r="P2685" t="s">
        <v>60785</v>
      </c>
      <c r="Q2685" t="s">
        <v>60786</v>
      </c>
      <c r="R2685" t="s">
        <v>60787</v>
      </c>
      <c r="S2685" t="s">
        <v>60788</v>
      </c>
      <c r="T2685" t="s">
        <v>60789</v>
      </c>
      <c r="U2685" t="s">
        <v>60790</v>
      </c>
      <c r="V2685" t="s">
        <v>60791</v>
      </c>
      <c r="W2685" t="s">
        <v>60792</v>
      </c>
      <c r="X2685" t="s">
        <v>60793</v>
      </c>
      <c r="Y2685" t="s">
        <v>60794</v>
      </c>
    </row>
    <row r="2686" spans="1:25" x14ac:dyDescent="0.3">
      <c r="A2686">
        <v>134250</v>
      </c>
      <c r="B2686" t="s">
        <v>60795</v>
      </c>
      <c r="C2686" t="s">
        <v>60796</v>
      </c>
      <c r="D2686" t="s">
        <v>60797</v>
      </c>
      <c r="E2686" t="s">
        <v>60798</v>
      </c>
      <c r="F2686" t="s">
        <v>60799</v>
      </c>
      <c r="G2686" t="s">
        <v>60800</v>
      </c>
      <c r="H2686" t="s">
        <v>60801</v>
      </c>
      <c r="I2686" t="s">
        <v>60802</v>
      </c>
      <c r="J2686" t="s">
        <v>60803</v>
      </c>
      <c r="K2686" t="s">
        <v>60804</v>
      </c>
      <c r="L2686" t="s">
        <v>60805</v>
      </c>
      <c r="M2686" t="s">
        <v>60806</v>
      </c>
      <c r="N2686" t="s">
        <v>60807</v>
      </c>
      <c r="O2686">
        <f>-490.139551766389 -31.2477940921347 -611.052780427448</f>
        <v>-1132.4401262859717</v>
      </c>
      <c r="P2686" t="s">
        <v>60808</v>
      </c>
      <c r="Q2686" t="s">
        <v>60809</v>
      </c>
      <c r="R2686" t="s">
        <v>60810</v>
      </c>
      <c r="S2686" t="s">
        <v>60811</v>
      </c>
      <c r="T2686" t="s">
        <v>60812</v>
      </c>
      <c r="U2686" t="s">
        <v>60813</v>
      </c>
      <c r="V2686" t="s">
        <v>60814</v>
      </c>
      <c r="W2686" t="s">
        <v>60815</v>
      </c>
      <c r="X2686" t="s">
        <v>60816</v>
      </c>
      <c r="Y2686" t="s">
        <v>60817</v>
      </c>
    </row>
    <row r="2687" spans="1:25" x14ac:dyDescent="0.3">
      <c r="A2687">
        <v>134300</v>
      </c>
      <c r="B2687" t="s">
        <v>60818</v>
      </c>
      <c r="C2687" t="s">
        <v>60819</v>
      </c>
      <c r="D2687" t="s">
        <v>60820</v>
      </c>
      <c r="E2687" t="s">
        <v>60821</v>
      </c>
      <c r="F2687" t="s">
        <v>60822</v>
      </c>
      <c r="G2687" t="s">
        <v>60823</v>
      </c>
      <c r="H2687" t="s">
        <v>60824</v>
      </c>
      <c r="I2687" t="s">
        <v>60825</v>
      </c>
      <c r="J2687" t="s">
        <v>60826</v>
      </c>
      <c r="K2687" t="s">
        <v>60827</v>
      </c>
      <c r="L2687" t="s">
        <v>60828</v>
      </c>
      <c r="M2687" t="s">
        <v>60829</v>
      </c>
      <c r="N2687" t="s">
        <v>60830</v>
      </c>
      <c r="O2687">
        <f>-490.361322480753 -31.1750172238067 -611.207109533566</f>
        <v>-1132.7434492381258</v>
      </c>
      <c r="P2687" t="s">
        <v>60831</v>
      </c>
      <c r="Q2687" t="s">
        <v>60832</v>
      </c>
      <c r="R2687" t="s">
        <v>60833</v>
      </c>
      <c r="S2687" t="s">
        <v>60834</v>
      </c>
      <c r="T2687" t="s">
        <v>60835</v>
      </c>
      <c r="U2687" t="s">
        <v>60836</v>
      </c>
      <c r="V2687" t="s">
        <v>60837</v>
      </c>
      <c r="W2687" t="s">
        <v>60838</v>
      </c>
      <c r="X2687" t="s">
        <v>60839</v>
      </c>
      <c r="Y2687" t="s">
        <v>60840</v>
      </c>
    </row>
    <row r="2688" spans="1:25" x14ac:dyDescent="0.3">
      <c r="A2688">
        <v>134350</v>
      </c>
      <c r="B2688" t="s">
        <v>60841</v>
      </c>
      <c r="C2688" t="s">
        <v>60842</v>
      </c>
      <c r="D2688" t="s">
        <v>60843</v>
      </c>
      <c r="E2688" t="s">
        <v>60844</v>
      </c>
      <c r="F2688" t="s">
        <v>60845</v>
      </c>
      <c r="G2688" t="s">
        <v>60846</v>
      </c>
      <c r="H2688" t="s">
        <v>60847</v>
      </c>
      <c r="I2688" t="s">
        <v>60848</v>
      </c>
      <c r="J2688" t="s">
        <v>60849</v>
      </c>
      <c r="K2688" t="s">
        <v>60850</v>
      </c>
      <c r="L2688" t="s">
        <v>60851</v>
      </c>
      <c r="M2688" t="s">
        <v>60852</v>
      </c>
      <c r="N2688" t="s">
        <v>60853</v>
      </c>
      <c r="O2688">
        <f>-490.358745962468 -31.1161408576363 -611.32727477089</f>
        <v>-1132.8021615909943</v>
      </c>
      <c r="P2688" t="s">
        <v>60854</v>
      </c>
      <c r="Q2688" t="s">
        <v>60855</v>
      </c>
      <c r="R2688" t="s">
        <v>60856</v>
      </c>
      <c r="S2688" t="s">
        <v>60857</v>
      </c>
      <c r="T2688" t="s">
        <v>60858</v>
      </c>
      <c r="U2688" t="s">
        <v>60859</v>
      </c>
      <c r="V2688" t="s">
        <v>60860</v>
      </c>
      <c r="W2688" t="s">
        <v>60861</v>
      </c>
      <c r="X2688" t="s">
        <v>60862</v>
      </c>
      <c r="Y2688" t="s">
        <v>60863</v>
      </c>
    </row>
    <row r="2689" spans="1:25" x14ac:dyDescent="0.3">
      <c r="A2689">
        <v>134400</v>
      </c>
      <c r="B2689" t="s">
        <v>60864</v>
      </c>
      <c r="C2689" t="s">
        <v>60865</v>
      </c>
      <c r="D2689" t="s">
        <v>60866</v>
      </c>
      <c r="E2689" t="s">
        <v>60867</v>
      </c>
      <c r="F2689" t="s">
        <v>60868</v>
      </c>
      <c r="G2689" t="s">
        <v>60869</v>
      </c>
      <c r="H2689" t="s">
        <v>60870</v>
      </c>
      <c r="I2689" t="s">
        <v>60871</v>
      </c>
      <c r="J2689" t="s">
        <v>60872</v>
      </c>
      <c r="K2689" t="s">
        <v>60873</v>
      </c>
      <c r="L2689" t="s">
        <v>60874</v>
      </c>
      <c r="M2689" t="s">
        <v>60875</v>
      </c>
      <c r="N2689" t="s">
        <v>60876</v>
      </c>
      <c r="O2689">
        <f>-490.188462187608 -31.0286296395543 -611.367128351349</f>
        <v>-1132.5842201785113</v>
      </c>
      <c r="P2689" t="s">
        <v>60877</v>
      </c>
      <c r="Q2689" t="s">
        <v>60878</v>
      </c>
      <c r="R2689" t="s">
        <v>60879</v>
      </c>
      <c r="S2689" t="s">
        <v>60880</v>
      </c>
      <c r="T2689" t="s">
        <v>60881</v>
      </c>
      <c r="U2689" t="s">
        <v>60882</v>
      </c>
      <c r="V2689" t="s">
        <v>60883</v>
      </c>
      <c r="W2689" t="s">
        <v>60884</v>
      </c>
      <c r="X2689" t="s">
        <v>60885</v>
      </c>
      <c r="Y2689" t="s">
        <v>60886</v>
      </c>
    </row>
    <row r="2690" spans="1:25" x14ac:dyDescent="0.3">
      <c r="A2690">
        <v>134450</v>
      </c>
      <c r="B2690" t="s">
        <v>60887</v>
      </c>
      <c r="C2690" t="s">
        <v>60888</v>
      </c>
      <c r="D2690" t="s">
        <v>60889</v>
      </c>
      <c r="E2690" t="s">
        <v>60890</v>
      </c>
      <c r="F2690" t="s">
        <v>60891</v>
      </c>
      <c r="G2690" t="s">
        <v>60892</v>
      </c>
      <c r="H2690" t="s">
        <v>60893</v>
      </c>
      <c r="I2690" t="s">
        <v>60894</v>
      </c>
      <c r="J2690" t="s">
        <v>60895</v>
      </c>
      <c r="K2690" t="s">
        <v>60896</v>
      </c>
      <c r="L2690" t="s">
        <v>60897</v>
      </c>
      <c r="M2690" t="s">
        <v>60898</v>
      </c>
      <c r="N2690" t="s">
        <v>60899</v>
      </c>
      <c r="O2690">
        <f>-489.834465540076 -30.8728565419965 -611.362041115079</f>
        <v>-1132.0693631971517</v>
      </c>
      <c r="P2690" t="s">
        <v>60900</v>
      </c>
      <c r="Q2690" t="s">
        <v>60901</v>
      </c>
      <c r="R2690" t="s">
        <v>60902</v>
      </c>
      <c r="S2690" t="s">
        <v>60903</v>
      </c>
      <c r="T2690" t="s">
        <v>60904</v>
      </c>
      <c r="U2690" t="s">
        <v>60905</v>
      </c>
      <c r="V2690" t="s">
        <v>60906</v>
      </c>
      <c r="W2690" t="s">
        <v>60907</v>
      </c>
      <c r="X2690" t="s">
        <v>60908</v>
      </c>
      <c r="Y2690" t="s">
        <v>60909</v>
      </c>
    </row>
    <row r="2691" spans="1:25" x14ac:dyDescent="0.3">
      <c r="A2691">
        <v>134500</v>
      </c>
      <c r="B2691" t="s">
        <v>60910</v>
      </c>
      <c r="C2691" t="s">
        <v>60911</v>
      </c>
      <c r="D2691" t="s">
        <v>60912</v>
      </c>
      <c r="E2691" t="s">
        <v>60913</v>
      </c>
      <c r="F2691" t="s">
        <v>60914</v>
      </c>
      <c r="G2691" t="s">
        <v>60915</v>
      </c>
      <c r="H2691" t="s">
        <v>60916</v>
      </c>
      <c r="I2691" t="s">
        <v>60917</v>
      </c>
      <c r="J2691" t="s">
        <v>60918</v>
      </c>
      <c r="K2691" t="s">
        <v>60919</v>
      </c>
      <c r="L2691" t="s">
        <v>60920</v>
      </c>
      <c r="M2691" t="s">
        <v>60921</v>
      </c>
      <c r="N2691" t="s">
        <v>60922</v>
      </c>
      <c r="O2691">
        <f>-489.686296974157 -30.8345194813585 -611.326124065599</f>
        <v>-1131.8469405211144</v>
      </c>
      <c r="P2691" t="s">
        <v>60923</v>
      </c>
      <c r="Q2691" t="s">
        <v>60924</v>
      </c>
      <c r="R2691" t="s">
        <v>60925</v>
      </c>
      <c r="S2691" t="s">
        <v>60926</v>
      </c>
      <c r="T2691" t="s">
        <v>60927</v>
      </c>
      <c r="U2691" t="s">
        <v>60928</v>
      </c>
      <c r="V2691" t="s">
        <v>60929</v>
      </c>
      <c r="W2691" t="s">
        <v>60930</v>
      </c>
      <c r="X2691" t="s">
        <v>60931</v>
      </c>
      <c r="Y2691" t="s">
        <v>60932</v>
      </c>
    </row>
    <row r="2692" spans="1:25" x14ac:dyDescent="0.3">
      <c r="A2692">
        <v>134550</v>
      </c>
      <c r="B2692" t="s">
        <v>60933</v>
      </c>
      <c r="C2692" t="s">
        <v>60934</v>
      </c>
      <c r="D2692" t="s">
        <v>60935</v>
      </c>
      <c r="E2692" t="s">
        <v>60936</v>
      </c>
      <c r="F2692" t="s">
        <v>60937</v>
      </c>
      <c r="G2692" t="s">
        <v>60938</v>
      </c>
      <c r="H2692" t="s">
        <v>60939</v>
      </c>
      <c r="I2692" t="s">
        <v>60940</v>
      </c>
      <c r="J2692" t="s">
        <v>60941</v>
      </c>
      <c r="K2692" t="s">
        <v>60942</v>
      </c>
      <c r="L2692" t="s">
        <v>60943</v>
      </c>
      <c r="M2692" t="s">
        <v>60944</v>
      </c>
      <c r="N2692" t="s">
        <v>60945</v>
      </c>
      <c r="O2692">
        <f>-489.215580135853 -30.6742735167024 -611.291502514773</f>
        <v>-1131.1813561673284</v>
      </c>
      <c r="P2692" t="s">
        <v>60946</v>
      </c>
      <c r="Q2692" t="s">
        <v>60947</v>
      </c>
      <c r="R2692" t="s">
        <v>60948</v>
      </c>
      <c r="S2692" t="s">
        <v>60949</v>
      </c>
      <c r="T2692" t="s">
        <v>60950</v>
      </c>
      <c r="U2692" t="s">
        <v>60951</v>
      </c>
      <c r="V2692" t="s">
        <v>60952</v>
      </c>
      <c r="W2692" t="s">
        <v>60953</v>
      </c>
      <c r="X2692" t="s">
        <v>60954</v>
      </c>
      <c r="Y2692" t="s">
        <v>60955</v>
      </c>
    </row>
    <row r="2693" spans="1:25" x14ac:dyDescent="0.3">
      <c r="A2693">
        <v>134600</v>
      </c>
      <c r="B2693" t="s">
        <v>60956</v>
      </c>
      <c r="C2693" t="s">
        <v>60957</v>
      </c>
      <c r="D2693" t="s">
        <v>60958</v>
      </c>
      <c r="E2693" t="s">
        <v>60959</v>
      </c>
      <c r="F2693" t="s">
        <v>60960</v>
      </c>
      <c r="G2693" t="s">
        <v>60961</v>
      </c>
      <c r="H2693" t="s">
        <v>60962</v>
      </c>
      <c r="I2693" t="s">
        <v>60963</v>
      </c>
      <c r="J2693" t="s">
        <v>60964</v>
      </c>
      <c r="K2693" t="s">
        <v>60965</v>
      </c>
      <c r="L2693" t="s">
        <v>60966</v>
      </c>
      <c r="M2693" t="s">
        <v>60967</v>
      </c>
      <c r="N2693" t="s">
        <v>60968</v>
      </c>
      <c r="O2693">
        <f>-488.946365168042 -30.7468287554088 -611.220087109624</f>
        <v>-1130.9132810330748</v>
      </c>
      <c r="P2693" t="s">
        <v>60969</v>
      </c>
      <c r="Q2693" t="s">
        <v>60970</v>
      </c>
      <c r="R2693" t="s">
        <v>60971</v>
      </c>
      <c r="S2693" t="s">
        <v>60972</v>
      </c>
      <c r="T2693" t="s">
        <v>60973</v>
      </c>
      <c r="U2693" t="s">
        <v>60974</v>
      </c>
      <c r="V2693" t="s">
        <v>60975</v>
      </c>
      <c r="W2693" t="s">
        <v>60976</v>
      </c>
      <c r="X2693" t="s">
        <v>60977</v>
      </c>
      <c r="Y2693" t="s">
        <v>60978</v>
      </c>
    </row>
    <row r="2694" spans="1:25" x14ac:dyDescent="0.3">
      <c r="A2694">
        <v>134650</v>
      </c>
      <c r="B2694" t="s">
        <v>60979</v>
      </c>
      <c r="C2694" t="s">
        <v>60980</v>
      </c>
      <c r="D2694" t="s">
        <v>60981</v>
      </c>
      <c r="E2694" t="s">
        <v>60982</v>
      </c>
      <c r="F2694" t="s">
        <v>60983</v>
      </c>
      <c r="G2694" t="s">
        <v>60984</v>
      </c>
      <c r="H2694" t="s">
        <v>60985</v>
      </c>
      <c r="I2694" t="s">
        <v>60986</v>
      </c>
      <c r="J2694" t="s">
        <v>60987</v>
      </c>
      <c r="K2694" t="s">
        <v>60988</v>
      </c>
      <c r="L2694" t="s">
        <v>60989</v>
      </c>
      <c r="M2694" t="s">
        <v>60990</v>
      </c>
      <c r="N2694" t="s">
        <v>60991</v>
      </c>
      <c r="O2694">
        <f>-488.713814960517 -30.8397884790541 -611.104006841574</f>
        <v>-1130.657610281145</v>
      </c>
      <c r="P2694" t="s">
        <v>60992</v>
      </c>
      <c r="Q2694" t="s">
        <v>60993</v>
      </c>
      <c r="R2694" t="s">
        <v>60994</v>
      </c>
      <c r="S2694" t="s">
        <v>60995</v>
      </c>
      <c r="T2694" t="s">
        <v>60996</v>
      </c>
      <c r="U2694" t="s">
        <v>60997</v>
      </c>
      <c r="V2694" t="s">
        <v>60998</v>
      </c>
      <c r="W2694" t="s">
        <v>60999</v>
      </c>
      <c r="X2694" t="s">
        <v>61000</v>
      </c>
      <c r="Y2694" t="s">
        <v>61001</v>
      </c>
    </row>
    <row r="2695" spans="1:25" x14ac:dyDescent="0.3">
      <c r="A2695">
        <v>134700</v>
      </c>
      <c r="B2695" t="s">
        <v>61002</v>
      </c>
      <c r="C2695" t="s">
        <v>61003</v>
      </c>
      <c r="D2695" t="s">
        <v>61004</v>
      </c>
      <c r="E2695" t="s">
        <v>61005</v>
      </c>
      <c r="F2695" t="s">
        <v>61006</v>
      </c>
      <c r="G2695" t="s">
        <v>61007</v>
      </c>
      <c r="H2695" t="s">
        <v>61008</v>
      </c>
      <c r="I2695" t="s">
        <v>61009</v>
      </c>
      <c r="J2695" t="s">
        <v>61010</v>
      </c>
      <c r="K2695" t="s">
        <v>61011</v>
      </c>
      <c r="L2695" t="s">
        <v>61012</v>
      </c>
      <c r="M2695" t="s">
        <v>61013</v>
      </c>
      <c r="N2695" t="s">
        <v>61014</v>
      </c>
      <c r="O2695">
        <f>-488.208835575537 -31.0375465279551 -610.777282921673</f>
        <v>-1130.023665025165</v>
      </c>
      <c r="P2695" t="s">
        <v>61015</v>
      </c>
      <c r="Q2695" t="s">
        <v>61016</v>
      </c>
      <c r="R2695" t="s">
        <v>61017</v>
      </c>
      <c r="S2695" t="s">
        <v>61018</v>
      </c>
      <c r="T2695" t="s">
        <v>61019</v>
      </c>
      <c r="U2695" t="s">
        <v>61020</v>
      </c>
      <c r="V2695" t="s">
        <v>61021</v>
      </c>
      <c r="W2695" t="s">
        <v>61022</v>
      </c>
      <c r="X2695" t="s">
        <v>61023</v>
      </c>
      <c r="Y2695" t="s">
        <v>61024</v>
      </c>
    </row>
    <row r="2696" spans="1:25" x14ac:dyDescent="0.3">
      <c r="A2696">
        <v>134750</v>
      </c>
      <c r="B2696" t="s">
        <v>61025</v>
      </c>
      <c r="C2696" t="s">
        <v>61026</v>
      </c>
      <c r="D2696" t="s">
        <v>61027</v>
      </c>
      <c r="E2696" t="s">
        <v>61028</v>
      </c>
      <c r="F2696" t="s">
        <v>61029</v>
      </c>
      <c r="G2696" t="s">
        <v>61030</v>
      </c>
      <c r="H2696" t="s">
        <v>61031</v>
      </c>
      <c r="I2696" t="s">
        <v>61032</v>
      </c>
      <c r="J2696" t="s">
        <v>61033</v>
      </c>
      <c r="K2696" t="s">
        <v>61034</v>
      </c>
      <c r="L2696" t="s">
        <v>61035</v>
      </c>
      <c r="M2696" t="s">
        <v>61036</v>
      </c>
      <c r="N2696" t="s">
        <v>61037</v>
      </c>
      <c r="O2696">
        <f>-487.671739428055 -31.1397939304557 -610.481992352153</f>
        <v>-1129.2935257106637</v>
      </c>
      <c r="P2696" t="s">
        <v>61038</v>
      </c>
      <c r="Q2696" t="s">
        <v>61039</v>
      </c>
      <c r="R2696" t="s">
        <v>61040</v>
      </c>
      <c r="S2696" t="s">
        <v>61041</v>
      </c>
      <c r="T2696" t="s">
        <v>61042</v>
      </c>
      <c r="U2696" t="s">
        <v>61043</v>
      </c>
      <c r="V2696" t="s">
        <v>61044</v>
      </c>
      <c r="W2696" t="s">
        <v>61045</v>
      </c>
      <c r="X2696" t="s">
        <v>61046</v>
      </c>
      <c r="Y2696" t="s">
        <v>61047</v>
      </c>
    </row>
    <row r="2697" spans="1:25" x14ac:dyDescent="0.3">
      <c r="A2697">
        <v>134800</v>
      </c>
      <c r="B2697" t="s">
        <v>61048</v>
      </c>
      <c r="C2697" t="s">
        <v>61049</v>
      </c>
      <c r="D2697" t="s">
        <v>61050</v>
      </c>
      <c r="E2697" t="s">
        <v>61051</v>
      </c>
      <c r="F2697" t="s">
        <v>61052</v>
      </c>
      <c r="G2697" t="s">
        <v>61053</v>
      </c>
      <c r="H2697" t="s">
        <v>61054</v>
      </c>
      <c r="I2697" t="s">
        <v>61055</v>
      </c>
      <c r="J2697" t="s">
        <v>61056</v>
      </c>
      <c r="K2697" t="s">
        <v>61057</v>
      </c>
      <c r="L2697" t="s">
        <v>61058</v>
      </c>
      <c r="M2697" t="s">
        <v>61059</v>
      </c>
      <c r="N2697" t="s">
        <v>61060</v>
      </c>
      <c r="O2697">
        <f>-487.386906065639 -31.084374804348 -610.406427234974</f>
        <v>-1128.8777081049611</v>
      </c>
      <c r="P2697" t="s">
        <v>61061</v>
      </c>
      <c r="Q2697" t="s">
        <v>61062</v>
      </c>
      <c r="R2697" t="s">
        <v>61063</v>
      </c>
      <c r="S2697" t="s">
        <v>61064</v>
      </c>
      <c r="T2697" t="s">
        <v>61065</v>
      </c>
      <c r="U2697" t="s">
        <v>61066</v>
      </c>
      <c r="V2697" t="s">
        <v>61067</v>
      </c>
      <c r="W2697" t="s">
        <v>61068</v>
      </c>
      <c r="X2697" t="s">
        <v>61069</v>
      </c>
      <c r="Y2697" t="s">
        <v>61070</v>
      </c>
    </row>
    <row r="2698" spans="1:25" x14ac:dyDescent="0.3">
      <c r="A2698">
        <v>134850</v>
      </c>
      <c r="B2698" t="s">
        <v>61071</v>
      </c>
      <c r="C2698" t="s">
        <v>61072</v>
      </c>
      <c r="D2698" t="s">
        <v>61073</v>
      </c>
      <c r="E2698" t="s">
        <v>61074</v>
      </c>
      <c r="F2698" t="s">
        <v>61075</v>
      </c>
      <c r="G2698" t="s">
        <v>61076</v>
      </c>
      <c r="H2698" t="s">
        <v>61077</v>
      </c>
      <c r="I2698" t="s">
        <v>61078</v>
      </c>
      <c r="J2698" t="s">
        <v>61079</v>
      </c>
      <c r="K2698" t="s">
        <v>61080</v>
      </c>
      <c r="L2698" t="s">
        <v>61081</v>
      </c>
      <c r="M2698" t="s">
        <v>61082</v>
      </c>
      <c r="N2698" t="s">
        <v>61083</v>
      </c>
      <c r="O2698">
        <f>-486.848948982574 -30.9270760421155 -610.358688451209</f>
        <v>-1128.1347134758985</v>
      </c>
      <c r="P2698" t="s">
        <v>61084</v>
      </c>
      <c r="Q2698" t="s">
        <v>61085</v>
      </c>
      <c r="R2698" t="s">
        <v>61086</v>
      </c>
      <c r="S2698" t="s">
        <v>61087</v>
      </c>
      <c r="T2698" t="s">
        <v>61088</v>
      </c>
      <c r="U2698" t="s">
        <v>61089</v>
      </c>
      <c r="V2698" t="s">
        <v>61090</v>
      </c>
      <c r="W2698" t="s">
        <v>61091</v>
      </c>
      <c r="X2698" t="s">
        <v>61092</v>
      </c>
      <c r="Y2698" t="s">
        <v>61093</v>
      </c>
    </row>
    <row r="2699" spans="1:25" x14ac:dyDescent="0.3">
      <c r="A2699">
        <v>134900</v>
      </c>
      <c r="B2699" t="s">
        <v>61094</v>
      </c>
      <c r="C2699" t="s">
        <v>61095</v>
      </c>
      <c r="D2699" t="s">
        <v>61096</v>
      </c>
      <c r="E2699" t="s">
        <v>61097</v>
      </c>
      <c r="F2699" t="s">
        <v>61098</v>
      </c>
      <c r="G2699" t="s">
        <v>61099</v>
      </c>
      <c r="H2699" t="s">
        <v>61100</v>
      </c>
      <c r="I2699" t="s">
        <v>61101</v>
      </c>
      <c r="J2699" t="s">
        <v>61102</v>
      </c>
      <c r="K2699" t="s">
        <v>61103</v>
      </c>
      <c r="L2699" t="s">
        <v>61104</v>
      </c>
      <c r="M2699" t="s">
        <v>61105</v>
      </c>
      <c r="N2699" t="s">
        <v>61106</v>
      </c>
      <c r="O2699">
        <f>-486.593383005816 -30.8365052280978 -610.389500759927</f>
        <v>-1127.8193889938409</v>
      </c>
      <c r="P2699" t="s">
        <v>61107</v>
      </c>
      <c r="Q2699" t="s">
        <v>61108</v>
      </c>
      <c r="R2699" t="s">
        <v>61109</v>
      </c>
      <c r="S2699" t="s">
        <v>61110</v>
      </c>
      <c r="T2699" t="s">
        <v>61111</v>
      </c>
      <c r="U2699" t="s">
        <v>61112</v>
      </c>
      <c r="V2699" t="s">
        <v>61113</v>
      </c>
      <c r="W2699" t="s">
        <v>61114</v>
      </c>
      <c r="X2699" t="s">
        <v>61115</v>
      </c>
      <c r="Y2699" t="s">
        <v>61116</v>
      </c>
    </row>
    <row r="2700" spans="1:25" x14ac:dyDescent="0.3">
      <c r="A2700">
        <v>134950</v>
      </c>
      <c r="B2700" t="s">
        <v>61117</v>
      </c>
      <c r="C2700" t="s">
        <v>61118</v>
      </c>
      <c r="D2700" t="s">
        <v>61119</v>
      </c>
      <c r="E2700" t="s">
        <v>61120</v>
      </c>
      <c r="F2700" t="s">
        <v>61121</v>
      </c>
      <c r="G2700" t="s">
        <v>61122</v>
      </c>
      <c r="H2700" t="s">
        <v>61123</v>
      </c>
      <c r="I2700" t="s">
        <v>61124</v>
      </c>
      <c r="J2700" t="s">
        <v>61125</v>
      </c>
      <c r="K2700" t="s">
        <v>61126</v>
      </c>
      <c r="L2700" t="s">
        <v>61127</v>
      </c>
      <c r="M2700" t="s">
        <v>61128</v>
      </c>
      <c r="N2700" t="s">
        <v>61129</v>
      </c>
      <c r="O2700">
        <f>-486.468224694446 -30.7384812075995 -610.484970605629</f>
        <v>-1127.6916765076744</v>
      </c>
      <c r="P2700" t="s">
        <v>61130</v>
      </c>
      <c r="Q2700" t="s">
        <v>61131</v>
      </c>
      <c r="R2700" t="s">
        <v>61132</v>
      </c>
      <c r="S2700" t="s">
        <v>61133</v>
      </c>
      <c r="T2700" t="s">
        <v>61134</v>
      </c>
      <c r="U2700" t="s">
        <v>61135</v>
      </c>
      <c r="V2700" t="s">
        <v>61136</v>
      </c>
      <c r="W2700" t="s">
        <v>61137</v>
      </c>
      <c r="X2700" t="s">
        <v>61138</v>
      </c>
      <c r="Y2700" t="s">
        <v>61139</v>
      </c>
    </row>
    <row r="2701" spans="1:25" x14ac:dyDescent="0.3">
      <c r="A2701">
        <v>135000</v>
      </c>
      <c r="B2701" t="s">
        <v>61140</v>
      </c>
      <c r="C2701" t="s">
        <v>61141</v>
      </c>
      <c r="D2701" t="s">
        <v>61142</v>
      </c>
      <c r="E2701" t="s">
        <v>61143</v>
      </c>
      <c r="F2701" t="s">
        <v>61144</v>
      </c>
      <c r="G2701" t="s">
        <v>61145</v>
      </c>
      <c r="H2701" t="s">
        <v>61146</v>
      </c>
      <c r="I2701" t="s">
        <v>61147</v>
      </c>
      <c r="J2701" t="s">
        <v>61148</v>
      </c>
      <c r="K2701" t="s">
        <v>61149</v>
      </c>
      <c r="L2701" t="s">
        <v>61150</v>
      </c>
      <c r="M2701" t="s">
        <v>61151</v>
      </c>
      <c r="N2701" t="s">
        <v>61152</v>
      </c>
      <c r="O2701">
        <f>-486.198524996055 -30.6193322795682 -610.620461878079</f>
        <v>-1127.4383191537022</v>
      </c>
      <c r="P2701" t="s">
        <v>61153</v>
      </c>
      <c r="Q2701" t="s">
        <v>61154</v>
      </c>
      <c r="R2701" t="s">
        <v>61155</v>
      </c>
      <c r="S2701" t="s">
        <v>61156</v>
      </c>
      <c r="T2701" t="s">
        <v>61157</v>
      </c>
      <c r="U2701" t="s">
        <v>61158</v>
      </c>
      <c r="V2701" t="s">
        <v>61159</v>
      </c>
      <c r="W2701" t="s">
        <v>61160</v>
      </c>
      <c r="X2701" t="s">
        <v>61161</v>
      </c>
      <c r="Y2701" t="s">
        <v>61162</v>
      </c>
    </row>
    <row r="2702" spans="1:25" x14ac:dyDescent="0.3">
      <c r="A2702">
        <v>135050</v>
      </c>
      <c r="B2702" t="s">
        <v>61163</v>
      </c>
      <c r="C2702" t="s">
        <v>61164</v>
      </c>
      <c r="D2702" t="s">
        <v>61165</v>
      </c>
      <c r="E2702" t="s">
        <v>61166</v>
      </c>
      <c r="F2702" t="s">
        <v>61167</v>
      </c>
      <c r="G2702" t="s">
        <v>61168</v>
      </c>
      <c r="H2702" t="s">
        <v>61169</v>
      </c>
      <c r="I2702" t="s">
        <v>61170</v>
      </c>
      <c r="J2702" t="s">
        <v>61171</v>
      </c>
      <c r="K2702" t="s">
        <v>61172</v>
      </c>
      <c r="L2702" t="s">
        <v>61173</v>
      </c>
      <c r="M2702" t="s">
        <v>61174</v>
      </c>
      <c r="N2702" t="s">
        <v>61175</v>
      </c>
      <c r="O2702">
        <f>-486.001244747982 -30.4427211655275 -610.852325979078</f>
        <v>-1127.2962918925875</v>
      </c>
      <c r="P2702" t="s">
        <v>61176</v>
      </c>
      <c r="Q2702" t="s">
        <v>61177</v>
      </c>
      <c r="R2702" t="s">
        <v>61178</v>
      </c>
      <c r="S2702" t="s">
        <v>61179</v>
      </c>
      <c r="T2702" t="s">
        <v>61180</v>
      </c>
      <c r="U2702" t="s">
        <v>61181</v>
      </c>
      <c r="V2702" t="s">
        <v>61182</v>
      </c>
      <c r="W2702" t="s">
        <v>61183</v>
      </c>
      <c r="X2702" t="s">
        <v>61184</v>
      </c>
      <c r="Y2702" t="s">
        <v>61185</v>
      </c>
    </row>
    <row r="2703" spans="1:25" x14ac:dyDescent="0.3">
      <c r="A2703">
        <v>135100</v>
      </c>
      <c r="B2703" t="s">
        <v>61186</v>
      </c>
      <c r="C2703" t="s">
        <v>61187</v>
      </c>
      <c r="D2703" t="s">
        <v>61188</v>
      </c>
      <c r="E2703" t="s">
        <v>61189</v>
      </c>
      <c r="F2703" t="s">
        <v>61190</v>
      </c>
      <c r="G2703" t="s">
        <v>61191</v>
      </c>
      <c r="H2703" t="s">
        <v>61192</v>
      </c>
      <c r="I2703" t="s">
        <v>61193</v>
      </c>
      <c r="J2703" t="s">
        <v>61194</v>
      </c>
      <c r="K2703" t="s">
        <v>61195</v>
      </c>
      <c r="L2703" t="s">
        <v>61196</v>
      </c>
      <c r="M2703" t="s">
        <v>61197</v>
      </c>
      <c r="N2703" t="s">
        <v>61198</v>
      </c>
      <c r="O2703">
        <f>-485.88238880767 -30.3776453022922 -610.948359622136</f>
        <v>-1127.2083937320981</v>
      </c>
      <c r="P2703" t="s">
        <v>61199</v>
      </c>
      <c r="Q2703" t="s">
        <v>61200</v>
      </c>
      <c r="R2703" t="s">
        <v>61201</v>
      </c>
      <c r="S2703" t="s">
        <v>61202</v>
      </c>
      <c r="T2703" t="s">
        <v>61203</v>
      </c>
      <c r="U2703" t="s">
        <v>61204</v>
      </c>
      <c r="V2703" t="s">
        <v>61205</v>
      </c>
      <c r="W2703" t="s">
        <v>61206</v>
      </c>
      <c r="X2703" t="s">
        <v>61207</v>
      </c>
      <c r="Y2703" t="s">
        <v>61208</v>
      </c>
    </row>
    <row r="2704" spans="1:25" x14ac:dyDescent="0.3">
      <c r="A2704">
        <v>135150</v>
      </c>
      <c r="B2704" t="s">
        <v>61209</v>
      </c>
      <c r="C2704" t="s">
        <v>61210</v>
      </c>
      <c r="D2704" t="s">
        <v>61211</v>
      </c>
      <c r="E2704" t="s">
        <v>61212</v>
      </c>
      <c r="F2704" t="s">
        <v>61213</v>
      </c>
      <c r="G2704" t="s">
        <v>61214</v>
      </c>
      <c r="H2704" t="s">
        <v>61215</v>
      </c>
      <c r="I2704" t="s">
        <v>61216</v>
      </c>
      <c r="J2704" t="s">
        <v>61217</v>
      </c>
      <c r="K2704" t="s">
        <v>61218</v>
      </c>
      <c r="L2704" t="s">
        <v>61219</v>
      </c>
      <c r="M2704" t="s">
        <v>61220</v>
      </c>
      <c r="N2704" t="s">
        <v>61221</v>
      </c>
      <c r="O2704">
        <f>-485.358625202207 -29.9797569917375 -611.228067739987</f>
        <v>-1126.5664499339314</v>
      </c>
      <c r="P2704" t="s">
        <v>61222</v>
      </c>
      <c r="Q2704" t="s">
        <v>61223</v>
      </c>
      <c r="R2704" t="s">
        <v>61224</v>
      </c>
      <c r="S2704" t="s">
        <v>61225</v>
      </c>
      <c r="T2704" t="s">
        <v>61226</v>
      </c>
      <c r="U2704" t="s">
        <v>61227</v>
      </c>
      <c r="V2704" t="s">
        <v>61228</v>
      </c>
      <c r="W2704" t="s">
        <v>61229</v>
      </c>
      <c r="X2704" t="s">
        <v>61230</v>
      </c>
      <c r="Y2704" t="s">
        <v>61231</v>
      </c>
    </row>
    <row r="2705" spans="1:25" x14ac:dyDescent="0.3">
      <c r="A2705">
        <v>135200</v>
      </c>
      <c r="B2705" t="s">
        <v>61232</v>
      </c>
      <c r="C2705" t="s">
        <v>61233</v>
      </c>
      <c r="D2705" t="s">
        <v>61234</v>
      </c>
      <c r="E2705" t="s">
        <v>61235</v>
      </c>
      <c r="F2705" t="s">
        <v>61236</v>
      </c>
      <c r="G2705" t="s">
        <v>61237</v>
      </c>
      <c r="H2705" t="s">
        <v>61238</v>
      </c>
      <c r="I2705" t="s">
        <v>61239</v>
      </c>
      <c r="J2705" t="s">
        <v>61240</v>
      </c>
      <c r="K2705" t="s">
        <v>61241</v>
      </c>
      <c r="L2705" t="s">
        <v>61242</v>
      </c>
      <c r="M2705" t="s">
        <v>61243</v>
      </c>
      <c r="N2705" t="s">
        <v>61244</v>
      </c>
      <c r="O2705">
        <f>-484.962277031532 -30.114960266259 -611.220778067834</f>
        <v>-1126.2980153656249</v>
      </c>
      <c r="P2705" t="s">
        <v>61245</v>
      </c>
      <c r="Q2705" t="s">
        <v>61246</v>
      </c>
      <c r="R2705" t="s">
        <v>61247</v>
      </c>
      <c r="S2705" t="s">
        <v>61248</v>
      </c>
      <c r="T2705" t="s">
        <v>61249</v>
      </c>
      <c r="U2705" t="s">
        <v>61250</v>
      </c>
      <c r="V2705" t="s">
        <v>61251</v>
      </c>
      <c r="W2705" t="s">
        <v>61252</v>
      </c>
      <c r="X2705" t="s">
        <v>61253</v>
      </c>
      <c r="Y2705" t="s">
        <v>61254</v>
      </c>
    </row>
    <row r="2706" spans="1:25" x14ac:dyDescent="0.3">
      <c r="A2706">
        <v>135250</v>
      </c>
      <c r="B2706" t="s">
        <v>61255</v>
      </c>
      <c r="C2706" t="s">
        <v>61256</v>
      </c>
      <c r="D2706" t="s">
        <v>61257</v>
      </c>
      <c r="E2706" t="s">
        <v>61258</v>
      </c>
      <c r="F2706" t="s">
        <v>61259</v>
      </c>
      <c r="G2706" t="s">
        <v>61260</v>
      </c>
      <c r="H2706" t="s">
        <v>61261</v>
      </c>
      <c r="I2706" t="s">
        <v>61262</v>
      </c>
      <c r="J2706" t="s">
        <v>61263</v>
      </c>
      <c r="K2706" t="s">
        <v>61264</v>
      </c>
      <c r="L2706" t="s">
        <v>61265</v>
      </c>
      <c r="M2706" t="s">
        <v>61266</v>
      </c>
      <c r="N2706" t="s">
        <v>61267</v>
      </c>
      <c r="O2706">
        <f>-484.6268128401 -30.3068104019824 -611.168803033065</f>
        <v>-1126.1024262751475</v>
      </c>
      <c r="P2706" t="s">
        <v>61268</v>
      </c>
      <c r="Q2706" t="s">
        <v>61269</v>
      </c>
      <c r="R2706" t="s">
        <v>61270</v>
      </c>
      <c r="S2706" t="s">
        <v>61271</v>
      </c>
      <c r="T2706" t="s">
        <v>61272</v>
      </c>
      <c r="U2706" t="s">
        <v>61273</v>
      </c>
      <c r="V2706" t="s">
        <v>61274</v>
      </c>
      <c r="W2706" t="s">
        <v>61275</v>
      </c>
      <c r="X2706" t="s">
        <v>61276</v>
      </c>
      <c r="Y2706" t="s">
        <v>61277</v>
      </c>
    </row>
    <row r="2707" spans="1:25" x14ac:dyDescent="0.3">
      <c r="A2707">
        <v>135300</v>
      </c>
      <c r="B2707" t="s">
        <v>61278</v>
      </c>
      <c r="C2707" t="s">
        <v>61279</v>
      </c>
      <c r="D2707" t="s">
        <v>61280</v>
      </c>
      <c r="E2707" t="s">
        <v>61281</v>
      </c>
      <c r="F2707" t="s">
        <v>61282</v>
      </c>
      <c r="G2707" t="s">
        <v>61283</v>
      </c>
      <c r="H2707" t="s">
        <v>61284</v>
      </c>
      <c r="I2707" t="s">
        <v>61285</v>
      </c>
      <c r="J2707" t="s">
        <v>61286</v>
      </c>
      <c r="K2707" t="s">
        <v>61287</v>
      </c>
      <c r="L2707" t="s">
        <v>61288</v>
      </c>
      <c r="M2707" t="s">
        <v>61289</v>
      </c>
      <c r="N2707" t="s">
        <v>61290</v>
      </c>
      <c r="O2707">
        <f>-484.473989023734 -30.1308595392211 -611.217047671142</f>
        <v>-1125.821896234097</v>
      </c>
      <c r="P2707" t="s">
        <v>61291</v>
      </c>
      <c r="Q2707" t="s">
        <v>61292</v>
      </c>
      <c r="R2707" t="s">
        <v>61293</v>
      </c>
      <c r="S2707" t="s">
        <v>61294</v>
      </c>
      <c r="T2707" t="s">
        <v>61295</v>
      </c>
      <c r="U2707" t="s">
        <v>61296</v>
      </c>
      <c r="V2707" t="s">
        <v>61297</v>
      </c>
      <c r="W2707" t="s">
        <v>61298</v>
      </c>
      <c r="X2707" t="s">
        <v>61299</v>
      </c>
      <c r="Y2707" t="s">
        <v>61300</v>
      </c>
    </row>
    <row r="2708" spans="1:25" x14ac:dyDescent="0.3">
      <c r="A2708">
        <v>135350</v>
      </c>
      <c r="B2708" t="s">
        <v>61301</v>
      </c>
      <c r="C2708" t="s">
        <v>61302</v>
      </c>
      <c r="D2708" t="s">
        <v>61303</v>
      </c>
      <c r="E2708" t="s">
        <v>61304</v>
      </c>
      <c r="F2708" t="s">
        <v>61305</v>
      </c>
      <c r="G2708" t="s">
        <v>61306</v>
      </c>
      <c r="H2708" t="s">
        <v>61307</v>
      </c>
      <c r="I2708" t="s">
        <v>61308</v>
      </c>
      <c r="J2708" t="s">
        <v>61309</v>
      </c>
      <c r="K2708" t="s">
        <v>61310</v>
      </c>
      <c r="L2708" t="s">
        <v>61311</v>
      </c>
      <c r="M2708" t="s">
        <v>61312</v>
      </c>
      <c r="N2708" t="s">
        <v>61313</v>
      </c>
      <c r="O2708">
        <f>-484.171608000788 -29.9246209653013 -611.259772569633</f>
        <v>-1125.3560015357223</v>
      </c>
      <c r="P2708" t="s">
        <v>61314</v>
      </c>
      <c r="Q2708" t="s">
        <v>61315</v>
      </c>
      <c r="R2708" t="s">
        <v>61316</v>
      </c>
      <c r="S2708" t="s">
        <v>61317</v>
      </c>
      <c r="T2708" t="s">
        <v>61318</v>
      </c>
      <c r="U2708" t="s">
        <v>61319</v>
      </c>
      <c r="V2708" t="s">
        <v>61320</v>
      </c>
      <c r="W2708" t="s">
        <v>61321</v>
      </c>
      <c r="X2708" t="s">
        <v>61322</v>
      </c>
      <c r="Y2708" t="s">
        <v>61323</v>
      </c>
    </row>
    <row r="2709" spans="1:25" x14ac:dyDescent="0.3">
      <c r="A2709">
        <v>135400</v>
      </c>
      <c r="B2709" t="s">
        <v>61324</v>
      </c>
      <c r="C2709" t="s">
        <v>61325</v>
      </c>
      <c r="D2709" t="s">
        <v>61326</v>
      </c>
      <c r="E2709" t="s">
        <v>61327</v>
      </c>
      <c r="F2709" t="s">
        <v>61328</v>
      </c>
      <c r="G2709" t="s">
        <v>61329</v>
      </c>
      <c r="H2709" t="s">
        <v>61330</v>
      </c>
      <c r="I2709" t="s">
        <v>61331</v>
      </c>
      <c r="J2709" t="s">
        <v>61332</v>
      </c>
      <c r="K2709" t="s">
        <v>61333</v>
      </c>
      <c r="L2709" t="s">
        <v>61334</v>
      </c>
      <c r="M2709" t="s">
        <v>61335</v>
      </c>
      <c r="N2709" t="s">
        <v>61336</v>
      </c>
      <c r="O2709">
        <f>-484.147500181445 -29.7534985511631 -611.332725156813</f>
        <v>-1125.2337238894211</v>
      </c>
      <c r="P2709" t="s">
        <v>61337</v>
      </c>
      <c r="Q2709" t="s">
        <v>61338</v>
      </c>
      <c r="R2709" t="s">
        <v>61339</v>
      </c>
      <c r="S2709" t="s">
        <v>61340</v>
      </c>
      <c r="T2709" t="s">
        <v>61341</v>
      </c>
      <c r="U2709" t="s">
        <v>61342</v>
      </c>
      <c r="V2709" t="s">
        <v>61343</v>
      </c>
      <c r="W2709" t="s">
        <v>61344</v>
      </c>
      <c r="X2709" t="s">
        <v>61345</v>
      </c>
      <c r="Y2709" t="s">
        <v>61346</v>
      </c>
    </row>
    <row r="2710" spans="1:25" x14ac:dyDescent="0.3">
      <c r="A2710">
        <v>135450</v>
      </c>
      <c r="B2710" t="s">
        <v>61347</v>
      </c>
      <c r="C2710" t="s">
        <v>61348</v>
      </c>
      <c r="D2710" t="s">
        <v>61349</v>
      </c>
      <c r="E2710" t="s">
        <v>61350</v>
      </c>
      <c r="F2710" t="s">
        <v>61351</v>
      </c>
      <c r="G2710" t="s">
        <v>61352</v>
      </c>
      <c r="H2710" t="s">
        <v>61353</v>
      </c>
      <c r="I2710" t="s">
        <v>61354</v>
      </c>
      <c r="J2710" t="s">
        <v>61355</v>
      </c>
      <c r="K2710" t="s">
        <v>61356</v>
      </c>
      <c r="L2710" t="s">
        <v>61357</v>
      </c>
      <c r="M2710" t="s">
        <v>61358</v>
      </c>
      <c r="N2710" t="s">
        <v>61359</v>
      </c>
      <c r="O2710">
        <f>-484.261579421941 -29.5897901487024 -611.418873145922</f>
        <v>-1125.2702427165655</v>
      </c>
      <c r="P2710" t="s">
        <v>61360</v>
      </c>
      <c r="Q2710" t="s">
        <v>61361</v>
      </c>
      <c r="R2710" t="s">
        <v>61362</v>
      </c>
      <c r="S2710" t="s">
        <v>61363</v>
      </c>
      <c r="T2710" t="s">
        <v>61364</v>
      </c>
      <c r="U2710" t="s">
        <v>61365</v>
      </c>
      <c r="V2710" t="s">
        <v>61366</v>
      </c>
      <c r="W2710" t="s">
        <v>61367</v>
      </c>
      <c r="X2710" t="s">
        <v>61368</v>
      </c>
      <c r="Y2710" t="s">
        <v>61369</v>
      </c>
    </row>
    <row r="2711" spans="1:25" x14ac:dyDescent="0.3">
      <c r="A2711">
        <v>135500</v>
      </c>
      <c r="B2711" t="s">
        <v>61370</v>
      </c>
      <c r="C2711" t="s">
        <v>61371</v>
      </c>
      <c r="D2711" t="s">
        <v>61372</v>
      </c>
      <c r="E2711" t="s">
        <v>61373</v>
      </c>
      <c r="F2711" t="s">
        <v>61374</v>
      </c>
      <c r="G2711" t="s">
        <v>61375</v>
      </c>
      <c r="H2711" t="s">
        <v>61376</v>
      </c>
      <c r="I2711" t="s">
        <v>61377</v>
      </c>
      <c r="J2711" t="s">
        <v>61378</v>
      </c>
      <c r="K2711" t="s">
        <v>61379</v>
      </c>
      <c r="L2711" t="s">
        <v>61380</v>
      </c>
      <c r="M2711" t="s">
        <v>61381</v>
      </c>
      <c r="N2711" t="s">
        <v>61382</v>
      </c>
      <c r="O2711">
        <f>-484.659852405954 -29.5444544712846 -611.528366584811</f>
        <v>-1125.7326734620497</v>
      </c>
      <c r="P2711" t="s">
        <v>61383</v>
      </c>
      <c r="Q2711" t="s">
        <v>61384</v>
      </c>
      <c r="R2711" t="s">
        <v>61385</v>
      </c>
      <c r="S2711" t="s">
        <v>61386</v>
      </c>
      <c r="T2711" t="s">
        <v>61387</v>
      </c>
      <c r="U2711" t="s">
        <v>61388</v>
      </c>
      <c r="V2711" t="s">
        <v>61389</v>
      </c>
      <c r="W2711" t="s">
        <v>61390</v>
      </c>
      <c r="X2711" t="s">
        <v>61391</v>
      </c>
      <c r="Y2711" t="s">
        <v>61392</v>
      </c>
    </row>
    <row r="2712" spans="1:25" x14ac:dyDescent="0.3">
      <c r="A2712">
        <v>135550</v>
      </c>
      <c r="B2712" t="s">
        <v>61393</v>
      </c>
      <c r="C2712" t="s">
        <v>61394</v>
      </c>
      <c r="D2712" t="s">
        <v>61395</v>
      </c>
      <c r="E2712" t="s">
        <v>61396</v>
      </c>
      <c r="F2712" t="s">
        <v>61397</v>
      </c>
      <c r="G2712" t="s">
        <v>61398</v>
      </c>
      <c r="H2712" t="s">
        <v>61399</v>
      </c>
      <c r="I2712" t="s">
        <v>61400</v>
      </c>
      <c r="J2712" t="s">
        <v>61401</v>
      </c>
      <c r="K2712" t="s">
        <v>61402</v>
      </c>
      <c r="L2712" t="s">
        <v>61403</v>
      </c>
      <c r="M2712" t="s">
        <v>61404</v>
      </c>
      <c r="N2712" t="s">
        <v>61405</v>
      </c>
      <c r="O2712">
        <f>-485.945155190618 -29.2995365726028 -611.828242260196</f>
        <v>-1127.0729340234168</v>
      </c>
      <c r="P2712" t="s">
        <v>61406</v>
      </c>
      <c r="Q2712" t="s">
        <v>61407</v>
      </c>
      <c r="R2712" t="s">
        <v>61408</v>
      </c>
      <c r="S2712" t="s">
        <v>61409</v>
      </c>
      <c r="T2712" t="s">
        <v>61410</v>
      </c>
      <c r="U2712" t="s">
        <v>61411</v>
      </c>
      <c r="V2712" t="s">
        <v>61412</v>
      </c>
      <c r="W2712" t="s">
        <v>61413</v>
      </c>
      <c r="X2712" t="s">
        <v>61414</v>
      </c>
      <c r="Y2712" t="s">
        <v>61415</v>
      </c>
    </row>
    <row r="2713" spans="1:25" x14ac:dyDescent="0.3">
      <c r="A2713">
        <v>135600</v>
      </c>
      <c r="B2713" t="s">
        <v>61416</v>
      </c>
      <c r="C2713" t="s">
        <v>61417</v>
      </c>
      <c r="D2713" t="s">
        <v>61418</v>
      </c>
      <c r="E2713" t="s">
        <v>61419</v>
      </c>
      <c r="F2713" t="s">
        <v>61420</v>
      </c>
      <c r="G2713" t="s">
        <v>61421</v>
      </c>
      <c r="H2713" t="s">
        <v>61422</v>
      </c>
      <c r="I2713" t="s">
        <v>61423</v>
      </c>
      <c r="J2713" t="s">
        <v>61424</v>
      </c>
      <c r="K2713" t="s">
        <v>61425</v>
      </c>
      <c r="L2713" t="s">
        <v>61426</v>
      </c>
      <c r="M2713" t="s">
        <v>61427</v>
      </c>
      <c r="N2713" t="s">
        <v>61428</v>
      </c>
      <c r="O2713">
        <f>-486.896837830969 -29.1729243337979 -612.06712190624</f>
        <v>-1128.136884071007</v>
      </c>
      <c r="P2713" t="s">
        <v>61429</v>
      </c>
      <c r="Q2713" t="s">
        <v>61430</v>
      </c>
      <c r="R2713" t="s">
        <v>61431</v>
      </c>
      <c r="S2713" t="s">
        <v>61432</v>
      </c>
      <c r="T2713" t="s">
        <v>61433</v>
      </c>
      <c r="U2713" t="s">
        <v>61434</v>
      </c>
      <c r="V2713" t="s">
        <v>61435</v>
      </c>
      <c r="W2713" t="s">
        <v>61436</v>
      </c>
      <c r="X2713" t="s">
        <v>61437</v>
      </c>
      <c r="Y2713" t="s">
        <v>61438</v>
      </c>
    </row>
    <row r="2714" spans="1:25" x14ac:dyDescent="0.3">
      <c r="A2714">
        <v>135650</v>
      </c>
      <c r="B2714" t="s">
        <v>61439</v>
      </c>
      <c r="C2714" t="s">
        <v>61440</v>
      </c>
      <c r="D2714" t="s">
        <v>61441</v>
      </c>
      <c r="E2714" t="s">
        <v>61442</v>
      </c>
      <c r="F2714" t="s">
        <v>61443</v>
      </c>
      <c r="G2714" t="s">
        <v>61444</v>
      </c>
      <c r="H2714" t="s">
        <v>61445</v>
      </c>
      <c r="I2714" t="s">
        <v>61446</v>
      </c>
      <c r="J2714" t="s">
        <v>61447</v>
      </c>
      <c r="K2714" t="s">
        <v>61448</v>
      </c>
      <c r="L2714" t="s">
        <v>61449</v>
      </c>
      <c r="M2714" t="s">
        <v>61450</v>
      </c>
      <c r="N2714" t="s">
        <v>61451</v>
      </c>
      <c r="O2714">
        <f>-488.911012224413 -29.2090658804304 -612.476642226373</f>
        <v>-1130.5967203312164</v>
      </c>
      <c r="P2714" t="s">
        <v>61452</v>
      </c>
      <c r="Q2714" t="s">
        <v>61453</v>
      </c>
      <c r="R2714" t="s">
        <v>61454</v>
      </c>
      <c r="S2714" t="s">
        <v>61455</v>
      </c>
      <c r="T2714" t="s">
        <v>61456</v>
      </c>
      <c r="U2714" t="s">
        <v>61457</v>
      </c>
      <c r="V2714" t="s">
        <v>61458</v>
      </c>
      <c r="W2714" t="s">
        <v>61459</v>
      </c>
      <c r="X2714" t="s">
        <v>61460</v>
      </c>
      <c r="Y2714" t="s">
        <v>61461</v>
      </c>
    </row>
    <row r="2715" spans="1:25" x14ac:dyDescent="0.3">
      <c r="A2715">
        <v>135700</v>
      </c>
      <c r="B2715" t="s">
        <v>61462</v>
      </c>
      <c r="C2715" t="s">
        <v>61463</v>
      </c>
      <c r="D2715" t="s">
        <v>61464</v>
      </c>
      <c r="E2715" t="s">
        <v>61465</v>
      </c>
      <c r="F2715" t="s">
        <v>61466</v>
      </c>
      <c r="G2715" t="s">
        <v>61467</v>
      </c>
      <c r="H2715" t="s">
        <v>61468</v>
      </c>
      <c r="I2715" t="s">
        <v>61469</v>
      </c>
      <c r="J2715" t="s">
        <v>61470</v>
      </c>
      <c r="K2715" t="s">
        <v>61471</v>
      </c>
      <c r="L2715" t="s">
        <v>61472</v>
      </c>
      <c r="M2715" t="s">
        <v>61473</v>
      </c>
      <c r="N2715" t="s">
        <v>61474</v>
      </c>
      <c r="O2715">
        <f>-489.808498625283 -29.4868502129418 -612.555061324052</f>
        <v>-1131.8504101622766</v>
      </c>
      <c r="P2715" t="s">
        <v>61475</v>
      </c>
      <c r="Q2715" t="s">
        <v>61476</v>
      </c>
      <c r="R2715" t="s">
        <v>61477</v>
      </c>
      <c r="S2715" t="s">
        <v>61478</v>
      </c>
      <c r="T2715" t="s">
        <v>61479</v>
      </c>
      <c r="U2715" t="s">
        <v>61480</v>
      </c>
      <c r="V2715" t="s">
        <v>61481</v>
      </c>
      <c r="W2715" t="s">
        <v>61482</v>
      </c>
      <c r="X2715" t="s">
        <v>61483</v>
      </c>
      <c r="Y2715" t="s">
        <v>61484</v>
      </c>
    </row>
    <row r="2716" spans="1:25" x14ac:dyDescent="0.3">
      <c r="A2716">
        <v>135750</v>
      </c>
      <c r="B2716" t="s">
        <v>61485</v>
      </c>
      <c r="C2716" t="s">
        <v>61486</v>
      </c>
      <c r="D2716" t="s">
        <v>61487</v>
      </c>
      <c r="E2716" t="s">
        <v>61488</v>
      </c>
      <c r="F2716" t="s">
        <v>61489</v>
      </c>
      <c r="G2716" t="s">
        <v>61490</v>
      </c>
      <c r="H2716" t="s">
        <v>61491</v>
      </c>
      <c r="I2716" t="s">
        <v>61492</v>
      </c>
      <c r="J2716" t="s">
        <v>61493</v>
      </c>
      <c r="K2716" t="s">
        <v>61494</v>
      </c>
      <c r="L2716" t="s">
        <v>61495</v>
      </c>
      <c r="M2716" t="s">
        <v>61496</v>
      </c>
      <c r="N2716" t="s">
        <v>61497</v>
      </c>
      <c r="O2716">
        <f>-491.377353686853 -29.8932221491079 -612.429230624421</f>
        <v>-1133.699806460382</v>
      </c>
      <c r="P2716" t="s">
        <v>61498</v>
      </c>
      <c r="Q2716" t="s">
        <v>61499</v>
      </c>
      <c r="R2716" t="s">
        <v>61500</v>
      </c>
      <c r="S2716" t="s">
        <v>61501</v>
      </c>
      <c r="T2716" t="s">
        <v>61502</v>
      </c>
      <c r="U2716" t="s">
        <v>61503</v>
      </c>
      <c r="V2716" t="s">
        <v>61504</v>
      </c>
      <c r="W2716" t="s">
        <v>61505</v>
      </c>
      <c r="X2716" t="s">
        <v>61506</v>
      </c>
      <c r="Y2716" t="s">
        <v>61507</v>
      </c>
    </row>
    <row r="2717" spans="1:25" x14ac:dyDescent="0.3">
      <c r="A2717">
        <v>135800</v>
      </c>
      <c r="B2717" t="s">
        <v>61508</v>
      </c>
      <c r="C2717" t="s">
        <v>61509</v>
      </c>
      <c r="D2717" t="s">
        <v>61510</v>
      </c>
      <c r="E2717" t="s">
        <v>61511</v>
      </c>
      <c r="F2717" t="s">
        <v>61512</v>
      </c>
      <c r="G2717" t="s">
        <v>61513</v>
      </c>
      <c r="H2717" t="s">
        <v>61514</v>
      </c>
      <c r="I2717" t="s">
        <v>61515</v>
      </c>
      <c r="J2717" t="s">
        <v>61516</v>
      </c>
      <c r="K2717" t="s">
        <v>61517</v>
      </c>
      <c r="L2717" t="s">
        <v>61518</v>
      </c>
      <c r="M2717" t="s">
        <v>61519</v>
      </c>
      <c r="N2717" t="s">
        <v>61520</v>
      </c>
      <c r="O2717">
        <f>-492.273047251335 -30.250672161226 -612.305512633655</f>
        <v>-1134.829232046216</v>
      </c>
      <c r="P2717" t="s">
        <v>61521</v>
      </c>
      <c r="Q2717" t="s">
        <v>61522</v>
      </c>
      <c r="R2717" t="s">
        <v>61523</v>
      </c>
      <c r="S2717" t="s">
        <v>61524</v>
      </c>
      <c r="T2717" t="s">
        <v>61525</v>
      </c>
      <c r="U2717" t="s">
        <v>61526</v>
      </c>
      <c r="V2717" t="s">
        <v>61527</v>
      </c>
      <c r="W2717" t="s">
        <v>61528</v>
      </c>
      <c r="X2717" t="s">
        <v>61529</v>
      </c>
      <c r="Y2717" t="s">
        <v>61530</v>
      </c>
    </row>
    <row r="2718" spans="1:25" x14ac:dyDescent="0.3">
      <c r="A2718">
        <v>135850</v>
      </c>
      <c r="B2718" t="s">
        <v>61531</v>
      </c>
      <c r="C2718" t="s">
        <v>61532</v>
      </c>
      <c r="D2718" t="s">
        <v>61533</v>
      </c>
      <c r="E2718" t="s">
        <v>61534</v>
      </c>
      <c r="F2718" t="s">
        <v>61535</v>
      </c>
      <c r="G2718" t="s">
        <v>61536</v>
      </c>
      <c r="H2718" t="s">
        <v>61537</v>
      </c>
      <c r="I2718" t="s">
        <v>61538</v>
      </c>
      <c r="J2718" t="s">
        <v>61539</v>
      </c>
      <c r="K2718" t="s">
        <v>61540</v>
      </c>
      <c r="L2718" t="s">
        <v>61541</v>
      </c>
      <c r="M2718" t="s">
        <v>61542</v>
      </c>
      <c r="N2718" t="s">
        <v>61543</v>
      </c>
      <c r="O2718">
        <f>-494.208272439155 -30.887248958657 -612.021973723784</f>
        <v>-1137.117495121596</v>
      </c>
      <c r="P2718" t="s">
        <v>61544</v>
      </c>
      <c r="Q2718" t="s">
        <v>61545</v>
      </c>
      <c r="R2718" t="s">
        <v>61546</v>
      </c>
      <c r="S2718" t="s">
        <v>61547</v>
      </c>
      <c r="T2718" t="s">
        <v>61548</v>
      </c>
      <c r="U2718" t="s">
        <v>61549</v>
      </c>
      <c r="V2718" t="s">
        <v>61550</v>
      </c>
      <c r="W2718" t="s">
        <v>61551</v>
      </c>
      <c r="X2718" t="s">
        <v>61552</v>
      </c>
      <c r="Y2718" t="s">
        <v>61553</v>
      </c>
    </row>
    <row r="2719" spans="1:25" x14ac:dyDescent="0.3">
      <c r="A2719">
        <v>135900</v>
      </c>
      <c r="B2719" t="s">
        <v>61554</v>
      </c>
      <c r="C2719" t="s">
        <v>61555</v>
      </c>
      <c r="D2719" t="s">
        <v>61556</v>
      </c>
      <c r="E2719" t="s">
        <v>61557</v>
      </c>
      <c r="F2719" t="s">
        <v>61558</v>
      </c>
      <c r="G2719" t="s">
        <v>61559</v>
      </c>
      <c r="H2719" t="s">
        <v>61560</v>
      </c>
      <c r="I2719" t="s">
        <v>61561</v>
      </c>
      <c r="J2719" t="s">
        <v>61562</v>
      </c>
      <c r="K2719" t="s">
        <v>61563</v>
      </c>
      <c r="L2719" t="s">
        <v>61564</v>
      </c>
      <c r="M2719" t="s">
        <v>61565</v>
      </c>
      <c r="N2719" t="s">
        <v>61566</v>
      </c>
      <c r="O2719">
        <f>-495.197333213023 -31.0462247522607 -611.945778560845</f>
        <v>-1138.1893365261287</v>
      </c>
      <c r="P2719" t="s">
        <v>61567</v>
      </c>
      <c r="Q2719" t="s">
        <v>61568</v>
      </c>
      <c r="R2719" t="s">
        <v>61569</v>
      </c>
      <c r="S2719" t="s">
        <v>61570</v>
      </c>
      <c r="T2719" t="s">
        <v>61571</v>
      </c>
      <c r="U2719" t="s">
        <v>61572</v>
      </c>
      <c r="V2719" t="s">
        <v>61573</v>
      </c>
      <c r="W2719" t="s">
        <v>61574</v>
      </c>
      <c r="X2719" t="s">
        <v>61575</v>
      </c>
      <c r="Y2719" t="s">
        <v>61576</v>
      </c>
    </row>
    <row r="2720" spans="1:25" x14ac:dyDescent="0.3">
      <c r="A2720">
        <v>135950</v>
      </c>
      <c r="B2720" t="s">
        <v>61577</v>
      </c>
      <c r="C2720" t="s">
        <v>61578</v>
      </c>
      <c r="D2720" t="s">
        <v>61579</v>
      </c>
      <c r="E2720" t="s">
        <v>61580</v>
      </c>
      <c r="F2720" t="s">
        <v>61581</v>
      </c>
      <c r="G2720" t="s">
        <v>61582</v>
      </c>
      <c r="H2720" t="s">
        <v>61583</v>
      </c>
      <c r="I2720" t="s">
        <v>61584</v>
      </c>
      <c r="J2720" t="s">
        <v>61585</v>
      </c>
      <c r="K2720" t="s">
        <v>61586</v>
      </c>
      <c r="L2720" t="s">
        <v>61587</v>
      </c>
      <c r="M2720" t="s">
        <v>61588</v>
      </c>
      <c r="N2720" t="s">
        <v>61589</v>
      </c>
      <c r="O2720">
        <f>-497.240361263306 -31.6456011647476 -611.767755583265</f>
        <v>-1140.6537180113187</v>
      </c>
      <c r="P2720" t="s">
        <v>61590</v>
      </c>
      <c r="Q2720" t="s">
        <v>61591</v>
      </c>
      <c r="R2720" t="s">
        <v>61592</v>
      </c>
      <c r="S2720" t="s">
        <v>61593</v>
      </c>
      <c r="T2720" t="s">
        <v>61594</v>
      </c>
      <c r="U2720" t="s">
        <v>61595</v>
      </c>
      <c r="V2720" t="s">
        <v>61596</v>
      </c>
      <c r="W2720" t="s">
        <v>61597</v>
      </c>
      <c r="X2720" t="s">
        <v>61598</v>
      </c>
      <c r="Y2720" t="s">
        <v>61599</v>
      </c>
    </row>
    <row r="2721" spans="1:25" x14ac:dyDescent="0.3">
      <c r="A2721">
        <v>136000</v>
      </c>
      <c r="B2721" t="s">
        <v>61600</v>
      </c>
      <c r="C2721" t="s">
        <v>61601</v>
      </c>
      <c r="D2721" t="s">
        <v>61602</v>
      </c>
      <c r="E2721" t="s">
        <v>61603</v>
      </c>
      <c r="F2721" t="s">
        <v>61604</v>
      </c>
      <c r="G2721" t="s">
        <v>61605</v>
      </c>
      <c r="H2721" t="s">
        <v>61606</v>
      </c>
      <c r="I2721" t="s">
        <v>61607</v>
      </c>
      <c r="J2721" t="s">
        <v>61608</v>
      </c>
      <c r="K2721" t="s">
        <v>61609</v>
      </c>
      <c r="L2721" t="s">
        <v>61610</v>
      </c>
      <c r="M2721" t="s">
        <v>61611</v>
      </c>
      <c r="N2721" t="s">
        <v>61612</v>
      </c>
      <c r="O2721">
        <f>-498.252491291358 -31.8414132288533 -611.646969481948</f>
        <v>-1141.7408740021592</v>
      </c>
      <c r="P2721" t="s">
        <v>61613</v>
      </c>
      <c r="Q2721" t="s">
        <v>61614</v>
      </c>
      <c r="R2721" t="s">
        <v>61615</v>
      </c>
      <c r="S2721" t="s">
        <v>61616</v>
      </c>
      <c r="T2721" t="s">
        <v>61617</v>
      </c>
      <c r="U2721" t="s">
        <v>61618</v>
      </c>
      <c r="V2721" t="s">
        <v>61619</v>
      </c>
      <c r="W2721" t="s">
        <v>61620</v>
      </c>
      <c r="X2721" t="s">
        <v>61621</v>
      </c>
      <c r="Y2721" t="s">
        <v>61622</v>
      </c>
    </row>
    <row r="2722" spans="1:25" x14ac:dyDescent="0.3">
      <c r="A2722">
        <v>136050</v>
      </c>
      <c r="B2722" t="s">
        <v>61623</v>
      </c>
      <c r="C2722" t="s">
        <v>61624</v>
      </c>
      <c r="D2722" t="s">
        <v>61625</v>
      </c>
      <c r="E2722" t="s">
        <v>61626</v>
      </c>
      <c r="F2722" t="s">
        <v>61627</v>
      </c>
      <c r="G2722" t="s">
        <v>61628</v>
      </c>
      <c r="H2722" t="s">
        <v>61629</v>
      </c>
      <c r="I2722" t="s">
        <v>61630</v>
      </c>
      <c r="J2722" t="s">
        <v>61631</v>
      </c>
      <c r="K2722" t="s">
        <v>61632</v>
      </c>
      <c r="L2722" t="s">
        <v>61633</v>
      </c>
      <c r="M2722" t="s">
        <v>61634</v>
      </c>
      <c r="N2722" t="s">
        <v>61635</v>
      </c>
      <c r="O2722">
        <f>-500.079670041906 -32.2326940765406 -611.474482378726</f>
        <v>-1143.7868464971725</v>
      </c>
      <c r="P2722" t="s">
        <v>61636</v>
      </c>
      <c r="Q2722" t="s">
        <v>61637</v>
      </c>
      <c r="R2722" t="s">
        <v>61638</v>
      </c>
      <c r="S2722" t="s">
        <v>61639</v>
      </c>
      <c r="T2722" t="s">
        <v>61640</v>
      </c>
      <c r="U2722" t="s">
        <v>61641</v>
      </c>
      <c r="V2722" t="s">
        <v>61642</v>
      </c>
      <c r="W2722" t="s">
        <v>61643</v>
      </c>
      <c r="X2722" t="s">
        <v>61644</v>
      </c>
      <c r="Y2722" t="s">
        <v>61645</v>
      </c>
    </row>
    <row r="2723" spans="1:25" x14ac:dyDescent="0.3">
      <c r="A2723">
        <v>136100</v>
      </c>
      <c r="B2723" t="s">
        <v>61646</v>
      </c>
      <c r="C2723" t="s">
        <v>61647</v>
      </c>
      <c r="D2723" t="s">
        <v>61648</v>
      </c>
      <c r="E2723" t="s">
        <v>61649</v>
      </c>
      <c r="F2723" t="s">
        <v>61650</v>
      </c>
      <c r="G2723" t="s">
        <v>61651</v>
      </c>
      <c r="H2723" t="s">
        <v>61652</v>
      </c>
      <c r="I2723" t="s">
        <v>61653</v>
      </c>
      <c r="J2723" t="s">
        <v>61654</v>
      </c>
      <c r="K2723" t="s">
        <v>61655</v>
      </c>
      <c r="L2723" t="s">
        <v>61656</v>
      </c>
      <c r="M2723" t="s">
        <v>61657</v>
      </c>
      <c r="N2723" t="s">
        <v>61658</v>
      </c>
      <c r="O2723">
        <f>-500.948825157051 -32.3568232507143 -611.386588880808</f>
        <v>-1144.6922372885733</v>
      </c>
      <c r="P2723" t="s">
        <v>61659</v>
      </c>
      <c r="Q2723" t="s">
        <v>61660</v>
      </c>
      <c r="R2723" t="s">
        <v>61661</v>
      </c>
      <c r="S2723" t="s">
        <v>61662</v>
      </c>
      <c r="T2723" t="s">
        <v>61663</v>
      </c>
      <c r="U2723" t="s">
        <v>61664</v>
      </c>
      <c r="V2723" t="s">
        <v>61665</v>
      </c>
      <c r="W2723" t="s">
        <v>61666</v>
      </c>
      <c r="X2723" t="s">
        <v>61667</v>
      </c>
      <c r="Y2723" t="s">
        <v>61668</v>
      </c>
    </row>
    <row r="2724" spans="1:25" x14ac:dyDescent="0.3">
      <c r="A2724">
        <v>136150</v>
      </c>
      <c r="B2724" t="s">
        <v>61669</v>
      </c>
      <c r="C2724" t="s">
        <v>61670</v>
      </c>
      <c r="D2724" t="s">
        <v>61671</v>
      </c>
      <c r="E2724" t="s">
        <v>61672</v>
      </c>
      <c r="F2724" t="s">
        <v>61673</v>
      </c>
      <c r="G2724" t="s">
        <v>61674</v>
      </c>
      <c r="H2724" t="s">
        <v>61675</v>
      </c>
      <c r="I2724" t="s">
        <v>61676</v>
      </c>
      <c r="J2724" t="s">
        <v>61677</v>
      </c>
      <c r="K2724" t="s">
        <v>61678</v>
      </c>
      <c r="L2724" t="s">
        <v>61679</v>
      </c>
      <c r="M2724" t="s">
        <v>61680</v>
      </c>
      <c r="N2724" t="s">
        <v>61681</v>
      </c>
      <c r="O2724">
        <f>-502.494577629487 -32.4510585513478 -611.229354329342</f>
        <v>-1146.1749905101769</v>
      </c>
      <c r="P2724" t="s">
        <v>61682</v>
      </c>
      <c r="Q2724" t="s">
        <v>61683</v>
      </c>
      <c r="R2724" t="s">
        <v>61684</v>
      </c>
      <c r="S2724" t="s">
        <v>61685</v>
      </c>
      <c r="T2724" t="s">
        <v>61686</v>
      </c>
      <c r="U2724" t="s">
        <v>61687</v>
      </c>
      <c r="V2724" t="s">
        <v>61688</v>
      </c>
      <c r="W2724" t="s">
        <v>61689</v>
      </c>
      <c r="X2724" t="s">
        <v>61690</v>
      </c>
      <c r="Y2724" t="s">
        <v>61691</v>
      </c>
    </row>
    <row r="2725" spans="1:25" x14ac:dyDescent="0.3">
      <c r="A2725">
        <v>136200</v>
      </c>
      <c r="B2725" t="s">
        <v>61692</v>
      </c>
      <c r="C2725" t="s">
        <v>61693</v>
      </c>
      <c r="D2725" t="s">
        <v>61694</v>
      </c>
      <c r="E2725" t="s">
        <v>61695</v>
      </c>
      <c r="F2725" t="s">
        <v>61696</v>
      </c>
      <c r="G2725" t="s">
        <v>61697</v>
      </c>
      <c r="H2725" t="s">
        <v>61698</v>
      </c>
      <c r="I2725" t="s">
        <v>61699</v>
      </c>
      <c r="J2725" t="s">
        <v>61700</v>
      </c>
      <c r="K2725" t="s">
        <v>61701</v>
      </c>
      <c r="L2725" t="s">
        <v>61702</v>
      </c>
      <c r="M2725" t="s">
        <v>61703</v>
      </c>
      <c r="N2725" t="s">
        <v>61704</v>
      </c>
      <c r="O2725">
        <f>-503.23349836205 -32.3594610110486 -611.209802683943</f>
        <v>-1146.8027620570415</v>
      </c>
      <c r="P2725" t="s">
        <v>61705</v>
      </c>
      <c r="Q2725" t="s">
        <v>61706</v>
      </c>
      <c r="R2725" t="s">
        <v>61707</v>
      </c>
      <c r="S2725" t="s">
        <v>61708</v>
      </c>
      <c r="T2725" t="s">
        <v>61709</v>
      </c>
      <c r="U2725" t="s">
        <v>61710</v>
      </c>
      <c r="V2725" t="s">
        <v>61711</v>
      </c>
      <c r="W2725" t="s">
        <v>61712</v>
      </c>
      <c r="X2725" t="s">
        <v>61713</v>
      </c>
      <c r="Y2725" t="s">
        <v>61714</v>
      </c>
    </row>
    <row r="2726" spans="1:25" x14ac:dyDescent="0.3">
      <c r="A2726">
        <v>136250</v>
      </c>
      <c r="B2726" t="s">
        <v>61715</v>
      </c>
      <c r="C2726" t="s">
        <v>61716</v>
      </c>
      <c r="D2726" t="s">
        <v>61717</v>
      </c>
      <c r="E2726" t="s">
        <v>61718</v>
      </c>
      <c r="F2726" t="s">
        <v>61719</v>
      </c>
      <c r="G2726" t="s">
        <v>61720</v>
      </c>
      <c r="H2726" t="s">
        <v>61721</v>
      </c>
      <c r="I2726" t="s">
        <v>61722</v>
      </c>
      <c r="J2726" t="s">
        <v>61723</v>
      </c>
      <c r="K2726" t="s">
        <v>61724</v>
      </c>
      <c r="L2726" t="s">
        <v>61725</v>
      </c>
      <c r="M2726" t="s">
        <v>61726</v>
      </c>
      <c r="N2726" t="s">
        <v>61727</v>
      </c>
      <c r="O2726">
        <f>-504.604671330484 -32.1496702514692 -611.132923414188</f>
        <v>-1147.8872649961413</v>
      </c>
      <c r="P2726" t="s">
        <v>61728</v>
      </c>
      <c r="Q2726" t="s">
        <v>61729</v>
      </c>
      <c r="R2726" t="s">
        <v>61730</v>
      </c>
      <c r="S2726" t="s">
        <v>61731</v>
      </c>
      <c r="T2726" t="s">
        <v>61732</v>
      </c>
      <c r="U2726" t="s">
        <v>61733</v>
      </c>
      <c r="V2726" t="s">
        <v>61734</v>
      </c>
      <c r="W2726" t="s">
        <v>61735</v>
      </c>
      <c r="X2726" t="s">
        <v>61736</v>
      </c>
      <c r="Y2726" t="s">
        <v>61737</v>
      </c>
    </row>
    <row r="2727" spans="1:25" x14ac:dyDescent="0.3">
      <c r="A2727">
        <v>136300</v>
      </c>
      <c r="B2727" t="s">
        <v>61738</v>
      </c>
      <c r="C2727" t="s">
        <v>61739</v>
      </c>
      <c r="D2727" t="s">
        <v>61740</v>
      </c>
      <c r="E2727" t="s">
        <v>61741</v>
      </c>
      <c r="F2727" t="s">
        <v>61742</v>
      </c>
      <c r="G2727" t="s">
        <v>61743</v>
      </c>
      <c r="H2727" t="s">
        <v>61744</v>
      </c>
      <c r="I2727" t="s">
        <v>61745</v>
      </c>
      <c r="J2727" t="s">
        <v>61746</v>
      </c>
      <c r="K2727" t="s">
        <v>61747</v>
      </c>
      <c r="L2727" t="s">
        <v>61748</v>
      </c>
      <c r="M2727" t="s">
        <v>61749</v>
      </c>
      <c r="N2727" t="s">
        <v>61750</v>
      </c>
      <c r="O2727">
        <f>-505.26665711981 -32.0392641516289 -611.122506101629</f>
        <v>-1148.428427373068</v>
      </c>
      <c r="P2727" t="s">
        <v>61751</v>
      </c>
      <c r="Q2727" t="s">
        <v>61752</v>
      </c>
      <c r="R2727" t="s">
        <v>61753</v>
      </c>
      <c r="S2727" t="s">
        <v>61754</v>
      </c>
      <c r="T2727" t="s">
        <v>61755</v>
      </c>
      <c r="U2727" t="s">
        <v>61756</v>
      </c>
      <c r="V2727" t="s">
        <v>61757</v>
      </c>
      <c r="W2727" t="s">
        <v>61758</v>
      </c>
      <c r="X2727" t="s">
        <v>61759</v>
      </c>
      <c r="Y2727" t="s">
        <v>61760</v>
      </c>
    </row>
    <row r="2728" spans="1:25" x14ac:dyDescent="0.3">
      <c r="A2728">
        <v>136350</v>
      </c>
      <c r="B2728" t="s">
        <v>61761</v>
      </c>
      <c r="C2728" t="s">
        <v>61762</v>
      </c>
      <c r="D2728" t="s">
        <v>61763</v>
      </c>
      <c r="E2728" t="s">
        <v>61764</v>
      </c>
      <c r="F2728" t="s">
        <v>61765</v>
      </c>
      <c r="G2728" t="s">
        <v>61766</v>
      </c>
      <c r="H2728" t="s">
        <v>61767</v>
      </c>
      <c r="I2728" t="s">
        <v>61768</v>
      </c>
      <c r="J2728" t="s">
        <v>61769</v>
      </c>
      <c r="K2728" t="s">
        <v>61770</v>
      </c>
      <c r="L2728" t="s">
        <v>61771</v>
      </c>
      <c r="M2728" t="s">
        <v>61772</v>
      </c>
      <c r="N2728" t="s">
        <v>61773</v>
      </c>
      <c r="O2728">
        <f>-506.286520025704 -31.6971922583571 -611.13725061265</f>
        <v>-1149.120962896711</v>
      </c>
      <c r="P2728" t="s">
        <v>61774</v>
      </c>
      <c r="Q2728" t="s">
        <v>61775</v>
      </c>
      <c r="R2728" t="s">
        <v>61776</v>
      </c>
      <c r="S2728" t="s">
        <v>61777</v>
      </c>
      <c r="T2728" t="s">
        <v>61778</v>
      </c>
      <c r="U2728" t="s">
        <v>61779</v>
      </c>
      <c r="V2728" t="s">
        <v>61780</v>
      </c>
      <c r="W2728" t="s">
        <v>61781</v>
      </c>
      <c r="X2728" t="s">
        <v>61782</v>
      </c>
      <c r="Y2728" t="s">
        <v>61783</v>
      </c>
    </row>
    <row r="2729" spans="1:25" x14ac:dyDescent="0.3">
      <c r="A2729">
        <v>136400</v>
      </c>
      <c r="B2729" t="s">
        <v>61784</v>
      </c>
      <c r="C2729" t="s">
        <v>61785</v>
      </c>
      <c r="D2729" t="s">
        <v>61786</v>
      </c>
      <c r="E2729" t="s">
        <v>61787</v>
      </c>
      <c r="F2729" t="s">
        <v>61788</v>
      </c>
      <c r="G2729" t="s">
        <v>61789</v>
      </c>
      <c r="H2729" t="s">
        <v>61790</v>
      </c>
      <c r="I2729" t="s">
        <v>61791</v>
      </c>
      <c r="J2729" t="s">
        <v>61792</v>
      </c>
      <c r="K2729" t="s">
        <v>61793</v>
      </c>
      <c r="L2729" t="s">
        <v>61794</v>
      </c>
      <c r="M2729" t="s">
        <v>61795</v>
      </c>
      <c r="N2729" t="s">
        <v>61796</v>
      </c>
      <c r="O2729">
        <f>-506.629597212762 -31.4872218328449 -611.131732479734</f>
        <v>-1149.2485515253409</v>
      </c>
      <c r="P2729" t="s">
        <v>61797</v>
      </c>
      <c r="Q2729" t="s">
        <v>61798</v>
      </c>
      <c r="R2729" t="s">
        <v>61799</v>
      </c>
      <c r="S2729" t="s">
        <v>61800</v>
      </c>
      <c r="T2729" t="s">
        <v>61801</v>
      </c>
      <c r="U2729" t="s">
        <v>61802</v>
      </c>
      <c r="V2729" t="s">
        <v>61803</v>
      </c>
      <c r="W2729" t="s">
        <v>61804</v>
      </c>
      <c r="X2729" t="s">
        <v>61805</v>
      </c>
      <c r="Y2729" t="s">
        <v>61806</v>
      </c>
    </row>
    <row r="2730" spans="1:25" x14ac:dyDescent="0.3">
      <c r="A2730">
        <v>136450</v>
      </c>
      <c r="B2730" t="s">
        <v>61807</v>
      </c>
      <c r="C2730" t="s">
        <v>61808</v>
      </c>
      <c r="D2730" t="s">
        <v>61809</v>
      </c>
      <c r="E2730" t="s">
        <v>61810</v>
      </c>
      <c r="F2730" t="s">
        <v>61811</v>
      </c>
      <c r="G2730" t="s">
        <v>61812</v>
      </c>
      <c r="H2730" t="s">
        <v>61813</v>
      </c>
      <c r="I2730" t="s">
        <v>61814</v>
      </c>
      <c r="J2730" t="s">
        <v>61815</v>
      </c>
      <c r="K2730" t="s">
        <v>61816</v>
      </c>
      <c r="L2730" t="s">
        <v>61817</v>
      </c>
      <c r="M2730" t="s">
        <v>61818</v>
      </c>
      <c r="N2730" t="s">
        <v>61819</v>
      </c>
      <c r="O2730">
        <f>-506.777227996506 -31.3899532325152 -611.077265805256</f>
        <v>-1149.2444470342771</v>
      </c>
      <c r="P2730" t="s">
        <v>61820</v>
      </c>
      <c r="Q2730" t="s">
        <v>61821</v>
      </c>
      <c r="R2730" t="s">
        <v>61822</v>
      </c>
      <c r="S2730" t="s">
        <v>61823</v>
      </c>
      <c r="T2730" t="s">
        <v>61824</v>
      </c>
      <c r="U2730" t="s">
        <v>61825</v>
      </c>
      <c r="V2730" t="s">
        <v>61826</v>
      </c>
      <c r="W2730" t="s">
        <v>61827</v>
      </c>
      <c r="X2730" t="s">
        <v>61828</v>
      </c>
      <c r="Y2730" t="s">
        <v>61829</v>
      </c>
    </row>
    <row r="2731" spans="1:25" x14ac:dyDescent="0.3">
      <c r="A2731">
        <v>136500</v>
      </c>
      <c r="B2731" t="s">
        <v>61830</v>
      </c>
      <c r="C2731" t="s">
        <v>61831</v>
      </c>
      <c r="D2731" t="s">
        <v>61832</v>
      </c>
      <c r="E2731" t="s">
        <v>61833</v>
      </c>
      <c r="F2731" t="s">
        <v>61834</v>
      </c>
      <c r="G2731" t="s">
        <v>61835</v>
      </c>
      <c r="H2731" t="s">
        <v>61836</v>
      </c>
      <c r="I2731" t="s">
        <v>61837</v>
      </c>
      <c r="J2731" t="s">
        <v>61838</v>
      </c>
      <c r="K2731" t="s">
        <v>61839</v>
      </c>
      <c r="L2731" t="s">
        <v>61840</v>
      </c>
      <c r="M2731" t="s">
        <v>61841</v>
      </c>
      <c r="N2731" t="s">
        <v>61842</v>
      </c>
      <c r="O2731">
        <f>-507.175942016655 -31.0449244839238 -611.01298752508</f>
        <v>-1149.2338540256587</v>
      </c>
      <c r="P2731" t="s">
        <v>61843</v>
      </c>
      <c r="Q2731" t="s">
        <v>61844</v>
      </c>
      <c r="R2731" t="s">
        <v>61845</v>
      </c>
      <c r="S2731" t="s">
        <v>61846</v>
      </c>
      <c r="T2731" t="s">
        <v>61847</v>
      </c>
      <c r="U2731" t="s">
        <v>61848</v>
      </c>
      <c r="V2731" t="s">
        <v>61849</v>
      </c>
      <c r="W2731" t="s">
        <v>61850</v>
      </c>
      <c r="X2731" t="s">
        <v>61851</v>
      </c>
      <c r="Y2731" t="s">
        <v>61852</v>
      </c>
    </row>
    <row r="2732" spans="1:25" x14ac:dyDescent="0.3">
      <c r="A2732">
        <v>136550</v>
      </c>
      <c r="B2732" t="s">
        <v>61853</v>
      </c>
      <c r="C2732" t="s">
        <v>61854</v>
      </c>
      <c r="D2732" t="s">
        <v>61855</v>
      </c>
      <c r="E2732" t="s">
        <v>61856</v>
      </c>
      <c r="F2732" t="s">
        <v>61857</v>
      </c>
      <c r="G2732" t="s">
        <v>61858</v>
      </c>
      <c r="H2732" t="s">
        <v>61859</v>
      </c>
      <c r="I2732" t="s">
        <v>61860</v>
      </c>
      <c r="J2732" t="s">
        <v>61861</v>
      </c>
      <c r="K2732" t="s">
        <v>61862</v>
      </c>
      <c r="L2732" t="s">
        <v>61863</v>
      </c>
      <c r="M2732" t="s">
        <v>61864</v>
      </c>
      <c r="N2732" t="s">
        <v>61865</v>
      </c>
      <c r="O2732">
        <f>-507.525999472987 -30.8751328090079 -610.852907277794</f>
        <v>-1149.2540395597889</v>
      </c>
      <c r="P2732" t="s">
        <v>61866</v>
      </c>
      <c r="Q2732" t="s">
        <v>61867</v>
      </c>
      <c r="R2732" t="s">
        <v>61868</v>
      </c>
      <c r="S2732" t="s">
        <v>61869</v>
      </c>
      <c r="T2732" t="s">
        <v>61870</v>
      </c>
      <c r="U2732" t="s">
        <v>61871</v>
      </c>
      <c r="V2732" t="s">
        <v>61872</v>
      </c>
      <c r="W2732" t="s">
        <v>61873</v>
      </c>
      <c r="X2732" t="s">
        <v>61874</v>
      </c>
      <c r="Y2732" t="s">
        <v>61875</v>
      </c>
    </row>
    <row r="2733" spans="1:25" x14ac:dyDescent="0.3">
      <c r="A2733">
        <v>136600</v>
      </c>
      <c r="B2733" t="s">
        <v>61876</v>
      </c>
      <c r="C2733" t="s">
        <v>61877</v>
      </c>
      <c r="D2733" t="s">
        <v>61878</v>
      </c>
      <c r="E2733" t="s">
        <v>61879</v>
      </c>
      <c r="F2733" t="s">
        <v>61880</v>
      </c>
      <c r="G2733" t="s">
        <v>61881</v>
      </c>
      <c r="H2733" t="s">
        <v>61882</v>
      </c>
      <c r="I2733" t="s">
        <v>61883</v>
      </c>
      <c r="J2733" t="s">
        <v>61884</v>
      </c>
      <c r="K2733" t="s">
        <v>61885</v>
      </c>
      <c r="L2733" t="s">
        <v>61886</v>
      </c>
      <c r="M2733" t="s">
        <v>61887</v>
      </c>
      <c r="N2733" t="s">
        <v>61888</v>
      </c>
      <c r="O2733">
        <f>-507.603557818623 -30.7894782518804 -610.690275997021</f>
        <v>-1149.0833120675243</v>
      </c>
      <c r="P2733" t="s">
        <v>61889</v>
      </c>
      <c r="Q2733" t="s">
        <v>61890</v>
      </c>
      <c r="R2733" t="s">
        <v>61891</v>
      </c>
      <c r="S2733" t="s">
        <v>61892</v>
      </c>
      <c r="T2733" t="s">
        <v>61893</v>
      </c>
      <c r="U2733" t="s">
        <v>61894</v>
      </c>
      <c r="V2733" t="s">
        <v>61895</v>
      </c>
      <c r="W2733" t="s">
        <v>61896</v>
      </c>
      <c r="X2733" t="s">
        <v>61897</v>
      </c>
      <c r="Y2733" t="s">
        <v>61898</v>
      </c>
    </row>
    <row r="2734" spans="1:25" x14ac:dyDescent="0.3">
      <c r="A2734">
        <v>136650</v>
      </c>
      <c r="B2734" t="s">
        <v>61899</v>
      </c>
      <c r="C2734" t="s">
        <v>61900</v>
      </c>
      <c r="D2734" t="s">
        <v>61901</v>
      </c>
      <c r="E2734" t="s">
        <v>61902</v>
      </c>
      <c r="F2734" t="s">
        <v>61903</v>
      </c>
      <c r="G2734" t="s">
        <v>61904</v>
      </c>
      <c r="H2734" t="s">
        <v>61905</v>
      </c>
      <c r="I2734" t="s">
        <v>61906</v>
      </c>
      <c r="J2734" t="s">
        <v>61907</v>
      </c>
      <c r="K2734" t="s">
        <v>61908</v>
      </c>
      <c r="L2734" t="s">
        <v>61909</v>
      </c>
      <c r="M2734" t="s">
        <v>61910</v>
      </c>
      <c r="N2734" t="s">
        <v>61911</v>
      </c>
      <c r="O2734">
        <f>-507.421359348249 -30.575060543717 -610.407909004278</f>
        <v>-1148.4043288962439</v>
      </c>
      <c r="P2734" t="s">
        <v>61912</v>
      </c>
      <c r="Q2734" t="s">
        <v>61913</v>
      </c>
      <c r="R2734" t="s">
        <v>61914</v>
      </c>
      <c r="S2734" t="s">
        <v>61915</v>
      </c>
      <c r="T2734" t="s">
        <v>61916</v>
      </c>
      <c r="U2734" t="s">
        <v>61917</v>
      </c>
      <c r="V2734" t="s">
        <v>61918</v>
      </c>
      <c r="W2734" t="s">
        <v>61919</v>
      </c>
      <c r="X2734" t="s">
        <v>61920</v>
      </c>
      <c r="Y2734" t="s">
        <v>61921</v>
      </c>
    </row>
    <row r="2735" spans="1:25" x14ac:dyDescent="0.3">
      <c r="A2735">
        <v>136700</v>
      </c>
      <c r="B2735" t="s">
        <v>61922</v>
      </c>
      <c r="C2735" t="s">
        <v>61923</v>
      </c>
      <c r="D2735" t="s">
        <v>61924</v>
      </c>
      <c r="E2735" t="s">
        <v>61925</v>
      </c>
      <c r="F2735" t="s">
        <v>61926</v>
      </c>
      <c r="G2735" t="s">
        <v>61927</v>
      </c>
      <c r="H2735" t="s">
        <v>61928</v>
      </c>
      <c r="I2735" t="s">
        <v>61929</v>
      </c>
      <c r="J2735" t="s">
        <v>61930</v>
      </c>
      <c r="K2735" t="s">
        <v>61931</v>
      </c>
      <c r="L2735" t="s">
        <v>61932</v>
      </c>
      <c r="M2735" t="s">
        <v>61933</v>
      </c>
      <c r="N2735" t="s">
        <v>61934</v>
      </c>
      <c r="O2735">
        <f>-507.245473595532 -30.4932500465318 -610.244631897227</f>
        <v>-1147.9833555392909</v>
      </c>
      <c r="P2735" t="s">
        <v>61935</v>
      </c>
      <c r="Q2735" t="s">
        <v>61936</v>
      </c>
      <c r="R2735" t="s">
        <v>61937</v>
      </c>
      <c r="S2735" t="s">
        <v>61938</v>
      </c>
      <c r="T2735" t="s">
        <v>61939</v>
      </c>
      <c r="U2735" t="s">
        <v>61940</v>
      </c>
      <c r="V2735" t="s">
        <v>61941</v>
      </c>
      <c r="W2735" t="s">
        <v>61942</v>
      </c>
      <c r="X2735" t="s">
        <v>61943</v>
      </c>
      <c r="Y2735" t="s">
        <v>61944</v>
      </c>
    </row>
    <row r="2736" spans="1:25" x14ac:dyDescent="0.3">
      <c r="A2736">
        <v>136750</v>
      </c>
      <c r="B2736" t="s">
        <v>61945</v>
      </c>
      <c r="C2736" t="s">
        <v>61946</v>
      </c>
      <c r="D2736" t="s">
        <v>61947</v>
      </c>
      <c r="E2736" t="s">
        <v>61948</v>
      </c>
      <c r="F2736" t="s">
        <v>61949</v>
      </c>
      <c r="G2736" t="s">
        <v>61950</v>
      </c>
      <c r="H2736" t="s">
        <v>61951</v>
      </c>
      <c r="I2736" t="s">
        <v>61952</v>
      </c>
      <c r="J2736" t="s">
        <v>61953</v>
      </c>
      <c r="K2736" t="s">
        <v>61954</v>
      </c>
      <c r="L2736" t="s">
        <v>61955</v>
      </c>
      <c r="M2736" t="s">
        <v>61956</v>
      </c>
      <c r="N2736" t="s">
        <v>61957</v>
      </c>
      <c r="O2736">
        <f>-506.741665922676 -30.4943234539885 -609.807940432796</f>
        <v>-1147.0439298094607</v>
      </c>
      <c r="P2736" t="s">
        <v>61958</v>
      </c>
      <c r="Q2736" t="s">
        <v>61959</v>
      </c>
      <c r="R2736" t="s">
        <v>61960</v>
      </c>
      <c r="S2736" t="s">
        <v>61961</v>
      </c>
      <c r="T2736" t="s">
        <v>61962</v>
      </c>
      <c r="U2736" t="s">
        <v>61963</v>
      </c>
      <c r="V2736" t="s">
        <v>61964</v>
      </c>
      <c r="W2736" t="s">
        <v>61965</v>
      </c>
      <c r="X2736" t="s">
        <v>61966</v>
      </c>
      <c r="Y2736" t="s">
        <v>61967</v>
      </c>
    </row>
    <row r="2737" spans="1:25" x14ac:dyDescent="0.3">
      <c r="A2737">
        <v>136800</v>
      </c>
      <c r="B2737" t="s">
        <v>61968</v>
      </c>
      <c r="C2737" t="s">
        <v>61969</v>
      </c>
      <c r="D2737" t="s">
        <v>61970</v>
      </c>
      <c r="E2737" t="s">
        <v>61971</v>
      </c>
      <c r="F2737" t="s">
        <v>61972</v>
      </c>
      <c r="G2737" t="s">
        <v>61973</v>
      </c>
      <c r="H2737" t="s">
        <v>61974</v>
      </c>
      <c r="I2737" t="s">
        <v>61975</v>
      </c>
      <c r="J2737" t="s">
        <v>61976</v>
      </c>
      <c r="K2737" t="s">
        <v>61977</v>
      </c>
      <c r="L2737" t="s">
        <v>61978</v>
      </c>
      <c r="M2737" t="s">
        <v>61979</v>
      </c>
      <c r="N2737" t="s">
        <v>61980</v>
      </c>
      <c r="O2737">
        <f>-506.487042828802 -30.5733783361102 -609.551485111921</f>
        <v>-1146.6119062768332</v>
      </c>
      <c r="P2737" t="s">
        <v>61981</v>
      </c>
      <c r="Q2737" t="s">
        <v>61982</v>
      </c>
      <c r="R2737" t="s">
        <v>61983</v>
      </c>
      <c r="S2737" t="s">
        <v>61984</v>
      </c>
      <c r="T2737" t="s">
        <v>61985</v>
      </c>
      <c r="U2737" t="s">
        <v>61986</v>
      </c>
      <c r="V2737" t="s">
        <v>61987</v>
      </c>
      <c r="W2737" t="s">
        <v>61988</v>
      </c>
      <c r="X2737" t="s">
        <v>61989</v>
      </c>
      <c r="Y2737" t="s">
        <v>61990</v>
      </c>
    </row>
    <row r="2738" spans="1:25" x14ac:dyDescent="0.3">
      <c r="A2738">
        <v>136850</v>
      </c>
      <c r="B2738" t="s">
        <v>61991</v>
      </c>
      <c r="C2738" t="s">
        <v>61992</v>
      </c>
      <c r="D2738" t="s">
        <v>61993</v>
      </c>
      <c r="E2738" t="s">
        <v>61994</v>
      </c>
      <c r="F2738" t="s">
        <v>61995</v>
      </c>
      <c r="G2738" t="s">
        <v>61996</v>
      </c>
      <c r="H2738" t="s">
        <v>61997</v>
      </c>
      <c r="I2738" t="s">
        <v>61998</v>
      </c>
      <c r="J2738" t="s">
        <v>61999</v>
      </c>
      <c r="K2738" t="s">
        <v>62000</v>
      </c>
      <c r="L2738" t="s">
        <v>62001</v>
      </c>
      <c r="M2738" t="s">
        <v>62002</v>
      </c>
      <c r="N2738" t="s">
        <v>62003</v>
      </c>
      <c r="O2738">
        <f>-505.903219051844 -30.7857738356927 -609.097769030689</f>
        <v>-1145.7867619182257</v>
      </c>
      <c r="P2738" t="s">
        <v>62004</v>
      </c>
      <c r="Q2738" t="s">
        <v>62005</v>
      </c>
      <c r="R2738" t="s">
        <v>62006</v>
      </c>
      <c r="S2738" t="s">
        <v>62007</v>
      </c>
      <c r="T2738" t="s">
        <v>62008</v>
      </c>
      <c r="U2738" t="s">
        <v>62009</v>
      </c>
      <c r="V2738" t="s">
        <v>62010</v>
      </c>
      <c r="W2738" t="s">
        <v>62011</v>
      </c>
      <c r="X2738" t="s">
        <v>62012</v>
      </c>
      <c r="Y2738" t="s">
        <v>62013</v>
      </c>
    </row>
    <row r="2739" spans="1:25" x14ac:dyDescent="0.3">
      <c r="A2739">
        <v>136900</v>
      </c>
      <c r="B2739" t="s">
        <v>62014</v>
      </c>
      <c r="C2739" t="s">
        <v>62015</v>
      </c>
      <c r="D2739" t="s">
        <v>62016</v>
      </c>
      <c r="E2739" t="s">
        <v>62017</v>
      </c>
      <c r="F2739" t="s">
        <v>62018</v>
      </c>
      <c r="G2739" t="s">
        <v>62019</v>
      </c>
      <c r="H2739" t="s">
        <v>62020</v>
      </c>
      <c r="I2739" t="s">
        <v>62021</v>
      </c>
      <c r="J2739" t="s">
        <v>62022</v>
      </c>
      <c r="K2739" t="s">
        <v>62023</v>
      </c>
      <c r="L2739" t="s">
        <v>62024</v>
      </c>
      <c r="M2739" t="s">
        <v>62025</v>
      </c>
      <c r="N2739" t="s">
        <v>62026</v>
      </c>
      <c r="O2739">
        <f>-505.683704874572 -30.8189133464584 -608.90303147924</f>
        <v>-1145.4056497002703</v>
      </c>
      <c r="P2739" t="s">
        <v>62027</v>
      </c>
      <c r="Q2739" t="s">
        <v>62028</v>
      </c>
      <c r="R2739" t="s">
        <v>62029</v>
      </c>
      <c r="S2739" t="s">
        <v>62030</v>
      </c>
      <c r="T2739" t="s">
        <v>62031</v>
      </c>
      <c r="U2739" t="s">
        <v>62032</v>
      </c>
      <c r="V2739" t="s">
        <v>62033</v>
      </c>
      <c r="W2739" t="s">
        <v>62034</v>
      </c>
      <c r="X2739" t="s">
        <v>62035</v>
      </c>
      <c r="Y2739" t="s">
        <v>62036</v>
      </c>
    </row>
    <row r="2740" spans="1:25" x14ac:dyDescent="0.3">
      <c r="A2740">
        <v>136950</v>
      </c>
      <c r="B2740" t="s">
        <v>62037</v>
      </c>
      <c r="C2740" t="s">
        <v>62038</v>
      </c>
      <c r="D2740" t="s">
        <v>62039</v>
      </c>
      <c r="E2740" t="s">
        <v>62040</v>
      </c>
      <c r="F2740" t="s">
        <v>62041</v>
      </c>
      <c r="G2740" t="s">
        <v>62042</v>
      </c>
      <c r="H2740" t="s">
        <v>62043</v>
      </c>
      <c r="I2740" t="s">
        <v>62044</v>
      </c>
      <c r="J2740" t="s">
        <v>62045</v>
      </c>
      <c r="K2740" t="s">
        <v>62046</v>
      </c>
      <c r="L2740" t="s">
        <v>62047</v>
      </c>
      <c r="M2740" t="s">
        <v>62048</v>
      </c>
      <c r="N2740" t="s">
        <v>62049</v>
      </c>
      <c r="O2740">
        <f>-505.234544854791 -30.9495936599001 -608.611671506368</f>
        <v>-1144.795810021059</v>
      </c>
      <c r="P2740" t="s">
        <v>62050</v>
      </c>
      <c r="Q2740" t="s">
        <v>62051</v>
      </c>
      <c r="R2740" t="s">
        <v>62052</v>
      </c>
      <c r="S2740" t="s">
        <v>62053</v>
      </c>
      <c r="T2740" t="s">
        <v>62054</v>
      </c>
      <c r="U2740" t="s">
        <v>62055</v>
      </c>
      <c r="V2740" t="s">
        <v>62056</v>
      </c>
      <c r="W2740" t="s">
        <v>62057</v>
      </c>
      <c r="X2740" t="s">
        <v>62058</v>
      </c>
      <c r="Y2740" t="s">
        <v>62059</v>
      </c>
    </row>
    <row r="2741" spans="1:25" x14ac:dyDescent="0.3">
      <c r="A2741">
        <v>137000</v>
      </c>
      <c r="B2741" t="s">
        <v>62060</v>
      </c>
      <c r="C2741" t="s">
        <v>62061</v>
      </c>
      <c r="D2741" t="s">
        <v>62062</v>
      </c>
      <c r="E2741" t="s">
        <v>62063</v>
      </c>
      <c r="F2741" t="s">
        <v>62064</v>
      </c>
      <c r="G2741" t="s">
        <v>62065</v>
      </c>
      <c r="H2741" t="s">
        <v>62066</v>
      </c>
      <c r="I2741" t="s">
        <v>62067</v>
      </c>
      <c r="J2741" t="s">
        <v>62068</v>
      </c>
      <c r="K2741" t="s">
        <v>62069</v>
      </c>
      <c r="L2741" t="s">
        <v>62070</v>
      </c>
      <c r="M2741" t="s">
        <v>62071</v>
      </c>
      <c r="N2741" t="s">
        <v>62072</v>
      </c>
      <c r="O2741">
        <f>-505.050302682633 -30.7895349671348 -608.559704379431</f>
        <v>-1144.3995420291988</v>
      </c>
      <c r="P2741" t="s">
        <v>62073</v>
      </c>
      <c r="Q2741" t="s">
        <v>62074</v>
      </c>
      <c r="R2741" t="s">
        <v>62075</v>
      </c>
      <c r="S2741" t="s">
        <v>62076</v>
      </c>
      <c r="T2741" t="s">
        <v>62077</v>
      </c>
      <c r="U2741" t="s">
        <v>62078</v>
      </c>
      <c r="V2741" t="s">
        <v>62079</v>
      </c>
      <c r="W2741" t="s">
        <v>62080</v>
      </c>
      <c r="X2741" t="s">
        <v>62081</v>
      </c>
      <c r="Y2741" t="s">
        <v>62082</v>
      </c>
    </row>
    <row r="2742" spans="1:25" x14ac:dyDescent="0.3">
      <c r="A2742">
        <v>137050</v>
      </c>
      <c r="B2742" t="s">
        <v>62083</v>
      </c>
      <c r="C2742" t="s">
        <v>62084</v>
      </c>
      <c r="D2742" t="s">
        <v>62085</v>
      </c>
      <c r="E2742" t="s">
        <v>62086</v>
      </c>
      <c r="F2742" t="s">
        <v>62087</v>
      </c>
      <c r="G2742" t="s">
        <v>62088</v>
      </c>
      <c r="H2742" t="s">
        <v>62089</v>
      </c>
      <c r="I2742" t="s">
        <v>62090</v>
      </c>
      <c r="J2742" t="s">
        <v>62091</v>
      </c>
      <c r="K2742" t="s">
        <v>62092</v>
      </c>
      <c r="L2742" t="s">
        <v>62093</v>
      </c>
      <c r="M2742" t="s">
        <v>62094</v>
      </c>
      <c r="N2742" t="s">
        <v>62095</v>
      </c>
      <c r="O2742">
        <f>-504.806356678748 -30.8002986545655 -608.477429453275</f>
        <v>-1144.0840847865884</v>
      </c>
      <c r="P2742" t="s">
        <v>62096</v>
      </c>
      <c r="Q2742" t="s">
        <v>62097</v>
      </c>
      <c r="R2742" t="s">
        <v>62098</v>
      </c>
      <c r="S2742" t="s">
        <v>62099</v>
      </c>
      <c r="T2742" t="s">
        <v>62100</v>
      </c>
      <c r="U2742" t="s">
        <v>62101</v>
      </c>
      <c r="V2742" t="s">
        <v>62102</v>
      </c>
      <c r="W2742" t="s">
        <v>62103</v>
      </c>
      <c r="X2742" t="s">
        <v>62104</v>
      </c>
      <c r="Y2742" t="s">
        <v>62105</v>
      </c>
    </row>
    <row r="2743" spans="1:25" x14ac:dyDescent="0.3">
      <c r="A2743">
        <v>137100</v>
      </c>
      <c r="B2743" t="s">
        <v>62106</v>
      </c>
      <c r="C2743" t="s">
        <v>62107</v>
      </c>
      <c r="D2743" t="s">
        <v>62108</v>
      </c>
      <c r="E2743" t="s">
        <v>62109</v>
      </c>
      <c r="F2743" t="s">
        <v>62110</v>
      </c>
      <c r="G2743" t="s">
        <v>62111</v>
      </c>
      <c r="H2743" t="s">
        <v>62112</v>
      </c>
      <c r="I2743" t="s">
        <v>62113</v>
      </c>
      <c r="J2743" t="s">
        <v>62114</v>
      </c>
      <c r="K2743" t="s">
        <v>62115</v>
      </c>
      <c r="L2743" t="s">
        <v>62116</v>
      </c>
      <c r="M2743" t="s">
        <v>62117</v>
      </c>
      <c r="N2743" t="s">
        <v>62118</v>
      </c>
      <c r="O2743">
        <f>-504.544260760942 -30.7670940187591 -608.305348405869</f>
        <v>-1143.6167031855703</v>
      </c>
      <c r="P2743" t="s">
        <v>62119</v>
      </c>
      <c r="Q2743" t="s">
        <v>62120</v>
      </c>
      <c r="R2743" t="s">
        <v>62121</v>
      </c>
      <c r="S2743" t="s">
        <v>62122</v>
      </c>
      <c r="T2743" t="s">
        <v>62123</v>
      </c>
      <c r="U2743" t="s">
        <v>62124</v>
      </c>
      <c r="V2743" t="s">
        <v>62125</v>
      </c>
      <c r="W2743" t="s">
        <v>62126</v>
      </c>
      <c r="X2743" t="s">
        <v>62127</v>
      </c>
      <c r="Y2743" t="s">
        <v>62128</v>
      </c>
    </row>
    <row r="2744" spans="1:25" x14ac:dyDescent="0.3">
      <c r="A2744">
        <v>137150</v>
      </c>
      <c r="B2744" t="s">
        <v>62129</v>
      </c>
      <c r="C2744" t="s">
        <v>62130</v>
      </c>
      <c r="D2744" t="s">
        <v>62131</v>
      </c>
      <c r="E2744" t="s">
        <v>62132</v>
      </c>
      <c r="F2744" t="s">
        <v>62133</v>
      </c>
      <c r="G2744" t="s">
        <v>62134</v>
      </c>
      <c r="H2744" t="s">
        <v>62135</v>
      </c>
      <c r="I2744" t="s">
        <v>62136</v>
      </c>
      <c r="J2744" t="s">
        <v>62137</v>
      </c>
      <c r="K2744" t="s">
        <v>62138</v>
      </c>
      <c r="L2744" t="s">
        <v>62139</v>
      </c>
      <c r="M2744" t="s">
        <v>62140</v>
      </c>
      <c r="N2744" t="s">
        <v>62141</v>
      </c>
      <c r="O2744">
        <f>-503.981970911031 -30.898634989856 -608.033559647441</f>
        <v>-1142.9141655483281</v>
      </c>
      <c r="P2744" t="s">
        <v>62142</v>
      </c>
      <c r="Q2744" t="s">
        <v>62143</v>
      </c>
      <c r="R2744" t="s">
        <v>62144</v>
      </c>
      <c r="S2744" t="s">
        <v>62145</v>
      </c>
      <c r="T2744" t="s">
        <v>62146</v>
      </c>
      <c r="U2744" t="s">
        <v>62147</v>
      </c>
      <c r="V2744" t="s">
        <v>62148</v>
      </c>
      <c r="W2744" t="s">
        <v>62149</v>
      </c>
      <c r="X2744" t="s">
        <v>62150</v>
      </c>
      <c r="Y2744" t="s">
        <v>62151</v>
      </c>
    </row>
    <row r="2745" spans="1:25" x14ac:dyDescent="0.3">
      <c r="A2745">
        <v>137200</v>
      </c>
      <c r="B2745" t="s">
        <v>62152</v>
      </c>
      <c r="C2745" t="s">
        <v>62153</v>
      </c>
      <c r="D2745" t="s">
        <v>62154</v>
      </c>
      <c r="E2745" t="s">
        <v>62155</v>
      </c>
      <c r="F2745" t="s">
        <v>62156</v>
      </c>
      <c r="G2745" t="s">
        <v>62157</v>
      </c>
      <c r="H2745" t="s">
        <v>62158</v>
      </c>
      <c r="I2745" t="s">
        <v>62159</v>
      </c>
      <c r="J2745" t="s">
        <v>62160</v>
      </c>
      <c r="K2745" t="s">
        <v>62161</v>
      </c>
      <c r="L2745" t="s">
        <v>62162</v>
      </c>
      <c r="M2745" t="s">
        <v>62163</v>
      </c>
      <c r="N2745" t="s">
        <v>62164</v>
      </c>
      <c r="O2745">
        <f>-503.685051212537 -30.9418094304317 -607.888810332793</f>
        <v>-1142.5156709757616</v>
      </c>
      <c r="P2745" t="s">
        <v>62165</v>
      </c>
      <c r="Q2745" t="s">
        <v>62166</v>
      </c>
      <c r="R2745" t="s">
        <v>62167</v>
      </c>
      <c r="S2745" t="s">
        <v>62168</v>
      </c>
      <c r="T2745" t="s">
        <v>62169</v>
      </c>
      <c r="U2745" t="s">
        <v>62170</v>
      </c>
      <c r="V2745" t="s">
        <v>62171</v>
      </c>
      <c r="W2745" t="s">
        <v>62172</v>
      </c>
      <c r="X2745" t="s">
        <v>62173</v>
      </c>
      <c r="Y2745" t="s">
        <v>62174</v>
      </c>
    </row>
    <row r="2746" spans="1:25" x14ac:dyDescent="0.3">
      <c r="A2746">
        <v>137250</v>
      </c>
      <c r="B2746" t="s">
        <v>62175</v>
      </c>
      <c r="C2746" t="s">
        <v>62176</v>
      </c>
      <c r="D2746" t="s">
        <v>62177</v>
      </c>
      <c r="E2746" t="s">
        <v>62178</v>
      </c>
      <c r="F2746" t="s">
        <v>62179</v>
      </c>
      <c r="G2746" t="s">
        <v>62180</v>
      </c>
      <c r="H2746" t="s">
        <v>62181</v>
      </c>
      <c r="I2746" t="s">
        <v>62182</v>
      </c>
      <c r="J2746" t="s">
        <v>62183</v>
      </c>
      <c r="K2746" t="s">
        <v>62184</v>
      </c>
      <c r="L2746" t="s">
        <v>62185</v>
      </c>
      <c r="M2746" t="s">
        <v>62186</v>
      </c>
      <c r="N2746" t="s">
        <v>62187</v>
      </c>
      <c r="O2746">
        <f>-503.172270047565 -31.034765069945 -607.649344665395</f>
        <v>-1141.8563797829052</v>
      </c>
      <c r="P2746" t="s">
        <v>62188</v>
      </c>
      <c r="Q2746" t="s">
        <v>62189</v>
      </c>
      <c r="R2746" t="s">
        <v>62190</v>
      </c>
      <c r="S2746" t="s">
        <v>62191</v>
      </c>
      <c r="T2746" t="s">
        <v>62192</v>
      </c>
      <c r="U2746" t="s">
        <v>62193</v>
      </c>
      <c r="V2746" t="s">
        <v>62194</v>
      </c>
      <c r="W2746" t="s">
        <v>62195</v>
      </c>
      <c r="X2746" t="s">
        <v>62196</v>
      </c>
      <c r="Y2746" t="s">
        <v>62197</v>
      </c>
    </row>
    <row r="2747" spans="1:25" x14ac:dyDescent="0.3">
      <c r="A2747">
        <v>137300</v>
      </c>
      <c r="B2747" t="s">
        <v>62198</v>
      </c>
      <c r="C2747" t="s">
        <v>62199</v>
      </c>
      <c r="D2747" t="s">
        <v>62200</v>
      </c>
      <c r="E2747" t="s">
        <v>62201</v>
      </c>
      <c r="F2747" t="s">
        <v>62202</v>
      </c>
      <c r="G2747" t="s">
        <v>62203</v>
      </c>
      <c r="H2747" t="s">
        <v>62204</v>
      </c>
      <c r="I2747" t="s">
        <v>62205</v>
      </c>
      <c r="J2747" t="s">
        <v>62206</v>
      </c>
      <c r="K2747" t="s">
        <v>62207</v>
      </c>
      <c r="L2747" t="s">
        <v>62208</v>
      </c>
      <c r="M2747" t="s">
        <v>62209</v>
      </c>
      <c r="N2747" t="s">
        <v>62210</v>
      </c>
      <c r="O2747">
        <f>-503.088009796886 -31.1120618152759 -607.49889730613</f>
        <v>-1141.6989689182919</v>
      </c>
      <c r="P2747" t="s">
        <v>62211</v>
      </c>
      <c r="Q2747" t="s">
        <v>62212</v>
      </c>
      <c r="R2747" t="s">
        <v>62213</v>
      </c>
      <c r="S2747" t="s">
        <v>62214</v>
      </c>
      <c r="T2747" t="s">
        <v>62215</v>
      </c>
      <c r="U2747" t="s">
        <v>62216</v>
      </c>
      <c r="V2747" t="s">
        <v>62217</v>
      </c>
      <c r="W2747" t="s">
        <v>62218</v>
      </c>
      <c r="X2747" t="s">
        <v>62219</v>
      </c>
      <c r="Y2747" t="s">
        <v>62220</v>
      </c>
    </row>
    <row r="2748" spans="1:25" x14ac:dyDescent="0.3">
      <c r="A2748">
        <v>137350</v>
      </c>
      <c r="B2748" t="s">
        <v>62221</v>
      </c>
      <c r="C2748" t="s">
        <v>62222</v>
      </c>
      <c r="D2748" t="s">
        <v>62223</v>
      </c>
      <c r="E2748" t="s">
        <v>62224</v>
      </c>
      <c r="F2748" t="s">
        <v>62225</v>
      </c>
      <c r="G2748" t="s">
        <v>62226</v>
      </c>
      <c r="H2748" t="s">
        <v>62227</v>
      </c>
      <c r="I2748" t="s">
        <v>62228</v>
      </c>
      <c r="J2748" t="s">
        <v>62229</v>
      </c>
      <c r="K2748" t="s">
        <v>62230</v>
      </c>
      <c r="L2748" t="s">
        <v>62231</v>
      </c>
      <c r="M2748" t="s">
        <v>62232</v>
      </c>
      <c r="N2748" t="s">
        <v>62233</v>
      </c>
      <c r="O2748">
        <f>-503.128583133537 -31.279043015008 -607.211286897526</f>
        <v>-1141.6189130460709</v>
      </c>
      <c r="P2748" t="s">
        <v>62234</v>
      </c>
      <c r="Q2748" t="s">
        <v>62235</v>
      </c>
      <c r="R2748" t="s">
        <v>62236</v>
      </c>
      <c r="S2748" t="s">
        <v>62237</v>
      </c>
      <c r="T2748" t="s">
        <v>62238</v>
      </c>
      <c r="U2748" t="s">
        <v>62239</v>
      </c>
      <c r="V2748" t="s">
        <v>62240</v>
      </c>
      <c r="W2748" t="s">
        <v>62241</v>
      </c>
      <c r="X2748" t="s">
        <v>62242</v>
      </c>
      <c r="Y2748" t="s">
        <v>62243</v>
      </c>
    </row>
    <row r="2749" spans="1:25" x14ac:dyDescent="0.3">
      <c r="A2749">
        <v>137400</v>
      </c>
      <c r="B2749" t="s">
        <v>62244</v>
      </c>
      <c r="C2749" t="s">
        <v>62245</v>
      </c>
      <c r="D2749" t="s">
        <v>62246</v>
      </c>
      <c r="E2749" t="s">
        <v>62247</v>
      </c>
      <c r="F2749" t="s">
        <v>62248</v>
      </c>
      <c r="G2749" t="s">
        <v>62249</v>
      </c>
      <c r="H2749" t="s">
        <v>62250</v>
      </c>
      <c r="I2749" t="s">
        <v>62251</v>
      </c>
      <c r="J2749" t="s">
        <v>62252</v>
      </c>
      <c r="K2749" t="s">
        <v>62253</v>
      </c>
      <c r="L2749" t="s">
        <v>62254</v>
      </c>
      <c r="M2749" t="s">
        <v>62255</v>
      </c>
      <c r="N2749" t="s">
        <v>62256</v>
      </c>
      <c r="O2749">
        <f>-503.283866150348 -31.3995747312922 -607.106151000927</f>
        <v>-1141.789591882567</v>
      </c>
      <c r="P2749" t="s">
        <v>62257</v>
      </c>
      <c r="Q2749" t="s">
        <v>62258</v>
      </c>
      <c r="R2749" t="s">
        <v>62259</v>
      </c>
      <c r="S2749" t="s">
        <v>62260</v>
      </c>
      <c r="T2749" t="s">
        <v>62261</v>
      </c>
      <c r="U2749" t="s">
        <v>62262</v>
      </c>
      <c r="V2749" t="s">
        <v>62263</v>
      </c>
      <c r="W2749" t="s">
        <v>62264</v>
      </c>
      <c r="X2749" t="s">
        <v>62265</v>
      </c>
      <c r="Y2749" t="s">
        <v>62266</v>
      </c>
    </row>
    <row r="2750" spans="1:25" x14ac:dyDescent="0.3">
      <c r="A2750">
        <v>137450</v>
      </c>
      <c r="B2750" t="s">
        <v>62267</v>
      </c>
      <c r="C2750" t="s">
        <v>62268</v>
      </c>
      <c r="D2750" t="s">
        <v>62269</v>
      </c>
      <c r="E2750" t="s">
        <v>62270</v>
      </c>
      <c r="F2750" t="s">
        <v>62271</v>
      </c>
      <c r="G2750" t="s">
        <v>62272</v>
      </c>
      <c r="H2750" t="s">
        <v>62273</v>
      </c>
      <c r="I2750" t="s">
        <v>62274</v>
      </c>
      <c r="J2750" t="s">
        <v>62275</v>
      </c>
      <c r="K2750" t="s">
        <v>62276</v>
      </c>
      <c r="L2750" t="s">
        <v>62277</v>
      </c>
      <c r="M2750" t="s">
        <v>62278</v>
      </c>
      <c r="N2750" t="s">
        <v>62279</v>
      </c>
      <c r="O2750">
        <f>-503.967117731468 -31.5767201658161 -606.876108711621</f>
        <v>-1142.4199466089051</v>
      </c>
      <c r="P2750" t="s">
        <v>62280</v>
      </c>
      <c r="Q2750" t="s">
        <v>62281</v>
      </c>
      <c r="R2750" t="s">
        <v>62282</v>
      </c>
      <c r="S2750" t="s">
        <v>62283</v>
      </c>
      <c r="T2750" t="s">
        <v>62284</v>
      </c>
      <c r="U2750" t="s">
        <v>62285</v>
      </c>
      <c r="V2750" t="s">
        <v>62286</v>
      </c>
      <c r="W2750" t="s">
        <v>62287</v>
      </c>
      <c r="X2750" t="s">
        <v>62288</v>
      </c>
      <c r="Y2750" t="s">
        <v>62289</v>
      </c>
    </row>
    <row r="2751" spans="1:25" x14ac:dyDescent="0.3">
      <c r="A2751">
        <v>137500</v>
      </c>
      <c r="B2751" t="s">
        <v>62290</v>
      </c>
      <c r="C2751" t="s">
        <v>62291</v>
      </c>
      <c r="D2751" t="s">
        <v>62292</v>
      </c>
      <c r="E2751" t="s">
        <v>62293</v>
      </c>
      <c r="F2751" t="s">
        <v>62294</v>
      </c>
      <c r="G2751" t="s">
        <v>62295</v>
      </c>
      <c r="H2751" t="s">
        <v>62296</v>
      </c>
      <c r="I2751" t="s">
        <v>62297</v>
      </c>
      <c r="J2751" t="s">
        <v>62298</v>
      </c>
      <c r="K2751" t="s">
        <v>62299</v>
      </c>
      <c r="L2751" t="s">
        <v>62300</v>
      </c>
      <c r="M2751" t="s">
        <v>62301</v>
      </c>
      <c r="N2751" t="s">
        <v>62302</v>
      </c>
      <c r="O2751">
        <f>-504.344553712296 -31.7083644901429 -606.776745427529</f>
        <v>-1142.8296636299679</v>
      </c>
      <c r="P2751" t="s">
        <v>62303</v>
      </c>
      <c r="Q2751" t="s">
        <v>62304</v>
      </c>
      <c r="R2751" t="s">
        <v>62305</v>
      </c>
      <c r="S2751" t="s">
        <v>62306</v>
      </c>
      <c r="T2751" t="s">
        <v>62307</v>
      </c>
      <c r="U2751" t="s">
        <v>62308</v>
      </c>
      <c r="V2751" t="s">
        <v>62309</v>
      </c>
      <c r="W2751" t="s">
        <v>62310</v>
      </c>
      <c r="X2751" t="s">
        <v>62311</v>
      </c>
      <c r="Y2751" t="s">
        <v>62312</v>
      </c>
    </row>
    <row r="2752" spans="1:25" x14ac:dyDescent="0.3">
      <c r="A2752">
        <v>137550</v>
      </c>
      <c r="B2752" t="s">
        <v>62313</v>
      </c>
      <c r="C2752" t="s">
        <v>62314</v>
      </c>
      <c r="D2752" t="s">
        <v>62315</v>
      </c>
      <c r="E2752" t="s">
        <v>62316</v>
      </c>
      <c r="F2752" t="s">
        <v>62317</v>
      </c>
      <c r="G2752" t="s">
        <v>62318</v>
      </c>
      <c r="H2752" t="s">
        <v>62319</v>
      </c>
      <c r="I2752" t="s">
        <v>62320</v>
      </c>
      <c r="J2752" t="s">
        <v>62321</v>
      </c>
      <c r="K2752" t="s">
        <v>62322</v>
      </c>
      <c r="L2752" t="s">
        <v>62323</v>
      </c>
      <c r="M2752" t="s">
        <v>62324</v>
      </c>
      <c r="N2752" t="s">
        <v>62325</v>
      </c>
      <c r="O2752">
        <f>-505.02150498485 -32.1116816591677 -606.599315804687</f>
        <v>-1143.7325024487047</v>
      </c>
      <c r="P2752" t="s">
        <v>62326</v>
      </c>
      <c r="Q2752" t="s">
        <v>62327</v>
      </c>
      <c r="R2752" t="s">
        <v>62328</v>
      </c>
      <c r="S2752" t="s">
        <v>62329</v>
      </c>
      <c r="T2752" t="s">
        <v>62330</v>
      </c>
      <c r="U2752" t="s">
        <v>62331</v>
      </c>
      <c r="V2752" t="s">
        <v>62332</v>
      </c>
      <c r="W2752" t="s">
        <v>62333</v>
      </c>
      <c r="X2752" t="s">
        <v>62334</v>
      </c>
      <c r="Y2752" t="s">
        <v>62335</v>
      </c>
    </row>
    <row r="2753" spans="1:25" x14ac:dyDescent="0.3">
      <c r="A2753">
        <v>137600</v>
      </c>
      <c r="B2753" t="s">
        <v>62336</v>
      </c>
      <c r="C2753" t="s">
        <v>62337</v>
      </c>
      <c r="D2753" t="s">
        <v>62338</v>
      </c>
      <c r="E2753" t="s">
        <v>62339</v>
      </c>
      <c r="F2753" t="s">
        <v>62340</v>
      </c>
      <c r="G2753" t="s">
        <v>62341</v>
      </c>
      <c r="H2753" t="s">
        <v>62342</v>
      </c>
      <c r="I2753" t="s">
        <v>62343</v>
      </c>
      <c r="J2753" t="s">
        <v>62344</v>
      </c>
      <c r="K2753" t="s">
        <v>62345</v>
      </c>
      <c r="L2753" t="s">
        <v>62346</v>
      </c>
      <c r="M2753" t="s">
        <v>62347</v>
      </c>
      <c r="N2753" t="s">
        <v>62348</v>
      </c>
      <c r="O2753">
        <f>-505.256486946347 -32.1089391176006 -606.593859889547</f>
        <v>-1143.9592859534946</v>
      </c>
      <c r="P2753" t="s">
        <v>62349</v>
      </c>
      <c r="Q2753" t="s">
        <v>62350</v>
      </c>
      <c r="R2753" t="s">
        <v>62351</v>
      </c>
      <c r="S2753" t="s">
        <v>62352</v>
      </c>
      <c r="T2753" t="s">
        <v>62353</v>
      </c>
      <c r="U2753" t="s">
        <v>62354</v>
      </c>
      <c r="V2753" t="s">
        <v>62355</v>
      </c>
      <c r="W2753" t="s">
        <v>62356</v>
      </c>
      <c r="X2753" t="s">
        <v>62357</v>
      </c>
      <c r="Y2753" t="s">
        <v>62358</v>
      </c>
    </row>
    <row r="2754" spans="1:25" x14ac:dyDescent="0.3">
      <c r="A2754">
        <v>137650</v>
      </c>
      <c r="B2754" t="s">
        <v>62359</v>
      </c>
      <c r="C2754" t="s">
        <v>62360</v>
      </c>
      <c r="D2754" t="s">
        <v>62361</v>
      </c>
      <c r="E2754" t="s">
        <v>62362</v>
      </c>
      <c r="F2754" t="s">
        <v>62363</v>
      </c>
      <c r="G2754" t="s">
        <v>62364</v>
      </c>
      <c r="H2754" t="s">
        <v>62365</v>
      </c>
      <c r="I2754" t="s">
        <v>62366</v>
      </c>
      <c r="J2754" t="s">
        <v>62367</v>
      </c>
      <c r="K2754" t="s">
        <v>62368</v>
      </c>
      <c r="L2754" t="s">
        <v>62369</v>
      </c>
      <c r="M2754" t="s">
        <v>62370</v>
      </c>
      <c r="N2754" t="s">
        <v>62371</v>
      </c>
      <c r="O2754">
        <f>-505.895952879706 -32.4030425244778 -606.616629187626</f>
        <v>-1144.9156245918098</v>
      </c>
      <c r="P2754" t="s">
        <v>62372</v>
      </c>
      <c r="Q2754" t="s">
        <v>62373</v>
      </c>
      <c r="R2754" t="s">
        <v>62374</v>
      </c>
      <c r="S2754" t="s">
        <v>62375</v>
      </c>
      <c r="T2754" t="s">
        <v>62376</v>
      </c>
      <c r="U2754" t="s">
        <v>62377</v>
      </c>
      <c r="V2754" t="s">
        <v>62378</v>
      </c>
      <c r="W2754" t="s">
        <v>62379</v>
      </c>
      <c r="X2754" t="s">
        <v>62380</v>
      </c>
      <c r="Y2754" t="s">
        <v>62381</v>
      </c>
    </row>
    <row r="2755" spans="1:25" x14ac:dyDescent="0.3">
      <c r="A2755">
        <v>137700</v>
      </c>
      <c r="B2755" t="s">
        <v>62382</v>
      </c>
      <c r="C2755" t="s">
        <v>62383</v>
      </c>
      <c r="D2755" t="s">
        <v>62384</v>
      </c>
      <c r="E2755" t="s">
        <v>62385</v>
      </c>
      <c r="F2755" t="s">
        <v>62386</v>
      </c>
      <c r="G2755" t="s">
        <v>62387</v>
      </c>
      <c r="H2755" t="s">
        <v>62388</v>
      </c>
      <c r="I2755" t="s">
        <v>62389</v>
      </c>
      <c r="J2755" t="s">
        <v>62390</v>
      </c>
      <c r="K2755" t="s">
        <v>62391</v>
      </c>
      <c r="L2755" t="s">
        <v>62392</v>
      </c>
      <c r="M2755" t="s">
        <v>62393</v>
      </c>
      <c r="N2755" t="s">
        <v>62394</v>
      </c>
      <c r="O2755">
        <f>-506.389081440338 -32.5236602122584 -606.635795842694</f>
        <v>-1145.5485374952905</v>
      </c>
      <c r="P2755" t="s">
        <v>62395</v>
      </c>
      <c r="Q2755" t="s">
        <v>62396</v>
      </c>
      <c r="R2755" t="s">
        <v>62397</v>
      </c>
      <c r="S2755" t="s">
        <v>62398</v>
      </c>
      <c r="T2755" t="s">
        <v>62399</v>
      </c>
      <c r="U2755" t="s">
        <v>62400</v>
      </c>
      <c r="V2755" t="s">
        <v>62401</v>
      </c>
      <c r="W2755" t="s">
        <v>62402</v>
      </c>
      <c r="X2755" t="s">
        <v>62403</v>
      </c>
      <c r="Y2755" t="s">
        <v>62404</v>
      </c>
    </row>
    <row r="2756" spans="1:25" x14ac:dyDescent="0.3">
      <c r="A2756">
        <v>137750</v>
      </c>
      <c r="B2756" t="s">
        <v>62405</v>
      </c>
      <c r="C2756" t="s">
        <v>62406</v>
      </c>
      <c r="D2756" t="s">
        <v>62407</v>
      </c>
      <c r="E2756" t="s">
        <v>62408</v>
      </c>
      <c r="F2756" t="s">
        <v>62409</v>
      </c>
      <c r="G2756" t="s">
        <v>62410</v>
      </c>
      <c r="H2756" t="s">
        <v>62411</v>
      </c>
      <c r="I2756" t="s">
        <v>62412</v>
      </c>
      <c r="J2756" t="s">
        <v>62413</v>
      </c>
      <c r="K2756" t="s">
        <v>62414</v>
      </c>
      <c r="L2756" t="s">
        <v>62415</v>
      </c>
      <c r="M2756" t="s">
        <v>62416</v>
      </c>
      <c r="N2756" t="s">
        <v>62417</v>
      </c>
      <c r="O2756">
        <f>-507.258195176589 -32.8021835097604 -606.638092000537</f>
        <v>-1146.6984706868864</v>
      </c>
      <c r="P2756" t="s">
        <v>62418</v>
      </c>
      <c r="Q2756" t="s">
        <v>62419</v>
      </c>
      <c r="R2756" t="s">
        <v>62420</v>
      </c>
      <c r="S2756" t="s">
        <v>62421</v>
      </c>
      <c r="T2756" t="s">
        <v>62422</v>
      </c>
      <c r="U2756" t="s">
        <v>62423</v>
      </c>
      <c r="V2756" t="s">
        <v>62424</v>
      </c>
      <c r="W2756" t="s">
        <v>62425</v>
      </c>
      <c r="X2756" t="s">
        <v>62426</v>
      </c>
      <c r="Y2756" t="s">
        <v>62427</v>
      </c>
    </row>
    <row r="2757" spans="1:25" x14ac:dyDescent="0.3">
      <c r="A2757">
        <v>137800</v>
      </c>
      <c r="B2757" t="s">
        <v>62428</v>
      </c>
      <c r="C2757" t="s">
        <v>62429</v>
      </c>
      <c r="D2757" t="s">
        <v>62430</v>
      </c>
      <c r="E2757" t="s">
        <v>62431</v>
      </c>
      <c r="F2757" t="s">
        <v>62432</v>
      </c>
      <c r="G2757" t="s">
        <v>62433</v>
      </c>
      <c r="H2757" t="s">
        <v>62434</v>
      </c>
      <c r="I2757" t="s">
        <v>62435</v>
      </c>
      <c r="J2757" t="s">
        <v>62436</v>
      </c>
      <c r="K2757" t="s">
        <v>62437</v>
      </c>
      <c r="L2757" t="s">
        <v>62438</v>
      </c>
      <c r="M2757" t="s">
        <v>62439</v>
      </c>
      <c r="N2757" t="s">
        <v>62440</v>
      </c>
      <c r="O2757">
        <f>-507.625022574768 -32.9331615566939 -606.617189432482</f>
        <v>-1147.175373563944</v>
      </c>
      <c r="P2757" t="s">
        <v>62441</v>
      </c>
      <c r="Q2757" t="s">
        <v>62442</v>
      </c>
      <c r="R2757" t="s">
        <v>62443</v>
      </c>
      <c r="S2757" t="s">
        <v>62444</v>
      </c>
      <c r="T2757" t="s">
        <v>62445</v>
      </c>
      <c r="U2757" t="s">
        <v>62446</v>
      </c>
      <c r="V2757" t="s">
        <v>62447</v>
      </c>
      <c r="W2757" t="s">
        <v>62448</v>
      </c>
      <c r="X2757" t="s">
        <v>62449</v>
      </c>
      <c r="Y2757" t="s">
        <v>62450</v>
      </c>
    </row>
    <row r="2758" spans="1:25" x14ac:dyDescent="0.3">
      <c r="A2758">
        <v>137850</v>
      </c>
      <c r="B2758" t="s">
        <v>62451</v>
      </c>
      <c r="C2758" t="s">
        <v>62452</v>
      </c>
      <c r="D2758" t="s">
        <v>62453</v>
      </c>
      <c r="E2758" t="s">
        <v>62454</v>
      </c>
      <c r="F2758" t="s">
        <v>62455</v>
      </c>
      <c r="G2758" t="s">
        <v>62456</v>
      </c>
      <c r="H2758" t="s">
        <v>62457</v>
      </c>
      <c r="I2758" t="s">
        <v>62458</v>
      </c>
      <c r="J2758" t="s">
        <v>62459</v>
      </c>
      <c r="K2758" t="s">
        <v>62460</v>
      </c>
      <c r="L2758" t="s">
        <v>62461</v>
      </c>
      <c r="M2758" t="s">
        <v>62462</v>
      </c>
      <c r="N2758" t="s">
        <v>62463</v>
      </c>
      <c r="O2758">
        <f>-507.921329310456 -33.0382848419999 -606.631393666601</f>
        <v>-1147.5910078190568</v>
      </c>
      <c r="P2758" t="s">
        <v>62464</v>
      </c>
      <c r="Q2758" t="s">
        <v>62465</v>
      </c>
      <c r="R2758" t="s">
        <v>62466</v>
      </c>
      <c r="S2758" t="s">
        <v>62467</v>
      </c>
      <c r="T2758" t="s">
        <v>62468</v>
      </c>
      <c r="U2758" t="s">
        <v>62469</v>
      </c>
      <c r="V2758" t="s">
        <v>62470</v>
      </c>
      <c r="W2758" t="s">
        <v>62471</v>
      </c>
      <c r="X2758" t="s">
        <v>62472</v>
      </c>
      <c r="Y2758" t="s">
        <v>62473</v>
      </c>
    </row>
    <row r="2759" spans="1:25" x14ac:dyDescent="0.3">
      <c r="A2759">
        <v>137900</v>
      </c>
      <c r="B2759" t="s">
        <v>62474</v>
      </c>
      <c r="C2759" t="s">
        <v>62475</v>
      </c>
      <c r="D2759" t="s">
        <v>62476</v>
      </c>
      <c r="E2759" t="s">
        <v>62477</v>
      </c>
      <c r="F2759" t="s">
        <v>62478</v>
      </c>
      <c r="G2759" t="s">
        <v>62479</v>
      </c>
      <c r="H2759" t="s">
        <v>62480</v>
      </c>
      <c r="I2759" t="s">
        <v>62481</v>
      </c>
      <c r="J2759" t="s">
        <v>62482</v>
      </c>
      <c r="K2759" t="s">
        <v>62483</v>
      </c>
      <c r="L2759" t="s">
        <v>62484</v>
      </c>
      <c r="M2759" t="s">
        <v>62485</v>
      </c>
      <c r="N2759" t="s">
        <v>62486</v>
      </c>
      <c r="O2759">
        <f>-508.276989310805 -33.2870042230779 -606.657612539775</f>
        <v>-1148.2216060736578</v>
      </c>
      <c r="P2759" t="s">
        <v>62487</v>
      </c>
      <c r="Q2759" t="s">
        <v>62488</v>
      </c>
      <c r="R2759" t="s">
        <v>62489</v>
      </c>
      <c r="S2759" t="s">
        <v>62490</v>
      </c>
      <c r="T2759" t="s">
        <v>62491</v>
      </c>
      <c r="U2759" t="s">
        <v>62492</v>
      </c>
      <c r="V2759" t="s">
        <v>62493</v>
      </c>
      <c r="W2759" t="s">
        <v>62494</v>
      </c>
      <c r="X2759" t="s">
        <v>62495</v>
      </c>
      <c r="Y2759" t="s">
        <v>62496</v>
      </c>
    </row>
    <row r="2760" spans="1:25" x14ac:dyDescent="0.3">
      <c r="A2760">
        <v>137950</v>
      </c>
      <c r="B2760" t="s">
        <v>62497</v>
      </c>
      <c r="C2760" t="s">
        <v>62498</v>
      </c>
      <c r="D2760" t="s">
        <v>62499</v>
      </c>
      <c r="E2760" t="s">
        <v>62500</v>
      </c>
      <c r="F2760" t="s">
        <v>62501</v>
      </c>
      <c r="G2760" t="s">
        <v>62502</v>
      </c>
      <c r="H2760" t="s">
        <v>62503</v>
      </c>
      <c r="I2760" t="s">
        <v>62504</v>
      </c>
      <c r="J2760" t="s">
        <v>62505</v>
      </c>
      <c r="K2760" t="s">
        <v>62506</v>
      </c>
      <c r="L2760" t="s">
        <v>62507</v>
      </c>
      <c r="M2760" t="s">
        <v>62508</v>
      </c>
      <c r="N2760" t="s">
        <v>62509</v>
      </c>
      <c r="O2760">
        <f>-508.312425732382 -33.4441837403558 -606.686992291238</f>
        <v>-1148.4436017639757</v>
      </c>
      <c r="P2760" t="s">
        <v>62510</v>
      </c>
      <c r="Q2760" t="s">
        <v>62511</v>
      </c>
      <c r="R2760" t="s">
        <v>62512</v>
      </c>
      <c r="S2760" t="s">
        <v>62513</v>
      </c>
      <c r="T2760" t="s">
        <v>62514</v>
      </c>
      <c r="U2760" t="s">
        <v>62515</v>
      </c>
      <c r="V2760" t="s">
        <v>62516</v>
      </c>
      <c r="W2760" t="s">
        <v>62517</v>
      </c>
      <c r="X2760" t="s">
        <v>62518</v>
      </c>
      <c r="Y2760" t="s">
        <v>62519</v>
      </c>
    </row>
    <row r="2761" spans="1:25" x14ac:dyDescent="0.3">
      <c r="A2761">
        <v>138000</v>
      </c>
      <c r="B2761" t="s">
        <v>62520</v>
      </c>
      <c r="C2761" t="s">
        <v>62521</v>
      </c>
      <c r="D2761" t="s">
        <v>62522</v>
      </c>
      <c r="E2761" t="s">
        <v>62523</v>
      </c>
      <c r="F2761" t="s">
        <v>62524</v>
      </c>
      <c r="G2761" t="s">
        <v>62525</v>
      </c>
      <c r="H2761" t="s">
        <v>62526</v>
      </c>
      <c r="I2761" t="s">
        <v>62527</v>
      </c>
      <c r="J2761" t="s">
        <v>62528</v>
      </c>
      <c r="K2761" t="s">
        <v>62529</v>
      </c>
      <c r="L2761" t="s">
        <v>62530</v>
      </c>
      <c r="M2761" t="s">
        <v>62531</v>
      </c>
      <c r="N2761" t="s">
        <v>62532</v>
      </c>
      <c r="O2761">
        <f>-508.254678860356 -33.5117143956581 -606.720839175263</f>
        <v>-1148.4872324312771</v>
      </c>
      <c r="P2761" t="s">
        <v>62533</v>
      </c>
      <c r="Q2761" t="s">
        <v>62534</v>
      </c>
      <c r="R2761" t="s">
        <v>62535</v>
      </c>
      <c r="S2761" t="s">
        <v>62536</v>
      </c>
      <c r="T2761" t="s">
        <v>62537</v>
      </c>
      <c r="U2761" t="s">
        <v>62538</v>
      </c>
      <c r="V2761" t="s">
        <v>62539</v>
      </c>
      <c r="W2761" t="s">
        <v>62540</v>
      </c>
      <c r="X2761" t="s">
        <v>62541</v>
      </c>
      <c r="Y2761" t="s">
        <v>62542</v>
      </c>
    </row>
    <row r="2762" spans="1:25" x14ac:dyDescent="0.3">
      <c r="A2762">
        <v>138050</v>
      </c>
      <c r="B2762" t="s">
        <v>62543</v>
      </c>
      <c r="C2762" t="s">
        <v>62544</v>
      </c>
      <c r="D2762" t="s">
        <v>62545</v>
      </c>
      <c r="E2762" t="s">
        <v>62546</v>
      </c>
      <c r="F2762" t="s">
        <v>62547</v>
      </c>
      <c r="G2762" t="s">
        <v>62548</v>
      </c>
      <c r="H2762" t="s">
        <v>62549</v>
      </c>
      <c r="I2762" t="s">
        <v>62550</v>
      </c>
      <c r="J2762" t="s">
        <v>62551</v>
      </c>
      <c r="K2762" t="s">
        <v>62552</v>
      </c>
      <c r="L2762" t="s">
        <v>62553</v>
      </c>
      <c r="M2762" t="s">
        <v>62554</v>
      </c>
      <c r="N2762" t="s">
        <v>62555</v>
      </c>
      <c r="O2762">
        <f>-507.764675114428 -33.5213271514547 -606.858807980529</f>
        <v>-1148.1448102464117</v>
      </c>
      <c r="P2762" t="s">
        <v>62556</v>
      </c>
      <c r="Q2762" t="s">
        <v>62557</v>
      </c>
      <c r="R2762" t="s">
        <v>62558</v>
      </c>
      <c r="S2762" t="s">
        <v>62559</v>
      </c>
      <c r="T2762" t="s">
        <v>62560</v>
      </c>
      <c r="U2762" t="s">
        <v>62561</v>
      </c>
      <c r="V2762" t="s">
        <v>62562</v>
      </c>
      <c r="W2762" t="s">
        <v>62563</v>
      </c>
      <c r="X2762" t="s">
        <v>62564</v>
      </c>
      <c r="Y2762" t="s">
        <v>62565</v>
      </c>
    </row>
    <row r="2763" spans="1:25" x14ac:dyDescent="0.3">
      <c r="A2763">
        <v>138100</v>
      </c>
      <c r="B2763" t="s">
        <v>62566</v>
      </c>
      <c r="C2763" t="s">
        <v>62567</v>
      </c>
      <c r="D2763" t="s">
        <v>62568</v>
      </c>
      <c r="E2763" t="s">
        <v>62569</v>
      </c>
      <c r="F2763" t="s">
        <v>62570</v>
      </c>
      <c r="G2763" t="s">
        <v>62571</v>
      </c>
      <c r="H2763" t="s">
        <v>62572</v>
      </c>
      <c r="I2763" t="s">
        <v>62573</v>
      </c>
      <c r="J2763" t="s">
        <v>62574</v>
      </c>
      <c r="K2763" t="s">
        <v>62575</v>
      </c>
      <c r="L2763" t="s">
        <v>62576</v>
      </c>
      <c r="M2763" t="s">
        <v>62577</v>
      </c>
      <c r="N2763" t="s">
        <v>62578</v>
      </c>
      <c r="O2763">
        <f>-507.421556870474 -33.4899454887325 -606.927888992308</f>
        <v>-1147.8393913515145</v>
      </c>
      <c r="P2763" t="s">
        <v>62579</v>
      </c>
      <c r="Q2763" t="s">
        <v>62580</v>
      </c>
      <c r="R2763" t="s">
        <v>62581</v>
      </c>
      <c r="S2763" t="s">
        <v>62582</v>
      </c>
      <c r="T2763" t="s">
        <v>62583</v>
      </c>
      <c r="U2763" t="s">
        <v>62584</v>
      </c>
      <c r="V2763" t="s">
        <v>62585</v>
      </c>
      <c r="W2763" t="s">
        <v>62586</v>
      </c>
      <c r="X2763" t="s">
        <v>62587</v>
      </c>
      <c r="Y2763" t="s">
        <v>62588</v>
      </c>
    </row>
    <row r="2764" spans="1:25" x14ac:dyDescent="0.3">
      <c r="A2764">
        <v>138150</v>
      </c>
      <c r="B2764" t="s">
        <v>62589</v>
      </c>
      <c r="C2764" t="s">
        <v>62590</v>
      </c>
      <c r="D2764" t="s">
        <v>62591</v>
      </c>
      <c r="E2764" t="s">
        <v>62592</v>
      </c>
      <c r="F2764" t="s">
        <v>62593</v>
      </c>
      <c r="G2764" t="s">
        <v>62594</v>
      </c>
      <c r="H2764" t="s">
        <v>62595</v>
      </c>
      <c r="I2764" t="s">
        <v>62596</v>
      </c>
      <c r="J2764" t="s">
        <v>62597</v>
      </c>
      <c r="K2764" t="s">
        <v>62598</v>
      </c>
      <c r="L2764" t="s">
        <v>62599</v>
      </c>
      <c r="M2764" t="s">
        <v>62600</v>
      </c>
      <c r="N2764" t="s">
        <v>62601</v>
      </c>
      <c r="O2764">
        <f>-506.29596190244 -33.4073399908657 -606.977056246954</f>
        <v>-1146.6803581402596</v>
      </c>
      <c r="P2764" t="s">
        <v>62602</v>
      </c>
      <c r="Q2764" t="s">
        <v>62603</v>
      </c>
      <c r="R2764" t="s">
        <v>62604</v>
      </c>
      <c r="S2764" t="s">
        <v>62605</v>
      </c>
      <c r="T2764" t="s">
        <v>62606</v>
      </c>
      <c r="U2764" t="s">
        <v>62607</v>
      </c>
      <c r="V2764" t="s">
        <v>62608</v>
      </c>
      <c r="W2764" t="s">
        <v>62609</v>
      </c>
      <c r="X2764" t="s">
        <v>62610</v>
      </c>
      <c r="Y2764" t="s">
        <v>62611</v>
      </c>
    </row>
    <row r="2765" spans="1:25" x14ac:dyDescent="0.3">
      <c r="A2765">
        <v>138200</v>
      </c>
      <c r="B2765" t="s">
        <v>62612</v>
      </c>
      <c r="C2765" t="s">
        <v>62613</v>
      </c>
      <c r="D2765" t="s">
        <v>62614</v>
      </c>
      <c r="E2765" t="s">
        <v>62615</v>
      </c>
      <c r="F2765" t="s">
        <v>62616</v>
      </c>
      <c r="G2765" t="s">
        <v>62617</v>
      </c>
      <c r="H2765" t="s">
        <v>62618</v>
      </c>
      <c r="I2765" t="s">
        <v>62619</v>
      </c>
      <c r="J2765" t="s">
        <v>62620</v>
      </c>
      <c r="K2765" t="s">
        <v>62621</v>
      </c>
      <c r="L2765" t="s">
        <v>62622</v>
      </c>
      <c r="M2765" t="s">
        <v>62623</v>
      </c>
      <c r="N2765" t="s">
        <v>62624</v>
      </c>
      <c r="O2765">
        <f>-505.676143513879 -33.223263257488 -607.062710181432</f>
        <v>-1145.9621169527991</v>
      </c>
      <c r="P2765" t="s">
        <v>62625</v>
      </c>
      <c r="Q2765" t="s">
        <v>62626</v>
      </c>
      <c r="R2765" t="s">
        <v>62627</v>
      </c>
      <c r="S2765" t="s">
        <v>62628</v>
      </c>
      <c r="T2765" t="s">
        <v>62629</v>
      </c>
      <c r="U2765" t="s">
        <v>62630</v>
      </c>
      <c r="V2765" t="s">
        <v>62631</v>
      </c>
      <c r="W2765" t="s">
        <v>62632</v>
      </c>
      <c r="X2765" t="s">
        <v>62633</v>
      </c>
      <c r="Y2765" t="s">
        <v>62634</v>
      </c>
    </row>
    <row r="2766" spans="1:25" x14ac:dyDescent="0.3">
      <c r="A2766">
        <v>138250</v>
      </c>
      <c r="B2766" t="s">
        <v>62635</v>
      </c>
      <c r="C2766" t="s">
        <v>62636</v>
      </c>
      <c r="D2766" t="s">
        <v>62637</v>
      </c>
      <c r="E2766" t="s">
        <v>62638</v>
      </c>
      <c r="F2766" t="s">
        <v>62639</v>
      </c>
      <c r="G2766" t="s">
        <v>62640</v>
      </c>
      <c r="H2766" t="s">
        <v>62641</v>
      </c>
      <c r="I2766" t="s">
        <v>62642</v>
      </c>
      <c r="J2766" t="s">
        <v>62643</v>
      </c>
      <c r="K2766" t="s">
        <v>62644</v>
      </c>
      <c r="L2766" t="s">
        <v>62645</v>
      </c>
      <c r="M2766" t="s">
        <v>62646</v>
      </c>
      <c r="N2766" t="s">
        <v>62647</v>
      </c>
      <c r="O2766">
        <f>-504.559172842182 -32.9975295014463 -607.235907324693</f>
        <v>-1144.7926096683213</v>
      </c>
      <c r="P2766" t="s">
        <v>62648</v>
      </c>
      <c r="Q2766" t="s">
        <v>62649</v>
      </c>
      <c r="R2766" t="s">
        <v>62650</v>
      </c>
      <c r="S2766" t="s">
        <v>62651</v>
      </c>
      <c r="T2766" t="s">
        <v>62652</v>
      </c>
      <c r="U2766" t="s">
        <v>62653</v>
      </c>
      <c r="V2766" t="s">
        <v>62654</v>
      </c>
      <c r="W2766" t="s">
        <v>62655</v>
      </c>
      <c r="X2766" t="s">
        <v>62656</v>
      </c>
      <c r="Y2766" t="s">
        <v>62657</v>
      </c>
    </row>
    <row r="2767" spans="1:25" x14ac:dyDescent="0.3">
      <c r="A2767">
        <v>138300</v>
      </c>
      <c r="B2767" t="s">
        <v>62658</v>
      </c>
      <c r="C2767" t="s">
        <v>62659</v>
      </c>
      <c r="D2767" t="s">
        <v>62660</v>
      </c>
      <c r="E2767" t="s">
        <v>62661</v>
      </c>
      <c r="F2767" t="s">
        <v>62662</v>
      </c>
      <c r="G2767" t="s">
        <v>62663</v>
      </c>
      <c r="H2767" t="s">
        <v>62664</v>
      </c>
      <c r="I2767" t="s">
        <v>62665</v>
      </c>
      <c r="J2767" t="s">
        <v>62666</v>
      </c>
      <c r="K2767" t="s">
        <v>62667</v>
      </c>
      <c r="L2767" t="s">
        <v>62668</v>
      </c>
      <c r="M2767" t="s">
        <v>62669</v>
      </c>
      <c r="N2767" t="s">
        <v>62670</v>
      </c>
      <c r="O2767">
        <f>-504.068361813459 -32.9075519337162 -607.309380282945</f>
        <v>-1144.28529403012</v>
      </c>
      <c r="P2767" t="s">
        <v>62671</v>
      </c>
      <c r="Q2767" t="s">
        <v>62672</v>
      </c>
      <c r="R2767" t="s">
        <v>62673</v>
      </c>
      <c r="S2767" t="s">
        <v>62674</v>
      </c>
      <c r="T2767" t="s">
        <v>62675</v>
      </c>
      <c r="U2767" t="s">
        <v>62676</v>
      </c>
      <c r="V2767" t="s">
        <v>62677</v>
      </c>
      <c r="W2767" t="s">
        <v>62678</v>
      </c>
      <c r="X2767" t="s">
        <v>62679</v>
      </c>
      <c r="Y2767" t="s">
        <v>62680</v>
      </c>
    </row>
    <row r="2768" spans="1:25" x14ac:dyDescent="0.3">
      <c r="A2768">
        <v>138350</v>
      </c>
      <c r="B2768" t="s">
        <v>62681</v>
      </c>
      <c r="C2768" t="s">
        <v>62682</v>
      </c>
      <c r="D2768" t="s">
        <v>62683</v>
      </c>
      <c r="E2768" t="s">
        <v>62684</v>
      </c>
      <c r="F2768" t="s">
        <v>62685</v>
      </c>
      <c r="G2768" t="s">
        <v>62686</v>
      </c>
      <c r="H2768" t="s">
        <v>62687</v>
      </c>
      <c r="I2768" t="s">
        <v>62688</v>
      </c>
      <c r="J2768" t="s">
        <v>62689</v>
      </c>
      <c r="K2768" t="s">
        <v>62690</v>
      </c>
      <c r="L2768" t="s">
        <v>62691</v>
      </c>
      <c r="M2768" t="s">
        <v>62692</v>
      </c>
      <c r="N2768" t="s">
        <v>62693</v>
      </c>
      <c r="O2768">
        <f>-503.29732568682 -32.9393384965058 -607.317096861037</f>
        <v>-1143.5537610443628</v>
      </c>
      <c r="P2768" t="s">
        <v>62694</v>
      </c>
      <c r="Q2768" t="s">
        <v>62695</v>
      </c>
      <c r="R2768" t="s">
        <v>62696</v>
      </c>
      <c r="S2768" t="s">
        <v>62697</v>
      </c>
      <c r="T2768" t="s">
        <v>62698</v>
      </c>
      <c r="U2768" t="s">
        <v>62699</v>
      </c>
      <c r="V2768" t="s">
        <v>62700</v>
      </c>
      <c r="W2768" t="s">
        <v>62701</v>
      </c>
      <c r="X2768" t="s">
        <v>62702</v>
      </c>
      <c r="Y2768" t="s">
        <v>62703</v>
      </c>
    </row>
    <row r="2769" spans="1:25" x14ac:dyDescent="0.3">
      <c r="A2769">
        <v>138400</v>
      </c>
      <c r="B2769" t="s">
        <v>62704</v>
      </c>
      <c r="C2769" t="s">
        <v>62705</v>
      </c>
      <c r="D2769" t="s">
        <v>62706</v>
      </c>
      <c r="E2769" t="s">
        <v>62707</v>
      </c>
      <c r="F2769" t="s">
        <v>62708</v>
      </c>
      <c r="G2769" t="s">
        <v>62709</v>
      </c>
      <c r="H2769" t="s">
        <v>62710</v>
      </c>
      <c r="I2769" t="s">
        <v>62711</v>
      </c>
      <c r="J2769" t="s">
        <v>62712</v>
      </c>
      <c r="K2769" t="s">
        <v>62713</v>
      </c>
      <c r="L2769" t="s">
        <v>62714</v>
      </c>
      <c r="M2769" t="s">
        <v>62715</v>
      </c>
      <c r="N2769" t="s">
        <v>62716</v>
      </c>
      <c r="O2769">
        <f>-502.970115529337 -33.0374506734131 -607.244762608261</f>
        <v>-1143.252328811011</v>
      </c>
      <c r="P2769" t="s">
        <v>62717</v>
      </c>
      <c r="Q2769" t="s">
        <v>62718</v>
      </c>
      <c r="R2769" t="s">
        <v>62719</v>
      </c>
      <c r="S2769" t="s">
        <v>62720</v>
      </c>
      <c r="T2769" t="s">
        <v>62721</v>
      </c>
      <c r="U2769" t="s">
        <v>62722</v>
      </c>
      <c r="V2769" t="s">
        <v>62723</v>
      </c>
      <c r="W2769" t="s">
        <v>62724</v>
      </c>
      <c r="X2769" t="s">
        <v>62725</v>
      </c>
      <c r="Y2769" t="s">
        <v>62726</v>
      </c>
    </row>
    <row r="2770" spans="1:25" x14ac:dyDescent="0.3">
      <c r="A2770">
        <v>138450</v>
      </c>
      <c r="B2770" t="s">
        <v>62727</v>
      </c>
      <c r="C2770" t="s">
        <v>62728</v>
      </c>
      <c r="D2770" t="s">
        <v>62729</v>
      </c>
      <c r="E2770" t="s">
        <v>62730</v>
      </c>
      <c r="F2770" t="s">
        <v>62731</v>
      </c>
      <c r="G2770" t="s">
        <v>62732</v>
      </c>
      <c r="H2770" t="s">
        <v>62733</v>
      </c>
      <c r="I2770" t="s">
        <v>62734</v>
      </c>
      <c r="J2770" t="s">
        <v>62735</v>
      </c>
      <c r="K2770" t="s">
        <v>62736</v>
      </c>
      <c r="L2770" t="s">
        <v>62737</v>
      </c>
      <c r="M2770" t="s">
        <v>62738</v>
      </c>
      <c r="N2770" t="s">
        <v>62739</v>
      </c>
      <c r="O2770">
        <f>-502.422544579035 -33.147860931188 -607.015127882191</f>
        <v>-1142.5855333924139</v>
      </c>
      <c r="P2770" t="s">
        <v>62740</v>
      </c>
      <c r="Q2770" t="s">
        <v>62741</v>
      </c>
      <c r="R2770" t="s">
        <v>62742</v>
      </c>
      <c r="S2770" t="s">
        <v>62743</v>
      </c>
      <c r="T2770" t="s">
        <v>62744</v>
      </c>
      <c r="U2770" t="s">
        <v>62745</v>
      </c>
      <c r="V2770" t="s">
        <v>62746</v>
      </c>
      <c r="W2770" t="s">
        <v>62747</v>
      </c>
      <c r="X2770" t="s">
        <v>62748</v>
      </c>
      <c r="Y2770" t="s">
        <v>62749</v>
      </c>
    </row>
    <row r="2771" spans="1:25" x14ac:dyDescent="0.3">
      <c r="A2771">
        <v>138500</v>
      </c>
      <c r="B2771" t="s">
        <v>62750</v>
      </c>
      <c r="C2771" t="s">
        <v>62751</v>
      </c>
      <c r="D2771" t="s">
        <v>62752</v>
      </c>
      <c r="E2771" t="s">
        <v>62753</v>
      </c>
      <c r="F2771" t="s">
        <v>62754</v>
      </c>
      <c r="G2771" t="s">
        <v>62755</v>
      </c>
      <c r="H2771" t="s">
        <v>62756</v>
      </c>
      <c r="I2771" t="s">
        <v>62757</v>
      </c>
      <c r="J2771" t="s">
        <v>62758</v>
      </c>
      <c r="K2771" t="s">
        <v>62759</v>
      </c>
      <c r="L2771" t="s">
        <v>62760</v>
      </c>
      <c r="M2771" t="s">
        <v>62761</v>
      </c>
      <c r="N2771" t="s">
        <v>62762</v>
      </c>
      <c r="O2771">
        <f>-502.254097379821 -33.2175443268907 -606.862676473556</f>
        <v>-1142.3343181802677</v>
      </c>
      <c r="P2771" t="s">
        <v>62763</v>
      </c>
      <c r="Q2771" t="s">
        <v>62764</v>
      </c>
      <c r="R2771" t="s">
        <v>62765</v>
      </c>
      <c r="S2771" t="s">
        <v>62766</v>
      </c>
      <c r="T2771" t="s">
        <v>62767</v>
      </c>
      <c r="U2771" t="s">
        <v>62768</v>
      </c>
      <c r="V2771" t="s">
        <v>62769</v>
      </c>
      <c r="W2771" t="s">
        <v>62770</v>
      </c>
      <c r="X2771" t="s">
        <v>62771</v>
      </c>
      <c r="Y2771" t="s">
        <v>62772</v>
      </c>
    </row>
    <row r="2772" spans="1:25" x14ac:dyDescent="0.3">
      <c r="A2772">
        <v>138550</v>
      </c>
      <c r="B2772" t="s">
        <v>62773</v>
      </c>
      <c r="C2772" t="s">
        <v>62774</v>
      </c>
      <c r="D2772" t="s">
        <v>62775</v>
      </c>
      <c r="E2772" t="s">
        <v>62776</v>
      </c>
      <c r="F2772" t="s">
        <v>62777</v>
      </c>
      <c r="G2772" t="s">
        <v>62778</v>
      </c>
      <c r="H2772" t="s">
        <v>62779</v>
      </c>
      <c r="I2772" t="s">
        <v>62780</v>
      </c>
      <c r="J2772" t="s">
        <v>62781</v>
      </c>
      <c r="K2772" t="s">
        <v>62782</v>
      </c>
      <c r="L2772" t="s">
        <v>62783</v>
      </c>
      <c r="M2772" t="s">
        <v>62784</v>
      </c>
      <c r="N2772" t="s">
        <v>62785</v>
      </c>
      <c r="O2772">
        <f>-501.808910227371 -33.3015033894378 -606.595288305597</f>
        <v>-1141.7057019224058</v>
      </c>
      <c r="P2772" t="s">
        <v>62786</v>
      </c>
      <c r="Q2772" t="s">
        <v>62787</v>
      </c>
      <c r="R2772" t="s">
        <v>62788</v>
      </c>
      <c r="S2772" t="s">
        <v>62789</v>
      </c>
      <c r="T2772" t="s">
        <v>62790</v>
      </c>
      <c r="U2772" t="s">
        <v>62791</v>
      </c>
      <c r="V2772" t="s">
        <v>62792</v>
      </c>
      <c r="W2772" t="s">
        <v>62793</v>
      </c>
      <c r="X2772" t="s">
        <v>62794</v>
      </c>
      <c r="Y2772" t="s">
        <v>62795</v>
      </c>
    </row>
    <row r="2773" spans="1:25" x14ac:dyDescent="0.3">
      <c r="A2773">
        <v>138600</v>
      </c>
      <c r="B2773" t="s">
        <v>62796</v>
      </c>
      <c r="C2773" t="s">
        <v>62797</v>
      </c>
      <c r="D2773" t="s">
        <v>62798</v>
      </c>
      <c r="E2773" t="s">
        <v>62799</v>
      </c>
      <c r="F2773" t="s">
        <v>62800</v>
      </c>
      <c r="G2773" t="s">
        <v>62801</v>
      </c>
      <c r="H2773" t="s">
        <v>62802</v>
      </c>
      <c r="I2773" t="s">
        <v>62803</v>
      </c>
      <c r="J2773" t="s">
        <v>62804</v>
      </c>
      <c r="K2773" t="s">
        <v>62805</v>
      </c>
      <c r="L2773" t="s">
        <v>62806</v>
      </c>
      <c r="M2773" t="s">
        <v>62807</v>
      </c>
      <c r="N2773" t="s">
        <v>62808</v>
      </c>
      <c r="O2773">
        <f>-501.587948220297 -33.3539940392939 -606.463296600064</f>
        <v>-1141.4052388596549</v>
      </c>
      <c r="P2773" t="s">
        <v>62809</v>
      </c>
      <c r="Q2773" t="s">
        <v>62810</v>
      </c>
      <c r="R2773" t="s">
        <v>62811</v>
      </c>
      <c r="S2773" t="s">
        <v>62812</v>
      </c>
      <c r="T2773" t="s">
        <v>62813</v>
      </c>
      <c r="U2773" t="s">
        <v>62814</v>
      </c>
      <c r="V2773" t="s">
        <v>62815</v>
      </c>
      <c r="W2773" t="s">
        <v>62816</v>
      </c>
      <c r="X2773" t="s">
        <v>62817</v>
      </c>
      <c r="Y2773" t="s">
        <v>62818</v>
      </c>
    </row>
    <row r="2774" spans="1:25" x14ac:dyDescent="0.3">
      <c r="A2774">
        <v>138650</v>
      </c>
      <c r="B2774" t="s">
        <v>62819</v>
      </c>
      <c r="C2774" t="s">
        <v>62820</v>
      </c>
      <c r="D2774" t="s">
        <v>62821</v>
      </c>
      <c r="E2774" t="s">
        <v>62822</v>
      </c>
      <c r="F2774" t="s">
        <v>62823</v>
      </c>
      <c r="G2774" t="s">
        <v>62824</v>
      </c>
      <c r="H2774" t="s">
        <v>62825</v>
      </c>
      <c r="I2774" t="s">
        <v>62826</v>
      </c>
      <c r="J2774" t="s">
        <v>62827</v>
      </c>
      <c r="K2774" t="s">
        <v>62828</v>
      </c>
      <c r="L2774" t="s">
        <v>62829</v>
      </c>
      <c r="M2774" t="s">
        <v>62830</v>
      </c>
      <c r="N2774" t="s">
        <v>62831</v>
      </c>
      <c r="O2774">
        <f>-501.39617651484 -33.5258107992404 -606.247831964836</f>
        <v>-1141.1698192789163</v>
      </c>
      <c r="P2774" t="s">
        <v>62832</v>
      </c>
      <c r="Q2774" t="s">
        <v>62833</v>
      </c>
      <c r="R2774" t="s">
        <v>62834</v>
      </c>
      <c r="S2774" t="s">
        <v>62835</v>
      </c>
      <c r="T2774" t="s">
        <v>62836</v>
      </c>
      <c r="U2774" t="s">
        <v>62837</v>
      </c>
      <c r="V2774" t="s">
        <v>62838</v>
      </c>
      <c r="W2774" t="s">
        <v>62839</v>
      </c>
      <c r="X2774" t="s">
        <v>62840</v>
      </c>
      <c r="Y2774" t="s">
        <v>62841</v>
      </c>
    </row>
    <row r="2775" spans="1:25" x14ac:dyDescent="0.3">
      <c r="A2775">
        <v>138700</v>
      </c>
      <c r="B2775" t="s">
        <v>62842</v>
      </c>
      <c r="C2775" t="s">
        <v>62843</v>
      </c>
      <c r="D2775" t="s">
        <v>62844</v>
      </c>
      <c r="E2775" t="s">
        <v>62845</v>
      </c>
      <c r="F2775" t="s">
        <v>62846</v>
      </c>
      <c r="G2775" t="s">
        <v>62847</v>
      </c>
      <c r="H2775" t="s">
        <v>62848</v>
      </c>
      <c r="I2775" t="s">
        <v>62849</v>
      </c>
      <c r="J2775" t="s">
        <v>62850</v>
      </c>
      <c r="K2775" t="s">
        <v>62851</v>
      </c>
      <c r="L2775" t="s">
        <v>62852</v>
      </c>
      <c r="M2775" t="s">
        <v>62853</v>
      </c>
      <c r="N2775" t="s">
        <v>62854</v>
      </c>
      <c r="O2775">
        <f>-501.218986432056 -33.4984284166044 -606.20740778138</f>
        <v>-1140.9248226300404</v>
      </c>
      <c r="P2775" t="s">
        <v>62855</v>
      </c>
      <c r="Q2775" t="s">
        <v>62856</v>
      </c>
      <c r="R2775" t="s">
        <v>62857</v>
      </c>
      <c r="S2775" t="s">
        <v>62858</v>
      </c>
      <c r="T2775" t="s">
        <v>62859</v>
      </c>
      <c r="U2775" t="s">
        <v>62860</v>
      </c>
      <c r="V2775" t="s">
        <v>62861</v>
      </c>
      <c r="W2775" t="s">
        <v>62862</v>
      </c>
      <c r="X2775" t="s">
        <v>62863</v>
      </c>
      <c r="Y2775" t="s">
        <v>62864</v>
      </c>
    </row>
    <row r="2776" spans="1:25" x14ac:dyDescent="0.3">
      <c r="A2776">
        <v>138750</v>
      </c>
      <c r="B2776" t="s">
        <v>62865</v>
      </c>
      <c r="C2776" t="s">
        <v>62866</v>
      </c>
      <c r="D2776" t="s">
        <v>62867</v>
      </c>
      <c r="E2776" t="s">
        <v>62868</v>
      </c>
      <c r="F2776" t="s">
        <v>62869</v>
      </c>
      <c r="G2776" t="s">
        <v>62870</v>
      </c>
      <c r="H2776" t="s">
        <v>62871</v>
      </c>
      <c r="I2776" t="s">
        <v>62872</v>
      </c>
      <c r="J2776" t="s">
        <v>62873</v>
      </c>
      <c r="K2776" t="s">
        <v>62874</v>
      </c>
      <c r="L2776" t="s">
        <v>62875</v>
      </c>
      <c r="M2776" t="s">
        <v>62876</v>
      </c>
      <c r="N2776" t="s">
        <v>62877</v>
      </c>
      <c r="O2776">
        <f>-500.459432951802 -33.7123757500833 -606.113630884127</f>
        <v>-1140.2854395860122</v>
      </c>
      <c r="P2776" t="s">
        <v>62878</v>
      </c>
      <c r="Q2776" t="s">
        <v>62879</v>
      </c>
      <c r="R2776" t="s">
        <v>62880</v>
      </c>
      <c r="S2776" t="s">
        <v>62881</v>
      </c>
      <c r="T2776" t="s">
        <v>62882</v>
      </c>
      <c r="U2776" t="s">
        <v>62883</v>
      </c>
      <c r="V2776" t="s">
        <v>62884</v>
      </c>
      <c r="W2776" t="s">
        <v>62885</v>
      </c>
      <c r="X2776" t="s">
        <v>62886</v>
      </c>
      <c r="Y2776" t="s">
        <v>62887</v>
      </c>
    </row>
    <row r="2777" spans="1:25" x14ac:dyDescent="0.3">
      <c r="A2777">
        <v>138800</v>
      </c>
      <c r="B2777" t="s">
        <v>62888</v>
      </c>
      <c r="C2777" t="s">
        <v>62889</v>
      </c>
      <c r="D2777" t="s">
        <v>62890</v>
      </c>
      <c r="E2777" t="s">
        <v>62891</v>
      </c>
      <c r="F2777" t="s">
        <v>62892</v>
      </c>
      <c r="G2777" t="s">
        <v>62893</v>
      </c>
      <c r="H2777" t="s">
        <v>62894</v>
      </c>
      <c r="I2777" t="s">
        <v>62895</v>
      </c>
      <c r="J2777" t="s">
        <v>62896</v>
      </c>
      <c r="K2777" t="s">
        <v>62897</v>
      </c>
      <c r="L2777" t="s">
        <v>62898</v>
      </c>
      <c r="M2777" t="s">
        <v>62899</v>
      </c>
      <c r="N2777" t="s">
        <v>62900</v>
      </c>
      <c r="O2777">
        <f>-499.99683177988 -33.5812204851809 -606.132264018179</f>
        <v>-1139.71031628324</v>
      </c>
      <c r="P2777" t="s">
        <v>62901</v>
      </c>
      <c r="Q2777" t="s">
        <v>62902</v>
      </c>
      <c r="R2777" t="s">
        <v>62903</v>
      </c>
      <c r="S2777" t="s">
        <v>62904</v>
      </c>
      <c r="T2777" t="s">
        <v>62905</v>
      </c>
      <c r="U2777" t="s">
        <v>62906</v>
      </c>
      <c r="V2777" t="s">
        <v>62907</v>
      </c>
      <c r="W2777" t="s">
        <v>62908</v>
      </c>
      <c r="X2777" t="s">
        <v>62909</v>
      </c>
      <c r="Y2777" t="s">
        <v>62910</v>
      </c>
    </row>
    <row r="2778" spans="1:25" x14ac:dyDescent="0.3">
      <c r="A2778">
        <v>138850</v>
      </c>
      <c r="B2778" t="s">
        <v>62911</v>
      </c>
      <c r="C2778" t="s">
        <v>62912</v>
      </c>
      <c r="D2778" t="s">
        <v>62913</v>
      </c>
      <c r="E2778" t="s">
        <v>62914</v>
      </c>
      <c r="F2778" t="s">
        <v>62915</v>
      </c>
      <c r="G2778" t="s">
        <v>62916</v>
      </c>
      <c r="H2778" t="s">
        <v>62917</v>
      </c>
      <c r="I2778" t="s">
        <v>62918</v>
      </c>
      <c r="J2778" t="s">
        <v>62919</v>
      </c>
      <c r="K2778" t="s">
        <v>62920</v>
      </c>
      <c r="L2778" t="s">
        <v>62921</v>
      </c>
      <c r="M2778" t="s">
        <v>62922</v>
      </c>
      <c r="N2778" t="s">
        <v>62923</v>
      </c>
      <c r="O2778">
        <f>-499.112454863791 -33.5653108549291 -606.175528482295</f>
        <v>-1138.8532942010152</v>
      </c>
      <c r="P2778" t="s">
        <v>62924</v>
      </c>
      <c r="Q2778" t="s">
        <v>62925</v>
      </c>
      <c r="R2778" t="s">
        <v>62926</v>
      </c>
      <c r="S2778" t="s">
        <v>62927</v>
      </c>
      <c r="T2778" t="s">
        <v>62928</v>
      </c>
      <c r="U2778" t="s">
        <v>62929</v>
      </c>
      <c r="V2778" t="s">
        <v>62930</v>
      </c>
      <c r="W2778" t="s">
        <v>62931</v>
      </c>
      <c r="X2778" t="s">
        <v>62932</v>
      </c>
      <c r="Y2778" t="s">
        <v>62933</v>
      </c>
    </row>
    <row r="2779" spans="1:25" x14ac:dyDescent="0.3">
      <c r="A2779">
        <v>138900</v>
      </c>
      <c r="B2779" t="s">
        <v>62934</v>
      </c>
      <c r="C2779" t="s">
        <v>62935</v>
      </c>
      <c r="D2779" t="s">
        <v>62936</v>
      </c>
      <c r="E2779" t="s">
        <v>62937</v>
      </c>
      <c r="F2779" t="s">
        <v>62938</v>
      </c>
      <c r="G2779" t="s">
        <v>62939</v>
      </c>
      <c r="H2779" t="s">
        <v>62940</v>
      </c>
      <c r="I2779" t="s">
        <v>62941</v>
      </c>
      <c r="J2779" t="s">
        <v>62942</v>
      </c>
      <c r="K2779" t="s">
        <v>62943</v>
      </c>
      <c r="L2779" t="s">
        <v>62944</v>
      </c>
      <c r="M2779" t="s">
        <v>62945</v>
      </c>
      <c r="N2779" t="s">
        <v>62946</v>
      </c>
      <c r="O2779">
        <f>-498.765336340722 -33.4706355997168 -606.203042279778</f>
        <v>-1138.4390142202169</v>
      </c>
      <c r="P2779" t="s">
        <v>62947</v>
      </c>
      <c r="Q2779" t="s">
        <v>62948</v>
      </c>
      <c r="R2779" t="s">
        <v>62949</v>
      </c>
      <c r="S2779" t="s">
        <v>62950</v>
      </c>
      <c r="T2779" t="s">
        <v>62951</v>
      </c>
      <c r="U2779" t="s">
        <v>62952</v>
      </c>
      <c r="V2779" t="s">
        <v>62953</v>
      </c>
      <c r="W2779" t="s">
        <v>62954</v>
      </c>
      <c r="X2779" t="s">
        <v>62955</v>
      </c>
      <c r="Y2779" t="s">
        <v>62956</v>
      </c>
    </row>
    <row r="2780" spans="1:25" x14ac:dyDescent="0.3">
      <c r="A2780">
        <v>138950</v>
      </c>
      <c r="B2780" t="s">
        <v>62957</v>
      </c>
      <c r="C2780" t="s">
        <v>62958</v>
      </c>
      <c r="D2780" t="s">
        <v>62959</v>
      </c>
      <c r="E2780" t="s">
        <v>62960</v>
      </c>
      <c r="F2780" t="s">
        <v>62961</v>
      </c>
      <c r="G2780" t="s">
        <v>62962</v>
      </c>
      <c r="H2780" t="s">
        <v>62963</v>
      </c>
      <c r="I2780" t="s">
        <v>62964</v>
      </c>
      <c r="J2780" t="s">
        <v>62965</v>
      </c>
      <c r="K2780" t="s">
        <v>62966</v>
      </c>
      <c r="L2780" t="s">
        <v>62967</v>
      </c>
      <c r="M2780" t="s">
        <v>62968</v>
      </c>
      <c r="N2780" t="s">
        <v>62969</v>
      </c>
      <c r="O2780">
        <f>-498.529386174094 -33.3121817466376 -606.256696765746</f>
        <v>-1138.0982646864777</v>
      </c>
      <c r="P2780" t="s">
        <v>62970</v>
      </c>
      <c r="Q2780" t="s">
        <v>62971</v>
      </c>
      <c r="R2780" t="s">
        <v>62972</v>
      </c>
      <c r="S2780" t="s">
        <v>62973</v>
      </c>
      <c r="T2780" t="s">
        <v>62974</v>
      </c>
      <c r="U2780" t="s">
        <v>62975</v>
      </c>
      <c r="V2780" t="s">
        <v>62976</v>
      </c>
      <c r="W2780" t="s">
        <v>62977</v>
      </c>
      <c r="X2780" t="s">
        <v>62978</v>
      </c>
      <c r="Y2780" t="s">
        <v>62979</v>
      </c>
    </row>
    <row r="2781" spans="1:25" x14ac:dyDescent="0.3">
      <c r="A2781">
        <v>139000</v>
      </c>
      <c r="B2781" t="s">
        <v>62980</v>
      </c>
      <c r="C2781" t="s">
        <v>62981</v>
      </c>
      <c r="D2781" t="s">
        <v>62982</v>
      </c>
      <c r="E2781" t="s">
        <v>62983</v>
      </c>
      <c r="F2781" t="s">
        <v>62984</v>
      </c>
      <c r="G2781" t="s">
        <v>62985</v>
      </c>
      <c r="H2781" t="s">
        <v>62986</v>
      </c>
      <c r="I2781" t="s">
        <v>62987</v>
      </c>
      <c r="J2781" t="s">
        <v>62988</v>
      </c>
      <c r="K2781" t="s">
        <v>62989</v>
      </c>
      <c r="L2781" t="s">
        <v>62990</v>
      </c>
      <c r="M2781" t="s">
        <v>62991</v>
      </c>
      <c r="N2781" t="s">
        <v>62992</v>
      </c>
      <c r="O2781">
        <f>-498.191169229964 -33.1028410363606 -606.423908198351</f>
        <v>-1137.7179184646757</v>
      </c>
      <c r="P2781" t="s">
        <v>62993</v>
      </c>
      <c r="Q2781" t="s">
        <v>62994</v>
      </c>
      <c r="R2781" t="s">
        <v>62995</v>
      </c>
      <c r="S2781" t="s">
        <v>62996</v>
      </c>
      <c r="T2781" t="s">
        <v>62997</v>
      </c>
      <c r="U2781" t="s">
        <v>62998</v>
      </c>
      <c r="V2781" t="s">
        <v>62999</v>
      </c>
      <c r="W2781" t="s">
        <v>63000</v>
      </c>
      <c r="X2781" t="s">
        <v>63001</v>
      </c>
      <c r="Y2781" t="s">
        <v>63002</v>
      </c>
    </row>
    <row r="2782" spans="1:25" x14ac:dyDescent="0.3">
      <c r="A2782">
        <v>139050</v>
      </c>
      <c r="B2782" t="s">
        <v>63003</v>
      </c>
      <c r="C2782" t="s">
        <v>63004</v>
      </c>
      <c r="D2782" t="s">
        <v>63005</v>
      </c>
      <c r="E2782" t="s">
        <v>63006</v>
      </c>
      <c r="F2782" t="s">
        <v>63007</v>
      </c>
      <c r="G2782" t="s">
        <v>63008</v>
      </c>
      <c r="H2782" t="s">
        <v>63009</v>
      </c>
      <c r="I2782" t="s">
        <v>63010</v>
      </c>
      <c r="J2782" t="s">
        <v>63011</v>
      </c>
      <c r="K2782" t="s">
        <v>63012</v>
      </c>
      <c r="L2782" t="s">
        <v>63013</v>
      </c>
      <c r="M2782" t="s">
        <v>63014</v>
      </c>
      <c r="N2782" t="s">
        <v>63015</v>
      </c>
      <c r="O2782">
        <f>-498.292061871361 -32.7751531469746 -606.599191604292</f>
        <v>-1137.6664066226276</v>
      </c>
      <c r="P2782" t="s">
        <v>63016</v>
      </c>
      <c r="Q2782" t="s">
        <v>63017</v>
      </c>
      <c r="R2782" t="s">
        <v>63018</v>
      </c>
      <c r="S2782" t="s">
        <v>63019</v>
      </c>
      <c r="T2782" t="s">
        <v>63020</v>
      </c>
      <c r="U2782" t="s">
        <v>63021</v>
      </c>
      <c r="V2782" t="s">
        <v>63022</v>
      </c>
      <c r="W2782" t="s">
        <v>63023</v>
      </c>
      <c r="X2782" t="s">
        <v>63024</v>
      </c>
      <c r="Y2782" t="s">
        <v>63025</v>
      </c>
    </row>
    <row r="2783" spans="1:25" x14ac:dyDescent="0.3">
      <c r="A2783">
        <v>139100</v>
      </c>
      <c r="B2783" t="s">
        <v>63026</v>
      </c>
      <c r="C2783" t="s">
        <v>63027</v>
      </c>
      <c r="D2783" t="s">
        <v>63028</v>
      </c>
      <c r="E2783" t="s">
        <v>63029</v>
      </c>
      <c r="F2783" t="s">
        <v>63030</v>
      </c>
      <c r="G2783" t="s">
        <v>63031</v>
      </c>
      <c r="H2783" t="s">
        <v>63032</v>
      </c>
      <c r="I2783" t="s">
        <v>63033</v>
      </c>
      <c r="J2783" t="s">
        <v>63034</v>
      </c>
      <c r="K2783" t="s">
        <v>63035</v>
      </c>
      <c r="L2783" t="s">
        <v>63036</v>
      </c>
      <c r="M2783" t="s">
        <v>63037</v>
      </c>
      <c r="N2783" t="s">
        <v>63038</v>
      </c>
      <c r="O2783">
        <f>-498.464641854993 -32.5836157171411 -606.649397532449</f>
        <v>-1137.6976551045832</v>
      </c>
      <c r="P2783" t="s">
        <v>63039</v>
      </c>
      <c r="Q2783" t="s">
        <v>63040</v>
      </c>
      <c r="R2783" t="s">
        <v>63041</v>
      </c>
      <c r="S2783" t="s">
        <v>63042</v>
      </c>
      <c r="T2783" t="s">
        <v>63043</v>
      </c>
      <c r="U2783" t="s">
        <v>63044</v>
      </c>
      <c r="V2783" t="s">
        <v>63045</v>
      </c>
      <c r="W2783" t="s">
        <v>63046</v>
      </c>
      <c r="X2783" t="s">
        <v>63047</v>
      </c>
      <c r="Y2783" t="s">
        <v>63048</v>
      </c>
    </row>
    <row r="2784" spans="1:25" x14ac:dyDescent="0.3">
      <c r="A2784">
        <v>139150</v>
      </c>
      <c r="B2784" t="s">
        <v>63049</v>
      </c>
      <c r="C2784" t="s">
        <v>63050</v>
      </c>
      <c r="D2784" t="s">
        <v>63051</v>
      </c>
      <c r="E2784" t="s">
        <v>63052</v>
      </c>
      <c r="F2784" t="s">
        <v>63053</v>
      </c>
      <c r="G2784" t="s">
        <v>63054</v>
      </c>
      <c r="H2784" t="s">
        <v>63055</v>
      </c>
      <c r="I2784" t="s">
        <v>63056</v>
      </c>
      <c r="J2784" t="s">
        <v>63057</v>
      </c>
      <c r="K2784" t="s">
        <v>63058</v>
      </c>
      <c r="L2784" t="s">
        <v>63059</v>
      </c>
      <c r="M2784" t="s">
        <v>63060</v>
      </c>
      <c r="N2784" t="s">
        <v>63061</v>
      </c>
      <c r="O2784">
        <f>-498.996110798887 -32.2592923722063 -606.759336942929</f>
        <v>-1138.0147401140225</v>
      </c>
      <c r="P2784" t="s">
        <v>63062</v>
      </c>
      <c r="Q2784" t="s">
        <v>63063</v>
      </c>
      <c r="R2784" t="s">
        <v>63064</v>
      </c>
      <c r="S2784" t="s">
        <v>63065</v>
      </c>
      <c r="T2784" t="s">
        <v>63066</v>
      </c>
      <c r="U2784" t="s">
        <v>63067</v>
      </c>
      <c r="V2784" t="s">
        <v>63068</v>
      </c>
      <c r="W2784" t="s">
        <v>63069</v>
      </c>
      <c r="X2784" t="s">
        <v>63070</v>
      </c>
      <c r="Y2784" t="s">
        <v>63071</v>
      </c>
    </row>
    <row r="2785" spans="1:25" x14ac:dyDescent="0.3">
      <c r="A2785">
        <v>139200</v>
      </c>
      <c r="B2785" t="s">
        <v>63072</v>
      </c>
      <c r="C2785" t="s">
        <v>63073</v>
      </c>
      <c r="D2785" t="s">
        <v>63074</v>
      </c>
      <c r="E2785" t="s">
        <v>63075</v>
      </c>
      <c r="F2785" t="s">
        <v>63076</v>
      </c>
      <c r="G2785" t="s">
        <v>63077</v>
      </c>
      <c r="H2785" t="s">
        <v>63078</v>
      </c>
      <c r="I2785" t="s">
        <v>63079</v>
      </c>
      <c r="J2785" t="s">
        <v>63080</v>
      </c>
      <c r="K2785" t="s">
        <v>63081</v>
      </c>
      <c r="L2785" t="s">
        <v>63082</v>
      </c>
      <c r="M2785" t="s">
        <v>63083</v>
      </c>
      <c r="N2785" t="s">
        <v>63084</v>
      </c>
      <c r="O2785">
        <f>-499.117213190855 -32.0592933761216 -606.798352626068</f>
        <v>-1137.9748591930447</v>
      </c>
      <c r="P2785" t="s">
        <v>63085</v>
      </c>
      <c r="Q2785" t="s">
        <v>63086</v>
      </c>
      <c r="R2785" t="s">
        <v>63087</v>
      </c>
      <c r="S2785" t="s">
        <v>63088</v>
      </c>
      <c r="T2785" t="s">
        <v>63089</v>
      </c>
      <c r="U2785" t="s">
        <v>63090</v>
      </c>
      <c r="V2785" t="s">
        <v>63091</v>
      </c>
      <c r="W2785" t="s">
        <v>63092</v>
      </c>
      <c r="X2785" t="s">
        <v>63093</v>
      </c>
      <c r="Y2785" t="s">
        <v>63094</v>
      </c>
    </row>
    <row r="2786" spans="1:25" x14ac:dyDescent="0.3">
      <c r="A2786">
        <v>139250</v>
      </c>
      <c r="B2786" t="s">
        <v>63095</v>
      </c>
      <c r="C2786" t="s">
        <v>63096</v>
      </c>
      <c r="D2786" t="s">
        <v>63097</v>
      </c>
      <c r="E2786" t="s">
        <v>63098</v>
      </c>
      <c r="F2786" t="s">
        <v>63099</v>
      </c>
      <c r="G2786" t="s">
        <v>63100</v>
      </c>
      <c r="H2786" t="s">
        <v>63101</v>
      </c>
      <c r="I2786" t="s">
        <v>63102</v>
      </c>
      <c r="J2786" t="s">
        <v>63103</v>
      </c>
      <c r="K2786" t="s">
        <v>63104</v>
      </c>
      <c r="L2786" t="s">
        <v>63105</v>
      </c>
      <c r="M2786" t="s">
        <v>63106</v>
      </c>
      <c r="N2786" t="s">
        <v>63107</v>
      </c>
      <c r="O2786">
        <f>-498.996829589177 -31.6769728217257 -606.758499249654</f>
        <v>-1137.4323016605567</v>
      </c>
      <c r="P2786" t="s">
        <v>63108</v>
      </c>
      <c r="Q2786" t="s">
        <v>63109</v>
      </c>
      <c r="R2786" t="s">
        <v>63110</v>
      </c>
      <c r="S2786" t="s">
        <v>63111</v>
      </c>
      <c r="T2786" t="s">
        <v>63112</v>
      </c>
      <c r="U2786" t="s">
        <v>63113</v>
      </c>
      <c r="V2786" t="s">
        <v>63114</v>
      </c>
      <c r="W2786" t="s">
        <v>63115</v>
      </c>
      <c r="X2786" t="s">
        <v>63116</v>
      </c>
      <c r="Y2786" t="s">
        <v>63117</v>
      </c>
    </row>
    <row r="2787" spans="1:25" x14ac:dyDescent="0.3">
      <c r="A2787">
        <v>139300</v>
      </c>
      <c r="B2787" t="s">
        <v>63118</v>
      </c>
      <c r="C2787" t="s">
        <v>63119</v>
      </c>
      <c r="D2787" t="s">
        <v>63120</v>
      </c>
      <c r="E2787" t="s">
        <v>63121</v>
      </c>
      <c r="F2787" t="s">
        <v>63122</v>
      </c>
      <c r="G2787" t="s">
        <v>63123</v>
      </c>
      <c r="H2787" t="s">
        <v>63124</v>
      </c>
      <c r="I2787" t="s">
        <v>63125</v>
      </c>
      <c r="J2787" t="s">
        <v>63126</v>
      </c>
      <c r="K2787" t="s">
        <v>63127</v>
      </c>
      <c r="L2787" t="s">
        <v>63128</v>
      </c>
      <c r="M2787" t="s">
        <v>63129</v>
      </c>
      <c r="N2787" t="s">
        <v>63130</v>
      </c>
      <c r="O2787">
        <f>-498.804699376783 -31.6890387906647 -606.650556633759</f>
        <v>-1137.1442948012068</v>
      </c>
      <c r="P2787" t="s">
        <v>63131</v>
      </c>
      <c r="Q2787" t="s">
        <v>63132</v>
      </c>
      <c r="R2787" t="s">
        <v>63133</v>
      </c>
      <c r="S2787" t="s">
        <v>63134</v>
      </c>
      <c r="T2787" t="s">
        <v>63135</v>
      </c>
      <c r="U2787" t="s">
        <v>63136</v>
      </c>
      <c r="V2787" t="s">
        <v>63137</v>
      </c>
      <c r="W2787" t="s">
        <v>63138</v>
      </c>
      <c r="X2787" t="s">
        <v>63139</v>
      </c>
      <c r="Y2787" t="s">
        <v>63140</v>
      </c>
    </row>
    <row r="2788" spans="1:25" x14ac:dyDescent="0.3">
      <c r="A2788">
        <v>139350</v>
      </c>
      <c r="B2788" t="s">
        <v>63141</v>
      </c>
      <c r="C2788" t="s">
        <v>63142</v>
      </c>
      <c r="D2788" t="s">
        <v>63143</v>
      </c>
      <c r="E2788" t="s">
        <v>63144</v>
      </c>
      <c r="F2788" t="s">
        <v>63145</v>
      </c>
      <c r="G2788" t="s">
        <v>63146</v>
      </c>
      <c r="H2788" t="s">
        <v>63147</v>
      </c>
      <c r="I2788" t="s">
        <v>63148</v>
      </c>
      <c r="J2788" t="s">
        <v>63149</v>
      </c>
      <c r="K2788" t="s">
        <v>63150</v>
      </c>
      <c r="L2788" t="s">
        <v>63151</v>
      </c>
      <c r="M2788" t="s">
        <v>63152</v>
      </c>
      <c r="N2788" t="s">
        <v>63153</v>
      </c>
      <c r="O2788">
        <f>-498.56415404531 -31.7635329588809 -606.475826476876</f>
        <v>-1136.8035134810671</v>
      </c>
      <c r="P2788" t="s">
        <v>63154</v>
      </c>
      <c r="Q2788" t="s">
        <v>63155</v>
      </c>
      <c r="R2788" t="s">
        <v>63156</v>
      </c>
      <c r="S2788" t="s">
        <v>63157</v>
      </c>
      <c r="T2788" t="s">
        <v>63158</v>
      </c>
      <c r="U2788" t="s">
        <v>63159</v>
      </c>
      <c r="V2788" t="s">
        <v>63160</v>
      </c>
      <c r="W2788" t="s">
        <v>63161</v>
      </c>
      <c r="X2788" t="s">
        <v>63162</v>
      </c>
      <c r="Y2788" t="s">
        <v>63163</v>
      </c>
    </row>
    <row r="2789" spans="1:25" x14ac:dyDescent="0.3">
      <c r="A2789">
        <v>139400</v>
      </c>
      <c r="B2789" t="s">
        <v>63164</v>
      </c>
      <c r="C2789" t="s">
        <v>63165</v>
      </c>
      <c r="D2789" t="s">
        <v>63166</v>
      </c>
      <c r="E2789" t="s">
        <v>63167</v>
      </c>
      <c r="F2789" t="s">
        <v>63168</v>
      </c>
      <c r="G2789" t="s">
        <v>63169</v>
      </c>
      <c r="H2789" t="s">
        <v>63170</v>
      </c>
      <c r="I2789" t="s">
        <v>63171</v>
      </c>
      <c r="J2789" t="s">
        <v>63172</v>
      </c>
      <c r="K2789" t="s">
        <v>63173</v>
      </c>
      <c r="L2789" t="s">
        <v>63174</v>
      </c>
      <c r="M2789" t="s">
        <v>63175</v>
      </c>
      <c r="N2789" t="s">
        <v>63176</v>
      </c>
      <c r="O2789">
        <f>-498.441892779755 -31.7701952506588 -606.429108585148</f>
        <v>-1136.641196615562</v>
      </c>
      <c r="P2789" t="s">
        <v>63177</v>
      </c>
      <c r="Q2789" t="s">
        <v>63178</v>
      </c>
      <c r="R2789" t="s">
        <v>63179</v>
      </c>
      <c r="S2789" t="s">
        <v>63180</v>
      </c>
      <c r="T2789" t="s">
        <v>63181</v>
      </c>
      <c r="U2789" t="s">
        <v>63182</v>
      </c>
      <c r="V2789" t="s">
        <v>63183</v>
      </c>
      <c r="W2789" t="s">
        <v>63184</v>
      </c>
      <c r="X2789" t="s">
        <v>63185</v>
      </c>
      <c r="Y2789" t="s">
        <v>63186</v>
      </c>
    </row>
    <row r="2790" spans="1:25" x14ac:dyDescent="0.3">
      <c r="A2790">
        <v>139450</v>
      </c>
      <c r="B2790" t="s">
        <v>63187</v>
      </c>
      <c r="C2790" t="s">
        <v>63188</v>
      </c>
      <c r="D2790" t="s">
        <v>63189</v>
      </c>
      <c r="E2790" t="s">
        <v>63190</v>
      </c>
      <c r="F2790" t="s">
        <v>63191</v>
      </c>
      <c r="G2790" t="s">
        <v>63192</v>
      </c>
      <c r="H2790" t="s">
        <v>63193</v>
      </c>
      <c r="I2790" t="s">
        <v>63194</v>
      </c>
      <c r="J2790" t="s">
        <v>63195</v>
      </c>
      <c r="K2790" t="s">
        <v>63196</v>
      </c>
      <c r="L2790" t="s">
        <v>63197</v>
      </c>
      <c r="M2790" t="s">
        <v>63198</v>
      </c>
      <c r="N2790" t="s">
        <v>63199</v>
      </c>
      <c r="O2790">
        <f>-498.539248996854 -32.0430392721837 -606.41098203632</f>
        <v>-1136.9932703053578</v>
      </c>
      <c r="P2790" t="s">
        <v>63200</v>
      </c>
      <c r="Q2790" t="s">
        <v>63201</v>
      </c>
      <c r="R2790" t="s">
        <v>63202</v>
      </c>
      <c r="S2790" t="s">
        <v>63203</v>
      </c>
      <c r="T2790" t="s">
        <v>63204</v>
      </c>
      <c r="U2790" t="s">
        <v>63205</v>
      </c>
      <c r="V2790" t="s">
        <v>63206</v>
      </c>
      <c r="W2790" t="s">
        <v>63207</v>
      </c>
      <c r="X2790" t="s">
        <v>63208</v>
      </c>
      <c r="Y2790" t="s">
        <v>63209</v>
      </c>
    </row>
    <row r="2791" spans="1:25" x14ac:dyDescent="0.3">
      <c r="A2791">
        <v>139500</v>
      </c>
      <c r="B2791" t="s">
        <v>63210</v>
      </c>
      <c r="C2791" t="s">
        <v>63211</v>
      </c>
      <c r="D2791" t="s">
        <v>63212</v>
      </c>
      <c r="E2791" t="s">
        <v>63213</v>
      </c>
      <c r="F2791" t="s">
        <v>63214</v>
      </c>
      <c r="G2791" t="s">
        <v>63215</v>
      </c>
      <c r="H2791" t="s">
        <v>63216</v>
      </c>
      <c r="I2791" t="s">
        <v>63217</v>
      </c>
      <c r="J2791" t="s">
        <v>63218</v>
      </c>
      <c r="K2791" t="s">
        <v>63219</v>
      </c>
      <c r="L2791" t="s">
        <v>63220</v>
      </c>
      <c r="M2791" t="s">
        <v>63221</v>
      </c>
      <c r="N2791" t="s">
        <v>63222</v>
      </c>
      <c r="O2791">
        <f>-499.626491788236 -32.3163905654037 -606.407370839458</f>
        <v>-1138.3502531930976</v>
      </c>
      <c r="P2791" t="s">
        <v>63223</v>
      </c>
      <c r="Q2791" t="s">
        <v>63224</v>
      </c>
      <c r="R2791" t="s">
        <v>63225</v>
      </c>
      <c r="S2791" t="s">
        <v>63226</v>
      </c>
      <c r="T2791" t="s">
        <v>63227</v>
      </c>
      <c r="U2791" t="s">
        <v>63228</v>
      </c>
      <c r="V2791" t="s">
        <v>63229</v>
      </c>
      <c r="W2791" t="s">
        <v>63230</v>
      </c>
      <c r="X2791" t="s">
        <v>63231</v>
      </c>
      <c r="Y2791" t="s">
        <v>63232</v>
      </c>
    </row>
    <row r="2792" spans="1:25" x14ac:dyDescent="0.3">
      <c r="A2792">
        <v>139550</v>
      </c>
      <c r="B2792" t="s">
        <v>63233</v>
      </c>
      <c r="C2792" t="s">
        <v>63234</v>
      </c>
      <c r="D2792" t="s">
        <v>63235</v>
      </c>
      <c r="E2792" t="s">
        <v>63236</v>
      </c>
      <c r="F2792" t="s">
        <v>63237</v>
      </c>
      <c r="G2792" t="s">
        <v>63238</v>
      </c>
      <c r="H2792" t="s">
        <v>63239</v>
      </c>
      <c r="I2792" t="s">
        <v>63240</v>
      </c>
      <c r="J2792" t="s">
        <v>63241</v>
      </c>
      <c r="K2792" t="s">
        <v>63242</v>
      </c>
      <c r="L2792" t="s">
        <v>63243</v>
      </c>
      <c r="M2792" t="s">
        <v>63244</v>
      </c>
      <c r="N2792" t="s">
        <v>63245</v>
      </c>
      <c r="O2792">
        <f>-500.238081050084 -32.1651022247945 -606.408753937974</f>
        <v>-1138.8119372128526</v>
      </c>
      <c r="P2792" t="s">
        <v>63246</v>
      </c>
      <c r="Q2792" t="s">
        <v>63247</v>
      </c>
      <c r="R2792" t="s">
        <v>63248</v>
      </c>
      <c r="S2792" t="s">
        <v>63249</v>
      </c>
      <c r="T2792" t="s">
        <v>63250</v>
      </c>
      <c r="U2792" t="s">
        <v>63251</v>
      </c>
      <c r="V2792" t="s">
        <v>63252</v>
      </c>
      <c r="W2792" t="s">
        <v>63253</v>
      </c>
      <c r="X2792" t="s">
        <v>63254</v>
      </c>
      <c r="Y2792" t="s">
        <v>63255</v>
      </c>
    </row>
    <row r="2793" spans="1:25" x14ac:dyDescent="0.3">
      <c r="A2793">
        <v>139600</v>
      </c>
      <c r="B2793" t="s">
        <v>63256</v>
      </c>
      <c r="C2793" t="s">
        <v>63257</v>
      </c>
      <c r="D2793" t="s">
        <v>63258</v>
      </c>
      <c r="E2793" t="s">
        <v>63259</v>
      </c>
      <c r="F2793" t="s">
        <v>63260</v>
      </c>
      <c r="G2793" t="s">
        <v>63261</v>
      </c>
      <c r="H2793" t="s">
        <v>63262</v>
      </c>
      <c r="I2793" t="s">
        <v>63263</v>
      </c>
      <c r="J2793" t="s">
        <v>63264</v>
      </c>
      <c r="K2793" t="s">
        <v>63265</v>
      </c>
      <c r="L2793" t="s">
        <v>63266</v>
      </c>
      <c r="M2793" t="s">
        <v>63267</v>
      </c>
      <c r="N2793" t="s">
        <v>63268</v>
      </c>
      <c r="O2793">
        <f>-501.577331191107 -31.6265221226529 -606.35971032184</f>
        <v>-1139.5635636356001</v>
      </c>
      <c r="P2793" t="s">
        <v>63269</v>
      </c>
      <c r="Q2793" t="s">
        <v>63270</v>
      </c>
      <c r="R2793" t="s">
        <v>63271</v>
      </c>
      <c r="S2793" t="s">
        <v>63272</v>
      </c>
      <c r="T2793" t="s">
        <v>63273</v>
      </c>
      <c r="U2793" t="s">
        <v>63274</v>
      </c>
      <c r="V2793" t="s">
        <v>63275</v>
      </c>
      <c r="W2793" t="s">
        <v>63276</v>
      </c>
      <c r="X2793" t="s">
        <v>63277</v>
      </c>
      <c r="Y2793" t="s">
        <v>63278</v>
      </c>
    </row>
    <row r="2794" spans="1:25" x14ac:dyDescent="0.3">
      <c r="A2794">
        <v>139650</v>
      </c>
      <c r="B2794" t="s">
        <v>63279</v>
      </c>
      <c r="C2794" t="s">
        <v>63280</v>
      </c>
      <c r="D2794" t="s">
        <v>63281</v>
      </c>
      <c r="E2794" t="s">
        <v>63282</v>
      </c>
      <c r="F2794" t="s">
        <v>63283</v>
      </c>
      <c r="G2794" t="s">
        <v>63284</v>
      </c>
      <c r="H2794" t="s">
        <v>63285</v>
      </c>
      <c r="I2794" t="s">
        <v>63286</v>
      </c>
      <c r="J2794" t="s">
        <v>63287</v>
      </c>
      <c r="K2794" t="s">
        <v>63288</v>
      </c>
      <c r="L2794" t="s">
        <v>63289</v>
      </c>
      <c r="M2794" t="s">
        <v>63290</v>
      </c>
      <c r="N2794" t="s">
        <v>63291</v>
      </c>
      <c r="O2794">
        <f>-502.772267356704 -31.447634845847 -606.293366389221</f>
        <v>-1140.513268591772</v>
      </c>
      <c r="P2794" t="s">
        <v>63292</v>
      </c>
      <c r="Q2794" t="s">
        <v>63293</v>
      </c>
      <c r="R2794" t="s">
        <v>63294</v>
      </c>
      <c r="S2794" t="s">
        <v>63295</v>
      </c>
      <c r="T2794" t="s">
        <v>63296</v>
      </c>
      <c r="U2794" t="s">
        <v>63297</v>
      </c>
      <c r="V2794" t="s">
        <v>63298</v>
      </c>
      <c r="W2794" t="s">
        <v>63299</v>
      </c>
      <c r="X2794" t="s">
        <v>63300</v>
      </c>
      <c r="Y2794" t="s">
        <v>63301</v>
      </c>
    </row>
    <row r="2795" spans="1:25" x14ac:dyDescent="0.3">
      <c r="A2795">
        <v>139700</v>
      </c>
      <c r="B2795" t="s">
        <v>63302</v>
      </c>
      <c r="C2795" t="s">
        <v>63303</v>
      </c>
      <c r="D2795" t="s">
        <v>63304</v>
      </c>
      <c r="E2795" t="s">
        <v>63305</v>
      </c>
      <c r="F2795" t="s">
        <v>63306</v>
      </c>
      <c r="G2795" t="s">
        <v>63307</v>
      </c>
      <c r="H2795" t="s">
        <v>63308</v>
      </c>
      <c r="I2795" t="s">
        <v>63309</v>
      </c>
      <c r="J2795" t="s">
        <v>63310</v>
      </c>
      <c r="K2795" t="s">
        <v>63311</v>
      </c>
      <c r="L2795" t="s">
        <v>63312</v>
      </c>
      <c r="M2795" t="s">
        <v>63313</v>
      </c>
      <c r="N2795" t="s">
        <v>63314</v>
      </c>
      <c r="O2795">
        <f>-503.325638168715 -31.428281473829 -606.249211200166</f>
        <v>-1141.0031308427101</v>
      </c>
      <c r="P2795" t="s">
        <v>63315</v>
      </c>
      <c r="Q2795" t="s">
        <v>63316</v>
      </c>
      <c r="R2795" t="s">
        <v>63317</v>
      </c>
      <c r="S2795" t="s">
        <v>63318</v>
      </c>
      <c r="T2795" t="s">
        <v>63319</v>
      </c>
      <c r="U2795" t="s">
        <v>63320</v>
      </c>
      <c r="V2795" t="s">
        <v>63321</v>
      </c>
      <c r="W2795" t="s">
        <v>63322</v>
      </c>
      <c r="X2795" t="s">
        <v>63323</v>
      </c>
      <c r="Y2795" t="s">
        <v>63324</v>
      </c>
    </row>
    <row r="2796" spans="1:25" x14ac:dyDescent="0.3">
      <c r="A2796">
        <v>139750</v>
      </c>
      <c r="B2796" t="s">
        <v>63325</v>
      </c>
      <c r="C2796" t="s">
        <v>63326</v>
      </c>
      <c r="D2796" t="s">
        <v>63327</v>
      </c>
      <c r="E2796" t="s">
        <v>63328</v>
      </c>
      <c r="F2796" t="s">
        <v>63329</v>
      </c>
      <c r="G2796" t="s">
        <v>63330</v>
      </c>
      <c r="H2796" t="s">
        <v>63331</v>
      </c>
      <c r="I2796" t="s">
        <v>63332</v>
      </c>
      <c r="J2796" t="s">
        <v>63333</v>
      </c>
      <c r="K2796" t="s">
        <v>63334</v>
      </c>
      <c r="L2796" t="s">
        <v>63335</v>
      </c>
      <c r="M2796" t="s">
        <v>63336</v>
      </c>
      <c r="N2796" t="s">
        <v>63337</v>
      </c>
      <c r="O2796">
        <f>-504.271578707474 -31.4048293296703 -606.317896211468</f>
        <v>-1141.9943042486125</v>
      </c>
      <c r="P2796" t="s">
        <v>63338</v>
      </c>
      <c r="Q2796" t="s">
        <v>63339</v>
      </c>
      <c r="R2796" t="s">
        <v>63340</v>
      </c>
      <c r="S2796" t="s">
        <v>63341</v>
      </c>
      <c r="T2796" t="s">
        <v>63342</v>
      </c>
      <c r="U2796" t="s">
        <v>63343</v>
      </c>
      <c r="V2796" t="s">
        <v>63344</v>
      </c>
      <c r="W2796" t="s">
        <v>63345</v>
      </c>
      <c r="X2796" t="s">
        <v>63346</v>
      </c>
      <c r="Y2796" t="s">
        <v>63347</v>
      </c>
    </row>
    <row r="2797" spans="1:25" x14ac:dyDescent="0.3">
      <c r="A2797">
        <v>139800</v>
      </c>
      <c r="B2797" t="s">
        <v>63348</v>
      </c>
      <c r="C2797" t="s">
        <v>63349</v>
      </c>
      <c r="D2797" t="s">
        <v>63350</v>
      </c>
      <c r="E2797" t="s">
        <v>63351</v>
      </c>
      <c r="F2797" t="s">
        <v>63352</v>
      </c>
      <c r="G2797" t="s">
        <v>63353</v>
      </c>
      <c r="H2797" t="s">
        <v>63354</v>
      </c>
      <c r="I2797" t="s">
        <v>63355</v>
      </c>
      <c r="J2797" t="s">
        <v>63356</v>
      </c>
      <c r="K2797" t="s">
        <v>63357</v>
      </c>
      <c r="L2797" t="s">
        <v>63358</v>
      </c>
      <c r="M2797" t="s">
        <v>63359</v>
      </c>
      <c r="N2797" t="s">
        <v>63360</v>
      </c>
      <c r="O2797">
        <f>-504.712921980645 -31.5267605595097 -606.328454907856</f>
        <v>-1142.5681374480107</v>
      </c>
      <c r="P2797" t="s">
        <v>63361</v>
      </c>
      <c r="Q2797" t="s">
        <v>63362</v>
      </c>
      <c r="R2797" t="s">
        <v>63363</v>
      </c>
      <c r="S2797" t="s">
        <v>63364</v>
      </c>
      <c r="T2797" t="s">
        <v>63365</v>
      </c>
      <c r="U2797" t="s">
        <v>63366</v>
      </c>
      <c r="V2797" t="s">
        <v>63367</v>
      </c>
      <c r="W2797" t="s">
        <v>63368</v>
      </c>
      <c r="X2797" t="s">
        <v>63369</v>
      </c>
      <c r="Y2797" t="s">
        <v>63370</v>
      </c>
    </row>
    <row r="2798" spans="1:25" x14ac:dyDescent="0.3">
      <c r="A2798">
        <v>139850</v>
      </c>
      <c r="B2798" t="s">
        <v>63371</v>
      </c>
      <c r="C2798" t="s">
        <v>63372</v>
      </c>
      <c r="D2798" t="s">
        <v>63373</v>
      </c>
      <c r="E2798" t="s">
        <v>63374</v>
      </c>
      <c r="F2798" t="s">
        <v>63375</v>
      </c>
      <c r="G2798" t="s">
        <v>63376</v>
      </c>
      <c r="H2798" t="s">
        <v>63377</v>
      </c>
      <c r="I2798" t="s">
        <v>63378</v>
      </c>
      <c r="J2798" t="s">
        <v>63379</v>
      </c>
      <c r="K2798" t="s">
        <v>63380</v>
      </c>
      <c r="L2798" t="s">
        <v>63381</v>
      </c>
      <c r="M2798" t="s">
        <v>63382</v>
      </c>
      <c r="N2798" t="s">
        <v>63383</v>
      </c>
      <c r="O2798">
        <f>-505.448453233803 -31.6814052271416 -606.414317419235</f>
        <v>-1143.5441758801794</v>
      </c>
      <c r="P2798" t="s">
        <v>63384</v>
      </c>
      <c r="Q2798" t="s">
        <v>63385</v>
      </c>
      <c r="R2798" t="s">
        <v>63386</v>
      </c>
      <c r="S2798" t="s">
        <v>63387</v>
      </c>
      <c r="T2798" t="s">
        <v>63388</v>
      </c>
      <c r="U2798" t="s">
        <v>63389</v>
      </c>
      <c r="V2798" t="s">
        <v>63390</v>
      </c>
      <c r="W2798" t="s">
        <v>63391</v>
      </c>
      <c r="X2798" t="s">
        <v>63392</v>
      </c>
      <c r="Y2798" t="s">
        <v>63393</v>
      </c>
    </row>
    <row r="2799" spans="1:25" x14ac:dyDescent="0.3">
      <c r="A2799">
        <v>139900</v>
      </c>
      <c r="B2799" t="s">
        <v>63394</v>
      </c>
      <c r="C2799" t="s">
        <v>63395</v>
      </c>
      <c r="D2799" t="s">
        <v>63396</v>
      </c>
      <c r="E2799" t="s">
        <v>63397</v>
      </c>
      <c r="F2799" t="s">
        <v>63398</v>
      </c>
      <c r="G2799" t="s">
        <v>63399</v>
      </c>
      <c r="H2799" t="s">
        <v>63400</v>
      </c>
      <c r="I2799" t="s">
        <v>63401</v>
      </c>
      <c r="J2799" t="s">
        <v>63402</v>
      </c>
      <c r="K2799" t="s">
        <v>63403</v>
      </c>
      <c r="L2799" t="s">
        <v>63404</v>
      </c>
      <c r="M2799" t="s">
        <v>63405</v>
      </c>
      <c r="N2799" t="s">
        <v>63406</v>
      </c>
      <c r="O2799">
        <f>-505.688736855741 -31.7924917824062 -606.438397619708</f>
        <v>-1143.9196262578553</v>
      </c>
      <c r="P2799" t="s">
        <v>63407</v>
      </c>
      <c r="Q2799" t="s">
        <v>63408</v>
      </c>
      <c r="R2799" t="s">
        <v>63409</v>
      </c>
      <c r="S2799" t="s">
        <v>63410</v>
      </c>
      <c r="T2799" t="s">
        <v>63411</v>
      </c>
      <c r="U2799" t="s">
        <v>63412</v>
      </c>
      <c r="V2799" t="s">
        <v>63413</v>
      </c>
      <c r="W2799" t="s">
        <v>63414</v>
      </c>
      <c r="X2799" t="s">
        <v>63415</v>
      </c>
      <c r="Y2799" t="s">
        <v>63416</v>
      </c>
    </row>
    <row r="2800" spans="1:25" x14ac:dyDescent="0.3">
      <c r="A2800">
        <v>139950</v>
      </c>
      <c r="B2800" t="s">
        <v>63417</v>
      </c>
      <c r="C2800" t="s">
        <v>63418</v>
      </c>
      <c r="D2800" t="s">
        <v>63419</v>
      </c>
      <c r="E2800" t="s">
        <v>63420</v>
      </c>
      <c r="F2800" t="s">
        <v>63421</v>
      </c>
      <c r="G2800" t="s">
        <v>63422</v>
      </c>
      <c r="H2800" t="s">
        <v>63423</v>
      </c>
      <c r="I2800" t="s">
        <v>63424</v>
      </c>
      <c r="J2800" t="s">
        <v>63425</v>
      </c>
      <c r="K2800" t="s">
        <v>63426</v>
      </c>
      <c r="L2800" t="s">
        <v>63427</v>
      </c>
      <c r="M2800" t="s">
        <v>63428</v>
      </c>
      <c r="N2800" t="s">
        <v>63429</v>
      </c>
      <c r="O2800">
        <f>-505.935150702191 -31.7183284494502 -606.476682647493</f>
        <v>-1144.1301617991342</v>
      </c>
      <c r="P2800" t="s">
        <v>63430</v>
      </c>
      <c r="Q2800" t="s">
        <v>63431</v>
      </c>
      <c r="R2800" t="s">
        <v>63432</v>
      </c>
      <c r="S2800" t="s">
        <v>63433</v>
      </c>
      <c r="T2800" t="s">
        <v>63434</v>
      </c>
      <c r="U2800" t="s">
        <v>63435</v>
      </c>
      <c r="V2800" t="s">
        <v>63436</v>
      </c>
      <c r="W2800" t="s">
        <v>63437</v>
      </c>
      <c r="X2800" t="s">
        <v>63438</v>
      </c>
      <c r="Y2800" t="s">
        <v>63439</v>
      </c>
    </row>
    <row r="2801" spans="1:25" x14ac:dyDescent="0.3">
      <c r="A2801">
        <v>140000</v>
      </c>
      <c r="B2801" t="s">
        <v>63440</v>
      </c>
      <c r="C2801" t="s">
        <v>63441</v>
      </c>
      <c r="D2801" t="s">
        <v>63442</v>
      </c>
      <c r="E2801" t="s">
        <v>63443</v>
      </c>
      <c r="F2801" t="s">
        <v>63444</v>
      </c>
      <c r="G2801" t="s">
        <v>63445</v>
      </c>
      <c r="H2801" t="s">
        <v>63446</v>
      </c>
      <c r="I2801" t="s">
        <v>63447</v>
      </c>
      <c r="J2801" t="s">
        <v>63448</v>
      </c>
      <c r="K2801" t="s">
        <v>63449</v>
      </c>
      <c r="L2801" t="s">
        <v>63450</v>
      </c>
      <c r="M2801" t="s">
        <v>63451</v>
      </c>
      <c r="N2801" t="s">
        <v>63452</v>
      </c>
      <c r="O2801">
        <f>-506.164810513205 -31.3786985808008 -606.515680306639</f>
        <v>-1144.0591894006448</v>
      </c>
      <c r="P2801" t="s">
        <v>63453</v>
      </c>
      <c r="Q2801" t="s">
        <v>63454</v>
      </c>
      <c r="R2801" t="s">
        <v>63455</v>
      </c>
      <c r="S2801" t="s">
        <v>63456</v>
      </c>
      <c r="T2801" t="s">
        <v>63457</v>
      </c>
      <c r="U2801" t="s">
        <v>63458</v>
      </c>
      <c r="V2801" t="s">
        <v>63459</v>
      </c>
      <c r="W2801" t="s">
        <v>63460</v>
      </c>
      <c r="X2801" t="s">
        <v>63461</v>
      </c>
      <c r="Y2801" t="s">
        <v>63462</v>
      </c>
    </row>
    <row r="2802" spans="1:25" x14ac:dyDescent="0.3">
      <c r="A2802">
        <v>140050</v>
      </c>
      <c r="B2802" t="s">
        <v>63463</v>
      </c>
      <c r="C2802" t="s">
        <v>63464</v>
      </c>
      <c r="D2802" t="s">
        <v>63465</v>
      </c>
      <c r="E2802" t="s">
        <v>63466</v>
      </c>
      <c r="F2802" t="s">
        <v>63467</v>
      </c>
      <c r="G2802" t="s">
        <v>63468</v>
      </c>
      <c r="H2802" t="s">
        <v>63469</v>
      </c>
      <c r="I2802" t="s">
        <v>63470</v>
      </c>
      <c r="J2802" t="s">
        <v>63471</v>
      </c>
      <c r="K2802" t="s">
        <v>63472</v>
      </c>
      <c r="L2802" t="s">
        <v>63473</v>
      </c>
      <c r="M2802" t="s">
        <v>63474</v>
      </c>
      <c r="N2802" t="s">
        <v>63475</v>
      </c>
      <c r="O2802">
        <f>-506.479656367166 -30.936177845972 -606.497276727403</f>
        <v>-1143.9131109405412</v>
      </c>
      <c r="P2802" t="s">
        <v>63476</v>
      </c>
      <c r="Q2802" t="s">
        <v>63477</v>
      </c>
      <c r="R2802" t="s">
        <v>63478</v>
      </c>
      <c r="S2802" t="s">
        <v>63479</v>
      </c>
      <c r="T2802" t="s">
        <v>63480</v>
      </c>
      <c r="U2802" t="s">
        <v>63481</v>
      </c>
      <c r="V2802" t="s">
        <v>63482</v>
      </c>
      <c r="W2802" t="s">
        <v>63483</v>
      </c>
      <c r="X2802" t="s">
        <v>63484</v>
      </c>
      <c r="Y2802" t="s">
        <v>63485</v>
      </c>
    </row>
    <row r="2803" spans="1:25" x14ac:dyDescent="0.3">
      <c r="A2803">
        <v>140100</v>
      </c>
      <c r="B2803" t="s">
        <v>63486</v>
      </c>
      <c r="C2803" t="s">
        <v>63487</v>
      </c>
      <c r="D2803" t="s">
        <v>63488</v>
      </c>
      <c r="E2803" t="s">
        <v>63489</v>
      </c>
      <c r="F2803" t="s">
        <v>63490</v>
      </c>
      <c r="G2803" t="s">
        <v>63491</v>
      </c>
      <c r="H2803" t="s">
        <v>63492</v>
      </c>
      <c r="I2803" t="s">
        <v>63493</v>
      </c>
      <c r="J2803" t="s">
        <v>63494</v>
      </c>
      <c r="K2803" t="s">
        <v>63495</v>
      </c>
      <c r="L2803" t="s">
        <v>63496</v>
      </c>
      <c r="M2803" t="s">
        <v>63497</v>
      </c>
      <c r="N2803" t="s">
        <v>63498</v>
      </c>
      <c r="O2803">
        <f>-506.460105491965 -30.9033994970785 -606.490085213003</f>
        <v>-1143.8535902020465</v>
      </c>
      <c r="P2803" t="s">
        <v>63499</v>
      </c>
      <c r="Q2803" t="s">
        <v>63500</v>
      </c>
      <c r="R2803" t="s">
        <v>63501</v>
      </c>
      <c r="S2803" t="s">
        <v>63502</v>
      </c>
      <c r="T2803" t="s">
        <v>63503</v>
      </c>
      <c r="U2803" t="s">
        <v>63504</v>
      </c>
      <c r="V2803" t="s">
        <v>63505</v>
      </c>
      <c r="W2803" t="s">
        <v>63506</v>
      </c>
      <c r="X2803" t="s">
        <v>63507</v>
      </c>
      <c r="Y2803" t="s">
        <v>63508</v>
      </c>
    </row>
    <row r="2804" spans="1:25" x14ac:dyDescent="0.3">
      <c r="A2804">
        <v>140150</v>
      </c>
      <c r="B2804" t="s">
        <v>63509</v>
      </c>
      <c r="C2804" t="s">
        <v>63510</v>
      </c>
      <c r="D2804" t="s">
        <v>63511</v>
      </c>
      <c r="E2804" t="s">
        <v>63512</v>
      </c>
      <c r="F2804" t="s">
        <v>63513</v>
      </c>
      <c r="G2804" t="s">
        <v>63514</v>
      </c>
      <c r="H2804" t="s">
        <v>63515</v>
      </c>
      <c r="I2804" t="s">
        <v>63516</v>
      </c>
      <c r="J2804" t="s">
        <v>63517</v>
      </c>
      <c r="K2804" t="s">
        <v>63518</v>
      </c>
      <c r="L2804" t="s">
        <v>63519</v>
      </c>
      <c r="M2804" t="s">
        <v>63520</v>
      </c>
      <c r="N2804" t="s">
        <v>63521</v>
      </c>
      <c r="O2804">
        <f>-506.764087460068 -30.7599655223103 -606.546987796841</f>
        <v>-1144.0710407792194</v>
      </c>
      <c r="P2804" t="s">
        <v>63522</v>
      </c>
      <c r="Q2804" t="s">
        <v>63523</v>
      </c>
      <c r="R2804" t="s">
        <v>63524</v>
      </c>
      <c r="S2804" t="s">
        <v>63525</v>
      </c>
      <c r="T2804" t="s">
        <v>63526</v>
      </c>
      <c r="U2804" t="s">
        <v>63527</v>
      </c>
      <c r="V2804" t="s">
        <v>63528</v>
      </c>
      <c r="W2804" t="s">
        <v>63529</v>
      </c>
      <c r="X2804" t="s">
        <v>63530</v>
      </c>
      <c r="Y2804" t="s">
        <v>63531</v>
      </c>
    </row>
    <row r="2805" spans="1:25" x14ac:dyDescent="0.3">
      <c r="A2805">
        <v>140200</v>
      </c>
      <c r="B2805" t="s">
        <v>63532</v>
      </c>
      <c r="C2805" t="s">
        <v>63533</v>
      </c>
      <c r="D2805" t="s">
        <v>63534</v>
      </c>
      <c r="E2805" t="s">
        <v>63535</v>
      </c>
      <c r="F2805" t="s">
        <v>63536</v>
      </c>
      <c r="G2805" t="s">
        <v>63537</v>
      </c>
      <c r="H2805" t="s">
        <v>63538</v>
      </c>
      <c r="I2805" t="s">
        <v>63539</v>
      </c>
      <c r="J2805" t="s">
        <v>63540</v>
      </c>
      <c r="K2805" t="s">
        <v>63541</v>
      </c>
      <c r="L2805" t="s">
        <v>63542</v>
      </c>
      <c r="M2805" t="s">
        <v>63543</v>
      </c>
      <c r="N2805" t="s">
        <v>63544</v>
      </c>
      <c r="O2805">
        <f>-507.317000393406 -30.7037847740521 -606.638146919582</f>
        <v>-1144.6589320870401</v>
      </c>
      <c r="P2805" t="s">
        <v>63545</v>
      </c>
      <c r="Q2805" t="s">
        <v>63546</v>
      </c>
      <c r="R2805" t="s">
        <v>63547</v>
      </c>
      <c r="S2805" t="s">
        <v>63548</v>
      </c>
      <c r="T2805" t="s">
        <v>63549</v>
      </c>
      <c r="U2805" t="s">
        <v>63550</v>
      </c>
      <c r="V2805" t="s">
        <v>63551</v>
      </c>
      <c r="W2805" t="s">
        <v>63552</v>
      </c>
      <c r="X2805" t="s">
        <v>63553</v>
      </c>
      <c r="Y2805" t="s">
        <v>63554</v>
      </c>
    </row>
    <row r="2806" spans="1:25" x14ac:dyDescent="0.3">
      <c r="A2806">
        <v>140250</v>
      </c>
      <c r="B2806" t="s">
        <v>63555</v>
      </c>
      <c r="C2806" t="s">
        <v>63556</v>
      </c>
      <c r="D2806" t="s">
        <v>63557</v>
      </c>
      <c r="E2806" t="s">
        <v>63558</v>
      </c>
      <c r="F2806" t="s">
        <v>63559</v>
      </c>
      <c r="G2806" t="s">
        <v>63560</v>
      </c>
      <c r="H2806" t="s">
        <v>63561</v>
      </c>
      <c r="I2806" t="s">
        <v>63562</v>
      </c>
      <c r="J2806" t="s">
        <v>63563</v>
      </c>
      <c r="K2806" t="s">
        <v>63564</v>
      </c>
      <c r="L2806" t="s">
        <v>63565</v>
      </c>
      <c r="M2806" t="s">
        <v>63566</v>
      </c>
      <c r="N2806" t="s">
        <v>63567</v>
      </c>
      <c r="O2806">
        <f>-508.516265021922 -30.5034492379718 -606.881049308898</f>
        <v>-1145.9007635687917</v>
      </c>
      <c r="P2806" t="s">
        <v>63568</v>
      </c>
      <c r="Q2806" t="s">
        <v>63569</v>
      </c>
      <c r="R2806" t="s">
        <v>63570</v>
      </c>
      <c r="S2806" t="s">
        <v>63571</v>
      </c>
      <c r="T2806" t="s">
        <v>63572</v>
      </c>
      <c r="U2806" t="s">
        <v>63573</v>
      </c>
      <c r="V2806" t="s">
        <v>63574</v>
      </c>
      <c r="W2806" t="s">
        <v>63575</v>
      </c>
      <c r="X2806" t="s">
        <v>63576</v>
      </c>
      <c r="Y2806" t="s">
        <v>63577</v>
      </c>
    </row>
    <row r="2807" spans="1:25" x14ac:dyDescent="0.3">
      <c r="A2807">
        <v>140300</v>
      </c>
      <c r="B2807" t="s">
        <v>63578</v>
      </c>
      <c r="C2807" t="s">
        <v>63579</v>
      </c>
      <c r="D2807" t="s">
        <v>63580</v>
      </c>
      <c r="E2807" t="s">
        <v>63581</v>
      </c>
      <c r="F2807" t="s">
        <v>63582</v>
      </c>
      <c r="G2807" t="s">
        <v>63583</v>
      </c>
      <c r="H2807" t="s">
        <v>63584</v>
      </c>
      <c r="I2807" t="s">
        <v>63585</v>
      </c>
      <c r="J2807" t="s">
        <v>63586</v>
      </c>
      <c r="K2807" t="s">
        <v>63587</v>
      </c>
      <c r="L2807" t="s">
        <v>63588</v>
      </c>
      <c r="M2807" t="s">
        <v>63589</v>
      </c>
      <c r="N2807" t="s">
        <v>63590</v>
      </c>
      <c r="O2807">
        <f>-509.222858806646 -30.3277906444098 -607.038054427575</f>
        <v>-1146.5887038786309</v>
      </c>
      <c r="P2807" t="s">
        <v>63591</v>
      </c>
      <c r="Q2807" t="s">
        <v>63592</v>
      </c>
      <c r="R2807" t="s">
        <v>63593</v>
      </c>
      <c r="S2807" t="s">
        <v>63594</v>
      </c>
      <c r="T2807" t="s">
        <v>63595</v>
      </c>
      <c r="U2807" t="s">
        <v>63596</v>
      </c>
      <c r="V2807" t="s">
        <v>63597</v>
      </c>
      <c r="W2807" t="s">
        <v>63598</v>
      </c>
      <c r="X2807" t="s">
        <v>63599</v>
      </c>
      <c r="Y2807" t="s">
        <v>63600</v>
      </c>
    </row>
    <row r="2808" spans="1:25" x14ac:dyDescent="0.3">
      <c r="A2808">
        <v>140350</v>
      </c>
      <c r="B2808" t="s">
        <v>63601</v>
      </c>
      <c r="C2808" t="s">
        <v>63602</v>
      </c>
      <c r="D2808" t="s">
        <v>63603</v>
      </c>
      <c r="E2808" t="s">
        <v>63604</v>
      </c>
      <c r="F2808" t="s">
        <v>63605</v>
      </c>
      <c r="G2808" t="s">
        <v>63606</v>
      </c>
      <c r="H2808" t="s">
        <v>63607</v>
      </c>
      <c r="I2808" t="s">
        <v>63608</v>
      </c>
      <c r="J2808" t="s">
        <v>63609</v>
      </c>
      <c r="K2808" t="s">
        <v>63610</v>
      </c>
      <c r="L2808" t="s">
        <v>63611</v>
      </c>
      <c r="M2808" t="s">
        <v>63612</v>
      </c>
      <c r="N2808" t="s">
        <v>63613</v>
      </c>
      <c r="O2808">
        <f>-510.498523779946 -29.9908404033715 -607.384743164135</f>
        <v>-1147.8741073474525</v>
      </c>
      <c r="P2808" t="s">
        <v>63614</v>
      </c>
      <c r="Q2808" t="s">
        <v>63615</v>
      </c>
      <c r="R2808" t="s">
        <v>63616</v>
      </c>
      <c r="S2808" t="s">
        <v>63617</v>
      </c>
      <c r="T2808" t="s">
        <v>63618</v>
      </c>
      <c r="U2808" t="s">
        <v>63619</v>
      </c>
      <c r="V2808" t="s">
        <v>63620</v>
      </c>
      <c r="W2808" t="s">
        <v>63621</v>
      </c>
      <c r="X2808" t="s">
        <v>63622</v>
      </c>
      <c r="Y2808" t="s">
        <v>63623</v>
      </c>
    </row>
    <row r="2809" spans="1:25" x14ac:dyDescent="0.3">
      <c r="A2809">
        <v>140400</v>
      </c>
      <c r="B2809" t="s">
        <v>63624</v>
      </c>
      <c r="C2809" t="s">
        <v>63625</v>
      </c>
      <c r="D2809" t="s">
        <v>63626</v>
      </c>
      <c r="E2809" t="s">
        <v>63627</v>
      </c>
      <c r="F2809" t="s">
        <v>63628</v>
      </c>
      <c r="G2809" t="s">
        <v>63629</v>
      </c>
      <c r="H2809" t="s">
        <v>63630</v>
      </c>
      <c r="I2809" t="s">
        <v>63631</v>
      </c>
      <c r="J2809" t="s">
        <v>63632</v>
      </c>
      <c r="K2809" t="s">
        <v>63633</v>
      </c>
      <c r="L2809" t="s">
        <v>63634</v>
      </c>
      <c r="M2809" t="s">
        <v>63635</v>
      </c>
      <c r="N2809" t="s">
        <v>63636</v>
      </c>
      <c r="O2809">
        <f>-510.929197093524 -29.9393369144348 -607.500219351158</f>
        <v>-1148.3687533591169</v>
      </c>
      <c r="P2809" t="s">
        <v>63637</v>
      </c>
      <c r="Q2809" t="s">
        <v>63638</v>
      </c>
      <c r="R2809" t="s">
        <v>63639</v>
      </c>
      <c r="S2809" t="s">
        <v>63640</v>
      </c>
      <c r="T2809" t="s">
        <v>63641</v>
      </c>
      <c r="U2809" t="s">
        <v>63642</v>
      </c>
      <c r="V2809" t="s">
        <v>63643</v>
      </c>
      <c r="W2809" t="s">
        <v>63644</v>
      </c>
      <c r="X2809" t="s">
        <v>63645</v>
      </c>
      <c r="Y2809" t="s">
        <v>63646</v>
      </c>
    </row>
    <row r="2810" spans="1:25" x14ac:dyDescent="0.3">
      <c r="A2810">
        <v>140450</v>
      </c>
      <c r="B2810" t="s">
        <v>63647</v>
      </c>
      <c r="C2810" t="s">
        <v>63648</v>
      </c>
      <c r="D2810" t="s">
        <v>63649</v>
      </c>
      <c r="E2810" t="s">
        <v>63650</v>
      </c>
      <c r="F2810" t="s">
        <v>63651</v>
      </c>
      <c r="G2810" t="s">
        <v>63652</v>
      </c>
      <c r="H2810" t="s">
        <v>63653</v>
      </c>
      <c r="I2810" t="s">
        <v>63654</v>
      </c>
      <c r="J2810" t="s">
        <v>63655</v>
      </c>
      <c r="K2810" t="s">
        <v>63656</v>
      </c>
      <c r="L2810" t="s">
        <v>63657</v>
      </c>
      <c r="M2810" t="s">
        <v>63658</v>
      </c>
      <c r="N2810" t="s">
        <v>63659</v>
      </c>
      <c r="O2810">
        <f>-511.359646813524 -29.989715947542 -607.581449072521</f>
        <v>-1148.9308118335871</v>
      </c>
      <c r="P2810" t="s">
        <v>63660</v>
      </c>
      <c r="Q2810" t="s">
        <v>63661</v>
      </c>
      <c r="R2810" t="s">
        <v>63662</v>
      </c>
      <c r="S2810" t="s">
        <v>63663</v>
      </c>
      <c r="T2810" t="s">
        <v>63664</v>
      </c>
      <c r="U2810" t="s">
        <v>63665</v>
      </c>
      <c r="V2810" t="s">
        <v>63666</v>
      </c>
      <c r="W2810" t="s">
        <v>63667</v>
      </c>
      <c r="X2810" t="s">
        <v>63668</v>
      </c>
      <c r="Y2810" t="s">
        <v>63669</v>
      </c>
    </row>
    <row r="2811" spans="1:25" x14ac:dyDescent="0.3">
      <c r="A2811">
        <v>140500</v>
      </c>
      <c r="B2811" t="s">
        <v>63670</v>
      </c>
      <c r="C2811" t="s">
        <v>63671</v>
      </c>
      <c r="D2811" t="s">
        <v>63672</v>
      </c>
      <c r="E2811" t="s">
        <v>63673</v>
      </c>
      <c r="F2811" t="s">
        <v>63674</v>
      </c>
      <c r="G2811" t="s">
        <v>63675</v>
      </c>
      <c r="H2811" t="s">
        <v>63676</v>
      </c>
      <c r="I2811" t="s">
        <v>63677</v>
      </c>
      <c r="J2811" t="s">
        <v>63678</v>
      </c>
      <c r="K2811" t="s">
        <v>63679</v>
      </c>
      <c r="L2811" t="s">
        <v>63680</v>
      </c>
      <c r="M2811" t="s">
        <v>63681</v>
      </c>
      <c r="N2811" t="s">
        <v>63682</v>
      </c>
      <c r="O2811">
        <f>-512.006718548001 -30.1235959532346 -607.799199706848</f>
        <v>-1149.9295142080837</v>
      </c>
      <c r="P2811" t="s">
        <v>63683</v>
      </c>
      <c r="Q2811" t="s">
        <v>63684</v>
      </c>
      <c r="R2811" t="s">
        <v>63685</v>
      </c>
      <c r="S2811" t="s">
        <v>63686</v>
      </c>
      <c r="T2811" t="s">
        <v>63687</v>
      </c>
      <c r="U2811" t="s">
        <v>63688</v>
      </c>
      <c r="V2811" t="s">
        <v>63689</v>
      </c>
      <c r="W2811" t="s">
        <v>63690</v>
      </c>
      <c r="X2811" t="s">
        <v>63691</v>
      </c>
      <c r="Y2811" t="s">
        <v>63692</v>
      </c>
    </row>
    <row r="2812" spans="1:25" x14ac:dyDescent="0.3">
      <c r="A2812">
        <v>140550</v>
      </c>
      <c r="B2812" t="s">
        <v>63693</v>
      </c>
      <c r="C2812" t="s">
        <v>63694</v>
      </c>
      <c r="D2812" t="s">
        <v>63695</v>
      </c>
      <c r="E2812" t="s">
        <v>63696</v>
      </c>
      <c r="F2812" t="s">
        <v>63697</v>
      </c>
      <c r="G2812" t="s">
        <v>63698</v>
      </c>
      <c r="H2812" t="s">
        <v>63699</v>
      </c>
      <c r="I2812" t="s">
        <v>63700</v>
      </c>
      <c r="J2812" t="s">
        <v>63701</v>
      </c>
      <c r="K2812" t="s">
        <v>63702</v>
      </c>
      <c r="L2812" t="s">
        <v>63703</v>
      </c>
      <c r="M2812" t="s">
        <v>63704</v>
      </c>
      <c r="N2812" t="s">
        <v>63705</v>
      </c>
      <c r="O2812">
        <f>-512.648416966926 -30.469970688953 -608.056058031113</f>
        <v>-1151.1744456869919</v>
      </c>
      <c r="P2812" t="s">
        <v>63706</v>
      </c>
      <c r="Q2812" t="s">
        <v>63707</v>
      </c>
      <c r="R2812" t="s">
        <v>63708</v>
      </c>
      <c r="S2812" t="s">
        <v>63709</v>
      </c>
      <c r="T2812" t="s">
        <v>63710</v>
      </c>
      <c r="U2812" t="s">
        <v>63711</v>
      </c>
      <c r="V2812" t="s">
        <v>63712</v>
      </c>
      <c r="W2812" t="s">
        <v>63713</v>
      </c>
      <c r="X2812" t="s">
        <v>63714</v>
      </c>
      <c r="Y2812" t="s">
        <v>63715</v>
      </c>
    </row>
    <row r="2813" spans="1:25" x14ac:dyDescent="0.3">
      <c r="A2813">
        <v>140600</v>
      </c>
      <c r="B2813" t="s">
        <v>63716</v>
      </c>
      <c r="C2813" t="s">
        <v>63717</v>
      </c>
      <c r="D2813" t="s">
        <v>63718</v>
      </c>
      <c r="E2813" t="s">
        <v>63719</v>
      </c>
      <c r="F2813" t="s">
        <v>63720</v>
      </c>
      <c r="G2813" t="s">
        <v>63721</v>
      </c>
      <c r="H2813" t="s">
        <v>63722</v>
      </c>
      <c r="I2813" t="s">
        <v>63723</v>
      </c>
      <c r="J2813" t="s">
        <v>63724</v>
      </c>
      <c r="K2813" t="s">
        <v>63725</v>
      </c>
      <c r="L2813" t="s">
        <v>63726</v>
      </c>
      <c r="M2813" t="s">
        <v>63727</v>
      </c>
      <c r="N2813" t="s">
        <v>63728</v>
      </c>
      <c r="O2813">
        <f>-513.269389680293 -30.6684320360239 -608.231724643948</f>
        <v>-1152.169546360265</v>
      </c>
      <c r="P2813" t="s">
        <v>63729</v>
      </c>
      <c r="Q2813" t="s">
        <v>63730</v>
      </c>
      <c r="R2813" t="s">
        <v>63731</v>
      </c>
      <c r="S2813" t="s">
        <v>63732</v>
      </c>
      <c r="T2813" t="s">
        <v>63733</v>
      </c>
      <c r="U2813" t="s">
        <v>63734</v>
      </c>
      <c r="V2813" t="s">
        <v>63735</v>
      </c>
      <c r="W2813" t="s">
        <v>63736</v>
      </c>
      <c r="X2813" t="s">
        <v>63737</v>
      </c>
      <c r="Y2813" t="s">
        <v>63738</v>
      </c>
    </row>
    <row r="2814" spans="1:25" x14ac:dyDescent="0.3">
      <c r="A2814">
        <v>140650</v>
      </c>
      <c r="B2814" t="s">
        <v>63739</v>
      </c>
      <c r="C2814" t="s">
        <v>63740</v>
      </c>
      <c r="D2814" t="s">
        <v>63741</v>
      </c>
      <c r="E2814" t="s">
        <v>63742</v>
      </c>
      <c r="F2814" t="s">
        <v>63743</v>
      </c>
      <c r="G2814" t="s">
        <v>63744</v>
      </c>
      <c r="H2814" t="s">
        <v>63745</v>
      </c>
      <c r="I2814" t="s">
        <v>63746</v>
      </c>
      <c r="J2814" t="s">
        <v>63747</v>
      </c>
      <c r="K2814" t="s">
        <v>63748</v>
      </c>
      <c r="L2814" t="s">
        <v>63749</v>
      </c>
      <c r="M2814" t="s">
        <v>63750</v>
      </c>
      <c r="N2814" t="s">
        <v>63751</v>
      </c>
      <c r="O2814">
        <f>-514.705798297843 -30.8196066441712 -608.58470572016</f>
        <v>-1154.1101106621741</v>
      </c>
      <c r="P2814" t="s">
        <v>63752</v>
      </c>
      <c r="Q2814" t="s">
        <v>63753</v>
      </c>
      <c r="R2814" t="s">
        <v>63754</v>
      </c>
      <c r="S2814" t="s">
        <v>63755</v>
      </c>
      <c r="T2814" t="s">
        <v>63756</v>
      </c>
      <c r="U2814" t="s">
        <v>63757</v>
      </c>
      <c r="V2814" t="s">
        <v>63758</v>
      </c>
      <c r="W2814" t="s">
        <v>63759</v>
      </c>
      <c r="X2814" t="s">
        <v>63760</v>
      </c>
      <c r="Y2814" t="s">
        <v>63761</v>
      </c>
    </row>
    <row r="2815" spans="1:25" x14ac:dyDescent="0.3">
      <c r="A2815">
        <v>140700</v>
      </c>
      <c r="B2815" t="s">
        <v>63762</v>
      </c>
      <c r="C2815" t="s">
        <v>63763</v>
      </c>
      <c r="D2815" t="s">
        <v>63764</v>
      </c>
      <c r="E2815" t="s">
        <v>63765</v>
      </c>
      <c r="F2815" t="s">
        <v>63766</v>
      </c>
      <c r="G2815" t="s">
        <v>63767</v>
      </c>
      <c r="H2815" t="s">
        <v>63768</v>
      </c>
      <c r="I2815" t="s">
        <v>63769</v>
      </c>
      <c r="J2815" t="s">
        <v>63770</v>
      </c>
      <c r="K2815" t="s">
        <v>63771</v>
      </c>
      <c r="L2815" t="s">
        <v>63772</v>
      </c>
      <c r="M2815" t="s">
        <v>63773</v>
      </c>
      <c r="N2815" t="s">
        <v>63774</v>
      </c>
      <c r="O2815">
        <f>-515.694853379849 -30.9383602144558 -608.767783639366</f>
        <v>-1155.4009972336708</v>
      </c>
      <c r="P2815" t="s">
        <v>63775</v>
      </c>
      <c r="Q2815" t="s">
        <v>63776</v>
      </c>
      <c r="R2815" t="s">
        <v>63777</v>
      </c>
      <c r="S2815" t="s">
        <v>63778</v>
      </c>
      <c r="T2815" t="s">
        <v>63779</v>
      </c>
      <c r="U2815" t="s">
        <v>63780</v>
      </c>
      <c r="V2815" t="s">
        <v>63781</v>
      </c>
      <c r="W2815" t="s">
        <v>63782</v>
      </c>
      <c r="X2815" t="s">
        <v>63783</v>
      </c>
      <c r="Y2815" t="s">
        <v>63784</v>
      </c>
    </row>
    <row r="2816" spans="1:25" x14ac:dyDescent="0.3">
      <c r="A2816">
        <v>140750</v>
      </c>
      <c r="B2816" t="s">
        <v>63785</v>
      </c>
      <c r="C2816" t="s">
        <v>63786</v>
      </c>
      <c r="D2816" t="s">
        <v>63787</v>
      </c>
      <c r="E2816" t="s">
        <v>63788</v>
      </c>
      <c r="F2816" t="s">
        <v>63789</v>
      </c>
      <c r="G2816" t="s">
        <v>63790</v>
      </c>
      <c r="H2816" t="s">
        <v>63791</v>
      </c>
      <c r="I2816" t="s">
        <v>63792</v>
      </c>
      <c r="J2816" t="s">
        <v>63793</v>
      </c>
      <c r="K2816" t="s">
        <v>63794</v>
      </c>
      <c r="L2816" t="s">
        <v>63795</v>
      </c>
      <c r="M2816" t="s">
        <v>63796</v>
      </c>
      <c r="N2816" t="s">
        <v>63797</v>
      </c>
      <c r="O2816">
        <f>-517.339478821834 -30.9574626084352 -609.099852278012</f>
        <v>-1157.3967937082812</v>
      </c>
      <c r="P2816" t="s">
        <v>63798</v>
      </c>
      <c r="Q2816" t="s">
        <v>63799</v>
      </c>
      <c r="R2816" t="s">
        <v>63800</v>
      </c>
      <c r="S2816" t="s">
        <v>63801</v>
      </c>
      <c r="T2816" t="s">
        <v>63802</v>
      </c>
      <c r="U2816" t="s">
        <v>63803</v>
      </c>
      <c r="V2816" t="s">
        <v>63804</v>
      </c>
      <c r="W2816" t="s">
        <v>63805</v>
      </c>
      <c r="X2816" t="s">
        <v>63806</v>
      </c>
      <c r="Y2816" t="s">
        <v>63807</v>
      </c>
    </row>
    <row r="2817" spans="1:25" x14ac:dyDescent="0.3">
      <c r="A2817">
        <v>140800</v>
      </c>
      <c r="B2817" t="s">
        <v>63808</v>
      </c>
      <c r="C2817" t="s">
        <v>63809</v>
      </c>
      <c r="D2817" t="s">
        <v>63810</v>
      </c>
      <c r="E2817" t="s">
        <v>63811</v>
      </c>
      <c r="F2817" t="s">
        <v>63812</v>
      </c>
      <c r="G2817" t="s">
        <v>63813</v>
      </c>
      <c r="H2817" t="s">
        <v>63814</v>
      </c>
      <c r="I2817" t="s">
        <v>63815</v>
      </c>
      <c r="J2817" t="s">
        <v>63816</v>
      </c>
      <c r="K2817" t="s">
        <v>63817</v>
      </c>
      <c r="L2817" t="s">
        <v>63818</v>
      </c>
      <c r="M2817" t="s">
        <v>63819</v>
      </c>
      <c r="N2817" t="s">
        <v>63820</v>
      </c>
      <c r="O2817">
        <f>-518.09204662126 -31.0088079280938 -609.196071755306</f>
        <v>-1158.2969263046598</v>
      </c>
      <c r="P2817" t="s">
        <v>63821</v>
      </c>
      <c r="Q2817" t="s">
        <v>63822</v>
      </c>
      <c r="R2817" t="s">
        <v>63823</v>
      </c>
      <c r="S2817" t="s">
        <v>63824</v>
      </c>
      <c r="T2817" t="s">
        <v>63825</v>
      </c>
      <c r="U2817" t="s">
        <v>63826</v>
      </c>
      <c r="V2817" t="s">
        <v>63827</v>
      </c>
      <c r="W2817" t="s">
        <v>63828</v>
      </c>
      <c r="X2817" t="s">
        <v>63829</v>
      </c>
      <c r="Y2817" t="s">
        <v>63830</v>
      </c>
    </row>
    <row r="2818" spans="1:25" x14ac:dyDescent="0.3">
      <c r="A2818">
        <v>140850</v>
      </c>
      <c r="B2818" t="s">
        <v>63831</v>
      </c>
      <c r="C2818" t="s">
        <v>63832</v>
      </c>
      <c r="D2818" t="s">
        <v>63833</v>
      </c>
      <c r="E2818" t="s">
        <v>63834</v>
      </c>
      <c r="F2818" t="s">
        <v>63835</v>
      </c>
      <c r="G2818" t="s">
        <v>63836</v>
      </c>
      <c r="H2818" t="s">
        <v>63837</v>
      </c>
      <c r="I2818" t="s">
        <v>63838</v>
      </c>
      <c r="J2818" t="s">
        <v>63839</v>
      </c>
      <c r="K2818" t="s">
        <v>63840</v>
      </c>
      <c r="L2818" t="s">
        <v>63841</v>
      </c>
      <c r="M2818" t="s">
        <v>63842</v>
      </c>
      <c r="N2818" t="s">
        <v>63843</v>
      </c>
      <c r="O2818">
        <f>-519.295227608431 -30.997824608675 -609.254975031607</f>
        <v>-1159.548027248713</v>
      </c>
      <c r="P2818" t="s">
        <v>63844</v>
      </c>
      <c r="Q2818" t="s">
        <v>63845</v>
      </c>
      <c r="R2818" t="s">
        <v>63846</v>
      </c>
      <c r="S2818" t="s">
        <v>63847</v>
      </c>
      <c r="T2818" t="s">
        <v>63848</v>
      </c>
      <c r="U2818" t="s">
        <v>63849</v>
      </c>
      <c r="V2818" t="s">
        <v>63850</v>
      </c>
      <c r="W2818" t="s">
        <v>63851</v>
      </c>
      <c r="X2818" t="s">
        <v>63852</v>
      </c>
      <c r="Y2818" t="s">
        <v>63853</v>
      </c>
    </row>
    <row r="2819" spans="1:25" x14ac:dyDescent="0.3">
      <c r="A2819">
        <v>140900</v>
      </c>
      <c r="B2819" t="s">
        <v>63854</v>
      </c>
      <c r="C2819" t="s">
        <v>63855</v>
      </c>
      <c r="D2819" t="s">
        <v>63856</v>
      </c>
      <c r="E2819" t="s">
        <v>63857</v>
      </c>
      <c r="F2819" t="s">
        <v>63858</v>
      </c>
      <c r="G2819" t="s">
        <v>63859</v>
      </c>
      <c r="H2819" t="s">
        <v>63860</v>
      </c>
      <c r="I2819" t="s">
        <v>63861</v>
      </c>
      <c r="J2819" t="s">
        <v>63862</v>
      </c>
      <c r="K2819" t="s">
        <v>63863</v>
      </c>
      <c r="L2819" t="s">
        <v>63864</v>
      </c>
      <c r="M2819" t="s">
        <v>63865</v>
      </c>
      <c r="N2819" t="s">
        <v>63866</v>
      </c>
      <c r="O2819">
        <f>-519.646415160173 -31.0288247185249 -609.218610285676</f>
        <v>-1159.8938501643738</v>
      </c>
      <c r="P2819" t="s">
        <v>63867</v>
      </c>
      <c r="Q2819" t="s">
        <v>63868</v>
      </c>
      <c r="R2819" t="s">
        <v>63869</v>
      </c>
      <c r="S2819" t="s">
        <v>63870</v>
      </c>
      <c r="T2819" t="s">
        <v>63871</v>
      </c>
      <c r="U2819" t="s">
        <v>63872</v>
      </c>
      <c r="V2819" t="s">
        <v>63873</v>
      </c>
      <c r="W2819" t="s">
        <v>63874</v>
      </c>
      <c r="X2819" t="s">
        <v>63875</v>
      </c>
      <c r="Y2819" t="s">
        <v>63876</v>
      </c>
    </row>
    <row r="2820" spans="1:25" x14ac:dyDescent="0.3">
      <c r="A2820">
        <v>140950</v>
      </c>
      <c r="B2820" t="s">
        <v>63877</v>
      </c>
      <c r="C2820" t="s">
        <v>63878</v>
      </c>
      <c r="D2820" t="s">
        <v>63879</v>
      </c>
      <c r="E2820" t="s">
        <v>63880</v>
      </c>
      <c r="F2820" t="s">
        <v>63881</v>
      </c>
      <c r="G2820" t="s">
        <v>63882</v>
      </c>
      <c r="H2820" t="s">
        <v>63883</v>
      </c>
      <c r="I2820" t="s">
        <v>63884</v>
      </c>
      <c r="J2820" t="s">
        <v>63885</v>
      </c>
      <c r="K2820" t="s">
        <v>63886</v>
      </c>
      <c r="L2820" t="s">
        <v>63887</v>
      </c>
      <c r="M2820" t="s">
        <v>63888</v>
      </c>
      <c r="N2820" t="s">
        <v>63889</v>
      </c>
      <c r="O2820">
        <f>-519.736155262158 -31.0574351735297 -609.180565375232</f>
        <v>-1159.9741558109199</v>
      </c>
      <c r="P2820" t="s">
        <v>63890</v>
      </c>
      <c r="Q2820" t="s">
        <v>63891</v>
      </c>
      <c r="R2820" t="s">
        <v>63892</v>
      </c>
      <c r="S2820" t="s">
        <v>63893</v>
      </c>
      <c r="T2820" t="s">
        <v>63894</v>
      </c>
      <c r="U2820" t="s">
        <v>63895</v>
      </c>
      <c r="V2820" t="s">
        <v>63896</v>
      </c>
      <c r="W2820" t="s">
        <v>63897</v>
      </c>
      <c r="X2820" t="s">
        <v>63898</v>
      </c>
      <c r="Y2820" t="s">
        <v>63899</v>
      </c>
    </row>
    <row r="2821" spans="1:25" x14ac:dyDescent="0.3">
      <c r="A2821">
        <v>141000</v>
      </c>
      <c r="B2821" t="s">
        <v>63900</v>
      </c>
      <c r="C2821" t="s">
        <v>63901</v>
      </c>
      <c r="D2821" t="s">
        <v>63902</v>
      </c>
      <c r="E2821" t="s">
        <v>63903</v>
      </c>
      <c r="F2821" t="s">
        <v>63904</v>
      </c>
      <c r="G2821" t="s">
        <v>63905</v>
      </c>
      <c r="H2821" t="s">
        <v>63906</v>
      </c>
      <c r="I2821" t="s">
        <v>63907</v>
      </c>
      <c r="J2821" t="s">
        <v>63908</v>
      </c>
      <c r="K2821" t="s">
        <v>63909</v>
      </c>
      <c r="L2821" t="s">
        <v>63910</v>
      </c>
      <c r="M2821" t="s">
        <v>63911</v>
      </c>
      <c r="N2821" t="s">
        <v>63912</v>
      </c>
      <c r="O2821">
        <f>-519.929498077193 -31.054650872803 -609.232646606458</f>
        <v>-1160.2167955564541</v>
      </c>
      <c r="P2821" t="s">
        <v>63913</v>
      </c>
      <c r="Q2821" t="s">
        <v>63914</v>
      </c>
      <c r="R2821" t="s">
        <v>63915</v>
      </c>
      <c r="S2821" t="s">
        <v>63916</v>
      </c>
      <c r="T2821" t="s">
        <v>63917</v>
      </c>
      <c r="U2821" t="s">
        <v>63918</v>
      </c>
      <c r="V2821" t="s">
        <v>63919</v>
      </c>
      <c r="W2821" t="s">
        <v>63920</v>
      </c>
      <c r="X2821" t="s">
        <v>63921</v>
      </c>
      <c r="Y2821" t="s">
        <v>63922</v>
      </c>
    </row>
    <row r="2822" spans="1:25" x14ac:dyDescent="0.3">
      <c r="A2822">
        <v>141050</v>
      </c>
      <c r="B2822" t="s">
        <v>63923</v>
      </c>
      <c r="C2822" t="s">
        <v>63924</v>
      </c>
      <c r="D2822" t="s">
        <v>63925</v>
      </c>
      <c r="E2822" t="s">
        <v>63926</v>
      </c>
      <c r="F2822" t="s">
        <v>63927</v>
      </c>
      <c r="G2822" t="s">
        <v>63928</v>
      </c>
      <c r="H2822" t="s">
        <v>63929</v>
      </c>
      <c r="I2822" t="s">
        <v>63930</v>
      </c>
      <c r="J2822" t="s">
        <v>63931</v>
      </c>
      <c r="K2822" t="s">
        <v>63932</v>
      </c>
      <c r="L2822" t="s">
        <v>63933</v>
      </c>
      <c r="M2822" t="s">
        <v>63934</v>
      </c>
      <c r="N2822" t="s">
        <v>63935</v>
      </c>
      <c r="O2822">
        <f>-520.311068939571 -30.8612853936143 -609.443960139076</f>
        <v>-1160.6163144722614</v>
      </c>
      <c r="P2822" t="s">
        <v>63936</v>
      </c>
      <c r="Q2822" t="s">
        <v>63937</v>
      </c>
      <c r="R2822" t="s">
        <v>63938</v>
      </c>
      <c r="S2822" t="s">
        <v>63939</v>
      </c>
      <c r="T2822" t="s">
        <v>63940</v>
      </c>
      <c r="U2822" t="s">
        <v>63941</v>
      </c>
      <c r="V2822" t="s">
        <v>63942</v>
      </c>
      <c r="W2822" t="s">
        <v>63943</v>
      </c>
      <c r="X2822" t="s">
        <v>63944</v>
      </c>
      <c r="Y2822" t="s">
        <v>63945</v>
      </c>
    </row>
    <row r="2823" spans="1:25" x14ac:dyDescent="0.3">
      <c r="A2823">
        <v>141100</v>
      </c>
      <c r="B2823" t="s">
        <v>63946</v>
      </c>
      <c r="C2823" t="s">
        <v>63947</v>
      </c>
      <c r="D2823" t="s">
        <v>63948</v>
      </c>
      <c r="E2823" t="s">
        <v>63949</v>
      </c>
      <c r="F2823" t="s">
        <v>63950</v>
      </c>
      <c r="G2823" t="s">
        <v>63951</v>
      </c>
      <c r="H2823" t="s">
        <v>63952</v>
      </c>
      <c r="I2823" t="s">
        <v>63953</v>
      </c>
      <c r="J2823" t="s">
        <v>63954</v>
      </c>
      <c r="K2823" t="s">
        <v>63955</v>
      </c>
      <c r="L2823" t="s">
        <v>63956</v>
      </c>
      <c r="M2823" t="s">
        <v>63957</v>
      </c>
      <c r="N2823" t="s">
        <v>63958</v>
      </c>
      <c r="O2823">
        <f>-520.456047556639 -30.6967507698369 -609.565702944953</f>
        <v>-1160.718501271429</v>
      </c>
      <c r="P2823" t="s">
        <v>63959</v>
      </c>
      <c r="Q2823" t="s">
        <v>63960</v>
      </c>
      <c r="R2823" t="s">
        <v>63961</v>
      </c>
      <c r="S2823" t="s">
        <v>63962</v>
      </c>
      <c r="T2823" t="s">
        <v>63963</v>
      </c>
      <c r="U2823" t="s">
        <v>63964</v>
      </c>
      <c r="V2823" t="s">
        <v>63965</v>
      </c>
      <c r="W2823" t="s">
        <v>63966</v>
      </c>
      <c r="X2823" t="s">
        <v>63967</v>
      </c>
      <c r="Y2823" t="s">
        <v>63968</v>
      </c>
    </row>
    <row r="2824" spans="1:25" x14ac:dyDescent="0.3">
      <c r="A2824">
        <v>141150</v>
      </c>
      <c r="B2824" t="s">
        <v>63969</v>
      </c>
      <c r="C2824" t="s">
        <v>63970</v>
      </c>
      <c r="D2824" t="s">
        <v>63971</v>
      </c>
      <c r="E2824" t="s">
        <v>63972</v>
      </c>
      <c r="F2824" t="s">
        <v>63973</v>
      </c>
      <c r="G2824" t="s">
        <v>63974</v>
      </c>
      <c r="H2824" t="s">
        <v>63975</v>
      </c>
      <c r="I2824" t="s">
        <v>63976</v>
      </c>
      <c r="J2824" t="s">
        <v>63977</v>
      </c>
      <c r="K2824" t="s">
        <v>63978</v>
      </c>
      <c r="L2824" t="s">
        <v>63979</v>
      </c>
      <c r="M2824" t="s">
        <v>63980</v>
      </c>
      <c r="N2824" t="s">
        <v>63981</v>
      </c>
      <c r="O2824">
        <f>-520.948489796489 -30.5402182020389 -609.713107503255</f>
        <v>-1161.2018155017827</v>
      </c>
      <c r="P2824" t="s">
        <v>63982</v>
      </c>
      <c r="Q2824" t="s">
        <v>63983</v>
      </c>
      <c r="R2824" t="s">
        <v>63984</v>
      </c>
      <c r="S2824" t="s">
        <v>63985</v>
      </c>
      <c r="T2824" t="s">
        <v>63986</v>
      </c>
      <c r="U2824" t="s">
        <v>63987</v>
      </c>
      <c r="V2824" t="s">
        <v>63988</v>
      </c>
      <c r="W2824" t="s">
        <v>63989</v>
      </c>
      <c r="X2824" t="s">
        <v>63990</v>
      </c>
      <c r="Y2824" t="s">
        <v>63991</v>
      </c>
    </row>
    <row r="2825" spans="1:25" x14ac:dyDescent="0.3">
      <c r="A2825">
        <v>141200</v>
      </c>
      <c r="B2825" t="s">
        <v>63992</v>
      </c>
      <c r="C2825" t="s">
        <v>63993</v>
      </c>
      <c r="D2825" t="s">
        <v>63994</v>
      </c>
      <c r="E2825" t="s">
        <v>63995</v>
      </c>
      <c r="F2825" t="s">
        <v>63996</v>
      </c>
      <c r="G2825" t="s">
        <v>63997</v>
      </c>
      <c r="H2825" t="s">
        <v>63998</v>
      </c>
      <c r="I2825" t="s">
        <v>63999</v>
      </c>
      <c r="J2825" t="s">
        <v>64000</v>
      </c>
      <c r="K2825" t="s">
        <v>64001</v>
      </c>
      <c r="L2825" t="s">
        <v>64002</v>
      </c>
      <c r="M2825" t="s">
        <v>64003</v>
      </c>
      <c r="N2825" t="s">
        <v>64004</v>
      </c>
      <c r="O2825">
        <f>-521.297501518887 -30.5862594310513 -609.727523323712</f>
        <v>-1161.6112842736502</v>
      </c>
      <c r="P2825" t="s">
        <v>64005</v>
      </c>
      <c r="Q2825" t="s">
        <v>64006</v>
      </c>
      <c r="R2825" t="s">
        <v>64007</v>
      </c>
      <c r="S2825" t="s">
        <v>64008</v>
      </c>
      <c r="T2825" t="s">
        <v>64009</v>
      </c>
      <c r="U2825" t="s">
        <v>64010</v>
      </c>
      <c r="V2825" t="s">
        <v>64011</v>
      </c>
      <c r="W2825" t="s">
        <v>64012</v>
      </c>
      <c r="X2825" t="s">
        <v>64013</v>
      </c>
      <c r="Y2825" t="s">
        <v>64014</v>
      </c>
    </row>
    <row r="2826" spans="1:25" x14ac:dyDescent="0.3">
      <c r="A2826">
        <v>141250</v>
      </c>
      <c r="B2826" t="s">
        <v>64015</v>
      </c>
      <c r="C2826" t="s">
        <v>64016</v>
      </c>
      <c r="D2826" t="s">
        <v>64017</v>
      </c>
      <c r="E2826" t="s">
        <v>64018</v>
      </c>
      <c r="F2826" t="s">
        <v>64019</v>
      </c>
      <c r="G2826" t="s">
        <v>64020</v>
      </c>
      <c r="H2826" t="s">
        <v>64021</v>
      </c>
      <c r="I2826" t="s">
        <v>64022</v>
      </c>
      <c r="J2826" t="s">
        <v>64023</v>
      </c>
      <c r="K2826" t="s">
        <v>64024</v>
      </c>
      <c r="L2826" t="s">
        <v>64025</v>
      </c>
      <c r="M2826" t="s">
        <v>64026</v>
      </c>
      <c r="N2826" t="s">
        <v>64027</v>
      </c>
      <c r="O2826">
        <f>-521.708525390454 -30.6702387756836 -609.675067567871</f>
        <v>-1162.0538317340088</v>
      </c>
      <c r="P2826" t="s">
        <v>64028</v>
      </c>
      <c r="Q2826" t="s">
        <v>64029</v>
      </c>
      <c r="R2826" t="s">
        <v>64030</v>
      </c>
      <c r="S2826" t="s">
        <v>64031</v>
      </c>
      <c r="T2826" t="s">
        <v>64032</v>
      </c>
      <c r="U2826" t="s">
        <v>64033</v>
      </c>
      <c r="V2826" t="s">
        <v>64034</v>
      </c>
      <c r="W2826" t="s">
        <v>64035</v>
      </c>
      <c r="X2826" t="s">
        <v>64036</v>
      </c>
      <c r="Y2826" t="s">
        <v>64037</v>
      </c>
    </row>
    <row r="2827" spans="1:25" x14ac:dyDescent="0.3">
      <c r="A2827">
        <v>141300</v>
      </c>
      <c r="B2827" t="s">
        <v>64038</v>
      </c>
      <c r="C2827" t="s">
        <v>64039</v>
      </c>
      <c r="D2827" t="s">
        <v>64040</v>
      </c>
      <c r="E2827" t="s">
        <v>64041</v>
      </c>
      <c r="F2827" t="s">
        <v>64042</v>
      </c>
      <c r="G2827" t="s">
        <v>64043</v>
      </c>
      <c r="H2827" t="s">
        <v>64044</v>
      </c>
      <c r="I2827" t="s">
        <v>64045</v>
      </c>
      <c r="J2827" t="s">
        <v>64046</v>
      </c>
      <c r="K2827" t="s">
        <v>64047</v>
      </c>
      <c r="L2827" t="s">
        <v>64048</v>
      </c>
      <c r="M2827" t="s">
        <v>64049</v>
      </c>
      <c r="N2827" t="s">
        <v>64050</v>
      </c>
      <c r="O2827">
        <f>-522.393654725293 -30.9078315464014 -609.50164224395</f>
        <v>-1162.8031285156444</v>
      </c>
      <c r="P2827" t="s">
        <v>64051</v>
      </c>
      <c r="Q2827" t="s">
        <v>64052</v>
      </c>
      <c r="R2827" t="s">
        <v>64053</v>
      </c>
      <c r="S2827" t="s">
        <v>64054</v>
      </c>
      <c r="T2827" t="s">
        <v>64055</v>
      </c>
      <c r="U2827" t="s">
        <v>64056</v>
      </c>
      <c r="V2827" t="s">
        <v>64057</v>
      </c>
      <c r="W2827" t="s">
        <v>64058</v>
      </c>
      <c r="X2827" t="s">
        <v>64059</v>
      </c>
      <c r="Y2827" t="s">
        <v>64060</v>
      </c>
    </row>
    <row r="2828" spans="1:25" x14ac:dyDescent="0.3">
      <c r="A2828">
        <v>141350</v>
      </c>
      <c r="B2828" t="s">
        <v>64061</v>
      </c>
      <c r="C2828" t="s">
        <v>64062</v>
      </c>
      <c r="D2828" t="s">
        <v>64063</v>
      </c>
      <c r="E2828" t="s">
        <v>64064</v>
      </c>
      <c r="F2828" t="s">
        <v>64065</v>
      </c>
      <c r="G2828" t="s">
        <v>64066</v>
      </c>
      <c r="H2828" t="s">
        <v>64067</v>
      </c>
      <c r="I2828" t="s">
        <v>64068</v>
      </c>
      <c r="J2828" t="s">
        <v>64069</v>
      </c>
      <c r="K2828" t="s">
        <v>64070</v>
      </c>
      <c r="L2828" t="s">
        <v>64071</v>
      </c>
      <c r="M2828" t="s">
        <v>64072</v>
      </c>
      <c r="N2828" t="s">
        <v>64073</v>
      </c>
      <c r="O2828">
        <f>-523.037461105171 -31.2590934530274 -609.328596468207</f>
        <v>-1163.6251510264055</v>
      </c>
      <c r="P2828" t="s">
        <v>64074</v>
      </c>
      <c r="Q2828" t="s">
        <v>64075</v>
      </c>
      <c r="R2828" t="s">
        <v>64076</v>
      </c>
      <c r="S2828" t="s">
        <v>64077</v>
      </c>
      <c r="T2828" t="s">
        <v>64078</v>
      </c>
      <c r="U2828" t="s">
        <v>64079</v>
      </c>
      <c r="V2828" t="s">
        <v>64080</v>
      </c>
      <c r="W2828" t="s">
        <v>64081</v>
      </c>
      <c r="X2828" t="s">
        <v>64082</v>
      </c>
      <c r="Y2828" t="s">
        <v>64083</v>
      </c>
    </row>
    <row r="2829" spans="1:25" x14ac:dyDescent="0.3">
      <c r="A2829">
        <v>141400</v>
      </c>
      <c r="B2829" t="s">
        <v>64084</v>
      </c>
      <c r="C2829" t="s">
        <v>64085</v>
      </c>
      <c r="D2829" t="s">
        <v>64086</v>
      </c>
      <c r="E2829" t="s">
        <v>64087</v>
      </c>
      <c r="F2829" t="s">
        <v>64088</v>
      </c>
      <c r="G2829" t="s">
        <v>64089</v>
      </c>
      <c r="H2829" t="s">
        <v>64090</v>
      </c>
      <c r="I2829" t="s">
        <v>64091</v>
      </c>
      <c r="J2829" t="s">
        <v>64092</v>
      </c>
      <c r="K2829" t="s">
        <v>64093</v>
      </c>
      <c r="L2829" t="s">
        <v>64094</v>
      </c>
      <c r="M2829" t="s">
        <v>64095</v>
      </c>
      <c r="N2829" t="s">
        <v>64096</v>
      </c>
      <c r="O2829">
        <f>-523.320872179212 -31.3126220467957 -609.272179602918</f>
        <v>-1163.9056738289255</v>
      </c>
      <c r="P2829" t="s">
        <v>64097</v>
      </c>
      <c r="Q2829" t="s">
        <v>64098</v>
      </c>
      <c r="R2829" t="s">
        <v>64099</v>
      </c>
      <c r="S2829" t="s">
        <v>64100</v>
      </c>
      <c r="T2829" t="s">
        <v>64101</v>
      </c>
      <c r="U2829" t="s">
        <v>64102</v>
      </c>
      <c r="V2829" t="s">
        <v>64103</v>
      </c>
      <c r="W2829" t="s">
        <v>64104</v>
      </c>
      <c r="X2829" t="s">
        <v>64105</v>
      </c>
      <c r="Y2829" t="s">
        <v>64106</v>
      </c>
    </row>
    <row r="2830" spans="1:25" x14ac:dyDescent="0.3">
      <c r="A2830">
        <v>141450</v>
      </c>
      <c r="B2830" t="s">
        <v>64107</v>
      </c>
      <c r="C2830" t="s">
        <v>64108</v>
      </c>
      <c r="D2830" t="s">
        <v>64109</v>
      </c>
      <c r="E2830" t="s">
        <v>64110</v>
      </c>
      <c r="F2830" t="s">
        <v>64111</v>
      </c>
      <c r="G2830" t="s">
        <v>64112</v>
      </c>
      <c r="H2830" t="s">
        <v>64113</v>
      </c>
      <c r="I2830" t="s">
        <v>64114</v>
      </c>
      <c r="J2830" t="s">
        <v>64115</v>
      </c>
      <c r="K2830" t="s">
        <v>64116</v>
      </c>
      <c r="L2830" t="s">
        <v>64117</v>
      </c>
      <c r="M2830" t="s">
        <v>64118</v>
      </c>
      <c r="N2830" t="s">
        <v>64119</v>
      </c>
      <c r="O2830">
        <f>-523.348051310381 -31.473166004369 -609.16651120821</f>
        <v>-1163.98772852296</v>
      </c>
      <c r="P2830" t="s">
        <v>64120</v>
      </c>
      <c r="Q2830" t="s">
        <v>64121</v>
      </c>
      <c r="R2830" t="s">
        <v>64122</v>
      </c>
      <c r="S2830" t="s">
        <v>64123</v>
      </c>
      <c r="T2830" t="s">
        <v>64124</v>
      </c>
      <c r="U2830" t="s">
        <v>64125</v>
      </c>
      <c r="V2830" t="s">
        <v>64126</v>
      </c>
      <c r="W2830" t="s">
        <v>64127</v>
      </c>
      <c r="X2830" t="s">
        <v>64128</v>
      </c>
      <c r="Y2830" t="s">
        <v>64129</v>
      </c>
    </row>
    <row r="2831" spans="1:25" x14ac:dyDescent="0.3">
      <c r="A2831">
        <v>141500</v>
      </c>
      <c r="B2831" t="s">
        <v>64130</v>
      </c>
      <c r="C2831" t="s">
        <v>64131</v>
      </c>
      <c r="D2831" t="s">
        <v>64132</v>
      </c>
      <c r="E2831" t="s">
        <v>64133</v>
      </c>
      <c r="F2831" t="s">
        <v>64134</v>
      </c>
      <c r="G2831" t="s">
        <v>64135</v>
      </c>
      <c r="H2831" t="s">
        <v>64136</v>
      </c>
      <c r="I2831" t="s">
        <v>64137</v>
      </c>
      <c r="J2831" t="s">
        <v>64138</v>
      </c>
      <c r="K2831" t="s">
        <v>64139</v>
      </c>
      <c r="L2831" t="s">
        <v>64140</v>
      </c>
      <c r="M2831" t="s">
        <v>64141</v>
      </c>
      <c r="N2831" t="s">
        <v>64142</v>
      </c>
      <c r="O2831">
        <f>-522.980284498948 -31.9909502488056 -608.807020303855</f>
        <v>-1163.7782550516085</v>
      </c>
      <c r="P2831" t="s">
        <v>64143</v>
      </c>
      <c r="Q2831" t="s">
        <v>64144</v>
      </c>
      <c r="R2831" t="s">
        <v>64145</v>
      </c>
      <c r="S2831" t="s">
        <v>64146</v>
      </c>
      <c r="T2831" t="s">
        <v>64147</v>
      </c>
      <c r="U2831" t="s">
        <v>64148</v>
      </c>
      <c r="V2831" t="s">
        <v>64149</v>
      </c>
      <c r="W2831" t="s">
        <v>64150</v>
      </c>
      <c r="X2831" t="s">
        <v>64151</v>
      </c>
      <c r="Y2831" t="s">
        <v>64152</v>
      </c>
    </row>
    <row r="2832" spans="1:25" x14ac:dyDescent="0.3">
      <c r="A2832">
        <v>141550</v>
      </c>
      <c r="B2832" t="s">
        <v>64153</v>
      </c>
      <c r="C2832" t="s">
        <v>64154</v>
      </c>
      <c r="D2832" t="s">
        <v>64155</v>
      </c>
      <c r="E2832" t="s">
        <v>64156</v>
      </c>
      <c r="F2832" t="s">
        <v>64157</v>
      </c>
      <c r="G2832" t="s">
        <v>64158</v>
      </c>
      <c r="H2832" t="s">
        <v>64159</v>
      </c>
      <c r="I2832" t="s">
        <v>64160</v>
      </c>
      <c r="J2832" t="s">
        <v>64161</v>
      </c>
      <c r="K2832" t="s">
        <v>64162</v>
      </c>
      <c r="L2832" t="s">
        <v>64163</v>
      </c>
      <c r="M2832" t="s">
        <v>64164</v>
      </c>
      <c r="N2832" t="s">
        <v>64165</v>
      </c>
      <c r="O2832">
        <f>-522.142458697655 -32.5155465957373 -608.336108816081</f>
        <v>-1162.9941141094732</v>
      </c>
      <c r="P2832" t="s">
        <v>64166</v>
      </c>
      <c r="Q2832" t="s">
        <v>64167</v>
      </c>
      <c r="R2832" t="s">
        <v>64168</v>
      </c>
      <c r="S2832" t="s">
        <v>64169</v>
      </c>
      <c r="T2832" t="s">
        <v>64170</v>
      </c>
      <c r="U2832" t="s">
        <v>64171</v>
      </c>
      <c r="V2832" t="s">
        <v>64172</v>
      </c>
      <c r="W2832" t="s">
        <v>64173</v>
      </c>
      <c r="X2832" t="s">
        <v>64174</v>
      </c>
      <c r="Y2832" t="s">
        <v>64175</v>
      </c>
    </row>
    <row r="2833" spans="1:25" x14ac:dyDescent="0.3">
      <c r="A2833">
        <v>141600</v>
      </c>
      <c r="B2833" t="s">
        <v>64176</v>
      </c>
      <c r="C2833" t="s">
        <v>64177</v>
      </c>
      <c r="D2833" t="s">
        <v>64178</v>
      </c>
      <c r="E2833" t="s">
        <v>64179</v>
      </c>
      <c r="F2833" t="s">
        <v>64180</v>
      </c>
      <c r="G2833" t="s">
        <v>64181</v>
      </c>
      <c r="H2833" t="s">
        <v>64182</v>
      </c>
      <c r="I2833" t="s">
        <v>64183</v>
      </c>
      <c r="J2833" t="s">
        <v>64184</v>
      </c>
      <c r="K2833" t="s">
        <v>64185</v>
      </c>
      <c r="L2833" t="s">
        <v>64186</v>
      </c>
      <c r="M2833" t="s">
        <v>64187</v>
      </c>
      <c r="N2833" t="s">
        <v>64188</v>
      </c>
      <c r="O2833">
        <f>-521.434513647471 -32.5314322624783 -608.237910664145</f>
        <v>-1162.2038565740945</v>
      </c>
      <c r="P2833" t="s">
        <v>64189</v>
      </c>
      <c r="Q2833" t="s">
        <v>64190</v>
      </c>
      <c r="R2833" t="s">
        <v>64191</v>
      </c>
      <c r="S2833" t="s">
        <v>64192</v>
      </c>
      <c r="T2833" t="s">
        <v>64193</v>
      </c>
      <c r="U2833" t="s">
        <v>64194</v>
      </c>
      <c r="V2833" t="s">
        <v>64195</v>
      </c>
      <c r="W2833" t="s">
        <v>64196</v>
      </c>
      <c r="X2833" t="s">
        <v>64197</v>
      </c>
      <c r="Y2833" t="s">
        <v>64198</v>
      </c>
    </row>
    <row r="2834" spans="1:25" x14ac:dyDescent="0.3">
      <c r="A2834">
        <v>141650</v>
      </c>
      <c r="B2834" t="s">
        <v>64199</v>
      </c>
      <c r="C2834" t="s">
        <v>64200</v>
      </c>
      <c r="D2834" t="s">
        <v>64201</v>
      </c>
      <c r="E2834" t="s">
        <v>64202</v>
      </c>
      <c r="F2834" t="s">
        <v>64203</v>
      </c>
      <c r="G2834" t="s">
        <v>64204</v>
      </c>
      <c r="H2834" t="s">
        <v>64205</v>
      </c>
      <c r="I2834" t="s">
        <v>64206</v>
      </c>
      <c r="J2834" t="s">
        <v>64207</v>
      </c>
      <c r="K2834" t="s">
        <v>64208</v>
      </c>
      <c r="L2834" t="s">
        <v>64209</v>
      </c>
      <c r="M2834" t="s">
        <v>64210</v>
      </c>
      <c r="N2834" t="s">
        <v>64211</v>
      </c>
      <c r="O2834">
        <f>-519.986417648308 -32.5505314526022 -608.185412300515</f>
        <v>-1160.7223614014251</v>
      </c>
      <c r="P2834" t="s">
        <v>64212</v>
      </c>
      <c r="Q2834" t="s">
        <v>64213</v>
      </c>
      <c r="R2834" t="s">
        <v>64214</v>
      </c>
      <c r="S2834" t="s">
        <v>64215</v>
      </c>
      <c r="T2834" t="s">
        <v>64216</v>
      </c>
      <c r="U2834" t="s">
        <v>64217</v>
      </c>
      <c r="V2834" t="s">
        <v>64218</v>
      </c>
      <c r="W2834" t="s">
        <v>64219</v>
      </c>
      <c r="X2834" t="s">
        <v>64220</v>
      </c>
      <c r="Y2834" t="s">
        <v>64221</v>
      </c>
    </row>
    <row r="2835" spans="1:25" x14ac:dyDescent="0.3">
      <c r="A2835">
        <v>141700</v>
      </c>
      <c r="B2835" t="s">
        <v>64222</v>
      </c>
      <c r="C2835" t="s">
        <v>64223</v>
      </c>
      <c r="D2835" t="s">
        <v>64224</v>
      </c>
      <c r="E2835" t="s">
        <v>64225</v>
      </c>
      <c r="F2835" t="s">
        <v>64226</v>
      </c>
      <c r="G2835" t="s">
        <v>64227</v>
      </c>
      <c r="H2835" t="s">
        <v>64228</v>
      </c>
      <c r="I2835" t="s">
        <v>64229</v>
      </c>
      <c r="J2835" t="s">
        <v>64230</v>
      </c>
      <c r="K2835" t="s">
        <v>64231</v>
      </c>
      <c r="L2835" t="s">
        <v>64232</v>
      </c>
      <c r="M2835" t="s">
        <v>64233</v>
      </c>
      <c r="N2835" t="s">
        <v>64234</v>
      </c>
      <c r="O2835">
        <f>-519.364948650947 -32.5038453177192 -608.200203722687</f>
        <v>-1160.0689976913532</v>
      </c>
      <c r="P2835" t="s">
        <v>64235</v>
      </c>
      <c r="Q2835" t="s">
        <v>64236</v>
      </c>
      <c r="R2835" t="s">
        <v>64237</v>
      </c>
      <c r="S2835" t="s">
        <v>64238</v>
      </c>
      <c r="T2835" t="s">
        <v>64239</v>
      </c>
      <c r="U2835" t="s">
        <v>64240</v>
      </c>
      <c r="V2835" t="s">
        <v>64241</v>
      </c>
      <c r="W2835" t="s">
        <v>64242</v>
      </c>
      <c r="X2835" t="s">
        <v>64243</v>
      </c>
      <c r="Y2835" t="s">
        <v>64244</v>
      </c>
    </row>
    <row r="2836" spans="1:25" x14ac:dyDescent="0.3">
      <c r="A2836">
        <v>141750</v>
      </c>
      <c r="B2836" t="s">
        <v>64245</v>
      </c>
      <c r="C2836" t="s">
        <v>64246</v>
      </c>
      <c r="D2836" t="s">
        <v>64247</v>
      </c>
      <c r="E2836" t="s">
        <v>64248</v>
      </c>
      <c r="F2836" t="s">
        <v>64249</v>
      </c>
      <c r="G2836" t="s">
        <v>64250</v>
      </c>
      <c r="H2836" t="s">
        <v>64251</v>
      </c>
      <c r="I2836" t="s">
        <v>64252</v>
      </c>
      <c r="J2836" t="s">
        <v>64253</v>
      </c>
      <c r="K2836" t="s">
        <v>64254</v>
      </c>
      <c r="L2836" t="s">
        <v>64255</v>
      </c>
      <c r="M2836" t="s">
        <v>64256</v>
      </c>
      <c r="N2836" t="s">
        <v>64257</v>
      </c>
      <c r="O2836">
        <f>-518.481339047019 -32.358546327504 -608.308545902478</f>
        <v>-1159.148431277001</v>
      </c>
      <c r="P2836" t="s">
        <v>64258</v>
      </c>
      <c r="Q2836" t="s">
        <v>64259</v>
      </c>
      <c r="R2836" t="s">
        <v>64260</v>
      </c>
      <c r="S2836" t="s">
        <v>64261</v>
      </c>
      <c r="T2836" t="s">
        <v>64262</v>
      </c>
      <c r="U2836" t="s">
        <v>64263</v>
      </c>
      <c r="V2836" t="s">
        <v>64264</v>
      </c>
      <c r="W2836" t="s">
        <v>64265</v>
      </c>
      <c r="X2836" t="s">
        <v>64266</v>
      </c>
      <c r="Y2836" t="s">
        <v>64267</v>
      </c>
    </row>
    <row r="2837" spans="1:25" x14ac:dyDescent="0.3">
      <c r="A2837">
        <v>141800</v>
      </c>
      <c r="B2837" t="s">
        <v>64268</v>
      </c>
      <c r="C2837" t="s">
        <v>64269</v>
      </c>
      <c r="D2837" t="s">
        <v>64270</v>
      </c>
      <c r="E2837" t="s">
        <v>64271</v>
      </c>
      <c r="F2837" t="s">
        <v>64272</v>
      </c>
      <c r="G2837" t="s">
        <v>64273</v>
      </c>
      <c r="H2837" t="s">
        <v>64274</v>
      </c>
      <c r="I2837" t="s">
        <v>64275</v>
      </c>
      <c r="J2837" t="s">
        <v>64276</v>
      </c>
      <c r="K2837" t="s">
        <v>64277</v>
      </c>
      <c r="L2837" t="s">
        <v>64278</v>
      </c>
      <c r="M2837" t="s">
        <v>64279</v>
      </c>
      <c r="N2837" t="s">
        <v>64280</v>
      </c>
      <c r="O2837">
        <f>-518.18590254239 -32.2393641009608 -608.437362063761</f>
        <v>-1158.8626287071118</v>
      </c>
      <c r="P2837" t="s">
        <v>64281</v>
      </c>
      <c r="Q2837" t="s">
        <v>64282</v>
      </c>
      <c r="R2837" t="s">
        <v>64283</v>
      </c>
      <c r="S2837" t="s">
        <v>64284</v>
      </c>
      <c r="T2837" t="s">
        <v>64285</v>
      </c>
      <c r="U2837" t="s">
        <v>64286</v>
      </c>
      <c r="V2837" t="s">
        <v>64287</v>
      </c>
      <c r="W2837" t="s">
        <v>64288</v>
      </c>
      <c r="X2837" t="s">
        <v>64289</v>
      </c>
      <c r="Y2837" t="s">
        <v>64290</v>
      </c>
    </row>
    <row r="2838" spans="1:25" x14ac:dyDescent="0.3">
      <c r="A2838">
        <v>141850</v>
      </c>
      <c r="B2838" t="s">
        <v>64291</v>
      </c>
      <c r="C2838" t="s">
        <v>64292</v>
      </c>
      <c r="D2838" t="s">
        <v>64293</v>
      </c>
      <c r="E2838" t="s">
        <v>64294</v>
      </c>
      <c r="F2838" t="s">
        <v>64295</v>
      </c>
      <c r="G2838" t="s">
        <v>64296</v>
      </c>
      <c r="H2838" t="s">
        <v>64297</v>
      </c>
      <c r="I2838" t="s">
        <v>64298</v>
      </c>
      <c r="J2838" t="s">
        <v>64299</v>
      </c>
      <c r="K2838" t="s">
        <v>64300</v>
      </c>
      <c r="L2838" t="s">
        <v>64301</v>
      </c>
      <c r="M2838" t="s">
        <v>64302</v>
      </c>
      <c r="N2838" t="s">
        <v>64303</v>
      </c>
      <c r="O2838">
        <f>-517.85918411391 -31.8633144183416 -608.735187667865</f>
        <v>-1158.4576862001168</v>
      </c>
      <c r="P2838" t="s">
        <v>64304</v>
      </c>
      <c r="Q2838" t="s">
        <v>64305</v>
      </c>
      <c r="R2838" t="s">
        <v>64306</v>
      </c>
      <c r="S2838" t="s">
        <v>64307</v>
      </c>
      <c r="T2838" t="s">
        <v>64308</v>
      </c>
      <c r="U2838" t="s">
        <v>64309</v>
      </c>
      <c r="V2838" t="s">
        <v>64310</v>
      </c>
      <c r="W2838" t="s">
        <v>64311</v>
      </c>
      <c r="X2838" t="s">
        <v>64312</v>
      </c>
      <c r="Y2838" t="s">
        <v>64313</v>
      </c>
    </row>
    <row r="2839" spans="1:25" x14ac:dyDescent="0.3">
      <c r="A2839">
        <v>141900</v>
      </c>
      <c r="B2839" t="s">
        <v>64314</v>
      </c>
      <c r="C2839" t="s">
        <v>64315</v>
      </c>
      <c r="D2839" t="s">
        <v>64316</v>
      </c>
      <c r="E2839" t="s">
        <v>64317</v>
      </c>
      <c r="F2839" t="s">
        <v>64318</v>
      </c>
      <c r="G2839" t="s">
        <v>64319</v>
      </c>
      <c r="H2839" t="s">
        <v>64320</v>
      </c>
      <c r="I2839" t="s">
        <v>64321</v>
      </c>
      <c r="J2839" t="s">
        <v>64322</v>
      </c>
      <c r="K2839" t="s">
        <v>64323</v>
      </c>
      <c r="L2839" t="s">
        <v>64324</v>
      </c>
      <c r="M2839" t="s">
        <v>64325</v>
      </c>
      <c r="N2839" t="s">
        <v>64326</v>
      </c>
      <c r="O2839">
        <f>-517.765081538183 -31.6381577933171 -608.82241271934</f>
        <v>-1158.2256520508402</v>
      </c>
      <c r="P2839" t="s">
        <v>64327</v>
      </c>
      <c r="Q2839" t="s">
        <v>64328</v>
      </c>
      <c r="R2839" t="s">
        <v>64329</v>
      </c>
      <c r="S2839" t="s">
        <v>64330</v>
      </c>
      <c r="T2839" t="s">
        <v>64331</v>
      </c>
      <c r="U2839" t="s">
        <v>64332</v>
      </c>
      <c r="V2839" t="s">
        <v>64333</v>
      </c>
      <c r="W2839" t="s">
        <v>64334</v>
      </c>
      <c r="X2839" t="s">
        <v>64335</v>
      </c>
      <c r="Y2839" t="s">
        <v>64336</v>
      </c>
    </row>
    <row r="2840" spans="1:25" x14ac:dyDescent="0.3">
      <c r="A2840">
        <v>141950</v>
      </c>
      <c r="B2840" t="s">
        <v>64337</v>
      </c>
      <c r="C2840" t="s">
        <v>64338</v>
      </c>
      <c r="D2840" t="s">
        <v>64339</v>
      </c>
      <c r="E2840" t="s">
        <v>64340</v>
      </c>
      <c r="F2840" t="s">
        <v>64341</v>
      </c>
      <c r="G2840" t="s">
        <v>64342</v>
      </c>
      <c r="H2840" t="s">
        <v>64343</v>
      </c>
      <c r="I2840" t="s">
        <v>64344</v>
      </c>
      <c r="J2840" t="s">
        <v>64345</v>
      </c>
      <c r="K2840" t="s">
        <v>64346</v>
      </c>
      <c r="L2840" t="s">
        <v>64347</v>
      </c>
      <c r="M2840" t="s">
        <v>64348</v>
      </c>
      <c r="N2840" t="s">
        <v>64349</v>
      </c>
      <c r="O2840">
        <f>-517.936455761054 -31.3229528664881 -608.854053711208</f>
        <v>-1158.1134623387502</v>
      </c>
      <c r="P2840" t="s">
        <v>64350</v>
      </c>
      <c r="Q2840" t="s">
        <v>64351</v>
      </c>
      <c r="R2840" t="s">
        <v>64352</v>
      </c>
      <c r="S2840" t="s">
        <v>64353</v>
      </c>
      <c r="T2840" t="s">
        <v>64354</v>
      </c>
      <c r="U2840" t="s">
        <v>64355</v>
      </c>
      <c r="V2840" t="s">
        <v>64356</v>
      </c>
      <c r="W2840" t="s">
        <v>64357</v>
      </c>
      <c r="X2840" t="s">
        <v>64358</v>
      </c>
      <c r="Y2840" t="s">
        <v>64359</v>
      </c>
    </row>
    <row r="2841" spans="1:25" x14ac:dyDescent="0.3">
      <c r="A2841">
        <v>142000</v>
      </c>
      <c r="B2841" t="s">
        <v>64360</v>
      </c>
      <c r="C2841" t="s">
        <v>64361</v>
      </c>
      <c r="D2841" t="s">
        <v>64362</v>
      </c>
      <c r="E2841" t="s">
        <v>64363</v>
      </c>
      <c r="F2841" t="s">
        <v>64364</v>
      </c>
      <c r="G2841" t="s">
        <v>64365</v>
      </c>
      <c r="H2841" t="s">
        <v>64366</v>
      </c>
      <c r="I2841" t="s">
        <v>64367</v>
      </c>
      <c r="J2841" t="s">
        <v>64368</v>
      </c>
      <c r="K2841" t="s">
        <v>64369</v>
      </c>
      <c r="L2841" t="s">
        <v>64370</v>
      </c>
      <c r="M2841" t="s">
        <v>64371</v>
      </c>
      <c r="N2841" t="s">
        <v>64372</v>
      </c>
      <c r="O2841">
        <f>-518.131810375167 -31.1609610552446 -608.869998012967</f>
        <v>-1158.1627694433787</v>
      </c>
      <c r="P2841" t="s">
        <v>64373</v>
      </c>
      <c r="Q2841" t="s">
        <v>64374</v>
      </c>
      <c r="R2841" t="s">
        <v>64375</v>
      </c>
      <c r="S2841" t="s">
        <v>64376</v>
      </c>
      <c r="T2841" t="s">
        <v>64377</v>
      </c>
      <c r="U2841" t="s">
        <v>64378</v>
      </c>
      <c r="V2841" t="s">
        <v>64379</v>
      </c>
      <c r="W2841" t="s">
        <v>64380</v>
      </c>
      <c r="X2841" t="s">
        <v>64381</v>
      </c>
      <c r="Y2841" t="s">
        <v>64382</v>
      </c>
    </row>
    <row r="2842" spans="1:25" x14ac:dyDescent="0.3">
      <c r="A2842">
        <v>142050</v>
      </c>
      <c r="B2842" t="s">
        <v>64383</v>
      </c>
      <c r="C2842" t="s">
        <v>64384</v>
      </c>
      <c r="D2842" t="s">
        <v>64385</v>
      </c>
      <c r="E2842" t="s">
        <v>64386</v>
      </c>
      <c r="F2842" t="s">
        <v>64387</v>
      </c>
      <c r="G2842" t="s">
        <v>64388</v>
      </c>
      <c r="H2842" t="s">
        <v>64389</v>
      </c>
      <c r="I2842" t="s">
        <v>64390</v>
      </c>
      <c r="J2842" t="s">
        <v>64391</v>
      </c>
      <c r="K2842" t="s">
        <v>64392</v>
      </c>
      <c r="L2842" t="s">
        <v>64393</v>
      </c>
      <c r="M2842" t="s">
        <v>64394</v>
      </c>
      <c r="N2842" t="s">
        <v>64395</v>
      </c>
      <c r="O2842">
        <f>-518.402743954206 -30.942860113993 -608.789858566746</f>
        <v>-1158.135462634945</v>
      </c>
      <c r="P2842" t="s">
        <v>64396</v>
      </c>
      <c r="Q2842" t="s">
        <v>64397</v>
      </c>
      <c r="R2842" t="s">
        <v>64398</v>
      </c>
      <c r="S2842" t="s">
        <v>64399</v>
      </c>
      <c r="T2842" t="s">
        <v>64400</v>
      </c>
      <c r="U2842" t="s">
        <v>64401</v>
      </c>
      <c r="V2842" t="s">
        <v>64402</v>
      </c>
      <c r="W2842" t="s">
        <v>64403</v>
      </c>
      <c r="X2842" t="s">
        <v>64404</v>
      </c>
      <c r="Y2842" t="s">
        <v>64405</v>
      </c>
    </row>
    <row r="2843" spans="1:25" x14ac:dyDescent="0.3">
      <c r="A2843">
        <v>142100</v>
      </c>
      <c r="B2843" t="s">
        <v>64406</v>
      </c>
      <c r="C2843" t="s">
        <v>64407</v>
      </c>
      <c r="D2843" t="s">
        <v>64408</v>
      </c>
      <c r="E2843" t="s">
        <v>64409</v>
      </c>
      <c r="F2843" t="s">
        <v>64410</v>
      </c>
      <c r="G2843" t="s">
        <v>64411</v>
      </c>
      <c r="H2843" t="s">
        <v>64412</v>
      </c>
      <c r="I2843" t="s">
        <v>64413</v>
      </c>
      <c r="J2843" t="s">
        <v>64414</v>
      </c>
      <c r="K2843" t="s">
        <v>64415</v>
      </c>
      <c r="L2843" t="s">
        <v>64416</v>
      </c>
      <c r="M2843" t="s">
        <v>64417</v>
      </c>
      <c r="N2843" t="s">
        <v>64418</v>
      </c>
      <c r="O2843">
        <f>-518.351392614275 -30.9030377764284 -608.693902684571</f>
        <v>-1157.9483330752744</v>
      </c>
      <c r="P2843" t="s">
        <v>64419</v>
      </c>
      <c r="Q2843" t="s">
        <v>64420</v>
      </c>
      <c r="R2843" t="s">
        <v>64421</v>
      </c>
      <c r="S2843" t="s">
        <v>64422</v>
      </c>
      <c r="T2843" t="s">
        <v>64423</v>
      </c>
      <c r="U2843" t="s">
        <v>64424</v>
      </c>
      <c r="V2843" t="s">
        <v>64425</v>
      </c>
      <c r="W2843" t="s">
        <v>64426</v>
      </c>
      <c r="X2843" t="s">
        <v>64427</v>
      </c>
      <c r="Y2843" t="s">
        <v>64428</v>
      </c>
    </row>
    <row r="2844" spans="1:25" x14ac:dyDescent="0.3">
      <c r="A2844">
        <v>142150</v>
      </c>
      <c r="B2844" t="s">
        <v>64429</v>
      </c>
      <c r="C2844" t="s">
        <v>64430</v>
      </c>
      <c r="D2844" t="s">
        <v>64431</v>
      </c>
      <c r="E2844" t="s">
        <v>64432</v>
      </c>
      <c r="F2844" t="s">
        <v>64433</v>
      </c>
      <c r="G2844" t="s">
        <v>64434</v>
      </c>
      <c r="H2844" t="s">
        <v>64435</v>
      </c>
      <c r="I2844" t="s">
        <v>64436</v>
      </c>
      <c r="J2844" t="s">
        <v>64437</v>
      </c>
      <c r="K2844" t="s">
        <v>64438</v>
      </c>
      <c r="L2844" t="s">
        <v>64439</v>
      </c>
      <c r="M2844" t="s">
        <v>64440</v>
      </c>
      <c r="N2844" t="s">
        <v>64441</v>
      </c>
      <c r="O2844">
        <f>-518.029895721933 -30.6851995027419 -608.626760402032</f>
        <v>-1157.341855626707</v>
      </c>
      <c r="P2844" t="s">
        <v>64442</v>
      </c>
      <c r="Q2844" t="s">
        <v>64443</v>
      </c>
      <c r="R2844" t="s">
        <v>64444</v>
      </c>
      <c r="S2844" t="s">
        <v>64445</v>
      </c>
      <c r="T2844" t="s">
        <v>64446</v>
      </c>
      <c r="U2844" t="s">
        <v>64447</v>
      </c>
      <c r="V2844" t="s">
        <v>64448</v>
      </c>
      <c r="W2844" t="s">
        <v>64449</v>
      </c>
      <c r="X2844" t="s">
        <v>64450</v>
      </c>
      <c r="Y2844" t="s">
        <v>64451</v>
      </c>
    </row>
    <row r="2845" spans="1:25" x14ac:dyDescent="0.3">
      <c r="A2845">
        <v>142200</v>
      </c>
      <c r="B2845" t="s">
        <v>64452</v>
      </c>
      <c r="C2845" t="s">
        <v>64453</v>
      </c>
      <c r="D2845" t="s">
        <v>64454</v>
      </c>
      <c r="E2845" t="s">
        <v>64455</v>
      </c>
      <c r="F2845" t="s">
        <v>64456</v>
      </c>
      <c r="G2845" t="s">
        <v>64457</v>
      </c>
      <c r="H2845" t="s">
        <v>64458</v>
      </c>
      <c r="I2845" t="s">
        <v>64459</v>
      </c>
      <c r="J2845" t="s">
        <v>64460</v>
      </c>
      <c r="K2845" t="s">
        <v>64461</v>
      </c>
      <c r="L2845" t="s">
        <v>64462</v>
      </c>
      <c r="M2845" t="s">
        <v>64463</v>
      </c>
      <c r="N2845" t="s">
        <v>64464</v>
      </c>
      <c r="O2845">
        <f>-517.799247135985 -30.6258602815394 -608.606211871551</f>
        <v>-1157.0313192890753</v>
      </c>
      <c r="P2845" t="s">
        <v>64465</v>
      </c>
      <c r="Q2845" t="s">
        <v>64466</v>
      </c>
      <c r="R2845" t="s">
        <v>64467</v>
      </c>
      <c r="S2845" t="s">
        <v>64468</v>
      </c>
      <c r="T2845" t="s">
        <v>64469</v>
      </c>
      <c r="U2845" t="s">
        <v>64470</v>
      </c>
      <c r="V2845" t="s">
        <v>64471</v>
      </c>
      <c r="W2845" t="s">
        <v>64472</v>
      </c>
      <c r="X2845" t="s">
        <v>64473</v>
      </c>
      <c r="Y2845" t="s">
        <v>64474</v>
      </c>
    </row>
    <row r="2846" spans="1:25" x14ac:dyDescent="0.3">
      <c r="A2846">
        <v>142250</v>
      </c>
      <c r="B2846" t="s">
        <v>64475</v>
      </c>
      <c r="C2846" t="s">
        <v>64476</v>
      </c>
      <c r="D2846" t="s">
        <v>64477</v>
      </c>
      <c r="E2846" t="s">
        <v>64478</v>
      </c>
      <c r="F2846" t="s">
        <v>64479</v>
      </c>
      <c r="G2846" t="s">
        <v>64480</v>
      </c>
      <c r="H2846" t="s">
        <v>64481</v>
      </c>
      <c r="I2846" t="s">
        <v>64482</v>
      </c>
      <c r="J2846" t="s">
        <v>64483</v>
      </c>
      <c r="K2846" t="s">
        <v>64484</v>
      </c>
      <c r="L2846" t="s">
        <v>64485</v>
      </c>
      <c r="M2846" t="s">
        <v>64486</v>
      </c>
      <c r="N2846" t="s">
        <v>64487</v>
      </c>
      <c r="O2846">
        <f>-517.163357792975 -30.6761562323068 -608.46775717363</f>
        <v>-1156.3072711989118</v>
      </c>
      <c r="P2846" t="s">
        <v>64488</v>
      </c>
      <c r="Q2846" t="s">
        <v>64489</v>
      </c>
      <c r="R2846" t="s">
        <v>64490</v>
      </c>
      <c r="S2846" t="s">
        <v>64491</v>
      </c>
      <c r="T2846" t="s">
        <v>64492</v>
      </c>
      <c r="U2846" t="s">
        <v>64493</v>
      </c>
      <c r="V2846" t="s">
        <v>64494</v>
      </c>
      <c r="W2846" t="s">
        <v>64495</v>
      </c>
      <c r="X2846" t="s">
        <v>64496</v>
      </c>
      <c r="Y2846" t="s">
        <v>64497</v>
      </c>
    </row>
    <row r="2847" spans="1:25" x14ac:dyDescent="0.3">
      <c r="A2847">
        <v>142300</v>
      </c>
      <c r="B2847" t="s">
        <v>64498</v>
      </c>
      <c r="C2847" t="s">
        <v>64499</v>
      </c>
      <c r="D2847" t="s">
        <v>64500</v>
      </c>
      <c r="E2847" t="s">
        <v>64501</v>
      </c>
      <c r="F2847" t="s">
        <v>64502</v>
      </c>
      <c r="G2847" t="s">
        <v>64503</v>
      </c>
      <c r="H2847" t="s">
        <v>64504</v>
      </c>
      <c r="I2847" t="s">
        <v>64505</v>
      </c>
      <c r="J2847" t="s">
        <v>64506</v>
      </c>
      <c r="K2847" t="s">
        <v>64507</v>
      </c>
      <c r="L2847" t="s">
        <v>64508</v>
      </c>
      <c r="M2847" t="s">
        <v>64509</v>
      </c>
      <c r="N2847" t="s">
        <v>64510</v>
      </c>
      <c r="O2847">
        <f>-516.990204799347 -30.6623302606847 -608.514220511</f>
        <v>-1156.1667555710317</v>
      </c>
      <c r="P2847" t="s">
        <v>64511</v>
      </c>
      <c r="Q2847" t="s">
        <v>64512</v>
      </c>
      <c r="R2847" t="s">
        <v>64513</v>
      </c>
      <c r="S2847" t="s">
        <v>64514</v>
      </c>
      <c r="T2847" t="s">
        <v>64515</v>
      </c>
      <c r="U2847" t="s">
        <v>64516</v>
      </c>
      <c r="V2847" t="s">
        <v>64517</v>
      </c>
      <c r="W2847" t="s">
        <v>64518</v>
      </c>
      <c r="X2847" t="s">
        <v>64519</v>
      </c>
      <c r="Y2847" t="s">
        <v>64520</v>
      </c>
    </row>
    <row r="2848" spans="1:25" x14ac:dyDescent="0.3">
      <c r="A2848">
        <v>142350</v>
      </c>
      <c r="B2848" t="s">
        <v>64521</v>
      </c>
      <c r="C2848" t="s">
        <v>64522</v>
      </c>
      <c r="D2848" t="s">
        <v>64523</v>
      </c>
      <c r="E2848" t="s">
        <v>64524</v>
      </c>
      <c r="F2848" t="s">
        <v>64525</v>
      </c>
      <c r="G2848" t="s">
        <v>64526</v>
      </c>
      <c r="H2848" t="s">
        <v>64527</v>
      </c>
      <c r="I2848" t="s">
        <v>64528</v>
      </c>
      <c r="J2848" t="s">
        <v>64529</v>
      </c>
      <c r="K2848" t="s">
        <v>64530</v>
      </c>
      <c r="L2848" t="s">
        <v>64531</v>
      </c>
      <c r="M2848" t="s">
        <v>64532</v>
      </c>
      <c r="N2848" t="s">
        <v>64533</v>
      </c>
      <c r="O2848">
        <f>-516.708148122549 -30.7118801852882 -608.764663160871</f>
        <v>-1156.1846914687083</v>
      </c>
      <c r="P2848" t="s">
        <v>64534</v>
      </c>
      <c r="Q2848" t="s">
        <v>64535</v>
      </c>
      <c r="R2848" t="s">
        <v>64536</v>
      </c>
      <c r="S2848" t="s">
        <v>64537</v>
      </c>
      <c r="T2848" t="s">
        <v>64538</v>
      </c>
      <c r="U2848" t="s">
        <v>64539</v>
      </c>
      <c r="V2848" t="s">
        <v>64540</v>
      </c>
      <c r="W2848" t="s">
        <v>64541</v>
      </c>
      <c r="X2848" t="s">
        <v>64542</v>
      </c>
      <c r="Y2848" t="s">
        <v>64543</v>
      </c>
    </row>
    <row r="2849" spans="1:25" x14ac:dyDescent="0.3">
      <c r="A2849">
        <v>142400</v>
      </c>
      <c r="B2849" t="s">
        <v>64544</v>
      </c>
      <c r="C2849" t="s">
        <v>64545</v>
      </c>
      <c r="D2849" t="s">
        <v>64546</v>
      </c>
      <c r="E2849" t="s">
        <v>64547</v>
      </c>
      <c r="F2849" t="s">
        <v>64548</v>
      </c>
      <c r="G2849" t="s">
        <v>64549</v>
      </c>
      <c r="H2849" t="s">
        <v>64550</v>
      </c>
      <c r="I2849" t="s">
        <v>64551</v>
      </c>
      <c r="J2849" t="s">
        <v>64552</v>
      </c>
      <c r="K2849" t="s">
        <v>64553</v>
      </c>
      <c r="L2849" t="s">
        <v>64554</v>
      </c>
      <c r="M2849" t="s">
        <v>64555</v>
      </c>
      <c r="N2849" t="s">
        <v>64556</v>
      </c>
      <c r="O2849">
        <f>-516.636554804782 -30.7355189728878 -608.935564276668</f>
        <v>-1156.3076380543378</v>
      </c>
      <c r="P2849" t="s">
        <v>64557</v>
      </c>
      <c r="Q2849" t="s">
        <v>64558</v>
      </c>
      <c r="R2849" t="s">
        <v>64559</v>
      </c>
      <c r="S2849" t="s">
        <v>64560</v>
      </c>
      <c r="T2849" t="s">
        <v>64561</v>
      </c>
      <c r="U2849" t="s">
        <v>64562</v>
      </c>
      <c r="V2849" t="s">
        <v>64563</v>
      </c>
      <c r="W2849" t="s">
        <v>64564</v>
      </c>
      <c r="X2849" t="s">
        <v>64565</v>
      </c>
      <c r="Y2849" t="s">
        <v>64566</v>
      </c>
    </row>
    <row r="2850" spans="1:25" x14ac:dyDescent="0.3">
      <c r="A2850">
        <v>142450</v>
      </c>
      <c r="B2850" t="s">
        <v>64567</v>
      </c>
      <c r="C2850" t="s">
        <v>64568</v>
      </c>
      <c r="D2850" t="s">
        <v>64569</v>
      </c>
      <c r="E2850" t="s">
        <v>64570</v>
      </c>
      <c r="F2850" t="s">
        <v>64571</v>
      </c>
      <c r="G2850" t="s">
        <v>64572</v>
      </c>
      <c r="H2850" t="s">
        <v>64573</v>
      </c>
      <c r="I2850" t="s">
        <v>64574</v>
      </c>
      <c r="J2850" t="s">
        <v>64575</v>
      </c>
      <c r="K2850" t="s">
        <v>64576</v>
      </c>
      <c r="L2850" t="s">
        <v>64577</v>
      </c>
      <c r="M2850" t="s">
        <v>64578</v>
      </c>
      <c r="N2850" t="s">
        <v>64579</v>
      </c>
      <c r="O2850">
        <f>-516.92607530786 -30.9107696347589 -609.317280774524</f>
        <v>-1157.154125717143</v>
      </c>
      <c r="P2850" t="s">
        <v>64580</v>
      </c>
      <c r="Q2850" t="s">
        <v>64581</v>
      </c>
      <c r="R2850" t="s">
        <v>64582</v>
      </c>
      <c r="S2850" t="s">
        <v>64583</v>
      </c>
      <c r="T2850" t="s">
        <v>64584</v>
      </c>
      <c r="U2850" t="s">
        <v>64585</v>
      </c>
      <c r="V2850" t="s">
        <v>64586</v>
      </c>
      <c r="W2850" t="s">
        <v>64587</v>
      </c>
      <c r="X2850" t="s">
        <v>64588</v>
      </c>
      <c r="Y2850" t="s">
        <v>64589</v>
      </c>
    </row>
    <row r="2851" spans="1:25" x14ac:dyDescent="0.3">
      <c r="A2851">
        <v>142500</v>
      </c>
      <c r="B2851" t="s">
        <v>64590</v>
      </c>
      <c r="C2851" t="s">
        <v>64591</v>
      </c>
      <c r="D2851" t="s">
        <v>64592</v>
      </c>
      <c r="E2851" t="s">
        <v>64593</v>
      </c>
      <c r="F2851" t="s">
        <v>64594</v>
      </c>
      <c r="G2851" t="s">
        <v>64595</v>
      </c>
      <c r="H2851" t="s">
        <v>64596</v>
      </c>
      <c r="I2851" t="s">
        <v>64597</v>
      </c>
      <c r="J2851" t="s">
        <v>64598</v>
      </c>
      <c r="K2851" t="s">
        <v>64599</v>
      </c>
      <c r="L2851" t="s">
        <v>64600</v>
      </c>
      <c r="M2851" t="s">
        <v>64601</v>
      </c>
      <c r="N2851" t="s">
        <v>64602</v>
      </c>
      <c r="O2851">
        <f>-517.377405054181 -31.0899006632678 -609.550296572105</f>
        <v>-1158.0176022895539</v>
      </c>
      <c r="P2851" t="s">
        <v>64603</v>
      </c>
      <c r="Q2851" t="s">
        <v>64604</v>
      </c>
      <c r="R2851" t="s">
        <v>64605</v>
      </c>
      <c r="S2851" t="s">
        <v>64606</v>
      </c>
      <c r="T2851" t="s">
        <v>64607</v>
      </c>
      <c r="U2851" t="s">
        <v>64608</v>
      </c>
      <c r="V2851" t="s">
        <v>64609</v>
      </c>
      <c r="W2851" t="s">
        <v>64610</v>
      </c>
      <c r="X2851" t="s">
        <v>64611</v>
      </c>
      <c r="Y2851" t="s">
        <v>64612</v>
      </c>
    </row>
    <row r="2852" spans="1:25" x14ac:dyDescent="0.3">
      <c r="A2852">
        <v>142550</v>
      </c>
      <c r="B2852" t="s">
        <v>64613</v>
      </c>
      <c r="C2852" t="s">
        <v>64614</v>
      </c>
      <c r="D2852" t="s">
        <v>64615</v>
      </c>
      <c r="E2852" t="s">
        <v>64616</v>
      </c>
      <c r="F2852" t="s">
        <v>64617</v>
      </c>
      <c r="G2852" t="s">
        <v>64618</v>
      </c>
      <c r="H2852" t="s">
        <v>64619</v>
      </c>
      <c r="I2852" t="s">
        <v>64620</v>
      </c>
      <c r="J2852" t="s">
        <v>64621</v>
      </c>
      <c r="K2852" t="s">
        <v>64622</v>
      </c>
      <c r="L2852" t="s">
        <v>64623</v>
      </c>
      <c r="M2852" t="s">
        <v>64624</v>
      </c>
      <c r="N2852" t="s">
        <v>64625</v>
      </c>
      <c r="O2852">
        <f>-518.735923090223 -31.5845354321091 -610.12829274572</f>
        <v>-1160.4487512680521</v>
      </c>
      <c r="P2852" t="s">
        <v>64626</v>
      </c>
      <c r="Q2852" t="s">
        <v>64627</v>
      </c>
      <c r="R2852" t="s">
        <v>64628</v>
      </c>
      <c r="S2852" t="s">
        <v>64629</v>
      </c>
      <c r="T2852" t="s">
        <v>64630</v>
      </c>
      <c r="U2852" t="s">
        <v>64631</v>
      </c>
      <c r="V2852" t="s">
        <v>64632</v>
      </c>
      <c r="W2852" t="s">
        <v>64633</v>
      </c>
      <c r="X2852" t="s">
        <v>64634</v>
      </c>
      <c r="Y2852" t="s">
        <v>64635</v>
      </c>
    </row>
    <row r="2853" spans="1:25" x14ac:dyDescent="0.3">
      <c r="A2853">
        <v>142600</v>
      </c>
      <c r="B2853" t="s">
        <v>64636</v>
      </c>
      <c r="C2853" t="s">
        <v>64637</v>
      </c>
      <c r="D2853" t="s">
        <v>64638</v>
      </c>
      <c r="E2853" t="s">
        <v>64639</v>
      </c>
      <c r="F2853" t="s">
        <v>64640</v>
      </c>
      <c r="G2853" t="s">
        <v>64641</v>
      </c>
      <c r="H2853" t="s">
        <v>64642</v>
      </c>
      <c r="I2853" t="s">
        <v>64643</v>
      </c>
      <c r="J2853" t="s">
        <v>64644</v>
      </c>
      <c r="K2853" t="s">
        <v>64645</v>
      </c>
      <c r="L2853" t="s">
        <v>64646</v>
      </c>
      <c r="M2853" t="s">
        <v>64647</v>
      </c>
      <c r="N2853" t="s">
        <v>64648</v>
      </c>
      <c r="O2853">
        <f>-519.768607318938 -31.9037687402188 -610.46598676897</f>
        <v>-1162.1383628281269</v>
      </c>
      <c r="P2853" t="s">
        <v>64649</v>
      </c>
      <c r="Q2853" t="s">
        <v>64650</v>
      </c>
      <c r="R2853" t="s">
        <v>64651</v>
      </c>
      <c r="S2853" t="s">
        <v>64652</v>
      </c>
      <c r="T2853" t="s">
        <v>64653</v>
      </c>
      <c r="U2853" t="s">
        <v>64654</v>
      </c>
      <c r="V2853" t="s">
        <v>64655</v>
      </c>
      <c r="W2853" t="s">
        <v>64656</v>
      </c>
      <c r="X2853" t="s">
        <v>64657</v>
      </c>
      <c r="Y2853" t="s">
        <v>64658</v>
      </c>
    </row>
    <row r="2854" spans="1:25" x14ac:dyDescent="0.3">
      <c r="A2854">
        <v>142650</v>
      </c>
      <c r="B2854" t="s">
        <v>64659</v>
      </c>
      <c r="C2854" t="s">
        <v>64660</v>
      </c>
      <c r="D2854" t="s">
        <v>64661</v>
      </c>
      <c r="E2854" t="s">
        <v>64662</v>
      </c>
      <c r="F2854" t="s">
        <v>64663</v>
      </c>
      <c r="G2854" t="s">
        <v>64664</v>
      </c>
      <c r="H2854" t="s">
        <v>64665</v>
      </c>
      <c r="I2854" t="s">
        <v>64666</v>
      </c>
      <c r="J2854" t="s">
        <v>64667</v>
      </c>
      <c r="K2854" t="s">
        <v>64668</v>
      </c>
      <c r="L2854" t="s">
        <v>64669</v>
      </c>
      <c r="M2854" t="s">
        <v>64670</v>
      </c>
      <c r="N2854" t="s">
        <v>64671</v>
      </c>
      <c r="O2854">
        <f>-521.8791437686 -32.4426506934428 -611.16580857899</f>
        <v>-1165.4876030410328</v>
      </c>
      <c r="P2854" t="s">
        <v>64672</v>
      </c>
      <c r="Q2854" t="s">
        <v>64673</v>
      </c>
      <c r="R2854" t="s">
        <v>64674</v>
      </c>
      <c r="S2854" t="s">
        <v>64675</v>
      </c>
      <c r="T2854" t="s">
        <v>64676</v>
      </c>
      <c r="U2854" t="s">
        <v>64677</v>
      </c>
      <c r="V2854" t="s">
        <v>64678</v>
      </c>
      <c r="W2854" t="s">
        <v>64679</v>
      </c>
      <c r="X2854" t="s">
        <v>64680</v>
      </c>
      <c r="Y2854" t="s">
        <v>64681</v>
      </c>
    </row>
    <row r="2855" spans="1:25" x14ac:dyDescent="0.3">
      <c r="A2855">
        <v>142700</v>
      </c>
      <c r="B2855" t="s">
        <v>64682</v>
      </c>
      <c r="C2855" t="s">
        <v>64683</v>
      </c>
      <c r="D2855" t="s">
        <v>64684</v>
      </c>
      <c r="E2855" t="s">
        <v>64685</v>
      </c>
      <c r="F2855" t="s">
        <v>64686</v>
      </c>
      <c r="G2855" t="s">
        <v>64687</v>
      </c>
      <c r="H2855" t="s">
        <v>64688</v>
      </c>
      <c r="I2855" t="s">
        <v>64689</v>
      </c>
      <c r="J2855" t="s">
        <v>64690</v>
      </c>
      <c r="K2855" t="s">
        <v>64691</v>
      </c>
      <c r="L2855" t="s">
        <v>64692</v>
      </c>
      <c r="M2855" t="s">
        <v>64693</v>
      </c>
      <c r="N2855" t="s">
        <v>64694</v>
      </c>
      <c r="O2855">
        <f>-522.790871014754 -32.5599460871717 -611.570694939727</f>
        <v>-1166.9215120416527</v>
      </c>
      <c r="P2855" t="s">
        <v>64695</v>
      </c>
      <c r="Q2855" t="s">
        <v>64696</v>
      </c>
      <c r="R2855" t="s">
        <v>64697</v>
      </c>
      <c r="S2855" t="s">
        <v>64698</v>
      </c>
      <c r="T2855" t="s">
        <v>64699</v>
      </c>
      <c r="U2855" t="s">
        <v>64700</v>
      </c>
      <c r="V2855" t="s">
        <v>64701</v>
      </c>
      <c r="W2855" t="s">
        <v>64702</v>
      </c>
      <c r="X2855" t="s">
        <v>64703</v>
      </c>
      <c r="Y2855" t="s">
        <v>64704</v>
      </c>
    </row>
    <row r="2856" spans="1:25" x14ac:dyDescent="0.3">
      <c r="A2856">
        <v>142750</v>
      </c>
      <c r="B2856" t="s">
        <v>64705</v>
      </c>
      <c r="C2856" t="s">
        <v>64706</v>
      </c>
      <c r="D2856" t="s">
        <v>64707</v>
      </c>
      <c r="E2856" t="s">
        <v>64708</v>
      </c>
      <c r="F2856" t="s">
        <v>64709</v>
      </c>
      <c r="G2856" t="s">
        <v>64710</v>
      </c>
      <c r="H2856" t="s">
        <v>64711</v>
      </c>
      <c r="I2856" t="s">
        <v>64712</v>
      </c>
      <c r="J2856" t="s">
        <v>64713</v>
      </c>
      <c r="K2856" t="s">
        <v>64714</v>
      </c>
      <c r="L2856" t="s">
        <v>64715</v>
      </c>
      <c r="M2856" t="s">
        <v>64716</v>
      </c>
      <c r="N2856" t="s">
        <v>64717</v>
      </c>
      <c r="O2856">
        <f>-524.705269613785 -32.8563210279221 -612.295508539726</f>
        <v>-1169.8570991814331</v>
      </c>
      <c r="P2856" t="s">
        <v>64718</v>
      </c>
      <c r="Q2856" t="s">
        <v>64719</v>
      </c>
      <c r="R2856" t="s">
        <v>64720</v>
      </c>
      <c r="S2856" t="s">
        <v>64721</v>
      </c>
      <c r="T2856" t="s">
        <v>64722</v>
      </c>
      <c r="U2856" t="s">
        <v>64723</v>
      </c>
      <c r="V2856" t="s">
        <v>64724</v>
      </c>
      <c r="W2856" t="s">
        <v>64725</v>
      </c>
      <c r="X2856" t="s">
        <v>64726</v>
      </c>
      <c r="Y2856" t="s">
        <v>64727</v>
      </c>
    </row>
    <row r="2857" spans="1:25" x14ac:dyDescent="0.3">
      <c r="A2857">
        <v>142800</v>
      </c>
      <c r="B2857" t="s">
        <v>64728</v>
      </c>
      <c r="C2857" t="s">
        <v>64729</v>
      </c>
      <c r="D2857" t="s">
        <v>64730</v>
      </c>
      <c r="E2857" t="s">
        <v>64731</v>
      </c>
      <c r="F2857" t="s">
        <v>64732</v>
      </c>
      <c r="G2857" t="s">
        <v>64733</v>
      </c>
      <c r="H2857" t="s">
        <v>64734</v>
      </c>
      <c r="I2857" t="s">
        <v>64735</v>
      </c>
      <c r="J2857" t="s">
        <v>64736</v>
      </c>
      <c r="K2857" t="s">
        <v>64737</v>
      </c>
      <c r="L2857" t="s">
        <v>64738</v>
      </c>
      <c r="M2857" t="s">
        <v>64739</v>
      </c>
      <c r="N2857" t="s">
        <v>64740</v>
      </c>
      <c r="O2857">
        <f>-525.760648380262 -32.9813622209629 -612.580458160002</f>
        <v>-1171.3224687612269</v>
      </c>
      <c r="P2857" t="s">
        <v>64741</v>
      </c>
      <c r="Q2857" t="s">
        <v>64742</v>
      </c>
      <c r="R2857" t="s">
        <v>64743</v>
      </c>
      <c r="S2857" t="s">
        <v>64744</v>
      </c>
      <c r="T2857" t="s">
        <v>64745</v>
      </c>
      <c r="U2857" t="s">
        <v>64746</v>
      </c>
      <c r="V2857" t="s">
        <v>64747</v>
      </c>
      <c r="W2857" t="s">
        <v>64748</v>
      </c>
      <c r="X2857" t="s">
        <v>64749</v>
      </c>
      <c r="Y2857" t="s">
        <v>64750</v>
      </c>
    </row>
    <row r="2858" spans="1:25" x14ac:dyDescent="0.3">
      <c r="A2858">
        <v>142850</v>
      </c>
      <c r="B2858" t="s">
        <v>64751</v>
      </c>
      <c r="C2858" t="s">
        <v>64752</v>
      </c>
      <c r="D2858" t="s">
        <v>64753</v>
      </c>
      <c r="E2858" t="s">
        <v>64754</v>
      </c>
      <c r="F2858" t="s">
        <v>64755</v>
      </c>
      <c r="G2858" t="s">
        <v>64756</v>
      </c>
      <c r="H2858" t="s">
        <v>64757</v>
      </c>
      <c r="I2858" t="s">
        <v>64758</v>
      </c>
      <c r="J2858" t="s">
        <v>64759</v>
      </c>
      <c r="K2858" t="s">
        <v>64760</v>
      </c>
      <c r="L2858" t="s">
        <v>64761</v>
      </c>
      <c r="M2858" t="s">
        <v>64762</v>
      </c>
      <c r="N2858" t="s">
        <v>64763</v>
      </c>
      <c r="O2858">
        <f>-527.859536737411 -33.0849276536451 -612.967289586876</f>
        <v>-1173.911753977932</v>
      </c>
      <c r="P2858" t="s">
        <v>64764</v>
      </c>
      <c r="Q2858" t="s">
        <v>64765</v>
      </c>
      <c r="R2858" t="s">
        <v>64766</v>
      </c>
      <c r="S2858" t="s">
        <v>64767</v>
      </c>
      <c r="T2858" t="s">
        <v>64768</v>
      </c>
      <c r="U2858" t="s">
        <v>64769</v>
      </c>
      <c r="V2858" t="s">
        <v>64770</v>
      </c>
      <c r="W2858" t="s">
        <v>64771</v>
      </c>
      <c r="X2858" t="s">
        <v>64772</v>
      </c>
      <c r="Y2858" t="s">
        <v>64773</v>
      </c>
    </row>
    <row r="2859" spans="1:25" x14ac:dyDescent="0.3">
      <c r="A2859">
        <v>142900</v>
      </c>
      <c r="B2859" t="s">
        <v>64774</v>
      </c>
      <c r="C2859" t="s">
        <v>64775</v>
      </c>
      <c r="D2859" t="s">
        <v>64776</v>
      </c>
      <c r="E2859" t="s">
        <v>64777</v>
      </c>
      <c r="F2859" t="s">
        <v>64778</v>
      </c>
      <c r="G2859" t="s">
        <v>64779</v>
      </c>
      <c r="H2859" t="s">
        <v>64780</v>
      </c>
      <c r="I2859" t="s">
        <v>64781</v>
      </c>
      <c r="J2859" t="s">
        <v>64782</v>
      </c>
      <c r="K2859" t="s">
        <v>64783</v>
      </c>
      <c r="L2859" t="s">
        <v>64784</v>
      </c>
      <c r="M2859" t="s">
        <v>64785</v>
      </c>
      <c r="N2859" t="s">
        <v>64786</v>
      </c>
      <c r="O2859">
        <f>-528.829724551025 -33.2407378719586 -613.082189416256</f>
        <v>-1175.1526518392398</v>
      </c>
      <c r="P2859" t="s">
        <v>64787</v>
      </c>
      <c r="Q2859" t="s">
        <v>64788</v>
      </c>
      <c r="R2859" t="s">
        <v>64789</v>
      </c>
      <c r="S2859" t="s">
        <v>64790</v>
      </c>
      <c r="T2859" t="s">
        <v>64791</v>
      </c>
      <c r="U2859" t="s">
        <v>64792</v>
      </c>
      <c r="V2859" t="s">
        <v>64793</v>
      </c>
      <c r="W2859" t="s">
        <v>64794</v>
      </c>
      <c r="X2859" t="s">
        <v>64795</v>
      </c>
      <c r="Y2859" t="s">
        <v>64796</v>
      </c>
    </row>
    <row r="2860" spans="1:25" x14ac:dyDescent="0.3">
      <c r="A2860">
        <v>142950</v>
      </c>
      <c r="B2860" t="s">
        <v>64797</v>
      </c>
      <c r="C2860" t="s">
        <v>64798</v>
      </c>
      <c r="D2860" t="s">
        <v>64799</v>
      </c>
      <c r="E2860" t="s">
        <v>64800</v>
      </c>
      <c r="F2860" t="s">
        <v>64801</v>
      </c>
      <c r="G2860" t="s">
        <v>64802</v>
      </c>
      <c r="H2860" t="s">
        <v>64803</v>
      </c>
      <c r="I2860" t="s">
        <v>64804</v>
      </c>
      <c r="J2860" t="s">
        <v>64805</v>
      </c>
      <c r="K2860" t="s">
        <v>64806</v>
      </c>
      <c r="L2860" t="s">
        <v>64807</v>
      </c>
      <c r="M2860" t="s">
        <v>64808</v>
      </c>
      <c r="N2860" t="s">
        <v>64809</v>
      </c>
      <c r="O2860">
        <f>-530.46354008255 -33.3454399585437 -613.124076386262</f>
        <v>-1176.9330564273557</v>
      </c>
      <c r="P2860" t="s">
        <v>64810</v>
      </c>
      <c r="Q2860" t="s">
        <v>64811</v>
      </c>
      <c r="R2860" t="s">
        <v>64812</v>
      </c>
      <c r="S2860" t="s">
        <v>64813</v>
      </c>
      <c r="T2860" t="s">
        <v>64814</v>
      </c>
      <c r="U2860" t="s">
        <v>64815</v>
      </c>
      <c r="V2860" t="s">
        <v>64816</v>
      </c>
      <c r="W2860" t="s">
        <v>64817</v>
      </c>
      <c r="X2860" t="s">
        <v>64818</v>
      </c>
      <c r="Y2860" t="s">
        <v>64819</v>
      </c>
    </row>
    <row r="2861" spans="1:25" x14ac:dyDescent="0.3">
      <c r="A2861">
        <v>143000</v>
      </c>
      <c r="B2861" t="s">
        <v>64820</v>
      </c>
      <c r="C2861" t="s">
        <v>64821</v>
      </c>
      <c r="D2861" t="s">
        <v>64822</v>
      </c>
      <c r="E2861" t="s">
        <v>64823</v>
      </c>
      <c r="F2861" t="s">
        <v>64824</v>
      </c>
      <c r="G2861" t="s">
        <v>64825</v>
      </c>
      <c r="H2861" t="s">
        <v>64826</v>
      </c>
      <c r="I2861" t="s">
        <v>64827</v>
      </c>
      <c r="J2861" t="s">
        <v>64828</v>
      </c>
      <c r="K2861" t="s">
        <v>64829</v>
      </c>
      <c r="L2861" t="s">
        <v>64830</v>
      </c>
      <c r="M2861" t="s">
        <v>64831</v>
      </c>
      <c r="N2861" t="s">
        <v>64832</v>
      </c>
      <c r="O2861">
        <f>-530.895132852153 -33.2730936505561 -613.062133497013</f>
        <v>-1177.2303599997222</v>
      </c>
      <c r="P2861" t="s">
        <v>64833</v>
      </c>
      <c r="Q2861" t="s">
        <v>64834</v>
      </c>
      <c r="R2861" t="s">
        <v>64835</v>
      </c>
      <c r="S2861" t="s">
        <v>64836</v>
      </c>
      <c r="T2861" t="s">
        <v>64837</v>
      </c>
      <c r="U2861" t="s">
        <v>64838</v>
      </c>
      <c r="V2861" t="s">
        <v>64839</v>
      </c>
      <c r="W2861" t="s">
        <v>64840</v>
      </c>
      <c r="X2861" t="s">
        <v>64841</v>
      </c>
      <c r="Y2861" t="s">
        <v>64842</v>
      </c>
    </row>
    <row r="2862" spans="1:25" x14ac:dyDescent="0.3">
      <c r="A2862">
        <v>143050</v>
      </c>
      <c r="B2862" t="s">
        <v>64843</v>
      </c>
      <c r="C2862" t="s">
        <v>64844</v>
      </c>
      <c r="D2862" t="s">
        <v>64845</v>
      </c>
      <c r="E2862" t="s">
        <v>64846</v>
      </c>
      <c r="F2862" t="s">
        <v>64847</v>
      </c>
      <c r="G2862" t="s">
        <v>64848</v>
      </c>
      <c r="H2862" t="s">
        <v>64849</v>
      </c>
      <c r="I2862" t="s">
        <v>64850</v>
      </c>
      <c r="J2862" t="s">
        <v>64851</v>
      </c>
      <c r="K2862" t="s">
        <v>64852</v>
      </c>
      <c r="L2862" t="s">
        <v>64853</v>
      </c>
      <c r="M2862" t="s">
        <v>64854</v>
      </c>
      <c r="N2862" t="s">
        <v>64855</v>
      </c>
      <c r="O2862">
        <f>-530.771472993662 -33.7093089500449 -612.691583465826</f>
        <v>-1177.1723654095331</v>
      </c>
      <c r="P2862" t="s">
        <v>64856</v>
      </c>
      <c r="Q2862" t="s">
        <v>64857</v>
      </c>
      <c r="R2862" t="s">
        <v>64858</v>
      </c>
      <c r="S2862" t="s">
        <v>64859</v>
      </c>
      <c r="T2862" t="s">
        <v>64860</v>
      </c>
      <c r="U2862" t="s">
        <v>64861</v>
      </c>
      <c r="V2862" t="s">
        <v>64862</v>
      </c>
      <c r="W2862" t="s">
        <v>64863</v>
      </c>
      <c r="X2862" t="s">
        <v>64864</v>
      </c>
      <c r="Y2862" t="s">
        <v>64865</v>
      </c>
    </row>
    <row r="2863" spans="1:25" x14ac:dyDescent="0.3">
      <c r="A2863">
        <v>143100</v>
      </c>
      <c r="B2863" t="s">
        <v>64866</v>
      </c>
      <c r="C2863" t="s">
        <v>64867</v>
      </c>
      <c r="D2863" t="s">
        <v>64868</v>
      </c>
      <c r="E2863" t="s">
        <v>64869</v>
      </c>
      <c r="F2863" t="s">
        <v>64870</v>
      </c>
      <c r="G2863" t="s">
        <v>64871</v>
      </c>
      <c r="H2863" t="s">
        <v>64872</v>
      </c>
      <c r="I2863" t="s">
        <v>64873</v>
      </c>
      <c r="J2863" t="s">
        <v>64874</v>
      </c>
      <c r="K2863" t="s">
        <v>64875</v>
      </c>
      <c r="L2863" t="s">
        <v>64876</v>
      </c>
      <c r="M2863" t="s">
        <v>64877</v>
      </c>
      <c r="N2863" t="s">
        <v>64878</v>
      </c>
      <c r="O2863">
        <f>-530.498886559316 -33.9215669443229 -612.426761532129</f>
        <v>-1176.8472150357679</v>
      </c>
      <c r="P2863" t="s">
        <v>64879</v>
      </c>
      <c r="Q2863" t="s">
        <v>64880</v>
      </c>
      <c r="R2863" t="s">
        <v>64881</v>
      </c>
      <c r="S2863" t="s">
        <v>64882</v>
      </c>
      <c r="T2863" t="s">
        <v>64883</v>
      </c>
      <c r="U2863" t="s">
        <v>64884</v>
      </c>
      <c r="V2863" t="s">
        <v>64885</v>
      </c>
      <c r="W2863" t="s">
        <v>64886</v>
      </c>
      <c r="X2863" t="s">
        <v>64887</v>
      </c>
      <c r="Y2863" t="s">
        <v>64888</v>
      </c>
    </row>
    <row r="2864" spans="1:25" x14ac:dyDescent="0.3">
      <c r="A2864">
        <v>143150</v>
      </c>
      <c r="B2864" t="s">
        <v>64889</v>
      </c>
      <c r="C2864" t="s">
        <v>64890</v>
      </c>
      <c r="D2864" t="s">
        <v>64891</v>
      </c>
      <c r="E2864" t="s">
        <v>64892</v>
      </c>
      <c r="F2864" t="s">
        <v>64893</v>
      </c>
      <c r="G2864" t="s">
        <v>64894</v>
      </c>
      <c r="H2864" t="s">
        <v>64895</v>
      </c>
      <c r="I2864" t="s">
        <v>64896</v>
      </c>
      <c r="J2864" t="s">
        <v>64897</v>
      </c>
      <c r="K2864" t="s">
        <v>64898</v>
      </c>
      <c r="L2864" t="s">
        <v>64899</v>
      </c>
      <c r="M2864" t="s">
        <v>64900</v>
      </c>
      <c r="N2864" t="s">
        <v>64901</v>
      </c>
      <c r="O2864">
        <f>-529.573789141581 -34.3525683451358 -612.066993273805</f>
        <v>-1175.9933507605217</v>
      </c>
      <c r="P2864" t="s">
        <v>64902</v>
      </c>
      <c r="Q2864" t="s">
        <v>64903</v>
      </c>
      <c r="R2864" t="s">
        <v>64904</v>
      </c>
      <c r="S2864" t="s">
        <v>64905</v>
      </c>
      <c r="T2864" t="s">
        <v>64906</v>
      </c>
      <c r="U2864" t="s">
        <v>64907</v>
      </c>
      <c r="V2864" t="s">
        <v>64908</v>
      </c>
      <c r="W2864" t="s">
        <v>64909</v>
      </c>
      <c r="X2864" t="s">
        <v>64910</v>
      </c>
      <c r="Y2864" t="s">
        <v>64911</v>
      </c>
    </row>
    <row r="2865" spans="1:25" x14ac:dyDescent="0.3">
      <c r="A2865">
        <v>143200</v>
      </c>
      <c r="B2865" t="s">
        <v>64912</v>
      </c>
      <c r="C2865" t="s">
        <v>64913</v>
      </c>
      <c r="D2865" t="s">
        <v>64914</v>
      </c>
      <c r="E2865" t="s">
        <v>64915</v>
      </c>
      <c r="F2865" t="s">
        <v>64916</v>
      </c>
      <c r="G2865" t="s">
        <v>64917</v>
      </c>
      <c r="H2865" t="s">
        <v>64918</v>
      </c>
      <c r="I2865" t="s">
        <v>64919</v>
      </c>
      <c r="J2865" t="s">
        <v>64920</v>
      </c>
      <c r="K2865" t="s">
        <v>64921</v>
      </c>
      <c r="L2865" t="s">
        <v>64922</v>
      </c>
      <c r="M2865" t="s">
        <v>64923</v>
      </c>
      <c r="N2865" t="s">
        <v>64924</v>
      </c>
      <c r="O2865">
        <f>-528.917249935625 -34.43240554208 -612.001725480456</f>
        <v>-1175.3513809581609</v>
      </c>
      <c r="P2865" t="s">
        <v>64925</v>
      </c>
      <c r="Q2865" t="s">
        <v>64926</v>
      </c>
      <c r="R2865" t="s">
        <v>64927</v>
      </c>
      <c r="S2865" t="s">
        <v>64928</v>
      </c>
      <c r="T2865" t="s">
        <v>64929</v>
      </c>
      <c r="U2865" t="s">
        <v>64930</v>
      </c>
      <c r="V2865" t="s">
        <v>64931</v>
      </c>
      <c r="W2865" t="s">
        <v>64932</v>
      </c>
      <c r="X2865" t="s">
        <v>64933</v>
      </c>
      <c r="Y2865" t="s">
        <v>64934</v>
      </c>
    </row>
    <row r="2866" spans="1:25" x14ac:dyDescent="0.3">
      <c r="A2866">
        <v>143250</v>
      </c>
      <c r="B2866" t="s">
        <v>64935</v>
      </c>
      <c r="C2866" t="s">
        <v>64936</v>
      </c>
      <c r="D2866" t="s">
        <v>64937</v>
      </c>
      <c r="E2866" t="s">
        <v>64938</v>
      </c>
      <c r="F2866" t="s">
        <v>64939</v>
      </c>
      <c r="G2866" t="s">
        <v>64940</v>
      </c>
      <c r="H2866" t="s">
        <v>64941</v>
      </c>
      <c r="I2866" t="s">
        <v>64942</v>
      </c>
      <c r="J2866" t="s">
        <v>64943</v>
      </c>
      <c r="K2866" t="s">
        <v>64944</v>
      </c>
      <c r="L2866" t="s">
        <v>64945</v>
      </c>
      <c r="M2866" t="s">
        <v>64946</v>
      </c>
      <c r="N2866" t="s">
        <v>64947</v>
      </c>
      <c r="O2866">
        <f>-527.130017985606 -34.2788986727157 -612.144286460244</f>
        <v>-1173.5532031185658</v>
      </c>
      <c r="P2866" t="s">
        <v>64948</v>
      </c>
      <c r="Q2866" t="s">
        <v>64949</v>
      </c>
      <c r="R2866" t="s">
        <v>64950</v>
      </c>
      <c r="S2866" t="s">
        <v>64951</v>
      </c>
      <c r="T2866" t="s">
        <v>64952</v>
      </c>
      <c r="U2866" t="s">
        <v>64953</v>
      </c>
      <c r="V2866" t="s">
        <v>64954</v>
      </c>
      <c r="W2866" t="s">
        <v>64955</v>
      </c>
      <c r="X2866" t="s">
        <v>64956</v>
      </c>
      <c r="Y2866" t="s">
        <v>64957</v>
      </c>
    </row>
    <row r="2867" spans="1:25" x14ac:dyDescent="0.3">
      <c r="A2867">
        <v>143300</v>
      </c>
      <c r="B2867" t="s">
        <v>64958</v>
      </c>
      <c r="C2867" t="s">
        <v>64959</v>
      </c>
      <c r="D2867" t="s">
        <v>64960</v>
      </c>
      <c r="E2867" t="s">
        <v>64961</v>
      </c>
      <c r="F2867" t="s">
        <v>64962</v>
      </c>
      <c r="G2867" t="s">
        <v>64963</v>
      </c>
      <c r="H2867" t="s">
        <v>64964</v>
      </c>
      <c r="I2867" t="s">
        <v>64965</v>
      </c>
      <c r="J2867" t="s">
        <v>64966</v>
      </c>
      <c r="K2867" t="s">
        <v>64967</v>
      </c>
      <c r="L2867" t="s">
        <v>64968</v>
      </c>
      <c r="M2867" t="s">
        <v>64969</v>
      </c>
      <c r="N2867" t="s">
        <v>64970</v>
      </c>
      <c r="O2867">
        <f>-526.2829008227 -34.0989007110306 -612.27602590818</f>
        <v>-1172.6578274419107</v>
      </c>
      <c r="P2867" t="s">
        <v>64971</v>
      </c>
      <c r="Q2867" t="s">
        <v>64972</v>
      </c>
      <c r="R2867" t="s">
        <v>64973</v>
      </c>
      <c r="S2867" t="s">
        <v>64974</v>
      </c>
      <c r="T2867" t="s">
        <v>64975</v>
      </c>
      <c r="U2867" t="s">
        <v>64976</v>
      </c>
      <c r="V2867" t="s">
        <v>64977</v>
      </c>
      <c r="W2867" t="s">
        <v>64978</v>
      </c>
      <c r="X2867" t="s">
        <v>64979</v>
      </c>
      <c r="Y2867" t="s">
        <v>64980</v>
      </c>
    </row>
    <row r="2868" spans="1:25" x14ac:dyDescent="0.3">
      <c r="A2868">
        <v>143350</v>
      </c>
      <c r="B2868" t="s">
        <v>64981</v>
      </c>
      <c r="C2868" t="s">
        <v>64982</v>
      </c>
      <c r="D2868" t="s">
        <v>64983</v>
      </c>
      <c r="E2868" t="s">
        <v>64984</v>
      </c>
      <c r="F2868" t="s">
        <v>64985</v>
      </c>
      <c r="G2868" t="s">
        <v>64986</v>
      </c>
      <c r="H2868" t="s">
        <v>64987</v>
      </c>
      <c r="I2868" t="s">
        <v>64988</v>
      </c>
      <c r="J2868" t="s">
        <v>64989</v>
      </c>
      <c r="K2868" t="s">
        <v>64990</v>
      </c>
      <c r="L2868" t="s">
        <v>64991</v>
      </c>
      <c r="M2868" t="s">
        <v>64992</v>
      </c>
      <c r="N2868" t="s">
        <v>64993</v>
      </c>
      <c r="O2868">
        <f>-524.692584131196 -33.9018640971044 -612.604715438634</f>
        <v>-1171.1991636669345</v>
      </c>
      <c r="P2868" t="s">
        <v>64994</v>
      </c>
      <c r="Q2868" t="s">
        <v>64995</v>
      </c>
      <c r="R2868" t="s">
        <v>64996</v>
      </c>
      <c r="S2868" t="s">
        <v>64997</v>
      </c>
      <c r="T2868" t="s">
        <v>64998</v>
      </c>
      <c r="U2868" t="s">
        <v>64999</v>
      </c>
      <c r="V2868" t="s">
        <v>65000</v>
      </c>
      <c r="W2868" t="s">
        <v>65001</v>
      </c>
      <c r="X2868" t="s">
        <v>65002</v>
      </c>
      <c r="Y2868" t="s">
        <v>65003</v>
      </c>
    </row>
    <row r="2869" spans="1:25" x14ac:dyDescent="0.3">
      <c r="A2869">
        <v>143400</v>
      </c>
      <c r="B2869" t="s">
        <v>65004</v>
      </c>
      <c r="C2869" t="s">
        <v>65005</v>
      </c>
      <c r="D2869" t="s">
        <v>65006</v>
      </c>
      <c r="E2869" t="s">
        <v>65007</v>
      </c>
      <c r="F2869" t="s">
        <v>65008</v>
      </c>
      <c r="G2869" t="s">
        <v>65009</v>
      </c>
      <c r="H2869" t="s">
        <v>65010</v>
      </c>
      <c r="I2869" t="s">
        <v>65011</v>
      </c>
      <c r="J2869" t="s">
        <v>65012</v>
      </c>
      <c r="K2869" t="s">
        <v>65013</v>
      </c>
      <c r="L2869" t="s">
        <v>65014</v>
      </c>
      <c r="M2869" t="s">
        <v>65015</v>
      </c>
      <c r="N2869" t="s">
        <v>65016</v>
      </c>
      <c r="O2869">
        <f>-523.939371424812 -33.621999358762 -612.91045283902</f>
        <v>-1170.471823622594</v>
      </c>
      <c r="P2869" t="s">
        <v>65017</v>
      </c>
      <c r="Q2869" t="s">
        <v>65018</v>
      </c>
      <c r="R2869" t="s">
        <v>65019</v>
      </c>
      <c r="S2869" t="s">
        <v>65020</v>
      </c>
      <c r="T2869" t="s">
        <v>65021</v>
      </c>
      <c r="U2869" t="s">
        <v>65022</v>
      </c>
      <c r="V2869" t="s">
        <v>65023</v>
      </c>
      <c r="W2869" t="s">
        <v>65024</v>
      </c>
      <c r="X2869" t="s">
        <v>65025</v>
      </c>
      <c r="Y2869" t="s">
        <v>65026</v>
      </c>
    </row>
    <row r="2870" spans="1:25" x14ac:dyDescent="0.3">
      <c r="A2870">
        <v>143450</v>
      </c>
      <c r="B2870" t="s">
        <v>65027</v>
      </c>
      <c r="C2870" t="s">
        <v>65028</v>
      </c>
      <c r="D2870" t="s">
        <v>65029</v>
      </c>
      <c r="E2870" t="s">
        <v>65030</v>
      </c>
      <c r="F2870" t="s">
        <v>65031</v>
      </c>
      <c r="G2870" t="s">
        <v>65032</v>
      </c>
      <c r="H2870" t="s">
        <v>65033</v>
      </c>
      <c r="I2870" t="s">
        <v>65034</v>
      </c>
      <c r="J2870" t="s">
        <v>65035</v>
      </c>
      <c r="K2870" t="s">
        <v>65036</v>
      </c>
      <c r="L2870" t="s">
        <v>65037</v>
      </c>
      <c r="M2870" t="s">
        <v>65038</v>
      </c>
      <c r="N2870" t="s">
        <v>65039</v>
      </c>
      <c r="O2870">
        <f>-522.399770590471 -33.2731464827039 -613.561924125174</f>
        <v>-1169.2348411983489</v>
      </c>
      <c r="P2870" t="s">
        <v>65040</v>
      </c>
      <c r="Q2870" t="s">
        <v>65041</v>
      </c>
      <c r="R2870" t="s">
        <v>65042</v>
      </c>
      <c r="S2870" t="s">
        <v>65043</v>
      </c>
      <c r="T2870" t="s">
        <v>65044</v>
      </c>
      <c r="U2870" t="s">
        <v>65045</v>
      </c>
      <c r="V2870" t="s">
        <v>65046</v>
      </c>
      <c r="W2870" t="s">
        <v>65047</v>
      </c>
      <c r="X2870" t="s">
        <v>65048</v>
      </c>
      <c r="Y2870" t="s">
        <v>65049</v>
      </c>
    </row>
    <row r="2871" spans="1:25" x14ac:dyDescent="0.3">
      <c r="A2871">
        <v>143500</v>
      </c>
      <c r="B2871" t="s">
        <v>65050</v>
      </c>
      <c r="C2871" t="s">
        <v>65051</v>
      </c>
      <c r="D2871" t="s">
        <v>65052</v>
      </c>
      <c r="E2871" t="s">
        <v>65053</v>
      </c>
      <c r="F2871" t="s">
        <v>65054</v>
      </c>
      <c r="G2871" t="s">
        <v>65055</v>
      </c>
      <c r="H2871" t="s">
        <v>65056</v>
      </c>
      <c r="I2871" t="s">
        <v>65057</v>
      </c>
      <c r="J2871" t="s">
        <v>65058</v>
      </c>
      <c r="K2871" t="s">
        <v>65059</v>
      </c>
      <c r="L2871" t="s">
        <v>65060</v>
      </c>
      <c r="M2871" t="s">
        <v>65061</v>
      </c>
      <c r="N2871" t="s">
        <v>65062</v>
      </c>
      <c r="O2871">
        <f>-521.833508759694 -33.2268909758718 -613.848217393247</f>
        <v>-1168.9086171288127</v>
      </c>
      <c r="P2871" t="s">
        <v>65063</v>
      </c>
      <c r="Q2871" t="s">
        <v>65064</v>
      </c>
      <c r="R2871" t="s">
        <v>65065</v>
      </c>
      <c r="S2871" t="s">
        <v>65066</v>
      </c>
      <c r="T2871" t="s">
        <v>65067</v>
      </c>
      <c r="U2871" t="s">
        <v>65068</v>
      </c>
      <c r="V2871" t="s">
        <v>65069</v>
      </c>
      <c r="W2871" t="s">
        <v>65070</v>
      </c>
      <c r="X2871" t="s">
        <v>65071</v>
      </c>
      <c r="Y2871" t="s">
        <v>65072</v>
      </c>
    </row>
    <row r="2872" spans="1:25" x14ac:dyDescent="0.3">
      <c r="A2872">
        <v>143550</v>
      </c>
      <c r="B2872" t="s">
        <v>65073</v>
      </c>
      <c r="C2872" t="s">
        <v>65074</v>
      </c>
      <c r="D2872" t="s">
        <v>65075</v>
      </c>
      <c r="E2872" t="s">
        <v>65076</v>
      </c>
      <c r="F2872" t="s">
        <v>65077</v>
      </c>
      <c r="G2872" t="s">
        <v>65078</v>
      </c>
      <c r="H2872" t="s">
        <v>65079</v>
      </c>
      <c r="I2872" t="s">
        <v>65080</v>
      </c>
      <c r="J2872" t="s">
        <v>65081</v>
      </c>
      <c r="K2872" t="s">
        <v>65082</v>
      </c>
      <c r="L2872" t="s">
        <v>65083</v>
      </c>
      <c r="M2872" t="s">
        <v>65084</v>
      </c>
      <c r="N2872" t="s">
        <v>65085</v>
      </c>
      <c r="O2872">
        <f>-521.06457549965 -33.4818372637185 -614.142303459209</f>
        <v>-1168.6887162225776</v>
      </c>
      <c r="P2872" t="s">
        <v>65086</v>
      </c>
      <c r="Q2872" t="s">
        <v>65087</v>
      </c>
      <c r="R2872" t="s">
        <v>65088</v>
      </c>
      <c r="S2872" t="s">
        <v>65089</v>
      </c>
      <c r="T2872" t="s">
        <v>65090</v>
      </c>
      <c r="U2872" t="s">
        <v>65091</v>
      </c>
      <c r="V2872" t="s">
        <v>65092</v>
      </c>
      <c r="W2872" t="s">
        <v>65093</v>
      </c>
      <c r="X2872" t="s">
        <v>65094</v>
      </c>
      <c r="Y2872" t="s">
        <v>65095</v>
      </c>
    </row>
    <row r="2873" spans="1:25" x14ac:dyDescent="0.3">
      <c r="A2873">
        <v>143600</v>
      </c>
      <c r="B2873" t="s">
        <v>65096</v>
      </c>
      <c r="C2873" t="s">
        <v>65097</v>
      </c>
      <c r="D2873" t="s">
        <v>65098</v>
      </c>
      <c r="E2873" t="s">
        <v>65099</v>
      </c>
      <c r="F2873" t="s">
        <v>65100</v>
      </c>
      <c r="G2873" t="s">
        <v>65101</v>
      </c>
      <c r="H2873" t="s">
        <v>65102</v>
      </c>
      <c r="I2873" t="s">
        <v>65103</v>
      </c>
      <c r="J2873" t="s">
        <v>65104</v>
      </c>
      <c r="K2873" t="s">
        <v>65105</v>
      </c>
      <c r="L2873" t="s">
        <v>65106</v>
      </c>
      <c r="M2873" t="s">
        <v>65107</v>
      </c>
      <c r="N2873" t="s">
        <v>65108</v>
      </c>
      <c r="O2873">
        <f>-520.7281376599 -33.7953359543815 -614.154103649165</f>
        <v>-1168.6775772634464</v>
      </c>
      <c r="P2873" t="s">
        <v>65109</v>
      </c>
      <c r="Q2873" t="s">
        <v>65110</v>
      </c>
      <c r="R2873" t="s">
        <v>65111</v>
      </c>
      <c r="S2873" t="s">
        <v>65112</v>
      </c>
      <c r="T2873" t="s">
        <v>65113</v>
      </c>
      <c r="U2873" t="s">
        <v>65114</v>
      </c>
      <c r="V2873" t="s">
        <v>65115</v>
      </c>
      <c r="W2873" t="s">
        <v>65116</v>
      </c>
      <c r="X2873" t="s">
        <v>65117</v>
      </c>
      <c r="Y2873" t="s">
        <v>65118</v>
      </c>
    </row>
    <row r="2874" spans="1:25" x14ac:dyDescent="0.3">
      <c r="A2874">
        <v>143650</v>
      </c>
      <c r="B2874" t="s">
        <v>65119</v>
      </c>
      <c r="C2874" t="s">
        <v>65120</v>
      </c>
      <c r="D2874" t="s">
        <v>65121</v>
      </c>
      <c r="E2874" t="s">
        <v>65122</v>
      </c>
      <c r="F2874" t="s">
        <v>65123</v>
      </c>
      <c r="G2874" t="s">
        <v>65124</v>
      </c>
      <c r="H2874" t="s">
        <v>65125</v>
      </c>
      <c r="I2874" t="s">
        <v>65126</v>
      </c>
      <c r="J2874" t="s">
        <v>65127</v>
      </c>
      <c r="K2874" t="s">
        <v>65128</v>
      </c>
      <c r="L2874" t="s">
        <v>65129</v>
      </c>
      <c r="M2874" t="s">
        <v>65130</v>
      </c>
      <c r="N2874" t="s">
        <v>65131</v>
      </c>
      <c r="O2874">
        <f>-520.118239099296 -34.286466427018 -614.165258154955</f>
        <v>-1168.5699636812692</v>
      </c>
      <c r="P2874" t="s">
        <v>65132</v>
      </c>
      <c r="Q2874" t="s">
        <v>65133</v>
      </c>
      <c r="R2874" t="s">
        <v>65134</v>
      </c>
      <c r="S2874" t="s">
        <v>65135</v>
      </c>
      <c r="T2874" t="s">
        <v>65136</v>
      </c>
      <c r="U2874" t="s">
        <v>65137</v>
      </c>
      <c r="V2874" t="s">
        <v>65138</v>
      </c>
      <c r="W2874" t="s">
        <v>65139</v>
      </c>
      <c r="X2874" t="s">
        <v>65140</v>
      </c>
      <c r="Y2874" t="s">
        <v>65141</v>
      </c>
    </row>
    <row r="2875" spans="1:25" x14ac:dyDescent="0.3">
      <c r="A2875">
        <v>143700</v>
      </c>
      <c r="B2875" t="s">
        <v>65142</v>
      </c>
      <c r="C2875" t="s">
        <v>65143</v>
      </c>
      <c r="D2875" t="s">
        <v>65144</v>
      </c>
      <c r="E2875" t="s">
        <v>65145</v>
      </c>
      <c r="F2875" t="s">
        <v>65146</v>
      </c>
      <c r="G2875" t="s">
        <v>65147</v>
      </c>
      <c r="H2875" t="s">
        <v>65148</v>
      </c>
      <c r="I2875" t="s">
        <v>65149</v>
      </c>
      <c r="J2875" t="s">
        <v>65150</v>
      </c>
      <c r="K2875" t="s">
        <v>65151</v>
      </c>
      <c r="L2875" t="s">
        <v>65152</v>
      </c>
      <c r="M2875" t="s">
        <v>65153</v>
      </c>
      <c r="N2875" t="s">
        <v>65154</v>
      </c>
      <c r="O2875">
        <f>-519.803355201954 -34.5503938398085 -614.122411638371</f>
        <v>-1168.4761606801335</v>
      </c>
      <c r="P2875" t="s">
        <v>65155</v>
      </c>
      <c r="Q2875" t="s">
        <v>65156</v>
      </c>
      <c r="R2875" t="s">
        <v>65157</v>
      </c>
      <c r="S2875" t="s">
        <v>65158</v>
      </c>
      <c r="T2875" t="s">
        <v>65159</v>
      </c>
      <c r="U2875" t="s">
        <v>65160</v>
      </c>
      <c r="V2875" t="s">
        <v>65161</v>
      </c>
      <c r="W2875" t="s">
        <v>65162</v>
      </c>
      <c r="X2875" t="s">
        <v>65163</v>
      </c>
      <c r="Y2875" t="s">
        <v>65164</v>
      </c>
    </row>
    <row r="2876" spans="1:25" x14ac:dyDescent="0.3">
      <c r="A2876">
        <v>143750</v>
      </c>
      <c r="B2876" t="s">
        <v>65165</v>
      </c>
      <c r="C2876" t="s">
        <v>65166</v>
      </c>
      <c r="D2876" t="s">
        <v>65167</v>
      </c>
      <c r="E2876" t="s">
        <v>65168</v>
      </c>
      <c r="F2876" t="s">
        <v>65169</v>
      </c>
      <c r="G2876" t="s">
        <v>65170</v>
      </c>
      <c r="H2876" t="s">
        <v>65171</v>
      </c>
      <c r="I2876" t="s">
        <v>65172</v>
      </c>
      <c r="J2876" t="s">
        <v>65173</v>
      </c>
      <c r="K2876" t="s">
        <v>65174</v>
      </c>
      <c r="L2876" t="s">
        <v>65175</v>
      </c>
      <c r="M2876" t="s">
        <v>65176</v>
      </c>
      <c r="N2876" t="s">
        <v>65177</v>
      </c>
      <c r="O2876">
        <f>-519.08969110036 -35.127878309682 -613.93763912481</f>
        <v>-1168.1552085348521</v>
      </c>
      <c r="P2876" t="s">
        <v>65178</v>
      </c>
      <c r="Q2876" t="s">
        <v>65179</v>
      </c>
      <c r="R2876" t="s">
        <v>65180</v>
      </c>
      <c r="S2876" t="s">
        <v>65181</v>
      </c>
      <c r="T2876" t="s">
        <v>65182</v>
      </c>
      <c r="U2876" t="s">
        <v>65183</v>
      </c>
      <c r="V2876" t="s">
        <v>65184</v>
      </c>
      <c r="W2876" t="s">
        <v>65185</v>
      </c>
      <c r="X2876" t="s">
        <v>65186</v>
      </c>
      <c r="Y2876" t="s">
        <v>65187</v>
      </c>
    </row>
    <row r="2877" spans="1:25" x14ac:dyDescent="0.3">
      <c r="A2877">
        <v>143800</v>
      </c>
      <c r="B2877" t="s">
        <v>65188</v>
      </c>
      <c r="C2877" t="s">
        <v>65189</v>
      </c>
      <c r="D2877" t="s">
        <v>65190</v>
      </c>
      <c r="E2877" t="s">
        <v>65191</v>
      </c>
      <c r="F2877" t="s">
        <v>65192</v>
      </c>
      <c r="G2877" t="s">
        <v>65193</v>
      </c>
      <c r="H2877" t="s">
        <v>65194</v>
      </c>
      <c r="I2877" t="s">
        <v>65195</v>
      </c>
      <c r="J2877" t="s">
        <v>65196</v>
      </c>
      <c r="K2877" t="s">
        <v>65197</v>
      </c>
      <c r="L2877" t="s">
        <v>65198</v>
      </c>
      <c r="M2877" t="s">
        <v>65199</v>
      </c>
      <c r="N2877" t="s">
        <v>65200</v>
      </c>
      <c r="O2877">
        <f>-518.790000668808 -35.5622073566424 -613.822535649961</f>
        <v>-1168.1747436754113</v>
      </c>
      <c r="P2877" t="s">
        <v>65201</v>
      </c>
      <c r="Q2877" t="s">
        <v>65202</v>
      </c>
      <c r="R2877" t="s">
        <v>65203</v>
      </c>
      <c r="S2877" t="s">
        <v>65204</v>
      </c>
      <c r="T2877" t="s">
        <v>65205</v>
      </c>
      <c r="U2877" t="s">
        <v>65206</v>
      </c>
      <c r="V2877" t="s">
        <v>65207</v>
      </c>
      <c r="W2877" t="s">
        <v>65208</v>
      </c>
      <c r="X2877" t="s">
        <v>65209</v>
      </c>
      <c r="Y2877" t="s">
        <v>65210</v>
      </c>
    </row>
    <row r="2878" spans="1:25" x14ac:dyDescent="0.3">
      <c r="A2878">
        <v>143850</v>
      </c>
      <c r="B2878" t="s">
        <v>65211</v>
      </c>
      <c r="C2878" t="s">
        <v>65212</v>
      </c>
      <c r="D2878" t="s">
        <v>65213</v>
      </c>
      <c r="E2878" t="s">
        <v>65214</v>
      </c>
      <c r="F2878" t="s">
        <v>65215</v>
      </c>
      <c r="G2878" t="s">
        <v>65216</v>
      </c>
      <c r="H2878" t="s">
        <v>65217</v>
      </c>
      <c r="I2878" t="s">
        <v>65218</v>
      </c>
      <c r="J2878" t="s">
        <v>65219</v>
      </c>
      <c r="K2878" t="s">
        <v>65220</v>
      </c>
      <c r="L2878" t="s">
        <v>65221</v>
      </c>
      <c r="M2878" t="s">
        <v>65222</v>
      </c>
      <c r="N2878" t="s">
        <v>65223</v>
      </c>
      <c r="O2878">
        <f>-518.223684776618 -35.9361417888013 -613.868017196249</f>
        <v>-1168.0278437616682</v>
      </c>
      <c r="P2878" t="s">
        <v>65224</v>
      </c>
      <c r="Q2878" t="s">
        <v>65225</v>
      </c>
      <c r="R2878" t="s">
        <v>65226</v>
      </c>
      <c r="S2878" t="s">
        <v>65227</v>
      </c>
      <c r="T2878" t="s">
        <v>65228</v>
      </c>
      <c r="U2878" t="s">
        <v>65229</v>
      </c>
      <c r="V2878" t="s">
        <v>65230</v>
      </c>
      <c r="W2878" t="s">
        <v>65231</v>
      </c>
      <c r="X2878" t="s">
        <v>65232</v>
      </c>
      <c r="Y2878" t="s">
        <v>65233</v>
      </c>
    </row>
    <row r="2879" spans="1:25" x14ac:dyDescent="0.3">
      <c r="A2879">
        <v>143900</v>
      </c>
      <c r="B2879" t="s">
        <v>65234</v>
      </c>
      <c r="C2879" t="s">
        <v>65235</v>
      </c>
      <c r="D2879" t="s">
        <v>65236</v>
      </c>
      <c r="E2879" t="s">
        <v>65237</v>
      </c>
      <c r="F2879" t="s">
        <v>65238</v>
      </c>
      <c r="G2879" t="s">
        <v>65239</v>
      </c>
      <c r="H2879" t="s">
        <v>65240</v>
      </c>
      <c r="I2879" t="s">
        <v>65241</v>
      </c>
      <c r="J2879" t="s">
        <v>65242</v>
      </c>
      <c r="K2879" t="s">
        <v>65243</v>
      </c>
      <c r="L2879" t="s">
        <v>65244</v>
      </c>
      <c r="M2879" t="s">
        <v>65245</v>
      </c>
      <c r="N2879" t="s">
        <v>65246</v>
      </c>
      <c r="O2879">
        <f>-517.747360621668 -35.9399178287374 -613.981336439189</f>
        <v>-1167.6686148895944</v>
      </c>
      <c r="P2879" t="s">
        <v>65247</v>
      </c>
      <c r="Q2879" t="s">
        <v>65248</v>
      </c>
      <c r="R2879" t="s">
        <v>65249</v>
      </c>
      <c r="S2879" t="s">
        <v>65250</v>
      </c>
      <c r="T2879" t="s">
        <v>65251</v>
      </c>
      <c r="U2879" t="s">
        <v>65252</v>
      </c>
      <c r="V2879" t="s">
        <v>65253</v>
      </c>
      <c r="W2879" t="s">
        <v>65254</v>
      </c>
      <c r="X2879" t="s">
        <v>65255</v>
      </c>
      <c r="Y2879" t="s">
        <v>65256</v>
      </c>
    </row>
    <row r="2880" spans="1:25" x14ac:dyDescent="0.3">
      <c r="A2880">
        <v>143950</v>
      </c>
      <c r="B2880" t="s">
        <v>65257</v>
      </c>
      <c r="C2880" t="s">
        <v>65258</v>
      </c>
      <c r="D2880" t="s">
        <v>65259</v>
      </c>
      <c r="E2880" t="s">
        <v>65260</v>
      </c>
      <c r="F2880" t="s">
        <v>65261</v>
      </c>
      <c r="G2880" t="s">
        <v>65262</v>
      </c>
      <c r="H2880" t="s">
        <v>65263</v>
      </c>
      <c r="I2880" t="s">
        <v>65264</v>
      </c>
      <c r="J2880" t="s">
        <v>65265</v>
      </c>
      <c r="K2880" t="s">
        <v>65266</v>
      </c>
      <c r="L2880" t="s">
        <v>65267</v>
      </c>
      <c r="M2880" t="s">
        <v>65268</v>
      </c>
      <c r="N2880" t="s">
        <v>65269</v>
      </c>
      <c r="O2880">
        <f>-516.757220424152 -36.0968312038922 -614.099952043156</f>
        <v>-1166.9540036712001</v>
      </c>
      <c r="P2880" t="s">
        <v>65270</v>
      </c>
      <c r="Q2880" t="s">
        <v>65271</v>
      </c>
      <c r="R2880" t="s">
        <v>65272</v>
      </c>
      <c r="S2880" t="s">
        <v>65273</v>
      </c>
      <c r="T2880" t="s">
        <v>65274</v>
      </c>
      <c r="U2880" t="s">
        <v>65275</v>
      </c>
      <c r="V2880" t="s">
        <v>65276</v>
      </c>
      <c r="W2880" t="s">
        <v>65277</v>
      </c>
      <c r="X2880" t="s">
        <v>65278</v>
      </c>
      <c r="Y2880" t="s">
        <v>65279</v>
      </c>
    </row>
    <row r="2881" spans="1:25" x14ac:dyDescent="0.3">
      <c r="A2881">
        <v>144000</v>
      </c>
      <c r="B2881" t="s">
        <v>65280</v>
      </c>
      <c r="C2881" t="s">
        <v>65281</v>
      </c>
      <c r="D2881" t="s">
        <v>65282</v>
      </c>
      <c r="E2881" t="s">
        <v>65283</v>
      </c>
      <c r="F2881" t="s">
        <v>65284</v>
      </c>
      <c r="G2881" t="s">
        <v>65285</v>
      </c>
      <c r="H2881" t="s">
        <v>65286</v>
      </c>
      <c r="I2881" t="s">
        <v>65287</v>
      </c>
      <c r="J2881" t="s">
        <v>65288</v>
      </c>
      <c r="K2881" t="s">
        <v>65289</v>
      </c>
      <c r="L2881" t="s">
        <v>65290</v>
      </c>
      <c r="M2881" t="s">
        <v>65291</v>
      </c>
      <c r="N2881" t="s">
        <v>65292</v>
      </c>
      <c r="O2881">
        <f>-516.32301781844 -36.2115845708374 -614.127595420241</f>
        <v>-1166.6621978095186</v>
      </c>
      <c r="P2881" t="s">
        <v>65293</v>
      </c>
      <c r="Q2881" t="s">
        <v>65294</v>
      </c>
      <c r="R2881" t="s">
        <v>65295</v>
      </c>
      <c r="S2881" t="s">
        <v>65296</v>
      </c>
      <c r="T2881" t="s">
        <v>65297</v>
      </c>
      <c r="U2881" t="s">
        <v>65298</v>
      </c>
      <c r="V2881" t="s">
        <v>65299</v>
      </c>
      <c r="W2881" t="s">
        <v>65300</v>
      </c>
      <c r="X2881" t="s">
        <v>65301</v>
      </c>
      <c r="Y2881" t="s">
        <v>65302</v>
      </c>
    </row>
    <row r="2882" spans="1:25" x14ac:dyDescent="0.3">
      <c r="A2882">
        <v>144050</v>
      </c>
      <c r="B2882" t="s">
        <v>65303</v>
      </c>
      <c r="C2882" t="s">
        <v>65304</v>
      </c>
      <c r="D2882" t="s">
        <v>65305</v>
      </c>
      <c r="E2882" t="s">
        <v>65306</v>
      </c>
      <c r="F2882" t="s">
        <v>65307</v>
      </c>
      <c r="G2882" t="s">
        <v>65308</v>
      </c>
      <c r="H2882" t="s">
        <v>65309</v>
      </c>
      <c r="I2882" t="s">
        <v>65310</v>
      </c>
      <c r="J2882" t="s">
        <v>65311</v>
      </c>
      <c r="K2882" t="s">
        <v>65312</v>
      </c>
      <c r="L2882" t="s">
        <v>65313</v>
      </c>
      <c r="M2882" t="s">
        <v>65314</v>
      </c>
      <c r="N2882" t="s">
        <v>65315</v>
      </c>
      <c r="O2882">
        <f>-515.963389034001 -36.3567070141198 -614.13160955461</f>
        <v>-1166.4517056027307</v>
      </c>
      <c r="P2882" t="s">
        <v>65316</v>
      </c>
      <c r="Q2882" t="s">
        <v>65317</v>
      </c>
      <c r="R2882" t="s">
        <v>65318</v>
      </c>
      <c r="S2882" t="s">
        <v>65319</v>
      </c>
      <c r="T2882" t="s">
        <v>65320</v>
      </c>
      <c r="U2882" t="s">
        <v>65321</v>
      </c>
      <c r="V2882" t="s">
        <v>65322</v>
      </c>
      <c r="W2882" t="s">
        <v>65323</v>
      </c>
      <c r="X2882" t="s">
        <v>65324</v>
      </c>
      <c r="Y2882" t="s">
        <v>65325</v>
      </c>
    </row>
    <row r="2883" spans="1:25" x14ac:dyDescent="0.3">
      <c r="A2883">
        <v>144100</v>
      </c>
      <c r="B2883" t="s">
        <v>65326</v>
      </c>
      <c r="C2883" t="s">
        <v>65327</v>
      </c>
      <c r="D2883" t="s">
        <v>65328</v>
      </c>
      <c r="E2883" t="s">
        <v>65329</v>
      </c>
      <c r="F2883" t="s">
        <v>65330</v>
      </c>
      <c r="G2883" t="s">
        <v>65331</v>
      </c>
      <c r="H2883" t="s">
        <v>65332</v>
      </c>
      <c r="I2883" t="s">
        <v>65333</v>
      </c>
      <c r="J2883" t="s">
        <v>65334</v>
      </c>
      <c r="K2883" t="s">
        <v>65335</v>
      </c>
      <c r="L2883" t="s">
        <v>65336</v>
      </c>
      <c r="M2883" t="s">
        <v>65337</v>
      </c>
      <c r="N2883" t="s">
        <v>65338</v>
      </c>
      <c r="O2883">
        <f>-515.760534711429 -36.7823678911386 -614.070514777654</f>
        <v>-1166.6134173802216</v>
      </c>
      <c r="P2883" t="s">
        <v>65339</v>
      </c>
      <c r="Q2883" t="s">
        <v>65340</v>
      </c>
      <c r="R2883" t="s">
        <v>65341</v>
      </c>
      <c r="S2883" t="s">
        <v>65342</v>
      </c>
      <c r="T2883" t="s">
        <v>65343</v>
      </c>
      <c r="U2883" t="s">
        <v>65344</v>
      </c>
      <c r="V2883" t="s">
        <v>65345</v>
      </c>
      <c r="W2883" t="s">
        <v>65346</v>
      </c>
      <c r="X2883" t="s">
        <v>65347</v>
      </c>
      <c r="Y2883" t="s">
        <v>65348</v>
      </c>
    </row>
    <row r="2884" spans="1:25" x14ac:dyDescent="0.3">
      <c r="A2884">
        <v>144150</v>
      </c>
      <c r="B2884" t="s">
        <v>65349</v>
      </c>
      <c r="C2884" t="s">
        <v>65350</v>
      </c>
      <c r="D2884" t="s">
        <v>65351</v>
      </c>
      <c r="E2884" t="s">
        <v>65352</v>
      </c>
      <c r="F2884" t="s">
        <v>65353</v>
      </c>
      <c r="G2884" t="s">
        <v>65354</v>
      </c>
      <c r="H2884" t="s">
        <v>65355</v>
      </c>
      <c r="I2884" t="s">
        <v>65356</v>
      </c>
      <c r="J2884" t="s">
        <v>65357</v>
      </c>
      <c r="K2884" t="s">
        <v>65358</v>
      </c>
      <c r="L2884" t="s">
        <v>65359</v>
      </c>
      <c r="M2884" t="s">
        <v>65360</v>
      </c>
      <c r="N2884" t="s">
        <v>65361</v>
      </c>
      <c r="O2884">
        <f>-515.74773470836 -37.0807290707712 -614.266132566881</f>
        <v>-1167.0945963460122</v>
      </c>
      <c r="P2884" t="s">
        <v>65362</v>
      </c>
      <c r="Q2884" t="s">
        <v>65363</v>
      </c>
      <c r="R2884" t="s">
        <v>65364</v>
      </c>
      <c r="S2884" t="s">
        <v>65365</v>
      </c>
      <c r="T2884" t="s">
        <v>65366</v>
      </c>
      <c r="U2884" t="s">
        <v>65367</v>
      </c>
      <c r="V2884" t="s">
        <v>65368</v>
      </c>
      <c r="W2884" t="s">
        <v>65369</v>
      </c>
      <c r="X2884" t="s">
        <v>65370</v>
      </c>
      <c r="Y2884" t="s">
        <v>65371</v>
      </c>
    </row>
    <row r="2885" spans="1:25" x14ac:dyDescent="0.3">
      <c r="A2885">
        <v>144200</v>
      </c>
      <c r="B2885" t="s">
        <v>65372</v>
      </c>
      <c r="C2885" t="s">
        <v>65373</v>
      </c>
      <c r="D2885" t="s">
        <v>65374</v>
      </c>
      <c r="E2885" t="s">
        <v>65375</v>
      </c>
      <c r="F2885" t="s">
        <v>65376</v>
      </c>
      <c r="G2885" t="s">
        <v>65377</v>
      </c>
      <c r="H2885" t="s">
        <v>65378</v>
      </c>
      <c r="I2885" t="s">
        <v>65379</v>
      </c>
      <c r="J2885" t="s">
        <v>65380</v>
      </c>
      <c r="K2885" t="s">
        <v>65381</v>
      </c>
      <c r="L2885" t="s">
        <v>65382</v>
      </c>
      <c r="M2885" t="s">
        <v>65383</v>
      </c>
      <c r="N2885" t="s">
        <v>65384</v>
      </c>
      <c r="O2885">
        <f>-516.08619977192 -37.3903904011779 -614.368194314079</f>
        <v>-1167.8447844871769</v>
      </c>
      <c r="P2885" t="s">
        <v>65385</v>
      </c>
      <c r="Q2885" t="s">
        <v>65386</v>
      </c>
      <c r="R2885" t="s">
        <v>65387</v>
      </c>
      <c r="S2885" t="s">
        <v>65388</v>
      </c>
      <c r="T2885" t="s">
        <v>65389</v>
      </c>
      <c r="U2885" t="s">
        <v>65390</v>
      </c>
      <c r="V2885" t="s">
        <v>65391</v>
      </c>
      <c r="W2885" t="s">
        <v>65392</v>
      </c>
      <c r="X2885" t="s">
        <v>65393</v>
      </c>
      <c r="Y2885" t="s">
        <v>65394</v>
      </c>
    </row>
    <row r="2886" spans="1:25" x14ac:dyDescent="0.3">
      <c r="A2886">
        <v>144250</v>
      </c>
      <c r="B2886" t="s">
        <v>65395</v>
      </c>
      <c r="C2886" t="s">
        <v>65396</v>
      </c>
      <c r="D2886" t="s">
        <v>65397</v>
      </c>
      <c r="E2886" t="s">
        <v>65398</v>
      </c>
      <c r="F2886" t="s">
        <v>65399</v>
      </c>
      <c r="G2886" t="s">
        <v>65400</v>
      </c>
      <c r="H2886" t="s">
        <v>65401</v>
      </c>
      <c r="I2886" t="s">
        <v>65402</v>
      </c>
      <c r="J2886" t="s">
        <v>65403</v>
      </c>
      <c r="K2886" t="s">
        <v>65404</v>
      </c>
      <c r="L2886" t="s">
        <v>65405</v>
      </c>
      <c r="M2886" t="s">
        <v>65406</v>
      </c>
      <c r="N2886" t="s">
        <v>65407</v>
      </c>
      <c r="O2886">
        <f>-515.716249544352 -37.4738529044389 -614.434431853008</f>
        <v>-1167.624534301799</v>
      </c>
      <c r="P2886" t="s">
        <v>65408</v>
      </c>
      <c r="Q2886" t="s">
        <v>65409</v>
      </c>
      <c r="R2886" t="s">
        <v>65410</v>
      </c>
      <c r="S2886" t="s">
        <v>65411</v>
      </c>
      <c r="T2886" t="s">
        <v>65412</v>
      </c>
      <c r="U2886" t="s">
        <v>65413</v>
      </c>
      <c r="V2886" t="s">
        <v>65414</v>
      </c>
      <c r="W2886" t="s">
        <v>65415</v>
      </c>
      <c r="X2886" t="s">
        <v>65416</v>
      </c>
      <c r="Y2886" t="s">
        <v>65417</v>
      </c>
    </row>
    <row r="2887" spans="1:25" x14ac:dyDescent="0.3">
      <c r="A2887">
        <v>144300</v>
      </c>
      <c r="B2887" t="s">
        <v>65418</v>
      </c>
      <c r="C2887" t="s">
        <v>65419</v>
      </c>
      <c r="D2887" t="s">
        <v>65420</v>
      </c>
      <c r="E2887" t="s">
        <v>65421</v>
      </c>
      <c r="F2887" t="s">
        <v>65422</v>
      </c>
      <c r="G2887" t="s">
        <v>65423</v>
      </c>
      <c r="H2887" t="s">
        <v>65424</v>
      </c>
      <c r="I2887" t="s">
        <v>65425</v>
      </c>
      <c r="J2887" t="s">
        <v>65426</v>
      </c>
      <c r="K2887" t="s">
        <v>65427</v>
      </c>
      <c r="L2887" t="s">
        <v>65428</v>
      </c>
      <c r="M2887" t="s">
        <v>65429</v>
      </c>
      <c r="N2887" t="s">
        <v>65430</v>
      </c>
      <c r="O2887">
        <f>-514.058846292232 -37.9279347384991 -614.000844173628</f>
        <v>-1165.9876252043591</v>
      </c>
      <c r="P2887" t="s">
        <v>65431</v>
      </c>
      <c r="Q2887" t="s">
        <v>65432</v>
      </c>
      <c r="R2887" t="s">
        <v>65433</v>
      </c>
      <c r="S2887" t="s">
        <v>65434</v>
      </c>
      <c r="T2887" t="s">
        <v>65435</v>
      </c>
      <c r="U2887" t="s">
        <v>65436</v>
      </c>
      <c r="V2887" t="s">
        <v>65437</v>
      </c>
      <c r="W2887" t="s">
        <v>65438</v>
      </c>
      <c r="X2887" t="s">
        <v>65439</v>
      </c>
      <c r="Y2887" t="s">
        <v>65440</v>
      </c>
    </row>
    <row r="2888" spans="1:25" x14ac:dyDescent="0.3">
      <c r="A2888">
        <v>144350</v>
      </c>
      <c r="B2888" t="s">
        <v>65441</v>
      </c>
      <c r="C2888" t="s">
        <v>65442</v>
      </c>
      <c r="D2888" t="s">
        <v>65443</v>
      </c>
      <c r="E2888" t="s">
        <v>65444</v>
      </c>
      <c r="F2888" t="s">
        <v>65445</v>
      </c>
      <c r="G2888" t="s">
        <v>65446</v>
      </c>
      <c r="H2888" t="s">
        <v>65447</v>
      </c>
      <c r="I2888" t="s">
        <v>65448</v>
      </c>
      <c r="J2888" t="s">
        <v>65449</v>
      </c>
      <c r="K2888" t="s">
        <v>65450</v>
      </c>
      <c r="L2888" t="s">
        <v>65451</v>
      </c>
      <c r="M2888" t="s">
        <v>65452</v>
      </c>
      <c r="N2888" t="s">
        <v>65453</v>
      </c>
      <c r="O2888">
        <f>-512.71489050762 -38.2419363296717 -613.420681371918</f>
        <v>-1164.3775082092097</v>
      </c>
      <c r="P2888" t="s">
        <v>65454</v>
      </c>
      <c r="Q2888" t="s">
        <v>65455</v>
      </c>
      <c r="R2888" t="s">
        <v>65456</v>
      </c>
      <c r="S2888" t="s">
        <v>65457</v>
      </c>
      <c r="T2888" t="s">
        <v>65458</v>
      </c>
      <c r="U2888" t="s">
        <v>65459</v>
      </c>
      <c r="V2888" t="s">
        <v>65460</v>
      </c>
      <c r="W2888" t="s">
        <v>65461</v>
      </c>
      <c r="X2888" t="s">
        <v>65462</v>
      </c>
      <c r="Y2888" t="s">
        <v>65463</v>
      </c>
    </row>
    <row r="2889" spans="1:25" x14ac:dyDescent="0.3">
      <c r="A2889">
        <v>144400</v>
      </c>
      <c r="B2889" t="s">
        <v>65464</v>
      </c>
      <c r="C2889" t="s">
        <v>65465</v>
      </c>
      <c r="D2889" t="s">
        <v>65466</v>
      </c>
      <c r="E2889" t="s">
        <v>65467</v>
      </c>
      <c r="F2889" t="s">
        <v>65468</v>
      </c>
      <c r="G2889" t="s">
        <v>65469</v>
      </c>
      <c r="H2889" t="s">
        <v>65470</v>
      </c>
      <c r="I2889" t="s">
        <v>65471</v>
      </c>
      <c r="J2889" t="s">
        <v>65472</v>
      </c>
      <c r="K2889" t="s">
        <v>65473</v>
      </c>
      <c r="L2889" t="s">
        <v>65474</v>
      </c>
      <c r="M2889" t="s">
        <v>65475</v>
      </c>
      <c r="N2889" t="s">
        <v>65476</v>
      </c>
      <c r="O2889">
        <f>-512.250722756957 -38.4305856992357 -613.174615131823</f>
        <v>-1163.8559235880157</v>
      </c>
      <c r="P2889" t="s">
        <v>65477</v>
      </c>
      <c r="Q2889" t="s">
        <v>65478</v>
      </c>
      <c r="R2889" t="s">
        <v>65479</v>
      </c>
      <c r="S2889" t="s">
        <v>65480</v>
      </c>
      <c r="T2889" t="s">
        <v>65481</v>
      </c>
      <c r="U2889" t="s">
        <v>65482</v>
      </c>
      <c r="V2889" t="s">
        <v>65483</v>
      </c>
      <c r="W2889" t="s">
        <v>65484</v>
      </c>
      <c r="X2889" t="s">
        <v>65485</v>
      </c>
      <c r="Y2889" t="s">
        <v>65486</v>
      </c>
    </row>
    <row r="2890" spans="1:25" x14ac:dyDescent="0.3">
      <c r="A2890">
        <v>144450</v>
      </c>
      <c r="B2890" t="s">
        <v>65487</v>
      </c>
      <c r="C2890" t="s">
        <v>65488</v>
      </c>
      <c r="D2890" t="s">
        <v>65489</v>
      </c>
      <c r="E2890" t="s">
        <v>65490</v>
      </c>
      <c r="F2890" t="s">
        <v>65491</v>
      </c>
      <c r="G2890" t="s">
        <v>65492</v>
      </c>
      <c r="H2890" t="s">
        <v>65493</v>
      </c>
      <c r="I2890" t="s">
        <v>65494</v>
      </c>
      <c r="J2890" t="s">
        <v>65495</v>
      </c>
      <c r="K2890" t="s">
        <v>65496</v>
      </c>
      <c r="L2890" t="s">
        <v>65497</v>
      </c>
      <c r="M2890" t="s">
        <v>65498</v>
      </c>
      <c r="N2890" t="s">
        <v>65499</v>
      </c>
      <c r="O2890">
        <f>-512.068699134534 -37.9957677566672 -613.217004035147</f>
        <v>-1163.2814709263482</v>
      </c>
      <c r="P2890" t="s">
        <v>65500</v>
      </c>
      <c r="Q2890" t="s">
        <v>65501</v>
      </c>
      <c r="R2890" t="s">
        <v>65502</v>
      </c>
      <c r="S2890" t="s">
        <v>65503</v>
      </c>
      <c r="T2890" t="s">
        <v>65504</v>
      </c>
      <c r="U2890" t="s">
        <v>65505</v>
      </c>
      <c r="V2890" t="s">
        <v>65506</v>
      </c>
      <c r="W2890" t="s">
        <v>65507</v>
      </c>
      <c r="X2890" t="s">
        <v>65508</v>
      </c>
      <c r="Y2890" t="s">
        <v>65509</v>
      </c>
    </row>
    <row r="2891" spans="1:25" x14ac:dyDescent="0.3">
      <c r="A2891">
        <v>144500</v>
      </c>
      <c r="B2891" t="s">
        <v>65510</v>
      </c>
      <c r="C2891" t="s">
        <v>65511</v>
      </c>
      <c r="D2891" t="s">
        <v>65512</v>
      </c>
      <c r="E2891" t="s">
        <v>65513</v>
      </c>
      <c r="F2891" t="s">
        <v>65514</v>
      </c>
      <c r="G2891" t="s">
        <v>65515</v>
      </c>
      <c r="H2891" t="s">
        <v>65516</v>
      </c>
      <c r="I2891" t="s">
        <v>65517</v>
      </c>
      <c r="J2891" t="s">
        <v>65518</v>
      </c>
      <c r="K2891" t="s">
        <v>65519</v>
      </c>
      <c r="L2891" t="s">
        <v>65520</v>
      </c>
      <c r="M2891" t="s">
        <v>65521</v>
      </c>
      <c r="N2891" t="s">
        <v>65522</v>
      </c>
      <c r="O2891">
        <f>-512.193698087342 -37.7209294513752 -613.344947903009</f>
        <v>-1163.2595754417262</v>
      </c>
      <c r="P2891" t="s">
        <v>65523</v>
      </c>
      <c r="Q2891" t="s">
        <v>65524</v>
      </c>
      <c r="R2891" t="s">
        <v>65525</v>
      </c>
      <c r="S2891" t="s">
        <v>65526</v>
      </c>
      <c r="T2891" t="s">
        <v>65527</v>
      </c>
      <c r="U2891" t="s">
        <v>65528</v>
      </c>
      <c r="V2891" t="s">
        <v>65529</v>
      </c>
      <c r="W2891" t="s">
        <v>65530</v>
      </c>
      <c r="X2891" t="s">
        <v>65531</v>
      </c>
      <c r="Y2891" t="s">
        <v>65532</v>
      </c>
    </row>
    <row r="2892" spans="1:25" x14ac:dyDescent="0.3">
      <c r="A2892">
        <v>144550</v>
      </c>
      <c r="B2892" t="s">
        <v>65533</v>
      </c>
      <c r="C2892" t="s">
        <v>65534</v>
      </c>
      <c r="D2892" t="s">
        <v>65535</v>
      </c>
      <c r="E2892" t="s">
        <v>65536</v>
      </c>
      <c r="F2892" t="s">
        <v>65537</v>
      </c>
      <c r="G2892" t="s">
        <v>65538</v>
      </c>
      <c r="H2892" t="s">
        <v>65539</v>
      </c>
      <c r="I2892" t="s">
        <v>65540</v>
      </c>
      <c r="J2892" t="s">
        <v>65541</v>
      </c>
      <c r="K2892" t="s">
        <v>65542</v>
      </c>
      <c r="L2892" t="s">
        <v>65543</v>
      </c>
      <c r="M2892" t="s">
        <v>65544</v>
      </c>
      <c r="N2892" t="s">
        <v>65545</v>
      </c>
      <c r="O2892">
        <f>-512.421025630548 -37.0820280798589 -613.477837195875</f>
        <v>-1162.980890906282</v>
      </c>
      <c r="P2892" t="s">
        <v>65546</v>
      </c>
      <c r="Q2892" t="s">
        <v>65547</v>
      </c>
      <c r="R2892" t="s">
        <v>65548</v>
      </c>
      <c r="S2892" t="s">
        <v>65549</v>
      </c>
      <c r="T2892" t="s">
        <v>65550</v>
      </c>
      <c r="U2892" t="s">
        <v>65551</v>
      </c>
      <c r="V2892" t="s">
        <v>65552</v>
      </c>
      <c r="W2892" t="s">
        <v>65553</v>
      </c>
      <c r="X2892" t="s">
        <v>65554</v>
      </c>
      <c r="Y2892" t="s">
        <v>65555</v>
      </c>
    </row>
    <row r="2893" spans="1:25" x14ac:dyDescent="0.3">
      <c r="A2893">
        <v>144600</v>
      </c>
      <c r="B2893" t="s">
        <v>65556</v>
      </c>
      <c r="C2893" t="s">
        <v>65557</v>
      </c>
      <c r="D2893" t="s">
        <v>65558</v>
      </c>
      <c r="E2893" t="s">
        <v>65559</v>
      </c>
      <c r="F2893" t="s">
        <v>65560</v>
      </c>
      <c r="G2893" t="s">
        <v>65561</v>
      </c>
      <c r="H2893" t="s">
        <v>65562</v>
      </c>
      <c r="I2893" t="s">
        <v>65563</v>
      </c>
      <c r="J2893" t="s">
        <v>65564</v>
      </c>
      <c r="K2893" t="s">
        <v>65565</v>
      </c>
      <c r="L2893" t="s">
        <v>65566</v>
      </c>
      <c r="M2893" t="s">
        <v>65567</v>
      </c>
      <c r="N2893" t="s">
        <v>65568</v>
      </c>
      <c r="O2893">
        <f>-512.336527113447 -36.9197175378188 -613.454329033514</f>
        <v>-1162.7105736847798</v>
      </c>
      <c r="P2893" t="s">
        <v>65569</v>
      </c>
      <c r="Q2893" t="s">
        <v>65570</v>
      </c>
      <c r="R2893" t="s">
        <v>65571</v>
      </c>
      <c r="S2893" t="s">
        <v>65572</v>
      </c>
      <c r="T2893" t="s">
        <v>65573</v>
      </c>
      <c r="U2893" t="s">
        <v>65574</v>
      </c>
      <c r="V2893" t="s">
        <v>65575</v>
      </c>
      <c r="W2893" t="s">
        <v>65576</v>
      </c>
      <c r="X2893" t="s">
        <v>65577</v>
      </c>
      <c r="Y2893" t="s">
        <v>65578</v>
      </c>
    </row>
    <row r="2894" spans="1:25" x14ac:dyDescent="0.3">
      <c r="A2894">
        <v>144650</v>
      </c>
      <c r="B2894" t="s">
        <v>65579</v>
      </c>
      <c r="C2894" t="s">
        <v>65580</v>
      </c>
      <c r="D2894" t="s">
        <v>65581</v>
      </c>
      <c r="E2894" t="s">
        <v>65582</v>
      </c>
      <c r="F2894" t="s">
        <v>65583</v>
      </c>
      <c r="G2894" t="s">
        <v>65584</v>
      </c>
      <c r="H2894" t="s">
        <v>65585</v>
      </c>
      <c r="I2894" t="s">
        <v>65586</v>
      </c>
      <c r="J2894" t="s">
        <v>65587</v>
      </c>
      <c r="K2894" t="s">
        <v>65588</v>
      </c>
      <c r="L2894" t="s">
        <v>65589</v>
      </c>
      <c r="M2894" t="s">
        <v>65590</v>
      </c>
      <c r="N2894" t="s">
        <v>65591</v>
      </c>
      <c r="O2894">
        <f>-512.620086742013 -36.8309663097482 -613.410788291108</f>
        <v>-1162.8618413428692</v>
      </c>
      <c r="P2894" t="s">
        <v>65592</v>
      </c>
      <c r="Q2894" t="s">
        <v>65593</v>
      </c>
      <c r="R2894" t="s">
        <v>65594</v>
      </c>
      <c r="S2894" t="s">
        <v>65595</v>
      </c>
      <c r="T2894" t="s">
        <v>65596</v>
      </c>
      <c r="U2894" t="s">
        <v>65597</v>
      </c>
      <c r="V2894" t="s">
        <v>65598</v>
      </c>
      <c r="W2894" t="s">
        <v>65599</v>
      </c>
      <c r="X2894" t="s">
        <v>65600</v>
      </c>
      <c r="Y2894" t="s">
        <v>65601</v>
      </c>
    </row>
    <row r="2895" spans="1:25" x14ac:dyDescent="0.3">
      <c r="A2895">
        <v>144700</v>
      </c>
      <c r="B2895" t="s">
        <v>65602</v>
      </c>
      <c r="C2895" t="s">
        <v>65603</v>
      </c>
      <c r="D2895" t="s">
        <v>65604</v>
      </c>
      <c r="E2895" t="s">
        <v>65605</v>
      </c>
      <c r="F2895" t="s">
        <v>65606</v>
      </c>
      <c r="G2895" t="s">
        <v>65607</v>
      </c>
      <c r="H2895" t="s">
        <v>65608</v>
      </c>
      <c r="I2895" t="s">
        <v>65609</v>
      </c>
      <c r="J2895" t="s">
        <v>65610</v>
      </c>
      <c r="K2895" t="s">
        <v>65611</v>
      </c>
      <c r="L2895" t="s">
        <v>65612</v>
      </c>
      <c r="M2895" t="s">
        <v>65613</v>
      </c>
      <c r="N2895" t="s">
        <v>65614</v>
      </c>
      <c r="O2895">
        <f>-512.78274388477 -36.6291829010906 -613.45083913289</f>
        <v>-1162.8627659187505</v>
      </c>
      <c r="P2895" t="s">
        <v>65615</v>
      </c>
      <c r="Q2895" t="s">
        <v>65616</v>
      </c>
      <c r="R2895" t="s">
        <v>65617</v>
      </c>
      <c r="S2895" t="s">
        <v>65618</v>
      </c>
      <c r="T2895" t="s">
        <v>65619</v>
      </c>
      <c r="U2895" t="s">
        <v>65620</v>
      </c>
      <c r="V2895" t="s">
        <v>65621</v>
      </c>
      <c r="W2895" t="s">
        <v>65622</v>
      </c>
      <c r="X2895" t="s">
        <v>65623</v>
      </c>
      <c r="Y2895" t="s">
        <v>65624</v>
      </c>
    </row>
    <row r="2896" spans="1:25" x14ac:dyDescent="0.3">
      <c r="A2896">
        <v>144750</v>
      </c>
      <c r="B2896" t="s">
        <v>65625</v>
      </c>
      <c r="C2896" t="s">
        <v>65626</v>
      </c>
      <c r="D2896" t="s">
        <v>65627</v>
      </c>
      <c r="E2896" t="s">
        <v>65628</v>
      </c>
      <c r="F2896" t="s">
        <v>65629</v>
      </c>
      <c r="G2896" t="s">
        <v>65630</v>
      </c>
      <c r="H2896" t="s">
        <v>65631</v>
      </c>
      <c r="I2896" t="s">
        <v>65632</v>
      </c>
      <c r="J2896" t="s">
        <v>65633</v>
      </c>
      <c r="K2896" t="s">
        <v>65634</v>
      </c>
      <c r="L2896" t="s">
        <v>65635</v>
      </c>
      <c r="M2896" t="s">
        <v>65636</v>
      </c>
      <c r="N2896" t="s">
        <v>65637</v>
      </c>
      <c r="O2896">
        <f>-512.885537217632 -36.3950311975452 -613.516864185127</f>
        <v>-1162.7974326003041</v>
      </c>
      <c r="P2896" t="s">
        <v>65638</v>
      </c>
      <c r="Q2896" t="s">
        <v>65639</v>
      </c>
      <c r="R2896" t="s">
        <v>65640</v>
      </c>
      <c r="S2896" t="s">
        <v>65641</v>
      </c>
      <c r="T2896" t="s">
        <v>65642</v>
      </c>
      <c r="U2896" t="s">
        <v>65643</v>
      </c>
      <c r="V2896" t="s">
        <v>65644</v>
      </c>
      <c r="W2896" t="s">
        <v>65645</v>
      </c>
      <c r="X2896" t="s">
        <v>65646</v>
      </c>
      <c r="Y2896" t="s">
        <v>65647</v>
      </c>
    </row>
    <row r="2897" spans="1:25" x14ac:dyDescent="0.3">
      <c r="A2897">
        <v>144800</v>
      </c>
      <c r="B2897" t="s">
        <v>65625</v>
      </c>
      <c r="C2897" t="s">
        <v>65626</v>
      </c>
      <c r="D2897" t="s">
        <v>65627</v>
      </c>
      <c r="E2897" t="s">
        <v>65628</v>
      </c>
      <c r="F2897" t="s">
        <v>65629</v>
      </c>
      <c r="G2897" t="s">
        <v>65630</v>
      </c>
      <c r="H2897" t="s">
        <v>65631</v>
      </c>
      <c r="I2897" t="s">
        <v>65632</v>
      </c>
      <c r="J2897" t="s">
        <v>65633</v>
      </c>
      <c r="K2897" t="s">
        <v>65634</v>
      </c>
      <c r="L2897" t="s">
        <v>65635</v>
      </c>
      <c r="M2897" t="s">
        <v>65636</v>
      </c>
      <c r="N2897" t="s">
        <v>65637</v>
      </c>
      <c r="O2897">
        <f>-512.885537217632 -36.3950311975452 -613.516864185127</f>
        <v>-1162.7974326003041</v>
      </c>
      <c r="P2897" t="s">
        <v>65638</v>
      </c>
      <c r="Q2897" t="s">
        <v>65639</v>
      </c>
      <c r="R2897" t="s">
        <v>65640</v>
      </c>
      <c r="S2897" t="s">
        <v>65641</v>
      </c>
      <c r="T2897" t="s">
        <v>65642</v>
      </c>
      <c r="U2897" t="s">
        <v>65643</v>
      </c>
      <c r="V2897" t="s">
        <v>65644</v>
      </c>
      <c r="W2897" t="s">
        <v>65645</v>
      </c>
      <c r="X2897" t="s">
        <v>65646</v>
      </c>
      <c r="Y2897" t="s">
        <v>65647</v>
      </c>
    </row>
    <row r="2898" spans="1:25" x14ac:dyDescent="0.3">
      <c r="A2898">
        <v>144850</v>
      </c>
      <c r="B2898" t="s">
        <v>65625</v>
      </c>
      <c r="C2898" t="s">
        <v>65626</v>
      </c>
      <c r="D2898" t="s">
        <v>65627</v>
      </c>
      <c r="E2898" t="s">
        <v>65628</v>
      </c>
      <c r="F2898" t="s">
        <v>65629</v>
      </c>
      <c r="G2898" t="s">
        <v>65630</v>
      </c>
      <c r="H2898" t="s">
        <v>65631</v>
      </c>
      <c r="I2898" t="s">
        <v>65632</v>
      </c>
      <c r="J2898" t="s">
        <v>65633</v>
      </c>
      <c r="K2898" t="s">
        <v>65634</v>
      </c>
      <c r="L2898" t="s">
        <v>65635</v>
      </c>
      <c r="M2898" t="s">
        <v>65636</v>
      </c>
      <c r="N2898" t="s">
        <v>65637</v>
      </c>
      <c r="O2898">
        <f>-512.885537217632 -36.3950311975452 -613.516864185127</f>
        <v>-1162.7974326003041</v>
      </c>
      <c r="P2898" t="s">
        <v>65638</v>
      </c>
      <c r="Q2898" t="s">
        <v>65639</v>
      </c>
      <c r="R2898" t="s">
        <v>65640</v>
      </c>
      <c r="S2898" t="s">
        <v>65641</v>
      </c>
      <c r="T2898" t="s">
        <v>65642</v>
      </c>
      <c r="U2898" t="s">
        <v>65643</v>
      </c>
      <c r="V2898" t="s">
        <v>65644</v>
      </c>
      <c r="W2898" t="s">
        <v>65645</v>
      </c>
      <c r="X2898" t="s">
        <v>65646</v>
      </c>
      <c r="Y2898" t="s">
        <v>65647</v>
      </c>
    </row>
    <row r="2899" spans="1:25" x14ac:dyDescent="0.3">
      <c r="A2899">
        <v>144900</v>
      </c>
      <c r="B2899" t="s">
        <v>65648</v>
      </c>
      <c r="C2899" t="s">
        <v>65649</v>
      </c>
      <c r="D2899" t="s">
        <v>65650</v>
      </c>
      <c r="E2899" t="s">
        <v>65651</v>
      </c>
      <c r="F2899" t="s">
        <v>65652</v>
      </c>
      <c r="G2899" t="s">
        <v>65653</v>
      </c>
      <c r="H2899" t="s">
        <v>65654</v>
      </c>
      <c r="I2899" t="s">
        <v>65655</v>
      </c>
      <c r="J2899" t="s">
        <v>65656</v>
      </c>
      <c r="K2899" t="s">
        <v>65657</v>
      </c>
      <c r="L2899" t="s">
        <v>65658</v>
      </c>
      <c r="M2899" t="s">
        <v>65659</v>
      </c>
      <c r="N2899" t="s">
        <v>65660</v>
      </c>
      <c r="O2899">
        <f>-513.042430287637 -36.1856493917267 -613.530544257736</f>
        <v>-1162.7586239370996</v>
      </c>
      <c r="P2899" t="s">
        <v>65661</v>
      </c>
      <c r="Q2899" t="s">
        <v>65662</v>
      </c>
      <c r="R2899" t="s">
        <v>65663</v>
      </c>
      <c r="S2899" t="s">
        <v>65664</v>
      </c>
      <c r="T2899" t="s">
        <v>65665</v>
      </c>
      <c r="U2899" t="s">
        <v>65666</v>
      </c>
      <c r="V2899" t="s">
        <v>65667</v>
      </c>
      <c r="W2899" t="s">
        <v>65668</v>
      </c>
      <c r="X2899" t="s">
        <v>65669</v>
      </c>
      <c r="Y2899" t="s">
        <v>65670</v>
      </c>
    </row>
    <row r="2900" spans="1:25" x14ac:dyDescent="0.3">
      <c r="A2900">
        <v>144950</v>
      </c>
      <c r="B2900" t="s">
        <v>65648</v>
      </c>
      <c r="C2900" t="s">
        <v>65649</v>
      </c>
      <c r="D2900" t="s">
        <v>65650</v>
      </c>
      <c r="E2900" t="s">
        <v>65651</v>
      </c>
      <c r="F2900" t="s">
        <v>65652</v>
      </c>
      <c r="G2900" t="s">
        <v>65653</v>
      </c>
      <c r="H2900" t="s">
        <v>65654</v>
      </c>
      <c r="I2900" t="s">
        <v>65655</v>
      </c>
      <c r="J2900" t="s">
        <v>65656</v>
      </c>
      <c r="K2900" t="s">
        <v>65657</v>
      </c>
      <c r="L2900" t="s">
        <v>65658</v>
      </c>
      <c r="M2900" t="s">
        <v>65659</v>
      </c>
      <c r="N2900" t="s">
        <v>65660</v>
      </c>
      <c r="O2900">
        <f>-513.042430287637 -36.1856493917267 -613.530544257736</f>
        <v>-1162.7586239370996</v>
      </c>
      <c r="P2900" t="s">
        <v>65661</v>
      </c>
      <c r="Q2900" t="s">
        <v>65662</v>
      </c>
      <c r="R2900" t="s">
        <v>65663</v>
      </c>
      <c r="S2900" t="s">
        <v>65664</v>
      </c>
      <c r="T2900" t="s">
        <v>65665</v>
      </c>
      <c r="U2900" t="s">
        <v>65666</v>
      </c>
      <c r="V2900" t="s">
        <v>65667</v>
      </c>
      <c r="W2900" t="s">
        <v>65668</v>
      </c>
      <c r="X2900" t="s">
        <v>65669</v>
      </c>
      <c r="Y2900" t="s">
        <v>65670</v>
      </c>
    </row>
    <row r="2901" spans="1:25" x14ac:dyDescent="0.3">
      <c r="A2901">
        <v>145000</v>
      </c>
      <c r="B2901" t="s">
        <v>65648</v>
      </c>
      <c r="C2901" t="s">
        <v>65649</v>
      </c>
      <c r="D2901" t="s">
        <v>65650</v>
      </c>
      <c r="E2901" t="s">
        <v>65651</v>
      </c>
      <c r="F2901" t="s">
        <v>65652</v>
      </c>
      <c r="G2901" t="s">
        <v>65653</v>
      </c>
      <c r="H2901" t="s">
        <v>65654</v>
      </c>
      <c r="I2901" t="s">
        <v>65655</v>
      </c>
      <c r="J2901" t="s">
        <v>65656</v>
      </c>
      <c r="K2901" t="s">
        <v>65657</v>
      </c>
      <c r="L2901" t="s">
        <v>65658</v>
      </c>
      <c r="M2901" t="s">
        <v>65659</v>
      </c>
      <c r="N2901" t="s">
        <v>65660</v>
      </c>
      <c r="O2901">
        <f>-513.042430287637 -36.1856493917267 -613.530544257736</f>
        <v>-1162.7586239370996</v>
      </c>
      <c r="P2901" t="s">
        <v>65661</v>
      </c>
      <c r="Q2901" t="s">
        <v>65662</v>
      </c>
      <c r="R2901" t="s">
        <v>65663</v>
      </c>
      <c r="S2901" t="s">
        <v>65664</v>
      </c>
      <c r="T2901" t="s">
        <v>65665</v>
      </c>
      <c r="U2901" t="s">
        <v>65666</v>
      </c>
      <c r="V2901" t="s">
        <v>65667</v>
      </c>
      <c r="W2901" t="s">
        <v>65668</v>
      </c>
      <c r="X2901" t="s">
        <v>65669</v>
      </c>
      <c r="Y2901" t="s">
        <v>65670</v>
      </c>
    </row>
    <row r="2902" spans="1:25" x14ac:dyDescent="0.3">
      <c r="A2902">
        <v>145050</v>
      </c>
      <c r="B2902" t="s">
        <v>65648</v>
      </c>
      <c r="C2902" t="s">
        <v>65649</v>
      </c>
      <c r="D2902" t="s">
        <v>65650</v>
      </c>
      <c r="E2902" t="s">
        <v>65651</v>
      </c>
      <c r="F2902" t="s">
        <v>65652</v>
      </c>
      <c r="G2902" t="s">
        <v>65653</v>
      </c>
      <c r="H2902" t="s">
        <v>65654</v>
      </c>
      <c r="I2902" t="s">
        <v>65655</v>
      </c>
      <c r="J2902" t="s">
        <v>65656</v>
      </c>
      <c r="K2902" t="s">
        <v>65657</v>
      </c>
      <c r="L2902" t="s">
        <v>65658</v>
      </c>
      <c r="M2902" t="s">
        <v>65659</v>
      </c>
      <c r="N2902" t="s">
        <v>65660</v>
      </c>
      <c r="O2902">
        <f>-513.042430287637 -36.1856493917267 -613.530544257736</f>
        <v>-1162.7586239370996</v>
      </c>
      <c r="P2902" t="s">
        <v>65661</v>
      </c>
      <c r="Q2902" t="s">
        <v>65662</v>
      </c>
      <c r="R2902" t="s">
        <v>65663</v>
      </c>
      <c r="S2902" t="s">
        <v>65664</v>
      </c>
      <c r="T2902" t="s">
        <v>65665</v>
      </c>
      <c r="U2902" t="s">
        <v>65666</v>
      </c>
      <c r="V2902" t="s">
        <v>65667</v>
      </c>
      <c r="W2902" t="s">
        <v>65668</v>
      </c>
      <c r="X2902" t="s">
        <v>65669</v>
      </c>
      <c r="Y2902" t="s">
        <v>65670</v>
      </c>
    </row>
    <row r="2903" spans="1:25" x14ac:dyDescent="0.3">
      <c r="A2903">
        <v>145100</v>
      </c>
      <c r="B2903" t="s">
        <v>65671</v>
      </c>
      <c r="C2903" t="s">
        <v>65672</v>
      </c>
      <c r="D2903" t="s">
        <v>65673</v>
      </c>
      <c r="E2903" t="s">
        <v>65674</v>
      </c>
      <c r="F2903" t="s">
        <v>65675</v>
      </c>
      <c r="G2903" t="s">
        <v>65676</v>
      </c>
      <c r="H2903" t="s">
        <v>65677</v>
      </c>
      <c r="I2903" t="s">
        <v>65678</v>
      </c>
      <c r="J2903" t="s">
        <v>65679</v>
      </c>
      <c r="K2903" t="s">
        <v>65680</v>
      </c>
      <c r="L2903" t="s">
        <v>65681</v>
      </c>
      <c r="M2903" t="s">
        <v>65682</v>
      </c>
      <c r="N2903" t="s">
        <v>65683</v>
      </c>
      <c r="O2903">
        <f>-515.649458349198 -32.7807293803371 -615.300794436274</f>
        <v>-1163.7309821658091</v>
      </c>
      <c r="P2903" t="s">
        <v>65684</v>
      </c>
      <c r="Q2903" t="s">
        <v>65685</v>
      </c>
      <c r="R2903" t="s">
        <v>65686</v>
      </c>
      <c r="S2903" t="s">
        <v>65687</v>
      </c>
      <c r="T2903" t="s">
        <v>65688</v>
      </c>
      <c r="U2903" t="s">
        <v>65689</v>
      </c>
      <c r="V2903" t="s">
        <v>65690</v>
      </c>
      <c r="W2903" t="s">
        <v>65691</v>
      </c>
      <c r="X2903" t="s">
        <v>65692</v>
      </c>
      <c r="Y2903" t="s">
        <v>65693</v>
      </c>
    </row>
    <row r="2904" spans="1:25" x14ac:dyDescent="0.3">
      <c r="A2904">
        <v>145150</v>
      </c>
      <c r="B2904" t="s">
        <v>65694</v>
      </c>
      <c r="C2904" t="s">
        <v>65695</v>
      </c>
      <c r="D2904" t="s">
        <v>65696</v>
      </c>
      <c r="E2904" t="s">
        <v>65697</v>
      </c>
      <c r="F2904" t="s">
        <v>65698</v>
      </c>
      <c r="G2904" t="s">
        <v>65699</v>
      </c>
      <c r="H2904" t="s">
        <v>65700</v>
      </c>
      <c r="I2904" t="s">
        <v>65701</v>
      </c>
      <c r="J2904" t="s">
        <v>65702</v>
      </c>
      <c r="K2904" t="s">
        <v>65703</v>
      </c>
      <c r="L2904" t="s">
        <v>65704</v>
      </c>
      <c r="M2904" t="s">
        <v>65705</v>
      </c>
      <c r="N2904" t="s">
        <v>65706</v>
      </c>
      <c r="O2904">
        <f>-515.367683003241 -32.3770195030995 -615.47872041528</f>
        <v>-1163.2234229216206</v>
      </c>
      <c r="P2904" t="s">
        <v>65707</v>
      </c>
      <c r="Q2904" t="s">
        <v>65708</v>
      </c>
      <c r="R2904" t="s">
        <v>65709</v>
      </c>
      <c r="S2904" t="s">
        <v>65710</v>
      </c>
      <c r="T2904" t="s">
        <v>65711</v>
      </c>
      <c r="U2904" t="s">
        <v>65712</v>
      </c>
      <c r="V2904" t="s">
        <v>65713</v>
      </c>
      <c r="W2904" t="s">
        <v>65714</v>
      </c>
      <c r="X2904" t="s">
        <v>65715</v>
      </c>
      <c r="Y2904" t="s">
        <v>65716</v>
      </c>
    </row>
    <row r="2905" spans="1:25" x14ac:dyDescent="0.3">
      <c r="A2905">
        <v>145200</v>
      </c>
      <c r="B2905" t="s">
        <v>65717</v>
      </c>
      <c r="C2905" t="s">
        <v>65718</v>
      </c>
      <c r="D2905" t="s">
        <v>65719</v>
      </c>
      <c r="E2905" t="s">
        <v>65720</v>
      </c>
      <c r="F2905" t="s">
        <v>65721</v>
      </c>
      <c r="G2905" t="s">
        <v>65722</v>
      </c>
      <c r="H2905" t="s">
        <v>65723</v>
      </c>
      <c r="I2905" t="s">
        <v>65724</v>
      </c>
      <c r="J2905" t="s">
        <v>65725</v>
      </c>
      <c r="K2905" t="s">
        <v>65726</v>
      </c>
      <c r="L2905" t="s">
        <v>65727</v>
      </c>
      <c r="M2905" t="s">
        <v>65728</v>
      </c>
      <c r="N2905" t="s">
        <v>65729</v>
      </c>
      <c r="O2905">
        <f>-515.220520015438 -32.1877354527028 -615.540288307683</f>
        <v>-1162.9485437758237</v>
      </c>
      <c r="P2905" t="s">
        <v>65730</v>
      </c>
      <c r="Q2905" t="s">
        <v>65731</v>
      </c>
      <c r="R2905" t="s">
        <v>65732</v>
      </c>
      <c r="S2905" t="s">
        <v>65733</v>
      </c>
      <c r="T2905" t="s">
        <v>65734</v>
      </c>
      <c r="U2905" t="s">
        <v>65735</v>
      </c>
      <c r="V2905" t="s">
        <v>65736</v>
      </c>
      <c r="W2905" t="s">
        <v>65737</v>
      </c>
      <c r="X2905" t="s">
        <v>65738</v>
      </c>
      <c r="Y2905" t="s">
        <v>65739</v>
      </c>
    </row>
    <row r="2906" spans="1:25" x14ac:dyDescent="0.3">
      <c r="A2906">
        <v>145250</v>
      </c>
      <c r="B2906" t="s">
        <v>65740</v>
      </c>
      <c r="C2906" t="s">
        <v>65741</v>
      </c>
      <c r="D2906" t="s">
        <v>65742</v>
      </c>
      <c r="E2906" t="s">
        <v>65743</v>
      </c>
      <c r="F2906" t="s">
        <v>65744</v>
      </c>
      <c r="G2906" t="s">
        <v>65745</v>
      </c>
      <c r="H2906" t="s">
        <v>65746</v>
      </c>
      <c r="I2906" t="s">
        <v>65747</v>
      </c>
      <c r="J2906" t="s">
        <v>65748</v>
      </c>
      <c r="K2906" t="s">
        <v>65749</v>
      </c>
      <c r="L2906" t="s">
        <v>65750</v>
      </c>
      <c r="M2906" t="s">
        <v>65751</v>
      </c>
      <c r="N2906" t="s">
        <v>65752</v>
      </c>
      <c r="O2906">
        <f>-514.957233962018 -32.0060951762848 -615.636516878465</f>
        <v>-1162.599846016768</v>
      </c>
      <c r="P2906" t="s">
        <v>65753</v>
      </c>
      <c r="Q2906" t="s">
        <v>65754</v>
      </c>
      <c r="R2906" t="s">
        <v>65755</v>
      </c>
      <c r="S2906" t="s">
        <v>65756</v>
      </c>
      <c r="T2906" t="s">
        <v>65757</v>
      </c>
      <c r="U2906" t="s">
        <v>65758</v>
      </c>
      <c r="V2906" t="s">
        <v>65759</v>
      </c>
      <c r="W2906" t="s">
        <v>65760</v>
      </c>
      <c r="X2906" t="s">
        <v>65761</v>
      </c>
      <c r="Y2906" t="s">
        <v>65762</v>
      </c>
    </row>
    <row r="2907" spans="1:25" x14ac:dyDescent="0.3">
      <c r="A2907">
        <v>145300</v>
      </c>
      <c r="B2907" t="s">
        <v>65763</v>
      </c>
      <c r="C2907" t="s">
        <v>65764</v>
      </c>
      <c r="D2907" t="s">
        <v>65765</v>
      </c>
      <c r="E2907" t="s">
        <v>65766</v>
      </c>
      <c r="F2907" t="s">
        <v>65767</v>
      </c>
      <c r="G2907" t="s">
        <v>65768</v>
      </c>
      <c r="H2907" t="s">
        <v>65769</v>
      </c>
      <c r="I2907" t="s">
        <v>65770</v>
      </c>
      <c r="J2907" t="s">
        <v>65771</v>
      </c>
      <c r="K2907" t="s">
        <v>65772</v>
      </c>
      <c r="L2907" t="s">
        <v>65773</v>
      </c>
      <c r="M2907" t="s">
        <v>65774</v>
      </c>
      <c r="N2907" t="s">
        <v>65775</v>
      </c>
      <c r="O2907">
        <f>-514.694677725014 -31.9604561638594 -615.676495414779</f>
        <v>-1162.3316293036523</v>
      </c>
      <c r="P2907" t="s">
        <v>65776</v>
      </c>
      <c r="Q2907" t="s">
        <v>65777</v>
      </c>
      <c r="R2907" t="s">
        <v>65778</v>
      </c>
      <c r="S2907" t="s">
        <v>65779</v>
      </c>
      <c r="T2907" t="s">
        <v>65780</v>
      </c>
      <c r="U2907" t="s">
        <v>65781</v>
      </c>
      <c r="V2907" t="s">
        <v>65782</v>
      </c>
      <c r="W2907" t="s">
        <v>65783</v>
      </c>
      <c r="X2907" t="s">
        <v>65784</v>
      </c>
      <c r="Y2907" t="s">
        <v>65785</v>
      </c>
    </row>
    <row r="2908" spans="1:25" x14ac:dyDescent="0.3">
      <c r="A2908">
        <v>145350</v>
      </c>
      <c r="B2908" t="s">
        <v>65786</v>
      </c>
      <c r="C2908" t="s">
        <v>65787</v>
      </c>
      <c r="D2908" t="s">
        <v>65788</v>
      </c>
      <c r="E2908" t="s">
        <v>65789</v>
      </c>
      <c r="F2908" t="s">
        <v>65790</v>
      </c>
      <c r="G2908" t="s">
        <v>65791</v>
      </c>
      <c r="H2908" t="s">
        <v>65792</v>
      </c>
      <c r="I2908" t="s">
        <v>65793</v>
      </c>
      <c r="J2908" t="s">
        <v>65794</v>
      </c>
      <c r="K2908" t="s">
        <v>65795</v>
      </c>
      <c r="L2908" t="s">
        <v>65796</v>
      </c>
      <c r="M2908" t="s">
        <v>65797</v>
      </c>
      <c r="N2908" t="s">
        <v>65798</v>
      </c>
      <c r="O2908">
        <f>-514.209515006015 -32.0027549470844 -615.81899527664</f>
        <v>-1162.0312652297393</v>
      </c>
      <c r="P2908" t="s">
        <v>65799</v>
      </c>
      <c r="Q2908" t="s">
        <v>65800</v>
      </c>
      <c r="R2908" t="s">
        <v>65801</v>
      </c>
      <c r="S2908" t="s">
        <v>65802</v>
      </c>
      <c r="T2908" t="s">
        <v>65803</v>
      </c>
      <c r="U2908" t="s">
        <v>65804</v>
      </c>
      <c r="V2908" t="s">
        <v>65805</v>
      </c>
      <c r="W2908" t="s">
        <v>65806</v>
      </c>
      <c r="X2908" t="s">
        <v>65807</v>
      </c>
      <c r="Y2908" t="s">
        <v>65808</v>
      </c>
    </row>
    <row r="2909" spans="1:25" x14ac:dyDescent="0.3">
      <c r="A2909">
        <v>145400</v>
      </c>
      <c r="B2909" t="s">
        <v>65809</v>
      </c>
      <c r="C2909" t="s">
        <v>65810</v>
      </c>
      <c r="D2909" t="s">
        <v>65811</v>
      </c>
      <c r="E2909" t="s">
        <v>65812</v>
      </c>
      <c r="F2909" t="s">
        <v>65813</v>
      </c>
      <c r="G2909" t="s">
        <v>65814</v>
      </c>
      <c r="H2909" t="s">
        <v>65815</v>
      </c>
      <c r="I2909" t="s">
        <v>65816</v>
      </c>
      <c r="J2909" t="s">
        <v>65817</v>
      </c>
      <c r="K2909" t="s">
        <v>65818</v>
      </c>
      <c r="L2909" t="s">
        <v>65819</v>
      </c>
      <c r="M2909" t="s">
        <v>65820</v>
      </c>
      <c r="N2909" t="s">
        <v>65821</v>
      </c>
      <c r="O2909">
        <f>-514.130770740252 -32.0960832128326 -615.926987867348</f>
        <v>-1162.1538418204327</v>
      </c>
      <c r="P2909" t="s">
        <v>65822</v>
      </c>
      <c r="Q2909" t="s">
        <v>65823</v>
      </c>
      <c r="R2909" t="s">
        <v>65824</v>
      </c>
      <c r="S2909" t="s">
        <v>65825</v>
      </c>
      <c r="T2909" t="s">
        <v>65826</v>
      </c>
      <c r="U2909" t="s">
        <v>65827</v>
      </c>
      <c r="V2909" t="s">
        <v>65828</v>
      </c>
      <c r="W2909" t="s">
        <v>65829</v>
      </c>
      <c r="X2909" t="s">
        <v>65830</v>
      </c>
      <c r="Y2909" t="s">
        <v>65831</v>
      </c>
    </row>
    <row r="2910" spans="1:25" x14ac:dyDescent="0.3">
      <c r="A2910">
        <v>145450</v>
      </c>
      <c r="B2910" t="s">
        <v>65832</v>
      </c>
      <c r="C2910" t="s">
        <v>65833</v>
      </c>
      <c r="D2910" t="s">
        <v>65834</v>
      </c>
      <c r="E2910" t="s">
        <v>65835</v>
      </c>
      <c r="F2910" t="s">
        <v>65836</v>
      </c>
      <c r="G2910" t="s">
        <v>65837</v>
      </c>
      <c r="H2910" t="s">
        <v>65838</v>
      </c>
      <c r="I2910" t="s">
        <v>65839</v>
      </c>
      <c r="J2910" t="s">
        <v>65840</v>
      </c>
      <c r="K2910" t="s">
        <v>65841</v>
      </c>
      <c r="L2910" t="s">
        <v>65842</v>
      </c>
      <c r="M2910" t="s">
        <v>65843</v>
      </c>
      <c r="N2910" t="s">
        <v>65844</v>
      </c>
      <c r="O2910">
        <f>-513.860783776894 -32.1123935418188 -616.212397491396</f>
        <v>-1162.1855748101088</v>
      </c>
      <c r="P2910" t="s">
        <v>65845</v>
      </c>
      <c r="Q2910" t="s">
        <v>65846</v>
      </c>
      <c r="R2910" t="s">
        <v>65847</v>
      </c>
      <c r="S2910" t="s">
        <v>65848</v>
      </c>
      <c r="T2910" t="s">
        <v>65849</v>
      </c>
      <c r="U2910" t="s">
        <v>65850</v>
      </c>
      <c r="V2910" t="s">
        <v>65851</v>
      </c>
      <c r="W2910" t="s">
        <v>65852</v>
      </c>
      <c r="X2910" t="s">
        <v>65853</v>
      </c>
      <c r="Y2910" t="s">
        <v>65854</v>
      </c>
    </row>
    <row r="2911" spans="1:25" x14ac:dyDescent="0.3">
      <c r="A2911">
        <v>145500</v>
      </c>
      <c r="B2911" t="s">
        <v>65855</v>
      </c>
      <c r="C2911" t="s">
        <v>65856</v>
      </c>
      <c r="D2911" t="s">
        <v>65857</v>
      </c>
      <c r="E2911" t="s">
        <v>65858</v>
      </c>
      <c r="F2911" t="s">
        <v>65859</v>
      </c>
      <c r="G2911" t="s">
        <v>65860</v>
      </c>
      <c r="H2911" t="s">
        <v>65861</v>
      </c>
      <c r="I2911" t="s">
        <v>65862</v>
      </c>
      <c r="J2911" t="s">
        <v>65863</v>
      </c>
      <c r="K2911" t="s">
        <v>65864</v>
      </c>
      <c r="L2911" t="s">
        <v>65865</v>
      </c>
      <c r="M2911" t="s">
        <v>65866</v>
      </c>
      <c r="N2911" t="s">
        <v>65867</v>
      </c>
      <c r="O2911">
        <f>-513.844267654468 -32.0565540846749 -616.442449993797</f>
        <v>-1162.3432717329399</v>
      </c>
      <c r="P2911" t="s">
        <v>65868</v>
      </c>
      <c r="Q2911" t="s">
        <v>65869</v>
      </c>
      <c r="R2911" t="s">
        <v>65870</v>
      </c>
      <c r="S2911" t="s">
        <v>65871</v>
      </c>
      <c r="T2911" t="s">
        <v>65872</v>
      </c>
      <c r="U2911" t="s">
        <v>65873</v>
      </c>
      <c r="V2911" t="s">
        <v>65874</v>
      </c>
      <c r="W2911" t="s">
        <v>65875</v>
      </c>
      <c r="X2911" t="s">
        <v>65876</v>
      </c>
      <c r="Y2911" t="s">
        <v>65877</v>
      </c>
    </row>
    <row r="2912" spans="1:25" x14ac:dyDescent="0.3">
      <c r="A2912">
        <v>145550</v>
      </c>
      <c r="B2912" t="s">
        <v>65878</v>
      </c>
      <c r="C2912" t="s">
        <v>65879</v>
      </c>
      <c r="D2912" t="s">
        <v>65880</v>
      </c>
      <c r="E2912" t="s">
        <v>65881</v>
      </c>
      <c r="F2912" t="s">
        <v>65882</v>
      </c>
      <c r="G2912" t="s">
        <v>65883</v>
      </c>
      <c r="H2912" t="s">
        <v>65884</v>
      </c>
      <c r="I2912" t="s">
        <v>65885</v>
      </c>
      <c r="J2912" t="s">
        <v>65886</v>
      </c>
      <c r="K2912" t="s">
        <v>65887</v>
      </c>
      <c r="L2912" t="s">
        <v>65888</v>
      </c>
      <c r="M2912" t="s">
        <v>65889</v>
      </c>
      <c r="N2912" t="s">
        <v>65890</v>
      </c>
      <c r="O2912">
        <f>-513.432067348823 -31.9056751832147 -616.760857869803</f>
        <v>-1162.0986004018407</v>
      </c>
      <c r="P2912" t="s">
        <v>65891</v>
      </c>
      <c r="Q2912" t="s">
        <v>65892</v>
      </c>
      <c r="R2912" t="s">
        <v>65893</v>
      </c>
      <c r="S2912" t="s">
        <v>65894</v>
      </c>
      <c r="T2912" t="s">
        <v>65895</v>
      </c>
      <c r="U2912" t="s">
        <v>65896</v>
      </c>
      <c r="V2912" t="s">
        <v>65897</v>
      </c>
      <c r="W2912" t="s">
        <v>65898</v>
      </c>
      <c r="X2912" t="s">
        <v>65899</v>
      </c>
      <c r="Y2912" t="s">
        <v>65900</v>
      </c>
    </row>
    <row r="2913" spans="1:25" x14ac:dyDescent="0.3">
      <c r="A2913">
        <v>145600</v>
      </c>
      <c r="B2913" t="s">
        <v>65901</v>
      </c>
      <c r="C2913" t="s">
        <v>65902</v>
      </c>
      <c r="D2913" t="s">
        <v>65903</v>
      </c>
      <c r="E2913" t="s">
        <v>65904</v>
      </c>
      <c r="F2913" t="s">
        <v>65905</v>
      </c>
      <c r="G2913" t="s">
        <v>65906</v>
      </c>
      <c r="H2913" t="s">
        <v>65907</v>
      </c>
      <c r="I2913" t="s">
        <v>65908</v>
      </c>
      <c r="J2913" t="s">
        <v>65909</v>
      </c>
      <c r="K2913" t="s">
        <v>65910</v>
      </c>
      <c r="L2913" t="s">
        <v>65911</v>
      </c>
      <c r="M2913" t="s">
        <v>65912</v>
      </c>
      <c r="N2913" t="s">
        <v>65913</v>
      </c>
      <c r="O2913">
        <f>-513.094494791816 -31.8400387358236 -616.844021263924</f>
        <v>-1161.7785547915637</v>
      </c>
      <c r="P2913" t="s">
        <v>65914</v>
      </c>
      <c r="Q2913" t="s">
        <v>65915</v>
      </c>
      <c r="R2913" t="s">
        <v>65916</v>
      </c>
      <c r="S2913" t="s">
        <v>65917</v>
      </c>
      <c r="T2913" t="s">
        <v>65918</v>
      </c>
      <c r="U2913" t="s">
        <v>65919</v>
      </c>
      <c r="V2913" t="s">
        <v>65920</v>
      </c>
      <c r="W2913" t="s">
        <v>65921</v>
      </c>
      <c r="X2913" t="s">
        <v>65922</v>
      </c>
      <c r="Y2913" t="s">
        <v>65923</v>
      </c>
    </row>
    <row r="2914" spans="1:25" x14ac:dyDescent="0.3">
      <c r="A2914">
        <v>145650</v>
      </c>
      <c r="B2914" t="s">
        <v>65924</v>
      </c>
      <c r="C2914" t="s">
        <v>65925</v>
      </c>
      <c r="D2914" t="s">
        <v>65926</v>
      </c>
      <c r="E2914" t="s">
        <v>65927</v>
      </c>
      <c r="F2914" t="s">
        <v>65928</v>
      </c>
      <c r="G2914" t="s">
        <v>65929</v>
      </c>
      <c r="H2914" t="s">
        <v>65930</v>
      </c>
      <c r="I2914" t="s">
        <v>65931</v>
      </c>
      <c r="J2914" t="s">
        <v>65932</v>
      </c>
      <c r="K2914" t="s">
        <v>65933</v>
      </c>
      <c r="L2914" t="s">
        <v>65934</v>
      </c>
      <c r="M2914" t="s">
        <v>65935</v>
      </c>
      <c r="N2914" t="s">
        <v>65936</v>
      </c>
      <c r="O2914">
        <f>-512.777360928098 -31.8064738946573 -616.947069243561</f>
        <v>-1161.5309040663165</v>
      </c>
      <c r="P2914" t="s">
        <v>65937</v>
      </c>
      <c r="Q2914" t="s">
        <v>65938</v>
      </c>
      <c r="R2914" t="s">
        <v>65939</v>
      </c>
      <c r="S2914" t="s">
        <v>65940</v>
      </c>
      <c r="T2914" t="s">
        <v>65941</v>
      </c>
      <c r="U2914" t="s">
        <v>65942</v>
      </c>
      <c r="V2914" t="s">
        <v>65943</v>
      </c>
      <c r="W2914" t="s">
        <v>65944</v>
      </c>
      <c r="X2914" t="s">
        <v>65945</v>
      </c>
      <c r="Y2914" t="s">
        <v>65946</v>
      </c>
    </row>
    <row r="2915" spans="1:25" x14ac:dyDescent="0.3">
      <c r="A2915">
        <v>145700</v>
      </c>
      <c r="B2915" t="s">
        <v>65947</v>
      </c>
      <c r="C2915" t="s">
        <v>65948</v>
      </c>
      <c r="D2915" t="s">
        <v>65949</v>
      </c>
      <c r="E2915" t="s">
        <v>65950</v>
      </c>
      <c r="F2915" t="s">
        <v>65951</v>
      </c>
      <c r="G2915" t="s">
        <v>65952</v>
      </c>
      <c r="H2915" t="s">
        <v>65953</v>
      </c>
      <c r="I2915" t="s">
        <v>65954</v>
      </c>
      <c r="J2915" t="s">
        <v>65955</v>
      </c>
      <c r="K2915" t="s">
        <v>65956</v>
      </c>
      <c r="L2915" t="s">
        <v>65957</v>
      </c>
      <c r="M2915" t="s">
        <v>65958</v>
      </c>
      <c r="N2915" t="s">
        <v>65959</v>
      </c>
      <c r="O2915">
        <f>-512.036778680822 -31.6226066401646 -617.131261707433</f>
        <v>-1160.7906470284197</v>
      </c>
      <c r="P2915" t="s">
        <v>65960</v>
      </c>
      <c r="Q2915" t="s">
        <v>65961</v>
      </c>
      <c r="R2915" t="s">
        <v>65962</v>
      </c>
      <c r="S2915" t="s">
        <v>65963</v>
      </c>
      <c r="T2915" t="s">
        <v>65964</v>
      </c>
      <c r="U2915" t="s">
        <v>65965</v>
      </c>
      <c r="V2915" t="s">
        <v>65966</v>
      </c>
      <c r="W2915" t="s">
        <v>65967</v>
      </c>
      <c r="X2915" t="s">
        <v>65968</v>
      </c>
      <c r="Y2915" t="s">
        <v>65969</v>
      </c>
    </row>
    <row r="2916" spans="1:25" x14ac:dyDescent="0.3">
      <c r="A2916">
        <v>145750</v>
      </c>
      <c r="B2916" t="s">
        <v>65970</v>
      </c>
      <c r="C2916" t="s">
        <v>65971</v>
      </c>
      <c r="D2916" t="s">
        <v>65972</v>
      </c>
      <c r="E2916" t="s">
        <v>65973</v>
      </c>
      <c r="F2916" t="s">
        <v>65974</v>
      </c>
      <c r="G2916" t="s">
        <v>65975</v>
      </c>
      <c r="H2916" t="s">
        <v>65976</v>
      </c>
      <c r="I2916" t="s">
        <v>65977</v>
      </c>
      <c r="J2916" t="s">
        <v>65978</v>
      </c>
      <c r="K2916" t="s">
        <v>65979</v>
      </c>
      <c r="L2916" t="s">
        <v>65980</v>
      </c>
      <c r="M2916" t="s">
        <v>65981</v>
      </c>
      <c r="N2916" t="s">
        <v>65982</v>
      </c>
      <c r="O2916">
        <f>-511.825408919241 -31.9014960683567 -617.098972452481</f>
        <v>-1160.8258774400788</v>
      </c>
      <c r="P2916" t="s">
        <v>65983</v>
      </c>
      <c r="Q2916" t="s">
        <v>65984</v>
      </c>
      <c r="R2916" t="s">
        <v>65985</v>
      </c>
      <c r="S2916" t="s">
        <v>65986</v>
      </c>
      <c r="T2916" t="s">
        <v>65987</v>
      </c>
      <c r="U2916" t="s">
        <v>65988</v>
      </c>
      <c r="V2916" t="s">
        <v>65989</v>
      </c>
      <c r="W2916" t="s">
        <v>65990</v>
      </c>
      <c r="X2916" t="s">
        <v>65991</v>
      </c>
      <c r="Y2916" t="s">
        <v>65992</v>
      </c>
    </row>
    <row r="2917" spans="1:25" x14ac:dyDescent="0.3">
      <c r="A2917">
        <v>145800</v>
      </c>
      <c r="B2917" t="s">
        <v>65993</v>
      </c>
      <c r="C2917" t="s">
        <v>65994</v>
      </c>
      <c r="D2917" t="s">
        <v>65995</v>
      </c>
      <c r="E2917" t="s">
        <v>65996</v>
      </c>
      <c r="F2917" t="s">
        <v>65997</v>
      </c>
      <c r="G2917" t="s">
        <v>65998</v>
      </c>
      <c r="H2917" t="s">
        <v>65999</v>
      </c>
      <c r="I2917" t="s">
        <v>66000</v>
      </c>
      <c r="J2917" t="s">
        <v>66001</v>
      </c>
      <c r="K2917" t="s">
        <v>66002</v>
      </c>
      <c r="L2917" t="s">
        <v>66003</v>
      </c>
      <c r="M2917" t="s">
        <v>66004</v>
      </c>
      <c r="N2917" t="s">
        <v>66005</v>
      </c>
      <c r="O2917">
        <f>-512.078442690195 -32.0099441481066 -617.082596122025</f>
        <v>-1161.1709829603265</v>
      </c>
      <c r="P2917" t="s">
        <v>66006</v>
      </c>
      <c r="Q2917" t="s">
        <v>66007</v>
      </c>
      <c r="R2917" t="s">
        <v>66008</v>
      </c>
      <c r="S2917" t="s">
        <v>66009</v>
      </c>
      <c r="T2917" t="s">
        <v>66010</v>
      </c>
      <c r="U2917" t="s">
        <v>66011</v>
      </c>
      <c r="V2917" t="s">
        <v>66012</v>
      </c>
      <c r="W2917" t="s">
        <v>66013</v>
      </c>
      <c r="X2917" t="s">
        <v>66014</v>
      </c>
      <c r="Y2917" t="s">
        <v>66015</v>
      </c>
    </row>
    <row r="2918" spans="1:25" x14ac:dyDescent="0.3">
      <c r="A2918">
        <v>145850</v>
      </c>
      <c r="B2918" t="s">
        <v>66016</v>
      </c>
      <c r="C2918" t="s">
        <v>66017</v>
      </c>
      <c r="D2918" t="s">
        <v>66018</v>
      </c>
      <c r="E2918" t="s">
        <v>66019</v>
      </c>
      <c r="F2918" t="s">
        <v>66020</v>
      </c>
      <c r="G2918" t="s">
        <v>66021</v>
      </c>
      <c r="H2918" t="s">
        <v>66022</v>
      </c>
      <c r="I2918" t="s">
        <v>66023</v>
      </c>
      <c r="J2918" t="s">
        <v>66024</v>
      </c>
      <c r="K2918" t="s">
        <v>66025</v>
      </c>
      <c r="L2918" t="s">
        <v>66026</v>
      </c>
      <c r="M2918" t="s">
        <v>66027</v>
      </c>
      <c r="N2918" t="s">
        <v>66028</v>
      </c>
      <c r="O2918">
        <f>-512.339591352155 -32.1363582422837 -617.183280284315</f>
        <v>-1161.6592298787536</v>
      </c>
      <c r="P2918" t="s">
        <v>66029</v>
      </c>
      <c r="Q2918" t="s">
        <v>66030</v>
      </c>
      <c r="R2918" t="s">
        <v>66031</v>
      </c>
      <c r="S2918" t="s">
        <v>66032</v>
      </c>
      <c r="T2918" t="s">
        <v>66033</v>
      </c>
      <c r="U2918" t="s">
        <v>66034</v>
      </c>
      <c r="V2918" t="s">
        <v>66035</v>
      </c>
      <c r="W2918" t="s">
        <v>66036</v>
      </c>
      <c r="X2918" t="s">
        <v>66037</v>
      </c>
      <c r="Y2918" t="s">
        <v>66038</v>
      </c>
    </row>
    <row r="2919" spans="1:25" x14ac:dyDescent="0.3">
      <c r="A2919">
        <v>145900</v>
      </c>
      <c r="B2919" t="s">
        <v>66039</v>
      </c>
      <c r="C2919" t="s">
        <v>66040</v>
      </c>
      <c r="D2919" t="s">
        <v>66041</v>
      </c>
      <c r="E2919" t="s">
        <v>66042</v>
      </c>
      <c r="F2919" t="s">
        <v>66043</v>
      </c>
      <c r="G2919" t="s">
        <v>66044</v>
      </c>
      <c r="H2919" t="s">
        <v>66045</v>
      </c>
      <c r="I2919" t="s">
        <v>66046</v>
      </c>
      <c r="J2919" t="s">
        <v>66047</v>
      </c>
      <c r="K2919" t="s">
        <v>66048</v>
      </c>
      <c r="L2919" t="s">
        <v>66049</v>
      </c>
      <c r="M2919" t="s">
        <v>66050</v>
      </c>
      <c r="N2919" t="s">
        <v>66051</v>
      </c>
      <c r="O2919">
        <f>-512.302535730083 -32.1661430201941 -617.216103813379</f>
        <v>-1161.6847825636562</v>
      </c>
      <c r="P2919" t="s">
        <v>66052</v>
      </c>
      <c r="Q2919" t="s">
        <v>66053</v>
      </c>
      <c r="R2919" t="s">
        <v>66054</v>
      </c>
      <c r="S2919" t="s">
        <v>66055</v>
      </c>
      <c r="T2919" t="s">
        <v>66056</v>
      </c>
      <c r="U2919" t="s">
        <v>66057</v>
      </c>
      <c r="V2919" t="s">
        <v>66058</v>
      </c>
      <c r="W2919" t="s">
        <v>66059</v>
      </c>
      <c r="X2919" t="s">
        <v>66060</v>
      </c>
      <c r="Y2919" t="s">
        <v>66061</v>
      </c>
    </row>
    <row r="2920" spans="1:25" x14ac:dyDescent="0.3">
      <c r="A2920">
        <v>145950</v>
      </c>
      <c r="B2920" t="s">
        <v>66062</v>
      </c>
      <c r="C2920" t="s">
        <v>66063</v>
      </c>
      <c r="D2920" t="s">
        <v>66064</v>
      </c>
      <c r="E2920" t="s">
        <v>66065</v>
      </c>
      <c r="F2920" t="s">
        <v>66066</v>
      </c>
      <c r="G2920" t="s">
        <v>66067</v>
      </c>
      <c r="H2920" t="s">
        <v>66068</v>
      </c>
      <c r="I2920" t="s">
        <v>66069</v>
      </c>
      <c r="J2920" t="s">
        <v>66070</v>
      </c>
      <c r="K2920" t="s">
        <v>66071</v>
      </c>
      <c r="L2920" t="s">
        <v>66072</v>
      </c>
      <c r="M2920" t="s">
        <v>66073</v>
      </c>
      <c r="N2920" t="s">
        <v>66074</v>
      </c>
      <c r="O2920">
        <f>-512.42238886654 -32.1255937634476 -617.31590446159</f>
        <v>-1161.8638870915775</v>
      </c>
      <c r="P2920" t="s">
        <v>66075</v>
      </c>
      <c r="Q2920" t="s">
        <v>66076</v>
      </c>
      <c r="R2920" t="s">
        <v>66077</v>
      </c>
      <c r="S2920" t="s">
        <v>66078</v>
      </c>
      <c r="T2920" t="s">
        <v>66079</v>
      </c>
      <c r="U2920" t="s">
        <v>66080</v>
      </c>
      <c r="V2920" t="s">
        <v>66081</v>
      </c>
      <c r="W2920" t="s">
        <v>66082</v>
      </c>
      <c r="X2920" t="s">
        <v>66083</v>
      </c>
      <c r="Y2920" t="s">
        <v>66084</v>
      </c>
    </row>
    <row r="2921" spans="1:25" x14ac:dyDescent="0.3">
      <c r="A2921">
        <v>146000</v>
      </c>
      <c r="B2921" t="s">
        <v>66085</v>
      </c>
      <c r="C2921" t="s">
        <v>66086</v>
      </c>
      <c r="D2921" t="s">
        <v>66087</v>
      </c>
      <c r="E2921" t="s">
        <v>66088</v>
      </c>
      <c r="F2921" t="s">
        <v>66089</v>
      </c>
      <c r="G2921" t="s">
        <v>66090</v>
      </c>
      <c r="H2921" t="s">
        <v>66091</v>
      </c>
      <c r="I2921" t="s">
        <v>66092</v>
      </c>
      <c r="J2921" t="s">
        <v>66093</v>
      </c>
      <c r="K2921" t="s">
        <v>66094</v>
      </c>
      <c r="L2921" t="s">
        <v>66095</v>
      </c>
      <c r="M2921" t="s">
        <v>66096</v>
      </c>
      <c r="N2921" t="s">
        <v>66097</v>
      </c>
      <c r="O2921">
        <f>-513.297812409059 -31.9825348745701 -617.576177462389</f>
        <v>-1162.8565247460181</v>
      </c>
      <c r="P2921" t="s">
        <v>66098</v>
      </c>
      <c r="Q2921" t="s">
        <v>66099</v>
      </c>
      <c r="R2921" t="s">
        <v>66100</v>
      </c>
      <c r="S2921" t="s">
        <v>66101</v>
      </c>
      <c r="T2921" t="s">
        <v>66102</v>
      </c>
      <c r="U2921" t="s">
        <v>66103</v>
      </c>
      <c r="V2921" t="s">
        <v>66104</v>
      </c>
      <c r="W2921" t="s">
        <v>66105</v>
      </c>
      <c r="X2921" t="s">
        <v>66106</v>
      </c>
      <c r="Y2921" t="s">
        <v>66107</v>
      </c>
    </row>
    <row r="2922" spans="1:25" x14ac:dyDescent="0.3">
      <c r="A2922">
        <v>146050</v>
      </c>
      <c r="B2922" t="s">
        <v>66108</v>
      </c>
      <c r="C2922" t="s">
        <v>66109</v>
      </c>
      <c r="D2922" t="s">
        <v>66110</v>
      </c>
      <c r="E2922" t="s">
        <v>66111</v>
      </c>
      <c r="F2922" t="s">
        <v>66112</v>
      </c>
      <c r="G2922" t="s">
        <v>66113</v>
      </c>
      <c r="H2922" t="s">
        <v>66114</v>
      </c>
      <c r="I2922" t="s">
        <v>66115</v>
      </c>
      <c r="J2922" t="s">
        <v>66116</v>
      </c>
      <c r="K2922" t="s">
        <v>66117</v>
      </c>
      <c r="L2922" t="s">
        <v>66118</v>
      </c>
      <c r="M2922" t="s">
        <v>66119</v>
      </c>
      <c r="N2922" t="s">
        <v>66120</v>
      </c>
      <c r="O2922">
        <f>-514.187812373542 -31.7632253495763 -617.788930109639</f>
        <v>-1163.7399678327572</v>
      </c>
      <c r="P2922" t="s">
        <v>66121</v>
      </c>
      <c r="Q2922" t="s">
        <v>66122</v>
      </c>
      <c r="R2922" t="s">
        <v>66123</v>
      </c>
      <c r="S2922" t="s">
        <v>66124</v>
      </c>
      <c r="T2922" t="s">
        <v>66125</v>
      </c>
      <c r="U2922" t="s">
        <v>66126</v>
      </c>
      <c r="V2922" t="s">
        <v>66127</v>
      </c>
      <c r="W2922" t="s">
        <v>66128</v>
      </c>
      <c r="X2922" t="s">
        <v>66129</v>
      </c>
      <c r="Y2922" t="s">
        <v>66130</v>
      </c>
    </row>
    <row r="2923" spans="1:25" x14ac:dyDescent="0.3">
      <c r="A2923">
        <v>146100</v>
      </c>
      <c r="B2923" t="s">
        <v>66131</v>
      </c>
      <c r="C2923" t="s">
        <v>66132</v>
      </c>
      <c r="D2923" t="s">
        <v>66133</v>
      </c>
      <c r="E2923" t="s">
        <v>66134</v>
      </c>
      <c r="F2923" t="s">
        <v>66135</v>
      </c>
      <c r="G2923" t="s">
        <v>66136</v>
      </c>
      <c r="H2923" t="s">
        <v>66137</v>
      </c>
      <c r="I2923" t="s">
        <v>66138</v>
      </c>
      <c r="J2923" t="s">
        <v>66139</v>
      </c>
      <c r="K2923" t="s">
        <v>66140</v>
      </c>
      <c r="L2923" t="s">
        <v>66141</v>
      </c>
      <c r="M2923" t="s">
        <v>66142</v>
      </c>
      <c r="N2923" t="s">
        <v>66143</v>
      </c>
      <c r="O2923">
        <f>-514.522812498789 -31.6044903023189 -617.957529041369</f>
        <v>-1164.0848318424769</v>
      </c>
      <c r="P2923" t="s">
        <v>66144</v>
      </c>
      <c r="Q2923" t="s">
        <v>66145</v>
      </c>
      <c r="R2923" t="s">
        <v>66146</v>
      </c>
      <c r="S2923" t="s">
        <v>66147</v>
      </c>
      <c r="T2923" t="s">
        <v>66148</v>
      </c>
      <c r="U2923" t="s">
        <v>66149</v>
      </c>
      <c r="V2923" t="s">
        <v>66150</v>
      </c>
      <c r="W2923" t="s">
        <v>66151</v>
      </c>
      <c r="X2923" t="s">
        <v>66152</v>
      </c>
      <c r="Y2923" t="s">
        <v>66153</v>
      </c>
    </row>
    <row r="2924" spans="1:25" x14ac:dyDescent="0.3">
      <c r="A2924">
        <v>146150</v>
      </c>
      <c r="B2924" t="s">
        <v>66154</v>
      </c>
      <c r="C2924" t="s">
        <v>66155</v>
      </c>
      <c r="D2924" t="s">
        <v>66156</v>
      </c>
      <c r="E2924" t="s">
        <v>66157</v>
      </c>
      <c r="F2924" t="s">
        <v>66158</v>
      </c>
      <c r="G2924" t="s">
        <v>66159</v>
      </c>
      <c r="H2924" t="s">
        <v>66160</v>
      </c>
      <c r="I2924" t="s">
        <v>66161</v>
      </c>
      <c r="J2924" t="s">
        <v>66162</v>
      </c>
      <c r="K2924" t="s">
        <v>66163</v>
      </c>
      <c r="L2924" t="s">
        <v>66164</v>
      </c>
      <c r="M2924" t="s">
        <v>66165</v>
      </c>
      <c r="N2924" t="s">
        <v>66166</v>
      </c>
      <c r="O2924">
        <f>-515.011594502932 -31.3633465522821 -618.289054788764</f>
        <v>-1164.6639958439782</v>
      </c>
      <c r="P2924" t="s">
        <v>66167</v>
      </c>
      <c r="Q2924" t="s">
        <v>66168</v>
      </c>
      <c r="R2924" t="s">
        <v>66169</v>
      </c>
      <c r="S2924" t="s">
        <v>66170</v>
      </c>
      <c r="T2924" t="s">
        <v>66171</v>
      </c>
      <c r="U2924" t="s">
        <v>66172</v>
      </c>
      <c r="V2924" t="s">
        <v>66173</v>
      </c>
      <c r="W2924" t="s">
        <v>66174</v>
      </c>
      <c r="X2924" t="s">
        <v>66175</v>
      </c>
      <c r="Y2924" t="s">
        <v>66176</v>
      </c>
    </row>
    <row r="2925" spans="1:25" x14ac:dyDescent="0.3">
      <c r="A2925">
        <v>146200</v>
      </c>
      <c r="B2925" t="s">
        <v>66177</v>
      </c>
      <c r="C2925" t="s">
        <v>66178</v>
      </c>
      <c r="D2925" t="s">
        <v>66179</v>
      </c>
      <c r="E2925" t="s">
        <v>66180</v>
      </c>
      <c r="F2925" t="s">
        <v>66181</v>
      </c>
      <c r="G2925" t="s">
        <v>66182</v>
      </c>
      <c r="H2925" t="s">
        <v>66183</v>
      </c>
      <c r="I2925" t="s">
        <v>66184</v>
      </c>
      <c r="J2925" t="s">
        <v>66185</v>
      </c>
      <c r="K2925" t="s">
        <v>66186</v>
      </c>
      <c r="L2925" t="s">
        <v>66187</v>
      </c>
      <c r="M2925" t="s">
        <v>66188</v>
      </c>
      <c r="N2925" t="s">
        <v>66189</v>
      </c>
      <c r="O2925">
        <f>-515.186340174724 -31.3051676233642 -618.424022082635</f>
        <v>-1164.9155298807232</v>
      </c>
      <c r="P2925" t="s">
        <v>66190</v>
      </c>
      <c r="Q2925" t="s">
        <v>66191</v>
      </c>
      <c r="R2925" t="s">
        <v>66192</v>
      </c>
      <c r="S2925" t="s">
        <v>66193</v>
      </c>
      <c r="T2925" t="s">
        <v>66194</v>
      </c>
      <c r="U2925" t="s">
        <v>66195</v>
      </c>
      <c r="V2925" t="s">
        <v>66196</v>
      </c>
      <c r="W2925" t="s">
        <v>66197</v>
      </c>
      <c r="X2925" t="s">
        <v>66198</v>
      </c>
      <c r="Y2925" t="s">
        <v>66199</v>
      </c>
    </row>
    <row r="2926" spans="1:25" x14ac:dyDescent="0.3">
      <c r="A2926">
        <v>146250</v>
      </c>
      <c r="B2926" t="s">
        <v>66200</v>
      </c>
      <c r="C2926" t="s">
        <v>66201</v>
      </c>
      <c r="D2926" t="s">
        <v>66202</v>
      </c>
      <c r="E2926" t="s">
        <v>66203</v>
      </c>
      <c r="F2926" t="s">
        <v>66204</v>
      </c>
      <c r="G2926" t="s">
        <v>66205</v>
      </c>
      <c r="H2926" t="s">
        <v>66206</v>
      </c>
      <c r="I2926" t="s">
        <v>66207</v>
      </c>
      <c r="J2926" t="s">
        <v>66208</v>
      </c>
      <c r="K2926" t="s">
        <v>66209</v>
      </c>
      <c r="L2926" t="s">
        <v>66210</v>
      </c>
      <c r="M2926" t="s">
        <v>66211</v>
      </c>
      <c r="N2926" t="s">
        <v>66212</v>
      </c>
      <c r="O2926">
        <f>-515.626252803734 -31.0674551964325 -618.707566130417</f>
        <v>-1165.4012741305837</v>
      </c>
      <c r="P2926" t="s">
        <v>66213</v>
      </c>
      <c r="Q2926" t="s">
        <v>66214</v>
      </c>
      <c r="R2926" t="s">
        <v>66215</v>
      </c>
      <c r="S2926" t="s">
        <v>66216</v>
      </c>
      <c r="T2926" t="s">
        <v>66217</v>
      </c>
      <c r="U2926" t="s">
        <v>66218</v>
      </c>
      <c r="V2926" t="s">
        <v>66219</v>
      </c>
      <c r="W2926" t="s">
        <v>66220</v>
      </c>
      <c r="X2926" t="s">
        <v>66221</v>
      </c>
      <c r="Y2926" t="s">
        <v>66222</v>
      </c>
    </row>
    <row r="2927" spans="1:25" x14ac:dyDescent="0.3">
      <c r="A2927">
        <v>146300</v>
      </c>
      <c r="B2927" t="s">
        <v>66223</v>
      </c>
      <c r="C2927" t="s">
        <v>66224</v>
      </c>
      <c r="D2927" t="s">
        <v>66225</v>
      </c>
      <c r="E2927" t="s">
        <v>66226</v>
      </c>
      <c r="F2927" t="s">
        <v>66227</v>
      </c>
      <c r="G2927" t="s">
        <v>66228</v>
      </c>
      <c r="H2927" t="s">
        <v>66229</v>
      </c>
      <c r="I2927" t="s">
        <v>66230</v>
      </c>
      <c r="J2927" t="s">
        <v>66231</v>
      </c>
      <c r="K2927" t="s">
        <v>66232</v>
      </c>
      <c r="L2927" t="s">
        <v>66233</v>
      </c>
      <c r="M2927" t="s">
        <v>66234</v>
      </c>
      <c r="N2927" t="s">
        <v>66235</v>
      </c>
      <c r="O2927">
        <f>-515.789958451627 -31.1608547279939 -618.814416050018</f>
        <v>-1165.7652292296389</v>
      </c>
      <c r="P2927" t="s">
        <v>66236</v>
      </c>
      <c r="Q2927" t="s">
        <v>66237</v>
      </c>
      <c r="R2927" t="s">
        <v>66238</v>
      </c>
      <c r="S2927" t="s">
        <v>66239</v>
      </c>
      <c r="T2927" t="s">
        <v>66240</v>
      </c>
      <c r="U2927" t="s">
        <v>66241</v>
      </c>
      <c r="V2927" t="s">
        <v>66242</v>
      </c>
      <c r="W2927" t="s">
        <v>66243</v>
      </c>
      <c r="X2927" t="s">
        <v>66244</v>
      </c>
      <c r="Y2927" t="s">
        <v>66245</v>
      </c>
    </row>
    <row r="2928" spans="1:25" x14ac:dyDescent="0.3">
      <c r="A2928">
        <v>146350</v>
      </c>
      <c r="B2928" t="s">
        <v>66246</v>
      </c>
      <c r="C2928" t="s">
        <v>66247</v>
      </c>
      <c r="D2928" t="s">
        <v>66248</v>
      </c>
      <c r="E2928" t="s">
        <v>66249</v>
      </c>
      <c r="F2928" t="s">
        <v>66250</v>
      </c>
      <c r="G2928" t="s">
        <v>66251</v>
      </c>
      <c r="H2928" t="s">
        <v>66252</v>
      </c>
      <c r="I2928" t="s">
        <v>66253</v>
      </c>
      <c r="J2928" t="s">
        <v>66254</v>
      </c>
      <c r="K2928" t="s">
        <v>66255</v>
      </c>
      <c r="L2928" t="s">
        <v>66256</v>
      </c>
      <c r="M2928" t="s">
        <v>66257</v>
      </c>
      <c r="N2928" t="s">
        <v>66258</v>
      </c>
      <c r="O2928">
        <f>-516.513415240154 -31.682385402569 -618.730953570688</f>
        <v>-1166.9267542134112</v>
      </c>
      <c r="P2928" t="s">
        <v>66259</v>
      </c>
      <c r="Q2928" t="s">
        <v>66260</v>
      </c>
      <c r="R2928" t="s">
        <v>66261</v>
      </c>
      <c r="S2928" t="s">
        <v>66262</v>
      </c>
      <c r="T2928" t="s">
        <v>66263</v>
      </c>
      <c r="U2928" t="s">
        <v>66264</v>
      </c>
      <c r="V2928" t="s">
        <v>66265</v>
      </c>
      <c r="W2928" t="s">
        <v>66266</v>
      </c>
      <c r="X2928" t="s">
        <v>66267</v>
      </c>
      <c r="Y2928" t="s">
        <v>66268</v>
      </c>
    </row>
    <row r="2929" spans="1:25" x14ac:dyDescent="0.3">
      <c r="A2929">
        <v>146400</v>
      </c>
      <c r="B2929" t="s">
        <v>66269</v>
      </c>
      <c r="C2929" t="s">
        <v>66270</v>
      </c>
      <c r="D2929" t="s">
        <v>66271</v>
      </c>
      <c r="E2929" t="s">
        <v>66272</v>
      </c>
      <c r="F2929" t="s">
        <v>66273</v>
      </c>
      <c r="G2929" t="s">
        <v>66274</v>
      </c>
      <c r="H2929" t="s">
        <v>66275</v>
      </c>
      <c r="I2929" t="s">
        <v>66276</v>
      </c>
      <c r="J2929" t="s">
        <v>66277</v>
      </c>
      <c r="K2929" t="s">
        <v>66278</v>
      </c>
      <c r="L2929" t="s">
        <v>66279</v>
      </c>
      <c r="M2929" t="s">
        <v>66280</v>
      </c>
      <c r="N2929" t="s">
        <v>66281</v>
      </c>
      <c r="O2929">
        <f>-517.046685319608 -32.0238599184777 -618.621633544618</f>
        <v>-1167.6921787827036</v>
      </c>
      <c r="P2929" t="s">
        <v>66282</v>
      </c>
      <c r="Q2929" t="s">
        <v>66283</v>
      </c>
      <c r="R2929" t="s">
        <v>66284</v>
      </c>
      <c r="S2929" t="s">
        <v>66285</v>
      </c>
      <c r="T2929" t="s">
        <v>66286</v>
      </c>
      <c r="U2929" t="s">
        <v>66287</v>
      </c>
      <c r="V2929" t="s">
        <v>66288</v>
      </c>
      <c r="W2929" t="s">
        <v>66289</v>
      </c>
      <c r="X2929" t="s">
        <v>66290</v>
      </c>
      <c r="Y2929" t="s">
        <v>66291</v>
      </c>
    </row>
    <row r="2930" spans="1:25" x14ac:dyDescent="0.3">
      <c r="A2930">
        <v>146450</v>
      </c>
      <c r="B2930" t="s">
        <v>66292</v>
      </c>
      <c r="C2930" t="s">
        <v>66293</v>
      </c>
      <c r="D2930" t="s">
        <v>66294</v>
      </c>
      <c r="E2930" t="s">
        <v>66295</v>
      </c>
      <c r="F2930" t="s">
        <v>66296</v>
      </c>
      <c r="G2930" t="s">
        <v>66297</v>
      </c>
      <c r="H2930" t="s">
        <v>66298</v>
      </c>
      <c r="I2930" t="s">
        <v>66299</v>
      </c>
      <c r="J2930" t="s">
        <v>66300</v>
      </c>
      <c r="K2930" t="s">
        <v>66301</v>
      </c>
      <c r="L2930" t="s">
        <v>66302</v>
      </c>
      <c r="M2930" t="s">
        <v>66303</v>
      </c>
      <c r="N2930" t="s">
        <v>66304</v>
      </c>
      <c r="O2930">
        <f>-517.403784718077 -32.7300798937567 -618.328492639451</f>
        <v>-1168.4623572512846</v>
      </c>
      <c r="P2930" t="s">
        <v>66305</v>
      </c>
      <c r="Q2930" t="s">
        <v>66306</v>
      </c>
      <c r="R2930" t="s">
        <v>66307</v>
      </c>
      <c r="S2930" t="s">
        <v>66308</v>
      </c>
      <c r="T2930" t="s">
        <v>66309</v>
      </c>
      <c r="U2930" t="s">
        <v>66310</v>
      </c>
      <c r="V2930" t="s">
        <v>66311</v>
      </c>
      <c r="W2930" t="s">
        <v>66312</v>
      </c>
      <c r="X2930" t="s">
        <v>66313</v>
      </c>
      <c r="Y2930" t="s">
        <v>66314</v>
      </c>
    </row>
    <row r="2931" spans="1:25" x14ac:dyDescent="0.3">
      <c r="A2931">
        <v>146500</v>
      </c>
      <c r="B2931" t="s">
        <v>66315</v>
      </c>
      <c r="C2931" t="s">
        <v>66316</v>
      </c>
      <c r="D2931" t="s">
        <v>66317</v>
      </c>
      <c r="E2931" t="s">
        <v>66318</v>
      </c>
      <c r="F2931" t="s">
        <v>66319</v>
      </c>
      <c r="G2931" t="s">
        <v>66320</v>
      </c>
      <c r="H2931" t="s">
        <v>66321</v>
      </c>
      <c r="I2931" t="s">
        <v>66322</v>
      </c>
      <c r="J2931" t="s">
        <v>66323</v>
      </c>
      <c r="K2931" t="s">
        <v>66324</v>
      </c>
      <c r="L2931" t="s">
        <v>66325</v>
      </c>
      <c r="M2931" t="s">
        <v>66326</v>
      </c>
      <c r="N2931" t="s">
        <v>66327</v>
      </c>
      <c r="O2931">
        <f>-517.450452648839 -33.0748211043992 -618.175127552943</f>
        <v>-1168.7004013061812</v>
      </c>
      <c r="P2931" t="s">
        <v>66328</v>
      </c>
      <c r="Q2931" t="s">
        <v>66329</v>
      </c>
      <c r="R2931" t="s">
        <v>66330</v>
      </c>
      <c r="S2931" t="s">
        <v>66331</v>
      </c>
      <c r="T2931" t="s">
        <v>66332</v>
      </c>
      <c r="U2931" t="s">
        <v>66333</v>
      </c>
      <c r="V2931" t="s">
        <v>66334</v>
      </c>
      <c r="W2931" t="s">
        <v>66335</v>
      </c>
      <c r="X2931" t="s">
        <v>66336</v>
      </c>
      <c r="Y2931" t="s">
        <v>66337</v>
      </c>
    </row>
    <row r="2932" spans="1:25" x14ac:dyDescent="0.3">
      <c r="A2932">
        <v>146550</v>
      </c>
      <c r="B2932" t="s">
        <v>66338</v>
      </c>
      <c r="C2932" t="s">
        <v>66339</v>
      </c>
      <c r="D2932" t="s">
        <v>66340</v>
      </c>
      <c r="E2932" t="s">
        <v>66341</v>
      </c>
      <c r="F2932" t="s">
        <v>66342</v>
      </c>
      <c r="G2932" t="s">
        <v>66343</v>
      </c>
      <c r="H2932" t="s">
        <v>66344</v>
      </c>
      <c r="I2932" t="s">
        <v>66345</v>
      </c>
      <c r="J2932" t="s">
        <v>66346</v>
      </c>
      <c r="K2932" t="s">
        <v>66347</v>
      </c>
      <c r="L2932" t="s">
        <v>66348</v>
      </c>
      <c r="M2932" t="s">
        <v>66349</v>
      </c>
      <c r="N2932" t="s">
        <v>66350</v>
      </c>
      <c r="O2932">
        <f>-517.893104890229 -33.6648652454505 -618.030405617229</f>
        <v>-1169.5883757529086</v>
      </c>
      <c r="P2932" t="s">
        <v>66351</v>
      </c>
      <c r="Q2932" t="s">
        <v>66352</v>
      </c>
      <c r="R2932" t="s">
        <v>66353</v>
      </c>
      <c r="S2932" t="s">
        <v>66354</v>
      </c>
      <c r="T2932" t="s">
        <v>66355</v>
      </c>
      <c r="U2932" t="s">
        <v>66356</v>
      </c>
      <c r="V2932" t="s">
        <v>66357</v>
      </c>
      <c r="W2932" t="s">
        <v>66358</v>
      </c>
      <c r="X2932" t="s">
        <v>66359</v>
      </c>
      <c r="Y2932" t="s">
        <v>66360</v>
      </c>
    </row>
    <row r="2933" spans="1:25" x14ac:dyDescent="0.3">
      <c r="A2933">
        <v>146600</v>
      </c>
      <c r="B2933" t="s">
        <v>66361</v>
      </c>
      <c r="C2933" t="s">
        <v>66362</v>
      </c>
      <c r="D2933" t="s">
        <v>66363</v>
      </c>
      <c r="E2933" t="s">
        <v>66364</v>
      </c>
      <c r="F2933" t="s">
        <v>66365</v>
      </c>
      <c r="G2933" t="s">
        <v>66366</v>
      </c>
      <c r="H2933" t="s">
        <v>66367</v>
      </c>
      <c r="I2933" t="s">
        <v>66368</v>
      </c>
      <c r="J2933" t="s">
        <v>66369</v>
      </c>
      <c r="K2933" t="s">
        <v>66370</v>
      </c>
      <c r="L2933" t="s">
        <v>66371</v>
      </c>
      <c r="M2933" t="s">
        <v>66372</v>
      </c>
      <c r="N2933" t="s">
        <v>66373</v>
      </c>
      <c r="O2933">
        <f>-518.205035634287 -33.8678118867319 -617.9361113044</f>
        <v>-1170.0089588254191</v>
      </c>
      <c r="P2933" t="s">
        <v>66374</v>
      </c>
      <c r="Q2933" t="s">
        <v>66375</v>
      </c>
      <c r="R2933" t="s">
        <v>66376</v>
      </c>
      <c r="S2933" t="s">
        <v>66377</v>
      </c>
      <c r="T2933" t="s">
        <v>66378</v>
      </c>
      <c r="U2933" t="s">
        <v>66379</v>
      </c>
      <c r="V2933" t="s">
        <v>66380</v>
      </c>
      <c r="W2933" t="s">
        <v>66381</v>
      </c>
      <c r="X2933" t="s">
        <v>66382</v>
      </c>
      <c r="Y2933" t="s">
        <v>66383</v>
      </c>
    </row>
    <row r="2934" spans="1:25" x14ac:dyDescent="0.3">
      <c r="A2934">
        <v>146650</v>
      </c>
      <c r="B2934" t="s">
        <v>66384</v>
      </c>
      <c r="C2934" t="s">
        <v>66385</v>
      </c>
      <c r="D2934" t="s">
        <v>66386</v>
      </c>
      <c r="E2934" t="s">
        <v>66387</v>
      </c>
      <c r="F2934" t="s">
        <v>66388</v>
      </c>
      <c r="G2934" t="s">
        <v>66389</v>
      </c>
      <c r="H2934" t="s">
        <v>66390</v>
      </c>
      <c r="I2934" t="s">
        <v>66391</v>
      </c>
      <c r="J2934" t="s">
        <v>66392</v>
      </c>
      <c r="K2934" t="s">
        <v>66393</v>
      </c>
      <c r="L2934" t="s">
        <v>66394</v>
      </c>
      <c r="M2934" t="s">
        <v>66395</v>
      </c>
      <c r="N2934" t="s">
        <v>66396</v>
      </c>
      <c r="O2934">
        <f>-518.621774453133 -33.976322819603 -617.88383443319</f>
        <v>-1170.4819317059259</v>
      </c>
      <c r="P2934" t="s">
        <v>66397</v>
      </c>
      <c r="Q2934" t="s">
        <v>66398</v>
      </c>
      <c r="R2934" t="s">
        <v>66399</v>
      </c>
      <c r="S2934" t="s">
        <v>66400</v>
      </c>
      <c r="T2934" t="s">
        <v>66401</v>
      </c>
      <c r="U2934" t="s">
        <v>66402</v>
      </c>
      <c r="V2934" t="s">
        <v>66403</v>
      </c>
      <c r="W2934" t="s">
        <v>66404</v>
      </c>
      <c r="X2934" t="s">
        <v>66405</v>
      </c>
      <c r="Y2934" t="s">
        <v>66406</v>
      </c>
    </row>
    <row r="2935" spans="1:25" x14ac:dyDescent="0.3">
      <c r="A2935">
        <v>146700</v>
      </c>
      <c r="B2935" t="s">
        <v>66407</v>
      </c>
      <c r="C2935" t="s">
        <v>66408</v>
      </c>
      <c r="D2935" t="s">
        <v>66409</v>
      </c>
      <c r="E2935" t="s">
        <v>66410</v>
      </c>
      <c r="F2935" t="s">
        <v>66411</v>
      </c>
      <c r="G2935" t="s">
        <v>66412</v>
      </c>
      <c r="H2935" t="s">
        <v>66413</v>
      </c>
      <c r="I2935" t="s">
        <v>66414</v>
      </c>
      <c r="J2935" t="s">
        <v>66415</v>
      </c>
      <c r="K2935" t="s">
        <v>66416</v>
      </c>
      <c r="L2935" t="s">
        <v>66417</v>
      </c>
      <c r="M2935" t="s">
        <v>66418</v>
      </c>
      <c r="N2935" t="s">
        <v>66419</v>
      </c>
      <c r="O2935">
        <f>-518.709826501741 -33.9656833428469 -617.964955865683</f>
        <v>-1170.6404657102707</v>
      </c>
      <c r="P2935" t="s">
        <v>66420</v>
      </c>
      <c r="Q2935" t="s">
        <v>66421</v>
      </c>
      <c r="R2935" t="s">
        <v>66422</v>
      </c>
      <c r="S2935" t="s">
        <v>66423</v>
      </c>
      <c r="T2935" t="s">
        <v>66424</v>
      </c>
      <c r="U2935" t="s">
        <v>66425</v>
      </c>
      <c r="V2935" t="s">
        <v>66426</v>
      </c>
      <c r="W2935" t="s">
        <v>66427</v>
      </c>
      <c r="X2935" t="s">
        <v>66428</v>
      </c>
      <c r="Y2935" t="s">
        <v>66429</v>
      </c>
    </row>
    <row r="2936" spans="1:25" x14ac:dyDescent="0.3">
      <c r="A2936">
        <v>146750</v>
      </c>
      <c r="B2936" t="s">
        <v>66430</v>
      </c>
      <c r="C2936" t="s">
        <v>66431</v>
      </c>
      <c r="D2936" t="s">
        <v>66432</v>
      </c>
      <c r="E2936" t="s">
        <v>66433</v>
      </c>
      <c r="F2936" t="s">
        <v>66434</v>
      </c>
      <c r="G2936" t="s">
        <v>66435</v>
      </c>
      <c r="H2936" t="s">
        <v>66436</v>
      </c>
      <c r="I2936" t="s">
        <v>66437</v>
      </c>
      <c r="J2936" t="s">
        <v>66438</v>
      </c>
      <c r="K2936" t="s">
        <v>66439</v>
      </c>
      <c r="L2936" t="s">
        <v>66440</v>
      </c>
      <c r="M2936" t="s">
        <v>66441</v>
      </c>
      <c r="N2936" t="s">
        <v>66442</v>
      </c>
      <c r="O2936">
        <f>-518.980245202017 -33.7959278508008 -618.155385088961</f>
        <v>-1170.9315581417789</v>
      </c>
      <c r="P2936" t="s">
        <v>66443</v>
      </c>
      <c r="Q2936" t="s">
        <v>66444</v>
      </c>
      <c r="R2936" t="s">
        <v>66445</v>
      </c>
      <c r="S2936" t="s">
        <v>66446</v>
      </c>
      <c r="T2936" t="s">
        <v>66447</v>
      </c>
      <c r="U2936" t="s">
        <v>66448</v>
      </c>
      <c r="V2936" t="s">
        <v>66449</v>
      </c>
      <c r="W2936" t="s">
        <v>66450</v>
      </c>
      <c r="X2936" t="s">
        <v>66451</v>
      </c>
      <c r="Y2936" t="s">
        <v>66452</v>
      </c>
    </row>
    <row r="2937" spans="1:25" x14ac:dyDescent="0.3">
      <c r="A2937">
        <v>146800</v>
      </c>
      <c r="B2937" t="s">
        <v>66453</v>
      </c>
      <c r="C2937" t="s">
        <v>66454</v>
      </c>
      <c r="D2937" t="s">
        <v>66455</v>
      </c>
      <c r="E2937" t="s">
        <v>66456</v>
      </c>
      <c r="F2937" t="s">
        <v>66457</v>
      </c>
      <c r="G2937" t="s">
        <v>66458</v>
      </c>
      <c r="H2937" t="s">
        <v>66459</v>
      </c>
      <c r="I2937" t="s">
        <v>66460</v>
      </c>
      <c r="J2937" t="s">
        <v>66461</v>
      </c>
      <c r="K2937" t="s">
        <v>66462</v>
      </c>
      <c r="L2937" t="s">
        <v>66463</v>
      </c>
      <c r="M2937" t="s">
        <v>66464</v>
      </c>
      <c r="N2937" t="s">
        <v>66465</v>
      </c>
      <c r="O2937">
        <f>-518.914299134013 -33.8182274082844 -618.262709547928</f>
        <v>-1170.9952360902255</v>
      </c>
      <c r="P2937" t="s">
        <v>66466</v>
      </c>
      <c r="Q2937" t="s">
        <v>66467</v>
      </c>
      <c r="R2937" t="s">
        <v>66468</v>
      </c>
      <c r="S2937" t="s">
        <v>66469</v>
      </c>
      <c r="T2937" t="s">
        <v>66470</v>
      </c>
      <c r="U2937" t="s">
        <v>66471</v>
      </c>
      <c r="V2937" t="s">
        <v>66472</v>
      </c>
      <c r="W2937" t="s">
        <v>66473</v>
      </c>
      <c r="X2937" t="s">
        <v>66474</v>
      </c>
      <c r="Y2937" t="s">
        <v>66475</v>
      </c>
    </row>
    <row r="2938" spans="1:25" x14ac:dyDescent="0.3">
      <c r="A2938">
        <v>146850</v>
      </c>
      <c r="B2938" t="s">
        <v>66476</v>
      </c>
      <c r="C2938" t="s">
        <v>66477</v>
      </c>
      <c r="D2938" t="s">
        <v>66478</v>
      </c>
      <c r="E2938" t="s">
        <v>66479</v>
      </c>
      <c r="F2938" t="s">
        <v>66480</v>
      </c>
      <c r="G2938" t="s">
        <v>66481</v>
      </c>
      <c r="H2938" t="s">
        <v>66482</v>
      </c>
      <c r="I2938" t="s">
        <v>66483</v>
      </c>
      <c r="J2938" t="s">
        <v>66484</v>
      </c>
      <c r="K2938" t="s">
        <v>66485</v>
      </c>
      <c r="L2938" t="s">
        <v>66486</v>
      </c>
      <c r="M2938" t="s">
        <v>66487</v>
      </c>
      <c r="N2938" t="s">
        <v>66488</v>
      </c>
      <c r="O2938">
        <f>-518.627054680035 -33.6795679202678 -618.515117912134</f>
        <v>-1170.8217405124369</v>
      </c>
      <c r="P2938" t="s">
        <v>66489</v>
      </c>
      <c r="Q2938" t="s">
        <v>66490</v>
      </c>
      <c r="R2938" t="s">
        <v>66491</v>
      </c>
      <c r="S2938" t="s">
        <v>66492</v>
      </c>
      <c r="T2938" t="s">
        <v>66493</v>
      </c>
      <c r="U2938" t="s">
        <v>66494</v>
      </c>
      <c r="V2938" t="s">
        <v>66495</v>
      </c>
      <c r="W2938" t="s">
        <v>66496</v>
      </c>
      <c r="X2938" t="s">
        <v>66497</v>
      </c>
      <c r="Y2938" t="s">
        <v>66498</v>
      </c>
    </row>
    <row r="2939" spans="1:25" x14ac:dyDescent="0.3">
      <c r="A2939">
        <v>146900</v>
      </c>
      <c r="B2939" t="s">
        <v>66499</v>
      </c>
      <c r="C2939" t="s">
        <v>66500</v>
      </c>
      <c r="D2939" t="s">
        <v>66501</v>
      </c>
      <c r="E2939" t="s">
        <v>66502</v>
      </c>
      <c r="F2939" t="s">
        <v>66503</v>
      </c>
      <c r="G2939" t="s">
        <v>66504</v>
      </c>
      <c r="H2939" t="s">
        <v>66505</v>
      </c>
      <c r="I2939" t="s">
        <v>66506</v>
      </c>
      <c r="J2939" t="s">
        <v>66507</v>
      </c>
      <c r="K2939" t="s">
        <v>66508</v>
      </c>
      <c r="L2939" t="s">
        <v>66509</v>
      </c>
      <c r="M2939" t="s">
        <v>66510</v>
      </c>
      <c r="N2939" t="s">
        <v>66511</v>
      </c>
      <c r="O2939">
        <f>-518.549451087017 -33.7136238105245 -618.578210955188</f>
        <v>-1170.8412858527295</v>
      </c>
      <c r="P2939" t="s">
        <v>66512</v>
      </c>
      <c r="Q2939" t="s">
        <v>66513</v>
      </c>
      <c r="R2939" t="s">
        <v>66514</v>
      </c>
      <c r="S2939" t="s">
        <v>66515</v>
      </c>
      <c r="T2939" t="s">
        <v>66516</v>
      </c>
      <c r="U2939" t="s">
        <v>66517</v>
      </c>
      <c r="V2939" t="s">
        <v>66518</v>
      </c>
      <c r="W2939" t="s">
        <v>66519</v>
      </c>
      <c r="X2939" t="s">
        <v>66520</v>
      </c>
      <c r="Y2939" t="s">
        <v>66521</v>
      </c>
    </row>
    <row r="2940" spans="1:25" x14ac:dyDescent="0.3">
      <c r="A2940">
        <v>146950</v>
      </c>
      <c r="B2940" t="s">
        <v>66522</v>
      </c>
      <c r="C2940" t="s">
        <v>66523</v>
      </c>
      <c r="D2940" t="s">
        <v>66524</v>
      </c>
      <c r="E2940" t="s">
        <v>66525</v>
      </c>
      <c r="F2940" t="s">
        <v>66526</v>
      </c>
      <c r="G2940" t="s">
        <v>66527</v>
      </c>
      <c r="H2940" t="s">
        <v>66528</v>
      </c>
      <c r="I2940" t="s">
        <v>66529</v>
      </c>
      <c r="J2940" t="s">
        <v>66530</v>
      </c>
      <c r="K2940" t="s">
        <v>66531</v>
      </c>
      <c r="L2940" t="s">
        <v>66532</v>
      </c>
      <c r="M2940" t="s">
        <v>66533</v>
      </c>
      <c r="N2940" t="s">
        <v>66534</v>
      </c>
      <c r="O2940">
        <f>-518.224033459818 -33.6642440545966 -618.656032061334</f>
        <v>-1170.5443095757487</v>
      </c>
      <c r="P2940" t="s">
        <v>66535</v>
      </c>
      <c r="Q2940" t="s">
        <v>66536</v>
      </c>
      <c r="R2940" t="s">
        <v>66537</v>
      </c>
      <c r="S2940" t="s">
        <v>66538</v>
      </c>
      <c r="T2940" t="s">
        <v>66539</v>
      </c>
      <c r="U2940" t="s">
        <v>66540</v>
      </c>
      <c r="V2940" t="s">
        <v>66541</v>
      </c>
      <c r="W2940" t="s">
        <v>66542</v>
      </c>
      <c r="X2940" t="s">
        <v>66543</v>
      </c>
      <c r="Y2940" t="s">
        <v>66544</v>
      </c>
    </row>
    <row r="2941" spans="1:25" x14ac:dyDescent="0.3">
      <c r="A2941">
        <v>147000</v>
      </c>
      <c r="B2941" t="s">
        <v>66545</v>
      </c>
      <c r="C2941" t="s">
        <v>66546</v>
      </c>
      <c r="D2941" t="s">
        <v>66547</v>
      </c>
      <c r="E2941" t="s">
        <v>66548</v>
      </c>
      <c r="F2941" t="s">
        <v>66549</v>
      </c>
      <c r="G2941" t="s">
        <v>66550</v>
      </c>
      <c r="H2941" t="s">
        <v>66551</v>
      </c>
      <c r="I2941" t="s">
        <v>66552</v>
      </c>
      <c r="J2941" t="s">
        <v>66553</v>
      </c>
      <c r="K2941" t="s">
        <v>66554</v>
      </c>
      <c r="L2941" t="s">
        <v>66555</v>
      </c>
      <c r="M2941" t="s">
        <v>66556</v>
      </c>
      <c r="N2941" t="s">
        <v>66557</v>
      </c>
      <c r="O2941">
        <f>-517.742509944903 -33.582584884052 -618.69403360894</f>
        <v>-1170.019128437895</v>
      </c>
      <c r="P2941" t="s">
        <v>66558</v>
      </c>
      <c r="Q2941" t="s">
        <v>66559</v>
      </c>
      <c r="R2941" t="s">
        <v>66560</v>
      </c>
      <c r="S2941" t="s">
        <v>66561</v>
      </c>
      <c r="T2941" t="s">
        <v>66562</v>
      </c>
      <c r="U2941" t="s">
        <v>66563</v>
      </c>
      <c r="V2941" t="s">
        <v>66564</v>
      </c>
      <c r="W2941" t="s">
        <v>66565</v>
      </c>
      <c r="X2941" t="s">
        <v>66566</v>
      </c>
      <c r="Y2941" t="s">
        <v>66567</v>
      </c>
    </row>
    <row r="2942" spans="1:25" x14ac:dyDescent="0.3">
      <c r="A2942">
        <v>147050</v>
      </c>
      <c r="B2942" t="s">
        <v>66568</v>
      </c>
      <c r="C2942" t="s">
        <v>66569</v>
      </c>
      <c r="D2942" t="s">
        <v>66570</v>
      </c>
      <c r="E2942" t="s">
        <v>66571</v>
      </c>
      <c r="F2942" t="s">
        <v>66572</v>
      </c>
      <c r="G2942" t="s">
        <v>66573</v>
      </c>
      <c r="H2942" t="s">
        <v>66574</v>
      </c>
      <c r="I2942" t="s">
        <v>66575</v>
      </c>
      <c r="J2942" t="s">
        <v>66576</v>
      </c>
      <c r="K2942" t="s">
        <v>66577</v>
      </c>
      <c r="L2942" t="s">
        <v>66578</v>
      </c>
      <c r="M2942" t="s">
        <v>66579</v>
      </c>
      <c r="N2942" t="s">
        <v>66580</v>
      </c>
      <c r="O2942">
        <f>-516.432454412239 -33.7442579781371 -618.690778551442</f>
        <v>-1168.8674909418182</v>
      </c>
      <c r="P2942" t="s">
        <v>66581</v>
      </c>
      <c r="Q2942" t="s">
        <v>66582</v>
      </c>
      <c r="R2942" t="s">
        <v>66583</v>
      </c>
      <c r="S2942" t="s">
        <v>66584</v>
      </c>
      <c r="T2942" t="s">
        <v>66585</v>
      </c>
      <c r="U2942" t="s">
        <v>66586</v>
      </c>
      <c r="V2942" t="s">
        <v>66587</v>
      </c>
      <c r="W2942" t="s">
        <v>66588</v>
      </c>
      <c r="X2942" t="s">
        <v>66589</v>
      </c>
      <c r="Y2942" t="s">
        <v>66590</v>
      </c>
    </row>
    <row r="2943" spans="1:25" x14ac:dyDescent="0.3">
      <c r="A2943">
        <v>147100</v>
      </c>
      <c r="B2943" t="s">
        <v>66591</v>
      </c>
      <c r="C2943" t="s">
        <v>66592</v>
      </c>
      <c r="D2943" t="s">
        <v>66593</v>
      </c>
      <c r="E2943" t="s">
        <v>66594</v>
      </c>
      <c r="F2943" t="s">
        <v>66595</v>
      </c>
      <c r="G2943" t="s">
        <v>66596</v>
      </c>
      <c r="H2943" t="s">
        <v>66597</v>
      </c>
      <c r="I2943" t="s">
        <v>66598</v>
      </c>
      <c r="J2943" t="s">
        <v>66599</v>
      </c>
      <c r="K2943" t="s">
        <v>66600</v>
      </c>
      <c r="L2943" t="s">
        <v>66601</v>
      </c>
      <c r="M2943" t="s">
        <v>66602</v>
      </c>
      <c r="N2943" t="s">
        <v>66603</v>
      </c>
      <c r="O2943">
        <f>-515.724689285133 -33.5643301537389 -618.682270257553</f>
        <v>-1167.9712896964247</v>
      </c>
      <c r="P2943" t="s">
        <v>66604</v>
      </c>
      <c r="Q2943" t="s">
        <v>66605</v>
      </c>
      <c r="R2943" t="s">
        <v>66606</v>
      </c>
      <c r="S2943" t="s">
        <v>66607</v>
      </c>
      <c r="T2943" t="s">
        <v>66608</v>
      </c>
      <c r="U2943" t="s">
        <v>66609</v>
      </c>
      <c r="V2943" t="s">
        <v>66610</v>
      </c>
      <c r="W2943" t="s">
        <v>66611</v>
      </c>
      <c r="X2943" t="s">
        <v>66612</v>
      </c>
      <c r="Y2943" t="s">
        <v>66613</v>
      </c>
    </row>
    <row r="2944" spans="1:25" x14ac:dyDescent="0.3">
      <c r="A2944">
        <v>147150</v>
      </c>
      <c r="B2944" t="s">
        <v>66614</v>
      </c>
      <c r="C2944" t="s">
        <v>66615</v>
      </c>
      <c r="D2944" t="s">
        <v>66616</v>
      </c>
      <c r="E2944" t="s">
        <v>66617</v>
      </c>
      <c r="F2944" t="s">
        <v>66618</v>
      </c>
      <c r="G2944" t="s">
        <v>66619</v>
      </c>
      <c r="H2944" t="s">
        <v>66620</v>
      </c>
      <c r="I2944" t="s">
        <v>66621</v>
      </c>
      <c r="J2944" t="s">
        <v>66622</v>
      </c>
      <c r="K2944" t="s">
        <v>66623</v>
      </c>
      <c r="L2944" t="s">
        <v>66624</v>
      </c>
      <c r="M2944" t="s">
        <v>66625</v>
      </c>
      <c r="N2944" t="s">
        <v>66626</v>
      </c>
      <c r="O2944">
        <f>-513.872120658609 -32.9103195303917 -618.449208223656</f>
        <v>-1165.2316484126568</v>
      </c>
      <c r="P2944" t="s">
        <v>66627</v>
      </c>
      <c r="Q2944" t="s">
        <v>66628</v>
      </c>
      <c r="R2944" t="s">
        <v>66629</v>
      </c>
      <c r="S2944" t="s">
        <v>66630</v>
      </c>
      <c r="T2944" t="s">
        <v>66631</v>
      </c>
      <c r="U2944" t="s">
        <v>66632</v>
      </c>
      <c r="V2944" t="s">
        <v>66633</v>
      </c>
      <c r="W2944" t="s">
        <v>66634</v>
      </c>
      <c r="X2944" t="s">
        <v>66635</v>
      </c>
      <c r="Y2944" t="s">
        <v>66636</v>
      </c>
    </row>
    <row r="2945" spans="1:25" x14ac:dyDescent="0.3">
      <c r="A2945">
        <v>147200</v>
      </c>
      <c r="B2945" t="s">
        <v>66637</v>
      </c>
      <c r="C2945" t="s">
        <v>66638</v>
      </c>
      <c r="D2945" t="s">
        <v>66639</v>
      </c>
      <c r="E2945" t="s">
        <v>66640</v>
      </c>
      <c r="F2945" t="s">
        <v>66641</v>
      </c>
      <c r="G2945" t="s">
        <v>66642</v>
      </c>
      <c r="H2945" t="s">
        <v>66643</v>
      </c>
      <c r="I2945" t="s">
        <v>66644</v>
      </c>
      <c r="J2945" t="s">
        <v>66645</v>
      </c>
      <c r="K2945" t="s">
        <v>66646</v>
      </c>
      <c r="L2945" t="s">
        <v>66647</v>
      </c>
      <c r="M2945" t="s">
        <v>66648</v>
      </c>
      <c r="N2945" t="s">
        <v>66649</v>
      </c>
      <c r="O2945">
        <f>-513.015552864288 -32.629748959668 -618.301738984619</f>
        <v>-1163.9470408085749</v>
      </c>
      <c r="P2945" t="s">
        <v>66650</v>
      </c>
      <c r="Q2945" t="s">
        <v>66651</v>
      </c>
      <c r="R2945" t="s">
        <v>66652</v>
      </c>
      <c r="S2945" t="s">
        <v>66653</v>
      </c>
      <c r="T2945" t="s">
        <v>66654</v>
      </c>
      <c r="U2945" t="s">
        <v>66655</v>
      </c>
      <c r="V2945" t="s">
        <v>66656</v>
      </c>
      <c r="W2945" t="s">
        <v>66657</v>
      </c>
      <c r="X2945" t="s">
        <v>66658</v>
      </c>
      <c r="Y2945" t="s">
        <v>66659</v>
      </c>
    </row>
    <row r="2946" spans="1:25" x14ac:dyDescent="0.3">
      <c r="A2946">
        <v>147250</v>
      </c>
      <c r="B2946" t="s">
        <v>66660</v>
      </c>
      <c r="C2946" t="s">
        <v>66661</v>
      </c>
      <c r="D2946" t="s">
        <v>66662</v>
      </c>
      <c r="E2946" t="s">
        <v>66663</v>
      </c>
      <c r="F2946" t="s">
        <v>66664</v>
      </c>
      <c r="G2946" t="s">
        <v>66665</v>
      </c>
      <c r="H2946" t="s">
        <v>66666</v>
      </c>
      <c r="I2946" t="s">
        <v>66667</v>
      </c>
      <c r="J2946" t="s">
        <v>66668</v>
      </c>
      <c r="K2946" t="s">
        <v>66669</v>
      </c>
      <c r="L2946" t="s">
        <v>66670</v>
      </c>
      <c r="M2946" t="s">
        <v>66671</v>
      </c>
      <c r="N2946" t="s">
        <v>66672</v>
      </c>
      <c r="O2946">
        <f>-511.670502280164 -32.3603125385819 -617.732680737494</f>
        <v>-1161.7634955562398</v>
      </c>
      <c r="P2946" t="s">
        <v>66673</v>
      </c>
      <c r="Q2946" t="s">
        <v>66674</v>
      </c>
      <c r="R2946" t="s">
        <v>66675</v>
      </c>
      <c r="S2946" t="s">
        <v>66676</v>
      </c>
      <c r="T2946" t="s">
        <v>66677</v>
      </c>
      <c r="U2946" t="s">
        <v>66678</v>
      </c>
      <c r="V2946" t="s">
        <v>66679</v>
      </c>
      <c r="W2946" t="s">
        <v>66680</v>
      </c>
      <c r="X2946" t="s">
        <v>66681</v>
      </c>
      <c r="Y2946" t="s">
        <v>66682</v>
      </c>
    </row>
    <row r="2947" spans="1:25" x14ac:dyDescent="0.3">
      <c r="A2947">
        <v>147300</v>
      </c>
      <c r="B2947" t="s">
        <v>66683</v>
      </c>
      <c r="C2947" t="s">
        <v>66684</v>
      </c>
      <c r="D2947" t="s">
        <v>66685</v>
      </c>
      <c r="E2947" t="s">
        <v>66686</v>
      </c>
      <c r="F2947" t="s">
        <v>66687</v>
      </c>
      <c r="G2947" t="s">
        <v>66688</v>
      </c>
      <c r="H2947" t="s">
        <v>66689</v>
      </c>
      <c r="I2947" t="s">
        <v>66690</v>
      </c>
      <c r="J2947" t="s">
        <v>66691</v>
      </c>
      <c r="K2947" t="s">
        <v>66692</v>
      </c>
      <c r="L2947" t="s">
        <v>66693</v>
      </c>
      <c r="M2947" t="s">
        <v>66694</v>
      </c>
      <c r="N2947" t="s">
        <v>66695</v>
      </c>
      <c r="O2947">
        <f>-511.275258921522 -32.2840270214667 -617.247655428558</f>
        <v>-1160.8069413715466</v>
      </c>
      <c r="P2947" t="s">
        <v>66696</v>
      </c>
      <c r="Q2947" t="s">
        <v>66697</v>
      </c>
      <c r="R2947" t="s">
        <v>66698</v>
      </c>
      <c r="S2947" t="s">
        <v>66699</v>
      </c>
      <c r="T2947" t="s">
        <v>66700</v>
      </c>
      <c r="U2947" t="s">
        <v>66701</v>
      </c>
      <c r="V2947" t="s">
        <v>66702</v>
      </c>
      <c r="W2947" t="s">
        <v>66703</v>
      </c>
      <c r="X2947" t="s">
        <v>66704</v>
      </c>
      <c r="Y2947" t="s">
        <v>66705</v>
      </c>
    </row>
    <row r="2948" spans="1:25" x14ac:dyDescent="0.3">
      <c r="A2948">
        <v>147350</v>
      </c>
      <c r="B2948" t="s">
        <v>66706</v>
      </c>
      <c r="C2948" t="s">
        <v>66707</v>
      </c>
      <c r="D2948" t="s">
        <v>66708</v>
      </c>
      <c r="E2948" t="s">
        <v>66709</v>
      </c>
      <c r="F2948" t="s">
        <v>66710</v>
      </c>
      <c r="G2948" t="s">
        <v>66711</v>
      </c>
      <c r="H2948" t="s">
        <v>66712</v>
      </c>
      <c r="I2948" t="s">
        <v>66713</v>
      </c>
      <c r="J2948" t="s">
        <v>66714</v>
      </c>
      <c r="K2948" t="s">
        <v>66715</v>
      </c>
      <c r="L2948" t="s">
        <v>66716</v>
      </c>
      <c r="M2948" t="s">
        <v>66717</v>
      </c>
      <c r="N2948" t="s">
        <v>66718</v>
      </c>
      <c r="O2948">
        <f>-510.410279574719 -32.1847234020352 -616.057148589135</f>
        <v>-1158.6521515658892</v>
      </c>
      <c r="P2948" t="s">
        <v>66719</v>
      </c>
      <c r="Q2948" t="s">
        <v>66720</v>
      </c>
      <c r="R2948" t="s">
        <v>66721</v>
      </c>
      <c r="S2948" t="s">
        <v>66722</v>
      </c>
      <c r="T2948" t="s">
        <v>66723</v>
      </c>
      <c r="U2948" t="s">
        <v>66724</v>
      </c>
      <c r="V2948" t="s">
        <v>66725</v>
      </c>
      <c r="W2948" t="s">
        <v>66726</v>
      </c>
      <c r="X2948" t="s">
        <v>66727</v>
      </c>
      <c r="Y2948" t="s">
        <v>66728</v>
      </c>
    </row>
    <row r="2949" spans="1:25" x14ac:dyDescent="0.3">
      <c r="A2949">
        <v>147400</v>
      </c>
      <c r="B2949" t="s">
        <v>66729</v>
      </c>
      <c r="C2949" t="s">
        <v>66730</v>
      </c>
      <c r="D2949" t="s">
        <v>66731</v>
      </c>
      <c r="E2949" t="s">
        <v>66732</v>
      </c>
      <c r="F2949" t="s">
        <v>66733</v>
      </c>
      <c r="G2949" t="s">
        <v>66734</v>
      </c>
      <c r="H2949" t="s">
        <v>66735</v>
      </c>
      <c r="I2949" t="s">
        <v>66736</v>
      </c>
      <c r="J2949" t="s">
        <v>66737</v>
      </c>
      <c r="K2949" t="s">
        <v>66738</v>
      </c>
      <c r="L2949" t="s">
        <v>66739</v>
      </c>
      <c r="M2949" t="s">
        <v>66740</v>
      </c>
      <c r="N2949" t="s">
        <v>66741</v>
      </c>
      <c r="O2949">
        <f>-509.884539632522 -32.1190239136408 -615.343547436989</f>
        <v>-1157.3471109831517</v>
      </c>
      <c r="P2949" t="s">
        <v>66742</v>
      </c>
      <c r="Q2949" t="s">
        <v>66743</v>
      </c>
      <c r="R2949" t="s">
        <v>66744</v>
      </c>
      <c r="S2949" t="s">
        <v>66745</v>
      </c>
      <c r="T2949" t="s">
        <v>66746</v>
      </c>
      <c r="U2949" t="s">
        <v>66747</v>
      </c>
      <c r="V2949" t="s">
        <v>66748</v>
      </c>
      <c r="W2949" t="s">
        <v>66749</v>
      </c>
      <c r="X2949" t="s">
        <v>66750</v>
      </c>
      <c r="Y2949" t="s">
        <v>66751</v>
      </c>
    </row>
    <row r="2950" spans="1:25" x14ac:dyDescent="0.3">
      <c r="A2950">
        <v>147450</v>
      </c>
      <c r="B2950" t="s">
        <v>66752</v>
      </c>
      <c r="C2950" t="s">
        <v>66753</v>
      </c>
      <c r="D2950" t="s">
        <v>66754</v>
      </c>
      <c r="E2950" t="s">
        <v>66755</v>
      </c>
      <c r="F2950" t="s">
        <v>66756</v>
      </c>
      <c r="G2950" t="s">
        <v>66757</v>
      </c>
      <c r="H2950" t="s">
        <v>66758</v>
      </c>
      <c r="I2950" t="s">
        <v>66759</v>
      </c>
      <c r="J2950" t="s">
        <v>66760</v>
      </c>
      <c r="K2950" t="s">
        <v>66761</v>
      </c>
      <c r="L2950" t="s">
        <v>66762</v>
      </c>
      <c r="M2950" t="s">
        <v>66763</v>
      </c>
      <c r="N2950" t="s">
        <v>66764</v>
      </c>
      <c r="O2950">
        <f>-509.107066027684 -32.6691180501439 -613.545094330156</f>
        <v>-1155.3212784079838</v>
      </c>
      <c r="P2950" t="s">
        <v>66765</v>
      </c>
      <c r="Q2950" t="s">
        <v>66766</v>
      </c>
      <c r="R2950" t="s">
        <v>66767</v>
      </c>
      <c r="S2950" t="s">
        <v>66768</v>
      </c>
      <c r="T2950" t="s">
        <v>66769</v>
      </c>
      <c r="U2950" t="s">
        <v>66770</v>
      </c>
      <c r="V2950" t="s">
        <v>66771</v>
      </c>
      <c r="W2950" t="s">
        <v>66772</v>
      </c>
      <c r="X2950" t="s">
        <v>66773</v>
      </c>
      <c r="Y2950" t="s">
        <v>66774</v>
      </c>
    </row>
    <row r="2951" spans="1:25" x14ac:dyDescent="0.3">
      <c r="A2951">
        <v>147500</v>
      </c>
      <c r="B2951" t="s">
        <v>66775</v>
      </c>
      <c r="C2951" t="s">
        <v>66776</v>
      </c>
      <c r="D2951" t="s">
        <v>66777</v>
      </c>
      <c r="E2951" t="s">
        <v>66778</v>
      </c>
      <c r="F2951" t="s">
        <v>66779</v>
      </c>
      <c r="G2951" t="s">
        <v>66780</v>
      </c>
      <c r="H2951" t="s">
        <v>66781</v>
      </c>
      <c r="I2951" t="s">
        <v>66782</v>
      </c>
      <c r="J2951" t="s">
        <v>66783</v>
      </c>
      <c r="K2951" t="s">
        <v>66784</v>
      </c>
      <c r="L2951" t="s">
        <v>66785</v>
      </c>
      <c r="M2951" t="s">
        <v>66786</v>
      </c>
      <c r="N2951" t="s">
        <v>66787</v>
      </c>
      <c r="O2951">
        <f>-508.950290571372 -33.003611951696 -612.539543766097</f>
        <v>-1154.4934462891651</v>
      </c>
      <c r="P2951" t="s">
        <v>66788</v>
      </c>
      <c r="Q2951" t="s">
        <v>66789</v>
      </c>
      <c r="R2951" t="s">
        <v>66790</v>
      </c>
      <c r="S2951" t="s">
        <v>66791</v>
      </c>
      <c r="T2951" t="s">
        <v>66792</v>
      </c>
      <c r="U2951" t="s">
        <v>66793</v>
      </c>
      <c r="V2951" t="s">
        <v>66794</v>
      </c>
      <c r="W2951" t="s">
        <v>66795</v>
      </c>
      <c r="X2951" t="s">
        <v>66796</v>
      </c>
      <c r="Y2951" t="s">
        <v>66797</v>
      </c>
    </row>
    <row r="2952" spans="1:25" x14ac:dyDescent="0.3">
      <c r="A2952">
        <v>147550</v>
      </c>
      <c r="B2952" t="s">
        <v>66798</v>
      </c>
      <c r="C2952" t="s">
        <v>66799</v>
      </c>
      <c r="D2952" t="s">
        <v>66800</v>
      </c>
      <c r="E2952" t="s">
        <v>66801</v>
      </c>
      <c r="F2952" t="s">
        <v>66802</v>
      </c>
      <c r="G2952" t="s">
        <v>66803</v>
      </c>
      <c r="H2952" t="s">
        <v>66804</v>
      </c>
      <c r="I2952" t="s">
        <v>66805</v>
      </c>
      <c r="J2952" t="s">
        <v>66806</v>
      </c>
      <c r="K2952" t="s">
        <v>66807</v>
      </c>
      <c r="L2952" t="s">
        <v>66808</v>
      </c>
      <c r="M2952" t="s">
        <v>66809</v>
      </c>
      <c r="N2952" t="s">
        <v>66810</v>
      </c>
      <c r="O2952">
        <f>-509.037126303463 -33.5261966594683 -610.415760528947</f>
        <v>-1152.9790834918783</v>
      </c>
      <c r="P2952" t="s">
        <v>66811</v>
      </c>
      <c r="Q2952" t="s">
        <v>66812</v>
      </c>
      <c r="R2952" t="s">
        <v>66813</v>
      </c>
      <c r="S2952" t="s">
        <v>66814</v>
      </c>
      <c r="T2952" t="s">
        <v>66815</v>
      </c>
      <c r="U2952" t="s">
        <v>66816</v>
      </c>
      <c r="V2952" t="s">
        <v>66817</v>
      </c>
      <c r="W2952" t="s">
        <v>66818</v>
      </c>
      <c r="X2952" t="s">
        <v>66819</v>
      </c>
      <c r="Y2952" t="s">
        <v>66820</v>
      </c>
    </row>
    <row r="2953" spans="1:25" x14ac:dyDescent="0.3">
      <c r="A2953">
        <v>147600</v>
      </c>
      <c r="B2953" t="s">
        <v>66821</v>
      </c>
      <c r="C2953" t="s">
        <v>66822</v>
      </c>
      <c r="D2953" t="s">
        <v>66823</v>
      </c>
      <c r="E2953" t="s">
        <v>66824</v>
      </c>
      <c r="F2953" t="s">
        <v>66825</v>
      </c>
      <c r="G2953" t="s">
        <v>66826</v>
      </c>
      <c r="H2953" t="s">
        <v>66827</v>
      </c>
      <c r="I2953" t="s">
        <v>66828</v>
      </c>
      <c r="J2953" t="s">
        <v>66829</v>
      </c>
      <c r="K2953" t="s">
        <v>66830</v>
      </c>
      <c r="L2953" t="s">
        <v>66831</v>
      </c>
      <c r="M2953" t="s">
        <v>66832</v>
      </c>
      <c r="N2953" t="s">
        <v>66833</v>
      </c>
      <c r="O2953">
        <f>-509.333017110989 -33.4790185223317 -609.341519930744</f>
        <v>-1152.1535555640646</v>
      </c>
      <c r="P2953" t="s">
        <v>66834</v>
      </c>
      <c r="Q2953" t="s">
        <v>66835</v>
      </c>
      <c r="R2953" t="s">
        <v>66836</v>
      </c>
      <c r="S2953" t="s">
        <v>66837</v>
      </c>
      <c r="T2953" t="s">
        <v>66838</v>
      </c>
      <c r="U2953" t="s">
        <v>66839</v>
      </c>
      <c r="V2953" t="s">
        <v>66840</v>
      </c>
      <c r="W2953" t="s">
        <v>66841</v>
      </c>
      <c r="X2953" t="s">
        <v>66842</v>
      </c>
      <c r="Y2953" t="s">
        <v>66843</v>
      </c>
    </row>
    <row r="2954" spans="1:25" x14ac:dyDescent="0.3">
      <c r="A2954">
        <v>147650</v>
      </c>
      <c r="B2954" t="s">
        <v>66844</v>
      </c>
      <c r="C2954" t="s">
        <v>66845</v>
      </c>
      <c r="D2954" t="s">
        <v>66846</v>
      </c>
      <c r="E2954" t="s">
        <v>66847</v>
      </c>
      <c r="F2954" t="s">
        <v>66848</v>
      </c>
      <c r="G2954" t="s">
        <v>66849</v>
      </c>
      <c r="H2954" t="s">
        <v>66850</v>
      </c>
      <c r="I2954" t="s">
        <v>66851</v>
      </c>
      <c r="J2954" t="s">
        <v>66852</v>
      </c>
      <c r="K2954" t="s">
        <v>66853</v>
      </c>
      <c r="L2954" t="s">
        <v>66854</v>
      </c>
      <c r="M2954" t="s">
        <v>66855</v>
      </c>
      <c r="N2954" t="s">
        <v>66856</v>
      </c>
      <c r="O2954">
        <f>-510.270445764857 -32.946631674055 -607.364418422051</f>
        <v>-1150.5814958609631</v>
      </c>
      <c r="P2954" t="s">
        <v>66857</v>
      </c>
      <c r="Q2954" t="s">
        <v>66858</v>
      </c>
      <c r="R2954" t="s">
        <v>66859</v>
      </c>
      <c r="S2954" t="s">
        <v>66860</v>
      </c>
      <c r="T2954" t="s">
        <v>66861</v>
      </c>
      <c r="U2954" t="s">
        <v>66862</v>
      </c>
      <c r="V2954" t="s">
        <v>66863</v>
      </c>
      <c r="W2954" t="s">
        <v>66864</v>
      </c>
      <c r="X2954" t="s">
        <v>66865</v>
      </c>
      <c r="Y2954" t="s">
        <v>66866</v>
      </c>
    </row>
    <row r="2955" spans="1:25" x14ac:dyDescent="0.3">
      <c r="A2955">
        <v>147700</v>
      </c>
      <c r="B2955" t="s">
        <v>66867</v>
      </c>
      <c r="C2955" t="s">
        <v>66868</v>
      </c>
      <c r="D2955" t="s">
        <v>66869</v>
      </c>
      <c r="E2955" t="s">
        <v>66870</v>
      </c>
      <c r="F2955" t="s">
        <v>66871</v>
      </c>
      <c r="G2955" t="s">
        <v>66872</v>
      </c>
      <c r="H2955" t="s">
        <v>66873</v>
      </c>
      <c r="I2955" t="s">
        <v>66874</v>
      </c>
      <c r="J2955" t="s">
        <v>66875</v>
      </c>
      <c r="K2955" t="s">
        <v>66876</v>
      </c>
      <c r="L2955" t="s">
        <v>66877</v>
      </c>
      <c r="M2955" t="s">
        <v>66878</v>
      </c>
      <c r="N2955" t="s">
        <v>66879</v>
      </c>
      <c r="O2955">
        <f>-510.719230849891 -32.7913849955257 -606.336223792902</f>
        <v>-1149.8468396383187</v>
      </c>
      <c r="P2955" t="s">
        <v>66880</v>
      </c>
      <c r="Q2955" t="s">
        <v>66881</v>
      </c>
      <c r="R2955" t="s">
        <v>66882</v>
      </c>
      <c r="S2955" t="s">
        <v>66883</v>
      </c>
      <c r="T2955" t="s">
        <v>66884</v>
      </c>
      <c r="U2955" t="s">
        <v>66885</v>
      </c>
      <c r="V2955" t="s">
        <v>66886</v>
      </c>
      <c r="W2955" t="s">
        <v>66887</v>
      </c>
      <c r="X2955" t="s">
        <v>66888</v>
      </c>
      <c r="Y2955" t="s">
        <v>66889</v>
      </c>
    </row>
    <row r="2956" spans="1:25" x14ac:dyDescent="0.3">
      <c r="A2956">
        <v>147750</v>
      </c>
      <c r="B2956" t="s">
        <v>66890</v>
      </c>
      <c r="C2956" t="s">
        <v>66891</v>
      </c>
      <c r="D2956" t="s">
        <v>66892</v>
      </c>
      <c r="E2956" t="s">
        <v>66893</v>
      </c>
      <c r="F2956" t="s">
        <v>66894</v>
      </c>
      <c r="G2956" t="s">
        <v>66895</v>
      </c>
      <c r="H2956" t="s">
        <v>66896</v>
      </c>
      <c r="I2956" t="s">
        <v>66897</v>
      </c>
      <c r="J2956" t="s">
        <v>66898</v>
      </c>
      <c r="K2956" t="s">
        <v>66899</v>
      </c>
      <c r="L2956" t="s">
        <v>66900</v>
      </c>
      <c r="M2956" t="s">
        <v>66901</v>
      </c>
      <c r="N2956" t="s">
        <v>66902</v>
      </c>
      <c r="O2956">
        <f>-511.822426197055 -32.320338180933 -604.482688560707</f>
        <v>-1148.6254529386949</v>
      </c>
      <c r="P2956" t="s">
        <v>66903</v>
      </c>
      <c r="Q2956" t="s">
        <v>66904</v>
      </c>
      <c r="R2956" t="s">
        <v>66905</v>
      </c>
      <c r="S2956" t="s">
        <v>66906</v>
      </c>
      <c r="T2956" t="s">
        <v>66907</v>
      </c>
      <c r="U2956" t="s">
        <v>66908</v>
      </c>
      <c r="V2956" t="s">
        <v>66909</v>
      </c>
      <c r="W2956" t="s">
        <v>66910</v>
      </c>
      <c r="X2956" t="s">
        <v>66911</v>
      </c>
      <c r="Y2956" t="s">
        <v>66912</v>
      </c>
    </row>
    <row r="2957" spans="1:25" x14ac:dyDescent="0.3">
      <c r="A2957">
        <v>147800</v>
      </c>
      <c r="B2957" t="s">
        <v>66913</v>
      </c>
      <c r="C2957" t="s">
        <v>66914</v>
      </c>
      <c r="D2957" t="s">
        <v>66915</v>
      </c>
      <c r="E2957" t="s">
        <v>66916</v>
      </c>
      <c r="F2957" t="s">
        <v>66917</v>
      </c>
      <c r="G2957" t="s">
        <v>66918</v>
      </c>
      <c r="H2957" t="s">
        <v>66919</v>
      </c>
      <c r="I2957" t="s">
        <v>66920</v>
      </c>
      <c r="J2957" t="s">
        <v>66921</v>
      </c>
      <c r="K2957" t="s">
        <v>66922</v>
      </c>
      <c r="L2957" t="s">
        <v>66923</v>
      </c>
      <c r="M2957" t="s">
        <v>66924</v>
      </c>
      <c r="N2957" t="s">
        <v>66925</v>
      </c>
      <c r="O2957">
        <f>-512.308568614464 -31.892205210032 -603.714109322276</f>
        <v>-1147.9148831467719</v>
      </c>
      <c r="P2957" t="s">
        <v>66926</v>
      </c>
      <c r="Q2957" t="s">
        <v>66927</v>
      </c>
      <c r="R2957" t="s">
        <v>66928</v>
      </c>
      <c r="S2957" t="s">
        <v>66929</v>
      </c>
      <c r="T2957" t="s">
        <v>66930</v>
      </c>
      <c r="U2957" t="s">
        <v>66931</v>
      </c>
      <c r="V2957" t="s">
        <v>66932</v>
      </c>
      <c r="W2957" t="s">
        <v>66933</v>
      </c>
      <c r="X2957" t="s">
        <v>66934</v>
      </c>
      <c r="Y2957" t="s">
        <v>66935</v>
      </c>
    </row>
    <row r="2958" spans="1:25" x14ac:dyDescent="0.3">
      <c r="A2958">
        <v>147850</v>
      </c>
      <c r="B2958" t="s">
        <v>66936</v>
      </c>
      <c r="C2958" t="s">
        <v>66937</v>
      </c>
      <c r="D2958" t="s">
        <v>66938</v>
      </c>
      <c r="E2958" t="s">
        <v>66939</v>
      </c>
      <c r="F2958" t="s">
        <v>66940</v>
      </c>
      <c r="G2958" t="s">
        <v>66941</v>
      </c>
      <c r="H2958" t="s">
        <v>66942</v>
      </c>
      <c r="I2958" t="s">
        <v>66943</v>
      </c>
      <c r="J2958" t="s">
        <v>66944</v>
      </c>
      <c r="K2958" t="s">
        <v>66945</v>
      </c>
      <c r="L2958" t="s">
        <v>66946</v>
      </c>
      <c r="M2958" t="s">
        <v>66947</v>
      </c>
      <c r="N2958" t="s">
        <v>66948</v>
      </c>
      <c r="O2958">
        <f>-512.972030385853 -30.643561931256 -602.495931438009</f>
        <v>-1146.111523755118</v>
      </c>
      <c r="P2958" t="s">
        <v>66949</v>
      </c>
      <c r="Q2958" t="s">
        <v>66950</v>
      </c>
      <c r="R2958" t="s">
        <v>66951</v>
      </c>
      <c r="S2958" t="s">
        <v>66952</v>
      </c>
      <c r="T2958" t="s">
        <v>66953</v>
      </c>
      <c r="U2958" t="s">
        <v>66954</v>
      </c>
      <c r="V2958" t="s">
        <v>66955</v>
      </c>
      <c r="W2958" t="s">
        <v>66956</v>
      </c>
      <c r="X2958" t="s">
        <v>66957</v>
      </c>
      <c r="Y2958" t="s">
        <v>66958</v>
      </c>
    </row>
    <row r="2959" spans="1:25" x14ac:dyDescent="0.3">
      <c r="A2959">
        <v>147900</v>
      </c>
      <c r="B2959" t="s">
        <v>66959</v>
      </c>
      <c r="C2959" t="s">
        <v>66960</v>
      </c>
      <c r="D2959" t="s">
        <v>66961</v>
      </c>
      <c r="E2959" t="s">
        <v>66962</v>
      </c>
      <c r="F2959" t="s">
        <v>66963</v>
      </c>
      <c r="G2959" t="s">
        <v>66964</v>
      </c>
      <c r="H2959" t="s">
        <v>66965</v>
      </c>
      <c r="I2959" t="s">
        <v>66966</v>
      </c>
      <c r="J2959" t="s">
        <v>66967</v>
      </c>
      <c r="K2959" t="s">
        <v>66968</v>
      </c>
      <c r="L2959" t="s">
        <v>66969</v>
      </c>
      <c r="M2959" t="s">
        <v>66970</v>
      </c>
      <c r="N2959" t="s">
        <v>66971</v>
      </c>
      <c r="O2959">
        <f>-513.310839334748 -29.8570194596525 -602.047435947472</f>
        <v>-1145.2152947418726</v>
      </c>
      <c r="P2959" t="s">
        <v>66972</v>
      </c>
      <c r="Q2959" t="s">
        <v>66973</v>
      </c>
      <c r="R2959" t="s">
        <v>66974</v>
      </c>
      <c r="S2959" t="s">
        <v>66975</v>
      </c>
      <c r="T2959" t="s">
        <v>66976</v>
      </c>
      <c r="U2959" t="s">
        <v>66977</v>
      </c>
      <c r="V2959" t="s">
        <v>66978</v>
      </c>
      <c r="W2959" t="s">
        <v>66979</v>
      </c>
      <c r="X2959" t="s">
        <v>66980</v>
      </c>
      <c r="Y2959" t="s">
        <v>66981</v>
      </c>
    </row>
    <row r="2960" spans="1:25" x14ac:dyDescent="0.3">
      <c r="A2960">
        <v>147950</v>
      </c>
      <c r="B2960" t="s">
        <v>66982</v>
      </c>
      <c r="C2960" t="s">
        <v>66983</v>
      </c>
      <c r="D2960" t="s">
        <v>66984</v>
      </c>
      <c r="E2960" t="s">
        <v>66985</v>
      </c>
      <c r="F2960" t="s">
        <v>66986</v>
      </c>
      <c r="G2960" t="s">
        <v>66987</v>
      </c>
      <c r="H2960" t="s">
        <v>66988</v>
      </c>
      <c r="I2960" t="s">
        <v>66989</v>
      </c>
      <c r="J2960" t="s">
        <v>66990</v>
      </c>
      <c r="K2960" t="s">
        <v>66991</v>
      </c>
      <c r="L2960" t="s">
        <v>66992</v>
      </c>
      <c r="M2960" t="s">
        <v>66993</v>
      </c>
      <c r="N2960" t="s">
        <v>66994</v>
      </c>
      <c r="O2960">
        <f>-513.583074377969 -29.0764113823175 -601.688359190023</f>
        <v>-1144.3478449503095</v>
      </c>
      <c r="P2960" t="s">
        <v>66995</v>
      </c>
      <c r="Q2960" t="s">
        <v>66996</v>
      </c>
      <c r="R2960" t="s">
        <v>66997</v>
      </c>
      <c r="S2960" t="s">
        <v>66998</v>
      </c>
      <c r="T2960" t="s">
        <v>66999</v>
      </c>
      <c r="U2960" t="s">
        <v>67000</v>
      </c>
      <c r="V2960" t="s">
        <v>67001</v>
      </c>
      <c r="W2960" t="s">
        <v>67002</v>
      </c>
      <c r="X2960" t="s">
        <v>67003</v>
      </c>
      <c r="Y2960" t="s">
        <v>67004</v>
      </c>
    </row>
    <row r="2961" spans="1:25" x14ac:dyDescent="0.3">
      <c r="A2961">
        <v>148000</v>
      </c>
      <c r="B2961" t="s">
        <v>67005</v>
      </c>
      <c r="C2961" t="s">
        <v>67006</v>
      </c>
      <c r="D2961" t="s">
        <v>67007</v>
      </c>
      <c r="E2961" t="s">
        <v>67008</v>
      </c>
      <c r="F2961" t="s">
        <v>67009</v>
      </c>
      <c r="G2961" t="s">
        <v>67010</v>
      </c>
      <c r="H2961" t="s">
        <v>67011</v>
      </c>
      <c r="I2961" t="s">
        <v>67012</v>
      </c>
      <c r="J2961" t="s">
        <v>67013</v>
      </c>
      <c r="K2961" t="s">
        <v>67014</v>
      </c>
      <c r="L2961" t="s">
        <v>67015</v>
      </c>
      <c r="M2961" t="s">
        <v>67016</v>
      </c>
      <c r="N2961" t="s">
        <v>67017</v>
      </c>
      <c r="O2961">
        <f>-514.265948985946 -27.1167658627548 -601.288001966416</f>
        <v>-1142.670716815117</v>
      </c>
      <c r="P2961" t="s">
        <v>67018</v>
      </c>
      <c r="Q2961" t="s">
        <v>67019</v>
      </c>
      <c r="R2961" t="s">
        <v>67020</v>
      </c>
      <c r="S2961" t="s">
        <v>67021</v>
      </c>
      <c r="T2961" t="s">
        <v>67022</v>
      </c>
      <c r="U2961" t="s">
        <v>67023</v>
      </c>
      <c r="V2961" t="s">
        <v>67024</v>
      </c>
      <c r="W2961" t="s">
        <v>67025</v>
      </c>
      <c r="X2961" t="s">
        <v>67026</v>
      </c>
      <c r="Y2961" t="s">
        <v>67027</v>
      </c>
    </row>
    <row r="2962" spans="1:25" x14ac:dyDescent="0.3">
      <c r="A2962">
        <v>148050</v>
      </c>
      <c r="B2962" t="s">
        <v>67028</v>
      </c>
      <c r="C2962" t="s">
        <v>67029</v>
      </c>
      <c r="D2962" t="s">
        <v>67030</v>
      </c>
      <c r="E2962" t="s">
        <v>67031</v>
      </c>
      <c r="F2962" t="s">
        <v>67032</v>
      </c>
      <c r="G2962" t="s">
        <v>67033</v>
      </c>
      <c r="H2962" t="s">
        <v>67034</v>
      </c>
      <c r="I2962" t="s">
        <v>67035</v>
      </c>
      <c r="J2962" t="s">
        <v>67036</v>
      </c>
      <c r="K2962" t="s">
        <v>67037</v>
      </c>
      <c r="L2962" t="s">
        <v>67038</v>
      </c>
      <c r="M2962" t="s">
        <v>67039</v>
      </c>
      <c r="N2962" t="s">
        <v>67040</v>
      </c>
      <c r="O2962">
        <f>-515.223168983146 -25.7038215887878 -600.768433497561</f>
        <v>-1141.6954240694949</v>
      </c>
      <c r="P2962" t="s">
        <v>67041</v>
      </c>
      <c r="Q2962" t="s">
        <v>67042</v>
      </c>
      <c r="R2962" t="s">
        <v>67043</v>
      </c>
      <c r="S2962" t="s">
        <v>67044</v>
      </c>
      <c r="T2962" t="s">
        <v>67045</v>
      </c>
      <c r="U2962" t="s">
        <v>67046</v>
      </c>
      <c r="V2962" t="s">
        <v>67047</v>
      </c>
      <c r="W2962" t="s">
        <v>67048</v>
      </c>
      <c r="X2962" t="s">
        <v>67049</v>
      </c>
      <c r="Y2962" t="s">
        <v>67050</v>
      </c>
    </row>
    <row r="2963" spans="1:25" x14ac:dyDescent="0.3">
      <c r="A2963">
        <v>148100</v>
      </c>
      <c r="B2963" t="s">
        <v>67051</v>
      </c>
      <c r="C2963" t="s">
        <v>67052</v>
      </c>
      <c r="D2963" t="s">
        <v>67053</v>
      </c>
      <c r="E2963" t="s">
        <v>67054</v>
      </c>
      <c r="F2963" t="s">
        <v>67055</v>
      </c>
      <c r="G2963" t="s">
        <v>67056</v>
      </c>
      <c r="H2963" t="s">
        <v>67057</v>
      </c>
      <c r="I2963" t="s">
        <v>67058</v>
      </c>
      <c r="J2963" t="s">
        <v>67059</v>
      </c>
      <c r="K2963" t="s">
        <v>67060</v>
      </c>
      <c r="L2963" t="s">
        <v>67061</v>
      </c>
      <c r="M2963" t="s">
        <v>67062</v>
      </c>
      <c r="N2963" t="s">
        <v>67063</v>
      </c>
      <c r="O2963">
        <f>-516.114515618981 -25.2151824922339 -600.364590107508</f>
        <v>-1141.6942882187229</v>
      </c>
      <c r="P2963" t="s">
        <v>67064</v>
      </c>
      <c r="Q2963" t="s">
        <v>67065</v>
      </c>
      <c r="R2963" t="s">
        <v>67066</v>
      </c>
      <c r="S2963" t="s">
        <v>67067</v>
      </c>
      <c r="T2963" t="s">
        <v>67068</v>
      </c>
      <c r="U2963" t="s">
        <v>67069</v>
      </c>
      <c r="V2963" t="s">
        <v>67070</v>
      </c>
      <c r="W2963" t="s">
        <v>67071</v>
      </c>
      <c r="X2963" t="s">
        <v>67072</v>
      </c>
      <c r="Y2963" t="s">
        <v>67073</v>
      </c>
    </row>
    <row r="2964" spans="1:25" x14ac:dyDescent="0.3">
      <c r="A2964">
        <v>148150</v>
      </c>
      <c r="B2964" t="s">
        <v>67074</v>
      </c>
      <c r="C2964" t="s">
        <v>67075</v>
      </c>
      <c r="D2964" t="s">
        <v>67076</v>
      </c>
      <c r="E2964" t="s">
        <v>67077</v>
      </c>
      <c r="F2964" t="s">
        <v>67078</v>
      </c>
      <c r="G2964" t="s">
        <v>67079</v>
      </c>
      <c r="H2964" t="s">
        <v>67080</v>
      </c>
      <c r="I2964" t="s">
        <v>67081</v>
      </c>
      <c r="J2964" t="s">
        <v>67082</v>
      </c>
      <c r="K2964" t="s">
        <v>67083</v>
      </c>
      <c r="L2964" t="s">
        <v>67084</v>
      </c>
      <c r="M2964" t="s">
        <v>67085</v>
      </c>
      <c r="N2964" t="s">
        <v>67086</v>
      </c>
      <c r="O2964">
        <f>-518.024740965273 -24.2760953827785 -599.655735240557</f>
        <v>-1141.9565715886085</v>
      </c>
      <c r="P2964" t="s">
        <v>67087</v>
      </c>
      <c r="Q2964" t="s">
        <v>67088</v>
      </c>
      <c r="R2964" t="s">
        <v>67089</v>
      </c>
      <c r="S2964" t="s">
        <v>67090</v>
      </c>
      <c r="T2964" t="s">
        <v>67091</v>
      </c>
      <c r="U2964" t="s">
        <v>67092</v>
      </c>
      <c r="V2964" t="s">
        <v>67093</v>
      </c>
      <c r="W2964" t="s">
        <v>67094</v>
      </c>
      <c r="X2964" t="s">
        <v>67095</v>
      </c>
      <c r="Y2964" t="s">
        <v>67096</v>
      </c>
    </row>
    <row r="2965" spans="1:25" x14ac:dyDescent="0.3">
      <c r="A2965">
        <v>148200</v>
      </c>
      <c r="B2965" t="s">
        <v>67097</v>
      </c>
      <c r="C2965" t="s">
        <v>67098</v>
      </c>
      <c r="D2965" t="s">
        <v>67099</v>
      </c>
      <c r="E2965" t="s">
        <v>67100</v>
      </c>
      <c r="F2965" t="s">
        <v>67101</v>
      </c>
      <c r="G2965" t="s">
        <v>67102</v>
      </c>
      <c r="H2965" t="s">
        <v>67103</v>
      </c>
      <c r="I2965" t="s">
        <v>67104</v>
      </c>
      <c r="J2965" t="s">
        <v>67105</v>
      </c>
      <c r="K2965" t="s">
        <v>67106</v>
      </c>
      <c r="L2965" t="s">
        <v>67107</v>
      </c>
      <c r="M2965" t="s">
        <v>67108</v>
      </c>
      <c r="N2965" t="s">
        <v>67109</v>
      </c>
      <c r="O2965">
        <f>-519.005500729951 -23.7589017410323 -599.381053721831</f>
        <v>-1142.1454561928144</v>
      </c>
      <c r="P2965" t="s">
        <v>67110</v>
      </c>
      <c r="Q2965" t="s">
        <v>67111</v>
      </c>
      <c r="R2965" t="s">
        <v>67112</v>
      </c>
      <c r="S2965" t="s">
        <v>67113</v>
      </c>
      <c r="T2965" t="s">
        <v>67114</v>
      </c>
      <c r="U2965" t="s">
        <v>67115</v>
      </c>
      <c r="V2965" t="s">
        <v>67116</v>
      </c>
      <c r="W2965" t="s">
        <v>67117</v>
      </c>
      <c r="X2965" t="s">
        <v>67118</v>
      </c>
      <c r="Y2965" t="s">
        <v>67119</v>
      </c>
    </row>
    <row r="2966" spans="1:25" x14ac:dyDescent="0.3">
      <c r="A2966">
        <v>148250</v>
      </c>
      <c r="B2966" t="s">
        <v>67120</v>
      </c>
      <c r="C2966" t="s">
        <v>67121</v>
      </c>
      <c r="D2966" t="s">
        <v>67122</v>
      </c>
      <c r="E2966" t="s">
        <v>67123</v>
      </c>
      <c r="F2966" t="s">
        <v>67124</v>
      </c>
      <c r="G2966" t="s">
        <v>67125</v>
      </c>
      <c r="H2966" t="s">
        <v>67126</v>
      </c>
      <c r="I2966" t="s">
        <v>67127</v>
      </c>
      <c r="J2966" t="s">
        <v>67128</v>
      </c>
      <c r="K2966" t="s">
        <v>67129</v>
      </c>
      <c r="L2966" t="s">
        <v>67130</v>
      </c>
      <c r="M2966" t="s">
        <v>67131</v>
      </c>
      <c r="N2966" t="s">
        <v>67132</v>
      </c>
      <c r="O2966">
        <f>-521.282932750723 -22.7581904724718 -599.016541478991</f>
        <v>-1143.0576647021858</v>
      </c>
      <c r="P2966" t="s">
        <v>67133</v>
      </c>
      <c r="Q2966" t="s">
        <v>67134</v>
      </c>
      <c r="R2966" t="s">
        <v>67135</v>
      </c>
      <c r="S2966" t="s">
        <v>67136</v>
      </c>
      <c r="T2966" t="s">
        <v>67137</v>
      </c>
      <c r="U2966" t="s">
        <v>67138</v>
      </c>
      <c r="V2966" t="s">
        <v>67139</v>
      </c>
      <c r="W2966" t="s">
        <v>67140</v>
      </c>
      <c r="X2966" t="s">
        <v>67141</v>
      </c>
      <c r="Y2966" t="s">
        <v>67142</v>
      </c>
    </row>
    <row r="2967" spans="1:25" x14ac:dyDescent="0.3">
      <c r="A2967">
        <v>148300</v>
      </c>
      <c r="B2967" t="s">
        <v>67143</v>
      </c>
      <c r="C2967" t="s">
        <v>67144</v>
      </c>
      <c r="D2967" t="s">
        <v>67145</v>
      </c>
      <c r="E2967" t="s">
        <v>67146</v>
      </c>
      <c r="F2967" t="s">
        <v>67147</v>
      </c>
      <c r="G2967" t="s">
        <v>67148</v>
      </c>
      <c r="H2967" t="s">
        <v>67149</v>
      </c>
      <c r="I2967" t="s">
        <v>67150</v>
      </c>
      <c r="J2967" t="s">
        <v>67151</v>
      </c>
      <c r="K2967" t="s">
        <v>67152</v>
      </c>
      <c r="L2967" t="s">
        <v>67153</v>
      </c>
      <c r="M2967" t="s">
        <v>67154</v>
      </c>
      <c r="N2967" t="s">
        <v>67155</v>
      </c>
      <c r="O2967">
        <f>-522.368363196359 -22.3178597982214 -598.851176401958</f>
        <v>-1143.5373993965386</v>
      </c>
      <c r="P2967" t="s">
        <v>67156</v>
      </c>
      <c r="Q2967" t="s">
        <v>67157</v>
      </c>
      <c r="R2967" t="s">
        <v>67158</v>
      </c>
      <c r="S2967" t="s">
        <v>67159</v>
      </c>
      <c r="T2967" t="s">
        <v>67160</v>
      </c>
      <c r="U2967" t="s">
        <v>67161</v>
      </c>
      <c r="V2967" t="s">
        <v>67162</v>
      </c>
      <c r="W2967" t="s">
        <v>67163</v>
      </c>
      <c r="X2967" t="s">
        <v>67164</v>
      </c>
      <c r="Y2967" t="s">
        <v>67165</v>
      </c>
    </row>
    <row r="2968" spans="1:25" x14ac:dyDescent="0.3">
      <c r="A2968">
        <v>148350</v>
      </c>
      <c r="B2968" t="s">
        <v>67166</v>
      </c>
      <c r="C2968" t="s">
        <v>67167</v>
      </c>
      <c r="D2968" t="s">
        <v>67168</v>
      </c>
      <c r="E2968" t="s">
        <v>67169</v>
      </c>
      <c r="F2968" t="s">
        <v>67170</v>
      </c>
      <c r="G2968" t="s">
        <v>67171</v>
      </c>
      <c r="H2968" t="s">
        <v>67172</v>
      </c>
      <c r="I2968" t="s">
        <v>67173</v>
      </c>
      <c r="J2968" t="s">
        <v>67174</v>
      </c>
      <c r="K2968" t="s">
        <v>67175</v>
      </c>
      <c r="L2968" t="s">
        <v>67176</v>
      </c>
      <c r="M2968" t="s">
        <v>67177</v>
      </c>
      <c r="N2968" t="s">
        <v>67178</v>
      </c>
      <c r="O2968">
        <f>-524.273117079153 -21.5255853841541 -598.522210995147</f>
        <v>-1144.320913458454</v>
      </c>
      <c r="P2968" t="s">
        <v>67179</v>
      </c>
      <c r="Q2968" t="s">
        <v>67180</v>
      </c>
      <c r="R2968" t="s">
        <v>67181</v>
      </c>
      <c r="S2968" t="s">
        <v>67182</v>
      </c>
      <c r="T2968" t="s">
        <v>67183</v>
      </c>
      <c r="U2968" t="s">
        <v>67184</v>
      </c>
      <c r="V2968" t="s">
        <v>67185</v>
      </c>
      <c r="W2968" t="s">
        <v>67186</v>
      </c>
      <c r="X2968" t="s">
        <v>67187</v>
      </c>
      <c r="Y2968" t="s">
        <v>67188</v>
      </c>
    </row>
    <row r="2969" spans="1:25" x14ac:dyDescent="0.3">
      <c r="A2969">
        <v>148400</v>
      </c>
      <c r="B2969" t="s">
        <v>67189</v>
      </c>
      <c r="C2969" t="s">
        <v>67190</v>
      </c>
      <c r="D2969" t="s">
        <v>67191</v>
      </c>
      <c r="E2969" t="s">
        <v>67192</v>
      </c>
      <c r="F2969" t="s">
        <v>67193</v>
      </c>
      <c r="G2969" t="s">
        <v>67194</v>
      </c>
      <c r="H2969" t="s">
        <v>67195</v>
      </c>
      <c r="I2969" t="s">
        <v>67196</v>
      </c>
      <c r="J2969" t="s">
        <v>67197</v>
      </c>
      <c r="K2969" t="s">
        <v>67198</v>
      </c>
      <c r="L2969" t="s">
        <v>67199</v>
      </c>
      <c r="M2969" t="s">
        <v>67200</v>
      </c>
      <c r="N2969" t="s">
        <v>67201</v>
      </c>
      <c r="O2969">
        <f>-525.291995002933 -21.0272727321249 -598.452344946604</f>
        <v>-1144.7716126816617</v>
      </c>
      <c r="P2969" t="s">
        <v>67202</v>
      </c>
      <c r="Q2969" t="s">
        <v>67203</v>
      </c>
      <c r="R2969" t="s">
        <v>67204</v>
      </c>
      <c r="S2969" t="s">
        <v>67205</v>
      </c>
      <c r="T2969" t="s">
        <v>67206</v>
      </c>
      <c r="U2969" t="s">
        <v>67207</v>
      </c>
      <c r="V2969" t="s">
        <v>67208</v>
      </c>
      <c r="W2969" t="s">
        <v>67209</v>
      </c>
      <c r="X2969" t="s">
        <v>67210</v>
      </c>
      <c r="Y2969" t="s">
        <v>67211</v>
      </c>
    </row>
    <row r="2970" spans="1:25" x14ac:dyDescent="0.3">
      <c r="A2970">
        <v>148450</v>
      </c>
      <c r="B2970" t="s">
        <v>67212</v>
      </c>
      <c r="C2970" t="s">
        <v>67213</v>
      </c>
      <c r="D2970" t="s">
        <v>67214</v>
      </c>
      <c r="E2970" t="s">
        <v>67215</v>
      </c>
      <c r="F2970" t="s">
        <v>67216</v>
      </c>
      <c r="G2970" t="s">
        <v>67217</v>
      </c>
      <c r="H2970" t="s">
        <v>67218</v>
      </c>
      <c r="I2970" t="s">
        <v>67219</v>
      </c>
      <c r="J2970" t="s">
        <v>67220</v>
      </c>
      <c r="K2970" t="s">
        <v>67221</v>
      </c>
      <c r="L2970" t="s">
        <v>67222</v>
      </c>
      <c r="M2970" t="s">
        <v>67223</v>
      </c>
      <c r="N2970" t="s">
        <v>67224</v>
      </c>
      <c r="O2970">
        <f>-526.521507769064 -20.0226139613083 -598.392733610876</f>
        <v>-1144.9368553412482</v>
      </c>
      <c r="P2970" t="s">
        <v>67225</v>
      </c>
      <c r="Q2970" t="s">
        <v>67226</v>
      </c>
      <c r="R2970" t="s">
        <v>67227</v>
      </c>
      <c r="S2970" t="s">
        <v>67228</v>
      </c>
      <c r="T2970" t="s">
        <v>67229</v>
      </c>
      <c r="U2970" t="s">
        <v>67230</v>
      </c>
      <c r="V2970" t="s">
        <v>67231</v>
      </c>
      <c r="W2970" t="s">
        <v>67232</v>
      </c>
      <c r="X2970" t="s">
        <v>67233</v>
      </c>
      <c r="Y2970" t="s">
        <v>67234</v>
      </c>
    </row>
    <row r="2971" spans="1:25" x14ac:dyDescent="0.3">
      <c r="A2971">
        <v>148500</v>
      </c>
      <c r="B2971" t="s">
        <v>67235</v>
      </c>
      <c r="C2971" t="s">
        <v>67236</v>
      </c>
      <c r="D2971" t="s">
        <v>67237</v>
      </c>
      <c r="E2971" t="s">
        <v>67238</v>
      </c>
      <c r="F2971" t="s">
        <v>67239</v>
      </c>
      <c r="G2971" t="s">
        <v>67240</v>
      </c>
      <c r="H2971" t="s">
        <v>67241</v>
      </c>
      <c r="I2971" t="s">
        <v>67242</v>
      </c>
      <c r="J2971" t="s">
        <v>67243</v>
      </c>
      <c r="K2971" t="s">
        <v>67244</v>
      </c>
      <c r="L2971" t="s">
        <v>67245</v>
      </c>
      <c r="M2971" t="s">
        <v>67246</v>
      </c>
      <c r="N2971" t="s">
        <v>67247</v>
      </c>
      <c r="O2971">
        <f>-526.810990978584 -19.4397102531989 -598.474433352155</f>
        <v>-1144.7251345839377</v>
      </c>
      <c r="P2971" t="s">
        <v>67248</v>
      </c>
      <c r="Q2971" t="s">
        <v>67249</v>
      </c>
      <c r="R2971" t="s">
        <v>67250</v>
      </c>
      <c r="S2971" t="s">
        <v>67251</v>
      </c>
      <c r="T2971" t="s">
        <v>67252</v>
      </c>
      <c r="U2971" t="s">
        <v>67253</v>
      </c>
      <c r="V2971" t="s">
        <v>67254</v>
      </c>
      <c r="W2971" t="s">
        <v>67255</v>
      </c>
      <c r="X2971" t="s">
        <v>67256</v>
      </c>
      <c r="Y2971" t="s">
        <v>67257</v>
      </c>
    </row>
    <row r="2972" spans="1:25" x14ac:dyDescent="0.3">
      <c r="A2972">
        <v>148550</v>
      </c>
      <c r="B2972" t="s">
        <v>67258</v>
      </c>
      <c r="C2972" t="s">
        <v>67259</v>
      </c>
      <c r="D2972" t="s">
        <v>67260</v>
      </c>
      <c r="E2972" t="s">
        <v>67261</v>
      </c>
      <c r="F2972" t="s">
        <v>67262</v>
      </c>
      <c r="G2972" t="s">
        <v>67263</v>
      </c>
      <c r="H2972" t="s">
        <v>67264</v>
      </c>
      <c r="I2972" t="s">
        <v>67265</v>
      </c>
      <c r="J2972" t="s">
        <v>67266</v>
      </c>
      <c r="K2972" t="s">
        <v>67267</v>
      </c>
      <c r="L2972" t="s">
        <v>67268</v>
      </c>
      <c r="M2972" t="s">
        <v>67269</v>
      </c>
      <c r="N2972" t="s">
        <v>67270</v>
      </c>
      <c r="O2972">
        <f>-527.088211763014 -19.0450013778579 -598.568583959302</f>
        <v>-1144.701797100174</v>
      </c>
      <c r="P2972" t="s">
        <v>67271</v>
      </c>
      <c r="Q2972" t="s">
        <v>67272</v>
      </c>
      <c r="R2972" t="s">
        <v>67273</v>
      </c>
      <c r="S2972" t="s">
        <v>67274</v>
      </c>
      <c r="T2972" t="s">
        <v>67275</v>
      </c>
      <c r="U2972" t="s">
        <v>67276</v>
      </c>
      <c r="V2972" t="s">
        <v>67277</v>
      </c>
      <c r="W2972" t="s">
        <v>67278</v>
      </c>
      <c r="X2972" t="s">
        <v>67279</v>
      </c>
      <c r="Y2972" t="s">
        <v>67280</v>
      </c>
    </row>
    <row r="2973" spans="1:25" x14ac:dyDescent="0.3">
      <c r="A2973">
        <v>148600</v>
      </c>
      <c r="B2973" t="s">
        <v>67281</v>
      </c>
      <c r="C2973" t="s">
        <v>67282</v>
      </c>
      <c r="D2973" t="s">
        <v>67283</v>
      </c>
      <c r="E2973" t="s">
        <v>67284</v>
      </c>
      <c r="F2973" t="s">
        <v>67285</v>
      </c>
      <c r="G2973" t="s">
        <v>67286</v>
      </c>
      <c r="H2973" t="s">
        <v>67287</v>
      </c>
      <c r="I2973" t="s">
        <v>67288</v>
      </c>
      <c r="J2973" t="s">
        <v>67289</v>
      </c>
      <c r="K2973" t="s">
        <v>67290</v>
      </c>
      <c r="L2973" t="s">
        <v>67291</v>
      </c>
      <c r="M2973" t="s">
        <v>67292</v>
      </c>
      <c r="N2973" t="s">
        <v>67293</v>
      </c>
      <c r="O2973">
        <f>-527.838643612972 -18.8246280733147 -598.736267337587</f>
        <v>-1145.3995390238738</v>
      </c>
      <c r="P2973" t="s">
        <v>67294</v>
      </c>
      <c r="Q2973" t="s">
        <v>67295</v>
      </c>
      <c r="R2973" t="s">
        <v>67296</v>
      </c>
      <c r="S2973" t="s">
        <v>67297</v>
      </c>
      <c r="T2973" t="s">
        <v>67298</v>
      </c>
      <c r="U2973" t="s">
        <v>67299</v>
      </c>
      <c r="V2973" t="s">
        <v>67300</v>
      </c>
      <c r="W2973" t="s">
        <v>67301</v>
      </c>
      <c r="X2973" t="s">
        <v>67302</v>
      </c>
      <c r="Y2973" t="s">
        <v>67303</v>
      </c>
    </row>
    <row r="2974" spans="1:25" x14ac:dyDescent="0.3">
      <c r="A2974">
        <v>148650</v>
      </c>
      <c r="B2974" t="s">
        <v>67304</v>
      </c>
      <c r="C2974" t="s">
        <v>67305</v>
      </c>
      <c r="D2974" t="s">
        <v>67306</v>
      </c>
      <c r="E2974" t="s">
        <v>67307</v>
      </c>
      <c r="F2974" t="s">
        <v>67308</v>
      </c>
      <c r="G2974" t="s">
        <v>67309</v>
      </c>
      <c r="H2974" t="s">
        <v>67310</v>
      </c>
      <c r="I2974" t="s">
        <v>67311</v>
      </c>
      <c r="J2974" t="s">
        <v>67312</v>
      </c>
      <c r="K2974" t="s">
        <v>67313</v>
      </c>
      <c r="L2974" t="s">
        <v>67314</v>
      </c>
      <c r="M2974" t="s">
        <v>67315</v>
      </c>
      <c r="N2974" t="s">
        <v>67316</v>
      </c>
      <c r="O2974">
        <f>-527.985010945915 -18.7678442920028 -599.066215862719</f>
        <v>-1145.8190711006368</v>
      </c>
      <c r="P2974" t="s">
        <v>67317</v>
      </c>
      <c r="Q2974" t="s">
        <v>67318</v>
      </c>
      <c r="R2974" t="s">
        <v>67319</v>
      </c>
      <c r="S2974" t="s">
        <v>67320</v>
      </c>
      <c r="T2974" t="s">
        <v>67321</v>
      </c>
      <c r="U2974" t="s">
        <v>67322</v>
      </c>
      <c r="V2974" t="s">
        <v>67323</v>
      </c>
      <c r="W2974" t="s">
        <v>67324</v>
      </c>
      <c r="X2974" t="s">
        <v>67325</v>
      </c>
      <c r="Y2974" t="s">
        <v>67326</v>
      </c>
    </row>
    <row r="2975" spans="1:25" x14ac:dyDescent="0.3">
      <c r="A2975">
        <v>148700</v>
      </c>
      <c r="B2975" t="s">
        <v>67327</v>
      </c>
      <c r="C2975" t="s">
        <v>67328</v>
      </c>
      <c r="D2975" t="s">
        <v>67329</v>
      </c>
      <c r="E2975" t="s">
        <v>67330</v>
      </c>
      <c r="F2975" t="s">
        <v>67331</v>
      </c>
      <c r="G2975" t="s">
        <v>67332</v>
      </c>
      <c r="H2975" t="s">
        <v>67333</v>
      </c>
      <c r="I2975" t="s">
        <v>67334</v>
      </c>
      <c r="J2975" t="s">
        <v>67335</v>
      </c>
      <c r="K2975" t="s">
        <v>67336</v>
      </c>
      <c r="L2975" t="s">
        <v>67337</v>
      </c>
      <c r="M2975" t="s">
        <v>67338</v>
      </c>
      <c r="N2975" t="s">
        <v>67339</v>
      </c>
      <c r="O2975">
        <f>-527.808067044762 -18.7292484336867 -599.307195669485</f>
        <v>-1145.8445111479336</v>
      </c>
      <c r="P2975" t="s">
        <v>67340</v>
      </c>
      <c r="Q2975" t="s">
        <v>67341</v>
      </c>
      <c r="R2975" t="s">
        <v>67342</v>
      </c>
      <c r="S2975" t="s">
        <v>67343</v>
      </c>
      <c r="T2975" t="s">
        <v>67344</v>
      </c>
      <c r="U2975" t="s">
        <v>67345</v>
      </c>
      <c r="V2975" t="s">
        <v>67346</v>
      </c>
      <c r="W2975" t="s">
        <v>67347</v>
      </c>
      <c r="X2975" t="s">
        <v>67348</v>
      </c>
      <c r="Y2975" t="s">
        <v>67349</v>
      </c>
    </row>
    <row r="2976" spans="1:25" x14ac:dyDescent="0.3">
      <c r="A2976">
        <v>148750</v>
      </c>
      <c r="B2976" t="s">
        <v>67350</v>
      </c>
      <c r="C2976" t="s">
        <v>67351</v>
      </c>
      <c r="D2976" t="s">
        <v>67352</v>
      </c>
      <c r="E2976" t="s">
        <v>67353</v>
      </c>
      <c r="F2976" t="s">
        <v>67354</v>
      </c>
      <c r="G2976" t="s">
        <v>67355</v>
      </c>
      <c r="H2976" t="s">
        <v>67356</v>
      </c>
      <c r="I2976" t="s">
        <v>67357</v>
      </c>
      <c r="J2976" t="s">
        <v>67358</v>
      </c>
      <c r="K2976" t="s">
        <v>67359</v>
      </c>
      <c r="L2976" t="s">
        <v>67360</v>
      </c>
      <c r="M2976" t="s">
        <v>67361</v>
      </c>
      <c r="N2976" t="s">
        <v>67362</v>
      </c>
      <c r="O2976">
        <f>-527.100432284448 -18.6314675588619 -599.7278547418</f>
        <v>-1145.4597545851097</v>
      </c>
      <c r="P2976" t="s">
        <v>67363</v>
      </c>
      <c r="Q2976" t="s">
        <v>67364</v>
      </c>
      <c r="R2976" t="s">
        <v>67365</v>
      </c>
      <c r="S2976" t="s">
        <v>67366</v>
      </c>
      <c r="T2976" t="s">
        <v>67367</v>
      </c>
      <c r="U2976" t="s">
        <v>67368</v>
      </c>
      <c r="V2976" t="s">
        <v>67369</v>
      </c>
      <c r="W2976" t="s">
        <v>67370</v>
      </c>
      <c r="X2976" t="s">
        <v>67371</v>
      </c>
      <c r="Y2976" t="s">
        <v>67372</v>
      </c>
    </row>
    <row r="2977" spans="1:25" x14ac:dyDescent="0.3">
      <c r="A2977">
        <v>148800</v>
      </c>
      <c r="B2977" t="s">
        <v>67373</v>
      </c>
      <c r="C2977" t="s">
        <v>67374</v>
      </c>
      <c r="D2977" t="s">
        <v>67375</v>
      </c>
      <c r="E2977" t="s">
        <v>67376</v>
      </c>
      <c r="F2977" t="s">
        <v>67377</v>
      </c>
      <c r="G2977" t="s">
        <v>67378</v>
      </c>
      <c r="H2977" t="s">
        <v>67379</v>
      </c>
      <c r="I2977" t="s">
        <v>67380</v>
      </c>
      <c r="J2977" t="s">
        <v>67381</v>
      </c>
      <c r="K2977" t="s">
        <v>67382</v>
      </c>
      <c r="L2977" t="s">
        <v>67383</v>
      </c>
      <c r="M2977" t="s">
        <v>67384</v>
      </c>
      <c r="N2977" t="s">
        <v>67385</v>
      </c>
      <c r="O2977">
        <f>-526.953532490594 -18.6905891838007 -599.917748581547</f>
        <v>-1145.5618702559418</v>
      </c>
      <c r="P2977" t="s">
        <v>67386</v>
      </c>
      <c r="Q2977" t="s">
        <v>67387</v>
      </c>
      <c r="R2977" t="s">
        <v>67388</v>
      </c>
      <c r="S2977" t="s">
        <v>67389</v>
      </c>
      <c r="T2977" t="s">
        <v>67390</v>
      </c>
      <c r="U2977" t="s">
        <v>67391</v>
      </c>
      <c r="V2977" t="s">
        <v>67392</v>
      </c>
      <c r="W2977" t="s">
        <v>67393</v>
      </c>
      <c r="X2977" t="s">
        <v>67394</v>
      </c>
      <c r="Y2977" t="s">
        <v>67395</v>
      </c>
    </row>
    <row r="2978" spans="1:25" x14ac:dyDescent="0.3">
      <c r="A2978">
        <v>148850</v>
      </c>
      <c r="B2978" t="s">
        <v>67396</v>
      </c>
      <c r="C2978" t="s">
        <v>67397</v>
      </c>
      <c r="D2978" t="s">
        <v>67398</v>
      </c>
      <c r="E2978" t="s">
        <v>67399</v>
      </c>
      <c r="F2978" t="s">
        <v>67400</v>
      </c>
      <c r="G2978" t="s">
        <v>67401</v>
      </c>
      <c r="H2978" t="s">
        <v>67402</v>
      </c>
      <c r="I2978" t="s">
        <v>67403</v>
      </c>
      <c r="J2978" t="s">
        <v>67404</v>
      </c>
      <c r="K2978" t="s">
        <v>67405</v>
      </c>
      <c r="L2978" t="s">
        <v>67406</v>
      </c>
      <c r="M2978" t="s">
        <v>67407</v>
      </c>
      <c r="N2978" t="s">
        <v>67408</v>
      </c>
      <c r="O2978">
        <f>-526.865363801206 -18.6603611072137 -600.08089157941</f>
        <v>-1145.6066164878298</v>
      </c>
      <c r="P2978" t="s">
        <v>67409</v>
      </c>
      <c r="Q2978" t="s">
        <v>67410</v>
      </c>
      <c r="R2978" t="s">
        <v>67411</v>
      </c>
      <c r="S2978" t="s">
        <v>67412</v>
      </c>
      <c r="T2978" t="s">
        <v>67413</v>
      </c>
      <c r="U2978" t="s">
        <v>67414</v>
      </c>
      <c r="V2978" t="s">
        <v>67415</v>
      </c>
      <c r="W2978" t="s">
        <v>67416</v>
      </c>
      <c r="X2978" t="s">
        <v>67417</v>
      </c>
      <c r="Y2978" t="s">
        <v>67418</v>
      </c>
    </row>
    <row r="2979" spans="1:25" x14ac:dyDescent="0.3">
      <c r="A2979">
        <v>148900</v>
      </c>
      <c r="B2979" t="s">
        <v>67419</v>
      </c>
      <c r="C2979" t="s">
        <v>67420</v>
      </c>
      <c r="D2979" t="s">
        <v>67421</v>
      </c>
      <c r="E2979" t="s">
        <v>67422</v>
      </c>
      <c r="F2979" t="s">
        <v>67423</v>
      </c>
      <c r="G2979" t="s">
        <v>67424</v>
      </c>
      <c r="H2979" t="s">
        <v>67425</v>
      </c>
      <c r="I2979" t="s">
        <v>67426</v>
      </c>
      <c r="J2979" t="s">
        <v>67427</v>
      </c>
      <c r="K2979" t="s">
        <v>67428</v>
      </c>
      <c r="L2979" t="s">
        <v>67429</v>
      </c>
      <c r="M2979" t="s">
        <v>67430</v>
      </c>
      <c r="N2979" t="s">
        <v>67431</v>
      </c>
      <c r="O2979">
        <f>-526.561415268087 -19.2021326934289 -600.374820126956</f>
        <v>-1146.1383680884719</v>
      </c>
      <c r="P2979" t="s">
        <v>67432</v>
      </c>
      <c r="Q2979" t="s">
        <v>67433</v>
      </c>
      <c r="R2979" t="s">
        <v>67434</v>
      </c>
      <c r="S2979" t="s">
        <v>67435</v>
      </c>
      <c r="T2979" t="s">
        <v>67436</v>
      </c>
      <c r="U2979" t="s">
        <v>67437</v>
      </c>
      <c r="V2979" t="s">
        <v>67438</v>
      </c>
      <c r="W2979" t="s">
        <v>67439</v>
      </c>
      <c r="X2979" t="s">
        <v>67440</v>
      </c>
      <c r="Y2979" t="s">
        <v>67441</v>
      </c>
    </row>
    <row r="2980" spans="1:25" x14ac:dyDescent="0.3">
      <c r="A2980">
        <v>148950</v>
      </c>
      <c r="B2980" t="s">
        <v>67442</v>
      </c>
      <c r="C2980" t="s">
        <v>67443</v>
      </c>
      <c r="D2980" t="s">
        <v>67444</v>
      </c>
      <c r="E2980" t="s">
        <v>67445</v>
      </c>
      <c r="F2980" t="s">
        <v>67446</v>
      </c>
      <c r="G2980" t="s">
        <v>67447</v>
      </c>
      <c r="H2980" t="s">
        <v>67448</v>
      </c>
      <c r="I2980" t="s">
        <v>67449</v>
      </c>
      <c r="J2980" t="s">
        <v>67450</v>
      </c>
      <c r="K2980" t="s">
        <v>67451</v>
      </c>
      <c r="L2980" t="s">
        <v>67452</v>
      </c>
      <c r="M2980" t="s">
        <v>67453</v>
      </c>
      <c r="N2980" t="s">
        <v>67454</v>
      </c>
      <c r="O2980">
        <f>-526.595462379702 -18.9445539025762 -600.687081936914</f>
        <v>-1146.2270982191922</v>
      </c>
      <c r="P2980" t="s">
        <v>67455</v>
      </c>
      <c r="Q2980" t="s">
        <v>67456</v>
      </c>
      <c r="R2980" t="s">
        <v>67457</v>
      </c>
      <c r="S2980" t="s">
        <v>67458</v>
      </c>
      <c r="T2980" t="s">
        <v>67459</v>
      </c>
      <c r="U2980" t="s">
        <v>67460</v>
      </c>
      <c r="V2980" t="s">
        <v>67461</v>
      </c>
      <c r="W2980" t="s">
        <v>67462</v>
      </c>
      <c r="X2980" t="s">
        <v>67463</v>
      </c>
      <c r="Y2980" t="s">
        <v>67464</v>
      </c>
    </row>
    <row r="2981" spans="1:25" x14ac:dyDescent="0.3">
      <c r="A2981">
        <v>149000</v>
      </c>
      <c r="B2981" t="s">
        <v>67465</v>
      </c>
      <c r="C2981" t="s">
        <v>67466</v>
      </c>
      <c r="D2981" t="s">
        <v>67467</v>
      </c>
      <c r="E2981" t="s">
        <v>67468</v>
      </c>
      <c r="F2981" t="s">
        <v>67469</v>
      </c>
      <c r="G2981" t="s">
        <v>67470</v>
      </c>
      <c r="H2981" t="s">
        <v>67471</v>
      </c>
      <c r="I2981" t="s">
        <v>67472</v>
      </c>
      <c r="J2981" t="s">
        <v>67473</v>
      </c>
      <c r="K2981" t="s">
        <v>67474</v>
      </c>
      <c r="L2981" t="s">
        <v>67475</v>
      </c>
      <c r="M2981" t="s">
        <v>67476</v>
      </c>
      <c r="N2981" t="s">
        <v>67477</v>
      </c>
      <c r="O2981">
        <f>-526.548511494519 -18.8394137244329 -600.810538032162</f>
        <v>-1146.1984632511139</v>
      </c>
      <c r="P2981" t="s">
        <v>67478</v>
      </c>
      <c r="Q2981" t="s">
        <v>67479</v>
      </c>
      <c r="R2981" t="s">
        <v>67480</v>
      </c>
      <c r="S2981" t="s">
        <v>67481</v>
      </c>
      <c r="T2981" t="s">
        <v>67482</v>
      </c>
      <c r="U2981" t="s">
        <v>67483</v>
      </c>
      <c r="V2981" t="s">
        <v>67484</v>
      </c>
      <c r="W2981" t="s">
        <v>67485</v>
      </c>
      <c r="X2981" t="s">
        <v>67486</v>
      </c>
      <c r="Y2981" t="s">
        <v>67487</v>
      </c>
    </row>
    <row r="2982" spans="1:25" x14ac:dyDescent="0.3">
      <c r="A2982">
        <v>149050</v>
      </c>
      <c r="B2982" t="s">
        <v>67488</v>
      </c>
      <c r="C2982" t="s">
        <v>67489</v>
      </c>
      <c r="D2982" t="s">
        <v>67490</v>
      </c>
      <c r="E2982" t="s">
        <v>67491</v>
      </c>
      <c r="F2982" t="s">
        <v>67492</v>
      </c>
      <c r="G2982" t="s">
        <v>67493</v>
      </c>
      <c r="H2982" t="s">
        <v>67494</v>
      </c>
      <c r="I2982" t="s">
        <v>67495</v>
      </c>
      <c r="J2982" t="s">
        <v>67496</v>
      </c>
      <c r="K2982" t="s">
        <v>67497</v>
      </c>
      <c r="L2982" t="s">
        <v>67498</v>
      </c>
      <c r="M2982" t="s">
        <v>67499</v>
      </c>
      <c r="N2982" t="s">
        <v>67500</v>
      </c>
      <c r="O2982">
        <f>-526.505344584643 -18.8548126322835 -601.052245171606</f>
        <v>-1146.4124023885324</v>
      </c>
      <c r="P2982" t="s">
        <v>67501</v>
      </c>
      <c r="Q2982" t="s">
        <v>67502</v>
      </c>
      <c r="R2982" t="s">
        <v>67503</v>
      </c>
      <c r="S2982" t="s">
        <v>67504</v>
      </c>
      <c r="T2982" t="s">
        <v>67505</v>
      </c>
      <c r="U2982" t="s">
        <v>67506</v>
      </c>
      <c r="V2982" t="s">
        <v>67507</v>
      </c>
      <c r="W2982" t="s">
        <v>67508</v>
      </c>
      <c r="X2982" t="s">
        <v>67509</v>
      </c>
      <c r="Y2982" t="s">
        <v>67510</v>
      </c>
    </row>
    <row r="2983" spans="1:25" x14ac:dyDescent="0.3">
      <c r="A2983">
        <v>149100</v>
      </c>
      <c r="B2983" t="s">
        <v>67511</v>
      </c>
      <c r="C2983" t="s">
        <v>67512</v>
      </c>
      <c r="D2983" t="s">
        <v>67513</v>
      </c>
      <c r="E2983" t="s">
        <v>67514</v>
      </c>
      <c r="F2983" t="s">
        <v>67515</v>
      </c>
      <c r="G2983" t="s">
        <v>67516</v>
      </c>
      <c r="H2983" t="s">
        <v>67517</v>
      </c>
      <c r="I2983" t="s">
        <v>67518</v>
      </c>
      <c r="J2983" t="s">
        <v>67519</v>
      </c>
      <c r="K2983" t="s">
        <v>67520</v>
      </c>
      <c r="L2983" t="s">
        <v>67521</v>
      </c>
      <c r="M2983" t="s">
        <v>67522</v>
      </c>
      <c r="N2983" t="s">
        <v>67523</v>
      </c>
      <c r="O2983">
        <f>-526.879193875909 -19.0378856931425 -601.143087421263</f>
        <v>-1147.0601669903144</v>
      </c>
      <c r="P2983" t="s">
        <v>67524</v>
      </c>
      <c r="Q2983" t="s">
        <v>67525</v>
      </c>
      <c r="R2983" t="s">
        <v>67526</v>
      </c>
      <c r="S2983" t="s">
        <v>67527</v>
      </c>
      <c r="T2983" t="s">
        <v>67528</v>
      </c>
      <c r="U2983" t="s">
        <v>67529</v>
      </c>
      <c r="V2983" t="s">
        <v>67530</v>
      </c>
      <c r="W2983" t="s">
        <v>67531</v>
      </c>
      <c r="X2983" t="s">
        <v>67532</v>
      </c>
      <c r="Y2983" t="s">
        <v>67533</v>
      </c>
    </row>
    <row r="2984" spans="1:25" x14ac:dyDescent="0.3">
      <c r="A2984">
        <v>149150</v>
      </c>
      <c r="B2984" t="s">
        <v>67534</v>
      </c>
      <c r="C2984" t="s">
        <v>67535</v>
      </c>
      <c r="D2984" t="s">
        <v>67536</v>
      </c>
      <c r="E2984" t="s">
        <v>67537</v>
      </c>
      <c r="F2984" t="s">
        <v>67538</v>
      </c>
      <c r="G2984" t="s">
        <v>67539</v>
      </c>
      <c r="H2984" t="s">
        <v>67540</v>
      </c>
      <c r="I2984" t="s">
        <v>67541</v>
      </c>
      <c r="J2984" t="s">
        <v>67542</v>
      </c>
      <c r="K2984" t="s">
        <v>67543</v>
      </c>
      <c r="L2984" t="s">
        <v>67544</v>
      </c>
      <c r="M2984" t="s">
        <v>67545</v>
      </c>
      <c r="N2984" t="s">
        <v>67546</v>
      </c>
      <c r="O2984">
        <f>-527.413154639045 -19.1332145620677 -601.323579051778</f>
        <v>-1147.8699482528907</v>
      </c>
      <c r="P2984" t="s">
        <v>67547</v>
      </c>
      <c r="Q2984" t="s">
        <v>67548</v>
      </c>
      <c r="R2984" t="s">
        <v>67549</v>
      </c>
      <c r="S2984" t="s">
        <v>67550</v>
      </c>
      <c r="T2984" t="s">
        <v>67551</v>
      </c>
      <c r="U2984" t="s">
        <v>67552</v>
      </c>
      <c r="V2984" t="s">
        <v>67553</v>
      </c>
      <c r="W2984" t="s">
        <v>67554</v>
      </c>
      <c r="X2984" t="s">
        <v>67555</v>
      </c>
      <c r="Y2984" t="s">
        <v>67556</v>
      </c>
    </row>
    <row r="2985" spans="1:25" x14ac:dyDescent="0.3">
      <c r="A2985">
        <v>149200</v>
      </c>
      <c r="B2985" t="s">
        <v>67557</v>
      </c>
      <c r="C2985" t="s">
        <v>67558</v>
      </c>
      <c r="D2985" t="s">
        <v>67559</v>
      </c>
      <c r="E2985" t="s">
        <v>67560</v>
      </c>
      <c r="F2985" t="s">
        <v>67561</v>
      </c>
      <c r="G2985" t="s">
        <v>67562</v>
      </c>
      <c r="H2985" t="s">
        <v>67563</v>
      </c>
      <c r="I2985" t="s">
        <v>67564</v>
      </c>
      <c r="J2985" t="s">
        <v>67565</v>
      </c>
      <c r="K2985" t="s">
        <v>67566</v>
      </c>
      <c r="L2985" t="s">
        <v>67567</v>
      </c>
      <c r="M2985" t="s">
        <v>67568</v>
      </c>
      <c r="N2985" t="s">
        <v>67569</v>
      </c>
      <c r="O2985">
        <f>-527.931147704645 -19.5673319328714 -601.469844746587</f>
        <v>-1148.9683243841034</v>
      </c>
      <c r="P2985" t="s">
        <v>67570</v>
      </c>
      <c r="Q2985" t="s">
        <v>67571</v>
      </c>
      <c r="R2985" t="s">
        <v>67572</v>
      </c>
      <c r="S2985" t="s">
        <v>67573</v>
      </c>
      <c r="T2985" t="s">
        <v>67574</v>
      </c>
      <c r="U2985" t="s">
        <v>67575</v>
      </c>
      <c r="V2985" t="s">
        <v>67576</v>
      </c>
      <c r="W2985" t="s">
        <v>67577</v>
      </c>
      <c r="X2985" t="s">
        <v>67578</v>
      </c>
      <c r="Y2985" t="s">
        <v>67579</v>
      </c>
    </row>
    <row r="2986" spans="1:25" x14ac:dyDescent="0.3">
      <c r="A2986">
        <v>149250</v>
      </c>
      <c r="B2986" t="s">
        <v>67580</v>
      </c>
      <c r="C2986" t="s">
        <v>67581</v>
      </c>
      <c r="D2986" t="s">
        <v>67582</v>
      </c>
      <c r="E2986" t="s">
        <v>67583</v>
      </c>
      <c r="F2986" t="s">
        <v>67584</v>
      </c>
      <c r="G2986" t="s">
        <v>67585</v>
      </c>
      <c r="H2986" t="s">
        <v>67586</v>
      </c>
      <c r="I2986" t="s">
        <v>67587</v>
      </c>
      <c r="J2986" t="s">
        <v>67588</v>
      </c>
      <c r="K2986" t="s">
        <v>67589</v>
      </c>
      <c r="L2986" t="s">
        <v>67590</v>
      </c>
      <c r="M2986" t="s">
        <v>67591</v>
      </c>
      <c r="N2986" t="s">
        <v>67592</v>
      </c>
      <c r="O2986">
        <f>-528.616751682503 -19.6712616762409 -601.99903080078</f>
        <v>-1150.2870441595239</v>
      </c>
      <c r="P2986" t="s">
        <v>67593</v>
      </c>
      <c r="Q2986" t="s">
        <v>67594</v>
      </c>
      <c r="R2986" t="s">
        <v>67595</v>
      </c>
      <c r="S2986" t="s">
        <v>67596</v>
      </c>
      <c r="T2986" t="s">
        <v>67597</v>
      </c>
      <c r="U2986" t="s">
        <v>67598</v>
      </c>
      <c r="V2986" t="s">
        <v>67599</v>
      </c>
      <c r="W2986" t="s">
        <v>67600</v>
      </c>
      <c r="X2986" t="s">
        <v>67601</v>
      </c>
      <c r="Y2986" t="s">
        <v>67602</v>
      </c>
    </row>
    <row r="2987" spans="1:25" x14ac:dyDescent="0.3">
      <c r="A2987">
        <v>149300</v>
      </c>
      <c r="B2987" t="s">
        <v>67603</v>
      </c>
      <c r="C2987" t="s">
        <v>67604</v>
      </c>
      <c r="D2987" t="s">
        <v>67605</v>
      </c>
      <c r="E2987" t="s">
        <v>67606</v>
      </c>
      <c r="F2987" t="s">
        <v>67607</v>
      </c>
      <c r="G2987" t="s">
        <v>67608</v>
      </c>
      <c r="H2987" t="s">
        <v>67609</v>
      </c>
      <c r="I2987" t="s">
        <v>67610</v>
      </c>
      <c r="J2987" t="s">
        <v>67611</v>
      </c>
      <c r="K2987" t="s">
        <v>67612</v>
      </c>
      <c r="L2987" t="s">
        <v>67613</v>
      </c>
      <c r="M2987" t="s">
        <v>67614</v>
      </c>
      <c r="N2987" t="s">
        <v>67615</v>
      </c>
      <c r="O2987">
        <f>-529.049427400285 -19.6499010761843 -602.30027179409</f>
        <v>-1150.9996002705593</v>
      </c>
      <c r="P2987" t="s">
        <v>67616</v>
      </c>
      <c r="Q2987" t="s">
        <v>67617</v>
      </c>
      <c r="R2987" t="s">
        <v>67618</v>
      </c>
      <c r="S2987" t="s">
        <v>67619</v>
      </c>
      <c r="T2987" t="s">
        <v>67620</v>
      </c>
      <c r="U2987" t="s">
        <v>67621</v>
      </c>
      <c r="V2987" t="s">
        <v>67622</v>
      </c>
      <c r="W2987" t="s">
        <v>67623</v>
      </c>
      <c r="X2987" t="s">
        <v>67624</v>
      </c>
      <c r="Y2987" t="s">
        <v>67625</v>
      </c>
    </row>
    <row r="2988" spans="1:25" x14ac:dyDescent="0.3">
      <c r="A2988">
        <v>149350</v>
      </c>
      <c r="B2988" t="s">
        <v>67626</v>
      </c>
      <c r="C2988" t="s">
        <v>67627</v>
      </c>
      <c r="D2988" t="s">
        <v>67628</v>
      </c>
      <c r="E2988" t="s">
        <v>67629</v>
      </c>
      <c r="F2988" t="s">
        <v>67630</v>
      </c>
      <c r="G2988" t="s">
        <v>67631</v>
      </c>
      <c r="H2988" t="s">
        <v>67632</v>
      </c>
      <c r="I2988" t="s">
        <v>67633</v>
      </c>
      <c r="J2988" t="s">
        <v>67634</v>
      </c>
      <c r="K2988" t="s">
        <v>67635</v>
      </c>
      <c r="L2988" t="s">
        <v>67636</v>
      </c>
      <c r="M2988" t="s">
        <v>67637</v>
      </c>
      <c r="N2988" t="s">
        <v>67638</v>
      </c>
      <c r="O2988">
        <f>-529.447415443581 -19.4948891038518 -602.61942751321</f>
        <v>-1151.561732060643</v>
      </c>
      <c r="P2988" t="s">
        <v>67639</v>
      </c>
      <c r="Q2988" t="s">
        <v>67640</v>
      </c>
      <c r="R2988" t="s">
        <v>67641</v>
      </c>
      <c r="S2988" t="s">
        <v>67642</v>
      </c>
      <c r="T2988" t="s">
        <v>67643</v>
      </c>
      <c r="U2988" t="s">
        <v>67644</v>
      </c>
      <c r="V2988" t="s">
        <v>67645</v>
      </c>
      <c r="W2988" t="s">
        <v>67646</v>
      </c>
      <c r="X2988" t="s">
        <v>67647</v>
      </c>
      <c r="Y2988" t="s">
        <v>67648</v>
      </c>
    </row>
    <row r="2989" spans="1:25" x14ac:dyDescent="0.3">
      <c r="A2989">
        <v>149400</v>
      </c>
      <c r="B2989" t="s">
        <v>67649</v>
      </c>
      <c r="C2989" t="s">
        <v>67650</v>
      </c>
      <c r="D2989" t="s">
        <v>67651</v>
      </c>
      <c r="E2989" t="s">
        <v>67652</v>
      </c>
      <c r="F2989" t="s">
        <v>67653</v>
      </c>
      <c r="G2989" t="s">
        <v>67654</v>
      </c>
      <c r="H2989" t="s">
        <v>67655</v>
      </c>
      <c r="I2989" t="s">
        <v>67656</v>
      </c>
      <c r="J2989" t="s">
        <v>67657</v>
      </c>
      <c r="K2989" t="s">
        <v>67658</v>
      </c>
      <c r="L2989" t="s">
        <v>67659</v>
      </c>
      <c r="M2989" t="s">
        <v>67660</v>
      </c>
      <c r="N2989" t="s">
        <v>67661</v>
      </c>
      <c r="O2989">
        <f>-530.279913467086 -19.1824189882732 -603.048692349526</f>
        <v>-1152.5110248048852</v>
      </c>
      <c r="P2989" t="s">
        <v>67662</v>
      </c>
      <c r="Q2989" t="s">
        <v>67663</v>
      </c>
      <c r="R2989" t="s">
        <v>67664</v>
      </c>
      <c r="S2989" t="s">
        <v>67665</v>
      </c>
      <c r="T2989" t="s">
        <v>67666</v>
      </c>
      <c r="U2989" t="s">
        <v>67667</v>
      </c>
      <c r="V2989" t="s">
        <v>67668</v>
      </c>
      <c r="W2989" t="s">
        <v>67669</v>
      </c>
      <c r="X2989" t="s">
        <v>67670</v>
      </c>
      <c r="Y2989" t="s">
        <v>67671</v>
      </c>
    </row>
    <row r="2990" spans="1:25" x14ac:dyDescent="0.3">
      <c r="A2990">
        <v>149450</v>
      </c>
      <c r="B2990" t="s">
        <v>67672</v>
      </c>
      <c r="C2990" t="s">
        <v>67673</v>
      </c>
      <c r="D2990" t="s">
        <v>67674</v>
      </c>
      <c r="E2990" t="s">
        <v>67675</v>
      </c>
      <c r="F2990" t="s">
        <v>67676</v>
      </c>
      <c r="G2990" t="s">
        <v>67677</v>
      </c>
      <c r="H2990" t="s">
        <v>67678</v>
      </c>
      <c r="I2990" t="s">
        <v>67679</v>
      </c>
      <c r="J2990" t="s">
        <v>67680</v>
      </c>
      <c r="K2990" t="s">
        <v>67681</v>
      </c>
      <c r="L2990" t="s">
        <v>67682</v>
      </c>
      <c r="M2990" t="s">
        <v>67683</v>
      </c>
      <c r="N2990" t="s">
        <v>67684</v>
      </c>
      <c r="O2990">
        <f>-531.335218895789 -18.9280480040923 -603.478894451036</f>
        <v>-1153.7421613509173</v>
      </c>
      <c r="P2990" t="s">
        <v>67685</v>
      </c>
      <c r="Q2990" t="s">
        <v>67686</v>
      </c>
      <c r="R2990" t="s">
        <v>67687</v>
      </c>
      <c r="S2990" t="s">
        <v>67688</v>
      </c>
      <c r="T2990" t="s">
        <v>67689</v>
      </c>
      <c r="U2990" t="s">
        <v>67690</v>
      </c>
      <c r="V2990" t="s">
        <v>67691</v>
      </c>
      <c r="W2990" t="s">
        <v>67692</v>
      </c>
      <c r="X2990" t="s">
        <v>67693</v>
      </c>
      <c r="Y2990" t="s">
        <v>67694</v>
      </c>
    </row>
    <row r="2991" spans="1:25" x14ac:dyDescent="0.3">
      <c r="A2991">
        <v>149500</v>
      </c>
      <c r="B2991" t="s">
        <v>67695</v>
      </c>
      <c r="C2991" t="s">
        <v>67696</v>
      </c>
      <c r="D2991" t="s">
        <v>67697</v>
      </c>
      <c r="E2991" t="s">
        <v>67698</v>
      </c>
      <c r="F2991" t="s">
        <v>67699</v>
      </c>
      <c r="G2991" t="s">
        <v>67700</v>
      </c>
      <c r="H2991" t="s">
        <v>67701</v>
      </c>
      <c r="I2991" t="s">
        <v>67702</v>
      </c>
      <c r="J2991" t="s">
        <v>67703</v>
      </c>
      <c r="K2991" t="s">
        <v>67704</v>
      </c>
      <c r="L2991" t="s">
        <v>67705</v>
      </c>
      <c r="M2991" t="s">
        <v>67706</v>
      </c>
      <c r="N2991" t="s">
        <v>67707</v>
      </c>
      <c r="O2991">
        <f>-531.869189426701 -18.6537203847181 -603.767254428652</f>
        <v>-1154.2901642400711</v>
      </c>
      <c r="P2991" t="s">
        <v>67708</v>
      </c>
      <c r="Q2991" t="s">
        <v>67709</v>
      </c>
      <c r="R2991" t="s">
        <v>67710</v>
      </c>
      <c r="S2991" t="s">
        <v>67711</v>
      </c>
      <c r="T2991" t="s">
        <v>67712</v>
      </c>
      <c r="U2991" t="s">
        <v>67713</v>
      </c>
      <c r="V2991" t="s">
        <v>67714</v>
      </c>
      <c r="W2991" t="s">
        <v>67715</v>
      </c>
      <c r="X2991" t="s">
        <v>67716</v>
      </c>
      <c r="Y2991" t="s">
        <v>67717</v>
      </c>
    </row>
    <row r="2992" spans="1:25" x14ac:dyDescent="0.3">
      <c r="A2992">
        <v>149550</v>
      </c>
      <c r="B2992" t="s">
        <v>67718</v>
      </c>
      <c r="C2992" t="s">
        <v>67719</v>
      </c>
      <c r="D2992" t="s">
        <v>67720</v>
      </c>
      <c r="E2992" t="s">
        <v>67721</v>
      </c>
      <c r="F2992" t="s">
        <v>67722</v>
      </c>
      <c r="G2992" t="s">
        <v>67723</v>
      </c>
      <c r="H2992" t="s">
        <v>67724</v>
      </c>
      <c r="I2992" t="s">
        <v>67725</v>
      </c>
      <c r="J2992" t="s">
        <v>67726</v>
      </c>
      <c r="K2992" t="s">
        <v>67727</v>
      </c>
      <c r="L2992" t="s">
        <v>67728</v>
      </c>
      <c r="M2992" t="s">
        <v>67729</v>
      </c>
      <c r="N2992" t="s">
        <v>67730</v>
      </c>
      <c r="O2992">
        <f>-532.373966423352 -18.3455430889542 -604.141888026857</f>
        <v>-1154.8613975391631</v>
      </c>
      <c r="P2992" t="s">
        <v>67731</v>
      </c>
      <c r="Q2992" t="s">
        <v>67732</v>
      </c>
      <c r="R2992" t="s">
        <v>67733</v>
      </c>
      <c r="S2992" t="s">
        <v>67734</v>
      </c>
      <c r="T2992" t="s">
        <v>67735</v>
      </c>
      <c r="U2992" t="s">
        <v>67736</v>
      </c>
      <c r="V2992" t="s">
        <v>67737</v>
      </c>
      <c r="W2992" t="s">
        <v>67738</v>
      </c>
      <c r="X2992" t="s">
        <v>67739</v>
      </c>
      <c r="Y2992" t="s">
        <v>67740</v>
      </c>
    </row>
    <row r="2993" spans="1:25" x14ac:dyDescent="0.3">
      <c r="A2993">
        <v>149600</v>
      </c>
      <c r="B2993" t="s">
        <v>67741</v>
      </c>
      <c r="C2993" t="s">
        <v>67742</v>
      </c>
      <c r="D2993" t="s">
        <v>67743</v>
      </c>
      <c r="E2993" t="s">
        <v>67744</v>
      </c>
      <c r="F2993" t="s">
        <v>67745</v>
      </c>
      <c r="G2993" t="s">
        <v>67746</v>
      </c>
      <c r="H2993" t="s">
        <v>67747</v>
      </c>
      <c r="I2993" t="s">
        <v>67748</v>
      </c>
      <c r="J2993" t="s">
        <v>67749</v>
      </c>
      <c r="K2993" t="s">
        <v>67750</v>
      </c>
      <c r="L2993" t="s">
        <v>67751</v>
      </c>
      <c r="M2993" t="s">
        <v>67752</v>
      </c>
      <c r="N2993" t="s">
        <v>67753</v>
      </c>
      <c r="O2993">
        <f>-532.972706876303 -17.6687186820911 -604.912240058058</f>
        <v>-1155.5536656164522</v>
      </c>
      <c r="P2993" t="s">
        <v>67754</v>
      </c>
      <c r="Q2993" t="s">
        <v>67755</v>
      </c>
      <c r="R2993" t="s">
        <v>67756</v>
      </c>
      <c r="S2993" t="s">
        <v>67757</v>
      </c>
      <c r="T2993" t="s">
        <v>67758</v>
      </c>
      <c r="U2993" t="s">
        <v>67759</v>
      </c>
      <c r="V2993" t="s">
        <v>67760</v>
      </c>
      <c r="W2993" t="s">
        <v>67761</v>
      </c>
      <c r="X2993" t="s">
        <v>67762</v>
      </c>
      <c r="Y2993" t="s">
        <v>67763</v>
      </c>
    </row>
    <row r="2994" spans="1:25" x14ac:dyDescent="0.3">
      <c r="A2994">
        <v>149650</v>
      </c>
      <c r="B2994" t="s">
        <v>67764</v>
      </c>
      <c r="C2994" t="s">
        <v>67765</v>
      </c>
      <c r="D2994" t="s">
        <v>67766</v>
      </c>
      <c r="E2994" t="s">
        <v>67767</v>
      </c>
      <c r="F2994" t="s">
        <v>67768</v>
      </c>
      <c r="G2994" t="s">
        <v>67769</v>
      </c>
      <c r="H2994" t="s">
        <v>67770</v>
      </c>
      <c r="I2994" t="s">
        <v>67771</v>
      </c>
      <c r="J2994" t="s">
        <v>67772</v>
      </c>
      <c r="K2994" t="s">
        <v>67773</v>
      </c>
      <c r="L2994" t="s">
        <v>67774</v>
      </c>
      <c r="M2994" t="s">
        <v>67775</v>
      </c>
      <c r="N2994" t="s">
        <v>67776</v>
      </c>
      <c r="O2994">
        <f>-533.380157091486 -17.0268844321993 -605.694408934096</f>
        <v>-1156.1014504577813</v>
      </c>
      <c r="P2994" t="s">
        <v>67777</v>
      </c>
      <c r="Q2994" t="s">
        <v>67778</v>
      </c>
      <c r="R2994" t="s">
        <v>67779</v>
      </c>
      <c r="S2994" t="s">
        <v>67780</v>
      </c>
      <c r="T2994" t="s">
        <v>67781</v>
      </c>
      <c r="U2994" t="s">
        <v>67782</v>
      </c>
      <c r="V2994" t="s">
        <v>67783</v>
      </c>
      <c r="W2994" t="s">
        <v>67784</v>
      </c>
      <c r="X2994" t="s">
        <v>67785</v>
      </c>
      <c r="Y2994" t="s">
        <v>67786</v>
      </c>
    </row>
    <row r="2995" spans="1:25" x14ac:dyDescent="0.3">
      <c r="A2995">
        <v>149700</v>
      </c>
      <c r="B2995" t="s">
        <v>67787</v>
      </c>
      <c r="C2995" t="s">
        <v>67788</v>
      </c>
      <c r="D2995" t="s">
        <v>67789</v>
      </c>
      <c r="E2995" t="s">
        <v>67790</v>
      </c>
      <c r="F2995" t="s">
        <v>67791</v>
      </c>
      <c r="G2995" t="s">
        <v>67792</v>
      </c>
      <c r="H2995" t="s">
        <v>67793</v>
      </c>
      <c r="I2995" t="s">
        <v>67794</v>
      </c>
      <c r="J2995" t="s">
        <v>67795</v>
      </c>
      <c r="K2995" t="s">
        <v>67796</v>
      </c>
      <c r="L2995" t="s">
        <v>67797</v>
      </c>
      <c r="M2995" t="s">
        <v>67798</v>
      </c>
      <c r="N2995" t="s">
        <v>67799</v>
      </c>
      <c r="O2995">
        <f>-533.503329950475 -16.7897224980611 -606.039223672053</f>
        <v>-1156.3322761205891</v>
      </c>
      <c r="P2995" t="s">
        <v>67800</v>
      </c>
      <c r="Q2995" t="s">
        <v>67801</v>
      </c>
      <c r="R2995" t="s">
        <v>67802</v>
      </c>
      <c r="S2995" t="s">
        <v>67803</v>
      </c>
      <c r="T2995" t="s">
        <v>67804</v>
      </c>
      <c r="U2995" t="s">
        <v>67805</v>
      </c>
      <c r="V2995" t="s">
        <v>67806</v>
      </c>
      <c r="W2995" t="s">
        <v>67807</v>
      </c>
      <c r="X2995" t="s">
        <v>67808</v>
      </c>
      <c r="Y2995" t="s">
        <v>67809</v>
      </c>
    </row>
    <row r="2996" spans="1:25" x14ac:dyDescent="0.3">
      <c r="A2996">
        <v>149750</v>
      </c>
      <c r="B2996" t="s">
        <v>67810</v>
      </c>
      <c r="C2996" t="s">
        <v>67811</v>
      </c>
      <c r="D2996" t="s">
        <v>67812</v>
      </c>
      <c r="E2996" t="s">
        <v>67813</v>
      </c>
      <c r="F2996" t="s">
        <v>67814</v>
      </c>
      <c r="G2996" t="s">
        <v>67815</v>
      </c>
      <c r="H2996" t="s">
        <v>67816</v>
      </c>
      <c r="I2996" t="s">
        <v>67817</v>
      </c>
      <c r="J2996" t="s">
        <v>67818</v>
      </c>
      <c r="K2996" t="s">
        <v>67819</v>
      </c>
      <c r="L2996" t="s">
        <v>67820</v>
      </c>
      <c r="M2996" t="s">
        <v>67821</v>
      </c>
      <c r="N2996" t="s">
        <v>67822</v>
      </c>
      <c r="O2996">
        <f>-533.554100414852 -16.4394666642813 -606.611088004328</f>
        <v>-1156.6046550834612</v>
      </c>
      <c r="P2996" t="s">
        <v>67823</v>
      </c>
      <c r="Q2996" t="s">
        <v>67824</v>
      </c>
      <c r="R2996" t="s">
        <v>67825</v>
      </c>
      <c r="S2996" t="s">
        <v>67826</v>
      </c>
      <c r="T2996" t="s">
        <v>67827</v>
      </c>
      <c r="U2996" t="s">
        <v>67828</v>
      </c>
      <c r="V2996" t="s">
        <v>67829</v>
      </c>
      <c r="W2996" t="s">
        <v>67830</v>
      </c>
      <c r="X2996" t="s">
        <v>67831</v>
      </c>
      <c r="Y2996" t="s">
        <v>67832</v>
      </c>
    </row>
    <row r="2997" spans="1:25" x14ac:dyDescent="0.3">
      <c r="A2997">
        <v>149800</v>
      </c>
      <c r="B2997" t="s">
        <v>67833</v>
      </c>
      <c r="C2997" t="s">
        <v>67834</v>
      </c>
      <c r="D2997" t="s">
        <v>67835</v>
      </c>
      <c r="E2997" t="s">
        <v>67836</v>
      </c>
      <c r="F2997" t="s">
        <v>67837</v>
      </c>
      <c r="G2997" t="s">
        <v>67838</v>
      </c>
      <c r="H2997" t="s">
        <v>67839</v>
      </c>
      <c r="I2997" t="s">
        <v>67840</v>
      </c>
      <c r="J2997" t="s">
        <v>67841</v>
      </c>
      <c r="K2997" t="s">
        <v>67842</v>
      </c>
      <c r="L2997" t="s">
        <v>67843</v>
      </c>
      <c r="M2997" t="s">
        <v>67844</v>
      </c>
      <c r="N2997" t="s">
        <v>67845</v>
      </c>
      <c r="O2997">
        <f>-533.492489379543 -16.2100983378778 -606.884095529801</f>
        <v>-1156.5866832472218</v>
      </c>
      <c r="P2997" t="s">
        <v>67846</v>
      </c>
      <c r="Q2997" t="s">
        <v>67847</v>
      </c>
      <c r="R2997" t="s">
        <v>67848</v>
      </c>
      <c r="S2997" t="s">
        <v>67849</v>
      </c>
      <c r="T2997" t="s">
        <v>67850</v>
      </c>
      <c r="U2997" t="s">
        <v>67851</v>
      </c>
      <c r="V2997" t="s">
        <v>67852</v>
      </c>
      <c r="W2997" t="s">
        <v>67853</v>
      </c>
      <c r="X2997" t="s">
        <v>67854</v>
      </c>
      <c r="Y2997" t="s">
        <v>67855</v>
      </c>
    </row>
    <row r="2998" spans="1:25" x14ac:dyDescent="0.3">
      <c r="A2998">
        <v>149850</v>
      </c>
      <c r="B2998" t="s">
        <v>67856</v>
      </c>
      <c r="C2998" t="s">
        <v>67857</v>
      </c>
      <c r="D2998" t="s">
        <v>67858</v>
      </c>
      <c r="E2998" t="s">
        <v>67859</v>
      </c>
      <c r="F2998" t="s">
        <v>67860</v>
      </c>
      <c r="G2998" t="s">
        <v>67861</v>
      </c>
      <c r="H2998" t="s">
        <v>67862</v>
      </c>
      <c r="I2998" t="s">
        <v>67863</v>
      </c>
      <c r="J2998" t="s">
        <v>67864</v>
      </c>
      <c r="K2998" t="s">
        <v>67865</v>
      </c>
      <c r="L2998" t="s">
        <v>67866</v>
      </c>
      <c r="M2998" t="s">
        <v>67867</v>
      </c>
      <c r="N2998" t="s">
        <v>67868</v>
      </c>
      <c r="O2998">
        <f>-532.991122051099 -15.7992271038868 -607.383997181093</f>
        <v>-1156.1743463360788</v>
      </c>
      <c r="P2998" t="s">
        <v>67869</v>
      </c>
      <c r="Q2998" t="s">
        <v>67870</v>
      </c>
      <c r="R2998" t="s">
        <v>67871</v>
      </c>
      <c r="S2998" t="s">
        <v>67872</v>
      </c>
      <c r="T2998" t="s">
        <v>67873</v>
      </c>
      <c r="U2998" t="s">
        <v>67874</v>
      </c>
      <c r="V2998" t="s">
        <v>67875</v>
      </c>
      <c r="W2998" t="s">
        <v>67876</v>
      </c>
      <c r="X2998" t="s">
        <v>67877</v>
      </c>
      <c r="Y2998" t="s">
        <v>67878</v>
      </c>
    </row>
    <row r="2999" spans="1:25" x14ac:dyDescent="0.3">
      <c r="A2999">
        <v>149900</v>
      </c>
      <c r="B2999" t="s">
        <v>67879</v>
      </c>
      <c r="C2999" t="s">
        <v>67880</v>
      </c>
      <c r="D2999" t="s">
        <v>67881</v>
      </c>
      <c r="E2999" t="s">
        <v>67882</v>
      </c>
      <c r="F2999" t="s">
        <v>67883</v>
      </c>
      <c r="G2999" t="s">
        <v>67884</v>
      </c>
      <c r="H2999" t="s">
        <v>67885</v>
      </c>
      <c r="I2999" t="s">
        <v>67886</v>
      </c>
      <c r="J2999" t="s">
        <v>67887</v>
      </c>
      <c r="K2999" t="s">
        <v>67888</v>
      </c>
      <c r="L2999" t="s">
        <v>67889</v>
      </c>
      <c r="M2999" t="s">
        <v>67890</v>
      </c>
      <c r="N2999" t="s">
        <v>67891</v>
      </c>
      <c r="O2999">
        <f>-532.613563106378 -15.6927964506804 -607.540418747502</f>
        <v>-1155.8467783045603</v>
      </c>
      <c r="P2999" t="s">
        <v>67892</v>
      </c>
      <c r="Q2999" t="s">
        <v>67893</v>
      </c>
      <c r="R2999" t="s">
        <v>67894</v>
      </c>
      <c r="S2999" t="s">
        <v>67895</v>
      </c>
      <c r="T2999" t="s">
        <v>67896</v>
      </c>
      <c r="U2999" t="s">
        <v>67897</v>
      </c>
      <c r="V2999" t="s">
        <v>67898</v>
      </c>
      <c r="W2999" t="s">
        <v>67899</v>
      </c>
      <c r="X2999" t="s">
        <v>67900</v>
      </c>
      <c r="Y2999" t="s">
        <v>67901</v>
      </c>
    </row>
    <row r="3000" spans="1:25" x14ac:dyDescent="0.3">
      <c r="A3000">
        <v>149950</v>
      </c>
      <c r="B3000" t="s">
        <v>67902</v>
      </c>
      <c r="C3000" t="s">
        <v>67903</v>
      </c>
      <c r="D3000" t="s">
        <v>67904</v>
      </c>
      <c r="E3000" t="s">
        <v>67905</v>
      </c>
      <c r="F3000" t="s">
        <v>67906</v>
      </c>
      <c r="G3000" t="s">
        <v>67907</v>
      </c>
      <c r="H3000" t="s">
        <v>67908</v>
      </c>
      <c r="I3000" t="s">
        <v>67909</v>
      </c>
      <c r="J3000" t="s">
        <v>67910</v>
      </c>
      <c r="K3000" t="s">
        <v>67911</v>
      </c>
      <c r="L3000" t="s">
        <v>67912</v>
      </c>
      <c r="M3000" t="s">
        <v>67913</v>
      </c>
      <c r="N3000" t="s">
        <v>67914</v>
      </c>
      <c r="O3000">
        <f>-531.653912152782 -15.2155605975859 -607.895819673421</f>
        <v>-1154.7652924237889</v>
      </c>
      <c r="P3000" t="s">
        <v>67915</v>
      </c>
      <c r="Q3000" t="s">
        <v>67916</v>
      </c>
      <c r="R3000" t="s">
        <v>67917</v>
      </c>
      <c r="S3000" t="s">
        <v>67918</v>
      </c>
      <c r="T3000" t="s">
        <v>67919</v>
      </c>
      <c r="U3000" t="s">
        <v>67920</v>
      </c>
      <c r="V3000" t="s">
        <v>67921</v>
      </c>
      <c r="W3000" t="s">
        <v>67922</v>
      </c>
      <c r="X3000" t="s">
        <v>67923</v>
      </c>
      <c r="Y3000" t="s">
        <v>67924</v>
      </c>
    </row>
    <row r="3001" spans="1:25" x14ac:dyDescent="0.3">
      <c r="A3001">
        <v>150000</v>
      </c>
      <c r="B3001" t="s">
        <v>67925</v>
      </c>
      <c r="C3001" t="s">
        <v>67926</v>
      </c>
      <c r="D3001" t="s">
        <v>67927</v>
      </c>
      <c r="E3001" t="s">
        <v>67928</v>
      </c>
      <c r="F3001" t="s">
        <v>67929</v>
      </c>
      <c r="G3001" t="s">
        <v>67930</v>
      </c>
      <c r="H3001" t="s">
        <v>67931</v>
      </c>
      <c r="I3001" t="s">
        <v>67932</v>
      </c>
      <c r="J3001" t="s">
        <v>67933</v>
      </c>
      <c r="K3001" t="s">
        <v>67934</v>
      </c>
      <c r="L3001" t="s">
        <v>67935</v>
      </c>
      <c r="M3001" t="s">
        <v>67936</v>
      </c>
      <c r="N3001" t="s">
        <v>67937</v>
      </c>
      <c r="O3001">
        <f>-530.913802467796 -14.6732889462778 -608.202007001572</f>
        <v>-1153.7890984156459</v>
      </c>
      <c r="P3001" t="s">
        <v>67938</v>
      </c>
      <c r="Q3001" t="s">
        <v>67939</v>
      </c>
      <c r="R3001" t="s">
        <v>67940</v>
      </c>
      <c r="S3001" t="s">
        <v>67941</v>
      </c>
      <c r="T3001" t="s">
        <v>67942</v>
      </c>
      <c r="U3001" t="s">
        <v>67943</v>
      </c>
      <c r="V3001" t="s">
        <v>67944</v>
      </c>
      <c r="W3001" t="s">
        <v>67945</v>
      </c>
      <c r="X3001" t="s">
        <v>67946</v>
      </c>
      <c r="Y3001" t="s">
        <v>67947</v>
      </c>
    </row>
    <row r="3002" spans="1:25" x14ac:dyDescent="0.3">
      <c r="A3002">
        <v>150050</v>
      </c>
      <c r="B3002" t="s">
        <v>67948</v>
      </c>
      <c r="C3002" t="s">
        <v>67949</v>
      </c>
      <c r="D3002" t="s">
        <v>67950</v>
      </c>
      <c r="E3002" t="s">
        <v>67951</v>
      </c>
      <c r="F3002" t="s">
        <v>67952</v>
      </c>
      <c r="G3002" t="s">
        <v>67953</v>
      </c>
      <c r="H3002" t="s">
        <v>67954</v>
      </c>
      <c r="I3002" t="s">
        <v>67955</v>
      </c>
      <c r="J3002" t="s">
        <v>67956</v>
      </c>
      <c r="K3002" t="s">
        <v>67957</v>
      </c>
      <c r="L3002" t="s">
        <v>67958</v>
      </c>
      <c r="M3002" t="s">
        <v>67959</v>
      </c>
      <c r="N3002" t="s">
        <v>67960</v>
      </c>
      <c r="O3002">
        <f>-530.015046006565 -14.1672966028436 -608.476686560254</f>
        <v>-1152.6590291696625</v>
      </c>
      <c r="P3002" t="s">
        <v>67961</v>
      </c>
      <c r="Q3002" t="s">
        <v>67962</v>
      </c>
      <c r="R3002" t="s">
        <v>67963</v>
      </c>
      <c r="S3002" t="s">
        <v>67964</v>
      </c>
      <c r="T3002" t="s">
        <v>67965</v>
      </c>
      <c r="U3002" t="s">
        <v>67966</v>
      </c>
      <c r="V3002" t="s">
        <v>67967</v>
      </c>
      <c r="W3002" t="s">
        <v>67968</v>
      </c>
      <c r="X3002" t="s">
        <v>67969</v>
      </c>
      <c r="Y3002" t="s">
        <v>67970</v>
      </c>
    </row>
    <row r="3003" spans="1:25" x14ac:dyDescent="0.3">
      <c r="A3003">
        <v>150100</v>
      </c>
      <c r="B3003" t="s">
        <v>67971</v>
      </c>
      <c r="C3003" t="s">
        <v>67972</v>
      </c>
      <c r="D3003" t="s">
        <v>67973</v>
      </c>
      <c r="E3003" t="s">
        <v>67974</v>
      </c>
      <c r="F3003" t="s">
        <v>67975</v>
      </c>
      <c r="G3003" t="s">
        <v>67976</v>
      </c>
      <c r="H3003" t="s">
        <v>67977</v>
      </c>
      <c r="I3003" t="s">
        <v>67978</v>
      </c>
      <c r="J3003" t="s">
        <v>67979</v>
      </c>
      <c r="K3003" t="s">
        <v>67980</v>
      </c>
      <c r="L3003" t="s">
        <v>67981</v>
      </c>
      <c r="M3003" t="s">
        <v>67982</v>
      </c>
      <c r="N3003" t="s">
        <v>67983</v>
      </c>
      <c r="O3003">
        <f>-528.35237643968 -13.5580166164991 -608.810026274838</f>
        <v>-1150.7204193310172</v>
      </c>
      <c r="P3003" t="s">
        <v>67984</v>
      </c>
      <c r="Q3003" t="s">
        <v>67985</v>
      </c>
      <c r="R3003" t="s">
        <v>67986</v>
      </c>
      <c r="S3003" t="s">
        <v>67987</v>
      </c>
      <c r="T3003" t="s">
        <v>67988</v>
      </c>
      <c r="U3003" t="s">
        <v>67989</v>
      </c>
      <c r="V3003" t="s">
        <v>67990</v>
      </c>
      <c r="W3003" t="s">
        <v>67991</v>
      </c>
      <c r="X3003" t="s">
        <v>67992</v>
      </c>
      <c r="Y3003" t="s">
        <v>67993</v>
      </c>
    </row>
    <row r="3004" spans="1:25" x14ac:dyDescent="0.3">
      <c r="A3004">
        <v>150150</v>
      </c>
      <c r="B3004" t="s">
        <v>67994</v>
      </c>
      <c r="C3004" t="s">
        <v>67995</v>
      </c>
      <c r="D3004" t="s">
        <v>67996</v>
      </c>
      <c r="E3004" t="s">
        <v>67997</v>
      </c>
      <c r="F3004" t="s">
        <v>67998</v>
      </c>
      <c r="G3004" t="s">
        <v>67999</v>
      </c>
      <c r="H3004" t="s">
        <v>68000</v>
      </c>
      <c r="I3004" t="s">
        <v>68001</v>
      </c>
      <c r="J3004" t="s">
        <v>68002</v>
      </c>
      <c r="K3004" t="s">
        <v>68003</v>
      </c>
      <c r="L3004" t="s">
        <v>68004</v>
      </c>
      <c r="M3004" t="s">
        <v>68005</v>
      </c>
      <c r="N3004" t="s">
        <v>68006</v>
      </c>
      <c r="O3004">
        <f>-526.462406264475 -12.8348523772022 -609.150056623782</f>
        <v>-1148.4473152654591</v>
      </c>
      <c r="P3004" t="s">
        <v>68007</v>
      </c>
      <c r="Q3004" t="s">
        <v>68008</v>
      </c>
      <c r="R3004" t="s">
        <v>68009</v>
      </c>
      <c r="S3004" t="s">
        <v>68010</v>
      </c>
      <c r="T3004" t="s">
        <v>68011</v>
      </c>
      <c r="U3004" t="s">
        <v>68012</v>
      </c>
      <c r="V3004" t="s">
        <v>68013</v>
      </c>
      <c r="W3004" t="s">
        <v>68014</v>
      </c>
      <c r="X3004" t="s">
        <v>68015</v>
      </c>
      <c r="Y3004" t="s">
        <v>68016</v>
      </c>
    </row>
    <row r="3005" spans="1:25" x14ac:dyDescent="0.3">
      <c r="A3005">
        <v>150200</v>
      </c>
      <c r="B3005" t="s">
        <v>68017</v>
      </c>
      <c r="C3005" t="s">
        <v>68018</v>
      </c>
      <c r="D3005" t="s">
        <v>68019</v>
      </c>
      <c r="E3005" t="s">
        <v>68020</v>
      </c>
      <c r="F3005" t="s">
        <v>68021</v>
      </c>
      <c r="G3005" t="s">
        <v>68022</v>
      </c>
      <c r="H3005" t="s">
        <v>68023</v>
      </c>
      <c r="I3005" t="s">
        <v>68024</v>
      </c>
      <c r="J3005" t="s">
        <v>68025</v>
      </c>
      <c r="K3005" t="s">
        <v>68026</v>
      </c>
      <c r="L3005" t="s">
        <v>68027</v>
      </c>
      <c r="M3005" t="s">
        <v>68028</v>
      </c>
      <c r="N3005" t="s">
        <v>68029</v>
      </c>
      <c r="O3005">
        <f>-525.610553348144 -12.6535527546127 -609.264765783684</f>
        <v>-1147.5288718864408</v>
      </c>
      <c r="P3005" t="s">
        <v>68030</v>
      </c>
      <c r="Q3005" t="s">
        <v>68031</v>
      </c>
      <c r="R3005" t="s">
        <v>68032</v>
      </c>
      <c r="S3005" t="s">
        <v>68033</v>
      </c>
      <c r="T3005" t="s">
        <v>68034</v>
      </c>
      <c r="U3005" t="s">
        <v>68035</v>
      </c>
      <c r="V3005" t="s">
        <v>68036</v>
      </c>
      <c r="W3005" t="s">
        <v>68037</v>
      </c>
      <c r="X3005" t="s">
        <v>68038</v>
      </c>
      <c r="Y3005" t="s">
        <v>68039</v>
      </c>
    </row>
    <row r="3006" spans="1:25" x14ac:dyDescent="0.3">
      <c r="A3006">
        <v>150250</v>
      </c>
      <c r="B3006" t="s">
        <v>68040</v>
      </c>
      <c r="C3006" t="s">
        <v>68041</v>
      </c>
      <c r="D3006" t="s">
        <v>68042</v>
      </c>
      <c r="E3006" t="s">
        <v>68043</v>
      </c>
      <c r="F3006" t="s">
        <v>68044</v>
      </c>
      <c r="G3006" t="s">
        <v>68045</v>
      </c>
      <c r="H3006" t="s">
        <v>68046</v>
      </c>
      <c r="I3006" t="s">
        <v>68047</v>
      </c>
      <c r="J3006" t="s">
        <v>68048</v>
      </c>
      <c r="K3006" t="s">
        <v>68049</v>
      </c>
      <c r="L3006" t="s">
        <v>68050</v>
      </c>
      <c r="M3006" t="s">
        <v>68051</v>
      </c>
      <c r="N3006" t="s">
        <v>68052</v>
      </c>
      <c r="O3006">
        <f>-524.223671732618 -12.3596571166026 -609.51503609211</f>
        <v>-1146.0983649413306</v>
      </c>
      <c r="P3006" t="s">
        <v>68053</v>
      </c>
      <c r="Q3006" t="s">
        <v>68054</v>
      </c>
      <c r="R3006" t="s">
        <v>68055</v>
      </c>
      <c r="S3006" t="s">
        <v>68056</v>
      </c>
      <c r="T3006" t="s">
        <v>68057</v>
      </c>
      <c r="U3006" t="s">
        <v>68058</v>
      </c>
      <c r="V3006" t="s">
        <v>68059</v>
      </c>
      <c r="W3006" t="s">
        <v>68060</v>
      </c>
      <c r="X3006" t="s">
        <v>68061</v>
      </c>
      <c r="Y3006" t="s">
        <v>68062</v>
      </c>
    </row>
    <row r="3007" spans="1:25" x14ac:dyDescent="0.3">
      <c r="A3007">
        <v>150300</v>
      </c>
      <c r="B3007" t="s">
        <v>68063</v>
      </c>
      <c r="C3007" t="s">
        <v>68064</v>
      </c>
      <c r="D3007" t="s">
        <v>68065</v>
      </c>
      <c r="E3007" t="s">
        <v>68066</v>
      </c>
      <c r="F3007" t="s">
        <v>68067</v>
      </c>
      <c r="G3007" t="s">
        <v>68068</v>
      </c>
      <c r="H3007" t="s">
        <v>68069</v>
      </c>
      <c r="I3007" t="s">
        <v>68070</v>
      </c>
      <c r="J3007" t="s">
        <v>68071</v>
      </c>
      <c r="K3007" t="s">
        <v>68072</v>
      </c>
      <c r="L3007" t="s">
        <v>68073</v>
      </c>
      <c r="M3007" t="s">
        <v>68074</v>
      </c>
      <c r="N3007" t="s">
        <v>68075</v>
      </c>
      <c r="O3007">
        <f>-523.613131327021 -12.1789730100584 -609.609202233962</f>
        <v>-1145.4013065710415</v>
      </c>
      <c r="P3007" t="s">
        <v>68076</v>
      </c>
      <c r="Q3007" t="s">
        <v>68077</v>
      </c>
      <c r="R3007" t="s">
        <v>68078</v>
      </c>
      <c r="S3007" t="s">
        <v>68079</v>
      </c>
      <c r="T3007" t="s">
        <v>68080</v>
      </c>
      <c r="U3007" t="s">
        <v>68081</v>
      </c>
      <c r="V3007" t="s">
        <v>68082</v>
      </c>
      <c r="W3007" t="s">
        <v>68083</v>
      </c>
      <c r="X3007" t="s">
        <v>68084</v>
      </c>
      <c r="Y3007" t="s">
        <v>68085</v>
      </c>
    </row>
    <row r="3008" spans="1:25" x14ac:dyDescent="0.3">
      <c r="A3008">
        <v>150350</v>
      </c>
      <c r="B3008" t="s">
        <v>68086</v>
      </c>
      <c r="C3008" t="s">
        <v>68087</v>
      </c>
      <c r="D3008" t="s">
        <v>68088</v>
      </c>
      <c r="E3008" t="s">
        <v>68089</v>
      </c>
      <c r="F3008" t="s">
        <v>68090</v>
      </c>
      <c r="G3008" t="s">
        <v>68091</v>
      </c>
      <c r="H3008" t="s">
        <v>68092</v>
      </c>
      <c r="I3008" t="s">
        <v>68093</v>
      </c>
      <c r="J3008" t="s">
        <v>68094</v>
      </c>
      <c r="K3008" t="s">
        <v>68095</v>
      </c>
      <c r="L3008" t="s">
        <v>68096</v>
      </c>
      <c r="M3008" t="s">
        <v>68097</v>
      </c>
      <c r="N3008" t="s">
        <v>68098</v>
      </c>
      <c r="O3008">
        <f>-522.383514607854 -11.875224847523 -609.719207658374</f>
        <v>-1143.9779471137508</v>
      </c>
      <c r="P3008" t="s">
        <v>68099</v>
      </c>
      <c r="Q3008" t="s">
        <v>68100</v>
      </c>
      <c r="R3008" t="s">
        <v>68101</v>
      </c>
      <c r="S3008" t="s">
        <v>68102</v>
      </c>
      <c r="T3008" t="s">
        <v>68103</v>
      </c>
      <c r="U3008" t="s">
        <v>68104</v>
      </c>
      <c r="V3008" t="s">
        <v>68105</v>
      </c>
      <c r="W3008" t="s">
        <v>68106</v>
      </c>
      <c r="X3008" t="s">
        <v>68107</v>
      </c>
      <c r="Y3008" t="s">
        <v>68108</v>
      </c>
    </row>
    <row r="3009" spans="1:25" x14ac:dyDescent="0.3">
      <c r="A3009">
        <v>150400</v>
      </c>
      <c r="B3009" t="s">
        <v>68109</v>
      </c>
      <c r="C3009" t="s">
        <v>68110</v>
      </c>
      <c r="D3009" t="s">
        <v>68111</v>
      </c>
      <c r="E3009" t="s">
        <v>68112</v>
      </c>
      <c r="F3009" t="s">
        <v>68113</v>
      </c>
      <c r="G3009" t="s">
        <v>68114</v>
      </c>
      <c r="H3009" t="s">
        <v>68115</v>
      </c>
      <c r="I3009" t="s">
        <v>68116</v>
      </c>
      <c r="J3009" t="s">
        <v>68117</v>
      </c>
      <c r="K3009" t="s">
        <v>68118</v>
      </c>
      <c r="L3009" t="s">
        <v>68119</v>
      </c>
      <c r="M3009" t="s">
        <v>68120</v>
      </c>
      <c r="N3009" t="s">
        <v>68121</v>
      </c>
      <c r="O3009">
        <f>-521.678965243578 -11.7794917288293 -609.757037539251</f>
        <v>-1143.2154945116581</v>
      </c>
      <c r="P3009" t="s">
        <v>68122</v>
      </c>
      <c r="Q3009" t="s">
        <v>68123</v>
      </c>
      <c r="R3009" t="s">
        <v>68124</v>
      </c>
      <c r="S3009" t="s">
        <v>68125</v>
      </c>
      <c r="T3009" t="s">
        <v>68126</v>
      </c>
      <c r="U3009" t="s">
        <v>68127</v>
      </c>
      <c r="V3009" t="s">
        <v>68128</v>
      </c>
      <c r="W3009" t="s">
        <v>68129</v>
      </c>
      <c r="X3009" t="s">
        <v>68130</v>
      </c>
      <c r="Y3009" t="s">
        <v>68131</v>
      </c>
    </row>
    <row r="3010" spans="1:25" x14ac:dyDescent="0.3">
      <c r="A3010">
        <v>150450</v>
      </c>
      <c r="B3010" t="s">
        <v>68132</v>
      </c>
      <c r="C3010" t="s">
        <v>68133</v>
      </c>
      <c r="D3010" t="s">
        <v>68134</v>
      </c>
      <c r="E3010" t="s">
        <v>68135</v>
      </c>
      <c r="F3010" t="s">
        <v>68136</v>
      </c>
      <c r="G3010" t="s">
        <v>68137</v>
      </c>
      <c r="H3010" t="s">
        <v>68138</v>
      </c>
      <c r="I3010" t="s">
        <v>68139</v>
      </c>
      <c r="J3010" t="s">
        <v>68140</v>
      </c>
      <c r="K3010" t="s">
        <v>68141</v>
      </c>
      <c r="L3010" t="s">
        <v>68142</v>
      </c>
      <c r="M3010" t="s">
        <v>68143</v>
      </c>
      <c r="N3010" t="s">
        <v>68144</v>
      </c>
      <c r="O3010">
        <f>-520.382646208958 -11.8815553477173 -609.69843217906</f>
        <v>-1141.9626337357354</v>
      </c>
      <c r="P3010" t="s">
        <v>68145</v>
      </c>
      <c r="Q3010" t="s">
        <v>68146</v>
      </c>
      <c r="R3010" t="s">
        <v>68147</v>
      </c>
      <c r="S3010" t="s">
        <v>68148</v>
      </c>
      <c r="T3010" t="s">
        <v>68149</v>
      </c>
      <c r="U3010" t="s">
        <v>68150</v>
      </c>
      <c r="V3010" t="s">
        <v>68151</v>
      </c>
      <c r="W3010" t="s">
        <v>68152</v>
      </c>
      <c r="X3010" t="s">
        <v>68153</v>
      </c>
      <c r="Y3010" t="s">
        <v>68154</v>
      </c>
    </row>
    <row r="3011" spans="1:25" x14ac:dyDescent="0.3">
      <c r="A3011">
        <v>150500</v>
      </c>
      <c r="B3011" t="s">
        <v>68155</v>
      </c>
      <c r="C3011" t="s">
        <v>68156</v>
      </c>
      <c r="D3011" t="s">
        <v>68157</v>
      </c>
      <c r="E3011" t="s">
        <v>68158</v>
      </c>
      <c r="F3011" t="s">
        <v>68159</v>
      </c>
      <c r="G3011" t="s">
        <v>68160</v>
      </c>
      <c r="H3011" t="s">
        <v>68161</v>
      </c>
      <c r="I3011" t="s">
        <v>68162</v>
      </c>
      <c r="J3011" t="s">
        <v>68163</v>
      </c>
      <c r="K3011" t="s">
        <v>68164</v>
      </c>
      <c r="L3011" t="s">
        <v>68165</v>
      </c>
      <c r="M3011" t="s">
        <v>68166</v>
      </c>
      <c r="N3011" t="s">
        <v>68167</v>
      </c>
      <c r="O3011">
        <f>-520.09227129721 -11.9199009462618 -609.719738432196</f>
        <v>-1141.7319106756677</v>
      </c>
      <c r="P3011" t="s">
        <v>68168</v>
      </c>
      <c r="Q3011" t="s">
        <v>68169</v>
      </c>
      <c r="R3011" t="s">
        <v>68170</v>
      </c>
      <c r="S3011" t="s">
        <v>68171</v>
      </c>
      <c r="T3011" t="s">
        <v>68172</v>
      </c>
      <c r="U3011" t="s">
        <v>68173</v>
      </c>
      <c r="V3011" t="s">
        <v>68174</v>
      </c>
      <c r="W3011" t="s">
        <v>68175</v>
      </c>
      <c r="X3011" t="s">
        <v>68176</v>
      </c>
      <c r="Y3011" t="s">
        <v>68177</v>
      </c>
    </row>
    <row r="3012" spans="1:25" x14ac:dyDescent="0.3">
      <c r="A3012">
        <v>150550</v>
      </c>
      <c r="B3012" t="s">
        <v>68178</v>
      </c>
      <c r="C3012" t="s">
        <v>68179</v>
      </c>
      <c r="D3012" t="s">
        <v>68180</v>
      </c>
      <c r="E3012" t="s">
        <v>68181</v>
      </c>
      <c r="F3012" t="s">
        <v>68182</v>
      </c>
      <c r="G3012" t="s">
        <v>68183</v>
      </c>
      <c r="H3012" t="s">
        <v>68184</v>
      </c>
      <c r="I3012" t="s">
        <v>68185</v>
      </c>
      <c r="J3012" t="s">
        <v>68186</v>
      </c>
      <c r="K3012" t="s">
        <v>68187</v>
      </c>
      <c r="L3012" t="s">
        <v>68188</v>
      </c>
      <c r="M3012" t="s">
        <v>68189</v>
      </c>
      <c r="N3012" t="s">
        <v>68190</v>
      </c>
      <c r="O3012">
        <f>-519.727160793531 -11.6636711159381 -609.960265875009</f>
        <v>-1141.351097784478</v>
      </c>
      <c r="P3012" t="s">
        <v>68191</v>
      </c>
      <c r="Q3012" t="s">
        <v>68192</v>
      </c>
      <c r="R3012" t="s">
        <v>68193</v>
      </c>
      <c r="S3012" t="s">
        <v>68194</v>
      </c>
      <c r="T3012" t="s">
        <v>68195</v>
      </c>
      <c r="U3012" t="s">
        <v>68196</v>
      </c>
      <c r="V3012" t="s">
        <v>68197</v>
      </c>
      <c r="W3012" t="s">
        <v>68198</v>
      </c>
      <c r="X3012" t="s">
        <v>68199</v>
      </c>
      <c r="Y3012" t="s">
        <v>68200</v>
      </c>
    </row>
    <row r="3013" spans="1:25" x14ac:dyDescent="0.3">
      <c r="A3013">
        <v>150600</v>
      </c>
      <c r="B3013" t="s">
        <v>68201</v>
      </c>
      <c r="C3013" t="s">
        <v>68202</v>
      </c>
      <c r="D3013" t="s">
        <v>68203</v>
      </c>
      <c r="E3013" t="s">
        <v>68204</v>
      </c>
      <c r="F3013" t="s">
        <v>68205</v>
      </c>
      <c r="G3013" t="s">
        <v>68206</v>
      </c>
      <c r="H3013" t="s">
        <v>68207</v>
      </c>
      <c r="I3013" t="s">
        <v>68208</v>
      </c>
      <c r="J3013" t="s">
        <v>68209</v>
      </c>
      <c r="K3013" t="s">
        <v>68210</v>
      </c>
      <c r="L3013" t="s">
        <v>68211</v>
      </c>
      <c r="M3013" t="s">
        <v>68212</v>
      </c>
      <c r="N3013" t="s">
        <v>68213</v>
      </c>
      <c r="O3013">
        <f>-519.71740486649 -11.4997646849233 -610.125276313062</f>
        <v>-1141.3424458644754</v>
      </c>
      <c r="P3013" t="s">
        <v>68214</v>
      </c>
      <c r="Q3013" t="s">
        <v>68215</v>
      </c>
      <c r="R3013" t="s">
        <v>68216</v>
      </c>
      <c r="S3013" t="s">
        <v>68217</v>
      </c>
      <c r="T3013" t="s">
        <v>68218</v>
      </c>
      <c r="U3013" t="s">
        <v>68219</v>
      </c>
      <c r="V3013" t="s">
        <v>68220</v>
      </c>
      <c r="W3013" t="s">
        <v>68221</v>
      </c>
      <c r="X3013" t="s">
        <v>68222</v>
      </c>
      <c r="Y3013" t="s">
        <v>68223</v>
      </c>
    </row>
    <row r="3014" spans="1:25" x14ac:dyDescent="0.3">
      <c r="A3014">
        <v>150650</v>
      </c>
      <c r="B3014" t="s">
        <v>68224</v>
      </c>
      <c r="C3014" t="s">
        <v>68225</v>
      </c>
      <c r="D3014" t="s">
        <v>68226</v>
      </c>
      <c r="E3014" t="s">
        <v>68227</v>
      </c>
      <c r="F3014" t="s">
        <v>68228</v>
      </c>
      <c r="G3014" t="s">
        <v>68229</v>
      </c>
      <c r="H3014" t="s">
        <v>68230</v>
      </c>
      <c r="I3014" t="s">
        <v>68231</v>
      </c>
      <c r="J3014" t="s">
        <v>68232</v>
      </c>
      <c r="K3014" t="s">
        <v>68233</v>
      </c>
      <c r="L3014" t="s">
        <v>68234</v>
      </c>
      <c r="M3014" t="s">
        <v>68235</v>
      </c>
      <c r="N3014" t="s">
        <v>68236</v>
      </c>
      <c r="O3014">
        <f>-520.251970168335 -11.3516158083908 -610.423608590286</f>
        <v>-1142.0271945670117</v>
      </c>
      <c r="P3014" t="s">
        <v>68237</v>
      </c>
      <c r="Q3014" t="s">
        <v>68238</v>
      </c>
      <c r="R3014" t="s">
        <v>68239</v>
      </c>
      <c r="S3014" t="s">
        <v>68240</v>
      </c>
      <c r="T3014" t="s">
        <v>68241</v>
      </c>
      <c r="U3014" t="s">
        <v>68242</v>
      </c>
      <c r="V3014" t="s">
        <v>68243</v>
      </c>
      <c r="W3014" t="s">
        <v>68244</v>
      </c>
      <c r="X3014" t="s">
        <v>68245</v>
      </c>
      <c r="Y3014" t="s">
        <v>68246</v>
      </c>
    </row>
    <row r="3015" spans="1:25" x14ac:dyDescent="0.3">
      <c r="A3015">
        <v>150700</v>
      </c>
      <c r="B3015" t="s">
        <v>68247</v>
      </c>
      <c r="C3015" t="s">
        <v>68248</v>
      </c>
      <c r="D3015" t="s">
        <v>68249</v>
      </c>
      <c r="E3015" t="s">
        <v>68250</v>
      </c>
      <c r="F3015" t="s">
        <v>68251</v>
      </c>
      <c r="G3015" t="s">
        <v>68252</v>
      </c>
      <c r="H3015" t="s">
        <v>68253</v>
      </c>
      <c r="I3015" t="s">
        <v>68254</v>
      </c>
      <c r="J3015" t="s">
        <v>68255</v>
      </c>
      <c r="K3015" t="s">
        <v>68256</v>
      </c>
      <c r="L3015" t="s">
        <v>68257</v>
      </c>
      <c r="M3015" t="s">
        <v>68258</v>
      </c>
      <c r="N3015" t="s">
        <v>68259</v>
      </c>
      <c r="O3015">
        <f>-520.418611726078 -11.3194266307837 -610.552726442637</f>
        <v>-1142.2907647994987</v>
      </c>
      <c r="P3015" t="s">
        <v>68260</v>
      </c>
      <c r="Q3015" t="s">
        <v>68261</v>
      </c>
      <c r="R3015" t="s">
        <v>68262</v>
      </c>
      <c r="S3015" t="s">
        <v>68263</v>
      </c>
      <c r="T3015" t="s">
        <v>68264</v>
      </c>
      <c r="U3015" t="s">
        <v>68265</v>
      </c>
      <c r="V3015" t="s">
        <v>68266</v>
      </c>
      <c r="W3015" t="s">
        <v>68267</v>
      </c>
      <c r="X3015" t="s">
        <v>68268</v>
      </c>
      <c r="Y3015" t="s">
        <v>68269</v>
      </c>
    </row>
    <row r="3016" spans="1:25" x14ac:dyDescent="0.3">
      <c r="A3016">
        <v>150750</v>
      </c>
      <c r="B3016" t="s">
        <v>68270</v>
      </c>
      <c r="C3016" t="s">
        <v>68271</v>
      </c>
      <c r="D3016" t="s">
        <v>68272</v>
      </c>
      <c r="E3016" t="s">
        <v>68273</v>
      </c>
      <c r="F3016" t="s">
        <v>68274</v>
      </c>
      <c r="G3016" t="s">
        <v>68275</v>
      </c>
      <c r="H3016" t="s">
        <v>68276</v>
      </c>
      <c r="I3016" t="s">
        <v>68277</v>
      </c>
      <c r="J3016" t="s">
        <v>68278</v>
      </c>
      <c r="K3016" t="s">
        <v>68279</v>
      </c>
      <c r="L3016" t="s">
        <v>68280</v>
      </c>
      <c r="M3016" t="s">
        <v>68281</v>
      </c>
      <c r="N3016" t="s">
        <v>68282</v>
      </c>
      <c r="O3016">
        <f>-520.292690585415 -11.0929612167126 -610.792844263468</f>
        <v>-1142.1784960655957</v>
      </c>
      <c r="P3016" t="s">
        <v>68283</v>
      </c>
      <c r="Q3016" t="s">
        <v>68284</v>
      </c>
      <c r="R3016" t="s">
        <v>68285</v>
      </c>
      <c r="S3016" t="s">
        <v>68286</v>
      </c>
      <c r="T3016" t="s">
        <v>68287</v>
      </c>
      <c r="U3016" t="s">
        <v>68288</v>
      </c>
      <c r="V3016" t="s">
        <v>68289</v>
      </c>
      <c r="W3016" t="s">
        <v>68290</v>
      </c>
      <c r="X3016" t="s">
        <v>68291</v>
      </c>
      <c r="Y3016" t="s">
        <v>68292</v>
      </c>
    </row>
    <row r="3017" spans="1:25" x14ac:dyDescent="0.3">
      <c r="A3017">
        <v>150800</v>
      </c>
      <c r="B3017" t="s">
        <v>68293</v>
      </c>
      <c r="C3017" t="s">
        <v>68294</v>
      </c>
      <c r="D3017" t="s">
        <v>68295</v>
      </c>
      <c r="E3017" t="s">
        <v>68296</v>
      </c>
      <c r="F3017" t="s">
        <v>68297</v>
      </c>
      <c r="G3017" t="s">
        <v>68298</v>
      </c>
      <c r="H3017" t="s">
        <v>68299</v>
      </c>
      <c r="I3017" t="s">
        <v>68300</v>
      </c>
      <c r="J3017" t="s">
        <v>68301</v>
      </c>
      <c r="K3017" t="s">
        <v>68302</v>
      </c>
      <c r="L3017" t="s">
        <v>68303</v>
      </c>
      <c r="M3017" t="s">
        <v>68304</v>
      </c>
      <c r="N3017" t="s">
        <v>68305</v>
      </c>
      <c r="O3017">
        <f>-520.302837452495 -11.1517116018599 -610.834551972785</f>
        <v>-1142.2891010271401</v>
      </c>
      <c r="P3017" t="s">
        <v>68306</v>
      </c>
      <c r="Q3017" t="s">
        <v>68307</v>
      </c>
      <c r="R3017" t="s">
        <v>68308</v>
      </c>
      <c r="S3017" t="s">
        <v>68309</v>
      </c>
      <c r="T3017" t="s">
        <v>68310</v>
      </c>
      <c r="U3017" t="s">
        <v>68311</v>
      </c>
      <c r="V3017" t="s">
        <v>68312</v>
      </c>
      <c r="W3017" t="s">
        <v>68313</v>
      </c>
      <c r="X3017" t="s">
        <v>68314</v>
      </c>
      <c r="Y3017" t="s">
        <v>68315</v>
      </c>
    </row>
    <row r="3018" spans="1:25" x14ac:dyDescent="0.3">
      <c r="A3018">
        <v>150850</v>
      </c>
      <c r="B3018" t="s">
        <v>68316</v>
      </c>
      <c r="C3018" t="s">
        <v>68317</v>
      </c>
      <c r="D3018" t="s">
        <v>68318</v>
      </c>
      <c r="E3018" t="s">
        <v>68319</v>
      </c>
      <c r="F3018" t="s">
        <v>68320</v>
      </c>
      <c r="G3018" t="s">
        <v>68321</v>
      </c>
      <c r="H3018" t="s">
        <v>68322</v>
      </c>
      <c r="I3018" t="s">
        <v>68323</v>
      </c>
      <c r="J3018" t="s">
        <v>68324</v>
      </c>
      <c r="K3018" t="s">
        <v>68325</v>
      </c>
      <c r="L3018" t="s">
        <v>68326</v>
      </c>
      <c r="M3018" t="s">
        <v>68327</v>
      </c>
      <c r="N3018" t="s">
        <v>68328</v>
      </c>
      <c r="O3018">
        <f>-520.335550876185 -11.2617486089428 -610.87030933395</f>
        <v>-1142.4676088190777</v>
      </c>
      <c r="P3018" t="s">
        <v>68329</v>
      </c>
      <c r="Q3018" t="s">
        <v>68330</v>
      </c>
      <c r="R3018" t="s">
        <v>68331</v>
      </c>
      <c r="S3018" t="s">
        <v>68332</v>
      </c>
      <c r="T3018" t="s">
        <v>68333</v>
      </c>
      <c r="U3018" t="s">
        <v>68334</v>
      </c>
      <c r="V3018" t="s">
        <v>68335</v>
      </c>
      <c r="W3018" t="s">
        <v>68336</v>
      </c>
      <c r="X3018" t="s">
        <v>68337</v>
      </c>
      <c r="Y3018" t="s">
        <v>68338</v>
      </c>
    </row>
    <row r="3019" spans="1:25" x14ac:dyDescent="0.3">
      <c r="A3019">
        <v>150900</v>
      </c>
      <c r="B3019" t="s">
        <v>68339</v>
      </c>
      <c r="C3019" t="s">
        <v>68340</v>
      </c>
      <c r="D3019" t="s">
        <v>68341</v>
      </c>
      <c r="E3019" t="s">
        <v>68342</v>
      </c>
      <c r="F3019" t="s">
        <v>68343</v>
      </c>
      <c r="G3019" t="s">
        <v>68344</v>
      </c>
      <c r="H3019" t="s">
        <v>68345</v>
      </c>
      <c r="I3019" t="s">
        <v>68346</v>
      </c>
      <c r="J3019" t="s">
        <v>68347</v>
      </c>
      <c r="K3019" t="s">
        <v>68348</v>
      </c>
      <c r="L3019" t="s">
        <v>68349</v>
      </c>
      <c r="M3019" t="s">
        <v>68350</v>
      </c>
      <c r="N3019" t="s">
        <v>68351</v>
      </c>
      <c r="O3019">
        <f>-520.347182939685 -11.3895857890473 -610.888896882847</f>
        <v>-1142.6256656115793</v>
      </c>
      <c r="P3019" t="s">
        <v>68352</v>
      </c>
      <c r="Q3019" t="s">
        <v>68353</v>
      </c>
      <c r="R3019" t="s">
        <v>68354</v>
      </c>
      <c r="S3019" t="s">
        <v>68355</v>
      </c>
      <c r="T3019" t="s">
        <v>68356</v>
      </c>
      <c r="U3019" t="s">
        <v>68357</v>
      </c>
      <c r="V3019" t="s">
        <v>68358</v>
      </c>
      <c r="W3019" t="s">
        <v>68359</v>
      </c>
      <c r="X3019" t="s">
        <v>68360</v>
      </c>
      <c r="Y3019" t="s">
        <v>68361</v>
      </c>
    </row>
    <row r="3020" spans="1:25" x14ac:dyDescent="0.3">
      <c r="A3020">
        <v>150950</v>
      </c>
      <c r="B3020" t="s">
        <v>68362</v>
      </c>
      <c r="C3020" t="s">
        <v>68363</v>
      </c>
      <c r="D3020" t="s">
        <v>68364</v>
      </c>
      <c r="E3020" t="s">
        <v>68365</v>
      </c>
      <c r="F3020" t="s">
        <v>68366</v>
      </c>
      <c r="G3020" t="s">
        <v>68367</v>
      </c>
      <c r="H3020" t="s">
        <v>68368</v>
      </c>
      <c r="I3020" t="s">
        <v>68369</v>
      </c>
      <c r="J3020" t="s">
        <v>68370</v>
      </c>
      <c r="K3020" t="s">
        <v>68371</v>
      </c>
      <c r="L3020" t="s">
        <v>68372</v>
      </c>
      <c r="M3020" t="s">
        <v>68373</v>
      </c>
      <c r="N3020" t="s">
        <v>68374</v>
      </c>
      <c r="O3020">
        <f>-520.617527846594 -11.7140155851725 -610.865054712893</f>
        <v>-1143.1965981446597</v>
      </c>
      <c r="P3020" t="s">
        <v>68375</v>
      </c>
      <c r="Q3020" t="s">
        <v>68376</v>
      </c>
      <c r="R3020" t="s">
        <v>68377</v>
      </c>
      <c r="S3020" t="s">
        <v>68378</v>
      </c>
      <c r="T3020" t="s">
        <v>68379</v>
      </c>
      <c r="U3020" t="s">
        <v>68380</v>
      </c>
      <c r="V3020" t="s">
        <v>68381</v>
      </c>
      <c r="W3020" t="s">
        <v>68382</v>
      </c>
      <c r="X3020" t="s">
        <v>68383</v>
      </c>
      <c r="Y3020" t="s">
        <v>68384</v>
      </c>
    </row>
    <row r="3021" spans="1:25" x14ac:dyDescent="0.3">
      <c r="A3021">
        <v>151000</v>
      </c>
      <c r="B3021" t="s">
        <v>68385</v>
      </c>
      <c r="C3021" t="s">
        <v>68386</v>
      </c>
      <c r="D3021" t="s">
        <v>68387</v>
      </c>
      <c r="E3021" t="s">
        <v>68388</v>
      </c>
      <c r="F3021" t="s">
        <v>68389</v>
      </c>
      <c r="G3021" t="s">
        <v>68390</v>
      </c>
      <c r="H3021" t="s">
        <v>68391</v>
      </c>
      <c r="I3021" t="s">
        <v>68392</v>
      </c>
      <c r="J3021" t="s">
        <v>68393</v>
      </c>
      <c r="K3021" t="s">
        <v>68394</v>
      </c>
      <c r="L3021" t="s">
        <v>68395</v>
      </c>
      <c r="M3021" t="s">
        <v>68396</v>
      </c>
      <c r="N3021" t="s">
        <v>68397</v>
      </c>
      <c r="O3021">
        <f>-521.010575709218 -11.9403319631608 -610.838098351065</f>
        <v>-1143.7890060234438</v>
      </c>
      <c r="P3021" t="s">
        <v>68398</v>
      </c>
      <c r="Q3021" t="s">
        <v>68399</v>
      </c>
      <c r="R3021" t="s">
        <v>68400</v>
      </c>
      <c r="S3021" t="s">
        <v>68401</v>
      </c>
      <c r="T3021" t="s">
        <v>68402</v>
      </c>
      <c r="U3021" t="s">
        <v>68403</v>
      </c>
      <c r="V3021" t="s">
        <v>68404</v>
      </c>
      <c r="W3021" t="s">
        <v>68405</v>
      </c>
      <c r="X3021" t="s">
        <v>68406</v>
      </c>
      <c r="Y3021" t="s">
        <v>68407</v>
      </c>
    </row>
    <row r="3022" spans="1:25" x14ac:dyDescent="0.3">
      <c r="A3022">
        <v>151050</v>
      </c>
      <c r="B3022" t="s">
        <v>68408</v>
      </c>
      <c r="C3022" t="s">
        <v>68409</v>
      </c>
      <c r="D3022" t="s">
        <v>68410</v>
      </c>
      <c r="E3022" t="s">
        <v>68411</v>
      </c>
      <c r="F3022" t="s">
        <v>68412</v>
      </c>
      <c r="G3022" t="s">
        <v>68413</v>
      </c>
      <c r="H3022" t="s">
        <v>68414</v>
      </c>
      <c r="I3022" t="s">
        <v>68415</v>
      </c>
      <c r="J3022" t="s">
        <v>68416</v>
      </c>
      <c r="K3022" t="s">
        <v>68417</v>
      </c>
      <c r="L3022" t="s">
        <v>68418</v>
      </c>
      <c r="M3022" t="s">
        <v>68419</v>
      </c>
      <c r="N3022" t="s">
        <v>68420</v>
      </c>
      <c r="O3022">
        <f>-521.9792959655 -12.3277824260053 -610.937620118149</f>
        <v>-1145.2446985096544</v>
      </c>
      <c r="P3022" t="s">
        <v>68421</v>
      </c>
      <c r="Q3022" t="s">
        <v>68422</v>
      </c>
      <c r="R3022" t="s">
        <v>68423</v>
      </c>
      <c r="S3022" t="s">
        <v>68424</v>
      </c>
      <c r="T3022" t="s">
        <v>68425</v>
      </c>
      <c r="U3022" t="s">
        <v>68426</v>
      </c>
      <c r="V3022" t="s">
        <v>68427</v>
      </c>
      <c r="W3022" t="s">
        <v>68428</v>
      </c>
      <c r="X3022" t="s">
        <v>68429</v>
      </c>
      <c r="Y3022" t="s">
        <v>68430</v>
      </c>
    </row>
    <row r="3023" spans="1:25" x14ac:dyDescent="0.3">
      <c r="A3023">
        <v>151100</v>
      </c>
      <c r="B3023" t="s">
        <v>68431</v>
      </c>
      <c r="C3023" t="s">
        <v>68432</v>
      </c>
      <c r="D3023" t="s">
        <v>68433</v>
      </c>
      <c r="E3023" t="s">
        <v>68434</v>
      </c>
      <c r="F3023" t="s">
        <v>68435</v>
      </c>
      <c r="G3023" t="s">
        <v>68436</v>
      </c>
      <c r="H3023" t="s">
        <v>68437</v>
      </c>
      <c r="I3023" t="s">
        <v>68438</v>
      </c>
      <c r="J3023" t="s">
        <v>68439</v>
      </c>
      <c r="K3023" t="s">
        <v>68440</v>
      </c>
      <c r="L3023" t="s">
        <v>68441</v>
      </c>
      <c r="M3023" t="s">
        <v>68442</v>
      </c>
      <c r="N3023" t="s">
        <v>68443</v>
      </c>
      <c r="O3023">
        <f>-522.501486082994 -12.4891587557142 -611.051543759857</f>
        <v>-1146.0421885985652</v>
      </c>
      <c r="P3023" t="s">
        <v>68444</v>
      </c>
      <c r="Q3023" t="s">
        <v>68445</v>
      </c>
      <c r="R3023" t="s">
        <v>68446</v>
      </c>
      <c r="S3023" t="s">
        <v>68447</v>
      </c>
      <c r="T3023" t="s">
        <v>68448</v>
      </c>
      <c r="U3023" t="s">
        <v>68449</v>
      </c>
      <c r="V3023" t="s">
        <v>68450</v>
      </c>
      <c r="W3023" t="s">
        <v>68451</v>
      </c>
      <c r="X3023" t="s">
        <v>68452</v>
      </c>
      <c r="Y3023" t="s">
        <v>68453</v>
      </c>
    </row>
    <row r="3024" spans="1:25" x14ac:dyDescent="0.3">
      <c r="A3024">
        <v>151150</v>
      </c>
      <c r="B3024" t="s">
        <v>68454</v>
      </c>
      <c r="C3024" t="s">
        <v>68455</v>
      </c>
      <c r="D3024" t="s">
        <v>68456</v>
      </c>
      <c r="E3024" t="s">
        <v>68457</v>
      </c>
      <c r="F3024" t="s">
        <v>68458</v>
      </c>
      <c r="G3024" t="s">
        <v>68459</v>
      </c>
      <c r="H3024" t="s">
        <v>68460</v>
      </c>
      <c r="I3024" t="s">
        <v>68461</v>
      </c>
      <c r="J3024" t="s">
        <v>68462</v>
      </c>
      <c r="K3024" t="s">
        <v>68463</v>
      </c>
      <c r="L3024" t="s">
        <v>68464</v>
      </c>
      <c r="M3024" t="s">
        <v>68465</v>
      </c>
      <c r="N3024" t="s">
        <v>68466</v>
      </c>
      <c r="O3024">
        <f>-522.992732858283 -12.600317036736 -611.194410064699</f>
        <v>-1146.787459959718</v>
      </c>
      <c r="P3024" t="s">
        <v>68467</v>
      </c>
      <c r="Q3024" t="s">
        <v>68468</v>
      </c>
      <c r="R3024" t="s">
        <v>68469</v>
      </c>
      <c r="S3024" t="s">
        <v>68470</v>
      </c>
      <c r="T3024" t="s">
        <v>68471</v>
      </c>
      <c r="U3024" t="s">
        <v>68472</v>
      </c>
      <c r="V3024" t="s">
        <v>68473</v>
      </c>
      <c r="W3024" t="s">
        <v>68474</v>
      </c>
      <c r="X3024" t="s">
        <v>68475</v>
      </c>
      <c r="Y3024" t="s">
        <v>68476</v>
      </c>
    </row>
    <row r="3025" spans="1:25" x14ac:dyDescent="0.3">
      <c r="A3025">
        <v>151200</v>
      </c>
      <c r="B3025" t="s">
        <v>68477</v>
      </c>
      <c r="C3025" t="s">
        <v>68478</v>
      </c>
      <c r="D3025" t="s">
        <v>68479</v>
      </c>
      <c r="E3025" t="s">
        <v>68480</v>
      </c>
      <c r="F3025" t="s">
        <v>68481</v>
      </c>
      <c r="G3025" t="s">
        <v>68482</v>
      </c>
      <c r="H3025" t="s">
        <v>68483</v>
      </c>
      <c r="I3025" t="s">
        <v>68484</v>
      </c>
      <c r="J3025" t="s">
        <v>68485</v>
      </c>
      <c r="K3025" t="s">
        <v>68486</v>
      </c>
      <c r="L3025" t="s">
        <v>68487</v>
      </c>
      <c r="M3025" t="s">
        <v>68488</v>
      </c>
      <c r="N3025" t="s">
        <v>68489</v>
      </c>
      <c r="O3025">
        <f>-523.492496505622 -13.0421534547691 -611.344301011715</f>
        <v>-1147.8789509721059</v>
      </c>
      <c r="P3025" t="s">
        <v>68490</v>
      </c>
      <c r="Q3025" t="s">
        <v>68491</v>
      </c>
      <c r="R3025" t="s">
        <v>68492</v>
      </c>
      <c r="S3025" t="s">
        <v>68493</v>
      </c>
      <c r="T3025" t="s">
        <v>68494</v>
      </c>
      <c r="U3025" t="s">
        <v>68495</v>
      </c>
      <c r="V3025" t="s">
        <v>68496</v>
      </c>
      <c r="W3025" t="s">
        <v>68497</v>
      </c>
      <c r="X3025" t="s">
        <v>68498</v>
      </c>
      <c r="Y3025" t="s">
        <v>68499</v>
      </c>
    </row>
    <row r="3026" spans="1:25" x14ac:dyDescent="0.3">
      <c r="A3026">
        <v>151250</v>
      </c>
      <c r="B3026" t="s">
        <v>68500</v>
      </c>
      <c r="C3026" t="s">
        <v>68501</v>
      </c>
      <c r="D3026" t="s">
        <v>68502</v>
      </c>
      <c r="E3026" t="s">
        <v>68503</v>
      </c>
      <c r="F3026" t="s">
        <v>68504</v>
      </c>
      <c r="G3026" t="s">
        <v>68505</v>
      </c>
      <c r="H3026" t="s">
        <v>68506</v>
      </c>
      <c r="I3026" t="s">
        <v>68507</v>
      </c>
      <c r="J3026" t="s">
        <v>68508</v>
      </c>
      <c r="K3026" t="s">
        <v>68509</v>
      </c>
      <c r="L3026" t="s">
        <v>68510</v>
      </c>
      <c r="M3026" t="s">
        <v>68511</v>
      </c>
      <c r="N3026" t="s">
        <v>68512</v>
      </c>
      <c r="O3026">
        <f>-524.164134864314 -13.3884969695655 -611.564192661722</f>
        <v>-1149.1168244956016</v>
      </c>
      <c r="P3026" t="s">
        <v>68513</v>
      </c>
      <c r="Q3026" t="s">
        <v>68514</v>
      </c>
      <c r="R3026" t="s">
        <v>68515</v>
      </c>
      <c r="S3026" t="s">
        <v>68516</v>
      </c>
      <c r="T3026" t="s">
        <v>68517</v>
      </c>
      <c r="U3026" t="s">
        <v>68518</v>
      </c>
      <c r="V3026" t="s">
        <v>68519</v>
      </c>
      <c r="W3026" t="s">
        <v>68520</v>
      </c>
      <c r="X3026" t="s">
        <v>68521</v>
      </c>
      <c r="Y3026" t="s">
        <v>68522</v>
      </c>
    </row>
    <row r="3027" spans="1:25" x14ac:dyDescent="0.3">
      <c r="A3027">
        <v>151300</v>
      </c>
      <c r="B3027" t="s">
        <v>68523</v>
      </c>
      <c r="C3027" t="s">
        <v>68524</v>
      </c>
      <c r="D3027" t="s">
        <v>68525</v>
      </c>
      <c r="E3027" t="s">
        <v>68526</v>
      </c>
      <c r="F3027" t="s">
        <v>68527</v>
      </c>
      <c r="G3027" t="s">
        <v>68528</v>
      </c>
      <c r="H3027" t="s">
        <v>68529</v>
      </c>
      <c r="I3027" t="s">
        <v>68530</v>
      </c>
      <c r="J3027" t="s">
        <v>68531</v>
      </c>
      <c r="K3027" t="s">
        <v>68532</v>
      </c>
      <c r="L3027" t="s">
        <v>68533</v>
      </c>
      <c r="M3027" t="s">
        <v>68534</v>
      </c>
      <c r="N3027" t="s">
        <v>68535</v>
      </c>
      <c r="O3027">
        <f>-524.24228440941 -13.4089040615884 -611.774536406595</f>
        <v>-1149.4257248775934</v>
      </c>
      <c r="P3027" t="s">
        <v>68536</v>
      </c>
      <c r="Q3027" t="s">
        <v>68537</v>
      </c>
      <c r="R3027" t="s">
        <v>68538</v>
      </c>
      <c r="S3027" t="s">
        <v>68539</v>
      </c>
      <c r="T3027" t="s">
        <v>68540</v>
      </c>
      <c r="U3027" t="s">
        <v>68541</v>
      </c>
      <c r="V3027" t="s">
        <v>68542</v>
      </c>
      <c r="W3027" t="s">
        <v>68543</v>
      </c>
      <c r="X3027" t="s">
        <v>68544</v>
      </c>
      <c r="Y3027" t="s">
        <v>68545</v>
      </c>
    </row>
    <row r="3028" spans="1:25" x14ac:dyDescent="0.3">
      <c r="A3028">
        <v>151350</v>
      </c>
      <c r="B3028" t="s">
        <v>68546</v>
      </c>
      <c r="C3028" t="s">
        <v>68547</v>
      </c>
      <c r="D3028" t="s">
        <v>68548</v>
      </c>
      <c r="E3028" t="s">
        <v>68549</v>
      </c>
      <c r="F3028" t="s">
        <v>68550</v>
      </c>
      <c r="G3028" t="s">
        <v>68551</v>
      </c>
      <c r="H3028" t="s">
        <v>68552</v>
      </c>
      <c r="I3028" t="s">
        <v>68553</v>
      </c>
      <c r="J3028" t="s">
        <v>68554</v>
      </c>
      <c r="K3028" t="s">
        <v>68555</v>
      </c>
      <c r="L3028" t="s">
        <v>68556</v>
      </c>
      <c r="M3028" t="s">
        <v>68557</v>
      </c>
      <c r="N3028" t="s">
        <v>68558</v>
      </c>
      <c r="O3028">
        <f>-524.320197541067 -13.4599624182538 -612.12415975546</f>
        <v>-1149.9043197147807</v>
      </c>
      <c r="P3028" t="s">
        <v>68559</v>
      </c>
      <c r="Q3028" t="s">
        <v>68560</v>
      </c>
      <c r="R3028" t="s">
        <v>68561</v>
      </c>
      <c r="S3028" t="s">
        <v>68562</v>
      </c>
      <c r="T3028" t="s">
        <v>68563</v>
      </c>
      <c r="U3028" t="s">
        <v>68564</v>
      </c>
      <c r="V3028" t="s">
        <v>68565</v>
      </c>
      <c r="W3028" t="s">
        <v>68566</v>
      </c>
      <c r="X3028" t="s">
        <v>68567</v>
      </c>
      <c r="Y3028" t="s">
        <v>68568</v>
      </c>
    </row>
    <row r="3029" spans="1:25" x14ac:dyDescent="0.3">
      <c r="A3029">
        <v>151400</v>
      </c>
      <c r="B3029" t="s">
        <v>68569</v>
      </c>
      <c r="C3029" t="s">
        <v>68570</v>
      </c>
      <c r="D3029" t="s">
        <v>68571</v>
      </c>
      <c r="E3029" t="s">
        <v>68572</v>
      </c>
      <c r="F3029" t="s">
        <v>68573</v>
      </c>
      <c r="G3029" t="s">
        <v>68574</v>
      </c>
      <c r="H3029" t="s">
        <v>68575</v>
      </c>
      <c r="I3029" t="s">
        <v>68576</v>
      </c>
      <c r="J3029" t="s">
        <v>68577</v>
      </c>
      <c r="K3029" t="s">
        <v>68578</v>
      </c>
      <c r="L3029" t="s">
        <v>68579</v>
      </c>
      <c r="M3029" t="s">
        <v>68580</v>
      </c>
      <c r="N3029" t="s">
        <v>68581</v>
      </c>
      <c r="O3029">
        <f>-524.486558729908 -13.5175587207825 -612.278464122444</f>
        <v>-1150.2825815731344</v>
      </c>
      <c r="P3029" t="s">
        <v>68582</v>
      </c>
      <c r="Q3029" t="s">
        <v>68583</v>
      </c>
      <c r="R3029" t="s">
        <v>68584</v>
      </c>
      <c r="S3029" t="s">
        <v>68585</v>
      </c>
      <c r="T3029" t="s">
        <v>68586</v>
      </c>
      <c r="U3029" t="s">
        <v>68587</v>
      </c>
      <c r="V3029" t="s">
        <v>68588</v>
      </c>
      <c r="W3029" t="s">
        <v>68589</v>
      </c>
      <c r="X3029" t="s">
        <v>68590</v>
      </c>
      <c r="Y3029" t="s">
        <v>68591</v>
      </c>
    </row>
    <row r="3030" spans="1:25" x14ac:dyDescent="0.3">
      <c r="A3030">
        <v>151450</v>
      </c>
      <c r="B3030" t="s">
        <v>68592</v>
      </c>
      <c r="C3030" t="s">
        <v>68593</v>
      </c>
      <c r="D3030" t="s">
        <v>68594</v>
      </c>
      <c r="E3030" t="s">
        <v>68595</v>
      </c>
      <c r="F3030" t="s">
        <v>68596</v>
      </c>
      <c r="G3030" t="s">
        <v>68597</v>
      </c>
      <c r="H3030" t="s">
        <v>68598</v>
      </c>
      <c r="I3030" t="s">
        <v>68599</v>
      </c>
      <c r="J3030" t="s">
        <v>68600</v>
      </c>
      <c r="K3030" t="s">
        <v>68601</v>
      </c>
      <c r="L3030" t="s">
        <v>68602</v>
      </c>
      <c r="M3030" t="s">
        <v>68603</v>
      </c>
      <c r="N3030" t="s">
        <v>68604</v>
      </c>
      <c r="O3030">
        <f>-524.734726891839 -13.513740255592 -612.425911068922</f>
        <v>-1150.674378216353</v>
      </c>
      <c r="P3030" t="s">
        <v>68605</v>
      </c>
      <c r="Q3030" t="s">
        <v>68606</v>
      </c>
      <c r="R3030" t="s">
        <v>68607</v>
      </c>
      <c r="S3030" t="s">
        <v>68608</v>
      </c>
      <c r="T3030" t="s">
        <v>68609</v>
      </c>
      <c r="U3030" t="s">
        <v>68610</v>
      </c>
      <c r="V3030" t="s">
        <v>68611</v>
      </c>
      <c r="W3030" t="s">
        <v>68612</v>
      </c>
      <c r="X3030" t="s">
        <v>68613</v>
      </c>
      <c r="Y3030" t="s">
        <v>68614</v>
      </c>
    </row>
    <row r="3031" spans="1:25" x14ac:dyDescent="0.3">
      <c r="A3031">
        <v>151500</v>
      </c>
      <c r="B3031" t="s">
        <v>68615</v>
      </c>
      <c r="C3031" t="s">
        <v>68616</v>
      </c>
      <c r="D3031" t="s">
        <v>68617</v>
      </c>
      <c r="E3031" t="s">
        <v>68618</v>
      </c>
      <c r="F3031" t="s">
        <v>68619</v>
      </c>
      <c r="G3031" t="s">
        <v>68620</v>
      </c>
      <c r="H3031" t="s">
        <v>68621</v>
      </c>
      <c r="I3031" t="s">
        <v>68622</v>
      </c>
      <c r="J3031" t="s">
        <v>68623</v>
      </c>
      <c r="K3031" t="s">
        <v>68624</v>
      </c>
      <c r="L3031" t="s">
        <v>68625</v>
      </c>
      <c r="M3031" t="s">
        <v>68626</v>
      </c>
      <c r="N3031" t="s">
        <v>68627</v>
      </c>
      <c r="O3031">
        <f>-525.361512797518 -13.4242080142487 -612.769562062239</f>
        <v>-1151.5552828740056</v>
      </c>
      <c r="P3031" t="s">
        <v>68628</v>
      </c>
      <c r="Q3031" t="s">
        <v>68629</v>
      </c>
      <c r="R3031" t="s">
        <v>68630</v>
      </c>
      <c r="S3031" t="s">
        <v>68631</v>
      </c>
      <c r="T3031" t="s">
        <v>68632</v>
      </c>
      <c r="U3031" t="s">
        <v>68633</v>
      </c>
      <c r="V3031" t="s">
        <v>68634</v>
      </c>
      <c r="W3031" t="s">
        <v>68635</v>
      </c>
      <c r="X3031" t="s">
        <v>68636</v>
      </c>
      <c r="Y3031" t="s">
        <v>68637</v>
      </c>
    </row>
    <row r="3032" spans="1:25" x14ac:dyDescent="0.3">
      <c r="A3032">
        <v>151550</v>
      </c>
      <c r="B3032" t="s">
        <v>68638</v>
      </c>
      <c r="C3032" t="s">
        <v>68639</v>
      </c>
      <c r="D3032" t="s">
        <v>68640</v>
      </c>
      <c r="E3032" t="s">
        <v>68641</v>
      </c>
      <c r="F3032" t="s">
        <v>68642</v>
      </c>
      <c r="G3032" t="s">
        <v>68643</v>
      </c>
      <c r="H3032" t="s">
        <v>68644</v>
      </c>
      <c r="I3032" t="s">
        <v>68645</v>
      </c>
      <c r="J3032" t="s">
        <v>68646</v>
      </c>
      <c r="K3032" t="s">
        <v>68647</v>
      </c>
      <c r="L3032" t="s">
        <v>68648</v>
      </c>
      <c r="M3032" t="s">
        <v>68649</v>
      </c>
      <c r="N3032" t="s">
        <v>68650</v>
      </c>
      <c r="O3032">
        <f>-526.169424777881 -13.240756978402 -613.111498268694</f>
        <v>-1152.5216800249771</v>
      </c>
      <c r="P3032" t="s">
        <v>68651</v>
      </c>
      <c r="Q3032" t="s">
        <v>68652</v>
      </c>
      <c r="R3032" t="s">
        <v>68653</v>
      </c>
      <c r="S3032" t="s">
        <v>68654</v>
      </c>
      <c r="T3032" t="s">
        <v>68655</v>
      </c>
      <c r="U3032" t="s">
        <v>68656</v>
      </c>
      <c r="V3032" t="s">
        <v>68657</v>
      </c>
      <c r="W3032" t="s">
        <v>68658</v>
      </c>
      <c r="X3032" t="s">
        <v>68659</v>
      </c>
      <c r="Y3032" t="s">
        <v>68660</v>
      </c>
    </row>
    <row r="3033" spans="1:25" x14ac:dyDescent="0.3">
      <c r="A3033">
        <v>151600</v>
      </c>
      <c r="B3033" t="s">
        <v>68661</v>
      </c>
      <c r="C3033" t="s">
        <v>68662</v>
      </c>
      <c r="D3033" t="s">
        <v>68663</v>
      </c>
      <c r="E3033" t="s">
        <v>68664</v>
      </c>
      <c r="F3033" t="s">
        <v>68665</v>
      </c>
      <c r="G3033" t="s">
        <v>68666</v>
      </c>
      <c r="H3033" t="s">
        <v>68667</v>
      </c>
      <c r="I3033" t="s">
        <v>68668</v>
      </c>
      <c r="J3033" t="s">
        <v>68669</v>
      </c>
      <c r="K3033" t="s">
        <v>68670</v>
      </c>
      <c r="L3033" t="s">
        <v>68671</v>
      </c>
      <c r="M3033" t="s">
        <v>68672</v>
      </c>
      <c r="N3033" t="s">
        <v>68673</v>
      </c>
      <c r="O3033">
        <f>-526.579497387554 -13.1699973642703 -613.23622833638</f>
        <v>-1152.9857230882044</v>
      </c>
      <c r="P3033" t="s">
        <v>68674</v>
      </c>
      <c r="Q3033" t="s">
        <v>68675</v>
      </c>
      <c r="R3033" t="s">
        <v>68676</v>
      </c>
      <c r="S3033" t="s">
        <v>68677</v>
      </c>
      <c r="T3033" t="s">
        <v>68678</v>
      </c>
      <c r="U3033" t="s">
        <v>68679</v>
      </c>
      <c r="V3033" t="s">
        <v>68680</v>
      </c>
      <c r="W3033" t="s">
        <v>68681</v>
      </c>
      <c r="X3033" t="s">
        <v>68682</v>
      </c>
      <c r="Y3033" t="s">
        <v>68683</v>
      </c>
    </row>
    <row r="3034" spans="1:25" x14ac:dyDescent="0.3">
      <c r="A3034">
        <v>151650</v>
      </c>
      <c r="B3034" t="s">
        <v>68684</v>
      </c>
      <c r="C3034" t="s">
        <v>68685</v>
      </c>
      <c r="D3034" t="s">
        <v>68686</v>
      </c>
      <c r="E3034" t="s">
        <v>68687</v>
      </c>
      <c r="F3034" t="s">
        <v>68688</v>
      </c>
      <c r="G3034" t="s">
        <v>68689</v>
      </c>
      <c r="H3034" t="s">
        <v>68690</v>
      </c>
      <c r="I3034" t="s">
        <v>68691</v>
      </c>
      <c r="J3034" t="s">
        <v>68692</v>
      </c>
      <c r="K3034" t="s">
        <v>68693</v>
      </c>
      <c r="L3034" t="s">
        <v>68694</v>
      </c>
      <c r="M3034" t="s">
        <v>68695</v>
      </c>
      <c r="N3034" t="s">
        <v>68696</v>
      </c>
      <c r="O3034">
        <f>-527.377146778754 -13.0677349703635 -613.379462939803</f>
        <v>-1153.8243446889205</v>
      </c>
      <c r="P3034" t="s">
        <v>68697</v>
      </c>
      <c r="Q3034" t="s">
        <v>68698</v>
      </c>
      <c r="R3034" t="s">
        <v>68699</v>
      </c>
      <c r="S3034" t="s">
        <v>68700</v>
      </c>
      <c r="T3034" t="s">
        <v>68701</v>
      </c>
      <c r="U3034" t="s">
        <v>68702</v>
      </c>
      <c r="V3034" t="s">
        <v>68703</v>
      </c>
      <c r="W3034" t="s">
        <v>68704</v>
      </c>
      <c r="X3034" t="s">
        <v>68705</v>
      </c>
      <c r="Y3034" t="s">
        <v>68706</v>
      </c>
    </row>
    <row r="3035" spans="1:25" x14ac:dyDescent="0.3">
      <c r="A3035">
        <v>151700</v>
      </c>
      <c r="B3035" t="s">
        <v>68707</v>
      </c>
      <c r="C3035" t="s">
        <v>68708</v>
      </c>
      <c r="D3035" t="s">
        <v>68709</v>
      </c>
      <c r="E3035" t="s">
        <v>68710</v>
      </c>
      <c r="F3035" t="s">
        <v>68711</v>
      </c>
      <c r="G3035" t="s">
        <v>68712</v>
      </c>
      <c r="H3035" t="s">
        <v>68713</v>
      </c>
      <c r="I3035" t="s">
        <v>68714</v>
      </c>
      <c r="J3035" t="s">
        <v>68715</v>
      </c>
      <c r="K3035" t="s">
        <v>68716</v>
      </c>
      <c r="L3035" t="s">
        <v>68717</v>
      </c>
      <c r="M3035" t="s">
        <v>68718</v>
      </c>
      <c r="N3035" t="s">
        <v>68719</v>
      </c>
      <c r="O3035">
        <f>-527.617231204575 -12.9560449478736 -613.451385430836</f>
        <v>-1154.0246615832846</v>
      </c>
      <c r="P3035" t="s">
        <v>68720</v>
      </c>
      <c r="Q3035" t="s">
        <v>68721</v>
      </c>
      <c r="R3035" t="s">
        <v>68722</v>
      </c>
      <c r="S3035" t="s">
        <v>68723</v>
      </c>
      <c r="T3035" t="s">
        <v>68724</v>
      </c>
      <c r="U3035" t="s">
        <v>68725</v>
      </c>
      <c r="V3035" t="s">
        <v>68726</v>
      </c>
      <c r="W3035" t="s">
        <v>68727</v>
      </c>
      <c r="X3035" t="s">
        <v>68728</v>
      </c>
      <c r="Y3035" t="s">
        <v>68729</v>
      </c>
    </row>
    <row r="3036" spans="1:25" x14ac:dyDescent="0.3">
      <c r="A3036">
        <v>151750</v>
      </c>
      <c r="B3036" t="s">
        <v>68730</v>
      </c>
      <c r="C3036" t="s">
        <v>68731</v>
      </c>
      <c r="D3036" t="s">
        <v>68732</v>
      </c>
      <c r="E3036" t="s">
        <v>68733</v>
      </c>
      <c r="F3036" t="s">
        <v>68734</v>
      </c>
      <c r="G3036" t="s">
        <v>68735</v>
      </c>
      <c r="H3036" t="s">
        <v>68736</v>
      </c>
      <c r="I3036" t="s">
        <v>68737</v>
      </c>
      <c r="J3036" t="s">
        <v>68738</v>
      </c>
      <c r="K3036" t="s">
        <v>68739</v>
      </c>
      <c r="L3036" t="s">
        <v>68740</v>
      </c>
      <c r="M3036" t="s">
        <v>68741</v>
      </c>
      <c r="N3036" t="s">
        <v>68742</v>
      </c>
      <c r="O3036">
        <f>-527.625635713542 -12.8352066676628 -613.538468866439</f>
        <v>-1153.9993112476436</v>
      </c>
      <c r="P3036" t="s">
        <v>68743</v>
      </c>
      <c r="Q3036" t="s">
        <v>68744</v>
      </c>
      <c r="R3036" t="s">
        <v>68745</v>
      </c>
      <c r="S3036" t="s">
        <v>68746</v>
      </c>
      <c r="T3036" t="s">
        <v>68747</v>
      </c>
      <c r="U3036" t="s">
        <v>68748</v>
      </c>
      <c r="V3036" t="s">
        <v>68749</v>
      </c>
      <c r="W3036" t="s">
        <v>68750</v>
      </c>
      <c r="X3036" t="s">
        <v>68751</v>
      </c>
      <c r="Y3036" t="s">
        <v>68752</v>
      </c>
    </row>
    <row r="3037" spans="1:25" x14ac:dyDescent="0.3">
      <c r="A3037">
        <v>151800</v>
      </c>
      <c r="B3037" t="s">
        <v>68753</v>
      </c>
      <c r="C3037" t="s">
        <v>68754</v>
      </c>
      <c r="D3037" t="s">
        <v>68755</v>
      </c>
      <c r="E3037" t="s">
        <v>68756</v>
      </c>
      <c r="F3037" t="s">
        <v>68757</v>
      </c>
      <c r="G3037" t="s">
        <v>68758</v>
      </c>
      <c r="H3037" t="s">
        <v>68759</v>
      </c>
      <c r="I3037" t="s">
        <v>68760</v>
      </c>
      <c r="J3037" t="s">
        <v>68761</v>
      </c>
      <c r="K3037" t="s">
        <v>68762</v>
      </c>
      <c r="L3037" t="s">
        <v>68763</v>
      </c>
      <c r="M3037" t="s">
        <v>68764</v>
      </c>
      <c r="N3037" t="s">
        <v>68765</v>
      </c>
      <c r="O3037">
        <f>-527.580324138939 -12.5724843603005 -613.603402216659</f>
        <v>-1153.7562107158983</v>
      </c>
      <c r="P3037" t="s">
        <v>68766</v>
      </c>
      <c r="Q3037" t="s">
        <v>68767</v>
      </c>
      <c r="R3037" t="s">
        <v>68768</v>
      </c>
      <c r="S3037" t="s">
        <v>68769</v>
      </c>
      <c r="T3037" t="s">
        <v>68770</v>
      </c>
      <c r="U3037" t="s">
        <v>68771</v>
      </c>
      <c r="V3037" t="s">
        <v>68772</v>
      </c>
      <c r="W3037" t="s">
        <v>68773</v>
      </c>
      <c r="X3037" t="s">
        <v>68774</v>
      </c>
      <c r="Y3037" t="s">
        <v>68775</v>
      </c>
    </row>
    <row r="3038" spans="1:25" x14ac:dyDescent="0.3">
      <c r="A3038">
        <v>151850</v>
      </c>
      <c r="B3038" t="s">
        <v>68776</v>
      </c>
      <c r="C3038" t="s">
        <v>68777</v>
      </c>
      <c r="D3038" t="s">
        <v>68778</v>
      </c>
      <c r="E3038" t="s">
        <v>68779</v>
      </c>
      <c r="F3038" t="s">
        <v>68780</v>
      </c>
      <c r="G3038" t="s">
        <v>68781</v>
      </c>
      <c r="H3038" t="s">
        <v>68782</v>
      </c>
      <c r="I3038" t="s">
        <v>68783</v>
      </c>
      <c r="J3038" t="s">
        <v>68784</v>
      </c>
      <c r="K3038" t="s">
        <v>68785</v>
      </c>
      <c r="L3038" t="s">
        <v>68786</v>
      </c>
      <c r="M3038" t="s">
        <v>68787</v>
      </c>
      <c r="N3038" t="s">
        <v>68788</v>
      </c>
      <c r="O3038">
        <f>-527.271312232371 -12.1069356917014 -613.642425929097</f>
        <v>-1153.0206738531695</v>
      </c>
      <c r="P3038" t="s">
        <v>68789</v>
      </c>
      <c r="Q3038" t="s">
        <v>68790</v>
      </c>
      <c r="R3038" t="s">
        <v>68791</v>
      </c>
      <c r="S3038" t="s">
        <v>68792</v>
      </c>
      <c r="T3038" t="s">
        <v>68793</v>
      </c>
      <c r="U3038" t="s">
        <v>68794</v>
      </c>
      <c r="V3038" t="s">
        <v>68795</v>
      </c>
      <c r="W3038" t="s">
        <v>68796</v>
      </c>
      <c r="X3038" t="s">
        <v>68797</v>
      </c>
      <c r="Y3038" t="s">
        <v>68798</v>
      </c>
    </row>
    <row r="3039" spans="1:25" x14ac:dyDescent="0.3">
      <c r="A3039">
        <v>151900</v>
      </c>
      <c r="B3039" t="s">
        <v>68799</v>
      </c>
      <c r="C3039" t="s">
        <v>68800</v>
      </c>
      <c r="D3039" t="s">
        <v>68801</v>
      </c>
      <c r="E3039" t="s">
        <v>68802</v>
      </c>
      <c r="F3039" t="s">
        <v>68803</v>
      </c>
      <c r="G3039" t="s">
        <v>68804</v>
      </c>
      <c r="H3039" t="s">
        <v>68805</v>
      </c>
      <c r="I3039" t="s">
        <v>68806</v>
      </c>
      <c r="J3039" t="s">
        <v>68807</v>
      </c>
      <c r="K3039" t="s">
        <v>68808</v>
      </c>
      <c r="L3039" t="s">
        <v>68809</v>
      </c>
      <c r="M3039" t="s">
        <v>68810</v>
      </c>
      <c r="N3039" t="s">
        <v>68811</v>
      </c>
      <c r="O3039">
        <f>-527.201370707506 -11.9031203446202 -613.686255427195</f>
        <v>-1152.7907464793211</v>
      </c>
      <c r="P3039" t="s">
        <v>68812</v>
      </c>
      <c r="Q3039" t="s">
        <v>68813</v>
      </c>
      <c r="R3039" t="s">
        <v>68814</v>
      </c>
      <c r="S3039" t="s">
        <v>68815</v>
      </c>
      <c r="T3039" t="s">
        <v>68816</v>
      </c>
      <c r="U3039" t="s">
        <v>68817</v>
      </c>
      <c r="V3039" t="s">
        <v>68818</v>
      </c>
      <c r="W3039" t="s">
        <v>68819</v>
      </c>
      <c r="X3039" t="s">
        <v>68820</v>
      </c>
      <c r="Y3039" t="s">
        <v>68821</v>
      </c>
    </row>
    <row r="3040" spans="1:25" x14ac:dyDescent="0.3">
      <c r="A3040">
        <v>151950</v>
      </c>
      <c r="B3040" t="s">
        <v>68822</v>
      </c>
      <c r="C3040" t="s">
        <v>68823</v>
      </c>
      <c r="D3040" t="s">
        <v>68824</v>
      </c>
      <c r="E3040" t="s">
        <v>68825</v>
      </c>
      <c r="F3040" t="s">
        <v>68826</v>
      </c>
      <c r="G3040" t="s">
        <v>68827</v>
      </c>
      <c r="H3040" t="s">
        <v>68828</v>
      </c>
      <c r="I3040" t="s">
        <v>68829</v>
      </c>
      <c r="J3040" t="s">
        <v>68830</v>
      </c>
      <c r="K3040" t="s">
        <v>68831</v>
      </c>
      <c r="L3040" t="s">
        <v>68832</v>
      </c>
      <c r="M3040" t="s">
        <v>68833</v>
      </c>
      <c r="N3040" t="s">
        <v>68834</v>
      </c>
      <c r="O3040">
        <f>-527.336657535503 -11.9346801121151 -613.637139052791</f>
        <v>-1152.9084767004092</v>
      </c>
      <c r="P3040" t="s">
        <v>68835</v>
      </c>
      <c r="Q3040" t="s">
        <v>68836</v>
      </c>
      <c r="R3040" t="s">
        <v>68837</v>
      </c>
      <c r="S3040" t="s">
        <v>68838</v>
      </c>
      <c r="T3040" t="s">
        <v>68839</v>
      </c>
      <c r="U3040" t="s">
        <v>68840</v>
      </c>
      <c r="V3040" t="s">
        <v>68841</v>
      </c>
      <c r="W3040" t="s">
        <v>68842</v>
      </c>
      <c r="X3040" t="s">
        <v>68843</v>
      </c>
      <c r="Y3040" t="s">
        <v>68844</v>
      </c>
    </row>
    <row r="3041" spans="1:25" x14ac:dyDescent="0.3">
      <c r="A3041">
        <v>152000</v>
      </c>
      <c r="B3041" t="s">
        <v>68845</v>
      </c>
      <c r="C3041" t="s">
        <v>68846</v>
      </c>
      <c r="D3041" t="s">
        <v>68847</v>
      </c>
      <c r="E3041" t="s">
        <v>68848</v>
      </c>
      <c r="F3041" t="s">
        <v>68849</v>
      </c>
      <c r="G3041" t="s">
        <v>68850</v>
      </c>
      <c r="H3041" t="s">
        <v>68851</v>
      </c>
      <c r="I3041" t="s">
        <v>68852</v>
      </c>
      <c r="J3041" t="s">
        <v>68853</v>
      </c>
      <c r="K3041" t="s">
        <v>68854</v>
      </c>
      <c r="L3041" t="s">
        <v>68855</v>
      </c>
      <c r="M3041" t="s">
        <v>68856</v>
      </c>
      <c r="N3041" t="s">
        <v>68857</v>
      </c>
      <c r="O3041">
        <f>-527.406288593878 -11.9890704681729 -613.594402392683</f>
        <v>-1152.989761454734</v>
      </c>
      <c r="P3041" t="s">
        <v>68858</v>
      </c>
      <c r="Q3041" t="s">
        <v>68859</v>
      </c>
      <c r="R3041" t="s">
        <v>68860</v>
      </c>
      <c r="S3041" t="s">
        <v>68861</v>
      </c>
      <c r="T3041" t="s">
        <v>68862</v>
      </c>
      <c r="U3041" t="s">
        <v>68863</v>
      </c>
      <c r="V3041" t="s">
        <v>68864</v>
      </c>
      <c r="W3041" t="s">
        <v>68865</v>
      </c>
      <c r="X3041" t="s">
        <v>68866</v>
      </c>
      <c r="Y3041" t="s">
        <v>68867</v>
      </c>
    </row>
    <row r="3042" spans="1:25" x14ac:dyDescent="0.3">
      <c r="A3042">
        <v>152050</v>
      </c>
      <c r="B3042" t="s">
        <v>68868</v>
      </c>
      <c r="C3042" t="s">
        <v>68869</v>
      </c>
      <c r="D3042" t="s">
        <v>68870</v>
      </c>
      <c r="E3042" t="s">
        <v>68871</v>
      </c>
      <c r="F3042" t="s">
        <v>68872</v>
      </c>
      <c r="G3042" t="s">
        <v>68873</v>
      </c>
      <c r="H3042" t="s">
        <v>68874</v>
      </c>
      <c r="I3042" t="s">
        <v>68875</v>
      </c>
      <c r="J3042" t="s">
        <v>68876</v>
      </c>
      <c r="K3042" t="s">
        <v>68877</v>
      </c>
      <c r="L3042" t="s">
        <v>68878</v>
      </c>
      <c r="M3042" t="s">
        <v>68879</v>
      </c>
      <c r="N3042" t="s">
        <v>68880</v>
      </c>
      <c r="O3042">
        <f>-527.836658836646 -12.0968701127813 -613.548019990118</f>
        <v>-1153.4815489395453</v>
      </c>
      <c r="P3042" t="s">
        <v>68881</v>
      </c>
      <c r="Q3042" t="s">
        <v>68882</v>
      </c>
      <c r="R3042" t="s">
        <v>68883</v>
      </c>
      <c r="S3042" t="s">
        <v>68884</v>
      </c>
      <c r="T3042" t="s">
        <v>68885</v>
      </c>
      <c r="U3042" t="s">
        <v>68886</v>
      </c>
      <c r="V3042" t="s">
        <v>68887</v>
      </c>
      <c r="W3042" t="s">
        <v>68888</v>
      </c>
      <c r="X3042" t="s">
        <v>68889</v>
      </c>
      <c r="Y3042" t="s">
        <v>68890</v>
      </c>
    </row>
    <row r="3043" spans="1:25" x14ac:dyDescent="0.3">
      <c r="A3043">
        <v>152100</v>
      </c>
      <c r="B3043" t="s">
        <v>68891</v>
      </c>
      <c r="C3043" t="s">
        <v>68892</v>
      </c>
      <c r="D3043" t="s">
        <v>68893</v>
      </c>
      <c r="E3043" t="s">
        <v>68894</v>
      </c>
      <c r="F3043" t="s">
        <v>68895</v>
      </c>
      <c r="G3043" t="s">
        <v>68896</v>
      </c>
      <c r="H3043" t="s">
        <v>68897</v>
      </c>
      <c r="I3043" t="s">
        <v>68898</v>
      </c>
      <c r="J3043" t="s">
        <v>68899</v>
      </c>
      <c r="K3043" t="s">
        <v>68900</v>
      </c>
      <c r="L3043" t="s">
        <v>68901</v>
      </c>
      <c r="M3043" t="s">
        <v>68902</v>
      </c>
      <c r="N3043" t="s">
        <v>68903</v>
      </c>
      <c r="O3043">
        <f>-527.94192302132 -12.143561569012 -613.554686986043</f>
        <v>-1153.640171576375</v>
      </c>
      <c r="P3043" t="s">
        <v>68904</v>
      </c>
      <c r="Q3043" t="s">
        <v>68905</v>
      </c>
      <c r="R3043" t="s">
        <v>68906</v>
      </c>
      <c r="S3043" t="s">
        <v>68907</v>
      </c>
      <c r="T3043" t="s">
        <v>68908</v>
      </c>
      <c r="U3043" t="s">
        <v>68909</v>
      </c>
      <c r="V3043" t="s">
        <v>68910</v>
      </c>
      <c r="W3043" t="s">
        <v>68911</v>
      </c>
      <c r="X3043" t="s">
        <v>68912</v>
      </c>
      <c r="Y3043" t="s">
        <v>68913</v>
      </c>
    </row>
    <row r="3044" spans="1:25" x14ac:dyDescent="0.3">
      <c r="A3044">
        <v>152150</v>
      </c>
      <c r="B3044" t="s">
        <v>68914</v>
      </c>
      <c r="C3044" t="s">
        <v>68915</v>
      </c>
      <c r="D3044" t="s">
        <v>68916</v>
      </c>
      <c r="E3044" t="s">
        <v>68917</v>
      </c>
      <c r="F3044" t="s">
        <v>68918</v>
      </c>
      <c r="G3044" t="s">
        <v>68919</v>
      </c>
      <c r="H3044" t="s">
        <v>68920</v>
      </c>
      <c r="I3044" t="s">
        <v>68921</v>
      </c>
      <c r="J3044" t="s">
        <v>68922</v>
      </c>
      <c r="K3044" t="s">
        <v>68923</v>
      </c>
      <c r="L3044" t="s">
        <v>68924</v>
      </c>
      <c r="M3044" t="s">
        <v>68925</v>
      </c>
      <c r="N3044" t="s">
        <v>68926</v>
      </c>
      <c r="O3044">
        <f>-528.03620135676 -12.3081758640085 -613.53931011255</f>
        <v>-1153.8836873333184</v>
      </c>
      <c r="P3044" t="s">
        <v>68927</v>
      </c>
      <c r="Q3044" t="s">
        <v>68928</v>
      </c>
      <c r="R3044" t="s">
        <v>68929</v>
      </c>
      <c r="S3044" t="s">
        <v>68930</v>
      </c>
      <c r="T3044" t="s">
        <v>68931</v>
      </c>
      <c r="U3044" t="s">
        <v>68932</v>
      </c>
      <c r="V3044" t="s">
        <v>68933</v>
      </c>
      <c r="W3044" t="s">
        <v>68934</v>
      </c>
      <c r="X3044" t="s">
        <v>68935</v>
      </c>
      <c r="Y3044" t="s">
        <v>68936</v>
      </c>
    </row>
    <row r="3045" spans="1:25" x14ac:dyDescent="0.3">
      <c r="A3045">
        <v>152200</v>
      </c>
      <c r="B3045" t="s">
        <v>68937</v>
      </c>
      <c r="C3045" t="s">
        <v>68938</v>
      </c>
      <c r="D3045" t="s">
        <v>68939</v>
      </c>
      <c r="E3045" t="s">
        <v>68940</v>
      </c>
      <c r="F3045" t="s">
        <v>68941</v>
      </c>
      <c r="G3045" t="s">
        <v>68942</v>
      </c>
      <c r="H3045" t="s">
        <v>68943</v>
      </c>
      <c r="I3045" t="s">
        <v>68944</v>
      </c>
      <c r="J3045" t="s">
        <v>68945</v>
      </c>
      <c r="K3045" t="s">
        <v>68946</v>
      </c>
      <c r="L3045" t="s">
        <v>68947</v>
      </c>
      <c r="M3045" t="s">
        <v>68948</v>
      </c>
      <c r="N3045" t="s">
        <v>68949</v>
      </c>
      <c r="O3045">
        <f>-528.671042439496 -12.5516226917111 -613.712416486036</f>
        <v>-1154.9350816172432</v>
      </c>
      <c r="P3045" t="s">
        <v>68950</v>
      </c>
      <c r="Q3045" t="s">
        <v>68951</v>
      </c>
      <c r="R3045" t="s">
        <v>68952</v>
      </c>
      <c r="S3045" t="s">
        <v>68953</v>
      </c>
      <c r="T3045" t="s">
        <v>68954</v>
      </c>
      <c r="U3045" t="s">
        <v>68955</v>
      </c>
      <c r="V3045" t="s">
        <v>68956</v>
      </c>
      <c r="W3045" t="s">
        <v>68957</v>
      </c>
      <c r="X3045" t="s">
        <v>68958</v>
      </c>
      <c r="Y3045" t="s">
        <v>68959</v>
      </c>
    </row>
    <row r="3046" spans="1:25" x14ac:dyDescent="0.3">
      <c r="A3046">
        <v>152250</v>
      </c>
      <c r="B3046" t="s">
        <v>68960</v>
      </c>
      <c r="C3046" t="s">
        <v>68961</v>
      </c>
      <c r="D3046" t="s">
        <v>68962</v>
      </c>
      <c r="E3046" t="s">
        <v>68963</v>
      </c>
      <c r="F3046" t="s">
        <v>68964</v>
      </c>
      <c r="G3046" t="s">
        <v>68965</v>
      </c>
      <c r="H3046" t="s">
        <v>68966</v>
      </c>
      <c r="I3046" t="s">
        <v>68967</v>
      </c>
      <c r="J3046" t="s">
        <v>68968</v>
      </c>
      <c r="K3046" t="s">
        <v>68969</v>
      </c>
      <c r="L3046" t="s">
        <v>68970</v>
      </c>
      <c r="M3046" t="s">
        <v>68971</v>
      </c>
      <c r="N3046" t="s">
        <v>68972</v>
      </c>
      <c r="O3046">
        <f>-528.780782756919 -12.7693031847691 -613.919161933883</f>
        <v>-1155.469247875571</v>
      </c>
      <c r="P3046" t="s">
        <v>68973</v>
      </c>
      <c r="Q3046" t="s">
        <v>68974</v>
      </c>
      <c r="R3046" t="s">
        <v>68975</v>
      </c>
      <c r="S3046" t="s">
        <v>68976</v>
      </c>
      <c r="T3046" t="s">
        <v>68977</v>
      </c>
      <c r="U3046" t="s">
        <v>68978</v>
      </c>
      <c r="V3046" t="s">
        <v>68979</v>
      </c>
      <c r="W3046" t="s">
        <v>68980</v>
      </c>
      <c r="X3046" t="s">
        <v>68981</v>
      </c>
      <c r="Y3046" t="s">
        <v>68982</v>
      </c>
    </row>
    <row r="3047" spans="1:25" x14ac:dyDescent="0.3">
      <c r="A3047">
        <v>152300</v>
      </c>
      <c r="B3047" t="s">
        <v>68983</v>
      </c>
      <c r="C3047" t="s">
        <v>68984</v>
      </c>
      <c r="D3047" t="s">
        <v>68985</v>
      </c>
      <c r="E3047" t="s">
        <v>68986</v>
      </c>
      <c r="F3047" t="s">
        <v>68987</v>
      </c>
      <c r="G3047" t="s">
        <v>68988</v>
      </c>
      <c r="H3047" t="s">
        <v>68989</v>
      </c>
      <c r="I3047" t="s">
        <v>68990</v>
      </c>
      <c r="J3047" t="s">
        <v>68991</v>
      </c>
      <c r="K3047" t="s">
        <v>68992</v>
      </c>
      <c r="L3047" t="s">
        <v>68993</v>
      </c>
      <c r="M3047" t="s">
        <v>68994</v>
      </c>
      <c r="N3047" t="s">
        <v>68995</v>
      </c>
      <c r="O3047">
        <f>-528.675257892553 -12.8678305767016 -614.02051033224</f>
        <v>-1155.5635988014947</v>
      </c>
      <c r="P3047" t="s">
        <v>68996</v>
      </c>
      <c r="Q3047" t="s">
        <v>68997</v>
      </c>
      <c r="R3047" t="s">
        <v>68998</v>
      </c>
      <c r="S3047" t="s">
        <v>68999</v>
      </c>
      <c r="T3047" t="s">
        <v>69000</v>
      </c>
      <c r="U3047" t="s">
        <v>69001</v>
      </c>
      <c r="V3047" t="s">
        <v>69002</v>
      </c>
      <c r="W3047" t="s">
        <v>69003</v>
      </c>
      <c r="X3047" t="s">
        <v>69004</v>
      </c>
      <c r="Y3047" t="s">
        <v>69005</v>
      </c>
    </row>
    <row r="3048" spans="1:25" x14ac:dyDescent="0.3">
      <c r="A3048">
        <v>152350</v>
      </c>
      <c r="B3048" t="s">
        <v>69006</v>
      </c>
      <c r="C3048" t="s">
        <v>69007</v>
      </c>
      <c r="D3048" t="s">
        <v>69008</v>
      </c>
      <c r="E3048" t="s">
        <v>69009</v>
      </c>
      <c r="F3048" t="s">
        <v>69010</v>
      </c>
      <c r="G3048" t="s">
        <v>69011</v>
      </c>
      <c r="H3048" t="s">
        <v>69012</v>
      </c>
      <c r="I3048" t="s">
        <v>69013</v>
      </c>
      <c r="J3048" t="s">
        <v>69014</v>
      </c>
      <c r="K3048" t="s">
        <v>69015</v>
      </c>
      <c r="L3048" t="s">
        <v>69016</v>
      </c>
      <c r="M3048" t="s">
        <v>69017</v>
      </c>
      <c r="N3048" t="s">
        <v>69018</v>
      </c>
      <c r="O3048">
        <f>-528.239592108947 -13.0168449224502 -614.284644260934</f>
        <v>-1155.5410812923312</v>
      </c>
      <c r="P3048" t="s">
        <v>69019</v>
      </c>
      <c r="Q3048" t="s">
        <v>69020</v>
      </c>
      <c r="R3048" t="s">
        <v>69021</v>
      </c>
      <c r="S3048" t="s">
        <v>69022</v>
      </c>
      <c r="T3048" t="s">
        <v>69023</v>
      </c>
      <c r="U3048" t="s">
        <v>69024</v>
      </c>
      <c r="V3048" t="s">
        <v>69025</v>
      </c>
      <c r="W3048" t="s">
        <v>69026</v>
      </c>
      <c r="X3048" t="s">
        <v>69027</v>
      </c>
      <c r="Y3048" t="s">
        <v>69028</v>
      </c>
    </row>
    <row r="3049" spans="1:25" x14ac:dyDescent="0.3">
      <c r="A3049">
        <v>152400</v>
      </c>
      <c r="B3049" t="s">
        <v>69029</v>
      </c>
      <c r="C3049" t="s">
        <v>69030</v>
      </c>
      <c r="D3049" t="s">
        <v>69031</v>
      </c>
      <c r="E3049" t="s">
        <v>69032</v>
      </c>
      <c r="F3049" t="s">
        <v>69033</v>
      </c>
      <c r="G3049" t="s">
        <v>69034</v>
      </c>
      <c r="H3049" t="s">
        <v>69035</v>
      </c>
      <c r="I3049" t="s">
        <v>69036</v>
      </c>
      <c r="J3049" t="s">
        <v>69037</v>
      </c>
      <c r="K3049" t="s">
        <v>69038</v>
      </c>
      <c r="L3049" t="s">
        <v>69039</v>
      </c>
      <c r="M3049" t="s">
        <v>69040</v>
      </c>
      <c r="N3049" t="s">
        <v>69041</v>
      </c>
      <c r="O3049">
        <f>-527.868790066337 -13.1678743073799 -614.485127556413</f>
        <v>-1155.5217919301299</v>
      </c>
      <c r="P3049" t="s">
        <v>69042</v>
      </c>
      <c r="Q3049" t="s">
        <v>69043</v>
      </c>
      <c r="R3049" t="s">
        <v>69044</v>
      </c>
      <c r="S3049" t="s">
        <v>69045</v>
      </c>
      <c r="T3049" t="s">
        <v>69046</v>
      </c>
      <c r="U3049" t="s">
        <v>69047</v>
      </c>
      <c r="V3049" t="s">
        <v>69048</v>
      </c>
      <c r="W3049" t="s">
        <v>69049</v>
      </c>
      <c r="X3049" t="s">
        <v>69050</v>
      </c>
      <c r="Y3049" t="s">
        <v>69051</v>
      </c>
    </row>
    <row r="3050" spans="1:25" x14ac:dyDescent="0.3">
      <c r="A3050">
        <v>152450</v>
      </c>
      <c r="B3050" t="s">
        <v>69052</v>
      </c>
      <c r="C3050" t="s">
        <v>69053</v>
      </c>
      <c r="D3050" t="s">
        <v>69054</v>
      </c>
      <c r="E3050" t="s">
        <v>69055</v>
      </c>
      <c r="F3050" t="s">
        <v>69056</v>
      </c>
      <c r="G3050" t="s">
        <v>69057</v>
      </c>
      <c r="H3050" t="s">
        <v>69058</v>
      </c>
      <c r="I3050" t="s">
        <v>69059</v>
      </c>
      <c r="J3050" t="s">
        <v>69060</v>
      </c>
      <c r="K3050" t="s">
        <v>69061</v>
      </c>
      <c r="L3050" t="s">
        <v>69062</v>
      </c>
      <c r="M3050" t="s">
        <v>69063</v>
      </c>
      <c r="N3050" t="s">
        <v>69064</v>
      </c>
      <c r="O3050">
        <f>-527.006099023557 -13.3315085547331 -614.918629430343</f>
        <v>-1155.256237008633</v>
      </c>
      <c r="P3050" t="s">
        <v>69065</v>
      </c>
      <c r="Q3050" t="s">
        <v>69066</v>
      </c>
      <c r="R3050" t="s">
        <v>69067</v>
      </c>
      <c r="S3050" t="s">
        <v>69068</v>
      </c>
      <c r="T3050" t="s">
        <v>69069</v>
      </c>
      <c r="U3050" t="s">
        <v>69070</v>
      </c>
      <c r="V3050" t="s">
        <v>69071</v>
      </c>
      <c r="W3050" t="s">
        <v>69072</v>
      </c>
      <c r="X3050" t="s">
        <v>69073</v>
      </c>
      <c r="Y3050" t="s">
        <v>69074</v>
      </c>
    </row>
    <row r="3051" spans="1:25" x14ac:dyDescent="0.3">
      <c r="A3051">
        <v>152500</v>
      </c>
      <c r="B3051" t="s">
        <v>69075</v>
      </c>
      <c r="C3051" t="s">
        <v>69076</v>
      </c>
      <c r="D3051" t="s">
        <v>69077</v>
      </c>
      <c r="E3051" t="s">
        <v>69078</v>
      </c>
      <c r="F3051" t="s">
        <v>69079</v>
      </c>
      <c r="G3051" t="s">
        <v>69080</v>
      </c>
      <c r="H3051" t="s">
        <v>69081</v>
      </c>
      <c r="I3051" t="s">
        <v>69082</v>
      </c>
      <c r="J3051" t="s">
        <v>69083</v>
      </c>
      <c r="K3051" t="s">
        <v>69084</v>
      </c>
      <c r="L3051" t="s">
        <v>69085</v>
      </c>
      <c r="M3051" t="s">
        <v>69086</v>
      </c>
      <c r="N3051" t="s">
        <v>69087</v>
      </c>
      <c r="O3051">
        <f>-526.620516020151 -13.6256674530644 -615.05748814558</f>
        <v>-1155.3036716187953</v>
      </c>
      <c r="P3051" t="s">
        <v>69088</v>
      </c>
      <c r="Q3051" t="s">
        <v>69089</v>
      </c>
      <c r="R3051" t="s">
        <v>69090</v>
      </c>
      <c r="S3051" t="s">
        <v>69091</v>
      </c>
      <c r="T3051" t="s">
        <v>69092</v>
      </c>
      <c r="U3051" t="s">
        <v>69093</v>
      </c>
      <c r="V3051" t="s">
        <v>69094</v>
      </c>
      <c r="W3051" t="s">
        <v>69095</v>
      </c>
      <c r="X3051" t="s">
        <v>69096</v>
      </c>
      <c r="Y3051" t="s">
        <v>69097</v>
      </c>
    </row>
    <row r="3052" spans="1:25" x14ac:dyDescent="0.3">
      <c r="A3052">
        <v>152550</v>
      </c>
      <c r="B3052" t="s">
        <v>69098</v>
      </c>
      <c r="C3052" t="s">
        <v>69099</v>
      </c>
      <c r="D3052" t="s">
        <v>69100</v>
      </c>
      <c r="E3052" t="s">
        <v>69101</v>
      </c>
      <c r="F3052" t="s">
        <v>69102</v>
      </c>
      <c r="G3052" t="s">
        <v>69103</v>
      </c>
      <c r="H3052" t="s">
        <v>69104</v>
      </c>
      <c r="I3052" t="s">
        <v>69105</v>
      </c>
      <c r="J3052" t="s">
        <v>69106</v>
      </c>
      <c r="K3052" t="s">
        <v>69107</v>
      </c>
      <c r="L3052" t="s">
        <v>69108</v>
      </c>
      <c r="M3052" t="s">
        <v>69109</v>
      </c>
      <c r="N3052" t="s">
        <v>69110</v>
      </c>
      <c r="O3052">
        <f>-526.255104790893 -14.2382109856817 -615.259345515316</f>
        <v>-1155.7526612918907</v>
      </c>
      <c r="P3052" t="s">
        <v>69111</v>
      </c>
      <c r="Q3052" t="s">
        <v>69112</v>
      </c>
      <c r="R3052" t="s">
        <v>69113</v>
      </c>
      <c r="S3052" t="s">
        <v>69114</v>
      </c>
      <c r="T3052" t="s">
        <v>69115</v>
      </c>
      <c r="U3052" t="s">
        <v>69116</v>
      </c>
      <c r="V3052" t="s">
        <v>69117</v>
      </c>
      <c r="W3052" t="s">
        <v>69118</v>
      </c>
      <c r="X3052" t="s">
        <v>69119</v>
      </c>
      <c r="Y3052" t="s">
        <v>69120</v>
      </c>
    </row>
    <row r="3053" spans="1:25" x14ac:dyDescent="0.3">
      <c r="A3053">
        <v>152600</v>
      </c>
      <c r="B3053" t="s">
        <v>69121</v>
      </c>
      <c r="C3053" t="s">
        <v>69122</v>
      </c>
      <c r="D3053" t="s">
        <v>69123</v>
      </c>
      <c r="E3053" t="s">
        <v>69124</v>
      </c>
      <c r="F3053" t="s">
        <v>69125</v>
      </c>
      <c r="G3053" t="s">
        <v>69126</v>
      </c>
      <c r="H3053" t="s">
        <v>69127</v>
      </c>
      <c r="I3053" t="s">
        <v>69128</v>
      </c>
      <c r="J3053" t="s">
        <v>69129</v>
      </c>
      <c r="K3053" t="s">
        <v>69130</v>
      </c>
      <c r="L3053" t="s">
        <v>69131</v>
      </c>
      <c r="M3053" t="s">
        <v>69132</v>
      </c>
      <c r="N3053" t="s">
        <v>69133</v>
      </c>
      <c r="O3053">
        <f>-526.020365264374 -14.6438988875502 -615.282080390791</f>
        <v>-1155.9463445427152</v>
      </c>
      <c r="P3053" t="s">
        <v>69134</v>
      </c>
      <c r="Q3053" t="s">
        <v>69135</v>
      </c>
      <c r="R3053" t="s">
        <v>69136</v>
      </c>
      <c r="S3053" t="s">
        <v>69137</v>
      </c>
      <c r="T3053" t="s">
        <v>69138</v>
      </c>
      <c r="U3053" t="s">
        <v>69139</v>
      </c>
      <c r="V3053" t="s">
        <v>69140</v>
      </c>
      <c r="W3053" t="s">
        <v>69141</v>
      </c>
      <c r="X3053" t="s">
        <v>69142</v>
      </c>
      <c r="Y3053" t="s">
        <v>69143</v>
      </c>
    </row>
    <row r="3054" spans="1:25" x14ac:dyDescent="0.3">
      <c r="A3054">
        <v>152650</v>
      </c>
      <c r="B3054" t="s">
        <v>69144</v>
      </c>
      <c r="C3054" t="s">
        <v>69145</v>
      </c>
      <c r="D3054" t="s">
        <v>69146</v>
      </c>
      <c r="E3054" t="s">
        <v>69147</v>
      </c>
      <c r="F3054" t="s">
        <v>69148</v>
      </c>
      <c r="G3054" t="s">
        <v>69149</v>
      </c>
      <c r="H3054" t="s">
        <v>69150</v>
      </c>
      <c r="I3054" t="s">
        <v>69151</v>
      </c>
      <c r="J3054" t="s">
        <v>69152</v>
      </c>
      <c r="K3054" t="s">
        <v>69153</v>
      </c>
      <c r="L3054" t="s">
        <v>69154</v>
      </c>
      <c r="M3054" t="s">
        <v>69155</v>
      </c>
      <c r="N3054" t="s">
        <v>69156</v>
      </c>
      <c r="O3054">
        <f>-525.345763250463 -15.4659991437027 -615.284117201344</f>
        <v>-1156.0958795955098</v>
      </c>
      <c r="P3054" t="s">
        <v>69157</v>
      </c>
      <c r="Q3054" t="s">
        <v>69158</v>
      </c>
      <c r="R3054" t="s">
        <v>69159</v>
      </c>
      <c r="S3054" t="s">
        <v>69160</v>
      </c>
      <c r="T3054" t="s">
        <v>69161</v>
      </c>
      <c r="U3054" t="s">
        <v>69162</v>
      </c>
      <c r="V3054" t="s">
        <v>69163</v>
      </c>
      <c r="W3054" t="s">
        <v>69164</v>
      </c>
      <c r="X3054" t="s">
        <v>69165</v>
      </c>
      <c r="Y3054" t="s">
        <v>69166</v>
      </c>
    </row>
    <row r="3055" spans="1:25" x14ac:dyDescent="0.3">
      <c r="A3055">
        <v>152700</v>
      </c>
      <c r="B3055" t="s">
        <v>69167</v>
      </c>
      <c r="C3055" t="s">
        <v>69168</v>
      </c>
      <c r="D3055" t="s">
        <v>69169</v>
      </c>
      <c r="E3055" t="s">
        <v>69170</v>
      </c>
      <c r="F3055" t="s">
        <v>69171</v>
      </c>
      <c r="G3055" t="s">
        <v>69172</v>
      </c>
      <c r="H3055" t="s">
        <v>69173</v>
      </c>
      <c r="I3055" t="s">
        <v>69174</v>
      </c>
      <c r="J3055" t="s">
        <v>69175</v>
      </c>
      <c r="K3055" t="s">
        <v>69176</v>
      </c>
      <c r="L3055" t="s">
        <v>69177</v>
      </c>
      <c r="M3055" t="s">
        <v>69178</v>
      </c>
      <c r="N3055" t="s">
        <v>69179</v>
      </c>
      <c r="O3055">
        <f>-525.02795762509 -15.9208968125818 -615.244286003551</f>
        <v>-1156.1931404412228</v>
      </c>
      <c r="P3055" t="s">
        <v>69180</v>
      </c>
      <c r="Q3055" t="s">
        <v>69181</v>
      </c>
      <c r="R3055" t="s">
        <v>69182</v>
      </c>
      <c r="S3055" t="s">
        <v>69183</v>
      </c>
      <c r="T3055" t="s">
        <v>69184</v>
      </c>
      <c r="U3055" t="s">
        <v>69185</v>
      </c>
      <c r="V3055" t="s">
        <v>69186</v>
      </c>
      <c r="W3055" t="s">
        <v>69187</v>
      </c>
      <c r="X3055" t="s">
        <v>69188</v>
      </c>
      <c r="Y3055" t="s">
        <v>69189</v>
      </c>
    </row>
    <row r="3056" spans="1:25" x14ac:dyDescent="0.3">
      <c r="A3056">
        <v>152750</v>
      </c>
      <c r="B3056" t="s">
        <v>69190</v>
      </c>
      <c r="C3056" t="s">
        <v>69191</v>
      </c>
      <c r="D3056" t="s">
        <v>69192</v>
      </c>
      <c r="E3056" t="s">
        <v>69193</v>
      </c>
      <c r="F3056" t="s">
        <v>69194</v>
      </c>
      <c r="G3056" t="s">
        <v>69195</v>
      </c>
      <c r="H3056" t="s">
        <v>69196</v>
      </c>
      <c r="I3056" t="s">
        <v>69197</v>
      </c>
      <c r="J3056" t="s">
        <v>69198</v>
      </c>
      <c r="K3056" t="s">
        <v>69199</v>
      </c>
      <c r="L3056" t="s">
        <v>69200</v>
      </c>
      <c r="M3056" t="s">
        <v>69201</v>
      </c>
      <c r="N3056" t="s">
        <v>69202</v>
      </c>
      <c r="O3056">
        <f>-524.399385227254 -16.8527614062382 -615.127917633021</f>
        <v>-1156.3800642665133</v>
      </c>
      <c r="P3056" t="s">
        <v>69203</v>
      </c>
      <c r="Q3056" t="s">
        <v>69204</v>
      </c>
      <c r="R3056" t="s">
        <v>69205</v>
      </c>
      <c r="S3056" t="s">
        <v>69206</v>
      </c>
      <c r="T3056" t="s">
        <v>69207</v>
      </c>
      <c r="U3056" t="s">
        <v>69208</v>
      </c>
      <c r="V3056" t="s">
        <v>69209</v>
      </c>
      <c r="W3056" t="s">
        <v>69210</v>
      </c>
      <c r="X3056" t="s">
        <v>69211</v>
      </c>
      <c r="Y3056" t="s">
        <v>69212</v>
      </c>
    </row>
    <row r="3057" spans="1:25" x14ac:dyDescent="0.3">
      <c r="A3057">
        <v>152800</v>
      </c>
      <c r="B3057" t="s">
        <v>69213</v>
      </c>
      <c r="C3057" t="s">
        <v>69214</v>
      </c>
      <c r="D3057" t="s">
        <v>69215</v>
      </c>
      <c r="E3057" t="s">
        <v>69216</v>
      </c>
      <c r="F3057" t="s">
        <v>69217</v>
      </c>
      <c r="G3057" t="s">
        <v>69218</v>
      </c>
      <c r="H3057" t="s">
        <v>69219</v>
      </c>
      <c r="I3057" t="s">
        <v>69220</v>
      </c>
      <c r="J3057" t="s">
        <v>69221</v>
      </c>
      <c r="K3057" t="s">
        <v>69222</v>
      </c>
      <c r="L3057" t="s">
        <v>69223</v>
      </c>
      <c r="M3057" t="s">
        <v>69224</v>
      </c>
      <c r="N3057" t="s">
        <v>69225</v>
      </c>
      <c r="O3057">
        <f>-524.200090862931 -17.2996697068675 -615.079375330956</f>
        <v>-1156.5791359007544</v>
      </c>
      <c r="P3057" t="s">
        <v>69226</v>
      </c>
      <c r="Q3057" t="s">
        <v>69227</v>
      </c>
      <c r="R3057" t="s">
        <v>69228</v>
      </c>
      <c r="S3057" t="s">
        <v>69229</v>
      </c>
      <c r="T3057" t="s">
        <v>69230</v>
      </c>
      <c r="U3057" t="s">
        <v>69231</v>
      </c>
      <c r="V3057" t="s">
        <v>69232</v>
      </c>
      <c r="W3057" t="s">
        <v>69233</v>
      </c>
      <c r="X3057" t="s">
        <v>69234</v>
      </c>
      <c r="Y3057" t="s">
        <v>69235</v>
      </c>
    </row>
    <row r="3058" spans="1:25" x14ac:dyDescent="0.3">
      <c r="A3058">
        <v>152850</v>
      </c>
      <c r="B3058" t="s">
        <v>69236</v>
      </c>
      <c r="C3058" t="s">
        <v>69237</v>
      </c>
      <c r="D3058" t="s">
        <v>69238</v>
      </c>
      <c r="E3058" t="s">
        <v>69239</v>
      </c>
      <c r="F3058" t="s">
        <v>69240</v>
      </c>
      <c r="G3058" t="s">
        <v>69241</v>
      </c>
      <c r="H3058" t="s">
        <v>69242</v>
      </c>
      <c r="I3058" t="s">
        <v>69243</v>
      </c>
      <c r="J3058" t="s">
        <v>69244</v>
      </c>
      <c r="K3058" t="s">
        <v>69245</v>
      </c>
      <c r="L3058" t="s">
        <v>69246</v>
      </c>
      <c r="M3058" t="s">
        <v>69247</v>
      </c>
      <c r="N3058" t="s">
        <v>69248</v>
      </c>
      <c r="O3058">
        <f>-523.516427318049 -18.3584572107197 -614.931776948149</f>
        <v>-1156.8066614769177</v>
      </c>
      <c r="P3058" t="s">
        <v>69249</v>
      </c>
      <c r="Q3058" t="s">
        <v>69250</v>
      </c>
      <c r="R3058" t="s">
        <v>69251</v>
      </c>
      <c r="S3058" t="s">
        <v>69252</v>
      </c>
      <c r="T3058" t="s">
        <v>69253</v>
      </c>
      <c r="U3058" t="s">
        <v>69254</v>
      </c>
      <c r="V3058" t="s">
        <v>69255</v>
      </c>
      <c r="W3058" t="s">
        <v>69256</v>
      </c>
      <c r="X3058" t="s">
        <v>69257</v>
      </c>
      <c r="Y3058" t="s">
        <v>69258</v>
      </c>
    </row>
    <row r="3059" spans="1:25" x14ac:dyDescent="0.3">
      <c r="A3059">
        <v>152900</v>
      </c>
      <c r="B3059" t="s">
        <v>69259</v>
      </c>
      <c r="C3059" t="s">
        <v>69260</v>
      </c>
      <c r="D3059" t="s">
        <v>69261</v>
      </c>
      <c r="E3059" t="s">
        <v>69262</v>
      </c>
      <c r="F3059" t="s">
        <v>69263</v>
      </c>
      <c r="G3059" t="s">
        <v>69264</v>
      </c>
      <c r="H3059" t="s">
        <v>69265</v>
      </c>
      <c r="I3059" t="s">
        <v>69266</v>
      </c>
      <c r="J3059" t="s">
        <v>69267</v>
      </c>
      <c r="K3059" t="s">
        <v>69268</v>
      </c>
      <c r="L3059" t="s">
        <v>69269</v>
      </c>
      <c r="M3059" t="s">
        <v>69270</v>
      </c>
      <c r="N3059" t="s">
        <v>69271</v>
      </c>
      <c r="O3059">
        <f>-523.135626467317 -18.894608703918 -614.89656189618</f>
        <v>-1156.926797067415</v>
      </c>
      <c r="P3059" t="s">
        <v>69272</v>
      </c>
      <c r="Q3059" t="s">
        <v>69273</v>
      </c>
      <c r="R3059" t="s">
        <v>69274</v>
      </c>
      <c r="S3059" t="s">
        <v>69275</v>
      </c>
      <c r="T3059" t="s">
        <v>69276</v>
      </c>
      <c r="U3059" t="s">
        <v>69277</v>
      </c>
      <c r="V3059" t="s">
        <v>69278</v>
      </c>
      <c r="W3059" t="s">
        <v>69279</v>
      </c>
      <c r="X3059" t="s">
        <v>69280</v>
      </c>
      <c r="Y3059" t="s">
        <v>69281</v>
      </c>
    </row>
    <row r="3060" spans="1:25" x14ac:dyDescent="0.3">
      <c r="A3060">
        <v>152950</v>
      </c>
      <c r="B3060" t="s">
        <v>69282</v>
      </c>
      <c r="C3060" t="s">
        <v>69283</v>
      </c>
      <c r="D3060" t="s">
        <v>69284</v>
      </c>
      <c r="E3060" t="s">
        <v>69285</v>
      </c>
      <c r="F3060" t="s">
        <v>69286</v>
      </c>
      <c r="G3060" t="s">
        <v>69287</v>
      </c>
      <c r="H3060" t="s">
        <v>69288</v>
      </c>
      <c r="I3060" t="s">
        <v>69289</v>
      </c>
      <c r="J3060" t="s">
        <v>69290</v>
      </c>
      <c r="K3060" t="s">
        <v>69291</v>
      </c>
      <c r="L3060" t="s">
        <v>69292</v>
      </c>
      <c r="M3060" t="s">
        <v>69293</v>
      </c>
      <c r="N3060" t="s">
        <v>69294</v>
      </c>
      <c r="O3060">
        <f>-522.767251443316 -19.9473037881496 -614.956310830302</f>
        <v>-1157.6708660617676</v>
      </c>
      <c r="P3060" t="s">
        <v>69295</v>
      </c>
      <c r="Q3060" t="s">
        <v>69296</v>
      </c>
      <c r="R3060" t="s">
        <v>69297</v>
      </c>
      <c r="S3060" t="s">
        <v>69298</v>
      </c>
      <c r="T3060" t="s">
        <v>69299</v>
      </c>
      <c r="U3060" t="s">
        <v>69300</v>
      </c>
      <c r="V3060" t="s">
        <v>69301</v>
      </c>
      <c r="W3060" t="s">
        <v>69302</v>
      </c>
      <c r="X3060" t="s">
        <v>69303</v>
      </c>
      <c r="Y3060" t="s">
        <v>69304</v>
      </c>
    </row>
    <row r="3061" spans="1:25" x14ac:dyDescent="0.3">
      <c r="A3061">
        <v>153000</v>
      </c>
      <c r="B3061" t="s">
        <v>69305</v>
      </c>
      <c r="C3061" t="s">
        <v>69306</v>
      </c>
      <c r="D3061" t="s">
        <v>69307</v>
      </c>
      <c r="E3061" t="s">
        <v>69308</v>
      </c>
      <c r="F3061" t="s">
        <v>69309</v>
      </c>
      <c r="G3061" t="s">
        <v>69310</v>
      </c>
      <c r="H3061" t="s">
        <v>69311</v>
      </c>
      <c r="I3061" t="s">
        <v>69312</v>
      </c>
      <c r="J3061" t="s">
        <v>69313</v>
      </c>
      <c r="K3061" t="s">
        <v>69314</v>
      </c>
      <c r="L3061" t="s">
        <v>69315</v>
      </c>
      <c r="M3061" t="s">
        <v>69316</v>
      </c>
      <c r="N3061" t="s">
        <v>69317</v>
      </c>
      <c r="O3061">
        <f>-522.719836699407 -20.3083586158648 -615.059971784824</f>
        <v>-1158.0881671000957</v>
      </c>
      <c r="P3061" t="s">
        <v>69318</v>
      </c>
      <c r="Q3061" t="s">
        <v>69319</v>
      </c>
      <c r="R3061" t="s">
        <v>69320</v>
      </c>
      <c r="S3061" t="s">
        <v>69321</v>
      </c>
      <c r="T3061" t="s">
        <v>69322</v>
      </c>
      <c r="U3061" t="s">
        <v>69323</v>
      </c>
      <c r="V3061" t="s">
        <v>69324</v>
      </c>
      <c r="W3061" t="s">
        <v>69325</v>
      </c>
      <c r="X3061" t="s">
        <v>69326</v>
      </c>
      <c r="Y3061" t="s">
        <v>69327</v>
      </c>
    </row>
    <row r="3062" spans="1:25" x14ac:dyDescent="0.3">
      <c r="A3062">
        <v>153050</v>
      </c>
      <c r="B3062" t="s">
        <v>69328</v>
      </c>
      <c r="C3062" t="s">
        <v>69329</v>
      </c>
      <c r="D3062" t="s">
        <v>69330</v>
      </c>
      <c r="E3062" t="s">
        <v>69331</v>
      </c>
      <c r="F3062" t="s">
        <v>69332</v>
      </c>
      <c r="G3062" t="s">
        <v>69333</v>
      </c>
      <c r="H3062" t="s">
        <v>69334</v>
      </c>
      <c r="I3062" t="s">
        <v>69335</v>
      </c>
      <c r="J3062" t="s">
        <v>69336</v>
      </c>
      <c r="K3062" t="s">
        <v>69337</v>
      </c>
      <c r="L3062" t="s">
        <v>69338</v>
      </c>
      <c r="M3062" t="s">
        <v>69339</v>
      </c>
      <c r="N3062" t="s">
        <v>69340</v>
      </c>
      <c r="O3062">
        <f>-523.037303667532 -21.4260305767045 -615.25019481089</f>
        <v>-1159.7135290551264</v>
      </c>
      <c r="P3062" t="s">
        <v>69341</v>
      </c>
      <c r="Q3062" t="s">
        <v>69342</v>
      </c>
      <c r="R3062" t="s">
        <v>69343</v>
      </c>
      <c r="S3062" t="s">
        <v>69344</v>
      </c>
      <c r="T3062" t="s">
        <v>69345</v>
      </c>
      <c r="U3062" t="s">
        <v>69346</v>
      </c>
      <c r="V3062" t="s">
        <v>69347</v>
      </c>
      <c r="W3062" t="s">
        <v>69348</v>
      </c>
      <c r="X3062" t="s">
        <v>69349</v>
      </c>
      <c r="Y3062" t="s">
        <v>69350</v>
      </c>
    </row>
    <row r="3063" spans="1:25" x14ac:dyDescent="0.3">
      <c r="A3063">
        <v>153100</v>
      </c>
      <c r="B3063" t="s">
        <v>69351</v>
      </c>
      <c r="C3063" t="s">
        <v>69352</v>
      </c>
      <c r="D3063" t="s">
        <v>69353</v>
      </c>
      <c r="E3063" t="s">
        <v>69354</v>
      </c>
      <c r="F3063" t="s">
        <v>69355</v>
      </c>
      <c r="G3063" t="s">
        <v>69356</v>
      </c>
      <c r="H3063" t="s">
        <v>69357</v>
      </c>
      <c r="I3063" t="s">
        <v>69358</v>
      </c>
      <c r="J3063" t="s">
        <v>69359</v>
      </c>
      <c r="K3063" t="s">
        <v>69360</v>
      </c>
      <c r="L3063" t="s">
        <v>69361</v>
      </c>
      <c r="M3063" t="s">
        <v>69362</v>
      </c>
      <c r="N3063" t="s">
        <v>69363</v>
      </c>
      <c r="O3063">
        <f>-523.363632811567 -21.9919553364139 -615.309159407755</f>
        <v>-1160.6647475557359</v>
      </c>
      <c r="P3063" t="s">
        <v>69364</v>
      </c>
      <c r="Q3063" t="s">
        <v>69365</v>
      </c>
      <c r="R3063" t="s">
        <v>69366</v>
      </c>
      <c r="S3063" t="s">
        <v>69367</v>
      </c>
      <c r="T3063" t="s">
        <v>69368</v>
      </c>
      <c r="U3063" t="s">
        <v>69369</v>
      </c>
      <c r="V3063" t="s">
        <v>69370</v>
      </c>
      <c r="W3063" t="s">
        <v>69371</v>
      </c>
      <c r="X3063" t="s">
        <v>69372</v>
      </c>
      <c r="Y3063" t="s">
        <v>69373</v>
      </c>
    </row>
    <row r="3064" spans="1:25" x14ac:dyDescent="0.3">
      <c r="A3064">
        <v>153150</v>
      </c>
      <c r="B3064" t="s">
        <v>69374</v>
      </c>
      <c r="C3064" t="s">
        <v>69375</v>
      </c>
      <c r="D3064" t="s">
        <v>69376</v>
      </c>
      <c r="E3064" t="s">
        <v>69377</v>
      </c>
      <c r="F3064" t="s">
        <v>69378</v>
      </c>
      <c r="G3064" t="s">
        <v>69379</v>
      </c>
      <c r="H3064" t="s">
        <v>69380</v>
      </c>
      <c r="I3064" t="s">
        <v>69381</v>
      </c>
      <c r="J3064" t="s">
        <v>69382</v>
      </c>
      <c r="K3064" t="s">
        <v>69383</v>
      </c>
      <c r="L3064" t="s">
        <v>69384</v>
      </c>
      <c r="M3064" t="s">
        <v>69385</v>
      </c>
      <c r="N3064" t="s">
        <v>69386</v>
      </c>
      <c r="O3064">
        <f>-523.91169016946 -22.906732227287 -615.437753375469</f>
        <v>-1162.256175772216</v>
      </c>
      <c r="P3064" t="s">
        <v>69387</v>
      </c>
      <c r="Q3064" t="s">
        <v>69388</v>
      </c>
      <c r="R3064" t="s">
        <v>69389</v>
      </c>
      <c r="S3064" t="s">
        <v>69390</v>
      </c>
      <c r="T3064" t="s">
        <v>69391</v>
      </c>
      <c r="U3064" t="s">
        <v>69392</v>
      </c>
      <c r="V3064" t="s">
        <v>69393</v>
      </c>
      <c r="W3064" t="s">
        <v>69394</v>
      </c>
      <c r="X3064" t="s">
        <v>69395</v>
      </c>
      <c r="Y3064" t="s">
        <v>69396</v>
      </c>
    </row>
    <row r="3065" spans="1:25" x14ac:dyDescent="0.3">
      <c r="A3065">
        <v>153200</v>
      </c>
      <c r="B3065" t="s">
        <v>69397</v>
      </c>
      <c r="C3065" t="s">
        <v>69398</v>
      </c>
      <c r="D3065" t="s">
        <v>69399</v>
      </c>
      <c r="E3065" t="s">
        <v>69400</v>
      </c>
      <c r="F3065" t="s">
        <v>69401</v>
      </c>
      <c r="G3065" t="s">
        <v>69402</v>
      </c>
      <c r="H3065" t="s">
        <v>69403</v>
      </c>
      <c r="I3065" t="s">
        <v>69404</v>
      </c>
      <c r="J3065" t="s">
        <v>69405</v>
      </c>
      <c r="K3065" t="s">
        <v>69406</v>
      </c>
      <c r="L3065" t="s">
        <v>69407</v>
      </c>
      <c r="M3065" t="s">
        <v>69408</v>
      </c>
      <c r="N3065" t="s">
        <v>69409</v>
      </c>
      <c r="O3065">
        <f>-524.244398444764 -23.2981146499749 -615.526902801406</f>
        <v>-1163.0694158961448</v>
      </c>
      <c r="P3065" t="s">
        <v>69410</v>
      </c>
      <c r="Q3065" t="s">
        <v>69411</v>
      </c>
      <c r="R3065" t="s">
        <v>69412</v>
      </c>
      <c r="S3065" t="s">
        <v>69413</v>
      </c>
      <c r="T3065" t="s">
        <v>69414</v>
      </c>
      <c r="U3065" t="s">
        <v>69415</v>
      </c>
      <c r="V3065" t="s">
        <v>69416</v>
      </c>
      <c r="W3065" t="s">
        <v>69417</v>
      </c>
      <c r="X3065" t="s">
        <v>69418</v>
      </c>
      <c r="Y3065" t="s">
        <v>69419</v>
      </c>
    </row>
    <row r="3066" spans="1:25" x14ac:dyDescent="0.3">
      <c r="A3066">
        <v>153250</v>
      </c>
      <c r="B3066" t="s">
        <v>69420</v>
      </c>
      <c r="C3066" t="s">
        <v>69421</v>
      </c>
      <c r="D3066" t="s">
        <v>69422</v>
      </c>
      <c r="E3066" t="s">
        <v>69423</v>
      </c>
      <c r="F3066" t="s">
        <v>69424</v>
      </c>
      <c r="G3066" t="s">
        <v>69425</v>
      </c>
      <c r="H3066" t="s">
        <v>69426</v>
      </c>
      <c r="I3066" t="s">
        <v>69427</v>
      </c>
      <c r="J3066" t="s">
        <v>69428</v>
      </c>
      <c r="K3066" t="s">
        <v>69429</v>
      </c>
      <c r="L3066" t="s">
        <v>69430</v>
      </c>
      <c r="M3066" t="s">
        <v>69431</v>
      </c>
      <c r="N3066" t="s">
        <v>69432</v>
      </c>
      <c r="O3066">
        <f>-525.059615969743 -24.033219603687 -615.728621479877</f>
        <v>-1164.8214570533071</v>
      </c>
      <c r="P3066" t="s">
        <v>69433</v>
      </c>
      <c r="Q3066" t="s">
        <v>69434</v>
      </c>
      <c r="R3066" t="s">
        <v>69435</v>
      </c>
      <c r="S3066" t="s">
        <v>69436</v>
      </c>
      <c r="T3066" t="s">
        <v>69437</v>
      </c>
      <c r="U3066" t="s">
        <v>69438</v>
      </c>
      <c r="V3066" t="s">
        <v>69439</v>
      </c>
      <c r="W3066" t="s">
        <v>69440</v>
      </c>
      <c r="X3066" t="s">
        <v>69441</v>
      </c>
      <c r="Y3066" t="s">
        <v>69442</v>
      </c>
    </row>
    <row r="3067" spans="1:25" x14ac:dyDescent="0.3">
      <c r="A3067">
        <v>153300</v>
      </c>
      <c r="B3067" t="s">
        <v>69443</v>
      </c>
      <c r="C3067" t="s">
        <v>69444</v>
      </c>
      <c r="D3067" t="s">
        <v>69445</v>
      </c>
      <c r="E3067" t="s">
        <v>69446</v>
      </c>
      <c r="F3067" t="s">
        <v>69447</v>
      </c>
      <c r="G3067" t="s">
        <v>69448</v>
      </c>
      <c r="H3067" t="s">
        <v>69449</v>
      </c>
      <c r="I3067" t="s">
        <v>69450</v>
      </c>
      <c r="J3067" t="s">
        <v>69451</v>
      </c>
      <c r="K3067" t="s">
        <v>69452</v>
      </c>
      <c r="L3067" t="s">
        <v>69453</v>
      </c>
      <c r="M3067" t="s">
        <v>69454</v>
      </c>
      <c r="N3067" t="s">
        <v>69455</v>
      </c>
      <c r="O3067">
        <f>-525.616743730145 -24.3362774604836 -615.859247257753</f>
        <v>-1165.8122684483817</v>
      </c>
      <c r="P3067" t="s">
        <v>69456</v>
      </c>
      <c r="Q3067" t="s">
        <v>69457</v>
      </c>
      <c r="R3067" t="s">
        <v>69458</v>
      </c>
      <c r="S3067" t="s">
        <v>69459</v>
      </c>
      <c r="T3067" t="s">
        <v>69460</v>
      </c>
      <c r="U3067" t="s">
        <v>69461</v>
      </c>
      <c r="V3067" t="s">
        <v>69462</v>
      </c>
      <c r="W3067" t="s">
        <v>69463</v>
      </c>
      <c r="X3067" t="s">
        <v>69464</v>
      </c>
      <c r="Y3067" t="s">
        <v>69465</v>
      </c>
    </row>
    <row r="3068" spans="1:25" x14ac:dyDescent="0.3">
      <c r="A3068">
        <v>153350</v>
      </c>
      <c r="B3068" t="s">
        <v>69466</v>
      </c>
      <c r="C3068" t="s">
        <v>69467</v>
      </c>
      <c r="D3068" t="s">
        <v>69468</v>
      </c>
      <c r="E3068" t="s">
        <v>69469</v>
      </c>
      <c r="F3068" t="s">
        <v>69470</v>
      </c>
      <c r="G3068" t="s">
        <v>69471</v>
      </c>
      <c r="H3068" t="s">
        <v>69472</v>
      </c>
      <c r="I3068" t="s">
        <v>69473</v>
      </c>
      <c r="J3068" t="s">
        <v>69474</v>
      </c>
      <c r="K3068" t="s">
        <v>69475</v>
      </c>
      <c r="L3068" t="s">
        <v>69476</v>
      </c>
      <c r="M3068" t="s">
        <v>69477</v>
      </c>
      <c r="N3068" t="s">
        <v>69478</v>
      </c>
      <c r="O3068">
        <f>-526.659039508563 -24.8409289025903 -616.200265101358</f>
        <v>-1167.7002335125112</v>
      </c>
      <c r="P3068" t="s">
        <v>69479</v>
      </c>
      <c r="Q3068" t="s">
        <v>69480</v>
      </c>
      <c r="R3068" t="s">
        <v>69481</v>
      </c>
      <c r="S3068" t="s">
        <v>69482</v>
      </c>
      <c r="T3068" t="s">
        <v>69483</v>
      </c>
      <c r="U3068" t="s">
        <v>69484</v>
      </c>
      <c r="V3068" t="s">
        <v>69485</v>
      </c>
      <c r="W3068" t="s">
        <v>69486</v>
      </c>
      <c r="X3068" t="s">
        <v>69487</v>
      </c>
      <c r="Y3068" t="s">
        <v>69488</v>
      </c>
    </row>
    <row r="3069" spans="1:25" x14ac:dyDescent="0.3">
      <c r="A3069">
        <v>153400</v>
      </c>
      <c r="B3069" t="s">
        <v>69489</v>
      </c>
      <c r="C3069" t="s">
        <v>69490</v>
      </c>
      <c r="D3069" t="s">
        <v>69491</v>
      </c>
      <c r="E3069" t="s">
        <v>69492</v>
      </c>
      <c r="F3069" t="s">
        <v>69493</v>
      </c>
      <c r="G3069" t="s">
        <v>69494</v>
      </c>
      <c r="H3069" t="s">
        <v>69495</v>
      </c>
      <c r="I3069" t="s">
        <v>69496</v>
      </c>
      <c r="J3069" t="s">
        <v>69497</v>
      </c>
      <c r="K3069" t="s">
        <v>69498</v>
      </c>
      <c r="L3069" t="s">
        <v>69499</v>
      </c>
      <c r="M3069" t="s">
        <v>69500</v>
      </c>
      <c r="N3069" t="s">
        <v>69501</v>
      </c>
      <c r="O3069">
        <f>-527.163002969376 -25.0602306239634 -616.402115062347</f>
        <v>-1168.6253486556864</v>
      </c>
      <c r="P3069" t="s">
        <v>69502</v>
      </c>
      <c r="Q3069" t="s">
        <v>69503</v>
      </c>
      <c r="R3069" t="s">
        <v>69504</v>
      </c>
      <c r="S3069" t="s">
        <v>69505</v>
      </c>
      <c r="T3069" t="s">
        <v>69506</v>
      </c>
      <c r="U3069" t="s">
        <v>69507</v>
      </c>
      <c r="V3069" t="s">
        <v>69508</v>
      </c>
      <c r="W3069" t="s">
        <v>69509</v>
      </c>
      <c r="X3069" t="s">
        <v>69510</v>
      </c>
      <c r="Y3069" t="s">
        <v>69511</v>
      </c>
    </row>
    <row r="3070" spans="1:25" x14ac:dyDescent="0.3">
      <c r="A3070">
        <v>153450</v>
      </c>
      <c r="B3070" t="s">
        <v>69512</v>
      </c>
      <c r="C3070" t="s">
        <v>69513</v>
      </c>
      <c r="D3070" t="s">
        <v>69514</v>
      </c>
      <c r="E3070" t="s">
        <v>69515</v>
      </c>
      <c r="F3070" t="s">
        <v>69516</v>
      </c>
      <c r="G3070" t="s">
        <v>69517</v>
      </c>
      <c r="H3070" t="s">
        <v>69518</v>
      </c>
      <c r="I3070" t="s">
        <v>69519</v>
      </c>
      <c r="J3070" t="s">
        <v>69520</v>
      </c>
      <c r="K3070" t="s">
        <v>69521</v>
      </c>
      <c r="L3070" t="s">
        <v>69522</v>
      </c>
      <c r="M3070" t="s">
        <v>69523</v>
      </c>
      <c r="N3070" t="s">
        <v>69524</v>
      </c>
      <c r="O3070">
        <f>-527.993378763911 -25.5093626165121 -616.743707130088</f>
        <v>-1170.2464485105111</v>
      </c>
      <c r="P3070" t="s">
        <v>69525</v>
      </c>
      <c r="Q3070" t="s">
        <v>69526</v>
      </c>
      <c r="R3070" t="s">
        <v>69527</v>
      </c>
      <c r="S3070" t="s">
        <v>69528</v>
      </c>
      <c r="T3070" t="s">
        <v>69529</v>
      </c>
      <c r="U3070" t="s">
        <v>69530</v>
      </c>
      <c r="V3070" t="s">
        <v>69531</v>
      </c>
      <c r="W3070" t="s">
        <v>69532</v>
      </c>
      <c r="X3070" t="s">
        <v>69533</v>
      </c>
      <c r="Y3070" t="s">
        <v>69534</v>
      </c>
    </row>
    <row r="3071" spans="1:25" x14ac:dyDescent="0.3">
      <c r="A3071">
        <v>153500</v>
      </c>
      <c r="B3071" t="s">
        <v>69535</v>
      </c>
      <c r="C3071" t="s">
        <v>69536</v>
      </c>
      <c r="D3071" t="s">
        <v>69537</v>
      </c>
      <c r="E3071" t="s">
        <v>69538</v>
      </c>
      <c r="F3071" t="s">
        <v>69539</v>
      </c>
      <c r="G3071" t="s">
        <v>69540</v>
      </c>
      <c r="H3071" t="s">
        <v>69541</v>
      </c>
      <c r="I3071" t="s">
        <v>69542</v>
      </c>
      <c r="J3071" t="s">
        <v>69543</v>
      </c>
      <c r="K3071" t="s">
        <v>69544</v>
      </c>
      <c r="L3071" t="s">
        <v>69545</v>
      </c>
      <c r="M3071" t="s">
        <v>69546</v>
      </c>
      <c r="N3071" t="s">
        <v>69547</v>
      </c>
      <c r="O3071">
        <f>-528.395452724925 -25.7312187534992 -616.930727829965</f>
        <v>-1171.0573993083892</v>
      </c>
      <c r="P3071" t="s">
        <v>69548</v>
      </c>
      <c r="Q3071" t="s">
        <v>69549</v>
      </c>
      <c r="R3071" t="s">
        <v>69550</v>
      </c>
      <c r="S3071" t="s">
        <v>69551</v>
      </c>
      <c r="T3071" t="s">
        <v>69552</v>
      </c>
      <c r="U3071" t="s">
        <v>69553</v>
      </c>
      <c r="V3071" t="s">
        <v>69554</v>
      </c>
      <c r="W3071" t="s">
        <v>69555</v>
      </c>
      <c r="X3071" t="s">
        <v>69556</v>
      </c>
      <c r="Y3071" t="s">
        <v>69557</v>
      </c>
    </row>
    <row r="3072" spans="1:25" x14ac:dyDescent="0.3">
      <c r="A3072">
        <v>153550</v>
      </c>
      <c r="B3072" t="s">
        <v>69558</v>
      </c>
      <c r="C3072" t="s">
        <v>69559</v>
      </c>
      <c r="D3072" t="s">
        <v>69560</v>
      </c>
      <c r="E3072" t="s">
        <v>69561</v>
      </c>
      <c r="F3072" t="s">
        <v>69562</v>
      </c>
      <c r="G3072" t="s">
        <v>69563</v>
      </c>
      <c r="H3072" t="s">
        <v>69564</v>
      </c>
      <c r="I3072" t="s">
        <v>69565</v>
      </c>
      <c r="J3072" t="s">
        <v>69566</v>
      </c>
      <c r="K3072" t="s">
        <v>69567</v>
      </c>
      <c r="L3072" t="s">
        <v>69568</v>
      </c>
      <c r="M3072" t="s">
        <v>69569</v>
      </c>
      <c r="N3072" t="s">
        <v>69570</v>
      </c>
      <c r="O3072">
        <f>-529.057276469194 -25.9531860881989 -617.426096164983</f>
        <v>-1172.436558722376</v>
      </c>
      <c r="P3072" t="s">
        <v>69571</v>
      </c>
      <c r="Q3072" t="s">
        <v>69572</v>
      </c>
      <c r="R3072" t="s">
        <v>69573</v>
      </c>
      <c r="S3072" t="s">
        <v>69574</v>
      </c>
      <c r="T3072" t="s">
        <v>69575</v>
      </c>
      <c r="U3072" t="s">
        <v>69576</v>
      </c>
      <c r="V3072" t="s">
        <v>69577</v>
      </c>
      <c r="W3072" t="s">
        <v>69578</v>
      </c>
      <c r="X3072" t="s">
        <v>69579</v>
      </c>
      <c r="Y3072" t="s">
        <v>69580</v>
      </c>
    </row>
    <row r="3073" spans="1:25" x14ac:dyDescent="0.3">
      <c r="A3073">
        <v>153600</v>
      </c>
      <c r="B3073" t="s">
        <v>69581</v>
      </c>
      <c r="C3073" t="s">
        <v>69582</v>
      </c>
      <c r="D3073" t="s">
        <v>69583</v>
      </c>
      <c r="E3073" t="s">
        <v>69584</v>
      </c>
      <c r="F3073" t="s">
        <v>69585</v>
      </c>
      <c r="G3073" t="s">
        <v>69586</v>
      </c>
      <c r="H3073" t="s">
        <v>69587</v>
      </c>
      <c r="I3073" t="s">
        <v>69588</v>
      </c>
      <c r="J3073" t="s">
        <v>69589</v>
      </c>
      <c r="K3073" t="s">
        <v>69590</v>
      </c>
      <c r="L3073" t="s">
        <v>69591</v>
      </c>
      <c r="M3073" t="s">
        <v>69592</v>
      </c>
      <c r="N3073" t="s">
        <v>69593</v>
      </c>
      <c r="O3073">
        <f>-529.312850936784 -26.1869779611545 -617.695896121998</f>
        <v>-1173.1957250199366</v>
      </c>
      <c r="P3073" t="s">
        <v>69594</v>
      </c>
      <c r="Q3073" t="s">
        <v>69595</v>
      </c>
      <c r="R3073" t="s">
        <v>69596</v>
      </c>
      <c r="S3073" t="s">
        <v>69597</v>
      </c>
      <c r="T3073" t="s">
        <v>69598</v>
      </c>
      <c r="U3073" t="s">
        <v>69599</v>
      </c>
      <c r="V3073" t="s">
        <v>69600</v>
      </c>
      <c r="W3073" t="s">
        <v>69601</v>
      </c>
      <c r="X3073" t="s">
        <v>69602</v>
      </c>
      <c r="Y3073" t="s">
        <v>69603</v>
      </c>
    </row>
    <row r="3074" spans="1:25" x14ac:dyDescent="0.3">
      <c r="A3074">
        <v>153650</v>
      </c>
      <c r="B3074" t="s">
        <v>69604</v>
      </c>
      <c r="C3074" t="s">
        <v>69605</v>
      </c>
      <c r="D3074" t="s">
        <v>69606</v>
      </c>
      <c r="E3074" t="s">
        <v>69607</v>
      </c>
      <c r="F3074" t="s">
        <v>69608</v>
      </c>
      <c r="G3074" t="s">
        <v>69609</v>
      </c>
      <c r="H3074" t="s">
        <v>69610</v>
      </c>
      <c r="I3074" t="s">
        <v>69611</v>
      </c>
      <c r="J3074" t="s">
        <v>69612</v>
      </c>
      <c r="K3074" t="s">
        <v>69613</v>
      </c>
      <c r="L3074" t="s">
        <v>69614</v>
      </c>
      <c r="M3074" t="s">
        <v>69615</v>
      </c>
      <c r="N3074" t="s">
        <v>69616</v>
      </c>
      <c r="O3074">
        <f>-529.716006699988 -26.5722571049216 -618.231137785934</f>
        <v>-1174.5194015908437</v>
      </c>
      <c r="P3074" t="s">
        <v>69617</v>
      </c>
      <c r="Q3074" t="s">
        <v>69618</v>
      </c>
      <c r="R3074" t="s">
        <v>69619</v>
      </c>
      <c r="S3074" t="s">
        <v>69620</v>
      </c>
      <c r="T3074" t="s">
        <v>69621</v>
      </c>
      <c r="U3074" t="s">
        <v>69622</v>
      </c>
      <c r="V3074" t="s">
        <v>69623</v>
      </c>
      <c r="W3074" t="s">
        <v>69624</v>
      </c>
      <c r="X3074" t="s">
        <v>69625</v>
      </c>
      <c r="Y3074" t="s">
        <v>69626</v>
      </c>
    </row>
    <row r="3075" spans="1:25" x14ac:dyDescent="0.3">
      <c r="A3075">
        <v>153700</v>
      </c>
      <c r="B3075" t="s">
        <v>69627</v>
      </c>
      <c r="C3075" t="s">
        <v>69628</v>
      </c>
      <c r="D3075" t="s">
        <v>69629</v>
      </c>
      <c r="E3075" t="s">
        <v>69630</v>
      </c>
      <c r="F3075" t="s">
        <v>69631</v>
      </c>
      <c r="G3075" t="s">
        <v>69632</v>
      </c>
      <c r="H3075" t="s">
        <v>69633</v>
      </c>
      <c r="I3075" t="s">
        <v>69634</v>
      </c>
      <c r="J3075" t="s">
        <v>69635</v>
      </c>
      <c r="K3075" t="s">
        <v>69636</v>
      </c>
      <c r="L3075" t="s">
        <v>69637</v>
      </c>
      <c r="M3075" t="s">
        <v>69638</v>
      </c>
      <c r="N3075" t="s">
        <v>69639</v>
      </c>
      <c r="O3075">
        <f>-530.019377394845 -26.7920267860454 -618.525756704974</f>
        <v>-1175.3371608858645</v>
      </c>
      <c r="P3075" t="s">
        <v>69640</v>
      </c>
      <c r="Q3075" t="s">
        <v>69641</v>
      </c>
      <c r="R3075" t="s">
        <v>69642</v>
      </c>
      <c r="S3075" t="s">
        <v>69643</v>
      </c>
      <c r="T3075" t="s">
        <v>69644</v>
      </c>
      <c r="U3075" t="s">
        <v>69645</v>
      </c>
      <c r="V3075" t="s">
        <v>69646</v>
      </c>
      <c r="W3075" t="s">
        <v>69647</v>
      </c>
      <c r="X3075" t="s">
        <v>69648</v>
      </c>
      <c r="Y3075" t="s">
        <v>69649</v>
      </c>
    </row>
    <row r="3076" spans="1:25" x14ac:dyDescent="0.3">
      <c r="A3076">
        <v>153750</v>
      </c>
      <c r="B3076" t="s">
        <v>69650</v>
      </c>
      <c r="C3076" t="s">
        <v>69651</v>
      </c>
      <c r="D3076" t="s">
        <v>69652</v>
      </c>
      <c r="E3076" t="s">
        <v>69653</v>
      </c>
      <c r="F3076" t="s">
        <v>69654</v>
      </c>
      <c r="G3076" t="s">
        <v>69655</v>
      </c>
      <c r="H3076" t="s">
        <v>69656</v>
      </c>
      <c r="I3076" t="s">
        <v>69657</v>
      </c>
      <c r="J3076" t="s">
        <v>69658</v>
      </c>
      <c r="K3076" t="s">
        <v>69659</v>
      </c>
      <c r="L3076" t="s">
        <v>69660</v>
      </c>
      <c r="M3076" t="s">
        <v>69661</v>
      </c>
      <c r="N3076" t="s">
        <v>69662</v>
      </c>
      <c r="O3076">
        <f>-530.541816950075 -27.1533134379665 -619.254005491998</f>
        <v>-1176.9491358800396</v>
      </c>
      <c r="P3076" t="s">
        <v>69663</v>
      </c>
      <c r="Q3076" t="s">
        <v>69664</v>
      </c>
      <c r="R3076" t="s">
        <v>69665</v>
      </c>
      <c r="S3076" t="s">
        <v>69666</v>
      </c>
      <c r="T3076" t="s">
        <v>69667</v>
      </c>
      <c r="U3076" t="s">
        <v>69668</v>
      </c>
      <c r="V3076" t="s">
        <v>69669</v>
      </c>
      <c r="W3076" t="s">
        <v>69670</v>
      </c>
      <c r="X3076" t="s">
        <v>69671</v>
      </c>
      <c r="Y3076" t="s">
        <v>69672</v>
      </c>
    </row>
    <row r="3077" spans="1:25" x14ac:dyDescent="0.3">
      <c r="A3077">
        <v>153800</v>
      </c>
      <c r="B3077" t="s">
        <v>69673</v>
      </c>
      <c r="C3077" t="s">
        <v>69674</v>
      </c>
      <c r="D3077" t="s">
        <v>69675</v>
      </c>
      <c r="E3077" t="s">
        <v>69676</v>
      </c>
      <c r="F3077" t="s">
        <v>69677</v>
      </c>
      <c r="G3077" t="s">
        <v>69678</v>
      </c>
      <c r="H3077" t="s">
        <v>69679</v>
      </c>
      <c r="I3077" t="s">
        <v>69680</v>
      </c>
      <c r="J3077" t="s">
        <v>69681</v>
      </c>
      <c r="K3077" t="s">
        <v>69682</v>
      </c>
      <c r="L3077" t="s">
        <v>69683</v>
      </c>
      <c r="M3077" t="s">
        <v>69684</v>
      </c>
      <c r="N3077" t="s">
        <v>69685</v>
      </c>
      <c r="O3077">
        <f>-530.664803020026 -27.336591438235 -619.649775650615</f>
        <v>-1177.6511701088762</v>
      </c>
      <c r="P3077" t="s">
        <v>69686</v>
      </c>
      <c r="Q3077" t="s">
        <v>69687</v>
      </c>
      <c r="R3077" t="s">
        <v>69688</v>
      </c>
      <c r="S3077" t="s">
        <v>69689</v>
      </c>
      <c r="T3077" t="s">
        <v>69690</v>
      </c>
      <c r="U3077" t="s">
        <v>69691</v>
      </c>
      <c r="V3077" t="s">
        <v>69692</v>
      </c>
      <c r="W3077" t="s">
        <v>69693</v>
      </c>
      <c r="X3077" t="s">
        <v>69694</v>
      </c>
      <c r="Y3077" t="s">
        <v>69695</v>
      </c>
    </row>
    <row r="3078" spans="1:25" x14ac:dyDescent="0.3">
      <c r="A3078">
        <v>153850</v>
      </c>
      <c r="B3078" t="s">
        <v>69696</v>
      </c>
      <c r="C3078" t="s">
        <v>69697</v>
      </c>
      <c r="D3078" t="s">
        <v>69698</v>
      </c>
      <c r="E3078" t="s">
        <v>69699</v>
      </c>
      <c r="F3078" t="s">
        <v>69700</v>
      </c>
      <c r="G3078" t="s">
        <v>69701</v>
      </c>
      <c r="H3078" t="s">
        <v>69702</v>
      </c>
      <c r="I3078" t="s">
        <v>69703</v>
      </c>
      <c r="J3078" t="s">
        <v>69704</v>
      </c>
      <c r="K3078" t="s">
        <v>69705</v>
      </c>
      <c r="L3078" t="s">
        <v>69706</v>
      </c>
      <c r="M3078" t="s">
        <v>69707</v>
      </c>
      <c r="N3078" t="s">
        <v>69708</v>
      </c>
      <c r="O3078">
        <f>-531.130877840953 -27.7061076180416 -620.546325979851</f>
        <v>-1179.3833114388456</v>
      </c>
      <c r="P3078" t="s">
        <v>69709</v>
      </c>
      <c r="Q3078" t="s">
        <v>69710</v>
      </c>
      <c r="R3078" t="s">
        <v>69711</v>
      </c>
      <c r="S3078" t="s">
        <v>69712</v>
      </c>
      <c r="T3078" t="s">
        <v>69713</v>
      </c>
      <c r="U3078" t="s">
        <v>69714</v>
      </c>
      <c r="V3078" t="s">
        <v>69715</v>
      </c>
      <c r="W3078" t="s">
        <v>69716</v>
      </c>
      <c r="X3078" t="s">
        <v>69717</v>
      </c>
      <c r="Y3078" t="s">
        <v>69718</v>
      </c>
    </row>
    <row r="3079" spans="1:25" x14ac:dyDescent="0.3">
      <c r="A3079">
        <v>153900</v>
      </c>
      <c r="B3079" t="s">
        <v>69719</v>
      </c>
      <c r="C3079" t="s">
        <v>69720</v>
      </c>
      <c r="D3079" t="s">
        <v>69721</v>
      </c>
      <c r="E3079" t="s">
        <v>69722</v>
      </c>
      <c r="F3079" t="s">
        <v>69723</v>
      </c>
      <c r="G3079" t="s">
        <v>69724</v>
      </c>
      <c r="H3079" t="s">
        <v>69725</v>
      </c>
      <c r="I3079" t="s">
        <v>69726</v>
      </c>
      <c r="J3079" t="s">
        <v>69727</v>
      </c>
      <c r="K3079" t="s">
        <v>69728</v>
      </c>
      <c r="L3079" t="s">
        <v>69729</v>
      </c>
      <c r="M3079" t="s">
        <v>69730</v>
      </c>
      <c r="N3079" t="s">
        <v>69731</v>
      </c>
      <c r="O3079">
        <f>-531.464662259009 -27.8853913864459 -621.020232459845</f>
        <v>-1180.3702861052998</v>
      </c>
      <c r="P3079" t="s">
        <v>69732</v>
      </c>
      <c r="Q3079" t="s">
        <v>69733</v>
      </c>
      <c r="R3079" t="s">
        <v>69734</v>
      </c>
      <c r="S3079" t="s">
        <v>69735</v>
      </c>
      <c r="T3079" t="s">
        <v>69736</v>
      </c>
      <c r="U3079" t="s">
        <v>69737</v>
      </c>
      <c r="V3079" t="s">
        <v>69738</v>
      </c>
      <c r="W3079" t="s">
        <v>69739</v>
      </c>
      <c r="X3079" t="s">
        <v>69740</v>
      </c>
      <c r="Y3079" t="s">
        <v>69741</v>
      </c>
    </row>
    <row r="3080" spans="1:25" x14ac:dyDescent="0.3">
      <c r="A3080">
        <v>153950</v>
      </c>
      <c r="B3080" t="s">
        <v>69742</v>
      </c>
      <c r="C3080" t="s">
        <v>69743</v>
      </c>
      <c r="D3080" t="s">
        <v>69744</v>
      </c>
      <c r="E3080" t="s">
        <v>69745</v>
      </c>
      <c r="F3080" t="s">
        <v>69746</v>
      </c>
      <c r="G3080" t="s">
        <v>69747</v>
      </c>
      <c r="H3080" t="s">
        <v>69748</v>
      </c>
      <c r="I3080" t="s">
        <v>69749</v>
      </c>
      <c r="J3080" t="s">
        <v>69750</v>
      </c>
      <c r="K3080" t="s">
        <v>69751</v>
      </c>
      <c r="L3080" t="s">
        <v>69752</v>
      </c>
      <c r="M3080" t="s">
        <v>69753</v>
      </c>
      <c r="N3080" t="s">
        <v>69754</v>
      </c>
      <c r="O3080">
        <f>-532.227785152773 -28.2790900118289 -622.024817295126</f>
        <v>-1182.5316924597278</v>
      </c>
      <c r="P3080" t="s">
        <v>69755</v>
      </c>
      <c r="Q3080" t="s">
        <v>69756</v>
      </c>
      <c r="R3080" t="s">
        <v>69757</v>
      </c>
      <c r="S3080" t="s">
        <v>69758</v>
      </c>
      <c r="T3080" t="s">
        <v>69759</v>
      </c>
      <c r="U3080" t="s">
        <v>69760</v>
      </c>
      <c r="V3080" t="s">
        <v>69761</v>
      </c>
      <c r="W3080" t="s">
        <v>69762</v>
      </c>
      <c r="X3080" t="s">
        <v>69763</v>
      </c>
      <c r="Y3080" t="s">
        <v>69764</v>
      </c>
    </row>
    <row r="3081" spans="1:25" x14ac:dyDescent="0.3">
      <c r="A3081">
        <v>154000</v>
      </c>
      <c r="B3081" t="s">
        <v>69765</v>
      </c>
      <c r="C3081" t="s">
        <v>69766</v>
      </c>
      <c r="D3081" t="s">
        <v>69767</v>
      </c>
      <c r="E3081" t="s">
        <v>69768</v>
      </c>
      <c r="F3081" t="s">
        <v>69769</v>
      </c>
      <c r="G3081" t="s">
        <v>69770</v>
      </c>
      <c r="H3081" t="s">
        <v>69771</v>
      </c>
      <c r="I3081" t="s">
        <v>69772</v>
      </c>
      <c r="J3081" t="s">
        <v>69773</v>
      </c>
      <c r="K3081" t="s">
        <v>69774</v>
      </c>
      <c r="L3081" t="s">
        <v>69775</v>
      </c>
      <c r="M3081" t="s">
        <v>69776</v>
      </c>
      <c r="N3081" t="s">
        <v>69777</v>
      </c>
      <c r="O3081">
        <f>-532.49397640721 -28.5229941821478 -622.553512193388</f>
        <v>-1183.5704827827458</v>
      </c>
      <c r="P3081" t="s">
        <v>69778</v>
      </c>
      <c r="Q3081" t="s">
        <v>69779</v>
      </c>
      <c r="R3081" t="s">
        <v>69780</v>
      </c>
      <c r="S3081" t="s">
        <v>69781</v>
      </c>
      <c r="T3081" t="s">
        <v>69782</v>
      </c>
      <c r="U3081" t="s">
        <v>69783</v>
      </c>
      <c r="V3081" t="s">
        <v>69784</v>
      </c>
      <c r="W3081" t="s">
        <v>69785</v>
      </c>
      <c r="X3081" t="s">
        <v>69786</v>
      </c>
      <c r="Y3081" t="s">
        <v>69787</v>
      </c>
    </row>
    <row r="3082" spans="1:25" x14ac:dyDescent="0.3">
      <c r="A3082">
        <v>154050</v>
      </c>
      <c r="B3082" t="s">
        <v>69788</v>
      </c>
      <c r="C3082" t="s">
        <v>69789</v>
      </c>
      <c r="D3082" t="s">
        <v>69790</v>
      </c>
      <c r="E3082" t="s">
        <v>69791</v>
      </c>
      <c r="F3082" t="s">
        <v>69792</v>
      </c>
      <c r="G3082" t="s">
        <v>69793</v>
      </c>
      <c r="H3082" t="s">
        <v>69794</v>
      </c>
      <c r="I3082" t="s">
        <v>69795</v>
      </c>
      <c r="J3082" t="s">
        <v>69796</v>
      </c>
      <c r="K3082" t="s">
        <v>69797</v>
      </c>
      <c r="L3082" t="s">
        <v>69798</v>
      </c>
      <c r="M3082" t="s">
        <v>69799</v>
      </c>
      <c r="N3082" t="s">
        <v>69800</v>
      </c>
      <c r="O3082">
        <f>-532.875582687202 -29.1754422325871 -623.59687862145</f>
        <v>-1185.647903541239</v>
      </c>
      <c r="P3082" t="s">
        <v>69801</v>
      </c>
      <c r="Q3082" t="s">
        <v>69802</v>
      </c>
      <c r="R3082" t="s">
        <v>69803</v>
      </c>
      <c r="S3082" t="s">
        <v>69804</v>
      </c>
      <c r="T3082" t="s">
        <v>69805</v>
      </c>
      <c r="U3082" t="s">
        <v>69806</v>
      </c>
      <c r="V3082" t="s">
        <v>69807</v>
      </c>
      <c r="W3082" t="s">
        <v>69808</v>
      </c>
      <c r="X3082" t="s">
        <v>69809</v>
      </c>
      <c r="Y3082" t="s">
        <v>69810</v>
      </c>
    </row>
    <row r="3083" spans="1:25" x14ac:dyDescent="0.3">
      <c r="A3083">
        <v>154100</v>
      </c>
      <c r="B3083" t="s">
        <v>69811</v>
      </c>
      <c r="C3083" t="s">
        <v>69812</v>
      </c>
      <c r="D3083" t="s">
        <v>69813</v>
      </c>
      <c r="E3083" t="s">
        <v>69814</v>
      </c>
      <c r="F3083" t="s">
        <v>69815</v>
      </c>
      <c r="G3083" t="s">
        <v>69816</v>
      </c>
      <c r="H3083" t="s">
        <v>69817</v>
      </c>
      <c r="I3083" t="s">
        <v>69818</v>
      </c>
      <c r="J3083" t="s">
        <v>69819</v>
      </c>
      <c r="K3083" t="s">
        <v>69820</v>
      </c>
      <c r="L3083" t="s">
        <v>69821</v>
      </c>
      <c r="M3083" t="s">
        <v>69822</v>
      </c>
      <c r="N3083" t="s">
        <v>69823</v>
      </c>
      <c r="O3083">
        <f>-532.969822307172 -29.3447100146336 -624.160772554584</f>
        <v>-1186.4753048763896</v>
      </c>
      <c r="P3083" t="s">
        <v>69824</v>
      </c>
      <c r="Q3083" t="s">
        <v>69825</v>
      </c>
      <c r="R3083" t="s">
        <v>69826</v>
      </c>
      <c r="S3083" t="s">
        <v>69827</v>
      </c>
      <c r="T3083" t="s">
        <v>69828</v>
      </c>
      <c r="U3083" t="s">
        <v>69829</v>
      </c>
      <c r="V3083" t="s">
        <v>69830</v>
      </c>
      <c r="W3083" t="s">
        <v>69831</v>
      </c>
      <c r="X3083" t="s">
        <v>69832</v>
      </c>
      <c r="Y3083" t="s">
        <v>69833</v>
      </c>
    </row>
    <row r="3084" spans="1:25" x14ac:dyDescent="0.3">
      <c r="A3084">
        <v>154150</v>
      </c>
      <c r="B3084" t="s">
        <v>69834</v>
      </c>
      <c r="C3084" t="s">
        <v>69835</v>
      </c>
      <c r="D3084" t="s">
        <v>69836</v>
      </c>
      <c r="E3084" t="s">
        <v>69837</v>
      </c>
      <c r="F3084" t="s">
        <v>69838</v>
      </c>
      <c r="G3084" t="s">
        <v>69839</v>
      </c>
      <c r="H3084" t="s">
        <v>69840</v>
      </c>
      <c r="I3084" t="s">
        <v>69841</v>
      </c>
      <c r="J3084" t="s">
        <v>69842</v>
      </c>
      <c r="K3084" t="s">
        <v>69843</v>
      </c>
      <c r="L3084" t="s">
        <v>69844</v>
      </c>
      <c r="M3084" t="s">
        <v>69845</v>
      </c>
      <c r="N3084" t="s">
        <v>69846</v>
      </c>
      <c r="O3084">
        <f>-533.192202608039 -29.8058992965732 -625.309795266833</f>
        <v>-1188.3078971714453</v>
      </c>
      <c r="P3084" t="s">
        <v>69847</v>
      </c>
      <c r="Q3084" t="s">
        <v>69848</v>
      </c>
      <c r="R3084" t="s">
        <v>69849</v>
      </c>
      <c r="S3084" t="s">
        <v>69850</v>
      </c>
      <c r="T3084" t="s">
        <v>69851</v>
      </c>
      <c r="U3084" t="s">
        <v>69852</v>
      </c>
      <c r="V3084" t="s">
        <v>69853</v>
      </c>
      <c r="W3084" t="s">
        <v>69854</v>
      </c>
      <c r="X3084" t="s">
        <v>69855</v>
      </c>
      <c r="Y3084" t="s">
        <v>69856</v>
      </c>
    </row>
    <row r="3085" spans="1:25" x14ac:dyDescent="0.3">
      <c r="A3085">
        <v>154200</v>
      </c>
      <c r="B3085" t="s">
        <v>69857</v>
      </c>
      <c r="C3085" t="s">
        <v>69858</v>
      </c>
      <c r="D3085" t="s">
        <v>69859</v>
      </c>
      <c r="E3085" t="s">
        <v>69860</v>
      </c>
      <c r="F3085" t="s">
        <v>69861</v>
      </c>
      <c r="G3085" t="s">
        <v>69862</v>
      </c>
      <c r="H3085" t="s">
        <v>69863</v>
      </c>
      <c r="I3085" t="s">
        <v>69864</v>
      </c>
      <c r="J3085" t="s">
        <v>69865</v>
      </c>
      <c r="K3085" t="s">
        <v>69866</v>
      </c>
      <c r="L3085" t="s">
        <v>69867</v>
      </c>
      <c r="M3085" t="s">
        <v>69868</v>
      </c>
      <c r="N3085" t="s">
        <v>69869</v>
      </c>
      <c r="O3085">
        <f>-533.306471182039 -30.1155099758564 -625.818980258968</f>
        <v>-1189.2409614168635</v>
      </c>
      <c r="P3085" t="s">
        <v>69870</v>
      </c>
      <c r="Q3085" t="s">
        <v>69871</v>
      </c>
      <c r="R3085" t="s">
        <v>69872</v>
      </c>
      <c r="S3085" t="s">
        <v>69873</v>
      </c>
      <c r="T3085" t="s">
        <v>69874</v>
      </c>
      <c r="U3085" t="s">
        <v>69875</v>
      </c>
      <c r="V3085" t="s">
        <v>69876</v>
      </c>
      <c r="W3085" t="s">
        <v>69877</v>
      </c>
      <c r="X3085" t="s">
        <v>69878</v>
      </c>
      <c r="Y3085" t="s">
        <v>69879</v>
      </c>
    </row>
    <row r="3086" spans="1:25" x14ac:dyDescent="0.3">
      <c r="A3086">
        <v>154250</v>
      </c>
      <c r="B3086" t="s">
        <v>69880</v>
      </c>
      <c r="C3086" t="s">
        <v>69881</v>
      </c>
      <c r="D3086" t="s">
        <v>69882</v>
      </c>
      <c r="E3086" t="s">
        <v>69883</v>
      </c>
      <c r="F3086" t="s">
        <v>69884</v>
      </c>
      <c r="G3086" t="s">
        <v>69885</v>
      </c>
      <c r="H3086" t="s">
        <v>69886</v>
      </c>
      <c r="I3086" t="s">
        <v>69887</v>
      </c>
      <c r="J3086" t="s">
        <v>69888</v>
      </c>
      <c r="K3086" t="s">
        <v>69889</v>
      </c>
      <c r="L3086" t="s">
        <v>69890</v>
      </c>
      <c r="M3086" t="s">
        <v>69891</v>
      </c>
      <c r="N3086" t="s">
        <v>69892</v>
      </c>
      <c r="O3086">
        <f>-533.51120517898 -30.8095060484804 -626.789561184635</f>
        <v>-1191.1102724120956</v>
      </c>
      <c r="P3086" t="s">
        <v>69893</v>
      </c>
      <c r="Q3086" t="s">
        <v>69894</v>
      </c>
      <c r="R3086" t="s">
        <v>69895</v>
      </c>
      <c r="S3086" t="s">
        <v>69896</v>
      </c>
      <c r="T3086" t="s">
        <v>69897</v>
      </c>
      <c r="U3086" t="s">
        <v>69898</v>
      </c>
      <c r="V3086" t="s">
        <v>69899</v>
      </c>
      <c r="W3086" t="s">
        <v>69900</v>
      </c>
      <c r="X3086" t="s">
        <v>69901</v>
      </c>
      <c r="Y3086" t="s">
        <v>69902</v>
      </c>
    </row>
    <row r="3087" spans="1:25" x14ac:dyDescent="0.3">
      <c r="A3087">
        <v>154300</v>
      </c>
      <c r="B3087" t="s">
        <v>69903</v>
      </c>
      <c r="C3087" t="s">
        <v>69904</v>
      </c>
      <c r="D3087" t="s">
        <v>69905</v>
      </c>
      <c r="E3087" t="s">
        <v>69906</v>
      </c>
      <c r="F3087" t="s">
        <v>69907</v>
      </c>
      <c r="G3087" t="s">
        <v>69908</v>
      </c>
      <c r="H3087" t="s">
        <v>69909</v>
      </c>
      <c r="I3087" t="s">
        <v>69910</v>
      </c>
      <c r="J3087" t="s">
        <v>69911</v>
      </c>
      <c r="K3087" t="s">
        <v>69912</v>
      </c>
      <c r="L3087" t="s">
        <v>69913</v>
      </c>
      <c r="M3087" t="s">
        <v>69914</v>
      </c>
      <c r="N3087" t="s">
        <v>69915</v>
      </c>
      <c r="O3087">
        <f>-533.5829958903 -31.0978981316853 -627.314066197663</f>
        <v>-1191.9949602196484</v>
      </c>
      <c r="P3087" t="s">
        <v>69916</v>
      </c>
      <c r="Q3087" t="s">
        <v>69917</v>
      </c>
      <c r="R3087" t="s">
        <v>69918</v>
      </c>
      <c r="S3087" t="s">
        <v>69919</v>
      </c>
      <c r="T3087" t="s">
        <v>69920</v>
      </c>
      <c r="U3087" t="s">
        <v>69921</v>
      </c>
      <c r="V3087" t="s">
        <v>69922</v>
      </c>
      <c r="W3087" t="s">
        <v>69923</v>
      </c>
      <c r="X3087" t="s">
        <v>69924</v>
      </c>
      <c r="Y3087" t="s">
        <v>69925</v>
      </c>
    </row>
    <row r="3088" spans="1:25" x14ac:dyDescent="0.3">
      <c r="A3088">
        <v>154350</v>
      </c>
      <c r="B3088" t="s">
        <v>69926</v>
      </c>
      <c r="C3088" t="s">
        <v>69927</v>
      </c>
      <c r="D3088" t="s">
        <v>69928</v>
      </c>
      <c r="E3088" t="s">
        <v>69929</v>
      </c>
      <c r="F3088" t="s">
        <v>69930</v>
      </c>
      <c r="G3088" t="s">
        <v>69931</v>
      </c>
      <c r="H3088" t="s">
        <v>69932</v>
      </c>
      <c r="I3088" t="s">
        <v>69933</v>
      </c>
      <c r="J3088" t="s">
        <v>69934</v>
      </c>
      <c r="K3088" t="s">
        <v>69935</v>
      </c>
      <c r="L3088" t="s">
        <v>69936</v>
      </c>
      <c r="M3088" t="s">
        <v>69937</v>
      </c>
      <c r="N3088" t="s">
        <v>69938</v>
      </c>
      <c r="O3088">
        <f>-533.621009774638 -31.6853873791019 -628.384464310861</f>
        <v>-1193.6908614646009</v>
      </c>
      <c r="P3088" t="s">
        <v>69939</v>
      </c>
      <c r="Q3088" t="s">
        <v>69940</v>
      </c>
      <c r="R3088" t="s">
        <v>69941</v>
      </c>
      <c r="S3088" t="s">
        <v>69942</v>
      </c>
      <c r="T3088" t="s">
        <v>69943</v>
      </c>
      <c r="U3088" t="s">
        <v>69944</v>
      </c>
      <c r="V3088" t="s">
        <v>69945</v>
      </c>
      <c r="W3088" t="s">
        <v>69946</v>
      </c>
      <c r="X3088" t="s">
        <v>69947</v>
      </c>
      <c r="Y3088" t="s">
        <v>69948</v>
      </c>
    </row>
    <row r="3089" spans="1:25" x14ac:dyDescent="0.3">
      <c r="A3089">
        <v>154400</v>
      </c>
      <c r="B3089" t="s">
        <v>69949</v>
      </c>
      <c r="C3089" t="s">
        <v>69950</v>
      </c>
      <c r="D3089" t="s">
        <v>69951</v>
      </c>
      <c r="E3089" t="s">
        <v>69952</v>
      </c>
      <c r="F3089" t="s">
        <v>69953</v>
      </c>
      <c r="G3089" t="s">
        <v>69954</v>
      </c>
      <c r="H3089" t="s">
        <v>69955</v>
      </c>
      <c r="I3089" t="s">
        <v>69956</v>
      </c>
      <c r="J3089" t="s">
        <v>69957</v>
      </c>
      <c r="K3089" t="s">
        <v>69958</v>
      </c>
      <c r="L3089" t="s">
        <v>69959</v>
      </c>
      <c r="M3089" t="s">
        <v>69960</v>
      </c>
      <c r="N3089" t="s">
        <v>69961</v>
      </c>
      <c r="O3089">
        <f>-533.648166796119 -31.9654012947783 -628.907923298543</f>
        <v>-1194.5214913894401</v>
      </c>
      <c r="P3089" t="s">
        <v>69962</v>
      </c>
      <c r="Q3089" t="s">
        <v>69963</v>
      </c>
      <c r="R3089" t="s">
        <v>69964</v>
      </c>
      <c r="S3089" t="s">
        <v>69965</v>
      </c>
      <c r="T3089" t="s">
        <v>69966</v>
      </c>
      <c r="U3089" t="s">
        <v>69967</v>
      </c>
      <c r="V3089" t="s">
        <v>69968</v>
      </c>
      <c r="W3089" t="s">
        <v>69969</v>
      </c>
      <c r="X3089" t="s">
        <v>69970</v>
      </c>
      <c r="Y3089" t="s">
        <v>69971</v>
      </c>
    </row>
    <row r="3090" spans="1:25" x14ac:dyDescent="0.3">
      <c r="A3090">
        <v>154450</v>
      </c>
      <c r="B3090" t="s">
        <v>69972</v>
      </c>
      <c r="C3090" t="s">
        <v>69973</v>
      </c>
      <c r="D3090" t="s">
        <v>69974</v>
      </c>
      <c r="E3090" t="s">
        <v>69975</v>
      </c>
      <c r="F3090" t="s">
        <v>69976</v>
      </c>
      <c r="G3090" t="s">
        <v>69977</v>
      </c>
      <c r="H3090" t="s">
        <v>69978</v>
      </c>
      <c r="I3090" t="s">
        <v>69979</v>
      </c>
      <c r="J3090" t="s">
        <v>69980</v>
      </c>
      <c r="K3090" t="s">
        <v>69981</v>
      </c>
      <c r="L3090" t="s">
        <v>69982</v>
      </c>
      <c r="M3090" t="s">
        <v>69983</v>
      </c>
      <c r="N3090" t="s">
        <v>69984</v>
      </c>
      <c r="O3090">
        <f>-533.482468561538 -32.53472945867 -629.890826028549</f>
        <v>-1195.9080240487569</v>
      </c>
      <c r="P3090" t="s">
        <v>69985</v>
      </c>
      <c r="Q3090" t="s">
        <v>69986</v>
      </c>
      <c r="R3090" t="s">
        <v>69987</v>
      </c>
      <c r="S3090" t="s">
        <v>69988</v>
      </c>
      <c r="T3090" t="s">
        <v>69989</v>
      </c>
      <c r="U3090" t="s">
        <v>69990</v>
      </c>
      <c r="V3090" t="s">
        <v>69991</v>
      </c>
      <c r="W3090" t="s">
        <v>69992</v>
      </c>
      <c r="X3090" t="s">
        <v>69993</v>
      </c>
      <c r="Y3090" t="s">
        <v>69994</v>
      </c>
    </row>
    <row r="3091" spans="1:25" x14ac:dyDescent="0.3">
      <c r="A3091">
        <v>154500</v>
      </c>
      <c r="B3091" t="s">
        <v>69995</v>
      </c>
      <c r="C3091" t="s">
        <v>69996</v>
      </c>
      <c r="D3091" t="s">
        <v>69997</v>
      </c>
      <c r="E3091" t="s">
        <v>69998</v>
      </c>
      <c r="F3091" t="s">
        <v>69999</v>
      </c>
      <c r="G3091" t="s">
        <v>70000</v>
      </c>
      <c r="H3091" t="s">
        <v>70001</v>
      </c>
      <c r="I3091" t="s">
        <v>70002</v>
      </c>
      <c r="J3091" t="s">
        <v>70003</v>
      </c>
      <c r="K3091" t="s">
        <v>70004</v>
      </c>
      <c r="L3091" t="s">
        <v>70005</v>
      </c>
      <c r="M3091" t="s">
        <v>70006</v>
      </c>
      <c r="N3091" t="s">
        <v>70007</v>
      </c>
      <c r="O3091">
        <f>-533.329075723387 -32.8218664796902 -630.330616833266</f>
        <v>-1196.4815590363432</v>
      </c>
      <c r="P3091" t="s">
        <v>70008</v>
      </c>
      <c r="Q3091" t="s">
        <v>70009</v>
      </c>
      <c r="R3091" t="s">
        <v>70010</v>
      </c>
      <c r="S3091" t="s">
        <v>70011</v>
      </c>
      <c r="T3091" t="s">
        <v>70012</v>
      </c>
      <c r="U3091" t="s">
        <v>70013</v>
      </c>
      <c r="V3091" t="s">
        <v>70014</v>
      </c>
      <c r="W3091" t="s">
        <v>70015</v>
      </c>
      <c r="X3091" t="s">
        <v>70016</v>
      </c>
      <c r="Y3091" t="s">
        <v>70017</v>
      </c>
    </row>
    <row r="3092" spans="1:25" x14ac:dyDescent="0.3">
      <c r="A3092">
        <v>154550</v>
      </c>
      <c r="B3092" t="s">
        <v>70018</v>
      </c>
      <c r="C3092" t="s">
        <v>70019</v>
      </c>
      <c r="D3092" t="s">
        <v>70020</v>
      </c>
      <c r="E3092" t="s">
        <v>70021</v>
      </c>
      <c r="F3092" t="s">
        <v>70022</v>
      </c>
      <c r="G3092" t="s">
        <v>70023</v>
      </c>
      <c r="H3092" t="s">
        <v>70024</v>
      </c>
      <c r="I3092" t="s">
        <v>70025</v>
      </c>
      <c r="J3092" t="s">
        <v>70026</v>
      </c>
      <c r="K3092" t="s">
        <v>70027</v>
      </c>
      <c r="L3092" t="s">
        <v>70028</v>
      </c>
      <c r="M3092" t="s">
        <v>70029</v>
      </c>
      <c r="N3092" t="s">
        <v>70030</v>
      </c>
      <c r="O3092">
        <f>-533.222591251445 -33.3514263245036 -631.124995422279</f>
        <v>-1197.6990129982275</v>
      </c>
      <c r="P3092" t="s">
        <v>70031</v>
      </c>
      <c r="Q3092" t="s">
        <v>70032</v>
      </c>
      <c r="R3092" t="s">
        <v>70033</v>
      </c>
      <c r="S3092" t="s">
        <v>70034</v>
      </c>
      <c r="T3092" t="s">
        <v>70035</v>
      </c>
      <c r="U3092" t="s">
        <v>70036</v>
      </c>
      <c r="V3092" t="s">
        <v>70037</v>
      </c>
      <c r="W3092" t="s">
        <v>70038</v>
      </c>
      <c r="X3092" t="s">
        <v>70039</v>
      </c>
      <c r="Y3092" t="s">
        <v>70040</v>
      </c>
    </row>
    <row r="3093" spans="1:25" x14ac:dyDescent="0.3">
      <c r="A3093">
        <v>154600</v>
      </c>
      <c r="B3093" t="s">
        <v>70041</v>
      </c>
      <c r="C3093" t="s">
        <v>70042</v>
      </c>
      <c r="D3093" t="s">
        <v>70043</v>
      </c>
      <c r="E3093" t="s">
        <v>70044</v>
      </c>
      <c r="F3093" t="s">
        <v>70045</v>
      </c>
      <c r="G3093" t="s">
        <v>70046</v>
      </c>
      <c r="H3093" t="s">
        <v>70047</v>
      </c>
      <c r="I3093" t="s">
        <v>70048</v>
      </c>
      <c r="J3093" t="s">
        <v>70049</v>
      </c>
      <c r="K3093" t="s">
        <v>70050</v>
      </c>
      <c r="L3093" t="s">
        <v>70051</v>
      </c>
      <c r="M3093" t="s">
        <v>70052</v>
      </c>
      <c r="N3093" t="s">
        <v>70053</v>
      </c>
      <c r="O3093">
        <f>-533.215550259075 -33.6612416918651 -631.519776369104</f>
        <v>-1198.396568320044</v>
      </c>
      <c r="P3093">
        <f>-487.393156649829 -0.340626919046827 -336.918310159128</f>
        <v>-824.65209372800382</v>
      </c>
      <c r="Q3093" t="s">
        <v>70054</v>
      </c>
      <c r="R3093" t="s">
        <v>70055</v>
      </c>
      <c r="S3093" t="s">
        <v>70056</v>
      </c>
      <c r="T3093" t="s">
        <v>70057</v>
      </c>
      <c r="U3093" t="s">
        <v>70058</v>
      </c>
      <c r="V3093" t="s">
        <v>70059</v>
      </c>
      <c r="W3093" t="s">
        <v>70060</v>
      </c>
      <c r="X3093" t="s">
        <v>70061</v>
      </c>
      <c r="Y3093" t="s">
        <v>70062</v>
      </c>
    </row>
    <row r="3094" spans="1:25" x14ac:dyDescent="0.3">
      <c r="A3094">
        <v>154650</v>
      </c>
      <c r="B3094" t="s">
        <v>70063</v>
      </c>
      <c r="C3094" t="s">
        <v>70064</v>
      </c>
      <c r="D3094" t="s">
        <v>70065</v>
      </c>
      <c r="E3094" t="s">
        <v>70066</v>
      </c>
      <c r="F3094" t="s">
        <v>70067</v>
      </c>
      <c r="G3094" t="s">
        <v>70068</v>
      </c>
      <c r="H3094" t="s">
        <v>70069</v>
      </c>
      <c r="I3094" t="s">
        <v>70070</v>
      </c>
      <c r="J3094" t="s">
        <v>70071</v>
      </c>
      <c r="K3094" t="s">
        <v>70072</v>
      </c>
      <c r="L3094" t="s">
        <v>70073</v>
      </c>
      <c r="M3094" t="s">
        <v>70074</v>
      </c>
      <c r="N3094" t="s">
        <v>70075</v>
      </c>
      <c r="O3094">
        <f>-533.40775038152 -33.872298577315 -632.450169153782</f>
        <v>-1199.730218112617</v>
      </c>
      <c r="P3094">
        <f>-487.58783191682 -1.87392556797454 -337.701731688985</f>
        <v>-827.16348917377945</v>
      </c>
      <c r="Q3094" t="s">
        <v>70076</v>
      </c>
      <c r="R3094" t="s">
        <v>70077</v>
      </c>
      <c r="S3094" t="s">
        <v>70078</v>
      </c>
      <c r="T3094" t="s">
        <v>70079</v>
      </c>
      <c r="U3094" t="s">
        <v>70080</v>
      </c>
      <c r="V3094" t="s">
        <v>70081</v>
      </c>
      <c r="W3094" t="s">
        <v>70082</v>
      </c>
      <c r="X3094" t="s">
        <v>70083</v>
      </c>
      <c r="Y3094" t="s">
        <v>70084</v>
      </c>
    </row>
    <row r="3095" spans="1:25" x14ac:dyDescent="0.3">
      <c r="A3095">
        <v>154700</v>
      </c>
      <c r="B3095" t="s">
        <v>70085</v>
      </c>
      <c r="C3095" t="s">
        <v>70086</v>
      </c>
      <c r="D3095" t="s">
        <v>70087</v>
      </c>
      <c r="E3095" t="s">
        <v>70088</v>
      </c>
      <c r="F3095" t="s">
        <v>70089</v>
      </c>
      <c r="G3095" t="s">
        <v>70090</v>
      </c>
      <c r="H3095" t="s">
        <v>70091</v>
      </c>
      <c r="I3095" t="s">
        <v>70092</v>
      </c>
      <c r="J3095" t="s">
        <v>70093</v>
      </c>
      <c r="K3095" t="s">
        <v>70094</v>
      </c>
      <c r="L3095" t="s">
        <v>70095</v>
      </c>
      <c r="M3095" t="s">
        <v>70096</v>
      </c>
      <c r="N3095" t="s">
        <v>70097</v>
      </c>
      <c r="O3095">
        <f>-533.544580521148 -33.9419057585133 -632.933635151994</f>
        <v>-1200.4201214316554</v>
      </c>
      <c r="P3095">
        <f>-487.794995581049 -2.62516700956439 -338.101099486094</f>
        <v>-828.52126207670744</v>
      </c>
      <c r="Q3095" t="s">
        <v>70098</v>
      </c>
      <c r="R3095" t="s">
        <v>70099</v>
      </c>
      <c r="S3095" t="s">
        <v>70100</v>
      </c>
      <c r="T3095" t="s">
        <v>70101</v>
      </c>
      <c r="U3095" t="s">
        <v>70102</v>
      </c>
      <c r="V3095" t="s">
        <v>70103</v>
      </c>
      <c r="W3095" t="s">
        <v>70104</v>
      </c>
      <c r="X3095" t="s">
        <v>70105</v>
      </c>
      <c r="Y3095" t="s">
        <v>70106</v>
      </c>
    </row>
    <row r="3096" spans="1:25" x14ac:dyDescent="0.3">
      <c r="A3096">
        <v>154750</v>
      </c>
      <c r="B3096" t="s">
        <v>70107</v>
      </c>
      <c r="C3096" t="s">
        <v>70108</v>
      </c>
      <c r="D3096" t="s">
        <v>70109</v>
      </c>
      <c r="E3096" t="s">
        <v>70110</v>
      </c>
      <c r="F3096" t="s">
        <v>70111</v>
      </c>
      <c r="G3096" t="s">
        <v>70112</v>
      </c>
      <c r="H3096" t="s">
        <v>70113</v>
      </c>
      <c r="I3096" t="s">
        <v>70114</v>
      </c>
      <c r="J3096" t="s">
        <v>70115</v>
      </c>
      <c r="K3096" t="s">
        <v>70116</v>
      </c>
      <c r="L3096" t="s">
        <v>70117</v>
      </c>
      <c r="M3096" t="s">
        <v>70118</v>
      </c>
      <c r="N3096" t="s">
        <v>70119</v>
      </c>
      <c r="O3096">
        <f>-533.995293339 -34.110487772786 -633.815711985288</f>
        <v>-1201.9214930970738</v>
      </c>
      <c r="P3096">
        <f>-488.188537477078 -4.05135192002695 -338.861126745042</f>
        <v>-831.10101614214693</v>
      </c>
      <c r="Q3096" t="s">
        <v>70120</v>
      </c>
      <c r="R3096" t="s">
        <v>70121</v>
      </c>
      <c r="S3096" t="s">
        <v>70122</v>
      </c>
      <c r="T3096" t="s">
        <v>70123</v>
      </c>
      <c r="U3096" t="s">
        <v>70124</v>
      </c>
      <c r="V3096" t="s">
        <v>70125</v>
      </c>
      <c r="W3096" t="s">
        <v>70126</v>
      </c>
      <c r="X3096" t="s">
        <v>70127</v>
      </c>
      <c r="Y3096" t="s">
        <v>70128</v>
      </c>
    </row>
    <row r="3097" spans="1:25" x14ac:dyDescent="0.3">
      <c r="A3097">
        <v>154800</v>
      </c>
      <c r="B3097" t="s">
        <v>70129</v>
      </c>
      <c r="C3097" t="s">
        <v>70130</v>
      </c>
      <c r="D3097" t="s">
        <v>70131</v>
      </c>
      <c r="E3097" t="s">
        <v>70132</v>
      </c>
      <c r="F3097" t="s">
        <v>70133</v>
      </c>
      <c r="G3097" t="s">
        <v>70134</v>
      </c>
      <c r="H3097" t="s">
        <v>70135</v>
      </c>
      <c r="I3097" t="s">
        <v>70136</v>
      </c>
      <c r="J3097" t="s">
        <v>70137</v>
      </c>
      <c r="K3097" t="s">
        <v>70138</v>
      </c>
      <c r="L3097" t="s">
        <v>70139</v>
      </c>
      <c r="M3097" t="s">
        <v>70140</v>
      </c>
      <c r="N3097" t="s">
        <v>70141</v>
      </c>
      <c r="O3097">
        <f>-534.429951356965 -34.1720050157146 -634.282004306465</f>
        <v>-1202.8839606791446</v>
      </c>
      <c r="P3097">
        <f>-488.430802554835 -5.02604186499912 -339.265786894152</f>
        <v>-832.72263131398608</v>
      </c>
      <c r="Q3097" t="s">
        <v>70142</v>
      </c>
      <c r="R3097" t="s">
        <v>70143</v>
      </c>
      <c r="S3097" t="s">
        <v>70144</v>
      </c>
      <c r="T3097" t="s">
        <v>70145</v>
      </c>
      <c r="U3097" t="s">
        <v>70146</v>
      </c>
      <c r="V3097" t="s">
        <v>70147</v>
      </c>
      <c r="W3097" t="s">
        <v>70148</v>
      </c>
      <c r="X3097" t="s">
        <v>70149</v>
      </c>
      <c r="Y3097" t="s">
        <v>70150</v>
      </c>
    </row>
    <row r="3098" spans="1:25" x14ac:dyDescent="0.3">
      <c r="A3098">
        <v>154850</v>
      </c>
      <c r="B3098" t="s">
        <v>70151</v>
      </c>
      <c r="C3098" t="s">
        <v>70152</v>
      </c>
      <c r="D3098" t="s">
        <v>70153</v>
      </c>
      <c r="E3098" t="s">
        <v>70154</v>
      </c>
      <c r="F3098" t="s">
        <v>70155</v>
      </c>
      <c r="G3098" t="s">
        <v>70156</v>
      </c>
      <c r="H3098" t="s">
        <v>70157</v>
      </c>
      <c r="I3098" t="s">
        <v>70158</v>
      </c>
      <c r="J3098" t="s">
        <v>70159</v>
      </c>
      <c r="K3098" t="s">
        <v>70160</v>
      </c>
      <c r="L3098" t="s">
        <v>70161</v>
      </c>
      <c r="M3098" t="s">
        <v>70162</v>
      </c>
      <c r="N3098" t="s">
        <v>70163</v>
      </c>
      <c r="O3098">
        <f>-535.286180351224 -34.0660867470328 -635.244338629432</f>
        <v>-1204.5966057276887</v>
      </c>
      <c r="P3098">
        <f>-489.397657223069 -6.32365250543739 -340.07563087842</f>
        <v>-835.79694060692646</v>
      </c>
      <c r="Q3098" t="s">
        <v>70164</v>
      </c>
      <c r="R3098" t="s">
        <v>70165</v>
      </c>
      <c r="S3098" t="s">
        <v>70166</v>
      </c>
      <c r="T3098" t="s">
        <v>70167</v>
      </c>
      <c r="U3098" t="s">
        <v>70168</v>
      </c>
      <c r="V3098" t="s">
        <v>70169</v>
      </c>
      <c r="W3098" t="s">
        <v>70170</v>
      </c>
      <c r="X3098" t="s">
        <v>70171</v>
      </c>
      <c r="Y3098" t="s">
        <v>70172</v>
      </c>
    </row>
    <row r="3099" spans="1:25" x14ac:dyDescent="0.3">
      <c r="A3099">
        <v>154900</v>
      </c>
      <c r="B3099" t="s">
        <v>70173</v>
      </c>
      <c r="C3099" t="s">
        <v>70174</v>
      </c>
      <c r="D3099" t="s">
        <v>70175</v>
      </c>
      <c r="E3099" t="s">
        <v>70176</v>
      </c>
      <c r="F3099" t="s">
        <v>70177</v>
      </c>
      <c r="G3099" t="s">
        <v>70178</v>
      </c>
      <c r="H3099" t="s">
        <v>70179</v>
      </c>
      <c r="I3099" t="s">
        <v>70180</v>
      </c>
      <c r="J3099" t="s">
        <v>70181</v>
      </c>
      <c r="K3099" t="s">
        <v>70182</v>
      </c>
      <c r="L3099" t="s">
        <v>70183</v>
      </c>
      <c r="M3099" t="s">
        <v>70184</v>
      </c>
      <c r="N3099" t="s">
        <v>70185</v>
      </c>
      <c r="O3099">
        <f>-535.760886474746 -33.9846460254632 -635.760127779678</f>
        <v>-1205.5056602798873</v>
      </c>
      <c r="P3099">
        <f>-489.745268461366 -7.21351852752514 -340.521444116405</f>
        <v>-837.48023110529607</v>
      </c>
      <c r="Q3099" t="s">
        <v>70186</v>
      </c>
      <c r="R3099" t="s">
        <v>70187</v>
      </c>
      <c r="S3099" t="s">
        <v>70188</v>
      </c>
      <c r="T3099" t="s">
        <v>70189</v>
      </c>
      <c r="U3099" t="s">
        <v>70190</v>
      </c>
      <c r="V3099" t="s">
        <v>70191</v>
      </c>
      <c r="W3099" t="s">
        <v>70192</v>
      </c>
      <c r="X3099" t="s">
        <v>70193</v>
      </c>
      <c r="Y3099" t="s">
        <v>70194</v>
      </c>
    </row>
    <row r="3100" spans="1:25" x14ac:dyDescent="0.3">
      <c r="A3100">
        <v>154950</v>
      </c>
      <c r="B3100" t="s">
        <v>70195</v>
      </c>
      <c r="C3100" t="s">
        <v>70196</v>
      </c>
      <c r="D3100" t="s">
        <v>70197</v>
      </c>
      <c r="E3100" t="s">
        <v>70198</v>
      </c>
      <c r="F3100" t="s">
        <v>70199</v>
      </c>
      <c r="G3100" t="s">
        <v>70200</v>
      </c>
      <c r="H3100" t="s">
        <v>70201</v>
      </c>
      <c r="I3100" t="s">
        <v>70202</v>
      </c>
      <c r="J3100" t="s">
        <v>70203</v>
      </c>
      <c r="K3100" t="s">
        <v>70204</v>
      </c>
      <c r="L3100" t="s">
        <v>70205</v>
      </c>
      <c r="M3100" t="s">
        <v>70206</v>
      </c>
      <c r="N3100" t="s">
        <v>70207</v>
      </c>
      <c r="O3100">
        <f>-535.83509284384 -33.6550207106136 -636.749995304341</f>
        <v>-1206.2401088587947</v>
      </c>
      <c r="P3100">
        <f>-489.816709229814 -8.40786567638543 -341.377559449561</f>
        <v>-839.60213435576043</v>
      </c>
      <c r="Q3100" t="s">
        <v>70208</v>
      </c>
      <c r="R3100" t="s">
        <v>70209</v>
      </c>
      <c r="S3100" t="s">
        <v>70210</v>
      </c>
      <c r="T3100" t="s">
        <v>70211</v>
      </c>
      <c r="U3100" t="s">
        <v>70212</v>
      </c>
      <c r="V3100" t="s">
        <v>70213</v>
      </c>
      <c r="W3100" t="s">
        <v>70214</v>
      </c>
      <c r="X3100" t="s">
        <v>70215</v>
      </c>
      <c r="Y3100" t="s">
        <v>70216</v>
      </c>
    </row>
    <row r="3101" spans="1:25" x14ac:dyDescent="0.3">
      <c r="A3101">
        <v>155000</v>
      </c>
      <c r="B3101" t="s">
        <v>70217</v>
      </c>
      <c r="C3101" t="s">
        <v>70218</v>
      </c>
      <c r="D3101" t="s">
        <v>70219</v>
      </c>
      <c r="E3101" t="s">
        <v>70220</v>
      </c>
      <c r="F3101" t="s">
        <v>70221</v>
      </c>
      <c r="G3101" t="s">
        <v>70222</v>
      </c>
      <c r="H3101" t="s">
        <v>70223</v>
      </c>
      <c r="I3101" t="s">
        <v>70224</v>
      </c>
      <c r="J3101" t="s">
        <v>70225</v>
      </c>
      <c r="K3101" t="s">
        <v>70226</v>
      </c>
      <c r="L3101" t="s">
        <v>70227</v>
      </c>
      <c r="M3101" t="s">
        <v>70228</v>
      </c>
      <c r="N3101" t="s">
        <v>70229</v>
      </c>
      <c r="O3101">
        <f>-535.995436731155 -33.4676875204518 -637.205067974517</f>
        <v>-1206.6681922261237</v>
      </c>
      <c r="P3101">
        <f>-489.938307773802 -8.87505858387249 -341.783552464452</f>
        <v>-840.59691882212655</v>
      </c>
      <c r="Q3101" t="s">
        <v>70230</v>
      </c>
      <c r="R3101" t="s">
        <v>70231</v>
      </c>
      <c r="S3101" t="s">
        <v>70232</v>
      </c>
      <c r="T3101" t="s">
        <v>70233</v>
      </c>
      <c r="U3101" t="s">
        <v>70234</v>
      </c>
      <c r="V3101" t="s">
        <v>70235</v>
      </c>
      <c r="W3101" t="s">
        <v>70236</v>
      </c>
      <c r="X3101" t="s">
        <v>70237</v>
      </c>
      <c r="Y3101" t="s">
        <v>70238</v>
      </c>
    </row>
    <row r="3102" spans="1:25" x14ac:dyDescent="0.3">
      <c r="A3102">
        <v>155050</v>
      </c>
      <c r="B3102" t="s">
        <v>70239</v>
      </c>
      <c r="C3102" t="s">
        <v>70240</v>
      </c>
      <c r="D3102" t="s">
        <v>70241</v>
      </c>
      <c r="E3102" t="s">
        <v>70242</v>
      </c>
      <c r="F3102" t="s">
        <v>70243</v>
      </c>
      <c r="G3102" t="s">
        <v>70244</v>
      </c>
      <c r="H3102" t="s">
        <v>70245</v>
      </c>
      <c r="I3102" t="s">
        <v>70246</v>
      </c>
      <c r="J3102" t="s">
        <v>70247</v>
      </c>
      <c r="K3102" t="s">
        <v>70248</v>
      </c>
      <c r="L3102" t="s">
        <v>70249</v>
      </c>
      <c r="M3102" t="s">
        <v>70250</v>
      </c>
      <c r="N3102" t="s">
        <v>70251</v>
      </c>
      <c r="O3102">
        <f>-536.427359320709 -33.0431091866424 -638.119875825234</f>
        <v>-1207.5903443325853</v>
      </c>
      <c r="P3102">
        <f>-490.406924042898 -9.51532276089779 -342.605716070898</f>
        <v>-842.5279628746938</v>
      </c>
      <c r="Q3102" t="s">
        <v>70252</v>
      </c>
      <c r="R3102" t="s">
        <v>70253</v>
      </c>
      <c r="S3102" t="s">
        <v>70254</v>
      </c>
      <c r="T3102" t="s">
        <v>70255</v>
      </c>
      <c r="U3102" t="s">
        <v>70256</v>
      </c>
      <c r="V3102" t="s">
        <v>70257</v>
      </c>
      <c r="W3102" t="s">
        <v>70258</v>
      </c>
      <c r="X3102" t="s">
        <v>70259</v>
      </c>
      <c r="Y3102" t="s">
        <v>70260</v>
      </c>
    </row>
    <row r="3103" spans="1:25" x14ac:dyDescent="0.3">
      <c r="A3103">
        <v>155100</v>
      </c>
      <c r="B3103" t="s">
        <v>70261</v>
      </c>
      <c r="C3103" t="s">
        <v>70262</v>
      </c>
      <c r="D3103" t="s">
        <v>70263</v>
      </c>
      <c r="E3103" t="s">
        <v>70264</v>
      </c>
      <c r="F3103" t="s">
        <v>70265</v>
      </c>
      <c r="G3103" t="s">
        <v>70266</v>
      </c>
      <c r="H3103" t="s">
        <v>70267</v>
      </c>
      <c r="I3103" t="s">
        <v>70268</v>
      </c>
      <c r="J3103" t="s">
        <v>70269</v>
      </c>
      <c r="K3103" t="s">
        <v>70270</v>
      </c>
      <c r="L3103" t="s">
        <v>70271</v>
      </c>
      <c r="M3103" t="s">
        <v>70272</v>
      </c>
      <c r="N3103" t="s">
        <v>70273</v>
      </c>
      <c r="O3103">
        <f>-536.663418076105 -32.9161449364692 -638.549569569528</f>
        <v>-1208.1291325821021</v>
      </c>
      <c r="P3103">
        <f>-490.64933007327 -9.77697339841279 -343.003830651018</f>
        <v>-843.43013412270079</v>
      </c>
      <c r="Q3103" t="s">
        <v>70274</v>
      </c>
      <c r="R3103" t="s">
        <v>70275</v>
      </c>
      <c r="S3103" t="s">
        <v>70276</v>
      </c>
      <c r="T3103" t="s">
        <v>70277</v>
      </c>
      <c r="U3103" t="s">
        <v>70278</v>
      </c>
      <c r="V3103" t="s">
        <v>70279</v>
      </c>
      <c r="W3103" t="s">
        <v>70280</v>
      </c>
      <c r="X3103" t="s">
        <v>70281</v>
      </c>
      <c r="Y3103" t="s">
        <v>70282</v>
      </c>
    </row>
    <row r="3104" spans="1:25" x14ac:dyDescent="0.3">
      <c r="A3104">
        <v>155150</v>
      </c>
      <c r="B3104" t="s">
        <v>70283</v>
      </c>
      <c r="C3104" t="s">
        <v>70284</v>
      </c>
      <c r="D3104" t="s">
        <v>70285</v>
      </c>
      <c r="E3104" t="s">
        <v>70286</v>
      </c>
      <c r="F3104" t="s">
        <v>70287</v>
      </c>
      <c r="G3104" t="s">
        <v>70288</v>
      </c>
      <c r="H3104" t="s">
        <v>70289</v>
      </c>
      <c r="I3104" t="s">
        <v>70290</v>
      </c>
      <c r="J3104" t="s">
        <v>70291</v>
      </c>
      <c r="K3104" t="s">
        <v>70292</v>
      </c>
      <c r="L3104" t="s">
        <v>70293</v>
      </c>
      <c r="M3104" t="s">
        <v>70294</v>
      </c>
      <c r="N3104" t="s">
        <v>70295</v>
      </c>
      <c r="O3104">
        <f>-537.203164937005 -32.7746930840769 -639.239270096662</f>
        <v>-1209.2171281177439</v>
      </c>
      <c r="P3104">
        <f>-491.082419337511 -10.4918948341221 -343.644340633038</f>
        <v>-845.21865480467113</v>
      </c>
      <c r="Q3104" t="s">
        <v>70296</v>
      </c>
      <c r="R3104" t="s">
        <v>70297</v>
      </c>
      <c r="S3104" t="s">
        <v>70298</v>
      </c>
      <c r="T3104" t="s">
        <v>70299</v>
      </c>
      <c r="U3104" t="s">
        <v>70300</v>
      </c>
      <c r="V3104" t="s">
        <v>70301</v>
      </c>
      <c r="W3104" t="s">
        <v>70302</v>
      </c>
      <c r="X3104" t="s">
        <v>70303</v>
      </c>
      <c r="Y3104" t="s">
        <v>70304</v>
      </c>
    </row>
    <row r="3105" spans="1:25" x14ac:dyDescent="0.3">
      <c r="A3105">
        <v>155200</v>
      </c>
      <c r="B3105" t="s">
        <v>70305</v>
      </c>
      <c r="C3105" t="s">
        <v>70306</v>
      </c>
      <c r="D3105" t="s">
        <v>70307</v>
      </c>
      <c r="E3105" t="s">
        <v>70308</v>
      </c>
      <c r="F3105" t="s">
        <v>70309</v>
      </c>
      <c r="G3105" t="s">
        <v>70310</v>
      </c>
      <c r="H3105" t="s">
        <v>70311</v>
      </c>
      <c r="I3105" t="s">
        <v>70312</v>
      </c>
      <c r="J3105" t="s">
        <v>70313</v>
      </c>
      <c r="K3105" t="s">
        <v>70314</v>
      </c>
      <c r="L3105" t="s">
        <v>70315</v>
      </c>
      <c r="M3105" t="s">
        <v>70316</v>
      </c>
      <c r="N3105" t="s">
        <v>70317</v>
      </c>
      <c r="O3105">
        <f>-537.342230823941 -32.7056100661612 -639.581503395186</f>
        <v>-1209.6293442852882</v>
      </c>
      <c r="P3105">
        <f>-491.131186266292 -10.8965745910509 -343.965334584197</f>
        <v>-845.99309544153994</v>
      </c>
      <c r="Q3105" t="s">
        <v>70318</v>
      </c>
      <c r="R3105" t="s">
        <v>70319</v>
      </c>
      <c r="S3105" t="s">
        <v>70320</v>
      </c>
      <c r="T3105" t="s">
        <v>70321</v>
      </c>
      <c r="U3105" t="s">
        <v>70322</v>
      </c>
      <c r="V3105" t="s">
        <v>70323</v>
      </c>
      <c r="W3105" t="s">
        <v>70324</v>
      </c>
      <c r="X3105" t="s">
        <v>70325</v>
      </c>
      <c r="Y3105" t="s">
        <v>70326</v>
      </c>
    </row>
    <row r="3106" spans="1:25" x14ac:dyDescent="0.3">
      <c r="A3106">
        <v>155250</v>
      </c>
      <c r="B3106" t="s">
        <v>70327</v>
      </c>
      <c r="C3106" t="s">
        <v>70328</v>
      </c>
      <c r="D3106" t="s">
        <v>70329</v>
      </c>
      <c r="E3106" t="s">
        <v>70330</v>
      </c>
      <c r="F3106" t="s">
        <v>70331</v>
      </c>
      <c r="G3106" t="s">
        <v>70332</v>
      </c>
      <c r="H3106" t="s">
        <v>70333</v>
      </c>
      <c r="I3106" t="s">
        <v>70334</v>
      </c>
      <c r="J3106" t="s">
        <v>70335</v>
      </c>
      <c r="K3106" t="s">
        <v>70336</v>
      </c>
      <c r="L3106" t="s">
        <v>70337</v>
      </c>
      <c r="M3106" t="s">
        <v>70338</v>
      </c>
      <c r="N3106" t="s">
        <v>70339</v>
      </c>
      <c r="O3106">
        <f>-537.552586832511 -32.2886850239847 -640.28638403473</f>
        <v>-1210.1276558912257</v>
      </c>
      <c r="P3106">
        <f>-491.113897684805 -11.4533025005278 -344.635706954903</f>
        <v>-847.20290714023577</v>
      </c>
      <c r="Q3106" t="s">
        <v>70340</v>
      </c>
      <c r="R3106" t="s">
        <v>70341</v>
      </c>
      <c r="S3106" t="s">
        <v>70342</v>
      </c>
      <c r="T3106" t="s">
        <v>70343</v>
      </c>
      <c r="U3106" t="s">
        <v>70344</v>
      </c>
      <c r="V3106" t="s">
        <v>70345</v>
      </c>
      <c r="W3106" t="s">
        <v>70346</v>
      </c>
      <c r="X3106" t="s">
        <v>70347</v>
      </c>
      <c r="Y3106" t="s">
        <v>70348</v>
      </c>
    </row>
    <row r="3107" spans="1:25" x14ac:dyDescent="0.3">
      <c r="A3107">
        <v>155300</v>
      </c>
      <c r="B3107" t="s">
        <v>70349</v>
      </c>
      <c r="C3107" t="s">
        <v>70350</v>
      </c>
      <c r="D3107" t="s">
        <v>70351</v>
      </c>
      <c r="E3107" t="s">
        <v>70352</v>
      </c>
      <c r="F3107" t="s">
        <v>70353</v>
      </c>
      <c r="G3107" t="s">
        <v>70354</v>
      </c>
      <c r="H3107" t="s">
        <v>70355</v>
      </c>
      <c r="I3107" t="s">
        <v>70356</v>
      </c>
      <c r="J3107" t="s">
        <v>70357</v>
      </c>
      <c r="K3107" t="s">
        <v>70358</v>
      </c>
      <c r="L3107" t="s">
        <v>70359</v>
      </c>
      <c r="M3107" t="s">
        <v>70360</v>
      </c>
      <c r="N3107" t="s">
        <v>70361</v>
      </c>
      <c r="O3107">
        <f>-537.719981438161 -32.1921353387893 -640.596164334785</f>
        <v>-1210.5082811117354</v>
      </c>
      <c r="P3107">
        <f>-491.210012824806 -11.7597268741647 -344.928610319488</f>
        <v>-847.89835001845859</v>
      </c>
      <c r="Q3107" t="s">
        <v>70362</v>
      </c>
      <c r="R3107" t="s">
        <v>70363</v>
      </c>
      <c r="S3107" t="s">
        <v>70364</v>
      </c>
      <c r="T3107" t="s">
        <v>70365</v>
      </c>
      <c r="U3107" t="s">
        <v>70366</v>
      </c>
      <c r="V3107" t="s">
        <v>70367</v>
      </c>
      <c r="W3107" t="s">
        <v>70368</v>
      </c>
      <c r="X3107" t="s">
        <v>70369</v>
      </c>
      <c r="Y3107" t="s">
        <v>70370</v>
      </c>
    </row>
    <row r="3108" spans="1:25" x14ac:dyDescent="0.3">
      <c r="A3108">
        <v>155350</v>
      </c>
      <c r="B3108" t="s">
        <v>70371</v>
      </c>
      <c r="C3108" t="s">
        <v>70372</v>
      </c>
      <c r="D3108" t="s">
        <v>70373</v>
      </c>
      <c r="E3108" t="s">
        <v>70374</v>
      </c>
      <c r="F3108" t="s">
        <v>70375</v>
      </c>
      <c r="G3108" t="s">
        <v>70376</v>
      </c>
      <c r="H3108" t="s">
        <v>70377</v>
      </c>
      <c r="I3108" t="s">
        <v>70378</v>
      </c>
      <c r="J3108" t="s">
        <v>70379</v>
      </c>
      <c r="K3108" t="s">
        <v>70380</v>
      </c>
      <c r="L3108" t="s">
        <v>70381</v>
      </c>
      <c r="M3108" t="s">
        <v>70382</v>
      </c>
      <c r="N3108" t="s">
        <v>70383</v>
      </c>
      <c r="O3108">
        <f>-538.087109990023 -32.1304994861043 -641.141986705256</f>
        <v>-1211.3595961813835</v>
      </c>
      <c r="P3108">
        <f>-491.219840387578 -12.4424659587132 -345.480353046889</f>
        <v>-849.14265939318011</v>
      </c>
      <c r="Q3108" t="s">
        <v>70384</v>
      </c>
      <c r="R3108" t="s">
        <v>70385</v>
      </c>
      <c r="S3108" t="s">
        <v>70386</v>
      </c>
      <c r="T3108" t="s">
        <v>70387</v>
      </c>
      <c r="U3108" t="s">
        <v>70388</v>
      </c>
      <c r="V3108" t="s">
        <v>70389</v>
      </c>
      <c r="W3108" t="s">
        <v>70390</v>
      </c>
      <c r="X3108" t="s">
        <v>70391</v>
      </c>
      <c r="Y3108" t="s">
        <v>70392</v>
      </c>
    </row>
    <row r="3109" spans="1:25" x14ac:dyDescent="0.3">
      <c r="A3109">
        <v>155400</v>
      </c>
      <c r="B3109" t="s">
        <v>70393</v>
      </c>
      <c r="C3109" t="s">
        <v>70394</v>
      </c>
      <c r="D3109" t="s">
        <v>70395</v>
      </c>
      <c r="E3109" t="s">
        <v>70396</v>
      </c>
      <c r="F3109" t="s">
        <v>70397</v>
      </c>
      <c r="G3109" t="s">
        <v>70398</v>
      </c>
      <c r="H3109" t="s">
        <v>70399</v>
      </c>
      <c r="I3109" t="s">
        <v>70400</v>
      </c>
      <c r="J3109" t="s">
        <v>70401</v>
      </c>
      <c r="K3109" t="s">
        <v>70402</v>
      </c>
      <c r="L3109" t="s">
        <v>70403</v>
      </c>
      <c r="M3109" t="s">
        <v>70404</v>
      </c>
      <c r="N3109" t="s">
        <v>70405</v>
      </c>
      <c r="O3109">
        <f>-538.379838656982 -32.033688995286 -641.427967085141</f>
        <v>-1211.841494737409</v>
      </c>
      <c r="P3109">
        <f>-491.288986076989 -12.649269374014 -345.781762367084</f>
        <v>-849.72001781808694</v>
      </c>
      <c r="Q3109" t="s">
        <v>70406</v>
      </c>
      <c r="R3109" t="s">
        <v>70407</v>
      </c>
      <c r="S3109" t="s">
        <v>70408</v>
      </c>
      <c r="T3109" t="s">
        <v>70409</v>
      </c>
      <c r="U3109" t="s">
        <v>70410</v>
      </c>
      <c r="V3109" t="s">
        <v>70411</v>
      </c>
      <c r="W3109" t="s">
        <v>70412</v>
      </c>
      <c r="X3109" t="s">
        <v>70413</v>
      </c>
      <c r="Y3109" t="s">
        <v>70414</v>
      </c>
    </row>
    <row r="3110" spans="1:25" x14ac:dyDescent="0.3">
      <c r="A3110">
        <v>155450</v>
      </c>
      <c r="B3110" t="s">
        <v>70415</v>
      </c>
      <c r="C3110" t="s">
        <v>70416</v>
      </c>
      <c r="D3110" t="s">
        <v>70417</v>
      </c>
      <c r="E3110" t="s">
        <v>70418</v>
      </c>
      <c r="F3110" t="s">
        <v>70419</v>
      </c>
      <c r="G3110" t="s">
        <v>70420</v>
      </c>
      <c r="H3110" t="s">
        <v>70421</v>
      </c>
      <c r="I3110" t="s">
        <v>70422</v>
      </c>
      <c r="J3110" t="s">
        <v>70423</v>
      </c>
      <c r="K3110" t="s">
        <v>70424</v>
      </c>
      <c r="L3110" t="s">
        <v>70425</v>
      </c>
      <c r="M3110" t="s">
        <v>70426</v>
      </c>
      <c r="N3110" t="s">
        <v>70427</v>
      </c>
      <c r="O3110">
        <f>-538.609643897937 -31.9148792900696 -641.715583584436</f>
        <v>-1212.2401067724427</v>
      </c>
      <c r="P3110">
        <f>-491.383120283854 -12.7786850216919 -346.074657602374</f>
        <v>-850.23646290791987</v>
      </c>
      <c r="Q3110" t="s">
        <v>70428</v>
      </c>
      <c r="R3110" t="s">
        <v>70429</v>
      </c>
      <c r="S3110" t="s">
        <v>70430</v>
      </c>
      <c r="T3110" t="s">
        <v>70431</v>
      </c>
      <c r="U3110" t="s">
        <v>70432</v>
      </c>
      <c r="V3110" t="s">
        <v>70433</v>
      </c>
      <c r="W3110" t="s">
        <v>70434</v>
      </c>
      <c r="X3110" t="s">
        <v>70435</v>
      </c>
      <c r="Y3110" t="s">
        <v>70436</v>
      </c>
    </row>
    <row r="3111" spans="1:25" x14ac:dyDescent="0.3">
      <c r="A3111">
        <v>155500</v>
      </c>
      <c r="B3111" t="s">
        <v>70437</v>
      </c>
      <c r="C3111" t="s">
        <v>70438</v>
      </c>
      <c r="D3111" t="s">
        <v>70439</v>
      </c>
      <c r="E3111" t="s">
        <v>70440</v>
      </c>
      <c r="F3111" t="s">
        <v>70441</v>
      </c>
      <c r="G3111" t="s">
        <v>70442</v>
      </c>
      <c r="H3111" t="s">
        <v>70443</v>
      </c>
      <c r="I3111" t="s">
        <v>70444</v>
      </c>
      <c r="J3111" t="s">
        <v>70445</v>
      </c>
      <c r="K3111" t="s">
        <v>70446</v>
      </c>
      <c r="L3111" t="s">
        <v>70447</v>
      </c>
      <c r="M3111" t="s">
        <v>70448</v>
      </c>
      <c r="N3111" t="s">
        <v>70449</v>
      </c>
      <c r="O3111">
        <f>-539.114573173434 -31.725688191967 -642.320306616019</f>
        <v>-1213.1605679814202</v>
      </c>
      <c r="P3111">
        <f>-491.665376467841 -13.4317363664106 -346.6619575025</f>
        <v>-851.75907033675162</v>
      </c>
      <c r="Q3111" t="s">
        <v>70450</v>
      </c>
      <c r="R3111" t="s">
        <v>70451</v>
      </c>
      <c r="S3111" t="s">
        <v>70452</v>
      </c>
      <c r="T3111" t="s">
        <v>70453</v>
      </c>
      <c r="U3111" t="s">
        <v>70454</v>
      </c>
      <c r="V3111" t="s">
        <v>70455</v>
      </c>
      <c r="W3111" t="s">
        <v>70456</v>
      </c>
      <c r="X3111" t="s">
        <v>70457</v>
      </c>
      <c r="Y3111" t="s">
        <v>70458</v>
      </c>
    </row>
    <row r="3112" spans="1:25" x14ac:dyDescent="0.3">
      <c r="A3112">
        <v>155550</v>
      </c>
      <c r="B3112" t="s">
        <v>70459</v>
      </c>
      <c r="C3112" t="s">
        <v>70460</v>
      </c>
      <c r="D3112" t="s">
        <v>70461</v>
      </c>
      <c r="E3112" t="s">
        <v>70462</v>
      </c>
      <c r="F3112" t="s">
        <v>70463</v>
      </c>
      <c r="G3112" t="s">
        <v>70464</v>
      </c>
      <c r="H3112" t="s">
        <v>70465</v>
      </c>
      <c r="I3112" t="s">
        <v>70466</v>
      </c>
      <c r="J3112" t="s">
        <v>70467</v>
      </c>
      <c r="K3112" t="s">
        <v>70468</v>
      </c>
      <c r="L3112" t="s">
        <v>70469</v>
      </c>
      <c r="M3112" t="s">
        <v>70470</v>
      </c>
      <c r="N3112" t="s">
        <v>70471</v>
      </c>
      <c r="O3112">
        <f>-539.85581979732 -31.6549932524144 -642.867450540557</f>
        <v>-1214.3782635902915</v>
      </c>
      <c r="P3112">
        <f>-492.179494191426 -14.203239855837 -347.194645233715</f>
        <v>-853.57737928097799</v>
      </c>
      <c r="Q3112" t="s">
        <v>70472</v>
      </c>
      <c r="R3112" t="s">
        <v>70473</v>
      </c>
      <c r="S3112" t="s">
        <v>70474</v>
      </c>
      <c r="T3112" t="s">
        <v>70475</v>
      </c>
      <c r="U3112" t="s">
        <v>70476</v>
      </c>
      <c r="V3112" t="s">
        <v>70477</v>
      </c>
      <c r="W3112" t="s">
        <v>70478</v>
      </c>
      <c r="X3112" t="s">
        <v>70479</v>
      </c>
      <c r="Y3112" t="s">
        <v>70480</v>
      </c>
    </row>
    <row r="3113" spans="1:25" x14ac:dyDescent="0.3">
      <c r="A3113">
        <v>155600</v>
      </c>
      <c r="B3113" t="s">
        <v>70481</v>
      </c>
      <c r="C3113" t="s">
        <v>70482</v>
      </c>
      <c r="D3113" t="s">
        <v>70483</v>
      </c>
      <c r="E3113" t="s">
        <v>70484</v>
      </c>
      <c r="F3113" t="s">
        <v>70485</v>
      </c>
      <c r="G3113" t="s">
        <v>70486</v>
      </c>
      <c r="H3113" t="s">
        <v>70487</v>
      </c>
      <c r="I3113" t="s">
        <v>70488</v>
      </c>
      <c r="J3113" t="s">
        <v>70489</v>
      </c>
      <c r="K3113" t="s">
        <v>70490</v>
      </c>
      <c r="L3113" t="s">
        <v>70491</v>
      </c>
      <c r="M3113" t="s">
        <v>70492</v>
      </c>
      <c r="N3113" t="s">
        <v>70493</v>
      </c>
      <c r="O3113">
        <f>-540.42280890238 -31.538476908506 -643.115738253168</f>
        <v>-1215.0770240640541</v>
      </c>
      <c r="P3113">
        <f>-492.573668837876 -14.5229321437855 -347.44553138465</f>
        <v>-854.54213236631153</v>
      </c>
      <c r="Q3113" t="s">
        <v>70494</v>
      </c>
      <c r="R3113" t="s">
        <v>70495</v>
      </c>
      <c r="S3113" t="s">
        <v>70496</v>
      </c>
      <c r="T3113" t="s">
        <v>70497</v>
      </c>
      <c r="U3113" t="s">
        <v>70498</v>
      </c>
      <c r="V3113" t="s">
        <v>70499</v>
      </c>
      <c r="W3113" t="s">
        <v>70500</v>
      </c>
      <c r="X3113" t="s">
        <v>70501</v>
      </c>
      <c r="Y3113" t="s">
        <v>70502</v>
      </c>
    </row>
    <row r="3114" spans="1:25" x14ac:dyDescent="0.3">
      <c r="A3114">
        <v>155650</v>
      </c>
      <c r="B3114" t="s">
        <v>70503</v>
      </c>
      <c r="C3114" t="s">
        <v>70504</v>
      </c>
      <c r="D3114" t="s">
        <v>70505</v>
      </c>
      <c r="E3114" t="s">
        <v>70506</v>
      </c>
      <c r="F3114" t="s">
        <v>70507</v>
      </c>
      <c r="G3114" t="s">
        <v>70508</v>
      </c>
      <c r="H3114" t="s">
        <v>70509</v>
      </c>
      <c r="I3114" t="s">
        <v>70510</v>
      </c>
      <c r="J3114" t="s">
        <v>70511</v>
      </c>
      <c r="K3114" t="s">
        <v>70512</v>
      </c>
      <c r="L3114" t="s">
        <v>70513</v>
      </c>
      <c r="M3114" t="s">
        <v>70514</v>
      </c>
      <c r="N3114" t="s">
        <v>70515</v>
      </c>
      <c r="O3114">
        <f>-541.63379623243 -31.5322332921669 -643.5515484687</f>
        <v>-1216.7175779932968</v>
      </c>
      <c r="P3114">
        <f>-493.51730860744 -15.1869026221827 -347.886784459345</f>
        <v>-856.59099568896772</v>
      </c>
      <c r="Q3114" t="s">
        <v>70516</v>
      </c>
      <c r="R3114" t="s">
        <v>70517</v>
      </c>
      <c r="S3114" t="s">
        <v>70518</v>
      </c>
      <c r="T3114" t="s">
        <v>70519</v>
      </c>
      <c r="U3114" t="s">
        <v>70520</v>
      </c>
      <c r="V3114" t="s">
        <v>70521</v>
      </c>
      <c r="W3114" t="s">
        <v>70522</v>
      </c>
      <c r="X3114" t="s">
        <v>70523</v>
      </c>
      <c r="Y3114" t="s">
        <v>70524</v>
      </c>
    </row>
    <row r="3115" spans="1:25" x14ac:dyDescent="0.3">
      <c r="A3115">
        <v>155700</v>
      </c>
      <c r="B3115" t="s">
        <v>70525</v>
      </c>
      <c r="C3115" t="s">
        <v>70526</v>
      </c>
      <c r="D3115" t="s">
        <v>70527</v>
      </c>
      <c r="E3115" t="s">
        <v>70528</v>
      </c>
      <c r="F3115" t="s">
        <v>70529</v>
      </c>
      <c r="G3115" t="s">
        <v>70530</v>
      </c>
      <c r="H3115" t="s">
        <v>70531</v>
      </c>
      <c r="I3115" t="s">
        <v>70532</v>
      </c>
      <c r="J3115" t="s">
        <v>70533</v>
      </c>
      <c r="K3115" t="s">
        <v>70534</v>
      </c>
      <c r="L3115" t="s">
        <v>70535</v>
      </c>
      <c r="M3115" t="s">
        <v>70536</v>
      </c>
      <c r="N3115" t="s">
        <v>70537</v>
      </c>
      <c r="O3115">
        <f>-542.454859786204 -31.6849191398373 -643.719263812931</f>
        <v>-1217.8590427389722</v>
      </c>
      <c r="P3115">
        <f>-494.072072892781 -15.7447633856279 -348.075906354597</f>
        <v>-857.89274263300592</v>
      </c>
      <c r="Q3115" t="s">
        <v>70538</v>
      </c>
      <c r="R3115" t="s">
        <v>70539</v>
      </c>
      <c r="S3115" t="s">
        <v>70540</v>
      </c>
      <c r="T3115" t="s">
        <v>70541</v>
      </c>
      <c r="U3115" t="s">
        <v>70542</v>
      </c>
      <c r="V3115" t="s">
        <v>70543</v>
      </c>
      <c r="W3115" t="s">
        <v>70544</v>
      </c>
      <c r="X3115" t="s">
        <v>70545</v>
      </c>
      <c r="Y3115" t="s">
        <v>70546</v>
      </c>
    </row>
    <row r="3116" spans="1:25" x14ac:dyDescent="0.3">
      <c r="A3116">
        <v>155750</v>
      </c>
      <c r="B3116" t="s">
        <v>70547</v>
      </c>
      <c r="C3116" t="s">
        <v>70548</v>
      </c>
      <c r="D3116" t="s">
        <v>70549</v>
      </c>
      <c r="E3116" t="s">
        <v>70550</v>
      </c>
      <c r="F3116" t="s">
        <v>70551</v>
      </c>
      <c r="G3116" t="s">
        <v>70552</v>
      </c>
      <c r="H3116" t="s">
        <v>70553</v>
      </c>
      <c r="I3116" t="s">
        <v>70554</v>
      </c>
      <c r="J3116" t="s">
        <v>70555</v>
      </c>
      <c r="K3116" t="s">
        <v>70556</v>
      </c>
      <c r="L3116" t="s">
        <v>70557</v>
      </c>
      <c r="M3116" t="s">
        <v>70558</v>
      </c>
      <c r="N3116" t="s">
        <v>70559</v>
      </c>
      <c r="O3116">
        <f>-543.842861773557 -32.138035711499 -644.031621455509</f>
        <v>-1220.0125189405651</v>
      </c>
      <c r="P3116">
        <f>-495.046493020043 -16.9728063305643 -348.415320648146</f>
        <v>-860.43461999875331</v>
      </c>
      <c r="Q3116" t="s">
        <v>70560</v>
      </c>
      <c r="R3116" t="s">
        <v>70561</v>
      </c>
      <c r="S3116" t="s">
        <v>70562</v>
      </c>
      <c r="T3116" t="s">
        <v>70563</v>
      </c>
      <c r="U3116" t="s">
        <v>70564</v>
      </c>
      <c r="V3116" t="s">
        <v>70565</v>
      </c>
      <c r="W3116" t="s">
        <v>70566</v>
      </c>
      <c r="X3116" t="s">
        <v>70567</v>
      </c>
      <c r="Y3116" t="s">
        <v>70568</v>
      </c>
    </row>
    <row r="3117" spans="1:25" x14ac:dyDescent="0.3">
      <c r="A3117">
        <v>155800</v>
      </c>
      <c r="B3117" t="s">
        <v>70569</v>
      </c>
      <c r="C3117" t="s">
        <v>70570</v>
      </c>
      <c r="D3117" t="s">
        <v>70571</v>
      </c>
      <c r="E3117" t="s">
        <v>70572</v>
      </c>
      <c r="F3117" t="s">
        <v>70573</v>
      </c>
      <c r="G3117" t="s">
        <v>70574</v>
      </c>
      <c r="H3117" t="s">
        <v>70575</v>
      </c>
      <c r="I3117" t="s">
        <v>70576</v>
      </c>
      <c r="J3117" t="s">
        <v>70577</v>
      </c>
      <c r="K3117" t="s">
        <v>70578</v>
      </c>
      <c r="L3117" t="s">
        <v>70579</v>
      </c>
      <c r="M3117" t="s">
        <v>70580</v>
      </c>
      <c r="N3117" t="s">
        <v>70581</v>
      </c>
      <c r="O3117">
        <f>-544.355024351897 -32.2264202487092 -644.228927845755</f>
        <v>-1220.8103724463613</v>
      </c>
      <c r="P3117">
        <f>-495.492636834772 -17.5393106556296 -348.599474322309</f>
        <v>-861.63142181271053</v>
      </c>
      <c r="Q3117" t="s">
        <v>70582</v>
      </c>
      <c r="R3117" t="s">
        <v>70583</v>
      </c>
      <c r="S3117" t="s">
        <v>70584</v>
      </c>
      <c r="T3117" t="s">
        <v>70585</v>
      </c>
      <c r="U3117" t="s">
        <v>70586</v>
      </c>
      <c r="V3117" t="s">
        <v>70587</v>
      </c>
      <c r="W3117" t="s">
        <v>70588</v>
      </c>
      <c r="X3117" t="s">
        <v>70589</v>
      </c>
      <c r="Y3117" t="s">
        <v>70590</v>
      </c>
    </row>
    <row r="3118" spans="1:25" x14ac:dyDescent="0.3">
      <c r="A3118">
        <v>155850</v>
      </c>
      <c r="B3118" t="s">
        <v>70591</v>
      </c>
      <c r="C3118" t="s">
        <v>70592</v>
      </c>
      <c r="D3118" t="s">
        <v>70593</v>
      </c>
      <c r="E3118" t="s">
        <v>70594</v>
      </c>
      <c r="F3118" t="s">
        <v>70595</v>
      </c>
      <c r="G3118" t="s">
        <v>70596</v>
      </c>
      <c r="H3118" t="s">
        <v>70597</v>
      </c>
      <c r="I3118" t="s">
        <v>70598</v>
      </c>
      <c r="J3118" t="s">
        <v>70599</v>
      </c>
      <c r="K3118" t="s">
        <v>70600</v>
      </c>
      <c r="L3118" t="s">
        <v>70601</v>
      </c>
      <c r="M3118" t="s">
        <v>70602</v>
      </c>
      <c r="N3118" t="s">
        <v>70603</v>
      </c>
      <c r="O3118">
        <f>-545.489937020761 -32.6751718278251 -644.622566861592</f>
        <v>-1222.7876757101781</v>
      </c>
      <c r="P3118">
        <f>-496.375313339348 -18.9592734885844 -348.988358720604</f>
        <v>-864.32294554853638</v>
      </c>
      <c r="Q3118" t="s">
        <v>70604</v>
      </c>
      <c r="R3118" t="s">
        <v>70605</v>
      </c>
      <c r="S3118" t="s">
        <v>70606</v>
      </c>
      <c r="T3118" t="s">
        <v>70607</v>
      </c>
      <c r="U3118" t="s">
        <v>70608</v>
      </c>
      <c r="V3118" t="s">
        <v>70609</v>
      </c>
      <c r="W3118" t="s">
        <v>70610</v>
      </c>
      <c r="X3118" t="s">
        <v>70611</v>
      </c>
      <c r="Y3118" t="s">
        <v>70612</v>
      </c>
    </row>
    <row r="3119" spans="1:25" x14ac:dyDescent="0.3">
      <c r="A3119">
        <v>155900</v>
      </c>
      <c r="B3119" t="s">
        <v>70613</v>
      </c>
      <c r="C3119" t="s">
        <v>70614</v>
      </c>
      <c r="D3119" t="s">
        <v>70615</v>
      </c>
      <c r="E3119" t="s">
        <v>70616</v>
      </c>
      <c r="F3119" t="s">
        <v>70617</v>
      </c>
      <c r="G3119" t="s">
        <v>70618</v>
      </c>
      <c r="H3119" t="s">
        <v>70619</v>
      </c>
      <c r="I3119" t="s">
        <v>70620</v>
      </c>
      <c r="J3119" t="s">
        <v>70621</v>
      </c>
      <c r="K3119" t="s">
        <v>70622</v>
      </c>
      <c r="L3119" t="s">
        <v>70623</v>
      </c>
      <c r="M3119" t="s">
        <v>70624</v>
      </c>
      <c r="N3119" t="s">
        <v>70625</v>
      </c>
      <c r="O3119">
        <f>-546.14780314416 -32.9711542215532 -644.787477116014</f>
        <v>-1223.906434481727</v>
      </c>
      <c r="P3119">
        <f>-496.782576343771 -19.7973555001602 -349.170295704832</f>
        <v>-865.75022754876318</v>
      </c>
      <c r="Q3119" t="s">
        <v>70626</v>
      </c>
      <c r="R3119" t="s">
        <v>70627</v>
      </c>
      <c r="S3119" t="s">
        <v>70628</v>
      </c>
      <c r="T3119" t="s">
        <v>70629</v>
      </c>
      <c r="U3119" t="s">
        <v>70630</v>
      </c>
      <c r="V3119" t="s">
        <v>70631</v>
      </c>
      <c r="W3119" t="s">
        <v>70632</v>
      </c>
      <c r="X3119" t="s">
        <v>70633</v>
      </c>
      <c r="Y3119" t="s">
        <v>70634</v>
      </c>
    </row>
    <row r="3120" spans="1:25" x14ac:dyDescent="0.3">
      <c r="A3120">
        <v>155950</v>
      </c>
      <c r="B3120" t="s">
        <v>70635</v>
      </c>
      <c r="C3120" t="s">
        <v>70636</v>
      </c>
      <c r="D3120" t="s">
        <v>70637</v>
      </c>
      <c r="E3120" t="s">
        <v>70638</v>
      </c>
      <c r="F3120" t="s">
        <v>70639</v>
      </c>
      <c r="G3120" t="s">
        <v>70640</v>
      </c>
      <c r="H3120" t="s">
        <v>70641</v>
      </c>
      <c r="I3120" t="s">
        <v>70642</v>
      </c>
      <c r="J3120" t="s">
        <v>70643</v>
      </c>
      <c r="K3120" t="s">
        <v>70644</v>
      </c>
      <c r="L3120" t="s">
        <v>70645</v>
      </c>
      <c r="M3120" t="s">
        <v>70646</v>
      </c>
      <c r="N3120" t="s">
        <v>70647</v>
      </c>
      <c r="O3120">
        <f>-547.677921893663 -33.2699112122325 -645.145799032134</f>
        <v>-1226.0936321380295</v>
      </c>
      <c r="P3120">
        <f>-497.737919066786 -21.0872768598424 -349.58278562264</f>
        <v>-868.40798154926836</v>
      </c>
      <c r="Q3120" t="s">
        <v>70648</v>
      </c>
      <c r="R3120" t="s">
        <v>70649</v>
      </c>
      <c r="S3120" t="s">
        <v>70650</v>
      </c>
      <c r="T3120" t="s">
        <v>70651</v>
      </c>
      <c r="U3120" t="s">
        <v>70652</v>
      </c>
      <c r="V3120" t="s">
        <v>70653</v>
      </c>
      <c r="W3120" t="s">
        <v>70654</v>
      </c>
      <c r="X3120" t="s">
        <v>70655</v>
      </c>
      <c r="Y3120" t="s">
        <v>70656</v>
      </c>
    </row>
    <row r="3121" spans="1:25" x14ac:dyDescent="0.3">
      <c r="A3121">
        <v>156000</v>
      </c>
      <c r="B3121" t="s">
        <v>70657</v>
      </c>
      <c r="C3121" t="s">
        <v>70658</v>
      </c>
      <c r="D3121" t="s">
        <v>70659</v>
      </c>
      <c r="E3121" t="s">
        <v>70660</v>
      </c>
      <c r="F3121" t="s">
        <v>70661</v>
      </c>
      <c r="G3121" t="s">
        <v>70662</v>
      </c>
      <c r="H3121" t="s">
        <v>70663</v>
      </c>
      <c r="I3121" t="s">
        <v>70664</v>
      </c>
      <c r="J3121" t="s">
        <v>70665</v>
      </c>
      <c r="K3121" t="s">
        <v>70666</v>
      </c>
      <c r="L3121" t="s">
        <v>70667</v>
      </c>
      <c r="M3121" t="s">
        <v>70668</v>
      </c>
      <c r="N3121" t="s">
        <v>70669</v>
      </c>
      <c r="O3121">
        <f>-548.474413006012 -33.3335403399606 -645.366152620011</f>
        <v>-1227.1741059659835</v>
      </c>
      <c r="P3121">
        <f>-498.245571472762 -21.5893152974206 -349.83429651316</f>
        <v>-869.66918328334259</v>
      </c>
      <c r="Q3121" t="s">
        <v>70670</v>
      </c>
      <c r="R3121" t="s">
        <v>70671</v>
      </c>
      <c r="S3121" t="s">
        <v>70672</v>
      </c>
      <c r="T3121" t="s">
        <v>70673</v>
      </c>
      <c r="U3121" t="s">
        <v>70674</v>
      </c>
      <c r="V3121" t="s">
        <v>70675</v>
      </c>
      <c r="W3121" t="s">
        <v>70676</v>
      </c>
      <c r="X3121" t="s">
        <v>70677</v>
      </c>
      <c r="Y3121" t="s">
        <v>70678</v>
      </c>
    </row>
    <row r="3122" spans="1:25" x14ac:dyDescent="0.3">
      <c r="A3122">
        <v>156050</v>
      </c>
      <c r="B3122" t="s">
        <v>70679</v>
      </c>
      <c r="C3122" t="s">
        <v>70680</v>
      </c>
      <c r="D3122" t="s">
        <v>70681</v>
      </c>
      <c r="E3122" t="s">
        <v>70682</v>
      </c>
      <c r="F3122" t="s">
        <v>70683</v>
      </c>
      <c r="G3122" t="s">
        <v>70684</v>
      </c>
      <c r="H3122" t="s">
        <v>70685</v>
      </c>
      <c r="I3122" t="s">
        <v>70686</v>
      </c>
      <c r="J3122" t="s">
        <v>70687</v>
      </c>
      <c r="K3122" t="s">
        <v>70688</v>
      </c>
      <c r="L3122" t="s">
        <v>70689</v>
      </c>
      <c r="M3122" t="s">
        <v>70690</v>
      </c>
      <c r="N3122" t="s">
        <v>70691</v>
      </c>
      <c r="O3122">
        <f>-549.935714676614 -33.5888361176051 -645.766060681161</f>
        <v>-1229.29061147538</v>
      </c>
      <c r="P3122">
        <f>-499.122966895361 -22.6470145861606 -350.303196351636</f>
        <v>-872.07317783315762</v>
      </c>
      <c r="Q3122" t="s">
        <v>70692</v>
      </c>
      <c r="R3122" t="s">
        <v>70693</v>
      </c>
      <c r="S3122" t="s">
        <v>70694</v>
      </c>
      <c r="T3122" t="s">
        <v>70695</v>
      </c>
      <c r="U3122" t="s">
        <v>70696</v>
      </c>
      <c r="V3122" t="s">
        <v>70697</v>
      </c>
      <c r="W3122" t="s">
        <v>70698</v>
      </c>
      <c r="X3122" t="s">
        <v>70699</v>
      </c>
      <c r="Y3122" t="s">
        <v>70700</v>
      </c>
    </row>
    <row r="3123" spans="1:25" x14ac:dyDescent="0.3">
      <c r="A3123">
        <v>156100</v>
      </c>
      <c r="B3123" t="s">
        <v>70701</v>
      </c>
      <c r="C3123" t="s">
        <v>70702</v>
      </c>
      <c r="D3123" t="s">
        <v>70703</v>
      </c>
      <c r="E3123" t="s">
        <v>70704</v>
      </c>
      <c r="F3123" t="s">
        <v>70705</v>
      </c>
      <c r="G3123" t="s">
        <v>70706</v>
      </c>
      <c r="H3123" t="s">
        <v>70707</v>
      </c>
      <c r="I3123" t="s">
        <v>70708</v>
      </c>
      <c r="J3123" t="s">
        <v>70709</v>
      </c>
      <c r="K3123" t="s">
        <v>70710</v>
      </c>
      <c r="L3123" t="s">
        <v>70711</v>
      </c>
      <c r="M3123" t="s">
        <v>70712</v>
      </c>
      <c r="N3123" t="s">
        <v>70713</v>
      </c>
      <c r="O3123">
        <f>-550.725033849437 -33.764270074148 -645.94019461682</f>
        <v>-1230.4294985404049</v>
      </c>
      <c r="P3123">
        <f>-499.673205704264 -23.1205085672696 -350.507609341639</f>
        <v>-873.3013236131726</v>
      </c>
      <c r="Q3123" t="s">
        <v>70714</v>
      </c>
      <c r="R3123" t="s">
        <v>70715</v>
      </c>
      <c r="S3123" t="s">
        <v>70716</v>
      </c>
      <c r="T3123" t="s">
        <v>70717</v>
      </c>
      <c r="U3123" t="s">
        <v>70718</v>
      </c>
      <c r="V3123" t="s">
        <v>70719</v>
      </c>
      <c r="W3123" t="s">
        <v>70720</v>
      </c>
      <c r="X3123" t="s">
        <v>70721</v>
      </c>
      <c r="Y3123" t="s">
        <v>70722</v>
      </c>
    </row>
    <row r="3124" spans="1:25" x14ac:dyDescent="0.3">
      <c r="A3124">
        <v>156150</v>
      </c>
      <c r="B3124" t="s">
        <v>70723</v>
      </c>
      <c r="C3124" t="s">
        <v>70724</v>
      </c>
      <c r="D3124" t="s">
        <v>70725</v>
      </c>
      <c r="E3124" t="s">
        <v>70726</v>
      </c>
      <c r="F3124" t="s">
        <v>70727</v>
      </c>
      <c r="G3124" t="s">
        <v>70728</v>
      </c>
      <c r="H3124" t="s">
        <v>70729</v>
      </c>
      <c r="I3124" t="s">
        <v>70730</v>
      </c>
      <c r="J3124" t="s">
        <v>70731</v>
      </c>
      <c r="K3124" t="s">
        <v>70732</v>
      </c>
      <c r="L3124" t="s">
        <v>70733</v>
      </c>
      <c r="M3124" t="s">
        <v>70734</v>
      </c>
      <c r="N3124" t="s">
        <v>70735</v>
      </c>
      <c r="O3124">
        <f>-552.06689316297 -34.1113417147817 -646.219488136148</f>
        <v>-1232.3977230138998</v>
      </c>
      <c r="P3124">
        <f>-500.717588791468 -24.0932628112785 -350.816600392154</f>
        <v>-875.62745199490053</v>
      </c>
      <c r="Q3124" t="s">
        <v>70736</v>
      </c>
      <c r="R3124" t="s">
        <v>70737</v>
      </c>
      <c r="S3124" t="s">
        <v>70738</v>
      </c>
      <c r="T3124" t="s">
        <v>70739</v>
      </c>
      <c r="U3124" t="s">
        <v>70740</v>
      </c>
      <c r="V3124" t="s">
        <v>70741</v>
      </c>
      <c r="W3124" t="s">
        <v>70742</v>
      </c>
      <c r="X3124" t="s">
        <v>70743</v>
      </c>
      <c r="Y3124" t="s">
        <v>70744</v>
      </c>
    </row>
    <row r="3125" spans="1:25" x14ac:dyDescent="0.3">
      <c r="A3125">
        <v>156200</v>
      </c>
      <c r="B3125" t="s">
        <v>70745</v>
      </c>
      <c r="C3125" t="s">
        <v>70746</v>
      </c>
      <c r="D3125" t="s">
        <v>70747</v>
      </c>
      <c r="E3125" t="s">
        <v>70748</v>
      </c>
      <c r="F3125" t="s">
        <v>70749</v>
      </c>
      <c r="G3125" t="s">
        <v>70750</v>
      </c>
      <c r="H3125" t="s">
        <v>70751</v>
      </c>
      <c r="I3125" t="s">
        <v>70752</v>
      </c>
      <c r="J3125" t="s">
        <v>70753</v>
      </c>
      <c r="K3125" t="s">
        <v>70754</v>
      </c>
      <c r="L3125" t="s">
        <v>70755</v>
      </c>
      <c r="M3125" t="s">
        <v>70756</v>
      </c>
      <c r="N3125" t="s">
        <v>70757</v>
      </c>
      <c r="O3125">
        <f>-552.665499593259 -34.2354913403265 -646.330184214604</f>
        <v>-1233.2311751481893</v>
      </c>
      <c r="P3125">
        <f>-501.234650795709 -24.4495879355732 -350.933519324315</f>
        <v>-876.61775805559728</v>
      </c>
      <c r="Q3125" t="s">
        <v>70758</v>
      </c>
      <c r="R3125" t="s">
        <v>70759</v>
      </c>
      <c r="S3125" t="s">
        <v>70760</v>
      </c>
      <c r="T3125" t="s">
        <v>70761</v>
      </c>
      <c r="U3125" t="s">
        <v>70762</v>
      </c>
      <c r="V3125" t="s">
        <v>70763</v>
      </c>
      <c r="W3125" t="s">
        <v>70764</v>
      </c>
      <c r="X3125" t="s">
        <v>70765</v>
      </c>
      <c r="Y3125" t="s">
        <v>70766</v>
      </c>
    </row>
    <row r="3126" spans="1:25" x14ac:dyDescent="0.3">
      <c r="A3126">
        <v>156250</v>
      </c>
      <c r="B3126" t="s">
        <v>70767</v>
      </c>
      <c r="C3126" t="s">
        <v>70768</v>
      </c>
      <c r="D3126" t="s">
        <v>70769</v>
      </c>
      <c r="E3126" t="s">
        <v>70770</v>
      </c>
      <c r="F3126" t="s">
        <v>70771</v>
      </c>
      <c r="G3126" t="s">
        <v>70772</v>
      </c>
      <c r="H3126" t="s">
        <v>70773</v>
      </c>
      <c r="I3126" t="s">
        <v>70774</v>
      </c>
      <c r="J3126" t="s">
        <v>70775</v>
      </c>
      <c r="K3126" t="s">
        <v>70776</v>
      </c>
      <c r="L3126" t="s">
        <v>70777</v>
      </c>
      <c r="M3126" t="s">
        <v>70778</v>
      </c>
      <c r="N3126" t="s">
        <v>70779</v>
      </c>
      <c r="O3126">
        <f>-553.529115741566 -34.6722392060308 -646.497297679015</f>
        <v>-1234.6986526266119</v>
      </c>
      <c r="P3126">
        <f>-502.082715751708 -25.1468399150817 -351.094938886655</f>
        <v>-878.32449455344465</v>
      </c>
      <c r="Q3126" t="s">
        <v>70780</v>
      </c>
      <c r="R3126" t="s">
        <v>70781</v>
      </c>
      <c r="S3126" t="s">
        <v>70782</v>
      </c>
      <c r="T3126" t="s">
        <v>70783</v>
      </c>
      <c r="U3126" t="s">
        <v>70784</v>
      </c>
      <c r="V3126" t="s">
        <v>70785</v>
      </c>
      <c r="W3126" t="s">
        <v>70786</v>
      </c>
      <c r="X3126" t="s">
        <v>70787</v>
      </c>
      <c r="Y3126" t="s">
        <v>70788</v>
      </c>
    </row>
    <row r="3127" spans="1:25" x14ac:dyDescent="0.3">
      <c r="A3127">
        <v>156300</v>
      </c>
      <c r="B3127" t="s">
        <v>70789</v>
      </c>
      <c r="C3127" t="s">
        <v>70790</v>
      </c>
      <c r="D3127" t="s">
        <v>70791</v>
      </c>
      <c r="E3127" t="s">
        <v>70792</v>
      </c>
      <c r="F3127" t="s">
        <v>70793</v>
      </c>
      <c r="G3127" t="s">
        <v>70794</v>
      </c>
      <c r="H3127" t="s">
        <v>70795</v>
      </c>
      <c r="I3127" t="s">
        <v>70796</v>
      </c>
      <c r="J3127" t="s">
        <v>70797</v>
      </c>
      <c r="K3127" t="s">
        <v>70798</v>
      </c>
      <c r="L3127" t="s">
        <v>70799</v>
      </c>
      <c r="M3127" t="s">
        <v>70800</v>
      </c>
      <c r="N3127" t="s">
        <v>70801</v>
      </c>
      <c r="O3127">
        <f>-553.85597542292 -34.8923796421234 -646.543669936846</f>
        <v>-1235.2920250018892</v>
      </c>
      <c r="P3127">
        <f>-502.372381376711 -25.5380381320367 -351.142344696077</f>
        <v>-879.05276420482471</v>
      </c>
      <c r="Q3127" t="s">
        <v>70802</v>
      </c>
      <c r="R3127" t="s">
        <v>70803</v>
      </c>
      <c r="S3127" t="s">
        <v>70804</v>
      </c>
      <c r="T3127" t="s">
        <v>70805</v>
      </c>
      <c r="U3127" t="s">
        <v>70806</v>
      </c>
      <c r="V3127" t="s">
        <v>70807</v>
      </c>
      <c r="W3127" t="s">
        <v>70808</v>
      </c>
      <c r="X3127" t="s">
        <v>70809</v>
      </c>
      <c r="Y3127" t="s">
        <v>70810</v>
      </c>
    </row>
    <row r="3128" spans="1:25" x14ac:dyDescent="0.3">
      <c r="A3128">
        <v>156350</v>
      </c>
      <c r="B3128" t="s">
        <v>70811</v>
      </c>
      <c r="C3128" t="s">
        <v>70812</v>
      </c>
      <c r="D3128" t="s">
        <v>70813</v>
      </c>
      <c r="E3128" t="s">
        <v>70814</v>
      </c>
      <c r="F3128" t="s">
        <v>70815</v>
      </c>
      <c r="G3128" t="s">
        <v>70816</v>
      </c>
      <c r="H3128" t="s">
        <v>70817</v>
      </c>
      <c r="I3128" t="s">
        <v>70818</v>
      </c>
      <c r="J3128" t="s">
        <v>70819</v>
      </c>
      <c r="K3128" t="s">
        <v>70820</v>
      </c>
      <c r="L3128" t="s">
        <v>70821</v>
      </c>
      <c r="M3128" t="s">
        <v>70822</v>
      </c>
      <c r="N3128" t="s">
        <v>70823</v>
      </c>
      <c r="O3128">
        <f>-554.297216255068 -35.0764140632211 -646.683572158025</f>
        <v>-1236.0572024763142</v>
      </c>
      <c r="P3128">
        <f>-502.62977997459 -25.9916556084838 -351.305915029127</f>
        <v>-879.92735061220083</v>
      </c>
      <c r="Q3128" t="s">
        <v>70824</v>
      </c>
      <c r="R3128" t="s">
        <v>70825</v>
      </c>
      <c r="S3128" t="s">
        <v>70826</v>
      </c>
      <c r="T3128" t="s">
        <v>70827</v>
      </c>
      <c r="U3128" t="s">
        <v>70828</v>
      </c>
      <c r="V3128" t="s">
        <v>70829</v>
      </c>
      <c r="W3128" t="s">
        <v>70830</v>
      </c>
      <c r="X3128" t="s">
        <v>70831</v>
      </c>
      <c r="Y3128" t="s">
        <v>70832</v>
      </c>
    </row>
    <row r="3129" spans="1:25" x14ac:dyDescent="0.3">
      <c r="A3129">
        <v>156400</v>
      </c>
      <c r="B3129" t="s">
        <v>70833</v>
      </c>
      <c r="C3129" t="s">
        <v>70834</v>
      </c>
      <c r="D3129" t="s">
        <v>70835</v>
      </c>
      <c r="E3129" t="s">
        <v>70836</v>
      </c>
      <c r="F3129" t="s">
        <v>70837</v>
      </c>
      <c r="G3129" t="s">
        <v>70838</v>
      </c>
      <c r="H3129" t="s">
        <v>70839</v>
      </c>
      <c r="I3129" t="s">
        <v>70840</v>
      </c>
      <c r="J3129" t="s">
        <v>70841</v>
      </c>
      <c r="K3129" t="s">
        <v>70842</v>
      </c>
      <c r="L3129" t="s">
        <v>70843</v>
      </c>
      <c r="M3129" t="s">
        <v>70844</v>
      </c>
      <c r="N3129" t="s">
        <v>70845</v>
      </c>
      <c r="O3129">
        <f>-554.406914657077 -35.2422437028529 -646.750099082229</f>
        <v>-1236.3992574421588</v>
      </c>
      <c r="P3129">
        <f>-502.640859447863 -26.1824361561871 -351.388963126186</f>
        <v>-880.21225873023616</v>
      </c>
      <c r="Q3129" t="s">
        <v>70846</v>
      </c>
      <c r="R3129" t="s">
        <v>70847</v>
      </c>
      <c r="S3129" t="s">
        <v>70848</v>
      </c>
      <c r="T3129" t="s">
        <v>70849</v>
      </c>
      <c r="U3129" t="s">
        <v>70850</v>
      </c>
      <c r="V3129" t="s">
        <v>70851</v>
      </c>
      <c r="W3129" t="s">
        <v>70852</v>
      </c>
      <c r="X3129" t="s">
        <v>70853</v>
      </c>
      <c r="Y3129" t="s">
        <v>70854</v>
      </c>
    </row>
    <row r="3130" spans="1:25" x14ac:dyDescent="0.3">
      <c r="A3130">
        <v>156450</v>
      </c>
      <c r="B3130" t="s">
        <v>70855</v>
      </c>
      <c r="C3130" t="s">
        <v>70856</v>
      </c>
      <c r="D3130" t="s">
        <v>70857</v>
      </c>
      <c r="E3130" t="s">
        <v>70858</v>
      </c>
      <c r="F3130" t="s">
        <v>70859</v>
      </c>
      <c r="G3130" t="s">
        <v>70860</v>
      </c>
      <c r="H3130" t="s">
        <v>70861</v>
      </c>
      <c r="I3130" t="s">
        <v>70862</v>
      </c>
      <c r="J3130" t="s">
        <v>70863</v>
      </c>
      <c r="K3130" t="s">
        <v>70864</v>
      </c>
      <c r="L3130" t="s">
        <v>70865</v>
      </c>
      <c r="M3130" t="s">
        <v>70866</v>
      </c>
      <c r="N3130" t="s">
        <v>70867</v>
      </c>
      <c r="O3130">
        <f>-554.125865437079 -35.4179071704325 -646.811712457514</f>
        <v>-1236.3554850650255</v>
      </c>
      <c r="P3130">
        <f>-502.147870920785 -26.4735487806495 -351.484242933221</f>
        <v>-880.10566263465557</v>
      </c>
      <c r="Q3130" t="s">
        <v>70868</v>
      </c>
      <c r="R3130" t="s">
        <v>70869</v>
      </c>
      <c r="S3130" t="s">
        <v>70870</v>
      </c>
      <c r="T3130" t="s">
        <v>70871</v>
      </c>
      <c r="U3130" t="s">
        <v>70872</v>
      </c>
      <c r="V3130" t="s">
        <v>70873</v>
      </c>
      <c r="W3130" t="s">
        <v>70874</v>
      </c>
      <c r="X3130" t="s">
        <v>70875</v>
      </c>
      <c r="Y3130" t="s">
        <v>70876</v>
      </c>
    </row>
    <row r="3131" spans="1:25" x14ac:dyDescent="0.3">
      <c r="A3131">
        <v>156500</v>
      </c>
      <c r="B3131" t="s">
        <v>70877</v>
      </c>
      <c r="C3131" t="s">
        <v>70878</v>
      </c>
      <c r="D3131" t="s">
        <v>70879</v>
      </c>
      <c r="E3131" t="s">
        <v>70880</v>
      </c>
      <c r="F3131" t="s">
        <v>70881</v>
      </c>
      <c r="G3131" t="s">
        <v>70882</v>
      </c>
      <c r="H3131" t="s">
        <v>70883</v>
      </c>
      <c r="I3131" t="s">
        <v>70884</v>
      </c>
      <c r="J3131" t="s">
        <v>70885</v>
      </c>
      <c r="K3131" t="s">
        <v>70886</v>
      </c>
      <c r="L3131" t="s">
        <v>70887</v>
      </c>
      <c r="M3131" t="s">
        <v>70888</v>
      </c>
      <c r="N3131" t="s">
        <v>70889</v>
      </c>
      <c r="O3131">
        <f>-554.000413979399 -35.4233796939343 -646.815107177882</f>
        <v>-1236.2389008512155</v>
      </c>
      <c r="P3131">
        <f>-501.812742884885 -26.5613490893895 -351.522155766935</f>
        <v>-879.89624774120944</v>
      </c>
      <c r="Q3131" t="s">
        <v>70890</v>
      </c>
      <c r="R3131" t="s">
        <v>70891</v>
      </c>
      <c r="S3131" t="s">
        <v>70892</v>
      </c>
      <c r="T3131" t="s">
        <v>70893</v>
      </c>
      <c r="U3131" t="s">
        <v>70894</v>
      </c>
      <c r="V3131" t="s">
        <v>70895</v>
      </c>
      <c r="W3131" t="s">
        <v>70896</v>
      </c>
      <c r="X3131" t="s">
        <v>70897</v>
      </c>
      <c r="Y3131" t="s">
        <v>70898</v>
      </c>
    </row>
    <row r="3132" spans="1:25" x14ac:dyDescent="0.3">
      <c r="A3132">
        <v>156550</v>
      </c>
      <c r="B3132" t="s">
        <v>70899</v>
      </c>
      <c r="C3132" t="s">
        <v>70900</v>
      </c>
      <c r="D3132" t="s">
        <v>70901</v>
      </c>
      <c r="E3132" t="s">
        <v>70902</v>
      </c>
      <c r="F3132" t="s">
        <v>70903</v>
      </c>
      <c r="G3132" t="s">
        <v>70904</v>
      </c>
      <c r="H3132" t="s">
        <v>70905</v>
      </c>
      <c r="I3132" t="s">
        <v>70906</v>
      </c>
      <c r="J3132" t="s">
        <v>70907</v>
      </c>
      <c r="K3132" t="s">
        <v>70908</v>
      </c>
      <c r="L3132" t="s">
        <v>70909</v>
      </c>
      <c r="M3132" t="s">
        <v>70910</v>
      </c>
      <c r="N3132" t="s">
        <v>70911</v>
      </c>
      <c r="O3132">
        <f>-553.55348271125 -35.3796264152359 -646.859893844763</f>
        <v>-1235.7930029712488</v>
      </c>
      <c r="P3132">
        <f>-500.976847286627 -26.3587532915249 -351.640737022326</f>
        <v>-878.9763376004779</v>
      </c>
      <c r="Q3132" t="s">
        <v>70912</v>
      </c>
      <c r="R3132" t="s">
        <v>70913</v>
      </c>
      <c r="S3132" t="s">
        <v>70914</v>
      </c>
      <c r="T3132" t="s">
        <v>70915</v>
      </c>
      <c r="U3132" t="s">
        <v>70916</v>
      </c>
      <c r="V3132" t="s">
        <v>70917</v>
      </c>
      <c r="W3132" t="s">
        <v>70918</v>
      </c>
      <c r="X3132" t="s">
        <v>70919</v>
      </c>
      <c r="Y3132" t="s">
        <v>70920</v>
      </c>
    </row>
    <row r="3133" spans="1:25" x14ac:dyDescent="0.3">
      <c r="A3133">
        <v>156600</v>
      </c>
      <c r="B3133" t="s">
        <v>70921</v>
      </c>
      <c r="C3133" t="s">
        <v>70922</v>
      </c>
      <c r="D3133" t="s">
        <v>70923</v>
      </c>
      <c r="E3133" t="s">
        <v>70924</v>
      </c>
      <c r="F3133" t="s">
        <v>70925</v>
      </c>
      <c r="G3133" t="s">
        <v>70926</v>
      </c>
      <c r="H3133" t="s">
        <v>70927</v>
      </c>
      <c r="I3133" t="s">
        <v>70928</v>
      </c>
      <c r="J3133" t="s">
        <v>70929</v>
      </c>
      <c r="K3133" t="s">
        <v>70930</v>
      </c>
      <c r="L3133" t="s">
        <v>70931</v>
      </c>
      <c r="M3133" t="s">
        <v>70932</v>
      </c>
      <c r="N3133" t="s">
        <v>70933</v>
      </c>
      <c r="O3133">
        <f>-553.226509929459 -35.3544032110669 -646.893316541054</f>
        <v>-1235.4742296815798</v>
      </c>
      <c r="P3133">
        <f>-500.464019086783 -26.2039699359771 -351.711307577597</f>
        <v>-878.37929660035707</v>
      </c>
      <c r="Q3133" t="s">
        <v>70934</v>
      </c>
      <c r="R3133" t="s">
        <v>70935</v>
      </c>
      <c r="S3133" t="s">
        <v>70936</v>
      </c>
      <c r="T3133" t="s">
        <v>70937</v>
      </c>
      <c r="U3133" t="s">
        <v>70938</v>
      </c>
      <c r="V3133" t="s">
        <v>70939</v>
      </c>
      <c r="W3133" t="s">
        <v>70940</v>
      </c>
      <c r="X3133" t="s">
        <v>70941</v>
      </c>
      <c r="Y3133" t="s">
        <v>70942</v>
      </c>
    </row>
    <row r="3134" spans="1:25" x14ac:dyDescent="0.3">
      <c r="A3134">
        <v>156650</v>
      </c>
      <c r="B3134" t="s">
        <v>70943</v>
      </c>
      <c r="C3134" t="s">
        <v>70944</v>
      </c>
      <c r="D3134" t="s">
        <v>70945</v>
      </c>
      <c r="E3134" t="s">
        <v>70946</v>
      </c>
      <c r="F3134" t="s">
        <v>70947</v>
      </c>
      <c r="G3134" t="s">
        <v>70948</v>
      </c>
      <c r="H3134" t="s">
        <v>70949</v>
      </c>
      <c r="I3134" t="s">
        <v>70950</v>
      </c>
      <c r="J3134" t="s">
        <v>70951</v>
      </c>
      <c r="K3134" t="s">
        <v>70952</v>
      </c>
      <c r="L3134" t="s">
        <v>70953</v>
      </c>
      <c r="M3134" t="s">
        <v>70954</v>
      </c>
      <c r="N3134" t="s">
        <v>70955</v>
      </c>
      <c r="O3134">
        <f>-552.814733715932 -35.3399395741258 -646.895717814779</f>
        <v>-1235.0503911048368</v>
      </c>
      <c r="P3134">
        <f>-500.124175590225 -25.7485608817387 -351.71499546879</f>
        <v>-877.58773194075366</v>
      </c>
      <c r="Q3134" t="s">
        <v>70956</v>
      </c>
      <c r="R3134" t="s">
        <v>70957</v>
      </c>
      <c r="S3134" t="s">
        <v>70958</v>
      </c>
      <c r="T3134" t="s">
        <v>70959</v>
      </c>
      <c r="U3134" t="s">
        <v>70960</v>
      </c>
      <c r="V3134" t="s">
        <v>70961</v>
      </c>
      <c r="W3134" t="s">
        <v>70962</v>
      </c>
      <c r="X3134" t="s">
        <v>70963</v>
      </c>
      <c r="Y3134" t="s">
        <v>70964</v>
      </c>
    </row>
    <row r="3135" spans="1:25" x14ac:dyDescent="0.3">
      <c r="A3135">
        <v>156700</v>
      </c>
      <c r="B3135" t="s">
        <v>70965</v>
      </c>
      <c r="C3135" t="s">
        <v>70966</v>
      </c>
      <c r="D3135" t="s">
        <v>70967</v>
      </c>
      <c r="E3135" t="s">
        <v>70968</v>
      </c>
      <c r="F3135" t="s">
        <v>70969</v>
      </c>
      <c r="G3135" t="s">
        <v>70970</v>
      </c>
      <c r="H3135" t="s">
        <v>70971</v>
      </c>
      <c r="I3135" t="s">
        <v>70972</v>
      </c>
      <c r="J3135" t="s">
        <v>70973</v>
      </c>
      <c r="K3135" t="s">
        <v>70974</v>
      </c>
      <c r="L3135" t="s">
        <v>70975</v>
      </c>
      <c r="M3135" t="s">
        <v>70976</v>
      </c>
      <c r="N3135" t="s">
        <v>70977</v>
      </c>
      <c r="O3135">
        <f>-552.274307873613 -35.2783600365192 -646.935898273325</f>
        <v>-1234.4885661834574</v>
      </c>
      <c r="P3135">
        <f>-499.533196365894 -25.2865428740786 -351.777469916732</f>
        <v>-876.59720915670459</v>
      </c>
      <c r="Q3135" t="s">
        <v>70978</v>
      </c>
      <c r="R3135" t="s">
        <v>70979</v>
      </c>
      <c r="S3135" t="s">
        <v>70980</v>
      </c>
      <c r="T3135" t="s">
        <v>70981</v>
      </c>
      <c r="U3135" t="s">
        <v>70982</v>
      </c>
      <c r="V3135" t="s">
        <v>70983</v>
      </c>
      <c r="W3135" t="s">
        <v>70984</v>
      </c>
      <c r="X3135" t="s">
        <v>70985</v>
      </c>
      <c r="Y3135" t="s">
        <v>70986</v>
      </c>
    </row>
    <row r="3136" spans="1:25" x14ac:dyDescent="0.3">
      <c r="A3136">
        <v>156750</v>
      </c>
      <c r="B3136" t="s">
        <v>70987</v>
      </c>
      <c r="C3136" t="s">
        <v>70988</v>
      </c>
      <c r="D3136" t="s">
        <v>70989</v>
      </c>
      <c r="E3136" t="s">
        <v>70990</v>
      </c>
      <c r="F3136" t="s">
        <v>70991</v>
      </c>
      <c r="G3136" t="s">
        <v>70992</v>
      </c>
      <c r="H3136" t="s">
        <v>70993</v>
      </c>
      <c r="I3136" t="s">
        <v>70994</v>
      </c>
      <c r="J3136" t="s">
        <v>70995</v>
      </c>
      <c r="K3136" t="s">
        <v>70996</v>
      </c>
      <c r="L3136" t="s">
        <v>70997</v>
      </c>
      <c r="M3136" t="s">
        <v>70998</v>
      </c>
      <c r="N3136" t="s">
        <v>70999</v>
      </c>
      <c r="O3136">
        <f>-551.673915582666 -35.2033684502426 -647.013934062017</f>
        <v>-1233.8912180949255</v>
      </c>
      <c r="P3136">
        <f>-499.25545419858 -24.6918463752111 -351.81586578509</f>
        <v>-875.76316635888111</v>
      </c>
      <c r="Q3136" t="s">
        <v>71000</v>
      </c>
      <c r="R3136" t="s">
        <v>71001</v>
      </c>
      <c r="S3136" t="s">
        <v>71002</v>
      </c>
      <c r="T3136" t="s">
        <v>71003</v>
      </c>
      <c r="U3136" t="s">
        <v>71004</v>
      </c>
      <c r="V3136" t="s">
        <v>71005</v>
      </c>
      <c r="W3136" t="s">
        <v>71006</v>
      </c>
      <c r="X3136" t="s">
        <v>71007</v>
      </c>
      <c r="Y3136" t="s">
        <v>71008</v>
      </c>
    </row>
    <row r="3137" spans="1:25" x14ac:dyDescent="0.3">
      <c r="A3137">
        <v>156800</v>
      </c>
      <c r="B3137" t="s">
        <v>71009</v>
      </c>
      <c r="C3137" t="s">
        <v>71010</v>
      </c>
      <c r="D3137" t="s">
        <v>71011</v>
      </c>
      <c r="E3137" t="s">
        <v>71012</v>
      </c>
      <c r="F3137" t="s">
        <v>71013</v>
      </c>
      <c r="G3137" t="s">
        <v>71014</v>
      </c>
      <c r="H3137" t="s">
        <v>71015</v>
      </c>
      <c r="I3137" t="s">
        <v>71016</v>
      </c>
      <c r="J3137" t="s">
        <v>71017</v>
      </c>
      <c r="K3137" t="s">
        <v>71018</v>
      </c>
      <c r="L3137" t="s">
        <v>71019</v>
      </c>
      <c r="M3137" t="s">
        <v>71020</v>
      </c>
      <c r="N3137" t="s">
        <v>71021</v>
      </c>
      <c r="O3137">
        <f>-551.399726187705 -35.2381875326109 -647.026452524316</f>
        <v>-1233.664366244632</v>
      </c>
      <c r="P3137">
        <f>-499.064825311363 -24.6830704855588 -351.815288019019</f>
        <v>-875.56318381594076</v>
      </c>
      <c r="Q3137" t="s">
        <v>71022</v>
      </c>
      <c r="R3137" t="s">
        <v>71023</v>
      </c>
      <c r="S3137" t="s">
        <v>71024</v>
      </c>
      <c r="T3137" t="s">
        <v>71025</v>
      </c>
      <c r="U3137" t="s">
        <v>71026</v>
      </c>
      <c r="V3137" t="s">
        <v>71027</v>
      </c>
      <c r="W3137" t="s">
        <v>71028</v>
      </c>
      <c r="X3137" t="s">
        <v>71029</v>
      </c>
      <c r="Y3137" t="s">
        <v>71030</v>
      </c>
    </row>
    <row r="3138" spans="1:25" x14ac:dyDescent="0.3">
      <c r="A3138">
        <v>156850</v>
      </c>
      <c r="B3138" t="s">
        <v>71031</v>
      </c>
      <c r="C3138" t="s">
        <v>71032</v>
      </c>
      <c r="D3138" t="s">
        <v>71033</v>
      </c>
      <c r="E3138" t="s">
        <v>71034</v>
      </c>
      <c r="F3138" t="s">
        <v>71035</v>
      </c>
      <c r="G3138" t="s">
        <v>71036</v>
      </c>
      <c r="H3138" t="s">
        <v>71037</v>
      </c>
      <c r="I3138" t="s">
        <v>71038</v>
      </c>
      <c r="J3138" t="s">
        <v>71039</v>
      </c>
      <c r="K3138" t="s">
        <v>71040</v>
      </c>
      <c r="L3138" t="s">
        <v>71041</v>
      </c>
      <c r="M3138" t="s">
        <v>71042</v>
      </c>
      <c r="N3138" t="s">
        <v>71043</v>
      </c>
      <c r="O3138">
        <f>-550.975619643969 -35.2814446966345 -647.055121956624</f>
        <v>-1233.3121862972275</v>
      </c>
      <c r="P3138">
        <f>-498.965075318391 -24.8403227035089 -351.782556650135</f>
        <v>-875.58795467203493</v>
      </c>
      <c r="Q3138" t="s">
        <v>71044</v>
      </c>
      <c r="R3138" t="s">
        <v>71045</v>
      </c>
      <c r="S3138" t="s">
        <v>71046</v>
      </c>
      <c r="T3138" t="s">
        <v>71047</v>
      </c>
      <c r="U3138" t="s">
        <v>71048</v>
      </c>
      <c r="V3138" t="s">
        <v>71049</v>
      </c>
      <c r="W3138" t="s">
        <v>71050</v>
      </c>
      <c r="X3138" t="s">
        <v>71051</v>
      </c>
      <c r="Y3138" t="s">
        <v>71052</v>
      </c>
    </row>
    <row r="3139" spans="1:25" x14ac:dyDescent="0.3">
      <c r="A3139">
        <v>156900</v>
      </c>
      <c r="B3139" t="s">
        <v>71053</v>
      </c>
      <c r="C3139" t="s">
        <v>71054</v>
      </c>
      <c r="D3139" t="s">
        <v>71055</v>
      </c>
      <c r="E3139" t="s">
        <v>71056</v>
      </c>
      <c r="F3139" t="s">
        <v>71057</v>
      </c>
      <c r="G3139" t="s">
        <v>71058</v>
      </c>
      <c r="H3139" t="s">
        <v>71059</v>
      </c>
      <c r="I3139" t="s">
        <v>71060</v>
      </c>
      <c r="J3139" t="s">
        <v>71061</v>
      </c>
      <c r="K3139" t="s">
        <v>71062</v>
      </c>
      <c r="L3139" t="s">
        <v>71063</v>
      </c>
      <c r="M3139" t="s">
        <v>71064</v>
      </c>
      <c r="N3139" t="s">
        <v>71065</v>
      </c>
      <c r="O3139">
        <f>-550.729958744701 -35.2494119543856 -647.123623628179</f>
        <v>-1233.1029943272656</v>
      </c>
      <c r="P3139">
        <f>-498.775086988207 -24.8510814897643 -351.839760029672</f>
        <v>-875.4659285076433</v>
      </c>
      <c r="Q3139" t="s">
        <v>71066</v>
      </c>
      <c r="R3139" t="s">
        <v>71067</v>
      </c>
      <c r="S3139" t="s">
        <v>71068</v>
      </c>
      <c r="T3139" t="s">
        <v>71069</v>
      </c>
      <c r="U3139" t="s">
        <v>71070</v>
      </c>
      <c r="V3139" t="s">
        <v>71071</v>
      </c>
      <c r="W3139" t="s">
        <v>71072</v>
      </c>
      <c r="X3139" t="s">
        <v>71073</v>
      </c>
      <c r="Y3139" t="s">
        <v>71074</v>
      </c>
    </row>
    <row r="3140" spans="1:25" x14ac:dyDescent="0.3">
      <c r="A3140">
        <v>156950</v>
      </c>
      <c r="B3140" t="s">
        <v>71075</v>
      </c>
      <c r="C3140" t="s">
        <v>71076</v>
      </c>
      <c r="D3140" t="s">
        <v>71077</v>
      </c>
      <c r="E3140" t="s">
        <v>71078</v>
      </c>
      <c r="F3140" t="s">
        <v>71079</v>
      </c>
      <c r="G3140" t="s">
        <v>71080</v>
      </c>
      <c r="H3140" t="s">
        <v>71081</v>
      </c>
      <c r="I3140" t="s">
        <v>71082</v>
      </c>
      <c r="J3140" t="s">
        <v>71083</v>
      </c>
      <c r="K3140" t="s">
        <v>71084</v>
      </c>
      <c r="L3140" t="s">
        <v>71085</v>
      </c>
      <c r="M3140" t="s">
        <v>71086</v>
      </c>
      <c r="N3140" t="s">
        <v>71087</v>
      </c>
      <c r="O3140">
        <f>-550.446568883166 -35.2043777482786 -647.244466218579</f>
        <v>-1232.8954128500236</v>
      </c>
      <c r="P3140">
        <f>-498.532385794824 -24.9451228294197 -351.948454846568</f>
        <v>-875.42596347081167</v>
      </c>
      <c r="Q3140" t="s">
        <v>71088</v>
      </c>
      <c r="R3140" t="s">
        <v>71089</v>
      </c>
      <c r="S3140" t="s">
        <v>71090</v>
      </c>
      <c r="T3140" t="s">
        <v>71091</v>
      </c>
      <c r="U3140" t="s">
        <v>71092</v>
      </c>
      <c r="V3140" t="s">
        <v>71093</v>
      </c>
      <c r="W3140" t="s">
        <v>71094</v>
      </c>
      <c r="X3140" t="s">
        <v>71095</v>
      </c>
      <c r="Y3140" t="s">
        <v>71096</v>
      </c>
    </row>
    <row r="3141" spans="1:25" x14ac:dyDescent="0.3">
      <c r="A3141">
        <v>157000</v>
      </c>
      <c r="B3141" t="s">
        <v>71097</v>
      </c>
      <c r="C3141" t="s">
        <v>71098</v>
      </c>
      <c r="D3141" t="s">
        <v>71099</v>
      </c>
      <c r="E3141" t="s">
        <v>71100</v>
      </c>
      <c r="F3141" t="s">
        <v>71101</v>
      </c>
      <c r="G3141" t="s">
        <v>71102</v>
      </c>
      <c r="H3141" t="s">
        <v>71103</v>
      </c>
      <c r="I3141" t="s">
        <v>71104</v>
      </c>
      <c r="J3141" t="s">
        <v>71105</v>
      </c>
      <c r="K3141" t="s">
        <v>71106</v>
      </c>
      <c r="L3141" t="s">
        <v>71107</v>
      </c>
      <c r="M3141" t="s">
        <v>71108</v>
      </c>
      <c r="N3141" t="s">
        <v>71109</v>
      </c>
      <c r="O3141">
        <f>-550.353817672402 -35.2442515319985 -647.304647638028</f>
        <v>-1232.9027168424286</v>
      </c>
      <c r="P3141">
        <f>-498.540767632191 -25.0460108229286 -351.988951196049</f>
        <v>-875.57572965116856</v>
      </c>
      <c r="Q3141" t="s">
        <v>71110</v>
      </c>
      <c r="R3141" t="s">
        <v>71111</v>
      </c>
      <c r="S3141" t="s">
        <v>71112</v>
      </c>
      <c r="T3141" t="s">
        <v>71113</v>
      </c>
      <c r="U3141" t="s">
        <v>71114</v>
      </c>
      <c r="V3141" t="s">
        <v>71115</v>
      </c>
      <c r="W3141" t="s">
        <v>71116</v>
      </c>
      <c r="X3141" t="s">
        <v>71117</v>
      </c>
      <c r="Y3141" t="s">
        <v>71118</v>
      </c>
    </row>
    <row r="3142" spans="1:25" x14ac:dyDescent="0.3">
      <c r="A3142">
        <v>157050</v>
      </c>
      <c r="B3142" t="s">
        <v>71119</v>
      </c>
      <c r="C3142" t="s">
        <v>71120</v>
      </c>
      <c r="D3142" t="s">
        <v>71121</v>
      </c>
      <c r="E3142" t="s">
        <v>71122</v>
      </c>
      <c r="F3142" t="s">
        <v>71123</v>
      </c>
      <c r="G3142" t="s">
        <v>71124</v>
      </c>
      <c r="H3142" t="s">
        <v>71125</v>
      </c>
      <c r="I3142" t="s">
        <v>71126</v>
      </c>
      <c r="J3142" t="s">
        <v>71127</v>
      </c>
      <c r="K3142" t="s">
        <v>71128</v>
      </c>
      <c r="L3142" t="s">
        <v>71129</v>
      </c>
      <c r="M3142" t="s">
        <v>71130</v>
      </c>
      <c r="N3142" t="s">
        <v>71131</v>
      </c>
      <c r="O3142">
        <f>-550.212314412563 -35.2897308609211 -647.392420318025</f>
        <v>-1232.8944655915091</v>
      </c>
      <c r="P3142">
        <f>-498.401967944291 -25.1385026175462 -352.074504279211</f>
        <v>-875.61497484104825</v>
      </c>
      <c r="Q3142" t="s">
        <v>71132</v>
      </c>
      <c r="R3142" t="s">
        <v>71133</v>
      </c>
      <c r="S3142" t="s">
        <v>71134</v>
      </c>
      <c r="T3142" t="s">
        <v>71135</v>
      </c>
      <c r="U3142" t="s">
        <v>71136</v>
      </c>
      <c r="V3142" t="s">
        <v>71137</v>
      </c>
      <c r="W3142" t="s">
        <v>71138</v>
      </c>
      <c r="X3142" t="s">
        <v>71139</v>
      </c>
      <c r="Y3142" t="s">
        <v>71140</v>
      </c>
    </row>
    <row r="3143" spans="1:25" x14ac:dyDescent="0.3">
      <c r="A3143">
        <v>157100</v>
      </c>
      <c r="B3143" t="s">
        <v>71141</v>
      </c>
      <c r="C3143" t="s">
        <v>71142</v>
      </c>
      <c r="D3143" t="s">
        <v>71143</v>
      </c>
      <c r="E3143" t="s">
        <v>71144</v>
      </c>
      <c r="F3143" t="s">
        <v>71145</v>
      </c>
      <c r="G3143" t="s">
        <v>71146</v>
      </c>
      <c r="H3143" t="s">
        <v>71147</v>
      </c>
      <c r="I3143" t="s">
        <v>71148</v>
      </c>
      <c r="J3143" t="s">
        <v>71149</v>
      </c>
      <c r="K3143" t="s">
        <v>71150</v>
      </c>
      <c r="L3143" t="s">
        <v>71151</v>
      </c>
      <c r="M3143" t="s">
        <v>71152</v>
      </c>
      <c r="N3143" t="s">
        <v>71153</v>
      </c>
      <c r="O3143">
        <f>-550.199091366424 -35.2336463145859 -647.457174808457</f>
        <v>-1232.889912489467</v>
      </c>
      <c r="P3143">
        <f>-498.27789151019 -25.2374477811672 -352.153398477625</f>
        <v>-875.66873776898228</v>
      </c>
      <c r="Q3143" t="s">
        <v>71154</v>
      </c>
      <c r="R3143" t="s">
        <v>71155</v>
      </c>
      <c r="S3143" t="s">
        <v>71156</v>
      </c>
      <c r="T3143" t="s">
        <v>71157</v>
      </c>
      <c r="U3143" t="s">
        <v>71158</v>
      </c>
      <c r="V3143" t="s">
        <v>71159</v>
      </c>
      <c r="W3143" t="s">
        <v>71160</v>
      </c>
      <c r="X3143" t="s">
        <v>71161</v>
      </c>
      <c r="Y3143" t="s">
        <v>71162</v>
      </c>
    </row>
    <row r="3144" spans="1:25" x14ac:dyDescent="0.3">
      <c r="A3144">
        <v>157150</v>
      </c>
      <c r="B3144" t="s">
        <v>71163</v>
      </c>
      <c r="C3144" t="s">
        <v>71164</v>
      </c>
      <c r="D3144" t="s">
        <v>71165</v>
      </c>
      <c r="E3144" t="s">
        <v>71166</v>
      </c>
      <c r="F3144" t="s">
        <v>71167</v>
      </c>
      <c r="G3144" t="s">
        <v>71168</v>
      </c>
      <c r="H3144" t="s">
        <v>71169</v>
      </c>
      <c r="I3144" t="s">
        <v>71170</v>
      </c>
      <c r="J3144" t="s">
        <v>71171</v>
      </c>
      <c r="K3144" t="s">
        <v>71172</v>
      </c>
      <c r="L3144" t="s">
        <v>71173</v>
      </c>
      <c r="M3144" t="s">
        <v>71174</v>
      </c>
      <c r="N3144" t="s">
        <v>71175</v>
      </c>
      <c r="O3144">
        <f>-550.089080257383 -35.1683742700179 -647.536654086269</f>
        <v>-1232.7941086136698</v>
      </c>
      <c r="P3144">
        <f>-498.123751572142 -25.3985501861669 -352.233169766663</f>
        <v>-875.75547152497188</v>
      </c>
      <c r="Q3144" t="s">
        <v>71176</v>
      </c>
      <c r="R3144" t="s">
        <v>71177</v>
      </c>
      <c r="S3144" t="s">
        <v>71178</v>
      </c>
      <c r="T3144" t="s">
        <v>71179</v>
      </c>
      <c r="U3144" t="s">
        <v>71180</v>
      </c>
      <c r="V3144" t="s">
        <v>71181</v>
      </c>
      <c r="W3144" t="s">
        <v>71182</v>
      </c>
      <c r="X3144" t="s">
        <v>71183</v>
      </c>
      <c r="Y3144" t="s">
        <v>71184</v>
      </c>
    </row>
    <row r="3145" spans="1:25" x14ac:dyDescent="0.3">
      <c r="A3145">
        <v>157200</v>
      </c>
      <c r="B3145" t="s">
        <v>71185</v>
      </c>
      <c r="C3145" t="s">
        <v>71186</v>
      </c>
      <c r="D3145" t="s">
        <v>71187</v>
      </c>
      <c r="E3145" t="s">
        <v>71188</v>
      </c>
      <c r="F3145" t="s">
        <v>71189</v>
      </c>
      <c r="G3145" t="s">
        <v>71190</v>
      </c>
      <c r="H3145" t="s">
        <v>71191</v>
      </c>
      <c r="I3145" t="s">
        <v>71192</v>
      </c>
      <c r="J3145" t="s">
        <v>71193</v>
      </c>
      <c r="K3145" t="s">
        <v>71194</v>
      </c>
      <c r="L3145" t="s">
        <v>71195</v>
      </c>
      <c r="M3145" t="s">
        <v>71196</v>
      </c>
      <c r="N3145" t="s">
        <v>71197</v>
      </c>
      <c r="O3145">
        <f>-549.747543816944 -35.0110482182222 -647.678275485887</f>
        <v>-1232.436867521053</v>
      </c>
      <c r="P3145">
        <f>-497.804148497836 -25.3337041505038 -352.367857321696</f>
        <v>-875.50570997003592</v>
      </c>
      <c r="Q3145" t="s">
        <v>71198</v>
      </c>
      <c r="R3145" t="s">
        <v>71199</v>
      </c>
      <c r="S3145" t="s">
        <v>71200</v>
      </c>
      <c r="T3145" t="s">
        <v>71201</v>
      </c>
      <c r="U3145" t="s">
        <v>71202</v>
      </c>
      <c r="V3145" t="s">
        <v>71203</v>
      </c>
      <c r="W3145" t="s">
        <v>71204</v>
      </c>
      <c r="X3145" t="s">
        <v>71205</v>
      </c>
      <c r="Y3145" t="s">
        <v>71206</v>
      </c>
    </row>
    <row r="3146" spans="1:25" x14ac:dyDescent="0.3">
      <c r="A3146">
        <v>157250</v>
      </c>
      <c r="B3146" t="s">
        <v>71207</v>
      </c>
      <c r="C3146" t="s">
        <v>71208</v>
      </c>
      <c r="D3146" t="s">
        <v>71209</v>
      </c>
      <c r="E3146" t="s">
        <v>71210</v>
      </c>
      <c r="F3146" t="s">
        <v>71211</v>
      </c>
      <c r="G3146" t="s">
        <v>71212</v>
      </c>
      <c r="H3146" t="s">
        <v>71213</v>
      </c>
      <c r="I3146" t="s">
        <v>71214</v>
      </c>
      <c r="J3146" t="s">
        <v>71215</v>
      </c>
      <c r="K3146" t="s">
        <v>71216</v>
      </c>
      <c r="L3146" t="s">
        <v>71217</v>
      </c>
      <c r="M3146" t="s">
        <v>71218</v>
      </c>
      <c r="N3146" t="s">
        <v>71219</v>
      </c>
      <c r="O3146">
        <f>-549.603166304342 -34.9383015386252 -647.757794090607</f>
        <v>-1232.2992619335741</v>
      </c>
      <c r="P3146">
        <f>-497.308750678113 -25.3429266809935 -352.506757222484</f>
        <v>-875.15843458159043</v>
      </c>
      <c r="Q3146" t="s">
        <v>71220</v>
      </c>
      <c r="R3146" t="s">
        <v>71221</v>
      </c>
      <c r="S3146" t="s">
        <v>71222</v>
      </c>
      <c r="T3146" t="s">
        <v>71223</v>
      </c>
      <c r="U3146" t="s">
        <v>71224</v>
      </c>
      <c r="V3146" t="s">
        <v>71225</v>
      </c>
      <c r="W3146" t="s">
        <v>71226</v>
      </c>
      <c r="X3146" t="s">
        <v>71227</v>
      </c>
      <c r="Y3146" t="s">
        <v>71228</v>
      </c>
    </row>
    <row r="3147" spans="1:25" x14ac:dyDescent="0.3">
      <c r="A3147">
        <v>157300</v>
      </c>
      <c r="B3147" t="s">
        <v>71229</v>
      </c>
      <c r="C3147" t="s">
        <v>71230</v>
      </c>
      <c r="D3147" t="s">
        <v>71231</v>
      </c>
      <c r="E3147" t="s">
        <v>71232</v>
      </c>
      <c r="F3147" t="s">
        <v>71233</v>
      </c>
      <c r="G3147" t="s">
        <v>71234</v>
      </c>
      <c r="H3147" t="s">
        <v>71235</v>
      </c>
      <c r="I3147" t="s">
        <v>71236</v>
      </c>
      <c r="J3147" t="s">
        <v>71237</v>
      </c>
      <c r="K3147" t="s">
        <v>71238</v>
      </c>
      <c r="L3147" t="s">
        <v>71239</v>
      </c>
      <c r="M3147" t="s">
        <v>71240</v>
      </c>
      <c r="N3147" t="s">
        <v>71241</v>
      </c>
      <c r="O3147">
        <f>-549.536312759042 -34.8348469701175 -647.806885253085</f>
        <v>-1232.1780449822445</v>
      </c>
      <c r="P3147">
        <f>-497.042333775811 -25.3957182389001 -352.586131527722</f>
        <v>-875.02418354243309</v>
      </c>
      <c r="Q3147" t="s">
        <v>71242</v>
      </c>
      <c r="R3147" t="s">
        <v>71243</v>
      </c>
      <c r="S3147" t="s">
        <v>71244</v>
      </c>
      <c r="T3147" t="s">
        <v>71245</v>
      </c>
      <c r="U3147" t="s">
        <v>71246</v>
      </c>
      <c r="V3147" t="s">
        <v>71247</v>
      </c>
      <c r="W3147" t="s">
        <v>71248</v>
      </c>
      <c r="X3147" t="s">
        <v>71249</v>
      </c>
      <c r="Y3147" t="s">
        <v>71250</v>
      </c>
    </row>
    <row r="3148" spans="1:25" x14ac:dyDescent="0.3">
      <c r="A3148">
        <v>157350</v>
      </c>
      <c r="B3148" t="s">
        <v>71251</v>
      </c>
      <c r="C3148" t="s">
        <v>71252</v>
      </c>
      <c r="D3148" t="s">
        <v>71253</v>
      </c>
      <c r="E3148" t="s">
        <v>71254</v>
      </c>
      <c r="F3148" t="s">
        <v>71255</v>
      </c>
      <c r="G3148" t="s">
        <v>71256</v>
      </c>
      <c r="H3148" t="s">
        <v>71257</v>
      </c>
      <c r="I3148" t="s">
        <v>71258</v>
      </c>
      <c r="J3148" t="s">
        <v>71259</v>
      </c>
      <c r="K3148" t="s">
        <v>71260</v>
      </c>
      <c r="L3148" t="s">
        <v>71261</v>
      </c>
      <c r="M3148" t="s">
        <v>71262</v>
      </c>
      <c r="N3148" t="s">
        <v>71263</v>
      </c>
      <c r="O3148">
        <f>-549.095052204164 -34.6705990390954 -647.965600166259</f>
        <v>-1231.7312514095183</v>
      </c>
      <c r="P3148">
        <f>-496.48212103012 -25.5189499173557 -352.757135377146</f>
        <v>-874.75820632462171</v>
      </c>
      <c r="Q3148" t="s">
        <v>71264</v>
      </c>
      <c r="R3148" t="s">
        <v>71265</v>
      </c>
      <c r="S3148" t="s">
        <v>71266</v>
      </c>
      <c r="T3148" t="s">
        <v>71267</v>
      </c>
      <c r="U3148" t="s">
        <v>71268</v>
      </c>
      <c r="V3148" t="s">
        <v>71269</v>
      </c>
      <c r="W3148" t="s">
        <v>71270</v>
      </c>
      <c r="X3148" t="s">
        <v>71271</v>
      </c>
      <c r="Y3148" t="s">
        <v>71272</v>
      </c>
    </row>
    <row r="3149" spans="1:25" x14ac:dyDescent="0.3">
      <c r="A3149">
        <v>157400</v>
      </c>
      <c r="B3149" t="s">
        <v>71273</v>
      </c>
      <c r="C3149" t="s">
        <v>71274</v>
      </c>
      <c r="D3149" t="s">
        <v>71275</v>
      </c>
      <c r="E3149" t="s">
        <v>71276</v>
      </c>
      <c r="F3149" t="s">
        <v>71277</v>
      </c>
      <c r="G3149" t="s">
        <v>71278</v>
      </c>
      <c r="H3149" t="s">
        <v>71279</v>
      </c>
      <c r="I3149" t="s">
        <v>71280</v>
      </c>
      <c r="J3149" t="s">
        <v>71281</v>
      </c>
      <c r="K3149" t="s">
        <v>71282</v>
      </c>
      <c r="L3149" t="s">
        <v>71283</v>
      </c>
      <c r="M3149" t="s">
        <v>71284</v>
      </c>
      <c r="N3149" t="s">
        <v>71285</v>
      </c>
      <c r="O3149">
        <f>-548.85945749635 -34.5875463006901 -647.9726832198</f>
        <v>-1231.4196870168403</v>
      </c>
      <c r="P3149">
        <f>-496.26354291581 -25.3994053170354 -352.762193233613</f>
        <v>-874.4251414664584</v>
      </c>
      <c r="Q3149" t="s">
        <v>71286</v>
      </c>
      <c r="R3149" t="s">
        <v>71287</v>
      </c>
      <c r="S3149" t="s">
        <v>71288</v>
      </c>
      <c r="T3149" t="s">
        <v>71289</v>
      </c>
      <c r="U3149" t="s">
        <v>71290</v>
      </c>
      <c r="V3149" t="s">
        <v>71291</v>
      </c>
      <c r="W3149" t="s">
        <v>71292</v>
      </c>
      <c r="X3149" t="s">
        <v>71293</v>
      </c>
      <c r="Y3149" t="s">
        <v>71294</v>
      </c>
    </row>
    <row r="3150" spans="1:25" x14ac:dyDescent="0.3">
      <c r="A3150">
        <v>157450</v>
      </c>
      <c r="B3150" t="s">
        <v>71295</v>
      </c>
      <c r="C3150" t="s">
        <v>71296</v>
      </c>
      <c r="D3150" t="s">
        <v>71297</v>
      </c>
      <c r="E3150" t="s">
        <v>71298</v>
      </c>
      <c r="F3150" t="s">
        <v>71299</v>
      </c>
      <c r="G3150" t="s">
        <v>71300</v>
      </c>
      <c r="H3150" t="s">
        <v>71301</v>
      </c>
      <c r="I3150" t="s">
        <v>71302</v>
      </c>
      <c r="J3150" t="s">
        <v>71303</v>
      </c>
      <c r="K3150" t="s">
        <v>71304</v>
      </c>
      <c r="L3150" t="s">
        <v>71305</v>
      </c>
      <c r="M3150" t="s">
        <v>71306</v>
      </c>
      <c r="N3150" t="s">
        <v>71307</v>
      </c>
      <c r="O3150">
        <f>-548.068868488405 -34.5454429928247 -647.894427679793</f>
        <v>-1230.5087391610227</v>
      </c>
      <c r="P3150">
        <f>-495.786344521895 -24.8753387741901 -352.643577784669</f>
        <v>-873.30526108075412</v>
      </c>
      <c r="Q3150" t="s">
        <v>71308</v>
      </c>
      <c r="R3150" t="s">
        <v>71309</v>
      </c>
      <c r="S3150" t="s">
        <v>71310</v>
      </c>
      <c r="T3150" t="s">
        <v>71311</v>
      </c>
      <c r="U3150" t="s">
        <v>71312</v>
      </c>
      <c r="V3150" t="s">
        <v>71313</v>
      </c>
      <c r="W3150" t="s">
        <v>71314</v>
      </c>
      <c r="X3150" t="s">
        <v>71315</v>
      </c>
      <c r="Y3150" t="s">
        <v>71316</v>
      </c>
    </row>
    <row r="3151" spans="1:25" x14ac:dyDescent="0.3">
      <c r="A3151">
        <v>157500</v>
      </c>
      <c r="B3151" t="s">
        <v>71317</v>
      </c>
      <c r="C3151" t="s">
        <v>71318</v>
      </c>
      <c r="D3151" t="s">
        <v>71319</v>
      </c>
      <c r="E3151" t="s">
        <v>71320</v>
      </c>
      <c r="F3151" t="s">
        <v>71321</v>
      </c>
      <c r="G3151" t="s">
        <v>71322</v>
      </c>
      <c r="H3151" t="s">
        <v>71323</v>
      </c>
      <c r="I3151" t="s">
        <v>71324</v>
      </c>
      <c r="J3151" t="s">
        <v>71325</v>
      </c>
      <c r="K3151" t="s">
        <v>71326</v>
      </c>
      <c r="L3151" t="s">
        <v>71327</v>
      </c>
      <c r="M3151" t="s">
        <v>71328</v>
      </c>
      <c r="N3151" t="s">
        <v>71329</v>
      </c>
      <c r="O3151">
        <f>-547.679094208374 -34.4682050589417 -647.871568023727</f>
        <v>-1230.0188672910426</v>
      </c>
      <c r="P3151">
        <f>-495.497272438901 -24.7229013726062 -352.605473020605</f>
        <v>-872.82564683211217</v>
      </c>
      <c r="Q3151" t="s">
        <v>71330</v>
      </c>
      <c r="R3151" t="s">
        <v>71331</v>
      </c>
      <c r="S3151" t="s">
        <v>71332</v>
      </c>
      <c r="T3151" t="s">
        <v>71333</v>
      </c>
      <c r="U3151" t="s">
        <v>71334</v>
      </c>
      <c r="V3151" t="s">
        <v>71335</v>
      </c>
      <c r="W3151" t="s">
        <v>71336</v>
      </c>
      <c r="X3151" t="s">
        <v>71337</v>
      </c>
      <c r="Y3151" t="s">
        <v>71338</v>
      </c>
    </row>
    <row r="3152" spans="1:25" x14ac:dyDescent="0.3">
      <c r="A3152">
        <v>157550</v>
      </c>
      <c r="B3152" t="s">
        <v>71339</v>
      </c>
      <c r="C3152" t="s">
        <v>71340</v>
      </c>
      <c r="D3152" t="s">
        <v>71341</v>
      </c>
      <c r="E3152" t="s">
        <v>71342</v>
      </c>
      <c r="F3152" t="s">
        <v>71343</v>
      </c>
      <c r="G3152" t="s">
        <v>71344</v>
      </c>
      <c r="H3152" t="s">
        <v>71345</v>
      </c>
      <c r="I3152" t="s">
        <v>71346</v>
      </c>
      <c r="J3152" t="s">
        <v>71347</v>
      </c>
      <c r="K3152" t="s">
        <v>71348</v>
      </c>
      <c r="L3152" t="s">
        <v>71349</v>
      </c>
      <c r="M3152" t="s">
        <v>71350</v>
      </c>
      <c r="N3152" t="s">
        <v>71351</v>
      </c>
      <c r="O3152">
        <f>-547.13726506803 -34.5664199235243 -647.652293598403</f>
        <v>-1229.3559785899574</v>
      </c>
      <c r="P3152">
        <f>-495.187859420212 -24.4633562662648 -352.357243270069</f>
        <v>-872.00845895654584</v>
      </c>
      <c r="Q3152" t="s">
        <v>71352</v>
      </c>
      <c r="R3152" t="s">
        <v>71353</v>
      </c>
      <c r="S3152" t="s">
        <v>71354</v>
      </c>
      <c r="T3152" t="s">
        <v>71355</v>
      </c>
      <c r="U3152" t="s">
        <v>71356</v>
      </c>
      <c r="V3152" t="s">
        <v>71357</v>
      </c>
      <c r="W3152" t="s">
        <v>71358</v>
      </c>
      <c r="X3152" t="s">
        <v>71359</v>
      </c>
      <c r="Y3152" t="s">
        <v>71360</v>
      </c>
    </row>
    <row r="3153" spans="1:25" x14ac:dyDescent="0.3">
      <c r="A3153">
        <v>157600</v>
      </c>
      <c r="B3153" t="s">
        <v>71361</v>
      </c>
      <c r="C3153" t="s">
        <v>71362</v>
      </c>
      <c r="D3153" t="s">
        <v>71363</v>
      </c>
      <c r="E3153" t="s">
        <v>71364</v>
      </c>
      <c r="F3153" t="s">
        <v>71365</v>
      </c>
      <c r="G3153" t="s">
        <v>71366</v>
      </c>
      <c r="H3153" t="s">
        <v>71367</v>
      </c>
      <c r="I3153" t="s">
        <v>71368</v>
      </c>
      <c r="J3153" t="s">
        <v>71369</v>
      </c>
      <c r="K3153" t="s">
        <v>71370</v>
      </c>
      <c r="L3153" t="s">
        <v>71371</v>
      </c>
      <c r="M3153" t="s">
        <v>71372</v>
      </c>
      <c r="N3153" t="s">
        <v>71373</v>
      </c>
      <c r="O3153">
        <f>-547.159034590657 -34.7715120358423 -647.510538536261</f>
        <v>-1229.4410851627604</v>
      </c>
      <c r="P3153">
        <f>-495.088470370457 -24.5480906644407 -352.240864978885</f>
        <v>-871.87742601378272</v>
      </c>
      <c r="Q3153" t="s">
        <v>71374</v>
      </c>
      <c r="R3153" t="s">
        <v>71375</v>
      </c>
      <c r="S3153" t="s">
        <v>71376</v>
      </c>
      <c r="T3153" t="s">
        <v>71377</v>
      </c>
      <c r="U3153" t="s">
        <v>71378</v>
      </c>
      <c r="V3153" t="s">
        <v>71379</v>
      </c>
      <c r="W3153" t="s">
        <v>71380</v>
      </c>
      <c r="X3153" t="s">
        <v>71381</v>
      </c>
      <c r="Y3153" t="s">
        <v>71382</v>
      </c>
    </row>
    <row r="3154" spans="1:25" x14ac:dyDescent="0.3">
      <c r="A3154">
        <v>157650</v>
      </c>
      <c r="B3154" t="s">
        <v>71383</v>
      </c>
      <c r="C3154" t="s">
        <v>71384</v>
      </c>
      <c r="D3154" t="s">
        <v>71385</v>
      </c>
      <c r="E3154" t="s">
        <v>71386</v>
      </c>
      <c r="F3154" t="s">
        <v>71387</v>
      </c>
      <c r="G3154" t="s">
        <v>71388</v>
      </c>
      <c r="H3154" t="s">
        <v>71389</v>
      </c>
      <c r="I3154" t="s">
        <v>71390</v>
      </c>
      <c r="J3154" t="s">
        <v>71391</v>
      </c>
      <c r="K3154" t="s">
        <v>71392</v>
      </c>
      <c r="L3154" t="s">
        <v>71393</v>
      </c>
      <c r="M3154" t="s">
        <v>71394</v>
      </c>
      <c r="N3154" t="s">
        <v>71395</v>
      </c>
      <c r="O3154">
        <f>-547.766798937524 -35.3782786967945 -647.127372557585</f>
        <v>-1230.2724501919033</v>
      </c>
      <c r="P3154">
        <f>-495.453224508831 -24.8009925889153 -351.913193882402</f>
        <v>-872.16741098014836</v>
      </c>
      <c r="Q3154" t="s">
        <v>71396</v>
      </c>
      <c r="R3154" t="s">
        <v>71397</v>
      </c>
      <c r="S3154" t="s">
        <v>71398</v>
      </c>
      <c r="T3154" t="s">
        <v>71399</v>
      </c>
      <c r="U3154" t="s">
        <v>71400</v>
      </c>
      <c r="V3154" t="s">
        <v>71401</v>
      </c>
      <c r="W3154" t="s">
        <v>71402</v>
      </c>
      <c r="X3154" t="s">
        <v>71403</v>
      </c>
      <c r="Y3154" t="s">
        <v>71404</v>
      </c>
    </row>
    <row r="3155" spans="1:25" x14ac:dyDescent="0.3">
      <c r="A3155">
        <v>157700</v>
      </c>
      <c r="B3155" t="s">
        <v>71405</v>
      </c>
      <c r="C3155" t="s">
        <v>71406</v>
      </c>
      <c r="D3155" t="s">
        <v>71407</v>
      </c>
      <c r="E3155" t="s">
        <v>71408</v>
      </c>
      <c r="F3155" t="s">
        <v>71409</v>
      </c>
      <c r="G3155" t="s">
        <v>71410</v>
      </c>
      <c r="H3155" t="s">
        <v>71411</v>
      </c>
      <c r="I3155" t="s">
        <v>71412</v>
      </c>
      <c r="J3155" t="s">
        <v>71413</v>
      </c>
      <c r="K3155" t="s">
        <v>71414</v>
      </c>
      <c r="L3155" t="s">
        <v>71415</v>
      </c>
      <c r="M3155" t="s">
        <v>71416</v>
      </c>
      <c r="N3155" t="s">
        <v>71417</v>
      </c>
      <c r="O3155">
        <f>-548.066531954243 -35.8584853884111 -646.955504318089</f>
        <v>-1230.8805216607429</v>
      </c>
      <c r="P3155">
        <f>-495.79770385798 -24.9303088241618 -351.746251026012</f>
        <v>-872.47426370815379</v>
      </c>
      <c r="Q3155" t="s">
        <v>71418</v>
      </c>
      <c r="R3155" t="s">
        <v>71419</v>
      </c>
      <c r="S3155" t="s">
        <v>71420</v>
      </c>
      <c r="T3155" t="s">
        <v>71421</v>
      </c>
      <c r="U3155" t="s">
        <v>71422</v>
      </c>
      <c r="V3155" t="s">
        <v>71423</v>
      </c>
      <c r="W3155" t="s">
        <v>71424</v>
      </c>
      <c r="X3155" t="s">
        <v>71425</v>
      </c>
      <c r="Y3155" t="s">
        <v>71426</v>
      </c>
    </row>
    <row r="3156" spans="1:25" x14ac:dyDescent="0.3">
      <c r="A3156">
        <v>157750</v>
      </c>
      <c r="B3156" t="s">
        <v>71427</v>
      </c>
      <c r="C3156" t="s">
        <v>71428</v>
      </c>
      <c r="D3156" t="s">
        <v>71429</v>
      </c>
      <c r="E3156" t="s">
        <v>71430</v>
      </c>
      <c r="F3156" t="s">
        <v>71431</v>
      </c>
      <c r="G3156" t="s">
        <v>71432</v>
      </c>
      <c r="H3156" t="s">
        <v>71433</v>
      </c>
      <c r="I3156" t="s">
        <v>71434</v>
      </c>
      <c r="J3156" t="s">
        <v>71435</v>
      </c>
      <c r="K3156" t="s">
        <v>71436</v>
      </c>
      <c r="L3156" t="s">
        <v>71437</v>
      </c>
      <c r="M3156" t="s">
        <v>71438</v>
      </c>
      <c r="N3156" t="s">
        <v>71439</v>
      </c>
      <c r="O3156">
        <f>-548.625124922757 -36.7357238827262 -646.727755375305</f>
        <v>-1232.0886041807883</v>
      </c>
      <c r="P3156">
        <f>-496.327973272672 -25.7489212734627 -351.525565853603</f>
        <v>-873.60246039973765</v>
      </c>
      <c r="Q3156" t="s">
        <v>71440</v>
      </c>
      <c r="R3156" t="s">
        <v>71441</v>
      </c>
      <c r="S3156" t="s">
        <v>71442</v>
      </c>
      <c r="T3156" t="s">
        <v>71443</v>
      </c>
      <c r="U3156" t="s">
        <v>71444</v>
      </c>
      <c r="V3156" t="s">
        <v>71445</v>
      </c>
      <c r="W3156" t="s">
        <v>71446</v>
      </c>
      <c r="X3156" t="s">
        <v>71447</v>
      </c>
      <c r="Y3156" t="s">
        <v>71448</v>
      </c>
    </row>
    <row r="3157" spans="1:25" x14ac:dyDescent="0.3">
      <c r="A3157">
        <v>157800</v>
      </c>
      <c r="B3157" t="s">
        <v>71449</v>
      </c>
      <c r="C3157" t="s">
        <v>71450</v>
      </c>
      <c r="D3157" t="s">
        <v>71451</v>
      </c>
      <c r="E3157" t="s">
        <v>71452</v>
      </c>
      <c r="F3157" t="s">
        <v>71453</v>
      </c>
      <c r="G3157" t="s">
        <v>71454</v>
      </c>
      <c r="H3157" t="s">
        <v>71455</v>
      </c>
      <c r="I3157" t="s">
        <v>71456</v>
      </c>
      <c r="J3157" t="s">
        <v>71457</v>
      </c>
      <c r="K3157" t="s">
        <v>71458</v>
      </c>
      <c r="L3157" t="s">
        <v>71459</v>
      </c>
      <c r="M3157" t="s">
        <v>71460</v>
      </c>
      <c r="N3157" t="s">
        <v>71461</v>
      </c>
      <c r="O3157">
        <f>-549.03265646606 -37.1157980442042 -646.663061713341</f>
        <v>-1232.8115162236052</v>
      </c>
      <c r="P3157">
        <f>-496.878687302338 -26.2481698922361 -351.431333664001</f>
        <v>-874.55819085857502</v>
      </c>
      <c r="Q3157" t="s">
        <v>71462</v>
      </c>
      <c r="R3157" t="s">
        <v>71463</v>
      </c>
      <c r="S3157" t="s">
        <v>71464</v>
      </c>
      <c r="T3157" t="s">
        <v>71465</v>
      </c>
      <c r="U3157" t="s">
        <v>71466</v>
      </c>
      <c r="V3157" t="s">
        <v>71467</v>
      </c>
      <c r="W3157" t="s">
        <v>71468</v>
      </c>
      <c r="X3157" t="s">
        <v>71469</v>
      </c>
      <c r="Y3157" t="s">
        <v>71470</v>
      </c>
    </row>
    <row r="3158" spans="1:25" x14ac:dyDescent="0.3">
      <c r="A3158">
        <v>157850</v>
      </c>
      <c r="B3158" t="s">
        <v>71471</v>
      </c>
      <c r="C3158" t="s">
        <v>71472</v>
      </c>
      <c r="D3158" t="s">
        <v>71473</v>
      </c>
      <c r="E3158" t="s">
        <v>71474</v>
      </c>
      <c r="F3158" t="s">
        <v>71475</v>
      </c>
      <c r="G3158" t="s">
        <v>71476</v>
      </c>
      <c r="H3158" t="s">
        <v>71477</v>
      </c>
      <c r="I3158" t="s">
        <v>71478</v>
      </c>
      <c r="J3158" t="s">
        <v>71479</v>
      </c>
      <c r="K3158" t="s">
        <v>71480</v>
      </c>
      <c r="L3158" t="s">
        <v>71481</v>
      </c>
      <c r="M3158" t="s">
        <v>71482</v>
      </c>
      <c r="N3158" t="s">
        <v>71483</v>
      </c>
      <c r="O3158">
        <f>-549.741241846077 -37.757261399343 -646.597106585328</f>
        <v>-1234.0956098307479</v>
      </c>
      <c r="P3158">
        <f>-497.577530556559 -27.4308941465331 -351.347618330371</f>
        <v>-876.35604303346315</v>
      </c>
      <c r="Q3158" t="s">
        <v>71484</v>
      </c>
      <c r="R3158" t="s">
        <v>71485</v>
      </c>
      <c r="S3158" t="s">
        <v>71486</v>
      </c>
      <c r="T3158" t="s">
        <v>71487</v>
      </c>
      <c r="U3158" t="s">
        <v>71488</v>
      </c>
      <c r="V3158" t="s">
        <v>71489</v>
      </c>
      <c r="W3158" t="s">
        <v>71490</v>
      </c>
      <c r="X3158" t="s">
        <v>71491</v>
      </c>
      <c r="Y3158" t="s">
        <v>71492</v>
      </c>
    </row>
    <row r="3159" spans="1:25" x14ac:dyDescent="0.3">
      <c r="A3159">
        <v>157900</v>
      </c>
      <c r="B3159" t="s">
        <v>71493</v>
      </c>
      <c r="C3159" t="s">
        <v>71494</v>
      </c>
      <c r="D3159" t="s">
        <v>71495</v>
      </c>
      <c r="E3159" t="s">
        <v>71496</v>
      </c>
      <c r="F3159" t="s">
        <v>71497</v>
      </c>
      <c r="G3159" t="s">
        <v>71498</v>
      </c>
      <c r="H3159" t="s">
        <v>71499</v>
      </c>
      <c r="I3159" t="s">
        <v>71500</v>
      </c>
      <c r="J3159" t="s">
        <v>71501</v>
      </c>
      <c r="K3159" t="s">
        <v>71502</v>
      </c>
      <c r="L3159" t="s">
        <v>71503</v>
      </c>
      <c r="M3159" t="s">
        <v>71504</v>
      </c>
      <c r="N3159" t="s">
        <v>71505</v>
      </c>
      <c r="O3159">
        <f>-550.192884323712 -38.0279109425512 -646.597199258266</f>
        <v>-1234.8179945245292</v>
      </c>
      <c r="P3159">
        <f>-497.956012983354 -27.9427867057736 -351.352197716461</f>
        <v>-877.25099740558858</v>
      </c>
      <c r="Q3159" t="s">
        <v>71506</v>
      </c>
      <c r="R3159" t="s">
        <v>71507</v>
      </c>
      <c r="S3159" t="s">
        <v>71508</v>
      </c>
      <c r="T3159" t="s">
        <v>71509</v>
      </c>
      <c r="U3159" t="s">
        <v>71510</v>
      </c>
      <c r="V3159" t="s">
        <v>71511</v>
      </c>
      <c r="W3159" t="s">
        <v>71512</v>
      </c>
      <c r="X3159" t="s">
        <v>71513</v>
      </c>
      <c r="Y3159" t="s">
        <v>71514</v>
      </c>
    </row>
    <row r="3160" spans="1:25" x14ac:dyDescent="0.3">
      <c r="A3160">
        <v>157950</v>
      </c>
      <c r="B3160" t="s">
        <v>71515</v>
      </c>
      <c r="C3160" t="s">
        <v>71516</v>
      </c>
      <c r="D3160" t="s">
        <v>71517</v>
      </c>
      <c r="E3160" t="s">
        <v>71518</v>
      </c>
      <c r="F3160" t="s">
        <v>71519</v>
      </c>
      <c r="G3160" t="s">
        <v>71520</v>
      </c>
      <c r="H3160" t="s">
        <v>71521</v>
      </c>
      <c r="I3160" t="s">
        <v>71522</v>
      </c>
      <c r="J3160" t="s">
        <v>71523</v>
      </c>
      <c r="K3160" t="s">
        <v>71524</v>
      </c>
      <c r="L3160" t="s">
        <v>71525</v>
      </c>
      <c r="M3160" t="s">
        <v>71526</v>
      </c>
      <c r="N3160" t="s">
        <v>71527</v>
      </c>
      <c r="O3160">
        <f>-551.16080822121 -38.4855519877146 -646.585927570117</f>
        <v>-1236.2322877790416</v>
      </c>
      <c r="P3160">
        <f>-498.734914101173 -28.6895511502998 -351.364664681828</f>
        <v>-878.78912993330084</v>
      </c>
      <c r="Q3160" t="s">
        <v>71528</v>
      </c>
      <c r="R3160" t="s">
        <v>71529</v>
      </c>
      <c r="S3160" t="s">
        <v>71530</v>
      </c>
      <c r="T3160" t="s">
        <v>71531</v>
      </c>
      <c r="U3160" t="s">
        <v>71532</v>
      </c>
      <c r="V3160" t="s">
        <v>71533</v>
      </c>
      <c r="W3160" t="s">
        <v>71534</v>
      </c>
      <c r="X3160" t="s">
        <v>71535</v>
      </c>
      <c r="Y3160" t="s">
        <v>71536</v>
      </c>
    </row>
    <row r="3161" spans="1:25" x14ac:dyDescent="0.3">
      <c r="A3161">
        <v>158000</v>
      </c>
      <c r="B3161" t="s">
        <v>71537</v>
      </c>
      <c r="C3161" t="s">
        <v>71538</v>
      </c>
      <c r="D3161" t="s">
        <v>71539</v>
      </c>
      <c r="E3161" t="s">
        <v>71540</v>
      </c>
      <c r="F3161" t="s">
        <v>71541</v>
      </c>
      <c r="G3161" t="s">
        <v>71542</v>
      </c>
      <c r="H3161" t="s">
        <v>71543</v>
      </c>
      <c r="I3161" t="s">
        <v>71544</v>
      </c>
      <c r="J3161" t="s">
        <v>71545</v>
      </c>
      <c r="K3161" t="s">
        <v>71546</v>
      </c>
      <c r="L3161" t="s">
        <v>71547</v>
      </c>
      <c r="M3161" t="s">
        <v>71548</v>
      </c>
      <c r="N3161" t="s">
        <v>71549</v>
      </c>
      <c r="O3161">
        <f>-551.547636910583 -38.7050722522379 -646.610059610708</f>
        <v>-1236.8627687735288</v>
      </c>
      <c r="P3161">
        <f>-499.027114518764 -29.1508494237373 -351.39780814399</f>
        <v>-879.57577208649127</v>
      </c>
      <c r="Q3161" t="s">
        <v>71550</v>
      </c>
      <c r="R3161" t="s">
        <v>71551</v>
      </c>
      <c r="S3161" t="s">
        <v>71552</v>
      </c>
      <c r="T3161" t="s">
        <v>71553</v>
      </c>
      <c r="U3161" t="s">
        <v>71554</v>
      </c>
      <c r="V3161" t="s">
        <v>71555</v>
      </c>
      <c r="W3161" t="s">
        <v>71556</v>
      </c>
      <c r="X3161" t="s">
        <v>71557</v>
      </c>
      <c r="Y3161" t="s">
        <v>71558</v>
      </c>
    </row>
    <row r="3162" spans="1:25" x14ac:dyDescent="0.3">
      <c r="A3162">
        <v>158050</v>
      </c>
      <c r="B3162" t="s">
        <v>71559</v>
      </c>
      <c r="C3162" t="s">
        <v>71560</v>
      </c>
      <c r="D3162" t="s">
        <v>71561</v>
      </c>
      <c r="E3162" t="s">
        <v>71562</v>
      </c>
      <c r="F3162" t="s">
        <v>71563</v>
      </c>
      <c r="G3162" t="s">
        <v>71564</v>
      </c>
      <c r="H3162" t="s">
        <v>71565</v>
      </c>
      <c r="I3162" t="s">
        <v>71566</v>
      </c>
      <c r="J3162" t="s">
        <v>71567</v>
      </c>
      <c r="K3162" t="s">
        <v>71568</v>
      </c>
      <c r="L3162" t="s">
        <v>71569</v>
      </c>
      <c r="M3162" t="s">
        <v>71570</v>
      </c>
      <c r="N3162" t="s">
        <v>71571</v>
      </c>
      <c r="O3162">
        <f>-552.174715911726 -38.9089833419953 -646.779270756518</f>
        <v>-1237.8629700102392</v>
      </c>
      <c r="P3162">
        <f>-499.597956501473 -30.0575553169949 -351.555004288297</f>
        <v>-881.21051610676489</v>
      </c>
      <c r="Q3162" t="s">
        <v>71572</v>
      </c>
      <c r="R3162" t="s">
        <v>71573</v>
      </c>
      <c r="S3162" t="s">
        <v>71574</v>
      </c>
      <c r="T3162" t="s">
        <v>71575</v>
      </c>
      <c r="U3162" t="s">
        <v>71576</v>
      </c>
      <c r="V3162" t="s">
        <v>71577</v>
      </c>
      <c r="W3162" t="s">
        <v>71578</v>
      </c>
      <c r="X3162" t="s">
        <v>71579</v>
      </c>
      <c r="Y3162" t="s">
        <v>71580</v>
      </c>
    </row>
    <row r="3163" spans="1:25" x14ac:dyDescent="0.3">
      <c r="A3163">
        <v>158100</v>
      </c>
      <c r="B3163" t="s">
        <v>71581</v>
      </c>
      <c r="C3163" t="s">
        <v>71582</v>
      </c>
      <c r="D3163" t="s">
        <v>71583</v>
      </c>
      <c r="E3163" t="s">
        <v>71584</v>
      </c>
      <c r="F3163" t="s">
        <v>71585</v>
      </c>
      <c r="G3163" t="s">
        <v>71586</v>
      </c>
      <c r="H3163" t="s">
        <v>71587</v>
      </c>
      <c r="I3163" t="s">
        <v>71588</v>
      </c>
      <c r="J3163" t="s">
        <v>71589</v>
      </c>
      <c r="K3163" t="s">
        <v>71590</v>
      </c>
      <c r="L3163" t="s">
        <v>71591</v>
      </c>
      <c r="M3163" t="s">
        <v>71592</v>
      </c>
      <c r="N3163" t="s">
        <v>71593</v>
      </c>
      <c r="O3163">
        <f>-552.5103496731 -39.0710540141281 -646.847769196702</f>
        <v>-1238.4291728839301</v>
      </c>
      <c r="P3163">
        <f>-499.91483978619 -30.4941421100632 -351.6188003649</f>
        <v>-882.02778226115311</v>
      </c>
      <c r="Q3163" t="s">
        <v>71594</v>
      </c>
      <c r="R3163" t="s">
        <v>71595</v>
      </c>
      <c r="S3163" t="s">
        <v>71596</v>
      </c>
      <c r="T3163" t="s">
        <v>71597</v>
      </c>
      <c r="U3163" t="s">
        <v>71598</v>
      </c>
      <c r="V3163" t="s">
        <v>71599</v>
      </c>
      <c r="W3163" t="s">
        <v>71600</v>
      </c>
      <c r="X3163" t="s">
        <v>71601</v>
      </c>
      <c r="Y3163" t="s">
        <v>71602</v>
      </c>
    </row>
    <row r="3164" spans="1:25" x14ac:dyDescent="0.3">
      <c r="A3164">
        <v>158150</v>
      </c>
      <c r="B3164" t="s">
        <v>71603</v>
      </c>
      <c r="C3164" t="s">
        <v>71604</v>
      </c>
      <c r="D3164" t="s">
        <v>71605</v>
      </c>
      <c r="E3164" t="s">
        <v>71606</v>
      </c>
      <c r="F3164" t="s">
        <v>71607</v>
      </c>
      <c r="G3164" t="s">
        <v>71608</v>
      </c>
      <c r="H3164" t="s">
        <v>71609</v>
      </c>
      <c r="I3164" t="s">
        <v>71610</v>
      </c>
      <c r="J3164" t="s">
        <v>71611</v>
      </c>
      <c r="K3164" t="s">
        <v>71612</v>
      </c>
      <c r="L3164" t="s">
        <v>71613</v>
      </c>
      <c r="M3164" t="s">
        <v>71614</v>
      </c>
      <c r="N3164" t="s">
        <v>71615</v>
      </c>
      <c r="O3164">
        <f>-553.041385915033 -39.4724724648461 -646.890034673682</f>
        <v>-1239.403893053561</v>
      </c>
      <c r="P3164">
        <f>-500.330571657538 -31.2116345598472 -351.672529262084</f>
        <v>-883.21473547946925</v>
      </c>
      <c r="Q3164" t="s">
        <v>71616</v>
      </c>
      <c r="R3164" t="s">
        <v>71617</v>
      </c>
      <c r="S3164" t="s">
        <v>71618</v>
      </c>
      <c r="T3164" t="s">
        <v>71619</v>
      </c>
      <c r="U3164" t="s">
        <v>71620</v>
      </c>
      <c r="V3164" t="s">
        <v>71621</v>
      </c>
      <c r="W3164" t="s">
        <v>71622</v>
      </c>
      <c r="X3164" t="s">
        <v>71623</v>
      </c>
      <c r="Y3164" t="s">
        <v>71624</v>
      </c>
    </row>
    <row r="3165" spans="1:25" x14ac:dyDescent="0.3">
      <c r="A3165">
        <v>158200</v>
      </c>
      <c r="B3165" t="s">
        <v>71625</v>
      </c>
      <c r="C3165" t="s">
        <v>71626</v>
      </c>
      <c r="D3165" t="s">
        <v>71627</v>
      </c>
      <c r="E3165" t="s">
        <v>71628</v>
      </c>
      <c r="F3165" t="s">
        <v>71629</v>
      </c>
      <c r="G3165" t="s">
        <v>71630</v>
      </c>
      <c r="H3165" t="s">
        <v>71631</v>
      </c>
      <c r="I3165" t="s">
        <v>71632</v>
      </c>
      <c r="J3165" t="s">
        <v>71633</v>
      </c>
      <c r="K3165" t="s">
        <v>71634</v>
      </c>
      <c r="L3165" t="s">
        <v>71635</v>
      </c>
      <c r="M3165" t="s">
        <v>71636</v>
      </c>
      <c r="N3165" t="s">
        <v>71637</v>
      </c>
      <c r="O3165">
        <f>-553.406081313659 -39.6600491869303 -646.880409563755</f>
        <v>-1239.9465400643444</v>
      </c>
      <c r="P3165">
        <f>-500.471837715134 -31.4701400865861 -351.700869080895</f>
        <v>-883.64284688261512</v>
      </c>
      <c r="Q3165" t="s">
        <v>71638</v>
      </c>
      <c r="R3165" t="s">
        <v>71639</v>
      </c>
      <c r="S3165" t="s">
        <v>71640</v>
      </c>
      <c r="T3165" t="s">
        <v>71641</v>
      </c>
      <c r="U3165" t="s">
        <v>71642</v>
      </c>
      <c r="V3165" t="s">
        <v>71643</v>
      </c>
      <c r="W3165" t="s">
        <v>71644</v>
      </c>
      <c r="X3165" t="s">
        <v>71645</v>
      </c>
      <c r="Y3165" t="s">
        <v>71646</v>
      </c>
    </row>
    <row r="3166" spans="1:25" x14ac:dyDescent="0.3">
      <c r="A3166">
        <v>158250</v>
      </c>
      <c r="B3166" t="s">
        <v>71647</v>
      </c>
      <c r="C3166" t="s">
        <v>71648</v>
      </c>
      <c r="D3166" t="s">
        <v>71649</v>
      </c>
      <c r="E3166" t="s">
        <v>71650</v>
      </c>
      <c r="F3166" t="s">
        <v>71651</v>
      </c>
      <c r="G3166" t="s">
        <v>71652</v>
      </c>
      <c r="H3166" t="s">
        <v>71653</v>
      </c>
      <c r="I3166" t="s">
        <v>71654</v>
      </c>
      <c r="J3166" t="s">
        <v>71655</v>
      </c>
      <c r="K3166" t="s">
        <v>71656</v>
      </c>
      <c r="L3166" t="s">
        <v>71657</v>
      </c>
      <c r="M3166" t="s">
        <v>71658</v>
      </c>
      <c r="N3166" t="s">
        <v>71659</v>
      </c>
      <c r="O3166">
        <f>-553.653822446508 -39.8280936474059 -646.908336864275</f>
        <v>-1240.390252958189</v>
      </c>
      <c r="P3166">
        <f>-500.593184643864 -31.7452670719858 -351.748681598897</f>
        <v>-884.08713331474678</v>
      </c>
      <c r="Q3166" t="s">
        <v>71660</v>
      </c>
      <c r="R3166" t="s">
        <v>71661</v>
      </c>
      <c r="S3166" t="s">
        <v>71662</v>
      </c>
      <c r="T3166" t="s">
        <v>71663</v>
      </c>
      <c r="U3166" t="s">
        <v>71664</v>
      </c>
      <c r="V3166" t="s">
        <v>71665</v>
      </c>
      <c r="W3166" t="s">
        <v>71666</v>
      </c>
      <c r="X3166" t="s">
        <v>71667</v>
      </c>
      <c r="Y3166" t="s">
        <v>71668</v>
      </c>
    </row>
    <row r="3167" spans="1:25" x14ac:dyDescent="0.3">
      <c r="A3167">
        <v>158300</v>
      </c>
      <c r="B3167" t="s">
        <v>71669</v>
      </c>
      <c r="C3167" t="s">
        <v>71670</v>
      </c>
      <c r="D3167" t="s">
        <v>71671</v>
      </c>
      <c r="E3167" t="s">
        <v>71672</v>
      </c>
      <c r="F3167" t="s">
        <v>71673</v>
      </c>
      <c r="G3167" t="s">
        <v>71674</v>
      </c>
      <c r="H3167" t="s">
        <v>71675</v>
      </c>
      <c r="I3167" t="s">
        <v>71676</v>
      </c>
      <c r="J3167" t="s">
        <v>71677</v>
      </c>
      <c r="K3167" t="s">
        <v>71678</v>
      </c>
      <c r="L3167" t="s">
        <v>71679</v>
      </c>
      <c r="M3167" t="s">
        <v>71680</v>
      </c>
      <c r="N3167" t="s">
        <v>71681</v>
      </c>
      <c r="O3167">
        <f>-554.060463902492 -40.2315405817287 -646.929730164881</f>
        <v>-1241.2217346491016</v>
      </c>
      <c r="P3167">
        <f>-501.060294590605 -32.0587403730112 -351.76160575443</f>
        <v>-884.88064071804615</v>
      </c>
      <c r="Q3167" t="s">
        <v>71682</v>
      </c>
      <c r="R3167" t="s">
        <v>71683</v>
      </c>
      <c r="S3167" t="s">
        <v>71684</v>
      </c>
      <c r="T3167" t="s">
        <v>71685</v>
      </c>
      <c r="U3167" t="s">
        <v>71686</v>
      </c>
      <c r="V3167" t="s">
        <v>71687</v>
      </c>
      <c r="W3167" t="s">
        <v>71688</v>
      </c>
      <c r="X3167" t="s">
        <v>71689</v>
      </c>
      <c r="Y3167" t="s">
        <v>71690</v>
      </c>
    </row>
    <row r="3168" spans="1:25" x14ac:dyDescent="0.3">
      <c r="A3168">
        <v>158350</v>
      </c>
      <c r="B3168" t="s">
        <v>71669</v>
      </c>
      <c r="C3168" t="s">
        <v>71670</v>
      </c>
      <c r="D3168" t="s">
        <v>71671</v>
      </c>
      <c r="E3168" t="s">
        <v>71672</v>
      </c>
      <c r="F3168" t="s">
        <v>71673</v>
      </c>
      <c r="G3168" t="s">
        <v>71674</v>
      </c>
      <c r="H3168" t="s">
        <v>71675</v>
      </c>
      <c r="I3168" t="s">
        <v>71676</v>
      </c>
      <c r="J3168" t="s">
        <v>71677</v>
      </c>
      <c r="K3168" t="s">
        <v>71678</v>
      </c>
      <c r="L3168" t="s">
        <v>71679</v>
      </c>
      <c r="M3168" t="s">
        <v>71680</v>
      </c>
      <c r="N3168" t="s">
        <v>71681</v>
      </c>
      <c r="O3168">
        <f>-554.060463902492 -40.2315405817287 -646.929730164881</f>
        <v>-1241.2217346491016</v>
      </c>
      <c r="P3168">
        <f>-501.060294590605 -32.0587403730112 -351.76160575443</f>
        <v>-884.88064071804615</v>
      </c>
      <c r="Q3168" t="s">
        <v>71682</v>
      </c>
      <c r="R3168" t="s">
        <v>71683</v>
      </c>
      <c r="S3168" t="s">
        <v>71684</v>
      </c>
      <c r="T3168" t="s">
        <v>71685</v>
      </c>
      <c r="U3168" t="s">
        <v>71686</v>
      </c>
      <c r="V3168" t="s">
        <v>71687</v>
      </c>
      <c r="W3168" t="s">
        <v>71688</v>
      </c>
      <c r="X3168" t="s">
        <v>71689</v>
      </c>
      <c r="Y3168" t="s">
        <v>71690</v>
      </c>
    </row>
    <row r="3169" spans="1:25" x14ac:dyDescent="0.3">
      <c r="A3169">
        <v>158400</v>
      </c>
      <c r="B3169" t="s">
        <v>71691</v>
      </c>
      <c r="C3169" t="s">
        <v>71692</v>
      </c>
      <c r="D3169" t="s">
        <v>71693</v>
      </c>
      <c r="E3169" t="s">
        <v>71694</v>
      </c>
      <c r="F3169" t="s">
        <v>71695</v>
      </c>
      <c r="G3169" t="s">
        <v>71696</v>
      </c>
      <c r="H3169" t="s">
        <v>71697</v>
      </c>
      <c r="I3169" t="s">
        <v>71698</v>
      </c>
      <c r="J3169" t="s">
        <v>71699</v>
      </c>
      <c r="K3169" t="s">
        <v>71700</v>
      </c>
      <c r="L3169" t="s">
        <v>71701</v>
      </c>
      <c r="M3169" t="s">
        <v>71702</v>
      </c>
      <c r="N3169" t="s">
        <v>71703</v>
      </c>
      <c r="O3169">
        <f>-554.278699118659 -40.3769189365032 -646.94091463109</f>
        <v>-1241.5965326862522</v>
      </c>
      <c r="P3169">
        <f>-501.133996684969 -32.4035011113235 -351.793499636756</f>
        <v>-885.33099743304854</v>
      </c>
      <c r="Q3169" t="s">
        <v>71704</v>
      </c>
      <c r="R3169" t="s">
        <v>71705</v>
      </c>
      <c r="S3169" t="s">
        <v>71706</v>
      </c>
      <c r="T3169" t="s">
        <v>71707</v>
      </c>
      <c r="U3169" t="s">
        <v>71708</v>
      </c>
      <c r="V3169" t="s">
        <v>71709</v>
      </c>
      <c r="W3169" t="s">
        <v>71710</v>
      </c>
      <c r="X3169" t="s">
        <v>71711</v>
      </c>
      <c r="Y3169" t="s">
        <v>71712</v>
      </c>
    </row>
    <row r="3170" spans="1:25" x14ac:dyDescent="0.3">
      <c r="A3170">
        <v>158450</v>
      </c>
      <c r="B3170" t="s">
        <v>71691</v>
      </c>
      <c r="C3170" t="s">
        <v>71692</v>
      </c>
      <c r="D3170" t="s">
        <v>71693</v>
      </c>
      <c r="E3170" t="s">
        <v>71694</v>
      </c>
      <c r="F3170" t="s">
        <v>71695</v>
      </c>
      <c r="G3170" t="s">
        <v>71696</v>
      </c>
      <c r="H3170" t="s">
        <v>71697</v>
      </c>
      <c r="I3170" t="s">
        <v>71698</v>
      </c>
      <c r="J3170" t="s">
        <v>71699</v>
      </c>
      <c r="K3170" t="s">
        <v>71700</v>
      </c>
      <c r="L3170" t="s">
        <v>71701</v>
      </c>
      <c r="M3170" t="s">
        <v>71702</v>
      </c>
      <c r="N3170" t="s">
        <v>71703</v>
      </c>
      <c r="O3170">
        <f>-554.278699118659 -40.3769189365032 -646.94091463109</f>
        <v>-1241.5965326862522</v>
      </c>
      <c r="P3170">
        <f>-501.133996684969 -32.4035011113235 -351.793499636756</f>
        <v>-885.33099743304854</v>
      </c>
      <c r="Q3170" t="s">
        <v>71704</v>
      </c>
      <c r="R3170" t="s">
        <v>71705</v>
      </c>
      <c r="S3170" t="s">
        <v>71706</v>
      </c>
      <c r="T3170" t="s">
        <v>71707</v>
      </c>
      <c r="U3170" t="s">
        <v>71708</v>
      </c>
      <c r="V3170" t="s">
        <v>71709</v>
      </c>
      <c r="W3170" t="s">
        <v>71710</v>
      </c>
      <c r="X3170" t="s">
        <v>71711</v>
      </c>
      <c r="Y3170" t="s">
        <v>71712</v>
      </c>
    </row>
    <row r="3171" spans="1:25" x14ac:dyDescent="0.3">
      <c r="A3171">
        <v>158500</v>
      </c>
      <c r="B3171" t="s">
        <v>71713</v>
      </c>
      <c r="C3171" t="s">
        <v>71714</v>
      </c>
      <c r="D3171" t="s">
        <v>71715</v>
      </c>
      <c r="E3171" t="s">
        <v>71716</v>
      </c>
      <c r="F3171" t="s">
        <v>71717</v>
      </c>
      <c r="G3171" t="s">
        <v>71718</v>
      </c>
      <c r="H3171" t="s">
        <v>71719</v>
      </c>
      <c r="I3171" t="s">
        <v>71720</v>
      </c>
      <c r="J3171" t="s">
        <v>71721</v>
      </c>
      <c r="K3171" t="s">
        <v>71722</v>
      </c>
      <c r="L3171" t="s">
        <v>71723</v>
      </c>
      <c r="M3171" t="s">
        <v>71724</v>
      </c>
      <c r="N3171" t="s">
        <v>71725</v>
      </c>
      <c r="O3171">
        <f>-553.851857688196 -40.3380745524544 -647.010415334515</f>
        <v>-1241.2003475751653</v>
      </c>
      <c r="P3171">
        <f>-500.36819242561 -32.0398833291854 -351.933111614539</f>
        <v>-884.34118736933442</v>
      </c>
      <c r="Q3171" t="s">
        <v>71726</v>
      </c>
      <c r="R3171" t="s">
        <v>71727</v>
      </c>
      <c r="S3171" t="s">
        <v>71728</v>
      </c>
      <c r="T3171" t="s">
        <v>71729</v>
      </c>
      <c r="U3171" t="s">
        <v>71730</v>
      </c>
      <c r="V3171" t="s">
        <v>71731</v>
      </c>
      <c r="W3171" t="s">
        <v>71732</v>
      </c>
      <c r="X3171" t="s">
        <v>71733</v>
      </c>
      <c r="Y3171" t="s">
        <v>71734</v>
      </c>
    </row>
    <row r="3172" spans="1:25" x14ac:dyDescent="0.3">
      <c r="A3172">
        <v>158550</v>
      </c>
      <c r="B3172" t="s">
        <v>71735</v>
      </c>
      <c r="C3172" t="s">
        <v>71736</v>
      </c>
      <c r="D3172" t="s">
        <v>71737</v>
      </c>
      <c r="E3172" t="s">
        <v>71738</v>
      </c>
      <c r="F3172" t="s">
        <v>71739</v>
      </c>
      <c r="G3172" t="s">
        <v>71740</v>
      </c>
      <c r="H3172" t="s">
        <v>71741</v>
      </c>
      <c r="I3172" t="s">
        <v>71742</v>
      </c>
      <c r="J3172" t="s">
        <v>71743</v>
      </c>
      <c r="K3172" t="s">
        <v>71744</v>
      </c>
      <c r="L3172" t="s">
        <v>71745</v>
      </c>
      <c r="M3172" t="s">
        <v>71746</v>
      </c>
      <c r="N3172" t="s">
        <v>71747</v>
      </c>
      <c r="O3172">
        <f>-553.116685569897 -40.0900767168853 -647.069771186925</f>
        <v>-1240.2765334737073</v>
      </c>
      <c r="P3172">
        <f>-499.601443353867 -31.7245972933895 -352.000100743816</f>
        <v>-883.3261413910725</v>
      </c>
      <c r="Q3172" t="s">
        <v>71748</v>
      </c>
      <c r="R3172" t="s">
        <v>71749</v>
      </c>
      <c r="S3172" t="s">
        <v>71750</v>
      </c>
      <c r="T3172" t="s">
        <v>71751</v>
      </c>
      <c r="U3172" t="s">
        <v>71752</v>
      </c>
      <c r="V3172" t="s">
        <v>71753</v>
      </c>
      <c r="W3172" t="s">
        <v>71754</v>
      </c>
      <c r="X3172" t="s">
        <v>71755</v>
      </c>
      <c r="Y3172" t="s">
        <v>71756</v>
      </c>
    </row>
    <row r="3173" spans="1:25" x14ac:dyDescent="0.3">
      <c r="A3173">
        <v>158600</v>
      </c>
      <c r="B3173" t="s">
        <v>71757</v>
      </c>
      <c r="C3173" t="s">
        <v>71758</v>
      </c>
      <c r="D3173" t="s">
        <v>71759</v>
      </c>
      <c r="E3173" t="s">
        <v>71760</v>
      </c>
      <c r="F3173" t="s">
        <v>71761</v>
      </c>
      <c r="G3173" t="s">
        <v>71762</v>
      </c>
      <c r="H3173" t="s">
        <v>71763</v>
      </c>
      <c r="I3173" t="s">
        <v>71764</v>
      </c>
      <c r="J3173" t="s">
        <v>71765</v>
      </c>
      <c r="K3173" t="s">
        <v>71766</v>
      </c>
      <c r="L3173" t="s">
        <v>71767</v>
      </c>
      <c r="M3173" t="s">
        <v>71768</v>
      </c>
      <c r="N3173" t="s">
        <v>71769</v>
      </c>
      <c r="O3173">
        <f>-552.600430030528 -39.9430563978624 -647.064275308216</f>
        <v>-1239.6077617366063</v>
      </c>
      <c r="P3173">
        <f>-499.139444545183 -31.3875062568052 -351.990140357847</f>
        <v>-882.51709115983522</v>
      </c>
      <c r="Q3173" t="s">
        <v>71770</v>
      </c>
      <c r="R3173" t="s">
        <v>71771</v>
      </c>
      <c r="S3173" t="s">
        <v>71772</v>
      </c>
      <c r="T3173" t="s">
        <v>71773</v>
      </c>
      <c r="U3173" t="s">
        <v>71774</v>
      </c>
      <c r="V3173" t="s">
        <v>71775</v>
      </c>
      <c r="W3173" t="s">
        <v>71776</v>
      </c>
      <c r="X3173" t="s">
        <v>71777</v>
      </c>
      <c r="Y3173" t="s">
        <v>71778</v>
      </c>
    </row>
    <row r="3174" spans="1:25" x14ac:dyDescent="0.3">
      <c r="A3174">
        <v>158650</v>
      </c>
      <c r="B3174" t="s">
        <v>71779</v>
      </c>
      <c r="C3174" t="s">
        <v>71780</v>
      </c>
      <c r="D3174" t="s">
        <v>71781</v>
      </c>
      <c r="E3174" t="s">
        <v>71782</v>
      </c>
      <c r="F3174" t="s">
        <v>71783</v>
      </c>
      <c r="G3174" t="s">
        <v>71784</v>
      </c>
      <c r="H3174" t="s">
        <v>71785</v>
      </c>
      <c r="I3174" t="s">
        <v>71786</v>
      </c>
      <c r="J3174" t="s">
        <v>71787</v>
      </c>
      <c r="K3174" t="s">
        <v>71788</v>
      </c>
      <c r="L3174" t="s">
        <v>71789</v>
      </c>
      <c r="M3174" t="s">
        <v>71790</v>
      </c>
      <c r="N3174" t="s">
        <v>71791</v>
      </c>
      <c r="O3174">
        <f>-552.143248732433 -39.6551386304945 -647.164619737717</f>
        <v>-1238.9630071006445</v>
      </c>
      <c r="P3174">
        <f>-498.51521330195 -31.3311631202707 -352.114249642239</f>
        <v>-881.96062606445969</v>
      </c>
      <c r="Q3174" t="s">
        <v>71792</v>
      </c>
      <c r="R3174" t="s">
        <v>71793</v>
      </c>
      <c r="S3174" t="s">
        <v>71794</v>
      </c>
      <c r="T3174" t="s">
        <v>71795</v>
      </c>
      <c r="U3174" t="s">
        <v>71796</v>
      </c>
      <c r="V3174" t="s">
        <v>71797</v>
      </c>
      <c r="W3174" t="s">
        <v>71798</v>
      </c>
      <c r="X3174" t="s">
        <v>71799</v>
      </c>
      <c r="Y3174" t="s">
        <v>71800</v>
      </c>
    </row>
    <row r="3175" spans="1:25" x14ac:dyDescent="0.3">
      <c r="A3175">
        <v>158700</v>
      </c>
      <c r="B3175" t="s">
        <v>71801</v>
      </c>
      <c r="C3175" t="s">
        <v>71802</v>
      </c>
      <c r="D3175" t="s">
        <v>71803</v>
      </c>
      <c r="E3175" t="s">
        <v>71804</v>
      </c>
      <c r="F3175" t="s">
        <v>71805</v>
      </c>
      <c r="G3175" t="s">
        <v>71806</v>
      </c>
      <c r="H3175" t="s">
        <v>71807</v>
      </c>
      <c r="I3175" t="s">
        <v>71808</v>
      </c>
      <c r="J3175" t="s">
        <v>71809</v>
      </c>
      <c r="K3175" t="s">
        <v>71810</v>
      </c>
      <c r="L3175" t="s">
        <v>71811</v>
      </c>
      <c r="M3175" t="s">
        <v>71812</v>
      </c>
      <c r="N3175" t="s">
        <v>71813</v>
      </c>
      <c r="O3175">
        <f>-551.176853008895 -39.4265742945429 -647.282163701155</f>
        <v>-1237.8855910045929</v>
      </c>
      <c r="P3175">
        <f>-497.889361339494 -30.918277882035 -352.175277016822</f>
        <v>-880.98291623835098</v>
      </c>
      <c r="Q3175" t="s">
        <v>71814</v>
      </c>
      <c r="R3175" t="s">
        <v>71815</v>
      </c>
      <c r="S3175" t="s">
        <v>71816</v>
      </c>
      <c r="T3175" t="s">
        <v>71817</v>
      </c>
      <c r="U3175" t="s">
        <v>71818</v>
      </c>
      <c r="V3175" t="s">
        <v>71819</v>
      </c>
      <c r="W3175" t="s">
        <v>71820</v>
      </c>
      <c r="X3175" t="s">
        <v>71821</v>
      </c>
      <c r="Y3175" t="s">
        <v>71822</v>
      </c>
    </row>
    <row r="3176" spans="1:25" x14ac:dyDescent="0.3">
      <c r="A3176">
        <v>158750</v>
      </c>
      <c r="B3176" t="s">
        <v>71823</v>
      </c>
      <c r="C3176" t="s">
        <v>71824</v>
      </c>
      <c r="D3176" t="s">
        <v>71825</v>
      </c>
      <c r="E3176" t="s">
        <v>71826</v>
      </c>
      <c r="F3176" t="s">
        <v>71827</v>
      </c>
      <c r="G3176" t="s">
        <v>71828</v>
      </c>
      <c r="H3176" t="s">
        <v>71829</v>
      </c>
      <c r="I3176" t="s">
        <v>71830</v>
      </c>
      <c r="J3176" t="s">
        <v>71831</v>
      </c>
      <c r="K3176" t="s">
        <v>71832</v>
      </c>
      <c r="L3176" t="s">
        <v>71833</v>
      </c>
      <c r="M3176" t="s">
        <v>71834</v>
      </c>
      <c r="N3176" t="s">
        <v>71835</v>
      </c>
      <c r="O3176">
        <f>-550.592394690337 -39.3879342137177 -647.29436582611</f>
        <v>-1237.2746947301648</v>
      </c>
      <c r="P3176">
        <f>-497.402203855323 -30.8971481422482 -352.169478728953</f>
        <v>-880.46883072652417</v>
      </c>
      <c r="Q3176" t="s">
        <v>71836</v>
      </c>
      <c r="R3176" t="s">
        <v>71837</v>
      </c>
      <c r="S3176" t="s">
        <v>71838</v>
      </c>
      <c r="T3176" t="s">
        <v>71839</v>
      </c>
      <c r="U3176" t="s">
        <v>71840</v>
      </c>
      <c r="V3176" t="s">
        <v>71841</v>
      </c>
      <c r="W3176" t="s">
        <v>71842</v>
      </c>
      <c r="X3176" t="s">
        <v>71843</v>
      </c>
      <c r="Y3176" t="s">
        <v>71844</v>
      </c>
    </row>
    <row r="3177" spans="1:25" x14ac:dyDescent="0.3">
      <c r="A3177">
        <v>158800</v>
      </c>
      <c r="B3177" t="s">
        <v>71845</v>
      </c>
      <c r="C3177" t="s">
        <v>71846</v>
      </c>
      <c r="D3177" t="s">
        <v>71847</v>
      </c>
      <c r="E3177" t="s">
        <v>71848</v>
      </c>
      <c r="F3177" t="s">
        <v>71849</v>
      </c>
      <c r="G3177" t="s">
        <v>71850</v>
      </c>
      <c r="H3177" t="s">
        <v>71851</v>
      </c>
      <c r="I3177" t="s">
        <v>71852</v>
      </c>
      <c r="J3177" t="s">
        <v>71853</v>
      </c>
      <c r="K3177" t="s">
        <v>71854</v>
      </c>
      <c r="L3177" t="s">
        <v>71855</v>
      </c>
      <c r="M3177" t="s">
        <v>71856</v>
      </c>
      <c r="N3177" t="s">
        <v>71857</v>
      </c>
      <c r="O3177">
        <f>-550.306723150844 -39.3395709743641 -647.317746667047</f>
        <v>-1236.9640407922552</v>
      </c>
      <c r="P3177">
        <f>-497.206576581885 -30.700178683285 -352.181000708851</f>
        <v>-880.08775597402098</v>
      </c>
      <c r="Q3177" t="s">
        <v>71858</v>
      </c>
      <c r="R3177" t="s">
        <v>71859</v>
      </c>
      <c r="S3177" t="s">
        <v>71860</v>
      </c>
      <c r="T3177" t="s">
        <v>71861</v>
      </c>
      <c r="U3177" t="s">
        <v>71862</v>
      </c>
      <c r="V3177" t="s">
        <v>71863</v>
      </c>
      <c r="W3177" t="s">
        <v>71864</v>
      </c>
      <c r="X3177" t="s">
        <v>71865</v>
      </c>
      <c r="Y3177" t="s">
        <v>71866</v>
      </c>
    </row>
    <row r="3178" spans="1:25" x14ac:dyDescent="0.3">
      <c r="A3178">
        <v>158850</v>
      </c>
      <c r="B3178" t="s">
        <v>71867</v>
      </c>
      <c r="C3178" t="s">
        <v>71868</v>
      </c>
      <c r="D3178" t="s">
        <v>71869</v>
      </c>
      <c r="E3178" t="s">
        <v>71870</v>
      </c>
      <c r="F3178" t="s">
        <v>71871</v>
      </c>
      <c r="G3178" t="s">
        <v>71872</v>
      </c>
      <c r="H3178" t="s">
        <v>71873</v>
      </c>
      <c r="I3178" t="s">
        <v>71874</v>
      </c>
      <c r="J3178" t="s">
        <v>71875</v>
      </c>
      <c r="K3178" t="s">
        <v>71876</v>
      </c>
      <c r="L3178" t="s">
        <v>71877</v>
      </c>
      <c r="M3178" t="s">
        <v>71878</v>
      </c>
      <c r="N3178" t="s">
        <v>71879</v>
      </c>
      <c r="O3178">
        <f>-549.747557489448 -39.2395209437257 -647.355611293883</f>
        <v>-1236.3426897270567</v>
      </c>
      <c r="P3178">
        <f>-496.765107286591 -30.3945252017293 -352.203888416353</f>
        <v>-879.36352090467335</v>
      </c>
      <c r="Q3178" t="s">
        <v>71880</v>
      </c>
      <c r="R3178" t="s">
        <v>71881</v>
      </c>
      <c r="S3178" t="s">
        <v>71882</v>
      </c>
      <c r="T3178" t="s">
        <v>71883</v>
      </c>
      <c r="U3178" t="s">
        <v>71884</v>
      </c>
      <c r="V3178" t="s">
        <v>71885</v>
      </c>
      <c r="W3178" t="s">
        <v>71886</v>
      </c>
      <c r="X3178" t="s">
        <v>71887</v>
      </c>
      <c r="Y3178" t="s">
        <v>71888</v>
      </c>
    </row>
    <row r="3179" spans="1:25" x14ac:dyDescent="0.3">
      <c r="A3179">
        <v>158900</v>
      </c>
      <c r="B3179" t="s">
        <v>71889</v>
      </c>
      <c r="C3179" t="s">
        <v>71890</v>
      </c>
      <c r="D3179" t="s">
        <v>71891</v>
      </c>
      <c r="E3179" t="s">
        <v>71892</v>
      </c>
      <c r="F3179" t="s">
        <v>71893</v>
      </c>
      <c r="G3179" t="s">
        <v>71894</v>
      </c>
      <c r="H3179" t="s">
        <v>71895</v>
      </c>
      <c r="I3179" t="s">
        <v>71896</v>
      </c>
      <c r="J3179" t="s">
        <v>71897</v>
      </c>
      <c r="K3179" t="s">
        <v>71898</v>
      </c>
      <c r="L3179" t="s">
        <v>71899</v>
      </c>
      <c r="M3179" t="s">
        <v>71900</v>
      </c>
      <c r="N3179" t="s">
        <v>71901</v>
      </c>
      <c r="O3179">
        <f>-549.46995010777 -39.1511890561167 -647.343886996516</f>
        <v>-1235.9650261604027</v>
      </c>
      <c r="P3179">
        <f>-496.581580676767 -30.216614340505 -352.177867958951</f>
        <v>-878.97606297622292</v>
      </c>
      <c r="Q3179" t="s">
        <v>71902</v>
      </c>
      <c r="R3179" t="s">
        <v>71903</v>
      </c>
      <c r="S3179" t="s">
        <v>71904</v>
      </c>
      <c r="T3179" t="s">
        <v>71905</v>
      </c>
      <c r="U3179" t="s">
        <v>71906</v>
      </c>
      <c r="V3179" t="s">
        <v>71907</v>
      </c>
      <c r="W3179" t="s">
        <v>71908</v>
      </c>
      <c r="X3179" t="s">
        <v>71909</v>
      </c>
      <c r="Y3179" t="s">
        <v>71910</v>
      </c>
    </row>
    <row r="3180" spans="1:25" x14ac:dyDescent="0.3">
      <c r="A3180">
        <v>158950</v>
      </c>
      <c r="B3180" t="s">
        <v>71911</v>
      </c>
      <c r="C3180" t="s">
        <v>71912</v>
      </c>
      <c r="D3180" t="s">
        <v>71913</v>
      </c>
      <c r="E3180" t="s">
        <v>71914</v>
      </c>
      <c r="F3180" t="s">
        <v>71915</v>
      </c>
      <c r="G3180" t="s">
        <v>71916</v>
      </c>
      <c r="H3180" t="s">
        <v>71917</v>
      </c>
      <c r="I3180" t="s">
        <v>71918</v>
      </c>
      <c r="J3180" t="s">
        <v>71919</v>
      </c>
      <c r="K3180" t="s">
        <v>71920</v>
      </c>
      <c r="L3180" t="s">
        <v>71921</v>
      </c>
      <c r="M3180" t="s">
        <v>71922</v>
      </c>
      <c r="N3180" t="s">
        <v>71923</v>
      </c>
      <c r="O3180">
        <f>-548.958023634869 -39.0014399430154 -647.372639371044</f>
        <v>-1235.3321029489284</v>
      </c>
      <c r="P3180">
        <f>-496.030765179997 -30.1297377855901 -352.211698144268</f>
        <v>-878.37220110985504</v>
      </c>
      <c r="Q3180" t="s">
        <v>71924</v>
      </c>
      <c r="R3180" t="s">
        <v>71925</v>
      </c>
      <c r="S3180" t="s">
        <v>71926</v>
      </c>
      <c r="T3180" t="s">
        <v>71927</v>
      </c>
      <c r="U3180" t="s">
        <v>71928</v>
      </c>
      <c r="V3180" t="s">
        <v>71929</v>
      </c>
      <c r="W3180" t="s">
        <v>71930</v>
      </c>
      <c r="X3180" t="s">
        <v>71931</v>
      </c>
      <c r="Y3180" t="s">
        <v>71932</v>
      </c>
    </row>
    <row r="3181" spans="1:25" x14ac:dyDescent="0.3">
      <c r="A3181">
        <v>159000</v>
      </c>
      <c r="B3181" t="s">
        <v>71933</v>
      </c>
      <c r="C3181" t="s">
        <v>71934</v>
      </c>
      <c r="D3181" t="s">
        <v>71935</v>
      </c>
      <c r="E3181" t="s">
        <v>71936</v>
      </c>
      <c r="F3181" t="s">
        <v>71937</v>
      </c>
      <c r="G3181" t="s">
        <v>71938</v>
      </c>
      <c r="H3181" t="s">
        <v>71939</v>
      </c>
      <c r="I3181" t="s">
        <v>71940</v>
      </c>
      <c r="J3181" t="s">
        <v>71941</v>
      </c>
      <c r="K3181" t="s">
        <v>71942</v>
      </c>
      <c r="L3181" t="s">
        <v>71943</v>
      </c>
      <c r="M3181" t="s">
        <v>71944</v>
      </c>
      <c r="N3181" t="s">
        <v>71945</v>
      </c>
      <c r="O3181">
        <f>-548.73386626231 -38.8500421340912 -647.41495759196</f>
        <v>-1234.9988659883611</v>
      </c>
      <c r="P3181">
        <f>-495.86452000363 -29.9937568895216 -352.243063727517</f>
        <v>-878.10134062066857</v>
      </c>
      <c r="Q3181" t="s">
        <v>71946</v>
      </c>
      <c r="R3181" t="s">
        <v>71947</v>
      </c>
      <c r="S3181" t="s">
        <v>71948</v>
      </c>
      <c r="T3181" t="s">
        <v>71949</v>
      </c>
      <c r="U3181" t="s">
        <v>71950</v>
      </c>
      <c r="V3181" t="s">
        <v>71951</v>
      </c>
      <c r="W3181" t="s">
        <v>71952</v>
      </c>
      <c r="X3181" t="s">
        <v>71953</v>
      </c>
      <c r="Y3181" t="s">
        <v>71954</v>
      </c>
    </row>
    <row r="3182" spans="1:25" x14ac:dyDescent="0.3">
      <c r="A3182">
        <v>159050</v>
      </c>
      <c r="B3182" t="s">
        <v>71955</v>
      </c>
      <c r="C3182" t="s">
        <v>71956</v>
      </c>
      <c r="D3182" t="s">
        <v>71957</v>
      </c>
      <c r="E3182" t="s">
        <v>71958</v>
      </c>
      <c r="F3182" t="s">
        <v>71959</v>
      </c>
      <c r="G3182" t="s">
        <v>71960</v>
      </c>
      <c r="H3182" t="s">
        <v>71961</v>
      </c>
      <c r="I3182" t="s">
        <v>71962</v>
      </c>
      <c r="J3182" t="s">
        <v>71963</v>
      </c>
      <c r="K3182" t="s">
        <v>71964</v>
      </c>
      <c r="L3182" t="s">
        <v>71965</v>
      </c>
      <c r="M3182" t="s">
        <v>71966</v>
      </c>
      <c r="N3182" t="s">
        <v>71967</v>
      </c>
      <c r="O3182">
        <f>-547.99056641212 -38.5133129709784 -647.431067821586</f>
        <v>-1233.9349472046842</v>
      </c>
      <c r="P3182">
        <f>-495.248921807711 -29.695534366464 -352.235322357758</f>
        <v>-877.17977853193293</v>
      </c>
      <c r="Q3182" t="s">
        <v>71968</v>
      </c>
      <c r="R3182" t="s">
        <v>71969</v>
      </c>
      <c r="S3182" t="s">
        <v>71970</v>
      </c>
      <c r="T3182" t="s">
        <v>71971</v>
      </c>
      <c r="U3182" t="s">
        <v>71972</v>
      </c>
      <c r="V3182" t="s">
        <v>71973</v>
      </c>
      <c r="W3182" t="s">
        <v>71974</v>
      </c>
      <c r="X3182" t="s">
        <v>71975</v>
      </c>
      <c r="Y3182" t="s">
        <v>71976</v>
      </c>
    </row>
    <row r="3183" spans="1:25" x14ac:dyDescent="0.3">
      <c r="A3183">
        <v>159100</v>
      </c>
      <c r="B3183" t="s">
        <v>71977</v>
      </c>
      <c r="C3183" t="s">
        <v>71978</v>
      </c>
      <c r="D3183" t="s">
        <v>71979</v>
      </c>
      <c r="E3183" t="s">
        <v>71980</v>
      </c>
      <c r="F3183" t="s">
        <v>71981</v>
      </c>
      <c r="G3183" t="s">
        <v>71982</v>
      </c>
      <c r="H3183" t="s">
        <v>71983</v>
      </c>
      <c r="I3183" t="s">
        <v>71984</v>
      </c>
      <c r="J3183" t="s">
        <v>71985</v>
      </c>
      <c r="K3183" t="s">
        <v>71986</v>
      </c>
      <c r="L3183" t="s">
        <v>71987</v>
      </c>
      <c r="M3183" t="s">
        <v>71988</v>
      </c>
      <c r="N3183" t="s">
        <v>71989</v>
      </c>
      <c r="O3183">
        <f>-547.637346309454 -38.3526575271719 -647.446965617941</f>
        <v>-1233.4369694545669</v>
      </c>
      <c r="P3183">
        <f>-495.065502336649 -29.4997002900348 -352.221831636642</f>
        <v>-876.78703426332572</v>
      </c>
      <c r="Q3183" t="s">
        <v>71990</v>
      </c>
      <c r="R3183" t="s">
        <v>71991</v>
      </c>
      <c r="S3183" t="s">
        <v>71992</v>
      </c>
      <c r="T3183" t="s">
        <v>71993</v>
      </c>
      <c r="U3183" t="s">
        <v>71994</v>
      </c>
      <c r="V3183" t="s">
        <v>71995</v>
      </c>
      <c r="W3183" t="s">
        <v>71996</v>
      </c>
      <c r="X3183" t="s">
        <v>71997</v>
      </c>
      <c r="Y3183" t="s">
        <v>71998</v>
      </c>
    </row>
    <row r="3184" spans="1:25" x14ac:dyDescent="0.3">
      <c r="A3184">
        <v>159150</v>
      </c>
      <c r="B3184" t="s">
        <v>71999</v>
      </c>
      <c r="C3184" t="s">
        <v>72000</v>
      </c>
      <c r="D3184" t="s">
        <v>72001</v>
      </c>
      <c r="E3184" t="s">
        <v>72002</v>
      </c>
      <c r="F3184" t="s">
        <v>72003</v>
      </c>
      <c r="G3184" t="s">
        <v>72004</v>
      </c>
      <c r="H3184" t="s">
        <v>72005</v>
      </c>
      <c r="I3184" t="s">
        <v>72006</v>
      </c>
      <c r="J3184" t="s">
        <v>72007</v>
      </c>
      <c r="K3184" t="s">
        <v>72008</v>
      </c>
      <c r="L3184" t="s">
        <v>72009</v>
      </c>
      <c r="M3184" t="s">
        <v>72010</v>
      </c>
      <c r="N3184" t="s">
        <v>72011</v>
      </c>
      <c r="O3184">
        <f>-546.826740564461 -37.9725006106041 -647.541873624734</f>
        <v>-1232.341114799799</v>
      </c>
      <c r="P3184">
        <f>-494.400797246405 -29.2702054363044 -352.286337454303</f>
        <v>-875.95734013701235</v>
      </c>
      <c r="Q3184" t="s">
        <v>72012</v>
      </c>
      <c r="R3184" t="s">
        <v>72013</v>
      </c>
      <c r="S3184" t="s">
        <v>72014</v>
      </c>
      <c r="T3184" t="s">
        <v>72015</v>
      </c>
      <c r="U3184" t="s">
        <v>72016</v>
      </c>
      <c r="V3184" t="s">
        <v>72017</v>
      </c>
      <c r="W3184" t="s">
        <v>72018</v>
      </c>
      <c r="X3184" t="s">
        <v>72019</v>
      </c>
      <c r="Y3184" t="s">
        <v>72020</v>
      </c>
    </row>
    <row r="3185" spans="1:25" x14ac:dyDescent="0.3">
      <c r="A3185">
        <v>159200</v>
      </c>
      <c r="B3185" t="s">
        <v>72021</v>
      </c>
      <c r="C3185" t="s">
        <v>72022</v>
      </c>
      <c r="D3185" t="s">
        <v>72023</v>
      </c>
      <c r="E3185" t="s">
        <v>72024</v>
      </c>
      <c r="F3185" t="s">
        <v>72025</v>
      </c>
      <c r="G3185" t="s">
        <v>72026</v>
      </c>
      <c r="H3185" t="s">
        <v>72027</v>
      </c>
      <c r="I3185" t="s">
        <v>72028</v>
      </c>
      <c r="J3185" t="s">
        <v>72029</v>
      </c>
      <c r="K3185" t="s">
        <v>72030</v>
      </c>
      <c r="L3185" t="s">
        <v>72031</v>
      </c>
      <c r="M3185" t="s">
        <v>72032</v>
      </c>
      <c r="N3185" t="s">
        <v>72033</v>
      </c>
      <c r="O3185">
        <f>-546.441927933023 -37.6537429284506 -647.631889502926</f>
        <v>-1231.7275603643996</v>
      </c>
      <c r="P3185">
        <f>-494.095084416931 -29.1557793042973 -352.35650527047</f>
        <v>-875.60736899169819</v>
      </c>
      <c r="Q3185" t="s">
        <v>72034</v>
      </c>
      <c r="R3185" t="s">
        <v>72035</v>
      </c>
      <c r="S3185" t="s">
        <v>72036</v>
      </c>
      <c r="T3185" t="s">
        <v>72037</v>
      </c>
      <c r="U3185" t="s">
        <v>72038</v>
      </c>
      <c r="V3185" t="s">
        <v>72039</v>
      </c>
      <c r="W3185" t="s">
        <v>72040</v>
      </c>
      <c r="X3185" t="s">
        <v>72041</v>
      </c>
      <c r="Y3185" t="s">
        <v>72042</v>
      </c>
    </row>
    <row r="3186" spans="1:25" x14ac:dyDescent="0.3">
      <c r="A3186">
        <v>159250</v>
      </c>
      <c r="B3186" t="s">
        <v>72043</v>
      </c>
      <c r="C3186" t="s">
        <v>72044</v>
      </c>
      <c r="D3186" t="s">
        <v>72045</v>
      </c>
      <c r="E3186" t="s">
        <v>72046</v>
      </c>
      <c r="F3186" t="s">
        <v>72047</v>
      </c>
      <c r="G3186" t="s">
        <v>72048</v>
      </c>
      <c r="H3186" t="s">
        <v>72049</v>
      </c>
      <c r="I3186" t="s">
        <v>72050</v>
      </c>
      <c r="J3186" t="s">
        <v>72051</v>
      </c>
      <c r="K3186" t="s">
        <v>72052</v>
      </c>
      <c r="L3186" t="s">
        <v>72053</v>
      </c>
      <c r="M3186" t="s">
        <v>72054</v>
      </c>
      <c r="N3186" t="s">
        <v>72055</v>
      </c>
      <c r="O3186">
        <f>-545.578205809836 -37.2643519619596 -647.74525122646</f>
        <v>-1230.5878089982557</v>
      </c>
      <c r="P3186">
        <f>-493.580107223523 -29.0916881803394 -352.399034513649</f>
        <v>-875.07082991751133</v>
      </c>
      <c r="Q3186" t="s">
        <v>72056</v>
      </c>
      <c r="R3186" t="s">
        <v>72057</v>
      </c>
      <c r="S3186" t="s">
        <v>72058</v>
      </c>
      <c r="T3186" t="s">
        <v>72059</v>
      </c>
      <c r="U3186" t="s">
        <v>72060</v>
      </c>
      <c r="V3186" t="s">
        <v>72061</v>
      </c>
      <c r="W3186" t="s">
        <v>72062</v>
      </c>
      <c r="X3186" t="s">
        <v>72063</v>
      </c>
      <c r="Y3186" t="s">
        <v>72064</v>
      </c>
    </row>
    <row r="3187" spans="1:25" x14ac:dyDescent="0.3">
      <c r="A3187">
        <v>159300</v>
      </c>
      <c r="B3187" t="s">
        <v>72065</v>
      </c>
      <c r="C3187" t="s">
        <v>72066</v>
      </c>
      <c r="D3187" t="s">
        <v>72067</v>
      </c>
      <c r="E3187" t="s">
        <v>72068</v>
      </c>
      <c r="F3187" t="s">
        <v>72069</v>
      </c>
      <c r="G3187" t="s">
        <v>72070</v>
      </c>
      <c r="H3187" t="s">
        <v>72071</v>
      </c>
      <c r="I3187" t="s">
        <v>72072</v>
      </c>
      <c r="J3187" t="s">
        <v>72073</v>
      </c>
      <c r="K3187" t="s">
        <v>72074</v>
      </c>
      <c r="L3187" t="s">
        <v>72075</v>
      </c>
      <c r="M3187" t="s">
        <v>72076</v>
      </c>
      <c r="N3187" t="s">
        <v>72077</v>
      </c>
      <c r="O3187">
        <f>-545.136968882352 -37.0814091076807 -647.757682126488</f>
        <v>-1229.9760601165208</v>
      </c>
      <c r="P3187">
        <f>-493.254293374479 -28.8819649382665 -352.391835919483</f>
        <v>-874.52809423222857</v>
      </c>
      <c r="Q3187" t="s">
        <v>72078</v>
      </c>
      <c r="R3187" t="s">
        <v>72079</v>
      </c>
      <c r="S3187" t="s">
        <v>72080</v>
      </c>
      <c r="T3187" t="s">
        <v>72081</v>
      </c>
      <c r="U3187" t="s">
        <v>72082</v>
      </c>
      <c r="V3187" t="s">
        <v>72083</v>
      </c>
      <c r="W3187" t="s">
        <v>72084</v>
      </c>
      <c r="X3187" t="s">
        <v>72085</v>
      </c>
      <c r="Y3187" t="s">
        <v>72086</v>
      </c>
    </row>
    <row r="3188" spans="1:25" x14ac:dyDescent="0.3">
      <c r="A3188">
        <v>159350</v>
      </c>
      <c r="B3188" t="s">
        <v>72087</v>
      </c>
      <c r="C3188" t="s">
        <v>72088</v>
      </c>
      <c r="D3188" t="s">
        <v>72089</v>
      </c>
      <c r="E3188" t="s">
        <v>72090</v>
      </c>
      <c r="F3188" t="s">
        <v>72091</v>
      </c>
      <c r="G3188" t="s">
        <v>72092</v>
      </c>
      <c r="H3188" t="s">
        <v>72093</v>
      </c>
      <c r="I3188" t="s">
        <v>72094</v>
      </c>
      <c r="J3188" t="s">
        <v>72095</v>
      </c>
      <c r="K3188" t="s">
        <v>72096</v>
      </c>
      <c r="L3188" t="s">
        <v>72097</v>
      </c>
      <c r="M3188" t="s">
        <v>72098</v>
      </c>
      <c r="N3188" t="s">
        <v>72099</v>
      </c>
      <c r="O3188">
        <f>-544.223277352575 -36.6193233430613 -647.75995861833</f>
        <v>-1228.6025593139661</v>
      </c>
      <c r="P3188">
        <f>-492.322409695881 -28.3206955078533 -352.40010173012</f>
        <v>-873.04320693385432</v>
      </c>
      <c r="Q3188" t="s">
        <v>72100</v>
      </c>
      <c r="R3188" t="s">
        <v>72101</v>
      </c>
      <c r="S3188" t="s">
        <v>72102</v>
      </c>
      <c r="T3188" t="s">
        <v>72103</v>
      </c>
      <c r="U3188" t="s">
        <v>72104</v>
      </c>
      <c r="V3188" t="s">
        <v>72105</v>
      </c>
      <c r="W3188" t="s">
        <v>72106</v>
      </c>
      <c r="X3188" t="s">
        <v>72107</v>
      </c>
      <c r="Y3188" t="s">
        <v>72108</v>
      </c>
    </row>
    <row r="3189" spans="1:25" x14ac:dyDescent="0.3">
      <c r="A3189">
        <v>159400</v>
      </c>
      <c r="B3189" t="s">
        <v>72109</v>
      </c>
      <c r="C3189" t="s">
        <v>72110</v>
      </c>
      <c r="D3189" t="s">
        <v>72111</v>
      </c>
      <c r="E3189" t="s">
        <v>72112</v>
      </c>
      <c r="F3189" t="s">
        <v>72113</v>
      </c>
      <c r="G3189" t="s">
        <v>72114</v>
      </c>
      <c r="H3189" t="s">
        <v>72115</v>
      </c>
      <c r="I3189" t="s">
        <v>72116</v>
      </c>
      <c r="J3189" t="s">
        <v>72117</v>
      </c>
      <c r="K3189" t="s">
        <v>72118</v>
      </c>
      <c r="L3189" t="s">
        <v>72119</v>
      </c>
      <c r="M3189" t="s">
        <v>72120</v>
      </c>
      <c r="N3189" t="s">
        <v>72121</v>
      </c>
      <c r="O3189">
        <f>-543.877046574886 -36.3196777924363 -647.79513315863</f>
        <v>-1227.9918575259524</v>
      </c>
      <c r="P3189">
        <f>-491.779509389698 -28.3859345395797 -352.459998426923</f>
        <v>-872.62544235620067</v>
      </c>
      <c r="Q3189" t="s">
        <v>72122</v>
      </c>
      <c r="R3189" t="s">
        <v>72123</v>
      </c>
      <c r="S3189" t="s">
        <v>72124</v>
      </c>
      <c r="T3189" t="s">
        <v>72125</v>
      </c>
      <c r="U3189" t="s">
        <v>72126</v>
      </c>
      <c r="V3189" t="s">
        <v>72127</v>
      </c>
      <c r="W3189" t="s">
        <v>72128</v>
      </c>
      <c r="X3189" t="s">
        <v>72129</v>
      </c>
      <c r="Y3189" t="s">
        <v>72130</v>
      </c>
    </row>
    <row r="3190" spans="1:25" x14ac:dyDescent="0.3">
      <c r="A3190">
        <v>159450</v>
      </c>
      <c r="B3190" t="s">
        <v>72131</v>
      </c>
      <c r="C3190" t="s">
        <v>72132</v>
      </c>
      <c r="D3190" t="s">
        <v>72133</v>
      </c>
      <c r="E3190" t="s">
        <v>72134</v>
      </c>
      <c r="F3190" t="s">
        <v>72135</v>
      </c>
      <c r="G3190" t="s">
        <v>72136</v>
      </c>
      <c r="H3190" t="s">
        <v>72137</v>
      </c>
      <c r="I3190" t="s">
        <v>72138</v>
      </c>
      <c r="J3190" t="s">
        <v>72139</v>
      </c>
      <c r="K3190" t="s">
        <v>72140</v>
      </c>
      <c r="L3190" t="s">
        <v>72141</v>
      </c>
      <c r="M3190" t="s">
        <v>72142</v>
      </c>
      <c r="N3190" t="s">
        <v>72143</v>
      </c>
      <c r="O3190">
        <f>-543.802536992123 -35.9283504508962 -647.845899118536</f>
        <v>-1227.5767865615553</v>
      </c>
      <c r="P3190">
        <f>-491.58213304983 -28.3035146618745 -352.524255361571</f>
        <v>-872.40990307327559</v>
      </c>
      <c r="Q3190" t="s">
        <v>72144</v>
      </c>
      <c r="R3190" t="s">
        <v>72145</v>
      </c>
      <c r="S3190" t="s">
        <v>72146</v>
      </c>
      <c r="T3190" t="s">
        <v>72147</v>
      </c>
      <c r="U3190" t="s">
        <v>72148</v>
      </c>
      <c r="V3190" t="s">
        <v>72149</v>
      </c>
      <c r="W3190" t="s">
        <v>72150</v>
      </c>
      <c r="X3190" t="s">
        <v>72151</v>
      </c>
      <c r="Y3190" t="s">
        <v>72152</v>
      </c>
    </row>
    <row r="3191" spans="1:25" x14ac:dyDescent="0.3">
      <c r="A3191">
        <v>159500</v>
      </c>
      <c r="B3191" t="s">
        <v>72153</v>
      </c>
      <c r="C3191" t="s">
        <v>72154</v>
      </c>
      <c r="D3191" t="s">
        <v>72155</v>
      </c>
      <c r="E3191" t="s">
        <v>72156</v>
      </c>
      <c r="F3191" t="s">
        <v>72157</v>
      </c>
      <c r="G3191" t="s">
        <v>72158</v>
      </c>
      <c r="H3191" t="s">
        <v>72159</v>
      </c>
      <c r="I3191" t="s">
        <v>72160</v>
      </c>
      <c r="J3191" t="s">
        <v>72161</v>
      </c>
      <c r="K3191" t="s">
        <v>72162</v>
      </c>
      <c r="L3191" t="s">
        <v>72163</v>
      </c>
      <c r="M3191" t="s">
        <v>72164</v>
      </c>
      <c r="N3191" t="s">
        <v>72165</v>
      </c>
      <c r="O3191">
        <f>-544.092070202854 -35.233378814987 -647.920314083102</f>
        <v>-1227.2457631009429</v>
      </c>
      <c r="P3191">
        <f>-491.633893610131 -27.8959620372289 -352.633561978075</f>
        <v>-872.16341762543493</v>
      </c>
      <c r="Q3191" t="s">
        <v>72166</v>
      </c>
      <c r="R3191" t="s">
        <v>72167</v>
      </c>
      <c r="S3191" t="s">
        <v>72168</v>
      </c>
      <c r="T3191" t="s">
        <v>72169</v>
      </c>
      <c r="U3191" t="s">
        <v>72170</v>
      </c>
      <c r="V3191" t="s">
        <v>72171</v>
      </c>
      <c r="W3191" t="s">
        <v>72172</v>
      </c>
      <c r="X3191" t="s">
        <v>72173</v>
      </c>
      <c r="Y3191" t="s">
        <v>72174</v>
      </c>
    </row>
    <row r="3192" spans="1:25" x14ac:dyDescent="0.3">
      <c r="A3192">
        <v>159550</v>
      </c>
      <c r="B3192" t="s">
        <v>72175</v>
      </c>
      <c r="C3192" t="s">
        <v>72176</v>
      </c>
      <c r="D3192" t="s">
        <v>72177</v>
      </c>
      <c r="E3192" t="s">
        <v>72178</v>
      </c>
      <c r="F3192" t="s">
        <v>72179</v>
      </c>
      <c r="G3192" t="s">
        <v>72180</v>
      </c>
      <c r="H3192" t="s">
        <v>72181</v>
      </c>
      <c r="I3192" t="s">
        <v>72182</v>
      </c>
      <c r="J3192" t="s">
        <v>72183</v>
      </c>
      <c r="K3192" t="s">
        <v>72184</v>
      </c>
      <c r="L3192" t="s">
        <v>72185</v>
      </c>
      <c r="M3192" t="s">
        <v>72186</v>
      </c>
      <c r="N3192" t="s">
        <v>72187</v>
      </c>
      <c r="O3192">
        <f>-545.014039403903 -34.8975281390913 -648.017256397825</f>
        <v>-1227.9288239408193</v>
      </c>
      <c r="P3192">
        <f>-492.534871188364 -27.8534644993888 -352.72688656116</f>
        <v>-873.1152222489128</v>
      </c>
      <c r="Q3192" t="s">
        <v>72188</v>
      </c>
      <c r="R3192" t="s">
        <v>72189</v>
      </c>
      <c r="S3192" t="s">
        <v>72190</v>
      </c>
      <c r="T3192" t="s">
        <v>72191</v>
      </c>
      <c r="U3192" t="s">
        <v>72192</v>
      </c>
      <c r="V3192" t="s">
        <v>72193</v>
      </c>
      <c r="W3192" t="s">
        <v>72194</v>
      </c>
      <c r="X3192" t="s">
        <v>72195</v>
      </c>
      <c r="Y3192" t="s">
        <v>72196</v>
      </c>
    </row>
    <row r="3193" spans="1:25" x14ac:dyDescent="0.3">
      <c r="A3193">
        <v>159600</v>
      </c>
      <c r="B3193" t="s">
        <v>72197</v>
      </c>
      <c r="C3193" t="s">
        <v>72198</v>
      </c>
      <c r="D3193" t="s">
        <v>72199</v>
      </c>
      <c r="E3193" t="s">
        <v>72200</v>
      </c>
      <c r="F3193" t="s">
        <v>72201</v>
      </c>
      <c r="G3193" t="s">
        <v>72202</v>
      </c>
      <c r="H3193" t="s">
        <v>72203</v>
      </c>
      <c r="I3193" t="s">
        <v>72204</v>
      </c>
      <c r="J3193" t="s">
        <v>72205</v>
      </c>
      <c r="K3193" t="s">
        <v>72206</v>
      </c>
      <c r="L3193" t="s">
        <v>72207</v>
      </c>
      <c r="M3193" t="s">
        <v>72208</v>
      </c>
      <c r="N3193" t="s">
        <v>72209</v>
      </c>
      <c r="O3193">
        <f>-545.600450023386 -34.6757302469071 -648.098092543276</f>
        <v>-1228.374272813569</v>
      </c>
      <c r="P3193">
        <f>-493.335577571401 -27.66622346345 -352.768967963791</f>
        <v>-873.7707689986421</v>
      </c>
      <c r="Q3193" t="s">
        <v>72210</v>
      </c>
      <c r="R3193" t="s">
        <v>72211</v>
      </c>
      <c r="S3193" t="s">
        <v>72212</v>
      </c>
      <c r="T3193" t="s">
        <v>72213</v>
      </c>
      <c r="U3193" t="s">
        <v>72214</v>
      </c>
      <c r="V3193" t="s">
        <v>72215</v>
      </c>
      <c r="W3193" t="s">
        <v>72216</v>
      </c>
      <c r="X3193" t="s">
        <v>72217</v>
      </c>
      <c r="Y3193" t="s">
        <v>72218</v>
      </c>
    </row>
    <row r="3194" spans="1:25" x14ac:dyDescent="0.3">
      <c r="A3194">
        <v>159650</v>
      </c>
      <c r="B3194" t="s">
        <v>72219</v>
      </c>
      <c r="C3194" t="s">
        <v>72220</v>
      </c>
      <c r="D3194" t="s">
        <v>72221</v>
      </c>
      <c r="E3194" t="s">
        <v>72222</v>
      </c>
      <c r="F3194" t="s">
        <v>72223</v>
      </c>
      <c r="G3194" t="s">
        <v>72224</v>
      </c>
      <c r="H3194" t="s">
        <v>72225</v>
      </c>
      <c r="I3194" t="s">
        <v>72226</v>
      </c>
      <c r="J3194" t="s">
        <v>72227</v>
      </c>
      <c r="K3194" t="s">
        <v>72228</v>
      </c>
      <c r="L3194" t="s">
        <v>72229</v>
      </c>
      <c r="M3194" t="s">
        <v>72230</v>
      </c>
      <c r="N3194" t="s">
        <v>72231</v>
      </c>
      <c r="O3194">
        <f>-547.268806031581 -33.9473740545163 -648.418499975263</f>
        <v>-1229.6346800613603</v>
      </c>
      <c r="P3194">
        <f>-495.203842086945 -27.5807796963936 -353.039570968369</f>
        <v>-875.82419275170764</v>
      </c>
      <c r="Q3194" t="s">
        <v>72232</v>
      </c>
      <c r="R3194" t="s">
        <v>72233</v>
      </c>
      <c r="S3194" t="s">
        <v>72234</v>
      </c>
      <c r="T3194" t="s">
        <v>72235</v>
      </c>
      <c r="U3194" t="s">
        <v>72236</v>
      </c>
      <c r="V3194" t="s">
        <v>72237</v>
      </c>
      <c r="W3194" t="s">
        <v>72238</v>
      </c>
      <c r="X3194" t="s">
        <v>72239</v>
      </c>
      <c r="Y3194" t="s">
        <v>72240</v>
      </c>
    </row>
    <row r="3195" spans="1:25" x14ac:dyDescent="0.3">
      <c r="A3195">
        <v>159700</v>
      </c>
      <c r="B3195" t="s">
        <v>72241</v>
      </c>
      <c r="C3195" t="s">
        <v>72242</v>
      </c>
      <c r="D3195" t="s">
        <v>72243</v>
      </c>
      <c r="E3195" t="s">
        <v>72244</v>
      </c>
      <c r="F3195" t="s">
        <v>72245</v>
      </c>
      <c r="G3195" t="s">
        <v>72246</v>
      </c>
      <c r="H3195" t="s">
        <v>72247</v>
      </c>
      <c r="I3195" t="s">
        <v>72248</v>
      </c>
      <c r="J3195" t="s">
        <v>72249</v>
      </c>
      <c r="K3195" t="s">
        <v>72250</v>
      </c>
      <c r="L3195" t="s">
        <v>72251</v>
      </c>
      <c r="M3195" t="s">
        <v>72252</v>
      </c>
      <c r="N3195" t="s">
        <v>72253</v>
      </c>
      <c r="O3195">
        <f>-548.278476115958 -33.6349559690509 -648.559945139127</f>
        <v>-1230.4733772241359</v>
      </c>
      <c r="P3195">
        <f>-496.377919849221 -27.3563545597219 -353.150153160498</f>
        <v>-876.88442756944085</v>
      </c>
      <c r="Q3195" t="s">
        <v>72254</v>
      </c>
      <c r="R3195" t="s">
        <v>72255</v>
      </c>
      <c r="S3195" t="s">
        <v>72256</v>
      </c>
      <c r="T3195" t="s">
        <v>72257</v>
      </c>
      <c r="U3195" t="s">
        <v>72258</v>
      </c>
      <c r="V3195" t="s">
        <v>72259</v>
      </c>
      <c r="W3195" t="s">
        <v>72260</v>
      </c>
      <c r="X3195" t="s">
        <v>72261</v>
      </c>
      <c r="Y3195" t="s">
        <v>72262</v>
      </c>
    </row>
    <row r="3196" spans="1:25" x14ac:dyDescent="0.3">
      <c r="A3196">
        <v>159750</v>
      </c>
      <c r="B3196" t="s">
        <v>72263</v>
      </c>
      <c r="C3196" t="s">
        <v>72264</v>
      </c>
      <c r="D3196" t="s">
        <v>72265</v>
      </c>
      <c r="E3196" t="s">
        <v>72266</v>
      </c>
      <c r="F3196" t="s">
        <v>72267</v>
      </c>
      <c r="G3196" t="s">
        <v>72268</v>
      </c>
      <c r="H3196" t="s">
        <v>72269</v>
      </c>
      <c r="I3196" t="s">
        <v>72270</v>
      </c>
      <c r="J3196" t="s">
        <v>72271</v>
      </c>
      <c r="K3196" t="s">
        <v>72272</v>
      </c>
      <c r="L3196" t="s">
        <v>72273</v>
      </c>
      <c r="M3196" t="s">
        <v>72274</v>
      </c>
      <c r="N3196" t="s">
        <v>72275</v>
      </c>
      <c r="O3196">
        <f>-550.561575385787 -32.9315387881511 -648.982399159098</f>
        <v>-1232.4755133330361</v>
      </c>
      <c r="P3196">
        <f>-498.361664030177 -27.3623334632907 -353.611200856061</f>
        <v>-879.33519834952858</v>
      </c>
      <c r="Q3196" t="s">
        <v>72276</v>
      </c>
      <c r="R3196" t="s">
        <v>72277</v>
      </c>
      <c r="S3196" t="s">
        <v>72278</v>
      </c>
      <c r="T3196" t="s">
        <v>72279</v>
      </c>
      <c r="U3196" t="s">
        <v>72280</v>
      </c>
      <c r="V3196" t="s">
        <v>72281</v>
      </c>
      <c r="W3196" t="s">
        <v>72282</v>
      </c>
      <c r="X3196" t="s">
        <v>72283</v>
      </c>
      <c r="Y3196" t="s">
        <v>72284</v>
      </c>
    </row>
    <row r="3197" spans="1:25" x14ac:dyDescent="0.3">
      <c r="A3197">
        <v>159800</v>
      </c>
      <c r="B3197" t="s">
        <v>72285</v>
      </c>
      <c r="C3197" t="s">
        <v>72286</v>
      </c>
      <c r="D3197" t="s">
        <v>72287</v>
      </c>
      <c r="E3197" t="s">
        <v>72288</v>
      </c>
      <c r="F3197" t="s">
        <v>72289</v>
      </c>
      <c r="G3197" t="s">
        <v>72290</v>
      </c>
      <c r="H3197" t="s">
        <v>72291</v>
      </c>
      <c r="I3197" t="s">
        <v>72292</v>
      </c>
      <c r="J3197" t="s">
        <v>72293</v>
      </c>
      <c r="K3197" t="s">
        <v>72294</v>
      </c>
      <c r="L3197" t="s">
        <v>72295</v>
      </c>
      <c r="M3197" t="s">
        <v>72296</v>
      </c>
      <c r="N3197" t="s">
        <v>72297</v>
      </c>
      <c r="O3197">
        <f>-551.544225829576 -32.5745868716101 -649.188798922142</f>
        <v>-1233.3076116233283</v>
      </c>
      <c r="P3197">
        <f>-499.28145765825 -27.2874782532379 -353.823540149582</f>
        <v>-880.39247606106983</v>
      </c>
      <c r="Q3197" t="s">
        <v>72298</v>
      </c>
      <c r="R3197" t="s">
        <v>72299</v>
      </c>
      <c r="S3197" t="s">
        <v>72300</v>
      </c>
      <c r="T3197" t="s">
        <v>72301</v>
      </c>
      <c r="U3197" t="s">
        <v>72302</v>
      </c>
      <c r="V3197" t="s">
        <v>72303</v>
      </c>
      <c r="W3197" t="s">
        <v>72304</v>
      </c>
      <c r="X3197" t="s">
        <v>72305</v>
      </c>
      <c r="Y3197" t="s">
        <v>72306</v>
      </c>
    </row>
    <row r="3198" spans="1:25" x14ac:dyDescent="0.3">
      <c r="A3198">
        <v>159850</v>
      </c>
      <c r="B3198" t="s">
        <v>72307</v>
      </c>
      <c r="C3198" t="s">
        <v>72308</v>
      </c>
      <c r="D3198" t="s">
        <v>72309</v>
      </c>
      <c r="E3198" t="s">
        <v>72310</v>
      </c>
      <c r="F3198" t="s">
        <v>72311</v>
      </c>
      <c r="G3198" t="s">
        <v>72312</v>
      </c>
      <c r="H3198" t="s">
        <v>72313</v>
      </c>
      <c r="I3198" t="s">
        <v>72314</v>
      </c>
      <c r="J3198" t="s">
        <v>72315</v>
      </c>
      <c r="K3198" t="s">
        <v>72316</v>
      </c>
      <c r="L3198" t="s">
        <v>72317</v>
      </c>
      <c r="M3198" t="s">
        <v>72318</v>
      </c>
      <c r="N3198" t="s">
        <v>72319</v>
      </c>
      <c r="O3198">
        <f>-553.323388190929 -32.3983409627203 -649.438340927204</f>
        <v>-1235.1600700808533</v>
      </c>
      <c r="P3198">
        <f>-500.84321335221 -27.9949777022143 -354.097225229139</f>
        <v>-882.93541628356331</v>
      </c>
      <c r="Q3198" t="s">
        <v>72320</v>
      </c>
      <c r="R3198" t="s">
        <v>72321</v>
      </c>
      <c r="S3198" t="s">
        <v>72322</v>
      </c>
      <c r="T3198" t="s">
        <v>72323</v>
      </c>
      <c r="U3198" t="s">
        <v>72324</v>
      </c>
      <c r="V3198" t="s">
        <v>72325</v>
      </c>
      <c r="W3198" t="s">
        <v>72326</v>
      </c>
      <c r="X3198" t="s">
        <v>72327</v>
      </c>
      <c r="Y3198" t="s">
        <v>72328</v>
      </c>
    </row>
    <row r="3199" spans="1:25" x14ac:dyDescent="0.3">
      <c r="A3199">
        <v>159900</v>
      </c>
      <c r="B3199" t="s">
        <v>72329</v>
      </c>
      <c r="C3199" t="s">
        <v>72330</v>
      </c>
      <c r="D3199" t="s">
        <v>72331</v>
      </c>
      <c r="E3199" t="s">
        <v>72332</v>
      </c>
      <c r="F3199" t="s">
        <v>72333</v>
      </c>
      <c r="G3199" t="s">
        <v>72334</v>
      </c>
      <c r="H3199" t="s">
        <v>72335</v>
      </c>
      <c r="I3199" t="s">
        <v>72336</v>
      </c>
      <c r="J3199" t="s">
        <v>72337</v>
      </c>
      <c r="K3199" t="s">
        <v>72338</v>
      </c>
      <c r="L3199" t="s">
        <v>72339</v>
      </c>
      <c r="M3199" t="s">
        <v>72340</v>
      </c>
      <c r="N3199" t="s">
        <v>72341</v>
      </c>
      <c r="O3199">
        <f>-554.018319649252 -32.3720445594374 -649.542501745186</f>
        <v>-1235.9328659538755</v>
      </c>
      <c r="P3199">
        <f>-501.378564035221 -28.6183146897529 -354.220793231536</f>
        <v>-884.21767195651</v>
      </c>
      <c r="Q3199" t="s">
        <v>72342</v>
      </c>
      <c r="R3199" t="s">
        <v>72343</v>
      </c>
      <c r="S3199" t="s">
        <v>72344</v>
      </c>
      <c r="T3199" t="s">
        <v>72345</v>
      </c>
      <c r="U3199" t="s">
        <v>72346</v>
      </c>
      <c r="V3199" t="s">
        <v>72347</v>
      </c>
      <c r="W3199" t="s">
        <v>72348</v>
      </c>
      <c r="X3199" t="s">
        <v>72349</v>
      </c>
      <c r="Y3199" t="s">
        <v>72350</v>
      </c>
    </row>
    <row r="3200" spans="1:25" x14ac:dyDescent="0.3">
      <c r="A3200">
        <v>159950</v>
      </c>
      <c r="B3200" t="s">
        <v>72351</v>
      </c>
      <c r="C3200" t="s">
        <v>72352</v>
      </c>
      <c r="D3200" t="s">
        <v>72353</v>
      </c>
      <c r="E3200" t="s">
        <v>72354</v>
      </c>
      <c r="F3200" t="s">
        <v>72355</v>
      </c>
      <c r="G3200" t="s">
        <v>72356</v>
      </c>
      <c r="H3200" t="s">
        <v>72357</v>
      </c>
      <c r="I3200" t="s">
        <v>72358</v>
      </c>
      <c r="J3200" t="s">
        <v>72359</v>
      </c>
      <c r="K3200" t="s">
        <v>72360</v>
      </c>
      <c r="L3200" t="s">
        <v>72361</v>
      </c>
      <c r="M3200" t="s">
        <v>72362</v>
      </c>
      <c r="N3200" t="s">
        <v>72363</v>
      </c>
      <c r="O3200">
        <f>-555.74866827827 -32.1665247920807 -649.73557274393</f>
        <v>-1237.6507658142807</v>
      </c>
      <c r="P3200">
        <f>-502.738806007731 -29.2487982212488 -354.470410915595</f>
        <v>-886.4580151445748</v>
      </c>
      <c r="Q3200" t="s">
        <v>72364</v>
      </c>
      <c r="R3200" t="s">
        <v>72365</v>
      </c>
      <c r="S3200" t="s">
        <v>72366</v>
      </c>
      <c r="T3200" t="s">
        <v>72367</v>
      </c>
      <c r="U3200" t="s">
        <v>72368</v>
      </c>
      <c r="V3200" t="s">
        <v>72369</v>
      </c>
      <c r="W3200" t="s">
        <v>72370</v>
      </c>
      <c r="X3200" t="s">
        <v>72371</v>
      </c>
      <c r="Y3200" t="s">
        <v>72372</v>
      </c>
    </row>
    <row r="3201" spans="1:25" x14ac:dyDescent="0.3">
      <c r="A3201">
        <v>160000</v>
      </c>
      <c r="B3201" t="s">
        <v>72373</v>
      </c>
      <c r="C3201" t="s">
        <v>72374</v>
      </c>
      <c r="D3201" t="s">
        <v>72375</v>
      </c>
      <c r="E3201" t="s">
        <v>72376</v>
      </c>
      <c r="F3201" t="s">
        <v>72377</v>
      </c>
      <c r="G3201" t="s">
        <v>72378</v>
      </c>
      <c r="H3201" t="s">
        <v>72379</v>
      </c>
      <c r="I3201" t="s">
        <v>72380</v>
      </c>
      <c r="J3201" t="s">
        <v>72381</v>
      </c>
      <c r="K3201" t="s">
        <v>72382</v>
      </c>
      <c r="L3201" t="s">
        <v>72383</v>
      </c>
      <c r="M3201" t="s">
        <v>72384</v>
      </c>
      <c r="N3201" t="s">
        <v>72385</v>
      </c>
      <c r="O3201">
        <f>-556.557471582617 -32.0186915791928 -649.872199216727</f>
        <v>-1238.4483623785368</v>
      </c>
      <c r="P3201">
        <f>-503.342650381946 -29.498866273359 -354.640406773953</f>
        <v>-887.4819234292579</v>
      </c>
      <c r="Q3201" t="s">
        <v>72386</v>
      </c>
      <c r="R3201" t="s">
        <v>72387</v>
      </c>
      <c r="S3201" t="s">
        <v>72388</v>
      </c>
      <c r="T3201" t="s">
        <v>72389</v>
      </c>
      <c r="U3201" t="s">
        <v>72390</v>
      </c>
      <c r="V3201" t="s">
        <v>72391</v>
      </c>
      <c r="W3201" t="s">
        <v>72392</v>
      </c>
      <c r="X3201" t="s">
        <v>72393</v>
      </c>
      <c r="Y3201" t="s">
        <v>72394</v>
      </c>
    </row>
    <row r="3202" spans="1:25" x14ac:dyDescent="0.3">
      <c r="A3202">
        <v>160050</v>
      </c>
      <c r="B3202" t="s">
        <v>72395</v>
      </c>
      <c r="C3202" t="s">
        <v>72396</v>
      </c>
      <c r="D3202" t="s">
        <v>72397</v>
      </c>
      <c r="E3202" t="s">
        <v>72398</v>
      </c>
      <c r="F3202" t="s">
        <v>72399</v>
      </c>
      <c r="G3202" t="s">
        <v>72400</v>
      </c>
      <c r="H3202" t="s">
        <v>72401</v>
      </c>
      <c r="I3202" t="s">
        <v>72402</v>
      </c>
      <c r="J3202" t="s">
        <v>72403</v>
      </c>
      <c r="K3202" t="s">
        <v>72404</v>
      </c>
      <c r="L3202" t="s">
        <v>72405</v>
      </c>
      <c r="M3202" t="s">
        <v>72406</v>
      </c>
      <c r="N3202" t="s">
        <v>72407</v>
      </c>
      <c r="O3202">
        <f>-557.915758524923 -31.8417541195738 -650.044706483971</f>
        <v>-1239.8022191284679</v>
      </c>
      <c r="P3202">
        <f>-504.594379095505 -29.8311007791149 -354.828154945385</f>
        <v>-889.25363482000489</v>
      </c>
      <c r="Q3202" t="s">
        <v>72408</v>
      </c>
      <c r="R3202" t="s">
        <v>72409</v>
      </c>
      <c r="S3202" t="s">
        <v>72410</v>
      </c>
      <c r="T3202" t="s">
        <v>72411</v>
      </c>
      <c r="U3202" t="s">
        <v>72412</v>
      </c>
      <c r="V3202" t="s">
        <v>72413</v>
      </c>
      <c r="W3202" t="s">
        <v>72414</v>
      </c>
      <c r="X3202" t="s">
        <v>72415</v>
      </c>
      <c r="Y3202" t="s">
        <v>72416</v>
      </c>
    </row>
    <row r="3203" spans="1:25" x14ac:dyDescent="0.3">
      <c r="A3203">
        <v>160100</v>
      </c>
      <c r="B3203" t="s">
        <v>72417</v>
      </c>
      <c r="C3203" t="s">
        <v>72418</v>
      </c>
      <c r="D3203" t="s">
        <v>72419</v>
      </c>
      <c r="E3203" t="s">
        <v>72420</v>
      </c>
      <c r="F3203" t="s">
        <v>72421</v>
      </c>
      <c r="G3203" t="s">
        <v>72422</v>
      </c>
      <c r="H3203" t="s">
        <v>72423</v>
      </c>
      <c r="I3203" t="s">
        <v>72424</v>
      </c>
      <c r="J3203" t="s">
        <v>72425</v>
      </c>
      <c r="K3203" t="s">
        <v>72426</v>
      </c>
      <c r="L3203" t="s">
        <v>72427</v>
      </c>
      <c r="M3203" t="s">
        <v>72428</v>
      </c>
      <c r="N3203" t="s">
        <v>72429</v>
      </c>
      <c r="O3203">
        <f>-558.485533451017 -31.8093131424271 -650.055156932207</f>
        <v>-1240.3500035256511</v>
      </c>
      <c r="P3203">
        <f>-505.103767772002 -30.1156804978707 -354.84763800297</f>
        <v>-890.06708627284274</v>
      </c>
      <c r="Q3203" t="s">
        <v>72430</v>
      </c>
      <c r="R3203" t="s">
        <v>72431</v>
      </c>
      <c r="S3203" t="s">
        <v>72432</v>
      </c>
      <c r="T3203" t="s">
        <v>72433</v>
      </c>
      <c r="U3203" t="s">
        <v>72434</v>
      </c>
      <c r="V3203" t="s">
        <v>72435</v>
      </c>
      <c r="W3203" t="s">
        <v>72436</v>
      </c>
      <c r="X3203" t="s">
        <v>72437</v>
      </c>
      <c r="Y3203" t="s">
        <v>72438</v>
      </c>
    </row>
    <row r="3204" spans="1:25" x14ac:dyDescent="0.3">
      <c r="A3204">
        <v>160150</v>
      </c>
      <c r="B3204" t="s">
        <v>72439</v>
      </c>
      <c r="C3204" t="s">
        <v>72440</v>
      </c>
      <c r="D3204" t="s">
        <v>72441</v>
      </c>
      <c r="E3204" t="s">
        <v>72442</v>
      </c>
      <c r="F3204" t="s">
        <v>72443</v>
      </c>
      <c r="G3204" t="s">
        <v>72444</v>
      </c>
      <c r="H3204" t="s">
        <v>72445</v>
      </c>
      <c r="I3204" t="s">
        <v>72446</v>
      </c>
      <c r="J3204" t="s">
        <v>72447</v>
      </c>
      <c r="K3204" t="s">
        <v>72448</v>
      </c>
      <c r="L3204" t="s">
        <v>72449</v>
      </c>
      <c r="M3204" t="s">
        <v>72450</v>
      </c>
      <c r="N3204" t="s">
        <v>72451</v>
      </c>
      <c r="O3204">
        <f>-559.238587982213 -31.9989108035791 -649.925370285472</f>
        <v>-1241.1628690712641</v>
      </c>
      <c r="P3204">
        <f>-505.940734677683 -30.4511203809302 -354.701828788942</f>
        <v>-891.09368384755521</v>
      </c>
      <c r="Q3204" t="s">
        <v>72452</v>
      </c>
      <c r="R3204" t="s">
        <v>72453</v>
      </c>
      <c r="S3204" t="s">
        <v>72454</v>
      </c>
      <c r="T3204" t="s">
        <v>72455</v>
      </c>
      <c r="U3204" t="s">
        <v>72456</v>
      </c>
      <c r="V3204" t="s">
        <v>72457</v>
      </c>
      <c r="W3204" t="s">
        <v>72458</v>
      </c>
      <c r="X3204" t="s">
        <v>72459</v>
      </c>
      <c r="Y3204" t="s">
        <v>72460</v>
      </c>
    </row>
    <row r="3205" spans="1:25" x14ac:dyDescent="0.3">
      <c r="A3205">
        <v>160200</v>
      </c>
      <c r="B3205" t="s">
        <v>72461</v>
      </c>
      <c r="C3205" t="s">
        <v>72462</v>
      </c>
      <c r="D3205" t="s">
        <v>72463</v>
      </c>
      <c r="E3205" t="s">
        <v>72464</v>
      </c>
      <c r="F3205" t="s">
        <v>72465</v>
      </c>
      <c r="G3205" t="s">
        <v>72466</v>
      </c>
      <c r="H3205" t="s">
        <v>72467</v>
      </c>
      <c r="I3205" t="s">
        <v>72468</v>
      </c>
      <c r="J3205" t="s">
        <v>72469</v>
      </c>
      <c r="K3205" t="s">
        <v>72470</v>
      </c>
      <c r="L3205" t="s">
        <v>72471</v>
      </c>
      <c r="M3205" t="s">
        <v>72472</v>
      </c>
      <c r="N3205" t="s">
        <v>72473</v>
      </c>
      <c r="O3205">
        <f>-559.410195015594 -32.2359365453681 -649.79641585743</f>
        <v>-1241.4425474183922</v>
      </c>
      <c r="P3205">
        <f>-506.166175243109 -30.5285022574608 -354.564138601014</f>
        <v>-891.25881610158376</v>
      </c>
      <c r="Q3205" t="s">
        <v>72474</v>
      </c>
      <c r="R3205" t="s">
        <v>72475</v>
      </c>
      <c r="S3205" t="s">
        <v>72476</v>
      </c>
      <c r="T3205" t="s">
        <v>72477</v>
      </c>
      <c r="U3205" t="s">
        <v>72478</v>
      </c>
      <c r="V3205" t="s">
        <v>72479</v>
      </c>
      <c r="W3205" t="s">
        <v>72480</v>
      </c>
      <c r="X3205" t="s">
        <v>72481</v>
      </c>
      <c r="Y3205" t="s">
        <v>72482</v>
      </c>
    </row>
    <row r="3206" spans="1:25" x14ac:dyDescent="0.3">
      <c r="A3206">
        <v>160250</v>
      </c>
      <c r="B3206" t="s">
        <v>72483</v>
      </c>
      <c r="C3206" t="s">
        <v>72484</v>
      </c>
      <c r="D3206" t="s">
        <v>72485</v>
      </c>
      <c r="E3206" t="s">
        <v>72486</v>
      </c>
      <c r="F3206" t="s">
        <v>72487</v>
      </c>
      <c r="G3206" t="s">
        <v>72488</v>
      </c>
      <c r="H3206" t="s">
        <v>72489</v>
      </c>
      <c r="I3206" t="s">
        <v>72490</v>
      </c>
      <c r="J3206" t="s">
        <v>72491</v>
      </c>
      <c r="K3206" t="s">
        <v>72492</v>
      </c>
      <c r="L3206" t="s">
        <v>72493</v>
      </c>
      <c r="M3206" t="s">
        <v>72494</v>
      </c>
      <c r="N3206" t="s">
        <v>72495</v>
      </c>
      <c r="O3206">
        <f>-559.987494747528 -32.4502466623703 -649.58639605981</f>
        <v>-1242.0241374697084</v>
      </c>
      <c r="P3206">
        <f>-506.660520232722 -30.633759555637 -354.369698522747</f>
        <v>-891.66397831110589</v>
      </c>
      <c r="Q3206" t="s">
        <v>72496</v>
      </c>
      <c r="R3206" t="s">
        <v>72497</v>
      </c>
      <c r="S3206" t="s">
        <v>72498</v>
      </c>
      <c r="T3206" t="s">
        <v>72499</v>
      </c>
      <c r="U3206" t="s">
        <v>72500</v>
      </c>
      <c r="V3206" t="s">
        <v>72501</v>
      </c>
      <c r="W3206" t="s">
        <v>72502</v>
      </c>
      <c r="X3206" t="s">
        <v>72503</v>
      </c>
      <c r="Y3206" t="s">
        <v>72504</v>
      </c>
    </row>
    <row r="3207" spans="1:25" x14ac:dyDescent="0.3">
      <c r="A3207">
        <v>160300</v>
      </c>
      <c r="B3207" t="s">
        <v>72505</v>
      </c>
      <c r="C3207" t="s">
        <v>72506</v>
      </c>
      <c r="D3207" t="s">
        <v>72507</v>
      </c>
      <c r="E3207" t="s">
        <v>72508</v>
      </c>
      <c r="F3207" t="s">
        <v>72509</v>
      </c>
      <c r="G3207" t="s">
        <v>72510</v>
      </c>
      <c r="H3207" t="s">
        <v>72511</v>
      </c>
      <c r="I3207" t="s">
        <v>72512</v>
      </c>
      <c r="J3207" t="s">
        <v>72513</v>
      </c>
      <c r="K3207" t="s">
        <v>72514</v>
      </c>
      <c r="L3207" t="s">
        <v>72515</v>
      </c>
      <c r="M3207" t="s">
        <v>72516</v>
      </c>
      <c r="N3207" t="s">
        <v>72517</v>
      </c>
      <c r="O3207">
        <f>-560.095274921265 -32.5636019563913 -649.524636816631</f>
        <v>-1242.1835136942873</v>
      </c>
      <c r="P3207">
        <f>-506.829193312847 -30.5862472608676 -354.298009272166</f>
        <v>-891.71344984588063</v>
      </c>
      <c r="Q3207" t="s">
        <v>72518</v>
      </c>
      <c r="R3207" t="s">
        <v>72519</v>
      </c>
      <c r="S3207" t="s">
        <v>72520</v>
      </c>
      <c r="T3207" t="s">
        <v>72521</v>
      </c>
      <c r="U3207" t="s">
        <v>72522</v>
      </c>
      <c r="V3207" t="s">
        <v>72523</v>
      </c>
      <c r="W3207" t="s">
        <v>72524</v>
      </c>
      <c r="X3207" t="s">
        <v>72525</v>
      </c>
      <c r="Y3207" t="s">
        <v>72526</v>
      </c>
    </row>
    <row r="3208" spans="1:25" x14ac:dyDescent="0.3">
      <c r="A3208">
        <v>160350</v>
      </c>
      <c r="B3208" t="s">
        <v>72527</v>
      </c>
      <c r="C3208" t="s">
        <v>72528</v>
      </c>
      <c r="D3208" t="s">
        <v>72529</v>
      </c>
      <c r="E3208" t="s">
        <v>72530</v>
      </c>
      <c r="F3208" t="s">
        <v>72531</v>
      </c>
      <c r="G3208" t="s">
        <v>72532</v>
      </c>
      <c r="H3208" t="s">
        <v>72533</v>
      </c>
      <c r="I3208" t="s">
        <v>72534</v>
      </c>
      <c r="J3208" t="s">
        <v>72535</v>
      </c>
      <c r="K3208" t="s">
        <v>72536</v>
      </c>
      <c r="L3208" t="s">
        <v>72537</v>
      </c>
      <c r="M3208" t="s">
        <v>72538</v>
      </c>
      <c r="N3208" t="s">
        <v>72539</v>
      </c>
      <c r="O3208">
        <f>-559.987855953039 -32.5919535783735 -649.509126639783</f>
        <v>-1242.0889361711954</v>
      </c>
      <c r="P3208">
        <f>-506.767298155193 -30.6378398211236 -354.274109778838</f>
        <v>-891.67924775515462</v>
      </c>
      <c r="Q3208" t="s">
        <v>72540</v>
      </c>
      <c r="R3208" t="s">
        <v>72541</v>
      </c>
      <c r="S3208" t="s">
        <v>72542</v>
      </c>
      <c r="T3208" t="s">
        <v>72543</v>
      </c>
      <c r="U3208" t="s">
        <v>72544</v>
      </c>
      <c r="V3208" t="s">
        <v>72545</v>
      </c>
      <c r="W3208" t="s">
        <v>72546</v>
      </c>
      <c r="X3208" t="s">
        <v>72547</v>
      </c>
      <c r="Y3208" t="s">
        <v>72548</v>
      </c>
    </row>
    <row r="3209" spans="1:25" x14ac:dyDescent="0.3">
      <c r="A3209">
        <v>160400</v>
      </c>
      <c r="B3209" t="s">
        <v>72549</v>
      </c>
      <c r="C3209" t="s">
        <v>72550</v>
      </c>
      <c r="D3209" t="s">
        <v>72551</v>
      </c>
      <c r="E3209" t="s">
        <v>72552</v>
      </c>
      <c r="F3209" t="s">
        <v>72553</v>
      </c>
      <c r="G3209" t="s">
        <v>72554</v>
      </c>
      <c r="H3209" t="s">
        <v>72555</v>
      </c>
      <c r="I3209" t="s">
        <v>72556</v>
      </c>
      <c r="J3209" t="s">
        <v>72557</v>
      </c>
      <c r="K3209" t="s">
        <v>72558</v>
      </c>
      <c r="L3209" t="s">
        <v>72559</v>
      </c>
      <c r="M3209" t="s">
        <v>72560</v>
      </c>
      <c r="N3209" t="s">
        <v>72561</v>
      </c>
      <c r="O3209">
        <f>-559.592117859388 -32.8167458076443 -649.410191977545</f>
        <v>-1241.8190556445775</v>
      </c>
      <c r="P3209">
        <f>-506.391960682104 -30.8052427315943 -354.171831290058</f>
        <v>-891.36903470375626</v>
      </c>
      <c r="Q3209" t="s">
        <v>72562</v>
      </c>
      <c r="R3209" t="s">
        <v>72563</v>
      </c>
      <c r="S3209" t="s">
        <v>72564</v>
      </c>
      <c r="T3209" t="s">
        <v>72565</v>
      </c>
      <c r="U3209" t="s">
        <v>72566</v>
      </c>
      <c r="V3209" t="s">
        <v>72567</v>
      </c>
      <c r="W3209" t="s">
        <v>72568</v>
      </c>
      <c r="X3209" t="s">
        <v>72569</v>
      </c>
      <c r="Y3209" t="s">
        <v>72570</v>
      </c>
    </row>
    <row r="3210" spans="1:25" x14ac:dyDescent="0.3">
      <c r="A3210">
        <v>160450</v>
      </c>
      <c r="B3210" t="s">
        <v>72571</v>
      </c>
      <c r="C3210" t="s">
        <v>72572</v>
      </c>
      <c r="D3210" t="s">
        <v>72573</v>
      </c>
      <c r="E3210" t="s">
        <v>72574</v>
      </c>
      <c r="F3210" t="s">
        <v>72575</v>
      </c>
      <c r="G3210" t="s">
        <v>72576</v>
      </c>
      <c r="H3210" t="s">
        <v>72577</v>
      </c>
      <c r="I3210" t="s">
        <v>72578</v>
      </c>
      <c r="J3210" t="s">
        <v>72579</v>
      </c>
      <c r="K3210" t="s">
        <v>72580</v>
      </c>
      <c r="L3210" t="s">
        <v>72581</v>
      </c>
      <c r="M3210" t="s">
        <v>72582</v>
      </c>
      <c r="N3210" t="s">
        <v>72583</v>
      </c>
      <c r="O3210">
        <f>-558.931132172868 -33.2723043532253 -649.172062433651</f>
        <v>-1241.3754989597444</v>
      </c>
      <c r="P3210">
        <f>-505.70206660456 -30.9134517463435 -353.941480909527</f>
        <v>-890.55699926043053</v>
      </c>
      <c r="Q3210" t="s">
        <v>72584</v>
      </c>
      <c r="R3210" t="s">
        <v>72585</v>
      </c>
      <c r="S3210" t="s">
        <v>72586</v>
      </c>
      <c r="T3210" t="s">
        <v>72587</v>
      </c>
      <c r="U3210" t="s">
        <v>72588</v>
      </c>
      <c r="V3210" t="s">
        <v>72589</v>
      </c>
      <c r="W3210" t="s">
        <v>72590</v>
      </c>
      <c r="X3210" t="s">
        <v>72591</v>
      </c>
      <c r="Y3210" t="s">
        <v>72592</v>
      </c>
    </row>
    <row r="3211" spans="1:25" x14ac:dyDescent="0.3">
      <c r="A3211">
        <v>160500</v>
      </c>
      <c r="B3211" t="s">
        <v>72593</v>
      </c>
      <c r="C3211" t="s">
        <v>72594</v>
      </c>
      <c r="D3211" t="s">
        <v>72595</v>
      </c>
      <c r="E3211" t="s">
        <v>72596</v>
      </c>
      <c r="F3211" t="s">
        <v>72597</v>
      </c>
      <c r="G3211" t="s">
        <v>72598</v>
      </c>
      <c r="H3211" t="s">
        <v>72599</v>
      </c>
      <c r="I3211" t="s">
        <v>72600</v>
      </c>
      <c r="J3211" t="s">
        <v>72601</v>
      </c>
      <c r="K3211" t="s">
        <v>72602</v>
      </c>
      <c r="L3211" t="s">
        <v>72603</v>
      </c>
      <c r="M3211" t="s">
        <v>72604</v>
      </c>
      <c r="N3211" t="s">
        <v>72605</v>
      </c>
      <c r="O3211">
        <f>-558.617118254518 -33.4089529579817 -649.047376769029</f>
        <v>-1241.0734479815287</v>
      </c>
      <c r="P3211">
        <f>-505.452608135682 -30.6925628600252 -353.808239514307</f>
        <v>-889.95341051001424</v>
      </c>
      <c r="Q3211" t="s">
        <v>72606</v>
      </c>
      <c r="R3211" t="s">
        <v>72607</v>
      </c>
      <c r="S3211" t="s">
        <v>72608</v>
      </c>
      <c r="T3211" t="s">
        <v>72609</v>
      </c>
      <c r="U3211" t="s">
        <v>72610</v>
      </c>
      <c r="V3211" t="s">
        <v>72611</v>
      </c>
      <c r="W3211" t="s">
        <v>72612</v>
      </c>
      <c r="X3211" t="s">
        <v>72613</v>
      </c>
      <c r="Y3211" t="s">
        <v>72614</v>
      </c>
    </row>
    <row r="3212" spans="1:25" x14ac:dyDescent="0.3">
      <c r="A3212">
        <v>160550</v>
      </c>
      <c r="B3212" t="s">
        <v>72615</v>
      </c>
      <c r="C3212" t="s">
        <v>72616</v>
      </c>
      <c r="D3212" t="s">
        <v>72617</v>
      </c>
      <c r="E3212" t="s">
        <v>72618</v>
      </c>
      <c r="F3212" t="s">
        <v>72619</v>
      </c>
      <c r="G3212" t="s">
        <v>72620</v>
      </c>
      <c r="H3212" t="s">
        <v>72621</v>
      </c>
      <c r="I3212" t="s">
        <v>72622</v>
      </c>
      <c r="J3212" t="s">
        <v>72623</v>
      </c>
      <c r="K3212" t="s">
        <v>72624</v>
      </c>
      <c r="L3212" t="s">
        <v>72625</v>
      </c>
      <c r="M3212" t="s">
        <v>72626</v>
      </c>
      <c r="N3212" t="s">
        <v>72627</v>
      </c>
      <c r="O3212">
        <f>-557.771299823025 -33.4890843927735 -648.877897366788</f>
        <v>-1240.1382815825864</v>
      </c>
      <c r="P3212">
        <f>-504.783387215791 -30.3622021262661 -353.611087638231</f>
        <v>-888.75667698028815</v>
      </c>
      <c r="Q3212" t="s">
        <v>72628</v>
      </c>
      <c r="R3212" t="s">
        <v>72629</v>
      </c>
      <c r="S3212" t="s">
        <v>72630</v>
      </c>
      <c r="T3212" t="s">
        <v>72631</v>
      </c>
      <c r="U3212" t="s">
        <v>72632</v>
      </c>
      <c r="V3212" t="s">
        <v>72633</v>
      </c>
      <c r="W3212" t="s">
        <v>72634</v>
      </c>
      <c r="X3212" t="s">
        <v>72635</v>
      </c>
      <c r="Y3212" t="s">
        <v>72636</v>
      </c>
    </row>
    <row r="3213" spans="1:25" x14ac:dyDescent="0.3">
      <c r="A3213">
        <v>160600</v>
      </c>
      <c r="B3213" t="s">
        <v>72637</v>
      </c>
      <c r="C3213" t="s">
        <v>72638</v>
      </c>
      <c r="D3213" t="s">
        <v>72639</v>
      </c>
      <c r="E3213" t="s">
        <v>72640</v>
      </c>
      <c r="F3213" t="s">
        <v>72641</v>
      </c>
      <c r="G3213" t="s">
        <v>72642</v>
      </c>
      <c r="H3213" t="s">
        <v>72643</v>
      </c>
      <c r="I3213" t="s">
        <v>72644</v>
      </c>
      <c r="J3213" t="s">
        <v>72645</v>
      </c>
      <c r="K3213" t="s">
        <v>72646</v>
      </c>
      <c r="L3213" t="s">
        <v>72647</v>
      </c>
      <c r="M3213" t="s">
        <v>72648</v>
      </c>
      <c r="N3213" t="s">
        <v>72649</v>
      </c>
      <c r="O3213">
        <f>-557.181113534594 -33.5173429622741 -648.756099940034</f>
        <v>-1239.4545564369023</v>
      </c>
      <c r="P3213">
        <f>-504.423551921873 -30.2112309017184 -353.450061854447</f>
        <v>-888.08484467803839</v>
      </c>
      <c r="Q3213" t="s">
        <v>72650</v>
      </c>
      <c r="R3213" t="s">
        <v>72651</v>
      </c>
      <c r="S3213" t="s">
        <v>72652</v>
      </c>
      <c r="T3213" t="s">
        <v>72653</v>
      </c>
      <c r="U3213" t="s">
        <v>72654</v>
      </c>
      <c r="V3213" t="s">
        <v>72655</v>
      </c>
      <c r="W3213" t="s">
        <v>72656</v>
      </c>
      <c r="X3213" t="s">
        <v>72657</v>
      </c>
      <c r="Y3213" t="s">
        <v>72658</v>
      </c>
    </row>
    <row r="3214" spans="1:25" x14ac:dyDescent="0.3">
      <c r="A3214">
        <v>160650</v>
      </c>
      <c r="B3214" t="s">
        <v>72659</v>
      </c>
      <c r="C3214" t="s">
        <v>72660</v>
      </c>
      <c r="D3214" t="s">
        <v>72661</v>
      </c>
      <c r="E3214" t="s">
        <v>72662</v>
      </c>
      <c r="F3214" t="s">
        <v>72663</v>
      </c>
      <c r="G3214" t="s">
        <v>72664</v>
      </c>
      <c r="H3214" t="s">
        <v>72665</v>
      </c>
      <c r="I3214" t="s">
        <v>72666</v>
      </c>
      <c r="J3214" t="s">
        <v>72667</v>
      </c>
      <c r="K3214" t="s">
        <v>72668</v>
      </c>
      <c r="L3214" t="s">
        <v>72669</v>
      </c>
      <c r="M3214" t="s">
        <v>72670</v>
      </c>
      <c r="N3214" t="s">
        <v>72671</v>
      </c>
      <c r="O3214">
        <f>-556.198073274383 -33.79890025751 -648.425707753556</f>
        <v>-1238.422681285449</v>
      </c>
      <c r="P3214">
        <f>-503.844168367834 -30.1400325476366 -353.051986236347</f>
        <v>-887.03618715181756</v>
      </c>
      <c r="Q3214" t="s">
        <v>72672</v>
      </c>
      <c r="R3214" t="s">
        <v>72673</v>
      </c>
      <c r="S3214" t="s">
        <v>72674</v>
      </c>
      <c r="T3214" t="s">
        <v>72675</v>
      </c>
      <c r="U3214" t="s">
        <v>72676</v>
      </c>
      <c r="V3214" t="s">
        <v>72677</v>
      </c>
      <c r="W3214" t="s">
        <v>72678</v>
      </c>
      <c r="X3214" t="s">
        <v>72679</v>
      </c>
      <c r="Y3214" t="s">
        <v>72680</v>
      </c>
    </row>
    <row r="3215" spans="1:25" x14ac:dyDescent="0.3">
      <c r="A3215">
        <v>160700</v>
      </c>
      <c r="B3215" t="s">
        <v>72681</v>
      </c>
      <c r="C3215" t="s">
        <v>72682</v>
      </c>
      <c r="D3215" t="s">
        <v>72683</v>
      </c>
      <c r="E3215" t="s">
        <v>72684</v>
      </c>
      <c r="F3215" t="s">
        <v>72685</v>
      </c>
      <c r="G3215" t="s">
        <v>72686</v>
      </c>
      <c r="H3215" t="s">
        <v>72687</v>
      </c>
      <c r="I3215" t="s">
        <v>72688</v>
      </c>
      <c r="J3215" t="s">
        <v>72689</v>
      </c>
      <c r="K3215" t="s">
        <v>72690</v>
      </c>
      <c r="L3215" t="s">
        <v>72691</v>
      </c>
      <c r="M3215" t="s">
        <v>72692</v>
      </c>
      <c r="N3215" t="s">
        <v>72693</v>
      </c>
      <c r="O3215">
        <f>-555.84849300877 -33.9671567051835 -648.203015233937</f>
        <v>-1238.0186649478906</v>
      </c>
      <c r="P3215">
        <f>-503.783525675521 -30.0024985144539 -352.782188600552</f>
        <v>-886.5682127905269</v>
      </c>
      <c r="Q3215" t="s">
        <v>72694</v>
      </c>
      <c r="R3215" t="s">
        <v>72695</v>
      </c>
      <c r="S3215" t="s">
        <v>72696</v>
      </c>
      <c r="T3215" t="s">
        <v>72697</v>
      </c>
      <c r="U3215" t="s">
        <v>72698</v>
      </c>
      <c r="V3215" t="s">
        <v>72699</v>
      </c>
      <c r="W3215" t="s">
        <v>72700</v>
      </c>
      <c r="X3215" t="s">
        <v>72701</v>
      </c>
      <c r="Y3215" t="s">
        <v>72702</v>
      </c>
    </row>
    <row r="3216" spans="1:25" x14ac:dyDescent="0.3">
      <c r="A3216">
        <v>160750</v>
      </c>
      <c r="B3216" t="s">
        <v>72703</v>
      </c>
      <c r="C3216" t="s">
        <v>72704</v>
      </c>
      <c r="D3216" t="s">
        <v>72705</v>
      </c>
      <c r="E3216" t="s">
        <v>72706</v>
      </c>
      <c r="F3216" t="s">
        <v>72707</v>
      </c>
      <c r="G3216" t="s">
        <v>72708</v>
      </c>
      <c r="H3216" t="s">
        <v>72709</v>
      </c>
      <c r="I3216" t="s">
        <v>72710</v>
      </c>
      <c r="J3216" t="s">
        <v>72711</v>
      </c>
      <c r="K3216" t="s">
        <v>72712</v>
      </c>
      <c r="L3216" t="s">
        <v>72713</v>
      </c>
      <c r="M3216" t="s">
        <v>72714</v>
      </c>
      <c r="N3216" t="s">
        <v>72715</v>
      </c>
      <c r="O3216">
        <f>-555.334476227992 -34.4553900610804 -647.654843663369</f>
        <v>-1237.4447099524414</v>
      </c>
      <c r="P3216">
        <f>-504.086899155159 -30.1123328329318 -352.096421582302</f>
        <v>-886.2956535703928</v>
      </c>
      <c r="Q3216" t="s">
        <v>72716</v>
      </c>
      <c r="R3216" t="s">
        <v>72717</v>
      </c>
      <c r="S3216" t="s">
        <v>72718</v>
      </c>
      <c r="T3216" t="s">
        <v>72719</v>
      </c>
      <c r="U3216" t="s">
        <v>72720</v>
      </c>
      <c r="V3216" t="s">
        <v>72721</v>
      </c>
      <c r="W3216" t="s">
        <v>72722</v>
      </c>
      <c r="X3216" t="s">
        <v>72723</v>
      </c>
      <c r="Y3216" t="s">
        <v>72724</v>
      </c>
    </row>
    <row r="3217" spans="1:25" x14ac:dyDescent="0.3">
      <c r="A3217">
        <v>160800</v>
      </c>
      <c r="B3217" t="s">
        <v>72725</v>
      </c>
      <c r="C3217" t="s">
        <v>72726</v>
      </c>
      <c r="D3217" t="s">
        <v>72727</v>
      </c>
      <c r="E3217" t="s">
        <v>72728</v>
      </c>
      <c r="F3217" t="s">
        <v>72729</v>
      </c>
      <c r="G3217" t="s">
        <v>72730</v>
      </c>
      <c r="H3217" t="s">
        <v>72731</v>
      </c>
      <c r="I3217" t="s">
        <v>72732</v>
      </c>
      <c r="J3217" t="s">
        <v>72733</v>
      </c>
      <c r="K3217" t="s">
        <v>72734</v>
      </c>
      <c r="L3217" t="s">
        <v>72735</v>
      </c>
      <c r="M3217" t="s">
        <v>72736</v>
      </c>
      <c r="N3217" t="s">
        <v>72737</v>
      </c>
      <c r="O3217">
        <f>-555.213689050985 -34.8074072939523 -647.34147459807</f>
        <v>-1237.3625709430073</v>
      </c>
      <c r="P3217">
        <f>-504.607823558543 -30.4392585584319 -351.672660722769</f>
        <v>-886.71974283974384</v>
      </c>
      <c r="Q3217" t="s">
        <v>72738</v>
      </c>
      <c r="R3217" t="s">
        <v>72739</v>
      </c>
      <c r="S3217" t="s">
        <v>72740</v>
      </c>
      <c r="T3217" t="s">
        <v>72741</v>
      </c>
      <c r="U3217" t="s">
        <v>72742</v>
      </c>
      <c r="V3217" t="s">
        <v>72743</v>
      </c>
      <c r="W3217" t="s">
        <v>72744</v>
      </c>
      <c r="X3217" t="s">
        <v>72745</v>
      </c>
      <c r="Y3217" t="s">
        <v>72746</v>
      </c>
    </row>
    <row r="3218" spans="1:25" x14ac:dyDescent="0.3">
      <c r="A3218">
        <v>160850</v>
      </c>
      <c r="B3218" t="s">
        <v>72747</v>
      </c>
      <c r="C3218" t="s">
        <v>72748</v>
      </c>
      <c r="D3218" t="s">
        <v>72749</v>
      </c>
      <c r="E3218" t="s">
        <v>72750</v>
      </c>
      <c r="F3218" t="s">
        <v>72751</v>
      </c>
      <c r="G3218" t="s">
        <v>72752</v>
      </c>
      <c r="H3218" t="s">
        <v>72753</v>
      </c>
      <c r="I3218" t="s">
        <v>72754</v>
      </c>
      <c r="J3218" t="s">
        <v>72755</v>
      </c>
      <c r="K3218" t="s">
        <v>72756</v>
      </c>
      <c r="L3218" t="s">
        <v>72757</v>
      </c>
      <c r="M3218" t="s">
        <v>72758</v>
      </c>
      <c r="N3218" t="s">
        <v>72759</v>
      </c>
      <c r="O3218">
        <f>-555.05490511115 -35.691667862965 -646.756560674105</f>
        <v>-1237.50313364822</v>
      </c>
      <c r="P3218">
        <f>-506.262382450386 -31.5797818262681 -350.779508364409</f>
        <v>-888.62167264106313</v>
      </c>
      <c r="Q3218" t="s">
        <v>72760</v>
      </c>
      <c r="R3218" t="s">
        <v>72761</v>
      </c>
      <c r="S3218" t="s">
        <v>72762</v>
      </c>
      <c r="T3218" t="s">
        <v>72763</v>
      </c>
      <c r="U3218" t="s">
        <v>72764</v>
      </c>
      <c r="V3218" t="s">
        <v>72765</v>
      </c>
      <c r="W3218" t="s">
        <v>72766</v>
      </c>
      <c r="X3218" t="s">
        <v>72767</v>
      </c>
      <c r="Y3218" t="s">
        <v>72768</v>
      </c>
    </row>
    <row r="3219" spans="1:25" x14ac:dyDescent="0.3">
      <c r="A3219">
        <v>160900</v>
      </c>
      <c r="B3219" t="s">
        <v>72769</v>
      </c>
      <c r="C3219" t="s">
        <v>72770</v>
      </c>
      <c r="D3219" t="s">
        <v>72771</v>
      </c>
      <c r="E3219" t="s">
        <v>72772</v>
      </c>
      <c r="F3219" t="s">
        <v>72773</v>
      </c>
      <c r="G3219" t="s">
        <v>72774</v>
      </c>
      <c r="H3219" t="s">
        <v>72775</v>
      </c>
      <c r="I3219" t="s">
        <v>72776</v>
      </c>
      <c r="J3219" t="s">
        <v>72777</v>
      </c>
      <c r="K3219" t="s">
        <v>72778</v>
      </c>
      <c r="L3219" t="s">
        <v>72779</v>
      </c>
      <c r="M3219" t="s">
        <v>72780</v>
      </c>
      <c r="N3219" t="s">
        <v>72781</v>
      </c>
      <c r="O3219">
        <f>-554.90553848939 -36.0511394554517 -646.46441252161</f>
        <v>-1237.4210904664517</v>
      </c>
      <c r="P3219">
        <f>-507.05567947804 -31.8650614913527 -350.334539962048</f>
        <v>-889.25528093144067</v>
      </c>
      <c r="Q3219" t="s">
        <v>72782</v>
      </c>
      <c r="R3219" t="s">
        <v>72783</v>
      </c>
      <c r="S3219" t="s">
        <v>72784</v>
      </c>
      <c r="T3219" t="s">
        <v>72785</v>
      </c>
      <c r="U3219" t="s">
        <v>72786</v>
      </c>
      <c r="V3219" t="s">
        <v>72787</v>
      </c>
      <c r="W3219" t="s">
        <v>72788</v>
      </c>
      <c r="X3219" t="s">
        <v>72789</v>
      </c>
      <c r="Y3219" t="s">
        <v>72790</v>
      </c>
    </row>
    <row r="3220" spans="1:25" x14ac:dyDescent="0.3">
      <c r="A3220">
        <v>160950</v>
      </c>
      <c r="B3220" t="s">
        <v>72791</v>
      </c>
      <c r="C3220" t="s">
        <v>72792</v>
      </c>
      <c r="D3220" t="s">
        <v>72793</v>
      </c>
      <c r="E3220" t="s">
        <v>72794</v>
      </c>
      <c r="F3220" t="s">
        <v>72795</v>
      </c>
      <c r="G3220" t="s">
        <v>72796</v>
      </c>
      <c r="H3220" t="s">
        <v>72797</v>
      </c>
      <c r="I3220" t="s">
        <v>72798</v>
      </c>
      <c r="J3220" t="s">
        <v>72799</v>
      </c>
      <c r="K3220" t="s">
        <v>72800</v>
      </c>
      <c r="L3220" t="s">
        <v>72801</v>
      </c>
      <c r="M3220" t="s">
        <v>72802</v>
      </c>
      <c r="N3220" t="s">
        <v>72803</v>
      </c>
      <c r="O3220">
        <f>-555.006482930699 -36.4558009171478 -646.146408963906</f>
        <v>-1237.6086928117529</v>
      </c>
      <c r="P3220">
        <f>-507.849736144339 -32.0382057968445 -349.908899125292</f>
        <v>-889.79684106647551</v>
      </c>
      <c r="Q3220" t="s">
        <v>72804</v>
      </c>
      <c r="R3220" t="s">
        <v>72805</v>
      </c>
      <c r="S3220" t="s">
        <v>72806</v>
      </c>
      <c r="T3220" t="s">
        <v>72807</v>
      </c>
      <c r="U3220" t="s">
        <v>72808</v>
      </c>
      <c r="V3220" t="s">
        <v>72809</v>
      </c>
      <c r="W3220" t="s">
        <v>72810</v>
      </c>
      <c r="X3220" t="s">
        <v>72811</v>
      </c>
      <c r="Y3220" t="s">
        <v>72812</v>
      </c>
    </row>
    <row r="3221" spans="1:25" x14ac:dyDescent="0.3">
      <c r="A3221">
        <v>161000</v>
      </c>
      <c r="B3221" t="s">
        <v>72813</v>
      </c>
      <c r="C3221" t="s">
        <v>72814</v>
      </c>
      <c r="D3221" t="s">
        <v>72815</v>
      </c>
      <c r="E3221" t="s">
        <v>72816</v>
      </c>
      <c r="F3221" t="s">
        <v>72817</v>
      </c>
      <c r="G3221" t="s">
        <v>72818</v>
      </c>
      <c r="H3221" t="s">
        <v>72819</v>
      </c>
      <c r="I3221" t="s">
        <v>72820</v>
      </c>
      <c r="J3221" t="s">
        <v>72821</v>
      </c>
      <c r="K3221" t="s">
        <v>72822</v>
      </c>
      <c r="L3221" t="s">
        <v>72823</v>
      </c>
      <c r="M3221" t="s">
        <v>72824</v>
      </c>
      <c r="N3221" t="s">
        <v>72825</v>
      </c>
      <c r="O3221">
        <f>-554.766575822908 -37.4234988341459 -645.47041256313</f>
        <v>-1237.6604872201838</v>
      </c>
      <c r="P3221">
        <f>-509.373546039362 -32.2350738693387 -348.969921290675</f>
        <v>-890.57854119937565</v>
      </c>
      <c r="Q3221" t="s">
        <v>72826</v>
      </c>
      <c r="R3221" t="s">
        <v>72827</v>
      </c>
      <c r="S3221" t="s">
        <v>72828</v>
      </c>
      <c r="T3221" t="s">
        <v>72829</v>
      </c>
      <c r="U3221" t="s">
        <v>72830</v>
      </c>
      <c r="V3221" t="s">
        <v>72831</v>
      </c>
      <c r="W3221" t="s">
        <v>72832</v>
      </c>
      <c r="X3221" t="s">
        <v>72833</v>
      </c>
      <c r="Y3221" t="s">
        <v>72834</v>
      </c>
    </row>
    <row r="3222" spans="1:25" x14ac:dyDescent="0.3">
      <c r="A3222">
        <v>161050</v>
      </c>
      <c r="B3222" t="s">
        <v>72835</v>
      </c>
      <c r="C3222" t="s">
        <v>72836</v>
      </c>
      <c r="D3222" t="s">
        <v>72837</v>
      </c>
      <c r="E3222" t="s">
        <v>72838</v>
      </c>
      <c r="F3222" t="s">
        <v>72839</v>
      </c>
      <c r="G3222" t="s">
        <v>72840</v>
      </c>
      <c r="H3222" t="s">
        <v>72841</v>
      </c>
      <c r="I3222" t="s">
        <v>72842</v>
      </c>
      <c r="J3222" t="s">
        <v>72843</v>
      </c>
      <c r="K3222" t="s">
        <v>72844</v>
      </c>
      <c r="L3222" t="s">
        <v>72845</v>
      </c>
      <c r="M3222" t="s">
        <v>72846</v>
      </c>
      <c r="N3222" t="s">
        <v>72847</v>
      </c>
      <c r="O3222">
        <f>-554.431956727365 -37.9951436389317 -645.060431344797</f>
        <v>-1237.4875317110937</v>
      </c>
      <c r="P3222">
        <f>-510.064618898459 -32.4581127199963 -348.411039840978</f>
        <v>-890.93377145943327</v>
      </c>
      <c r="Q3222" t="s">
        <v>72848</v>
      </c>
      <c r="R3222" t="s">
        <v>72849</v>
      </c>
      <c r="S3222" t="s">
        <v>72850</v>
      </c>
      <c r="T3222" t="s">
        <v>72851</v>
      </c>
      <c r="U3222" t="s">
        <v>72852</v>
      </c>
      <c r="V3222" t="s">
        <v>72853</v>
      </c>
      <c r="W3222" t="s">
        <v>72854</v>
      </c>
      <c r="X3222" t="s">
        <v>72855</v>
      </c>
      <c r="Y3222" t="s">
        <v>72856</v>
      </c>
    </row>
    <row r="3223" spans="1:25" x14ac:dyDescent="0.3">
      <c r="A3223">
        <v>161100</v>
      </c>
      <c r="B3223" t="s">
        <v>72857</v>
      </c>
      <c r="C3223" t="s">
        <v>72858</v>
      </c>
      <c r="D3223" t="s">
        <v>72859</v>
      </c>
      <c r="E3223" t="s">
        <v>72860</v>
      </c>
      <c r="F3223" t="s">
        <v>72861</v>
      </c>
      <c r="G3223" t="s">
        <v>72862</v>
      </c>
      <c r="H3223" t="s">
        <v>72863</v>
      </c>
      <c r="I3223" t="s">
        <v>72864</v>
      </c>
      <c r="J3223" t="s">
        <v>72865</v>
      </c>
      <c r="K3223" t="s">
        <v>72866</v>
      </c>
      <c r="L3223" t="s">
        <v>72867</v>
      </c>
      <c r="M3223" t="s">
        <v>72868</v>
      </c>
      <c r="N3223" t="s">
        <v>72869</v>
      </c>
      <c r="O3223">
        <f>-553.728150754215 -38.8356781127491 -644.379312828684</f>
        <v>-1236.9431416956481</v>
      </c>
      <c r="P3223">
        <f>-511.641056057943 -32.5166209555971 -347.413487618129</f>
        <v>-891.57116463166915</v>
      </c>
      <c r="Q3223" t="s">
        <v>72870</v>
      </c>
      <c r="R3223" t="s">
        <v>72871</v>
      </c>
      <c r="S3223" t="s">
        <v>72872</v>
      </c>
      <c r="T3223" t="s">
        <v>72873</v>
      </c>
      <c r="U3223" t="s">
        <v>72874</v>
      </c>
      <c r="V3223" t="s">
        <v>72875</v>
      </c>
      <c r="W3223" t="s">
        <v>72876</v>
      </c>
      <c r="X3223" t="s">
        <v>72877</v>
      </c>
      <c r="Y3223" t="s">
        <v>72878</v>
      </c>
    </row>
    <row r="3224" spans="1:25" x14ac:dyDescent="0.3">
      <c r="A3224">
        <v>161150</v>
      </c>
      <c r="B3224" t="s">
        <v>72879</v>
      </c>
      <c r="C3224" t="s">
        <v>72880</v>
      </c>
      <c r="D3224" t="s">
        <v>72881</v>
      </c>
      <c r="E3224" t="s">
        <v>72882</v>
      </c>
      <c r="F3224" t="s">
        <v>72883</v>
      </c>
      <c r="G3224" t="s">
        <v>72884</v>
      </c>
      <c r="H3224" t="s">
        <v>72885</v>
      </c>
      <c r="I3224" t="s">
        <v>72886</v>
      </c>
      <c r="J3224" t="s">
        <v>72887</v>
      </c>
      <c r="K3224" t="s">
        <v>72888</v>
      </c>
      <c r="L3224" t="s">
        <v>72889</v>
      </c>
      <c r="M3224" t="s">
        <v>72890</v>
      </c>
      <c r="N3224" t="s">
        <v>72891</v>
      </c>
      <c r="O3224">
        <f>-553.603828485534 -39.5135674533333 -643.977350284738</f>
        <v>-1237.0947462236054</v>
      </c>
      <c r="P3224">
        <f>-512.375055072696 -32.9322294546421 -346.896788910925</f>
        <v>-892.20407343826309</v>
      </c>
      <c r="Q3224" t="s">
        <v>72892</v>
      </c>
      <c r="R3224" t="s">
        <v>72893</v>
      </c>
      <c r="S3224" t="s">
        <v>72894</v>
      </c>
      <c r="T3224" t="s">
        <v>72895</v>
      </c>
      <c r="U3224" t="s">
        <v>72896</v>
      </c>
      <c r="V3224" t="s">
        <v>72897</v>
      </c>
      <c r="W3224" t="s">
        <v>72898</v>
      </c>
      <c r="X3224" t="s">
        <v>72899</v>
      </c>
      <c r="Y3224" t="s">
        <v>72900</v>
      </c>
    </row>
    <row r="3225" spans="1:25" x14ac:dyDescent="0.3">
      <c r="A3225">
        <v>161200</v>
      </c>
      <c r="B3225" t="s">
        <v>72879</v>
      </c>
      <c r="C3225" t="s">
        <v>72880</v>
      </c>
      <c r="D3225" t="s">
        <v>72881</v>
      </c>
      <c r="E3225" t="s">
        <v>72882</v>
      </c>
      <c r="F3225" t="s">
        <v>72883</v>
      </c>
      <c r="G3225" t="s">
        <v>72884</v>
      </c>
      <c r="H3225" t="s">
        <v>72885</v>
      </c>
      <c r="I3225" t="s">
        <v>72886</v>
      </c>
      <c r="J3225" t="s">
        <v>72887</v>
      </c>
      <c r="K3225" t="s">
        <v>72888</v>
      </c>
      <c r="L3225" t="s">
        <v>72889</v>
      </c>
      <c r="M3225" t="s">
        <v>72890</v>
      </c>
      <c r="N3225" t="s">
        <v>72891</v>
      </c>
      <c r="O3225">
        <f>-553.603828485534 -39.5135674533333 -643.977350284738</f>
        <v>-1237.0947462236054</v>
      </c>
      <c r="P3225">
        <f>-512.375055072696 -32.9322294546421 -346.896788910925</f>
        <v>-892.20407343826309</v>
      </c>
      <c r="Q3225" t="s">
        <v>72892</v>
      </c>
      <c r="R3225" t="s">
        <v>72893</v>
      </c>
      <c r="S3225" t="s">
        <v>72894</v>
      </c>
      <c r="T3225" t="s">
        <v>72895</v>
      </c>
      <c r="U3225" t="s">
        <v>72896</v>
      </c>
      <c r="V3225" t="s">
        <v>72897</v>
      </c>
      <c r="W3225" t="s">
        <v>72898</v>
      </c>
      <c r="X3225" t="s">
        <v>72899</v>
      </c>
      <c r="Y3225" t="s">
        <v>72900</v>
      </c>
    </row>
    <row r="3226" spans="1:25" x14ac:dyDescent="0.3">
      <c r="A3226">
        <v>161250</v>
      </c>
      <c r="B3226" t="s">
        <v>72901</v>
      </c>
      <c r="C3226" t="s">
        <v>72902</v>
      </c>
      <c r="D3226" t="s">
        <v>72903</v>
      </c>
      <c r="E3226" t="s">
        <v>72904</v>
      </c>
      <c r="F3226" t="s">
        <v>72905</v>
      </c>
      <c r="G3226" t="s">
        <v>72906</v>
      </c>
      <c r="H3226" t="s">
        <v>72907</v>
      </c>
      <c r="I3226" t="s">
        <v>72908</v>
      </c>
      <c r="J3226" t="s">
        <v>72909</v>
      </c>
      <c r="K3226" t="s">
        <v>72910</v>
      </c>
      <c r="L3226" t="s">
        <v>72911</v>
      </c>
      <c r="M3226" t="s">
        <v>72912</v>
      </c>
      <c r="N3226" t="s">
        <v>72913</v>
      </c>
      <c r="O3226">
        <f>-553.557897416749 -39.766425990977 -643.878580721534</f>
        <v>-1237.2029041292601</v>
      </c>
      <c r="P3226">
        <f>-512.74423788164 -33.5150469040123 -346.733551077111</f>
        <v>-892.99283586276317</v>
      </c>
      <c r="Q3226" t="s">
        <v>72914</v>
      </c>
      <c r="R3226" t="s">
        <v>72915</v>
      </c>
      <c r="S3226" t="s">
        <v>72916</v>
      </c>
      <c r="T3226" t="s">
        <v>72917</v>
      </c>
      <c r="U3226" t="s">
        <v>72918</v>
      </c>
      <c r="V3226" t="s">
        <v>72919</v>
      </c>
      <c r="W3226" t="s">
        <v>72920</v>
      </c>
      <c r="X3226" t="s">
        <v>72921</v>
      </c>
      <c r="Y3226" t="s">
        <v>72922</v>
      </c>
    </row>
    <row r="3227" spans="1:25" x14ac:dyDescent="0.3">
      <c r="A3227">
        <v>161300</v>
      </c>
      <c r="B3227" t="s">
        <v>72923</v>
      </c>
      <c r="C3227" t="s">
        <v>72924</v>
      </c>
      <c r="D3227" t="s">
        <v>72925</v>
      </c>
      <c r="E3227" t="s">
        <v>72926</v>
      </c>
      <c r="F3227" t="s">
        <v>72927</v>
      </c>
      <c r="G3227" t="s">
        <v>72928</v>
      </c>
      <c r="H3227" t="s">
        <v>72929</v>
      </c>
      <c r="I3227" t="s">
        <v>72930</v>
      </c>
      <c r="J3227" t="s">
        <v>72931</v>
      </c>
      <c r="K3227" t="s">
        <v>72932</v>
      </c>
      <c r="L3227" t="s">
        <v>72933</v>
      </c>
      <c r="M3227" t="s">
        <v>72934</v>
      </c>
      <c r="N3227" t="s">
        <v>72935</v>
      </c>
      <c r="O3227">
        <f>-552.979577748625 -40.1942445349698 -643.927442619958</f>
        <v>-1237.1012649035529</v>
      </c>
      <c r="P3227">
        <f>-513.294825631389 -34.6729533537023 -346.615180052035</f>
        <v>-894.58295903712633</v>
      </c>
      <c r="Q3227" t="s">
        <v>72936</v>
      </c>
      <c r="R3227" t="s">
        <v>72937</v>
      </c>
      <c r="S3227" t="s">
        <v>72938</v>
      </c>
      <c r="T3227" t="s">
        <v>72939</v>
      </c>
      <c r="U3227" t="s">
        <v>72940</v>
      </c>
      <c r="V3227" t="s">
        <v>72941</v>
      </c>
      <c r="W3227" t="s">
        <v>72942</v>
      </c>
      <c r="X3227" t="s">
        <v>72943</v>
      </c>
      <c r="Y3227" t="s">
        <v>72944</v>
      </c>
    </row>
    <row r="3228" spans="1:25" x14ac:dyDescent="0.3">
      <c r="A3228">
        <v>161350</v>
      </c>
      <c r="B3228" t="s">
        <v>72945</v>
      </c>
      <c r="C3228" t="s">
        <v>72946</v>
      </c>
      <c r="D3228" t="s">
        <v>72947</v>
      </c>
      <c r="E3228" t="s">
        <v>72948</v>
      </c>
      <c r="F3228" t="s">
        <v>72949</v>
      </c>
      <c r="G3228" t="s">
        <v>72950</v>
      </c>
      <c r="H3228" t="s">
        <v>72951</v>
      </c>
      <c r="I3228" t="s">
        <v>72952</v>
      </c>
      <c r="J3228" t="s">
        <v>72953</v>
      </c>
      <c r="K3228" t="s">
        <v>72954</v>
      </c>
      <c r="L3228" t="s">
        <v>72955</v>
      </c>
      <c r="M3228" t="s">
        <v>72956</v>
      </c>
      <c r="N3228" t="s">
        <v>72957</v>
      </c>
      <c r="O3228">
        <f>-552.537702918022 -40.2002213557626 -643.991365015583</f>
        <v>-1236.7292892893674</v>
      </c>
      <c r="P3228">
        <f>-512.949199791767 -34.6851478781891 -346.666179532255</f>
        <v>-894.30052720221113</v>
      </c>
      <c r="Q3228" t="s">
        <v>72958</v>
      </c>
      <c r="R3228" t="s">
        <v>72959</v>
      </c>
      <c r="S3228" t="s">
        <v>72960</v>
      </c>
      <c r="T3228" t="s">
        <v>72961</v>
      </c>
      <c r="U3228" t="s">
        <v>72962</v>
      </c>
      <c r="V3228" t="s">
        <v>72963</v>
      </c>
      <c r="W3228" t="s">
        <v>72964</v>
      </c>
      <c r="X3228" t="s">
        <v>72965</v>
      </c>
      <c r="Y3228" t="s">
        <v>72966</v>
      </c>
    </row>
    <row r="3229" spans="1:25" x14ac:dyDescent="0.3">
      <c r="A3229">
        <v>161400</v>
      </c>
      <c r="B3229" t="s">
        <v>72967</v>
      </c>
      <c r="C3229" t="s">
        <v>72968</v>
      </c>
      <c r="D3229" t="s">
        <v>72969</v>
      </c>
      <c r="E3229" t="s">
        <v>72970</v>
      </c>
      <c r="F3229" t="s">
        <v>72971</v>
      </c>
      <c r="G3229" t="s">
        <v>72972</v>
      </c>
      <c r="H3229" t="s">
        <v>72973</v>
      </c>
      <c r="I3229" t="s">
        <v>72974</v>
      </c>
      <c r="J3229" t="s">
        <v>72975</v>
      </c>
      <c r="K3229" t="s">
        <v>72976</v>
      </c>
      <c r="L3229" t="s">
        <v>72977</v>
      </c>
      <c r="M3229" t="s">
        <v>72978</v>
      </c>
      <c r="N3229" t="s">
        <v>72979</v>
      </c>
      <c r="O3229">
        <f>-551.341020738412 -40.2313331397697 -644.164376201213</f>
        <v>-1235.7367300793949</v>
      </c>
      <c r="P3229">
        <f>-511.943328515229 -34.7608025244419 -346.812986567425</f>
        <v>-893.51711760709588</v>
      </c>
      <c r="Q3229" t="s">
        <v>72980</v>
      </c>
      <c r="R3229" t="s">
        <v>72981</v>
      </c>
      <c r="S3229" t="s">
        <v>72982</v>
      </c>
      <c r="T3229" t="s">
        <v>72983</v>
      </c>
      <c r="U3229" t="s">
        <v>72984</v>
      </c>
      <c r="V3229" t="s">
        <v>72985</v>
      </c>
      <c r="W3229" t="s">
        <v>72986</v>
      </c>
      <c r="X3229" t="s">
        <v>72987</v>
      </c>
      <c r="Y3229" t="s">
        <v>72988</v>
      </c>
    </row>
    <row r="3230" spans="1:25" x14ac:dyDescent="0.3">
      <c r="A3230">
        <v>161450</v>
      </c>
      <c r="B3230" t="s">
        <v>72989</v>
      </c>
      <c r="C3230" t="s">
        <v>72990</v>
      </c>
      <c r="D3230" t="s">
        <v>72991</v>
      </c>
      <c r="E3230" t="s">
        <v>72992</v>
      </c>
      <c r="F3230" t="s">
        <v>72993</v>
      </c>
      <c r="G3230" t="s">
        <v>72994</v>
      </c>
      <c r="H3230" t="s">
        <v>72995</v>
      </c>
      <c r="I3230" t="s">
        <v>72996</v>
      </c>
      <c r="J3230" t="s">
        <v>72997</v>
      </c>
      <c r="K3230" t="s">
        <v>72998</v>
      </c>
      <c r="L3230" t="s">
        <v>72999</v>
      </c>
      <c r="M3230" t="s">
        <v>73000</v>
      </c>
      <c r="N3230" t="s">
        <v>73001</v>
      </c>
      <c r="O3230">
        <f>-549.784648298166 -40.1590734269362 -644.277826694328</f>
        <v>-1234.2215484194303</v>
      </c>
      <c r="P3230">
        <f>-510.510700088208 -34.6898379951706 -346.909985584998</f>
        <v>-892.11052366837669</v>
      </c>
      <c r="Q3230" t="s">
        <v>73002</v>
      </c>
      <c r="R3230" t="s">
        <v>73003</v>
      </c>
      <c r="S3230" t="s">
        <v>73004</v>
      </c>
      <c r="T3230" t="s">
        <v>73005</v>
      </c>
      <c r="U3230" t="s">
        <v>73006</v>
      </c>
      <c r="V3230" t="s">
        <v>73007</v>
      </c>
      <c r="W3230" t="s">
        <v>73008</v>
      </c>
      <c r="X3230" t="s">
        <v>73009</v>
      </c>
      <c r="Y3230" t="s">
        <v>73010</v>
      </c>
    </row>
    <row r="3231" spans="1:25" x14ac:dyDescent="0.3">
      <c r="A3231">
        <v>161500</v>
      </c>
      <c r="B3231" t="s">
        <v>73011</v>
      </c>
      <c r="C3231" t="s">
        <v>73012</v>
      </c>
      <c r="D3231" t="s">
        <v>73013</v>
      </c>
      <c r="E3231" t="s">
        <v>73014</v>
      </c>
      <c r="F3231" t="s">
        <v>73015</v>
      </c>
      <c r="G3231" t="s">
        <v>73016</v>
      </c>
      <c r="H3231" t="s">
        <v>73017</v>
      </c>
      <c r="I3231" t="s">
        <v>73018</v>
      </c>
      <c r="J3231" t="s">
        <v>73019</v>
      </c>
      <c r="K3231" t="s">
        <v>73020</v>
      </c>
      <c r="L3231" t="s">
        <v>73021</v>
      </c>
      <c r="M3231" t="s">
        <v>73022</v>
      </c>
      <c r="N3231" t="s">
        <v>73023</v>
      </c>
      <c r="O3231">
        <f>-549.084024739335 -40.0260473397195 -644.375198938963</f>
        <v>-1233.4852710180176</v>
      </c>
      <c r="P3231">
        <f>-509.722447857375 -34.6870131357753 -347.016527061331</f>
        <v>-891.42598805448131</v>
      </c>
      <c r="Q3231" t="s">
        <v>73024</v>
      </c>
      <c r="R3231" t="s">
        <v>73025</v>
      </c>
      <c r="S3231" t="s">
        <v>73026</v>
      </c>
      <c r="T3231" t="s">
        <v>73027</v>
      </c>
      <c r="U3231" t="s">
        <v>73028</v>
      </c>
      <c r="V3231" t="s">
        <v>73029</v>
      </c>
      <c r="W3231" t="s">
        <v>73030</v>
      </c>
      <c r="X3231" t="s">
        <v>73031</v>
      </c>
      <c r="Y3231" t="s">
        <v>73032</v>
      </c>
    </row>
    <row r="3232" spans="1:25" x14ac:dyDescent="0.3">
      <c r="A3232">
        <v>161550</v>
      </c>
      <c r="B3232" t="s">
        <v>73033</v>
      </c>
      <c r="C3232" t="s">
        <v>73034</v>
      </c>
      <c r="D3232" t="s">
        <v>73035</v>
      </c>
      <c r="E3232" t="s">
        <v>73036</v>
      </c>
      <c r="F3232" t="s">
        <v>73037</v>
      </c>
      <c r="G3232" t="s">
        <v>73038</v>
      </c>
      <c r="H3232" t="s">
        <v>73039</v>
      </c>
      <c r="I3232" t="s">
        <v>73040</v>
      </c>
      <c r="J3232" t="s">
        <v>73041</v>
      </c>
      <c r="K3232" t="s">
        <v>73042</v>
      </c>
      <c r="L3232" t="s">
        <v>73043</v>
      </c>
      <c r="M3232" t="s">
        <v>73044</v>
      </c>
      <c r="N3232" t="s">
        <v>73045</v>
      </c>
      <c r="O3232">
        <f>-547.592900456641 -39.8163458785803 -644.533099067616</f>
        <v>-1231.9423454028374</v>
      </c>
      <c r="P3232">
        <f>-508.211748214394 -34.6906086804738 -347.173325223314</f>
        <v>-890.07568211818182</v>
      </c>
      <c r="Q3232" t="s">
        <v>73046</v>
      </c>
      <c r="R3232" t="s">
        <v>73047</v>
      </c>
      <c r="S3232" t="s">
        <v>73048</v>
      </c>
      <c r="T3232" t="s">
        <v>73049</v>
      </c>
      <c r="U3232" t="s">
        <v>73050</v>
      </c>
      <c r="V3232" t="s">
        <v>73051</v>
      </c>
      <c r="W3232" t="s">
        <v>73052</v>
      </c>
      <c r="X3232" t="s">
        <v>73053</v>
      </c>
      <c r="Y3232" t="s">
        <v>73054</v>
      </c>
    </row>
    <row r="3233" spans="1:25" x14ac:dyDescent="0.3">
      <c r="A3233">
        <v>161600</v>
      </c>
      <c r="B3233" t="s">
        <v>73055</v>
      </c>
      <c r="C3233" t="s">
        <v>73056</v>
      </c>
      <c r="D3233" t="s">
        <v>73057</v>
      </c>
      <c r="E3233" t="s">
        <v>73058</v>
      </c>
      <c r="F3233" t="s">
        <v>73059</v>
      </c>
      <c r="G3233" t="s">
        <v>73060</v>
      </c>
      <c r="H3233" t="s">
        <v>73061</v>
      </c>
      <c r="I3233" t="s">
        <v>73062</v>
      </c>
      <c r="J3233" t="s">
        <v>73063</v>
      </c>
      <c r="K3233" t="s">
        <v>73064</v>
      </c>
      <c r="L3233" t="s">
        <v>73065</v>
      </c>
      <c r="M3233" t="s">
        <v>73066</v>
      </c>
      <c r="N3233" t="s">
        <v>73067</v>
      </c>
      <c r="O3233">
        <f>-546.946913284865 -39.6917738047357 -644.561033981768</f>
        <v>-1231.1997210713687</v>
      </c>
      <c r="P3233">
        <f>-507.45129720452 -34.4150282789096 -347.219087270459</f>
        <v>-889.08541275388859</v>
      </c>
      <c r="Q3233" t="s">
        <v>73068</v>
      </c>
      <c r="R3233" t="s">
        <v>73069</v>
      </c>
      <c r="S3233" t="s">
        <v>73070</v>
      </c>
      <c r="T3233" t="s">
        <v>73071</v>
      </c>
      <c r="U3233" t="s">
        <v>73072</v>
      </c>
      <c r="V3233" t="s">
        <v>73073</v>
      </c>
      <c r="W3233" t="s">
        <v>73074</v>
      </c>
      <c r="X3233" t="s">
        <v>73075</v>
      </c>
      <c r="Y3233" t="s">
        <v>73076</v>
      </c>
    </row>
    <row r="3234" spans="1:25" x14ac:dyDescent="0.3">
      <c r="A3234">
        <v>161650</v>
      </c>
      <c r="B3234" t="s">
        <v>73077</v>
      </c>
      <c r="C3234" t="s">
        <v>73078</v>
      </c>
      <c r="D3234" t="s">
        <v>73079</v>
      </c>
      <c r="E3234" t="s">
        <v>73080</v>
      </c>
      <c r="F3234" t="s">
        <v>73081</v>
      </c>
      <c r="G3234" t="s">
        <v>73082</v>
      </c>
      <c r="H3234" t="s">
        <v>73083</v>
      </c>
      <c r="I3234" t="s">
        <v>73084</v>
      </c>
      <c r="J3234" t="s">
        <v>73085</v>
      </c>
      <c r="K3234" t="s">
        <v>73086</v>
      </c>
      <c r="L3234" t="s">
        <v>73087</v>
      </c>
      <c r="M3234" t="s">
        <v>73088</v>
      </c>
      <c r="N3234" t="s">
        <v>73089</v>
      </c>
      <c r="O3234">
        <f>-545.749798201482 -39.5768942147877 -644.514765831906</f>
        <v>-1229.8414582481755</v>
      </c>
      <c r="P3234">
        <f>-506.007631262357 -34.1224826190073 -347.208985859802</f>
        <v>-887.33909974116636</v>
      </c>
      <c r="Q3234" t="s">
        <v>73090</v>
      </c>
      <c r="R3234" t="s">
        <v>73091</v>
      </c>
      <c r="S3234" t="s">
        <v>73092</v>
      </c>
      <c r="T3234" t="s">
        <v>73093</v>
      </c>
      <c r="U3234" t="s">
        <v>73094</v>
      </c>
      <c r="V3234" t="s">
        <v>73095</v>
      </c>
      <c r="W3234" t="s">
        <v>73096</v>
      </c>
      <c r="X3234" t="s">
        <v>73097</v>
      </c>
      <c r="Y3234" t="s">
        <v>73098</v>
      </c>
    </row>
    <row r="3235" spans="1:25" x14ac:dyDescent="0.3">
      <c r="A3235">
        <v>161700</v>
      </c>
      <c r="B3235" t="s">
        <v>73099</v>
      </c>
      <c r="C3235" t="s">
        <v>73100</v>
      </c>
      <c r="D3235" t="s">
        <v>73101</v>
      </c>
      <c r="E3235" t="s">
        <v>73102</v>
      </c>
      <c r="F3235" t="s">
        <v>73103</v>
      </c>
      <c r="G3235" t="s">
        <v>73104</v>
      </c>
      <c r="H3235" t="s">
        <v>73105</v>
      </c>
      <c r="I3235" t="s">
        <v>73106</v>
      </c>
      <c r="J3235" t="s">
        <v>73107</v>
      </c>
      <c r="K3235" t="s">
        <v>73108</v>
      </c>
      <c r="L3235" t="s">
        <v>73109</v>
      </c>
      <c r="M3235" t="s">
        <v>73110</v>
      </c>
      <c r="N3235" t="s">
        <v>73111</v>
      </c>
      <c r="O3235">
        <f>-545.238796218982 -39.5018876366385 -644.501463670898</f>
        <v>-1229.2421475265185</v>
      </c>
      <c r="P3235">
        <f>-505.564271991991 -33.985596384812 -347.187622025396</f>
        <v>-886.737490402199</v>
      </c>
      <c r="Q3235" t="s">
        <v>73112</v>
      </c>
      <c r="R3235" t="s">
        <v>73113</v>
      </c>
      <c r="S3235" t="s">
        <v>73114</v>
      </c>
      <c r="T3235" t="s">
        <v>73115</v>
      </c>
      <c r="U3235" t="s">
        <v>73116</v>
      </c>
      <c r="V3235" t="s">
        <v>73117</v>
      </c>
      <c r="W3235" t="s">
        <v>73118</v>
      </c>
      <c r="X3235" t="s">
        <v>73119</v>
      </c>
      <c r="Y3235" t="s">
        <v>73120</v>
      </c>
    </row>
    <row r="3236" spans="1:25" x14ac:dyDescent="0.3">
      <c r="A3236">
        <v>161750</v>
      </c>
      <c r="B3236" t="s">
        <v>73121</v>
      </c>
      <c r="C3236" t="s">
        <v>73122</v>
      </c>
      <c r="D3236" t="s">
        <v>73123</v>
      </c>
      <c r="E3236" t="s">
        <v>73124</v>
      </c>
      <c r="F3236" t="s">
        <v>73125</v>
      </c>
      <c r="G3236" t="s">
        <v>73126</v>
      </c>
      <c r="H3236" t="s">
        <v>73127</v>
      </c>
      <c r="I3236" t="s">
        <v>73128</v>
      </c>
      <c r="J3236" t="s">
        <v>73129</v>
      </c>
      <c r="K3236" t="s">
        <v>73130</v>
      </c>
      <c r="L3236" t="s">
        <v>73131</v>
      </c>
      <c r="M3236" t="s">
        <v>73132</v>
      </c>
      <c r="N3236" t="s">
        <v>73133</v>
      </c>
      <c r="O3236">
        <f>-544.323279895671 -39.245435791747 -644.459197252173</f>
        <v>-1228.027912939591</v>
      </c>
      <c r="P3236">
        <f>-504.815175686269 -33.915624960802 -347.119715435228</f>
        <v>-885.85051608229901</v>
      </c>
      <c r="Q3236" t="s">
        <v>73134</v>
      </c>
      <c r="R3236" t="s">
        <v>73135</v>
      </c>
      <c r="S3236" t="s">
        <v>73136</v>
      </c>
      <c r="T3236" t="s">
        <v>73137</v>
      </c>
      <c r="U3236" t="s">
        <v>73138</v>
      </c>
      <c r="V3236" t="s">
        <v>73139</v>
      </c>
      <c r="W3236" t="s">
        <v>73140</v>
      </c>
      <c r="X3236" t="s">
        <v>73141</v>
      </c>
      <c r="Y3236" t="s">
        <v>73142</v>
      </c>
    </row>
    <row r="3237" spans="1:25" x14ac:dyDescent="0.3">
      <c r="A3237">
        <v>161800</v>
      </c>
      <c r="B3237" t="s">
        <v>73143</v>
      </c>
      <c r="C3237" t="s">
        <v>73144</v>
      </c>
      <c r="D3237" t="s">
        <v>73145</v>
      </c>
      <c r="E3237" t="s">
        <v>73146</v>
      </c>
      <c r="F3237" t="s">
        <v>73147</v>
      </c>
      <c r="G3237" t="s">
        <v>73148</v>
      </c>
      <c r="H3237" t="s">
        <v>73149</v>
      </c>
      <c r="I3237" t="s">
        <v>73150</v>
      </c>
      <c r="J3237" t="s">
        <v>73151</v>
      </c>
      <c r="K3237" t="s">
        <v>73152</v>
      </c>
      <c r="L3237" t="s">
        <v>73153</v>
      </c>
      <c r="M3237" t="s">
        <v>73154</v>
      </c>
      <c r="N3237" t="s">
        <v>73155</v>
      </c>
      <c r="O3237">
        <f>-544.155835221989 -39.0116946863777 -644.487493139175</f>
        <v>-1227.6550230475418</v>
      </c>
      <c r="P3237">
        <f>-504.764146882679 -34.1949908849836 -347.123964337321</f>
        <v>-886.0831021049836</v>
      </c>
      <c r="Q3237" t="s">
        <v>73156</v>
      </c>
      <c r="R3237" t="s">
        <v>73157</v>
      </c>
      <c r="S3237" t="s">
        <v>73158</v>
      </c>
      <c r="T3237" t="s">
        <v>73159</v>
      </c>
      <c r="U3237" t="s">
        <v>73160</v>
      </c>
      <c r="V3237" t="s">
        <v>73161</v>
      </c>
      <c r="W3237" t="s">
        <v>73162</v>
      </c>
      <c r="X3237" t="s">
        <v>73163</v>
      </c>
      <c r="Y3237" t="s">
        <v>73164</v>
      </c>
    </row>
    <row r="3238" spans="1:25" x14ac:dyDescent="0.3">
      <c r="A3238">
        <v>161850</v>
      </c>
      <c r="B3238" t="s">
        <v>73165</v>
      </c>
      <c r="C3238" t="s">
        <v>73166</v>
      </c>
      <c r="D3238" t="s">
        <v>73167</v>
      </c>
      <c r="E3238" t="s">
        <v>73168</v>
      </c>
      <c r="F3238" t="s">
        <v>73169</v>
      </c>
      <c r="G3238" t="s">
        <v>73170</v>
      </c>
      <c r="H3238" t="s">
        <v>73171</v>
      </c>
      <c r="I3238" t="s">
        <v>73172</v>
      </c>
      <c r="J3238" t="s">
        <v>73173</v>
      </c>
      <c r="K3238" t="s">
        <v>73174</v>
      </c>
      <c r="L3238" t="s">
        <v>73175</v>
      </c>
      <c r="M3238" t="s">
        <v>73176</v>
      </c>
      <c r="N3238" t="s">
        <v>73177</v>
      </c>
      <c r="O3238">
        <f>-544.032052360687 -38.9050976169597 -644.483913109229</f>
        <v>-1227.4210630868756</v>
      </c>
      <c r="P3238">
        <f>-505.439019865649 -35.0383806171869 -347.001842018251</f>
        <v>-887.4792425010869</v>
      </c>
      <c r="Q3238" t="s">
        <v>73178</v>
      </c>
      <c r="R3238" t="s">
        <v>73179</v>
      </c>
      <c r="S3238" t="s">
        <v>73180</v>
      </c>
      <c r="T3238" t="s">
        <v>73181</v>
      </c>
      <c r="U3238" t="s">
        <v>73182</v>
      </c>
      <c r="V3238" t="s">
        <v>73183</v>
      </c>
      <c r="W3238" t="s">
        <v>73184</v>
      </c>
      <c r="X3238" t="s">
        <v>73185</v>
      </c>
      <c r="Y3238" t="s">
        <v>73186</v>
      </c>
    </row>
    <row r="3239" spans="1:25" x14ac:dyDescent="0.3">
      <c r="A3239">
        <v>161900</v>
      </c>
      <c r="B3239" t="s">
        <v>73187</v>
      </c>
      <c r="C3239" t="s">
        <v>73188</v>
      </c>
      <c r="D3239" t="s">
        <v>73189</v>
      </c>
      <c r="E3239" t="s">
        <v>73190</v>
      </c>
      <c r="F3239" t="s">
        <v>73191</v>
      </c>
      <c r="G3239" t="s">
        <v>73192</v>
      </c>
      <c r="H3239" t="s">
        <v>73193</v>
      </c>
      <c r="I3239" t="s">
        <v>73194</v>
      </c>
      <c r="J3239" t="s">
        <v>73195</v>
      </c>
      <c r="K3239" t="s">
        <v>73196</v>
      </c>
      <c r="L3239" t="s">
        <v>73197</v>
      </c>
      <c r="M3239" t="s">
        <v>73198</v>
      </c>
      <c r="N3239" t="s">
        <v>73199</v>
      </c>
      <c r="O3239">
        <f>-544.083362979773 -38.9676582809702 -644.465564662577</f>
        <v>-1227.5165859233202</v>
      </c>
      <c r="P3239">
        <f>-505.797102625098 -35.8948926025735 -346.934576189959</f>
        <v>-888.62657141763043</v>
      </c>
      <c r="Q3239" t="s">
        <v>73200</v>
      </c>
      <c r="R3239" t="s">
        <v>73201</v>
      </c>
      <c r="S3239" t="s">
        <v>73202</v>
      </c>
      <c r="T3239" t="s">
        <v>73203</v>
      </c>
      <c r="U3239" t="s">
        <v>73204</v>
      </c>
      <c r="V3239" t="s">
        <v>73205</v>
      </c>
      <c r="W3239" t="s">
        <v>73206</v>
      </c>
      <c r="X3239" t="s">
        <v>73207</v>
      </c>
      <c r="Y3239" t="s">
        <v>73208</v>
      </c>
    </row>
    <row r="3240" spans="1:25" x14ac:dyDescent="0.3">
      <c r="A3240">
        <v>161950</v>
      </c>
      <c r="B3240" t="s">
        <v>73209</v>
      </c>
      <c r="C3240" t="s">
        <v>73210</v>
      </c>
      <c r="D3240" t="s">
        <v>73211</v>
      </c>
      <c r="E3240" t="s">
        <v>73212</v>
      </c>
      <c r="F3240" t="s">
        <v>73213</v>
      </c>
      <c r="G3240" t="s">
        <v>73214</v>
      </c>
      <c r="H3240" t="s">
        <v>73215</v>
      </c>
      <c r="I3240" t="s">
        <v>73216</v>
      </c>
      <c r="J3240" t="s">
        <v>73217</v>
      </c>
      <c r="K3240" t="s">
        <v>73218</v>
      </c>
      <c r="L3240" t="s">
        <v>73219</v>
      </c>
      <c r="M3240" t="s">
        <v>73220</v>
      </c>
      <c r="N3240" t="s">
        <v>73221</v>
      </c>
      <c r="O3240">
        <f>-544.5822799521 -38.8559916958277 -644.529908504676</f>
        <v>-1227.9681801526035</v>
      </c>
      <c r="P3240">
        <f>-507.056335946909 -37.561790567557 -346.888858587736</f>
        <v>-891.50698510220195</v>
      </c>
      <c r="Q3240" t="s">
        <v>73222</v>
      </c>
      <c r="R3240" t="s">
        <v>73223</v>
      </c>
      <c r="S3240" t="s">
        <v>73224</v>
      </c>
      <c r="T3240" t="s">
        <v>73225</v>
      </c>
      <c r="U3240" t="s">
        <v>73226</v>
      </c>
      <c r="V3240" t="s">
        <v>73227</v>
      </c>
      <c r="W3240" t="s">
        <v>73228</v>
      </c>
      <c r="X3240" t="s">
        <v>73229</v>
      </c>
      <c r="Y3240" t="s">
        <v>73230</v>
      </c>
    </row>
    <row r="3241" spans="1:25" x14ac:dyDescent="0.3">
      <c r="A3241">
        <v>162000</v>
      </c>
      <c r="B3241" t="s">
        <v>73231</v>
      </c>
      <c r="C3241" t="s">
        <v>73232</v>
      </c>
      <c r="D3241" t="s">
        <v>73233</v>
      </c>
      <c r="E3241" t="s">
        <v>73234</v>
      </c>
      <c r="F3241" t="s">
        <v>73235</v>
      </c>
      <c r="G3241" t="s">
        <v>73236</v>
      </c>
      <c r="H3241" t="s">
        <v>73237</v>
      </c>
      <c r="I3241" t="s">
        <v>73238</v>
      </c>
      <c r="J3241" t="s">
        <v>73239</v>
      </c>
      <c r="K3241" t="s">
        <v>73240</v>
      </c>
      <c r="L3241" t="s">
        <v>73241</v>
      </c>
      <c r="M3241" t="s">
        <v>73242</v>
      </c>
      <c r="N3241" t="s">
        <v>73243</v>
      </c>
      <c r="O3241">
        <f>-544.792786192294 -38.8793863035287 -644.551183077885</f>
        <v>-1228.2233555737075</v>
      </c>
      <c r="P3241">
        <f>-507.810080027796 -37.9737395196414 -346.840857108099</f>
        <v>-892.6246766555364</v>
      </c>
      <c r="Q3241" t="s">
        <v>73244</v>
      </c>
      <c r="R3241" t="s">
        <v>73245</v>
      </c>
      <c r="S3241" t="s">
        <v>73246</v>
      </c>
      <c r="T3241" t="s">
        <v>73247</v>
      </c>
      <c r="U3241" t="s">
        <v>73248</v>
      </c>
      <c r="V3241" t="s">
        <v>73249</v>
      </c>
      <c r="W3241" t="s">
        <v>73250</v>
      </c>
      <c r="X3241" t="s">
        <v>73251</v>
      </c>
      <c r="Y3241" t="s">
        <v>73252</v>
      </c>
    </row>
    <row r="3242" spans="1:25" x14ac:dyDescent="0.3">
      <c r="A3242">
        <v>162050</v>
      </c>
      <c r="B3242" t="s">
        <v>73253</v>
      </c>
      <c r="C3242" t="s">
        <v>73254</v>
      </c>
      <c r="D3242" t="s">
        <v>73255</v>
      </c>
      <c r="E3242" t="s">
        <v>73256</v>
      </c>
      <c r="F3242" t="s">
        <v>73257</v>
      </c>
      <c r="G3242" t="s">
        <v>73258</v>
      </c>
      <c r="H3242" t="s">
        <v>73259</v>
      </c>
      <c r="I3242" t="s">
        <v>73260</v>
      </c>
      <c r="J3242" t="s">
        <v>73261</v>
      </c>
      <c r="K3242" t="s">
        <v>73262</v>
      </c>
      <c r="L3242" t="s">
        <v>73263</v>
      </c>
      <c r="M3242" t="s">
        <v>73264</v>
      </c>
      <c r="N3242" t="s">
        <v>73265</v>
      </c>
      <c r="O3242">
        <f>-545.418192894425 -38.6410925789075 -644.660993687179</f>
        <v>-1228.7202791605116</v>
      </c>
      <c r="P3242">
        <f>-509.057926384251 -38.3798442177138 -346.872744981678</f>
        <v>-894.31051558364277</v>
      </c>
      <c r="Q3242" t="s">
        <v>73266</v>
      </c>
      <c r="R3242" t="s">
        <v>73267</v>
      </c>
      <c r="S3242" t="s">
        <v>73268</v>
      </c>
      <c r="T3242" t="s">
        <v>73269</v>
      </c>
      <c r="U3242" t="s">
        <v>73270</v>
      </c>
      <c r="V3242" t="s">
        <v>73271</v>
      </c>
      <c r="W3242" t="s">
        <v>73272</v>
      </c>
      <c r="X3242" t="s">
        <v>73273</v>
      </c>
      <c r="Y3242" t="s">
        <v>73274</v>
      </c>
    </row>
    <row r="3243" spans="1:25" x14ac:dyDescent="0.3">
      <c r="A3243">
        <v>162100</v>
      </c>
      <c r="B3243" t="s">
        <v>73275</v>
      </c>
      <c r="C3243" t="s">
        <v>73276</v>
      </c>
      <c r="D3243" t="s">
        <v>73277</v>
      </c>
      <c r="E3243" t="s">
        <v>73278</v>
      </c>
      <c r="F3243" t="s">
        <v>73279</v>
      </c>
      <c r="G3243" t="s">
        <v>73280</v>
      </c>
      <c r="H3243" t="s">
        <v>73281</v>
      </c>
      <c r="I3243" t="s">
        <v>73282</v>
      </c>
      <c r="J3243" t="s">
        <v>73283</v>
      </c>
      <c r="K3243" t="s">
        <v>73284</v>
      </c>
      <c r="L3243" t="s">
        <v>73285</v>
      </c>
      <c r="M3243" t="s">
        <v>73286</v>
      </c>
      <c r="N3243" t="s">
        <v>73287</v>
      </c>
      <c r="O3243">
        <f>-545.776896315339 -38.6489974242063 -644.667449167849</f>
        <v>-1229.0933429073943</v>
      </c>
      <c r="P3243">
        <f>-509.60724065169 -38.5436401754157 -346.855905379104</f>
        <v>-895.00678620620977</v>
      </c>
      <c r="Q3243" t="s">
        <v>73288</v>
      </c>
      <c r="R3243" t="s">
        <v>73289</v>
      </c>
      <c r="S3243" t="s">
        <v>73290</v>
      </c>
      <c r="T3243" t="s">
        <v>73291</v>
      </c>
      <c r="U3243" t="s">
        <v>73292</v>
      </c>
      <c r="V3243" t="s">
        <v>73293</v>
      </c>
      <c r="W3243" t="s">
        <v>73294</v>
      </c>
      <c r="X3243" t="s">
        <v>73295</v>
      </c>
      <c r="Y3243" t="s">
        <v>73296</v>
      </c>
    </row>
    <row r="3244" spans="1:25" x14ac:dyDescent="0.3">
      <c r="A3244">
        <v>162150</v>
      </c>
      <c r="B3244" t="s">
        <v>73297</v>
      </c>
      <c r="C3244" t="s">
        <v>73298</v>
      </c>
      <c r="D3244" t="s">
        <v>73299</v>
      </c>
      <c r="E3244" t="s">
        <v>73300</v>
      </c>
      <c r="F3244" t="s">
        <v>73301</v>
      </c>
      <c r="G3244" t="s">
        <v>73302</v>
      </c>
      <c r="H3244" t="s">
        <v>73303</v>
      </c>
      <c r="I3244" t="s">
        <v>73304</v>
      </c>
      <c r="J3244" t="s">
        <v>73305</v>
      </c>
      <c r="K3244" t="s">
        <v>73306</v>
      </c>
      <c r="L3244" t="s">
        <v>73307</v>
      </c>
      <c r="M3244" t="s">
        <v>73308</v>
      </c>
      <c r="N3244" t="s">
        <v>73309</v>
      </c>
      <c r="O3244">
        <f>-546.762406978128 -38.8576883111396 -644.687298420784</f>
        <v>-1230.3073937100517</v>
      </c>
      <c r="P3244">
        <f>-510.556156418657 -39.4703988210119 -346.880763251065</f>
        <v>-896.90731849073393</v>
      </c>
      <c r="Q3244" t="s">
        <v>73310</v>
      </c>
      <c r="R3244" t="s">
        <v>73311</v>
      </c>
      <c r="S3244" t="s">
        <v>73312</v>
      </c>
      <c r="T3244" t="s">
        <v>73313</v>
      </c>
      <c r="U3244" t="s">
        <v>73314</v>
      </c>
      <c r="V3244" t="s">
        <v>73315</v>
      </c>
      <c r="W3244" t="s">
        <v>73316</v>
      </c>
      <c r="X3244" t="s">
        <v>73317</v>
      </c>
      <c r="Y3244" t="s">
        <v>73318</v>
      </c>
    </row>
    <row r="3245" spans="1:25" x14ac:dyDescent="0.3">
      <c r="A3245">
        <v>162200</v>
      </c>
      <c r="B3245" t="s">
        <v>73319</v>
      </c>
      <c r="C3245" t="s">
        <v>73320</v>
      </c>
      <c r="D3245" t="s">
        <v>73321</v>
      </c>
      <c r="E3245" t="s">
        <v>73322</v>
      </c>
      <c r="F3245" t="s">
        <v>73323</v>
      </c>
      <c r="G3245" t="s">
        <v>73324</v>
      </c>
      <c r="H3245" t="s">
        <v>73325</v>
      </c>
      <c r="I3245" t="s">
        <v>73326</v>
      </c>
      <c r="J3245" t="s">
        <v>73327</v>
      </c>
      <c r="K3245" t="s">
        <v>73328</v>
      </c>
      <c r="L3245" t="s">
        <v>73329</v>
      </c>
      <c r="M3245" t="s">
        <v>73330</v>
      </c>
      <c r="N3245" t="s">
        <v>73331</v>
      </c>
      <c r="O3245">
        <f>-547.305504648777 -38.9440899068925 -644.716184082461</f>
        <v>-1230.9657786381304</v>
      </c>
      <c r="P3245">
        <f>-511.06202856508 -40.0727824744349 -346.915703128428</f>
        <v>-898.05051416794299</v>
      </c>
      <c r="Q3245" t="s">
        <v>73332</v>
      </c>
      <c r="R3245" t="s">
        <v>73333</v>
      </c>
      <c r="S3245" t="s">
        <v>73334</v>
      </c>
      <c r="T3245" t="s">
        <v>73335</v>
      </c>
      <c r="U3245" t="s">
        <v>73336</v>
      </c>
      <c r="V3245" t="s">
        <v>73337</v>
      </c>
      <c r="W3245" t="s">
        <v>73338</v>
      </c>
      <c r="X3245" t="s">
        <v>73339</v>
      </c>
      <c r="Y3245" t="s">
        <v>73340</v>
      </c>
    </row>
    <row r="3246" spans="1:25" x14ac:dyDescent="0.3">
      <c r="A3246">
        <v>162250</v>
      </c>
      <c r="B3246" t="s">
        <v>73341</v>
      </c>
      <c r="C3246" t="s">
        <v>73342</v>
      </c>
      <c r="D3246" t="s">
        <v>73343</v>
      </c>
      <c r="E3246" t="s">
        <v>73344</v>
      </c>
      <c r="F3246" t="s">
        <v>73345</v>
      </c>
      <c r="G3246" t="s">
        <v>73346</v>
      </c>
      <c r="H3246" t="s">
        <v>73347</v>
      </c>
      <c r="I3246" t="s">
        <v>73348</v>
      </c>
      <c r="J3246" t="s">
        <v>73349</v>
      </c>
      <c r="K3246" t="s">
        <v>73350</v>
      </c>
      <c r="L3246" t="s">
        <v>73351</v>
      </c>
      <c r="M3246" t="s">
        <v>73352</v>
      </c>
      <c r="N3246" t="s">
        <v>73353</v>
      </c>
      <c r="O3246">
        <f>-548.101040446931 -39.0467769257702 -644.851801287013</f>
        <v>-1231.9996186597143</v>
      </c>
      <c r="P3246">
        <f>-512.03765471431 -40.2199117891357 -347.02964739963</f>
        <v>-899.28721390307567</v>
      </c>
      <c r="Q3246" t="s">
        <v>73354</v>
      </c>
      <c r="R3246" t="s">
        <v>73355</v>
      </c>
      <c r="S3246" t="s">
        <v>73356</v>
      </c>
      <c r="T3246" t="s">
        <v>73357</v>
      </c>
      <c r="U3246" t="s">
        <v>73358</v>
      </c>
      <c r="V3246" t="s">
        <v>73359</v>
      </c>
      <c r="W3246" t="s">
        <v>73360</v>
      </c>
      <c r="X3246" t="s">
        <v>73361</v>
      </c>
      <c r="Y3246" t="s">
        <v>73362</v>
      </c>
    </row>
    <row r="3247" spans="1:25" x14ac:dyDescent="0.3">
      <c r="A3247">
        <v>162300</v>
      </c>
      <c r="B3247" t="s">
        <v>73363</v>
      </c>
      <c r="C3247" t="s">
        <v>73364</v>
      </c>
      <c r="D3247" t="s">
        <v>73365</v>
      </c>
      <c r="E3247" t="s">
        <v>73366</v>
      </c>
      <c r="F3247" t="s">
        <v>73367</v>
      </c>
      <c r="G3247" t="s">
        <v>73368</v>
      </c>
      <c r="H3247" t="s">
        <v>73369</v>
      </c>
      <c r="I3247" t="s">
        <v>73370</v>
      </c>
      <c r="J3247" t="s">
        <v>73371</v>
      </c>
      <c r="K3247" t="s">
        <v>73372</v>
      </c>
      <c r="L3247" t="s">
        <v>73373</v>
      </c>
      <c r="M3247" t="s">
        <v>73374</v>
      </c>
      <c r="N3247" t="s">
        <v>73375</v>
      </c>
      <c r="O3247">
        <f>-548.548203505284 -39.1464743852646 -644.864287756161</f>
        <v>-1232.5589656467096</v>
      </c>
      <c r="P3247">
        <f>-512.399937647103 -40.2115389651349 -347.052014365466</f>
        <v>-899.66349097770387</v>
      </c>
      <c r="Q3247" t="s">
        <v>73376</v>
      </c>
      <c r="R3247" t="s">
        <v>73377</v>
      </c>
      <c r="S3247" t="s">
        <v>73378</v>
      </c>
      <c r="T3247" t="s">
        <v>73379</v>
      </c>
      <c r="U3247" t="s">
        <v>73380</v>
      </c>
      <c r="V3247" t="s">
        <v>73381</v>
      </c>
      <c r="W3247" t="s">
        <v>73382</v>
      </c>
      <c r="X3247" t="s">
        <v>73383</v>
      </c>
      <c r="Y3247" t="s">
        <v>73384</v>
      </c>
    </row>
    <row r="3248" spans="1:25" x14ac:dyDescent="0.3">
      <c r="A3248">
        <v>162350</v>
      </c>
      <c r="B3248" t="s">
        <v>73385</v>
      </c>
      <c r="C3248" t="s">
        <v>73386</v>
      </c>
      <c r="D3248" t="s">
        <v>73387</v>
      </c>
      <c r="E3248" t="s">
        <v>73388</v>
      </c>
      <c r="F3248" t="s">
        <v>73389</v>
      </c>
      <c r="G3248" t="s">
        <v>73390</v>
      </c>
      <c r="H3248" t="s">
        <v>73391</v>
      </c>
      <c r="I3248" t="s">
        <v>73392</v>
      </c>
      <c r="J3248" t="s">
        <v>73393</v>
      </c>
      <c r="K3248" t="s">
        <v>73394</v>
      </c>
      <c r="L3248" t="s">
        <v>73395</v>
      </c>
      <c r="M3248" t="s">
        <v>73396</v>
      </c>
      <c r="N3248" t="s">
        <v>73397</v>
      </c>
      <c r="O3248">
        <f>-549.477183147289 -39.2742764447673 -644.92009848154</f>
        <v>-1233.6715580735963</v>
      </c>
      <c r="P3248">
        <f>-512.942809313436 -40.5825514477801 -347.156065683128</f>
        <v>-900.6814264443442</v>
      </c>
      <c r="Q3248" t="s">
        <v>73398</v>
      </c>
      <c r="R3248" t="s">
        <v>73399</v>
      </c>
      <c r="S3248" t="s">
        <v>73400</v>
      </c>
      <c r="T3248" t="s">
        <v>73401</v>
      </c>
      <c r="U3248" t="s">
        <v>73402</v>
      </c>
      <c r="V3248" t="s">
        <v>73403</v>
      </c>
      <c r="W3248" t="s">
        <v>73404</v>
      </c>
      <c r="X3248" t="s">
        <v>73405</v>
      </c>
      <c r="Y3248" t="s">
        <v>73406</v>
      </c>
    </row>
    <row r="3249" spans="1:25" x14ac:dyDescent="0.3">
      <c r="A3249">
        <v>162400</v>
      </c>
      <c r="B3249" t="s">
        <v>73407</v>
      </c>
      <c r="C3249" t="s">
        <v>73408</v>
      </c>
      <c r="D3249" t="s">
        <v>73409</v>
      </c>
      <c r="E3249" t="s">
        <v>73410</v>
      </c>
      <c r="F3249" t="s">
        <v>73411</v>
      </c>
      <c r="G3249" t="s">
        <v>73412</v>
      </c>
      <c r="H3249" t="s">
        <v>73413</v>
      </c>
      <c r="I3249" t="s">
        <v>73414</v>
      </c>
      <c r="J3249" t="s">
        <v>73415</v>
      </c>
      <c r="K3249" t="s">
        <v>73416</v>
      </c>
      <c r="L3249" t="s">
        <v>73417</v>
      </c>
      <c r="M3249" t="s">
        <v>73418</v>
      </c>
      <c r="N3249" t="s">
        <v>73419</v>
      </c>
      <c r="O3249">
        <f>-549.834275790107 -39.3426760925595 -644.983413847944</f>
        <v>-1234.1603657306105</v>
      </c>
      <c r="P3249">
        <f>-513.155854415455 -40.7068647879107 -347.237344646572</f>
        <v>-901.10006384993767</v>
      </c>
      <c r="Q3249" t="s">
        <v>73420</v>
      </c>
      <c r="R3249" t="s">
        <v>73421</v>
      </c>
      <c r="S3249" t="s">
        <v>73422</v>
      </c>
      <c r="T3249" t="s">
        <v>73423</v>
      </c>
      <c r="U3249" t="s">
        <v>73424</v>
      </c>
      <c r="V3249" t="s">
        <v>73425</v>
      </c>
      <c r="W3249" t="s">
        <v>73426</v>
      </c>
      <c r="X3249" t="s">
        <v>73427</v>
      </c>
      <c r="Y3249" t="s">
        <v>73428</v>
      </c>
    </row>
    <row r="3250" spans="1:25" x14ac:dyDescent="0.3">
      <c r="A3250">
        <v>162450</v>
      </c>
      <c r="B3250" t="s">
        <v>73429</v>
      </c>
      <c r="C3250" t="s">
        <v>73430</v>
      </c>
      <c r="D3250" t="s">
        <v>73431</v>
      </c>
      <c r="E3250" t="s">
        <v>73432</v>
      </c>
      <c r="F3250" t="s">
        <v>73433</v>
      </c>
      <c r="G3250" t="s">
        <v>73434</v>
      </c>
      <c r="H3250" t="s">
        <v>73435</v>
      </c>
      <c r="I3250" t="s">
        <v>73436</v>
      </c>
      <c r="J3250" t="s">
        <v>73437</v>
      </c>
      <c r="K3250" t="s">
        <v>73438</v>
      </c>
      <c r="L3250" t="s">
        <v>73439</v>
      </c>
      <c r="M3250" t="s">
        <v>73440</v>
      </c>
      <c r="N3250" t="s">
        <v>73441</v>
      </c>
      <c r="O3250">
        <f>-550.458087732081 -39.2381053420715 -645.139621259674</f>
        <v>-1234.8358143338264</v>
      </c>
      <c r="P3250">
        <f>-513.410419412635 -40.804869076863 -347.440118404086</f>
        <v>-901.65540689358397</v>
      </c>
      <c r="Q3250" t="s">
        <v>73442</v>
      </c>
      <c r="R3250" t="s">
        <v>73443</v>
      </c>
      <c r="S3250" t="s">
        <v>73444</v>
      </c>
      <c r="T3250" t="s">
        <v>73445</v>
      </c>
      <c r="U3250" t="s">
        <v>73446</v>
      </c>
      <c r="V3250" t="s">
        <v>73447</v>
      </c>
      <c r="W3250" t="s">
        <v>73448</v>
      </c>
      <c r="X3250" t="s">
        <v>73449</v>
      </c>
      <c r="Y3250" t="s">
        <v>73450</v>
      </c>
    </row>
    <row r="3251" spans="1:25" x14ac:dyDescent="0.3">
      <c r="A3251">
        <v>162500</v>
      </c>
      <c r="B3251" t="s">
        <v>73451</v>
      </c>
      <c r="C3251" t="s">
        <v>73452</v>
      </c>
      <c r="D3251" t="s">
        <v>73453</v>
      </c>
      <c r="E3251" t="s">
        <v>73454</v>
      </c>
      <c r="F3251" t="s">
        <v>73455</v>
      </c>
      <c r="G3251" t="s">
        <v>73456</v>
      </c>
      <c r="H3251" t="s">
        <v>73457</v>
      </c>
      <c r="I3251" t="s">
        <v>73458</v>
      </c>
      <c r="J3251" t="s">
        <v>73459</v>
      </c>
      <c r="K3251" t="s">
        <v>73460</v>
      </c>
      <c r="L3251" t="s">
        <v>73461</v>
      </c>
      <c r="M3251" t="s">
        <v>73462</v>
      </c>
      <c r="N3251" t="s">
        <v>73463</v>
      </c>
      <c r="O3251">
        <f>-550.673073256261 -39.190831114342 -645.188855628191</f>
        <v>-1235.052759998794</v>
      </c>
      <c r="P3251">
        <f>-513.429279163587 -40.8177181760152 -347.514164954363</f>
        <v>-901.7611622939653</v>
      </c>
      <c r="Q3251" t="s">
        <v>73464</v>
      </c>
      <c r="R3251" t="s">
        <v>73465</v>
      </c>
      <c r="S3251" t="s">
        <v>73466</v>
      </c>
      <c r="T3251" t="s">
        <v>73467</v>
      </c>
      <c r="U3251" t="s">
        <v>73468</v>
      </c>
      <c r="V3251" t="s">
        <v>73469</v>
      </c>
      <c r="W3251" t="s">
        <v>73470</v>
      </c>
      <c r="X3251" t="s">
        <v>73471</v>
      </c>
      <c r="Y3251" t="s">
        <v>73472</v>
      </c>
    </row>
    <row r="3252" spans="1:25" x14ac:dyDescent="0.3">
      <c r="A3252">
        <v>162550</v>
      </c>
      <c r="B3252" t="s">
        <v>73473</v>
      </c>
      <c r="C3252" t="s">
        <v>73474</v>
      </c>
      <c r="D3252" t="s">
        <v>73475</v>
      </c>
      <c r="E3252" t="s">
        <v>73476</v>
      </c>
      <c r="F3252" t="s">
        <v>73477</v>
      </c>
      <c r="G3252" t="s">
        <v>73478</v>
      </c>
      <c r="H3252" t="s">
        <v>73479</v>
      </c>
      <c r="I3252" t="s">
        <v>73480</v>
      </c>
      <c r="J3252" t="s">
        <v>73481</v>
      </c>
      <c r="K3252" t="s">
        <v>73482</v>
      </c>
      <c r="L3252" t="s">
        <v>73483</v>
      </c>
      <c r="M3252" t="s">
        <v>73484</v>
      </c>
      <c r="N3252" t="s">
        <v>73485</v>
      </c>
      <c r="O3252">
        <f>-551.139420600404 -39.2001960105872 -645.21289582314</f>
        <v>-1235.5525124341311</v>
      </c>
      <c r="P3252">
        <f>-513.574057178671 -40.7989049448267 -347.578353316673</f>
        <v>-901.95131544017067</v>
      </c>
      <c r="Q3252" t="s">
        <v>73486</v>
      </c>
      <c r="R3252" t="s">
        <v>73487</v>
      </c>
      <c r="S3252" t="s">
        <v>73488</v>
      </c>
      <c r="T3252" t="s">
        <v>73489</v>
      </c>
      <c r="U3252" t="s">
        <v>73490</v>
      </c>
      <c r="V3252" t="s">
        <v>73491</v>
      </c>
      <c r="W3252" t="s">
        <v>73492</v>
      </c>
      <c r="X3252" t="s">
        <v>73493</v>
      </c>
      <c r="Y3252" t="s">
        <v>73494</v>
      </c>
    </row>
    <row r="3253" spans="1:25" x14ac:dyDescent="0.3">
      <c r="A3253">
        <v>162600</v>
      </c>
      <c r="B3253" t="s">
        <v>73495</v>
      </c>
      <c r="C3253" t="s">
        <v>73496</v>
      </c>
      <c r="D3253" t="s">
        <v>73497</v>
      </c>
      <c r="E3253" t="s">
        <v>73498</v>
      </c>
      <c r="F3253" t="s">
        <v>73499</v>
      </c>
      <c r="G3253" t="s">
        <v>73500</v>
      </c>
      <c r="H3253" t="s">
        <v>73501</v>
      </c>
      <c r="I3253" t="s">
        <v>73502</v>
      </c>
      <c r="J3253" t="s">
        <v>73503</v>
      </c>
      <c r="K3253" t="s">
        <v>73504</v>
      </c>
      <c r="L3253" t="s">
        <v>73505</v>
      </c>
      <c r="M3253" t="s">
        <v>73506</v>
      </c>
      <c r="N3253" t="s">
        <v>73507</v>
      </c>
      <c r="O3253">
        <f>-551.316092663003 -39.0321076311088 -645.268128835307</f>
        <v>-1235.6163291294188</v>
      </c>
      <c r="P3253">
        <f>-513.530528090434 -40.7792744500271 -347.662214931101</f>
        <v>-901.97201747156214</v>
      </c>
      <c r="Q3253" t="s">
        <v>73508</v>
      </c>
      <c r="R3253" t="s">
        <v>73509</v>
      </c>
      <c r="S3253" t="s">
        <v>73510</v>
      </c>
      <c r="T3253" t="s">
        <v>73511</v>
      </c>
      <c r="U3253" t="s">
        <v>73512</v>
      </c>
      <c r="V3253" t="s">
        <v>73513</v>
      </c>
      <c r="W3253" t="s">
        <v>73514</v>
      </c>
      <c r="X3253" t="s">
        <v>73515</v>
      </c>
      <c r="Y3253" t="s">
        <v>73516</v>
      </c>
    </row>
    <row r="3254" spans="1:25" x14ac:dyDescent="0.3">
      <c r="A3254">
        <v>162650</v>
      </c>
      <c r="B3254" t="s">
        <v>73517</v>
      </c>
      <c r="C3254" t="s">
        <v>73518</v>
      </c>
      <c r="D3254" t="s">
        <v>73519</v>
      </c>
      <c r="E3254" t="s">
        <v>73520</v>
      </c>
      <c r="F3254" t="s">
        <v>73521</v>
      </c>
      <c r="G3254" t="s">
        <v>73522</v>
      </c>
      <c r="H3254" t="s">
        <v>73523</v>
      </c>
      <c r="I3254" t="s">
        <v>73524</v>
      </c>
      <c r="J3254" t="s">
        <v>73525</v>
      </c>
      <c r="K3254" t="s">
        <v>73526</v>
      </c>
      <c r="L3254" t="s">
        <v>73527</v>
      </c>
      <c r="M3254" t="s">
        <v>73528</v>
      </c>
      <c r="N3254" t="s">
        <v>73529</v>
      </c>
      <c r="O3254">
        <f>-551.804429069271 -38.9385688164853 -645.33191112508</f>
        <v>-1236.0749090108361</v>
      </c>
      <c r="P3254">
        <f>-513.575363628528 -40.7004765861468 -347.782920337623</f>
        <v>-902.05876055229783</v>
      </c>
      <c r="Q3254" t="s">
        <v>73530</v>
      </c>
      <c r="R3254" t="s">
        <v>73531</v>
      </c>
      <c r="S3254" t="s">
        <v>73532</v>
      </c>
      <c r="T3254" t="s">
        <v>73533</v>
      </c>
      <c r="U3254" t="s">
        <v>73534</v>
      </c>
      <c r="V3254" t="s">
        <v>73535</v>
      </c>
      <c r="W3254" t="s">
        <v>73536</v>
      </c>
      <c r="X3254" t="s">
        <v>73537</v>
      </c>
      <c r="Y3254" t="s">
        <v>73538</v>
      </c>
    </row>
    <row r="3255" spans="1:25" x14ac:dyDescent="0.3">
      <c r="A3255">
        <v>162700</v>
      </c>
      <c r="B3255" t="s">
        <v>73539</v>
      </c>
      <c r="C3255" t="s">
        <v>73540</v>
      </c>
      <c r="D3255" t="s">
        <v>73541</v>
      </c>
      <c r="E3255" t="s">
        <v>73542</v>
      </c>
      <c r="F3255" t="s">
        <v>73543</v>
      </c>
      <c r="G3255" t="s">
        <v>73544</v>
      </c>
      <c r="H3255" t="s">
        <v>73545</v>
      </c>
      <c r="I3255" t="s">
        <v>73546</v>
      </c>
      <c r="J3255" t="s">
        <v>73547</v>
      </c>
      <c r="K3255" t="s">
        <v>73548</v>
      </c>
      <c r="L3255" t="s">
        <v>73549</v>
      </c>
      <c r="M3255" t="s">
        <v>73550</v>
      </c>
      <c r="N3255" t="s">
        <v>73551</v>
      </c>
      <c r="O3255">
        <f>-552.046743923803 -38.9343477536713 -645.303265016569</f>
        <v>-1236.2843566940433</v>
      </c>
      <c r="P3255">
        <f>-513.591181735636 -40.7310579303876 -347.783698135343</f>
        <v>-902.10593780136662</v>
      </c>
      <c r="Q3255" t="s">
        <v>73552</v>
      </c>
      <c r="R3255" t="s">
        <v>73553</v>
      </c>
      <c r="S3255" t="s">
        <v>73554</v>
      </c>
      <c r="T3255" t="s">
        <v>73555</v>
      </c>
      <c r="U3255" t="s">
        <v>73556</v>
      </c>
      <c r="V3255" t="s">
        <v>73557</v>
      </c>
      <c r="W3255" t="s">
        <v>73558</v>
      </c>
      <c r="X3255" t="s">
        <v>73559</v>
      </c>
      <c r="Y3255" t="s">
        <v>73560</v>
      </c>
    </row>
    <row r="3256" spans="1:25" x14ac:dyDescent="0.3">
      <c r="A3256">
        <v>162750</v>
      </c>
      <c r="B3256" t="s">
        <v>73561</v>
      </c>
      <c r="C3256" t="s">
        <v>73562</v>
      </c>
      <c r="D3256" t="s">
        <v>73563</v>
      </c>
      <c r="E3256" t="s">
        <v>73564</v>
      </c>
      <c r="F3256" t="s">
        <v>73565</v>
      </c>
      <c r="G3256" t="s">
        <v>73566</v>
      </c>
      <c r="H3256" t="s">
        <v>73567</v>
      </c>
      <c r="I3256" t="s">
        <v>73568</v>
      </c>
      <c r="J3256" t="s">
        <v>73569</v>
      </c>
      <c r="K3256" t="s">
        <v>73570</v>
      </c>
      <c r="L3256" t="s">
        <v>73571</v>
      </c>
      <c r="M3256" t="s">
        <v>73572</v>
      </c>
      <c r="N3256" t="s">
        <v>73573</v>
      </c>
      <c r="O3256">
        <f>-552.557826607932 -38.9065804453751 -645.160482150778</f>
        <v>-1236.6248892040851</v>
      </c>
      <c r="P3256">
        <f>-513.651107382398 -40.4726399606213 -347.698231767109</f>
        <v>-901.82197911012827</v>
      </c>
      <c r="Q3256" t="s">
        <v>73574</v>
      </c>
      <c r="R3256" t="s">
        <v>73575</v>
      </c>
      <c r="S3256" t="s">
        <v>73576</v>
      </c>
      <c r="T3256" t="s">
        <v>73577</v>
      </c>
      <c r="U3256" t="s">
        <v>73578</v>
      </c>
      <c r="V3256" t="s">
        <v>73579</v>
      </c>
      <c r="W3256" t="s">
        <v>73580</v>
      </c>
      <c r="X3256" t="s">
        <v>73581</v>
      </c>
      <c r="Y3256" t="s">
        <v>73582</v>
      </c>
    </row>
    <row r="3257" spans="1:25" x14ac:dyDescent="0.3">
      <c r="A3257">
        <v>162800</v>
      </c>
      <c r="B3257" t="s">
        <v>73583</v>
      </c>
      <c r="C3257" t="s">
        <v>73584</v>
      </c>
      <c r="D3257" t="s">
        <v>73585</v>
      </c>
      <c r="E3257" t="s">
        <v>73586</v>
      </c>
      <c r="F3257" t="s">
        <v>73587</v>
      </c>
      <c r="G3257" t="s">
        <v>73588</v>
      </c>
      <c r="H3257" t="s">
        <v>73589</v>
      </c>
      <c r="I3257" t="s">
        <v>73590</v>
      </c>
      <c r="J3257" t="s">
        <v>73591</v>
      </c>
      <c r="K3257" t="s">
        <v>73592</v>
      </c>
      <c r="L3257" t="s">
        <v>73593</v>
      </c>
      <c r="M3257" t="s">
        <v>73594</v>
      </c>
      <c r="N3257" t="s">
        <v>73595</v>
      </c>
      <c r="O3257">
        <f>-552.726782988218 -38.8271614007929 -645.137212567166</f>
        <v>-1236.6911569561769</v>
      </c>
      <c r="P3257">
        <f>-513.617318433603 -40.248438761336 -347.700731523478</f>
        <v>-901.56648871841708</v>
      </c>
      <c r="Q3257" t="s">
        <v>73596</v>
      </c>
      <c r="R3257" t="s">
        <v>73597</v>
      </c>
      <c r="S3257" t="s">
        <v>73598</v>
      </c>
      <c r="T3257" t="s">
        <v>73599</v>
      </c>
      <c r="U3257" t="s">
        <v>73600</v>
      </c>
      <c r="V3257" t="s">
        <v>73601</v>
      </c>
      <c r="W3257" t="s">
        <v>73602</v>
      </c>
      <c r="X3257" t="s">
        <v>73603</v>
      </c>
      <c r="Y3257" t="s">
        <v>73604</v>
      </c>
    </row>
    <row r="3258" spans="1:25" x14ac:dyDescent="0.3">
      <c r="A3258">
        <v>162850</v>
      </c>
      <c r="B3258" t="s">
        <v>73605</v>
      </c>
      <c r="C3258" t="s">
        <v>73606</v>
      </c>
      <c r="D3258" t="s">
        <v>73607</v>
      </c>
      <c r="E3258" t="s">
        <v>73608</v>
      </c>
      <c r="F3258" t="s">
        <v>73609</v>
      </c>
      <c r="G3258" t="s">
        <v>73610</v>
      </c>
      <c r="H3258" t="s">
        <v>73611</v>
      </c>
      <c r="I3258" t="s">
        <v>73612</v>
      </c>
      <c r="J3258" t="s">
        <v>73613</v>
      </c>
      <c r="K3258" t="s">
        <v>73614</v>
      </c>
      <c r="L3258" t="s">
        <v>73615</v>
      </c>
      <c r="M3258" t="s">
        <v>73616</v>
      </c>
      <c r="N3258" t="s">
        <v>73617</v>
      </c>
      <c r="O3258">
        <f>-552.818036093412 -38.7793682567956 -645.123583483543</f>
        <v>-1236.7209878337508</v>
      </c>
      <c r="P3258">
        <f>-513.714257223765 -39.9580235311969 -347.6853736579</f>
        <v>-901.35765441286185</v>
      </c>
      <c r="Q3258" t="s">
        <v>73618</v>
      </c>
      <c r="R3258" t="s">
        <v>73619</v>
      </c>
      <c r="S3258" t="s">
        <v>73620</v>
      </c>
      <c r="T3258" t="s">
        <v>73621</v>
      </c>
      <c r="U3258" t="s">
        <v>73622</v>
      </c>
      <c r="V3258" t="s">
        <v>73623</v>
      </c>
      <c r="W3258" t="s">
        <v>73624</v>
      </c>
      <c r="X3258" t="s">
        <v>73625</v>
      </c>
      <c r="Y3258" t="s">
        <v>73626</v>
      </c>
    </row>
    <row r="3259" spans="1:25" x14ac:dyDescent="0.3">
      <c r="A3259">
        <v>162900</v>
      </c>
      <c r="B3259" t="s">
        <v>73627</v>
      </c>
      <c r="C3259" t="s">
        <v>73628</v>
      </c>
      <c r="D3259" t="s">
        <v>73629</v>
      </c>
      <c r="E3259" t="s">
        <v>73630</v>
      </c>
      <c r="F3259" t="s">
        <v>73631</v>
      </c>
      <c r="G3259" t="s">
        <v>73632</v>
      </c>
      <c r="H3259" t="s">
        <v>73633</v>
      </c>
      <c r="I3259" t="s">
        <v>73634</v>
      </c>
      <c r="J3259" t="s">
        <v>73635</v>
      </c>
      <c r="K3259" t="s">
        <v>73636</v>
      </c>
      <c r="L3259" t="s">
        <v>73637</v>
      </c>
      <c r="M3259" t="s">
        <v>73638</v>
      </c>
      <c r="N3259" t="s">
        <v>73639</v>
      </c>
      <c r="O3259">
        <f>-552.813901514842 -38.7405417107339 -645.102683189047</f>
        <v>-1236.6571264146228</v>
      </c>
      <c r="P3259">
        <f>-513.904587911171 -39.9303774061905 -347.638955971279</f>
        <v>-901.47392128864044</v>
      </c>
      <c r="Q3259" t="s">
        <v>73640</v>
      </c>
      <c r="R3259" t="s">
        <v>73641</v>
      </c>
      <c r="S3259" t="s">
        <v>73642</v>
      </c>
      <c r="T3259" t="s">
        <v>73643</v>
      </c>
      <c r="U3259" t="s">
        <v>73644</v>
      </c>
      <c r="V3259" t="s">
        <v>73645</v>
      </c>
      <c r="W3259" t="s">
        <v>73646</v>
      </c>
      <c r="X3259" t="s">
        <v>73647</v>
      </c>
      <c r="Y3259" t="s">
        <v>73648</v>
      </c>
    </row>
    <row r="3260" spans="1:25" x14ac:dyDescent="0.3">
      <c r="A3260">
        <v>162950</v>
      </c>
      <c r="B3260" t="s">
        <v>73649</v>
      </c>
      <c r="C3260" t="s">
        <v>73650</v>
      </c>
      <c r="D3260" t="s">
        <v>73651</v>
      </c>
      <c r="E3260" t="s">
        <v>73652</v>
      </c>
      <c r="F3260" t="s">
        <v>73653</v>
      </c>
      <c r="G3260" t="s">
        <v>73654</v>
      </c>
      <c r="H3260" t="s">
        <v>73655</v>
      </c>
      <c r="I3260" t="s">
        <v>73656</v>
      </c>
      <c r="J3260" t="s">
        <v>73657</v>
      </c>
      <c r="K3260" t="s">
        <v>73658</v>
      </c>
      <c r="L3260" t="s">
        <v>73659</v>
      </c>
      <c r="M3260" t="s">
        <v>73660</v>
      </c>
      <c r="N3260" t="s">
        <v>73661</v>
      </c>
      <c r="O3260">
        <f>-552.864009178273 -38.6002291028137 -645.117675389895</f>
        <v>-1236.5819136709817</v>
      </c>
      <c r="P3260">
        <f>-514.376282059213 -39.9880607784953 -347.599806108568</f>
        <v>-901.96414894627628</v>
      </c>
      <c r="Q3260" t="s">
        <v>73662</v>
      </c>
      <c r="R3260" t="s">
        <v>73663</v>
      </c>
      <c r="S3260" t="s">
        <v>73664</v>
      </c>
      <c r="T3260" t="s">
        <v>73665</v>
      </c>
      <c r="U3260" t="s">
        <v>73666</v>
      </c>
      <c r="V3260" t="s">
        <v>73667</v>
      </c>
      <c r="W3260" t="s">
        <v>73668</v>
      </c>
      <c r="X3260" t="s">
        <v>73669</v>
      </c>
      <c r="Y3260" t="s">
        <v>73670</v>
      </c>
    </row>
    <row r="3261" spans="1:25" x14ac:dyDescent="0.3">
      <c r="A3261">
        <v>163000</v>
      </c>
      <c r="B3261" t="s">
        <v>73671</v>
      </c>
      <c r="C3261" t="s">
        <v>73672</v>
      </c>
      <c r="D3261" t="s">
        <v>73673</v>
      </c>
      <c r="E3261" t="s">
        <v>73674</v>
      </c>
      <c r="F3261" t="s">
        <v>73675</v>
      </c>
      <c r="G3261" t="s">
        <v>73676</v>
      </c>
      <c r="H3261" t="s">
        <v>73677</v>
      </c>
      <c r="I3261" t="s">
        <v>73678</v>
      </c>
      <c r="J3261" t="s">
        <v>73679</v>
      </c>
      <c r="K3261" t="s">
        <v>73680</v>
      </c>
      <c r="L3261" t="s">
        <v>73681</v>
      </c>
      <c r="M3261" t="s">
        <v>73682</v>
      </c>
      <c r="N3261" t="s">
        <v>73683</v>
      </c>
      <c r="O3261">
        <f>-552.813022537727 -38.5003575479147 -645.10772206015</f>
        <v>-1236.4211021457918</v>
      </c>
      <c r="P3261">
        <f>-514.53880292005 -39.8781544621104 -347.562477377005</f>
        <v>-901.97943475916531</v>
      </c>
      <c r="Q3261" t="s">
        <v>73684</v>
      </c>
      <c r="R3261" t="s">
        <v>73685</v>
      </c>
      <c r="S3261" t="s">
        <v>73686</v>
      </c>
      <c r="T3261" t="s">
        <v>73687</v>
      </c>
      <c r="U3261" t="s">
        <v>73688</v>
      </c>
      <c r="V3261" t="s">
        <v>73689</v>
      </c>
      <c r="W3261" t="s">
        <v>73690</v>
      </c>
      <c r="X3261" t="s">
        <v>73691</v>
      </c>
      <c r="Y3261" t="s">
        <v>73692</v>
      </c>
    </row>
    <row r="3262" spans="1:25" x14ac:dyDescent="0.3">
      <c r="A3262">
        <v>163050</v>
      </c>
      <c r="B3262" t="s">
        <v>73693</v>
      </c>
      <c r="C3262" t="s">
        <v>73694</v>
      </c>
      <c r="D3262" t="s">
        <v>73695</v>
      </c>
      <c r="E3262" t="s">
        <v>73696</v>
      </c>
      <c r="F3262" t="s">
        <v>73697</v>
      </c>
      <c r="G3262" t="s">
        <v>73698</v>
      </c>
      <c r="H3262" t="s">
        <v>73699</v>
      </c>
      <c r="I3262" t="s">
        <v>73700</v>
      </c>
      <c r="J3262" t="s">
        <v>73701</v>
      </c>
      <c r="K3262" t="s">
        <v>73702</v>
      </c>
      <c r="L3262" t="s">
        <v>73703</v>
      </c>
      <c r="M3262" t="s">
        <v>73704</v>
      </c>
      <c r="N3262" t="s">
        <v>73705</v>
      </c>
      <c r="O3262">
        <f>-552.77186080329 -38.2648533400854 -645.127372008926</f>
        <v>-1236.1640861523015</v>
      </c>
      <c r="P3262">
        <f>-514.847217899058 -39.9268507233751 -347.538782418758</f>
        <v>-902.31285104119115</v>
      </c>
      <c r="Q3262" t="s">
        <v>73706</v>
      </c>
      <c r="R3262" t="s">
        <v>73707</v>
      </c>
      <c r="S3262" t="s">
        <v>73708</v>
      </c>
      <c r="T3262" t="s">
        <v>73709</v>
      </c>
      <c r="U3262" t="s">
        <v>73710</v>
      </c>
      <c r="V3262" t="s">
        <v>73711</v>
      </c>
      <c r="W3262" t="s">
        <v>73712</v>
      </c>
      <c r="X3262" t="s">
        <v>73713</v>
      </c>
      <c r="Y3262" t="s">
        <v>73714</v>
      </c>
    </row>
    <row r="3263" spans="1:25" x14ac:dyDescent="0.3">
      <c r="A3263">
        <v>163100</v>
      </c>
      <c r="B3263" t="s">
        <v>73715</v>
      </c>
      <c r="C3263" t="s">
        <v>73716</v>
      </c>
      <c r="D3263" t="s">
        <v>73717</v>
      </c>
      <c r="E3263" t="s">
        <v>73718</v>
      </c>
      <c r="F3263" t="s">
        <v>73719</v>
      </c>
      <c r="G3263" t="s">
        <v>73720</v>
      </c>
      <c r="H3263" t="s">
        <v>73721</v>
      </c>
      <c r="I3263" t="s">
        <v>73722</v>
      </c>
      <c r="J3263" t="s">
        <v>73723</v>
      </c>
      <c r="K3263" t="s">
        <v>73724</v>
      </c>
      <c r="L3263" t="s">
        <v>73725</v>
      </c>
      <c r="M3263" t="s">
        <v>73726</v>
      </c>
      <c r="N3263" t="s">
        <v>73727</v>
      </c>
      <c r="O3263">
        <f>-552.842307038801 -38.1404404823691 -645.175476106162</f>
        <v>-1236.1582236273321</v>
      </c>
      <c r="P3263">
        <f>-515.04954047087 -39.9972883837645 -347.571168278445</f>
        <v>-902.6179971330796</v>
      </c>
      <c r="Q3263" t="s">
        <v>73728</v>
      </c>
      <c r="R3263" t="s">
        <v>73729</v>
      </c>
      <c r="S3263" t="s">
        <v>73730</v>
      </c>
      <c r="T3263" t="s">
        <v>73731</v>
      </c>
      <c r="U3263" t="s">
        <v>73732</v>
      </c>
      <c r="V3263" t="s">
        <v>73733</v>
      </c>
      <c r="W3263" t="s">
        <v>73734</v>
      </c>
      <c r="X3263" t="s">
        <v>73735</v>
      </c>
      <c r="Y3263" t="s">
        <v>73736</v>
      </c>
    </row>
    <row r="3264" spans="1:25" x14ac:dyDescent="0.3">
      <c r="A3264">
        <v>163150</v>
      </c>
      <c r="B3264" t="s">
        <v>73737</v>
      </c>
      <c r="C3264" t="s">
        <v>73738</v>
      </c>
      <c r="D3264" t="s">
        <v>73739</v>
      </c>
      <c r="E3264" t="s">
        <v>73740</v>
      </c>
      <c r="F3264" t="s">
        <v>73741</v>
      </c>
      <c r="G3264" t="s">
        <v>73742</v>
      </c>
      <c r="H3264" t="s">
        <v>73743</v>
      </c>
      <c r="I3264" t="s">
        <v>73744</v>
      </c>
      <c r="J3264" t="s">
        <v>73745</v>
      </c>
      <c r="K3264" t="s">
        <v>73746</v>
      </c>
      <c r="L3264" t="s">
        <v>73747</v>
      </c>
      <c r="M3264" t="s">
        <v>73748</v>
      </c>
      <c r="N3264" t="s">
        <v>73749</v>
      </c>
      <c r="O3264">
        <f>-553.151302127657 -37.8159688926746 -645.32129459007</f>
        <v>-1236.2885656104017</v>
      </c>
      <c r="P3264">
        <f>-515.720174064093 -40.1237926394738 -347.674647183551</f>
        <v>-903.51861388711779</v>
      </c>
      <c r="Q3264" t="s">
        <v>73750</v>
      </c>
      <c r="R3264" t="s">
        <v>73751</v>
      </c>
      <c r="S3264" t="s">
        <v>73752</v>
      </c>
      <c r="T3264" t="s">
        <v>73753</v>
      </c>
      <c r="U3264" t="s">
        <v>73754</v>
      </c>
      <c r="V3264" t="s">
        <v>73755</v>
      </c>
      <c r="W3264" t="s">
        <v>73756</v>
      </c>
      <c r="X3264" t="s">
        <v>73757</v>
      </c>
      <c r="Y3264" t="s">
        <v>73758</v>
      </c>
    </row>
    <row r="3265" spans="1:25" x14ac:dyDescent="0.3">
      <c r="A3265">
        <v>163200</v>
      </c>
      <c r="B3265" t="s">
        <v>73759</v>
      </c>
      <c r="C3265" t="s">
        <v>73760</v>
      </c>
      <c r="D3265" t="s">
        <v>73761</v>
      </c>
      <c r="E3265" t="s">
        <v>73762</v>
      </c>
      <c r="F3265" t="s">
        <v>73763</v>
      </c>
      <c r="G3265" t="s">
        <v>73764</v>
      </c>
      <c r="H3265" t="s">
        <v>73765</v>
      </c>
      <c r="I3265" t="s">
        <v>73766</v>
      </c>
      <c r="J3265" t="s">
        <v>73767</v>
      </c>
      <c r="K3265" t="s">
        <v>73768</v>
      </c>
      <c r="L3265" t="s">
        <v>73769</v>
      </c>
      <c r="M3265" t="s">
        <v>73770</v>
      </c>
      <c r="N3265" t="s">
        <v>73771</v>
      </c>
      <c r="O3265">
        <f>-553.26737112304 -37.7734741692855 -645.351876060404</f>
        <v>-1236.3927213527295</v>
      </c>
      <c r="P3265">
        <f>-516.068620908343 -40.2836355551058 -347.677507548441</f>
        <v>-904.02976401188971</v>
      </c>
      <c r="Q3265" t="s">
        <v>73772</v>
      </c>
      <c r="R3265" t="s">
        <v>73773</v>
      </c>
      <c r="S3265" t="s">
        <v>73774</v>
      </c>
      <c r="T3265" t="s">
        <v>73775</v>
      </c>
      <c r="U3265" t="s">
        <v>73776</v>
      </c>
      <c r="V3265" t="s">
        <v>73777</v>
      </c>
      <c r="W3265" t="s">
        <v>73778</v>
      </c>
      <c r="X3265" t="s">
        <v>73779</v>
      </c>
      <c r="Y3265" t="s">
        <v>73780</v>
      </c>
    </row>
    <row r="3266" spans="1:25" x14ac:dyDescent="0.3">
      <c r="A3266">
        <v>163250</v>
      </c>
      <c r="B3266" t="s">
        <v>73781</v>
      </c>
      <c r="C3266" t="s">
        <v>73782</v>
      </c>
      <c r="D3266" t="s">
        <v>73783</v>
      </c>
      <c r="E3266" t="s">
        <v>73784</v>
      </c>
      <c r="F3266" t="s">
        <v>73785</v>
      </c>
      <c r="G3266" t="s">
        <v>73786</v>
      </c>
      <c r="H3266" t="s">
        <v>73787</v>
      </c>
      <c r="I3266" t="s">
        <v>73788</v>
      </c>
      <c r="J3266" t="s">
        <v>73789</v>
      </c>
      <c r="K3266" t="s">
        <v>73790</v>
      </c>
      <c r="L3266" t="s">
        <v>73791</v>
      </c>
      <c r="M3266" t="s">
        <v>73792</v>
      </c>
      <c r="N3266" t="s">
        <v>73793</v>
      </c>
      <c r="O3266">
        <f>-553.462868801205 -37.6007129308443 -645.373209877315</f>
        <v>-1236.4367916093643</v>
      </c>
      <c r="P3266">
        <f>-516.580108144622 -40.7170301901622 -347.665427072319</f>
        <v>-904.96256540710328</v>
      </c>
      <c r="Q3266" t="s">
        <v>73794</v>
      </c>
      <c r="R3266" t="s">
        <v>73795</v>
      </c>
      <c r="S3266" t="s">
        <v>73796</v>
      </c>
      <c r="T3266" t="s">
        <v>73797</v>
      </c>
      <c r="U3266" t="s">
        <v>73798</v>
      </c>
      <c r="V3266" t="s">
        <v>73799</v>
      </c>
      <c r="W3266" t="s">
        <v>73800</v>
      </c>
      <c r="X3266" t="s">
        <v>73801</v>
      </c>
      <c r="Y3266" t="s">
        <v>73802</v>
      </c>
    </row>
    <row r="3267" spans="1:25" x14ac:dyDescent="0.3">
      <c r="A3267">
        <v>163300</v>
      </c>
      <c r="B3267" t="s">
        <v>73803</v>
      </c>
      <c r="C3267" t="s">
        <v>73804</v>
      </c>
      <c r="D3267" t="s">
        <v>73805</v>
      </c>
      <c r="E3267" t="s">
        <v>73806</v>
      </c>
      <c r="F3267" t="s">
        <v>73807</v>
      </c>
      <c r="G3267" t="s">
        <v>73808</v>
      </c>
      <c r="H3267" t="s">
        <v>73809</v>
      </c>
      <c r="I3267" t="s">
        <v>73810</v>
      </c>
      <c r="J3267" t="s">
        <v>73811</v>
      </c>
      <c r="K3267" t="s">
        <v>73812</v>
      </c>
      <c r="L3267" t="s">
        <v>73813</v>
      </c>
      <c r="M3267" t="s">
        <v>73814</v>
      </c>
      <c r="N3267" t="s">
        <v>73815</v>
      </c>
      <c r="O3267">
        <f>-553.69800825949 -37.4384606089361 -645.355392350534</f>
        <v>-1236.4918612189601</v>
      </c>
      <c r="P3267">
        <f>-516.851398383595 -40.8846909295726 -347.646722941581</f>
        <v>-905.38281225474861</v>
      </c>
      <c r="Q3267" t="s">
        <v>73816</v>
      </c>
      <c r="R3267" t="s">
        <v>73817</v>
      </c>
      <c r="S3267" t="s">
        <v>73818</v>
      </c>
      <c r="T3267" t="s">
        <v>73819</v>
      </c>
      <c r="U3267" t="s">
        <v>73820</v>
      </c>
      <c r="V3267" t="s">
        <v>73821</v>
      </c>
      <c r="W3267" t="s">
        <v>73822</v>
      </c>
      <c r="X3267" t="s">
        <v>73823</v>
      </c>
      <c r="Y3267" t="s">
        <v>73824</v>
      </c>
    </row>
    <row r="3268" spans="1:25" x14ac:dyDescent="0.3">
      <c r="A3268">
        <v>163350</v>
      </c>
      <c r="B3268" t="s">
        <v>73825</v>
      </c>
      <c r="C3268" t="s">
        <v>73826</v>
      </c>
      <c r="D3268" t="s">
        <v>73827</v>
      </c>
      <c r="E3268" t="s">
        <v>73828</v>
      </c>
      <c r="F3268" t="s">
        <v>73829</v>
      </c>
      <c r="G3268" t="s">
        <v>73830</v>
      </c>
      <c r="H3268" t="s">
        <v>73831</v>
      </c>
      <c r="I3268" t="s">
        <v>73832</v>
      </c>
      <c r="J3268" t="s">
        <v>73833</v>
      </c>
      <c r="K3268" t="s">
        <v>73834</v>
      </c>
      <c r="L3268" t="s">
        <v>73835</v>
      </c>
      <c r="M3268" t="s">
        <v>73836</v>
      </c>
      <c r="N3268" t="s">
        <v>73837</v>
      </c>
      <c r="O3268">
        <f>-553.902165250788 -37.2231424202703 -645.356325158177</f>
        <v>-1236.4816328292354</v>
      </c>
      <c r="P3268">
        <f>-517.206929779433 -40.7834295837779 -347.63029620498</f>
        <v>-905.62065556819095</v>
      </c>
      <c r="Q3268" t="s">
        <v>73838</v>
      </c>
      <c r="R3268" t="s">
        <v>73839</v>
      </c>
      <c r="S3268" t="s">
        <v>73840</v>
      </c>
      <c r="T3268" t="s">
        <v>73841</v>
      </c>
      <c r="U3268" t="s">
        <v>73842</v>
      </c>
      <c r="V3268" t="s">
        <v>73843</v>
      </c>
      <c r="W3268" t="s">
        <v>73844</v>
      </c>
      <c r="X3268" t="s">
        <v>73845</v>
      </c>
      <c r="Y3268" t="s">
        <v>73846</v>
      </c>
    </row>
    <row r="3269" spans="1:25" x14ac:dyDescent="0.3">
      <c r="A3269">
        <v>163400</v>
      </c>
      <c r="B3269" t="s">
        <v>73847</v>
      </c>
      <c r="C3269" t="s">
        <v>73848</v>
      </c>
      <c r="D3269" t="s">
        <v>73849</v>
      </c>
      <c r="E3269" t="s">
        <v>73850</v>
      </c>
      <c r="F3269" t="s">
        <v>73851</v>
      </c>
      <c r="G3269" t="s">
        <v>73852</v>
      </c>
      <c r="H3269" t="s">
        <v>73853</v>
      </c>
      <c r="I3269" t="s">
        <v>73854</v>
      </c>
      <c r="J3269" t="s">
        <v>73855</v>
      </c>
      <c r="K3269" t="s">
        <v>73856</v>
      </c>
      <c r="L3269" t="s">
        <v>73857</v>
      </c>
      <c r="M3269" t="s">
        <v>73858</v>
      </c>
      <c r="N3269" t="s">
        <v>73859</v>
      </c>
      <c r="O3269">
        <f>-554.392694504311 -36.7104904656451 -645.410346772386</f>
        <v>-1236.5135317423419</v>
      </c>
      <c r="P3269">
        <f>-517.952985942094 -40.4445905634209 -347.655140186462</f>
        <v>-906.05271669197691</v>
      </c>
      <c r="Q3269" t="s">
        <v>73860</v>
      </c>
      <c r="R3269" t="s">
        <v>73861</v>
      </c>
      <c r="S3269" t="s">
        <v>73862</v>
      </c>
      <c r="T3269" t="s">
        <v>73863</v>
      </c>
      <c r="U3269" t="s">
        <v>73864</v>
      </c>
      <c r="V3269" t="s">
        <v>73865</v>
      </c>
      <c r="W3269" t="s">
        <v>73866</v>
      </c>
      <c r="X3269" t="s">
        <v>73867</v>
      </c>
      <c r="Y3269" t="s">
        <v>73868</v>
      </c>
    </row>
    <row r="3270" spans="1:25" x14ac:dyDescent="0.3">
      <c r="A3270">
        <v>163450</v>
      </c>
      <c r="B3270" t="s">
        <v>73869</v>
      </c>
      <c r="C3270" t="s">
        <v>73870</v>
      </c>
      <c r="D3270" t="s">
        <v>73871</v>
      </c>
      <c r="E3270" t="s">
        <v>73872</v>
      </c>
      <c r="F3270" t="s">
        <v>73873</v>
      </c>
      <c r="G3270" t="s">
        <v>73874</v>
      </c>
      <c r="H3270" t="s">
        <v>73875</v>
      </c>
      <c r="I3270" t="s">
        <v>73876</v>
      </c>
      <c r="J3270" t="s">
        <v>73877</v>
      </c>
      <c r="K3270" t="s">
        <v>73878</v>
      </c>
      <c r="L3270" t="s">
        <v>73879</v>
      </c>
      <c r="M3270" t="s">
        <v>73880</v>
      </c>
      <c r="N3270" t="s">
        <v>73881</v>
      </c>
      <c r="O3270">
        <f>-554.779355142393 -36.4646374471072 -645.406136597514</f>
        <v>-1236.650129187014</v>
      </c>
      <c r="P3270">
        <f>-518.521128934237 -40.4013019488905 -347.631335205307</f>
        <v>-906.55376608843449</v>
      </c>
      <c r="Q3270" t="s">
        <v>73882</v>
      </c>
      <c r="R3270" t="s">
        <v>73883</v>
      </c>
      <c r="S3270" t="s">
        <v>73884</v>
      </c>
      <c r="T3270" t="s">
        <v>73885</v>
      </c>
      <c r="U3270" t="s">
        <v>73886</v>
      </c>
      <c r="V3270" t="s">
        <v>73887</v>
      </c>
      <c r="W3270" t="s">
        <v>73888</v>
      </c>
      <c r="X3270" t="s">
        <v>73889</v>
      </c>
      <c r="Y3270" t="s">
        <v>73890</v>
      </c>
    </row>
    <row r="3271" spans="1:25" x14ac:dyDescent="0.3">
      <c r="A3271">
        <v>163500</v>
      </c>
      <c r="B3271" t="s">
        <v>73891</v>
      </c>
      <c r="C3271" t="s">
        <v>73892</v>
      </c>
      <c r="D3271" t="s">
        <v>73893</v>
      </c>
      <c r="E3271" t="s">
        <v>73894</v>
      </c>
      <c r="F3271" t="s">
        <v>73895</v>
      </c>
      <c r="G3271" t="s">
        <v>73896</v>
      </c>
      <c r="H3271" t="s">
        <v>73897</v>
      </c>
      <c r="I3271" t="s">
        <v>73898</v>
      </c>
      <c r="J3271" t="s">
        <v>73899</v>
      </c>
      <c r="K3271" t="s">
        <v>73900</v>
      </c>
      <c r="L3271" t="s">
        <v>73901</v>
      </c>
      <c r="M3271" t="s">
        <v>73902</v>
      </c>
      <c r="N3271" t="s">
        <v>73903</v>
      </c>
      <c r="O3271">
        <f>-555.744707648543 -36.1713108330894 -645.310288821346</f>
        <v>-1237.2263073029785</v>
      </c>
      <c r="P3271">
        <f>-519.78395540217 -40.3789779950773 -347.503082352484</f>
        <v>-907.66601574973129</v>
      </c>
      <c r="Q3271" t="s">
        <v>73904</v>
      </c>
      <c r="R3271" t="s">
        <v>73905</v>
      </c>
      <c r="S3271" t="s">
        <v>73906</v>
      </c>
      <c r="T3271" t="s">
        <v>73907</v>
      </c>
      <c r="U3271" t="s">
        <v>73908</v>
      </c>
      <c r="V3271" t="s">
        <v>73909</v>
      </c>
      <c r="W3271" t="s">
        <v>73910</v>
      </c>
      <c r="X3271" t="s">
        <v>73911</v>
      </c>
      <c r="Y3271" t="s">
        <v>73912</v>
      </c>
    </row>
    <row r="3272" spans="1:25" x14ac:dyDescent="0.3">
      <c r="A3272">
        <v>163550</v>
      </c>
      <c r="B3272" t="s">
        <v>73913</v>
      </c>
      <c r="C3272" t="s">
        <v>73914</v>
      </c>
      <c r="D3272" t="s">
        <v>73915</v>
      </c>
      <c r="E3272" t="s">
        <v>73916</v>
      </c>
      <c r="F3272" t="s">
        <v>73917</v>
      </c>
      <c r="G3272" t="s">
        <v>73918</v>
      </c>
      <c r="H3272" t="s">
        <v>73919</v>
      </c>
      <c r="I3272" t="s">
        <v>73920</v>
      </c>
      <c r="J3272" t="s">
        <v>73921</v>
      </c>
      <c r="K3272" t="s">
        <v>73922</v>
      </c>
      <c r="L3272" t="s">
        <v>73923</v>
      </c>
      <c r="M3272" t="s">
        <v>73924</v>
      </c>
      <c r="N3272" t="s">
        <v>73925</v>
      </c>
      <c r="O3272">
        <f>-556.998011376928 -35.7682290546263 -645.285498985663</f>
        <v>-1238.0517394172175</v>
      </c>
      <c r="P3272">
        <f>-520.969487450123 -39.8982071233793 -347.485489537351</f>
        <v>-908.35318411085325</v>
      </c>
      <c r="Q3272" t="s">
        <v>73926</v>
      </c>
      <c r="R3272" t="s">
        <v>73927</v>
      </c>
      <c r="S3272" t="s">
        <v>73928</v>
      </c>
      <c r="T3272" t="s">
        <v>73929</v>
      </c>
      <c r="U3272" t="s">
        <v>73930</v>
      </c>
      <c r="V3272" t="s">
        <v>73931</v>
      </c>
      <c r="W3272" t="s">
        <v>73932</v>
      </c>
      <c r="X3272" t="s">
        <v>73933</v>
      </c>
      <c r="Y3272" t="s">
        <v>73934</v>
      </c>
    </row>
    <row r="3273" spans="1:25" x14ac:dyDescent="0.3">
      <c r="A3273">
        <v>163600</v>
      </c>
      <c r="B3273" t="s">
        <v>73935</v>
      </c>
      <c r="C3273" t="s">
        <v>73936</v>
      </c>
      <c r="D3273" t="s">
        <v>73937</v>
      </c>
      <c r="E3273" t="s">
        <v>73938</v>
      </c>
      <c r="F3273" t="s">
        <v>73939</v>
      </c>
      <c r="G3273" t="s">
        <v>73940</v>
      </c>
      <c r="H3273" t="s">
        <v>73941</v>
      </c>
      <c r="I3273" t="s">
        <v>73942</v>
      </c>
      <c r="J3273" t="s">
        <v>73943</v>
      </c>
      <c r="K3273" t="s">
        <v>73944</v>
      </c>
      <c r="L3273" t="s">
        <v>73945</v>
      </c>
      <c r="M3273" t="s">
        <v>73946</v>
      </c>
      <c r="N3273" t="s">
        <v>73947</v>
      </c>
      <c r="O3273">
        <f>-557.49989631807 -35.5331835670754 -645.287017607409</f>
        <v>-1238.3200974925544</v>
      </c>
      <c r="P3273">
        <f>-521.480263125747 -39.4385872163796 -347.482771902845</f>
        <v>-908.40162224497158</v>
      </c>
      <c r="Q3273" t="s">
        <v>73948</v>
      </c>
      <c r="R3273" t="s">
        <v>73949</v>
      </c>
      <c r="S3273" t="s">
        <v>73950</v>
      </c>
      <c r="T3273" t="s">
        <v>73951</v>
      </c>
      <c r="U3273" t="s">
        <v>73952</v>
      </c>
      <c r="V3273" t="s">
        <v>73953</v>
      </c>
      <c r="W3273" t="s">
        <v>73954</v>
      </c>
      <c r="X3273" t="s">
        <v>73955</v>
      </c>
      <c r="Y3273" t="s">
        <v>73956</v>
      </c>
    </row>
    <row r="3274" spans="1:25" x14ac:dyDescent="0.3">
      <c r="A3274">
        <v>163650</v>
      </c>
      <c r="B3274" t="s">
        <v>73957</v>
      </c>
      <c r="C3274" t="s">
        <v>73958</v>
      </c>
      <c r="D3274" t="s">
        <v>73959</v>
      </c>
      <c r="E3274" t="s">
        <v>73960</v>
      </c>
      <c r="F3274" t="s">
        <v>73961</v>
      </c>
      <c r="G3274" t="s">
        <v>73962</v>
      </c>
      <c r="H3274" t="s">
        <v>73963</v>
      </c>
      <c r="I3274" t="s">
        <v>73964</v>
      </c>
      <c r="J3274" t="s">
        <v>73965</v>
      </c>
      <c r="K3274" t="s">
        <v>73966</v>
      </c>
      <c r="L3274" t="s">
        <v>73967</v>
      </c>
      <c r="M3274" t="s">
        <v>73968</v>
      </c>
      <c r="N3274" t="s">
        <v>73969</v>
      </c>
      <c r="O3274">
        <f>-558.592090950114 -34.8319025007511 -645.39902872086</f>
        <v>-1238.8230221717249</v>
      </c>
      <c r="P3274">
        <f>-522.420490987283 -38.2812062310018 -347.607562082913</f>
        <v>-908.3092593011977</v>
      </c>
      <c r="Q3274" t="s">
        <v>73970</v>
      </c>
      <c r="R3274" t="s">
        <v>73971</v>
      </c>
      <c r="S3274" t="s">
        <v>73972</v>
      </c>
      <c r="T3274" t="s">
        <v>73973</v>
      </c>
      <c r="U3274" t="s">
        <v>73974</v>
      </c>
      <c r="V3274" t="s">
        <v>73975</v>
      </c>
      <c r="W3274" t="s">
        <v>73976</v>
      </c>
      <c r="X3274" t="s">
        <v>73977</v>
      </c>
      <c r="Y3274" t="s">
        <v>73978</v>
      </c>
    </row>
    <row r="3275" spans="1:25" x14ac:dyDescent="0.3">
      <c r="A3275">
        <v>163700</v>
      </c>
      <c r="B3275" t="s">
        <v>73979</v>
      </c>
      <c r="C3275" t="s">
        <v>73980</v>
      </c>
      <c r="D3275" t="s">
        <v>73981</v>
      </c>
      <c r="E3275" t="s">
        <v>73982</v>
      </c>
      <c r="F3275" t="s">
        <v>73983</v>
      </c>
      <c r="G3275" t="s">
        <v>73984</v>
      </c>
      <c r="H3275" t="s">
        <v>73985</v>
      </c>
      <c r="I3275" t="s">
        <v>73986</v>
      </c>
      <c r="J3275" t="s">
        <v>73987</v>
      </c>
      <c r="K3275" t="s">
        <v>73988</v>
      </c>
      <c r="L3275" t="s">
        <v>73989</v>
      </c>
      <c r="M3275" t="s">
        <v>73990</v>
      </c>
      <c r="N3275" t="s">
        <v>73991</v>
      </c>
      <c r="O3275">
        <f>-558.969866850024 -34.4767674191999 -645.467317896576</f>
        <v>-1238.9139521657999</v>
      </c>
      <c r="P3275">
        <f>-522.669521929178 -37.8542023937521 -347.690779263801</f>
        <v>-908.2145035867311</v>
      </c>
      <c r="Q3275" t="s">
        <v>73992</v>
      </c>
      <c r="R3275" t="s">
        <v>73993</v>
      </c>
      <c r="S3275" t="s">
        <v>73994</v>
      </c>
      <c r="T3275" t="s">
        <v>73995</v>
      </c>
      <c r="U3275" t="s">
        <v>73996</v>
      </c>
      <c r="V3275" t="s">
        <v>73997</v>
      </c>
      <c r="W3275" t="s">
        <v>73998</v>
      </c>
      <c r="X3275" t="s">
        <v>73999</v>
      </c>
      <c r="Y3275" t="s">
        <v>74000</v>
      </c>
    </row>
    <row r="3276" spans="1:25" x14ac:dyDescent="0.3">
      <c r="A3276">
        <v>163750</v>
      </c>
      <c r="B3276" t="s">
        <v>74001</v>
      </c>
      <c r="C3276" t="s">
        <v>74002</v>
      </c>
      <c r="D3276" t="s">
        <v>74003</v>
      </c>
      <c r="E3276" t="s">
        <v>74004</v>
      </c>
      <c r="F3276" t="s">
        <v>74005</v>
      </c>
      <c r="G3276" t="s">
        <v>74006</v>
      </c>
      <c r="H3276" t="s">
        <v>74007</v>
      </c>
      <c r="I3276" t="s">
        <v>74008</v>
      </c>
      <c r="J3276" t="s">
        <v>74009</v>
      </c>
      <c r="K3276" t="s">
        <v>74010</v>
      </c>
      <c r="L3276" t="s">
        <v>74011</v>
      </c>
      <c r="M3276" t="s">
        <v>74012</v>
      </c>
      <c r="N3276" t="s">
        <v>74013</v>
      </c>
      <c r="O3276">
        <f>-559.254898803263 -33.9208865127559 -645.574049351764</f>
        <v>-1238.749834667783</v>
      </c>
      <c r="P3276">
        <f>-522.820134901647 -37.4021998502672 -347.815066577225</f>
        <v>-908.03740132913913</v>
      </c>
      <c r="Q3276" t="s">
        <v>74014</v>
      </c>
      <c r="R3276" t="s">
        <v>74015</v>
      </c>
      <c r="S3276" t="s">
        <v>74016</v>
      </c>
      <c r="T3276" t="s">
        <v>74017</v>
      </c>
      <c r="U3276" t="s">
        <v>74018</v>
      </c>
      <c r="V3276" t="s">
        <v>74019</v>
      </c>
      <c r="W3276" t="s">
        <v>74020</v>
      </c>
      <c r="X3276" t="s">
        <v>74021</v>
      </c>
      <c r="Y3276" t="s">
        <v>74022</v>
      </c>
    </row>
    <row r="3277" spans="1:25" x14ac:dyDescent="0.3">
      <c r="A3277">
        <v>163800</v>
      </c>
      <c r="B3277" t="s">
        <v>74023</v>
      </c>
      <c r="C3277" t="s">
        <v>74024</v>
      </c>
      <c r="D3277" t="s">
        <v>74025</v>
      </c>
      <c r="E3277" t="s">
        <v>74026</v>
      </c>
      <c r="F3277" t="s">
        <v>74027</v>
      </c>
      <c r="G3277" t="s">
        <v>74028</v>
      </c>
      <c r="H3277" t="s">
        <v>74029</v>
      </c>
      <c r="I3277" t="s">
        <v>74030</v>
      </c>
      <c r="J3277" t="s">
        <v>74031</v>
      </c>
      <c r="K3277" t="s">
        <v>74032</v>
      </c>
      <c r="L3277" t="s">
        <v>74033</v>
      </c>
      <c r="M3277" t="s">
        <v>74034</v>
      </c>
      <c r="N3277" t="s">
        <v>74035</v>
      </c>
      <c r="O3277">
        <f>-559.840719715878 -33.0212643304246 -645.724357731949</f>
        <v>-1238.5863417782516</v>
      </c>
      <c r="P3277">
        <f>-523.108499081208 -36.4449870797837 -348.001366615747</f>
        <v>-907.5548527767387</v>
      </c>
      <c r="Q3277" t="s">
        <v>74036</v>
      </c>
      <c r="R3277" t="s">
        <v>74037</v>
      </c>
      <c r="S3277" t="s">
        <v>74038</v>
      </c>
      <c r="T3277" t="s">
        <v>74039</v>
      </c>
      <c r="U3277" t="s">
        <v>74040</v>
      </c>
      <c r="V3277" t="s">
        <v>74041</v>
      </c>
      <c r="W3277" t="s">
        <v>74042</v>
      </c>
      <c r="X3277" t="s">
        <v>74043</v>
      </c>
      <c r="Y3277" t="s">
        <v>74044</v>
      </c>
    </row>
    <row r="3278" spans="1:25" x14ac:dyDescent="0.3">
      <c r="A3278">
        <v>163850</v>
      </c>
      <c r="B3278" t="s">
        <v>74045</v>
      </c>
      <c r="C3278" t="s">
        <v>74046</v>
      </c>
      <c r="D3278" t="s">
        <v>74047</v>
      </c>
      <c r="E3278" t="s">
        <v>74048</v>
      </c>
      <c r="F3278" t="s">
        <v>74049</v>
      </c>
      <c r="G3278" t="s">
        <v>74050</v>
      </c>
      <c r="H3278" t="s">
        <v>74051</v>
      </c>
      <c r="I3278" t="s">
        <v>74052</v>
      </c>
      <c r="J3278" t="s">
        <v>74053</v>
      </c>
      <c r="K3278" t="s">
        <v>74054</v>
      </c>
      <c r="L3278" t="s">
        <v>74055</v>
      </c>
      <c r="M3278" t="s">
        <v>74056</v>
      </c>
      <c r="N3278" t="s">
        <v>74057</v>
      </c>
      <c r="O3278">
        <f>-560.090494888246 -32.6661591525233 -645.633762630811</f>
        <v>-1238.3904166715802</v>
      </c>
      <c r="P3278">
        <f>-522.932272349368 -36.0297888189389 -347.962923161344</f>
        <v>-906.9249843296509</v>
      </c>
      <c r="Q3278" t="s">
        <v>74058</v>
      </c>
      <c r="R3278" t="s">
        <v>74059</v>
      </c>
      <c r="S3278" t="s">
        <v>74060</v>
      </c>
      <c r="T3278" t="s">
        <v>74061</v>
      </c>
      <c r="U3278" t="s">
        <v>74062</v>
      </c>
      <c r="V3278" t="s">
        <v>74063</v>
      </c>
      <c r="W3278" t="s">
        <v>74064</v>
      </c>
      <c r="X3278" t="s">
        <v>74065</v>
      </c>
      <c r="Y3278" t="s">
        <v>74066</v>
      </c>
    </row>
    <row r="3279" spans="1:25" x14ac:dyDescent="0.3">
      <c r="A3279">
        <v>163900</v>
      </c>
      <c r="B3279" t="s">
        <v>74067</v>
      </c>
      <c r="C3279" t="s">
        <v>74068</v>
      </c>
      <c r="D3279" t="s">
        <v>74069</v>
      </c>
      <c r="E3279" t="s">
        <v>74070</v>
      </c>
      <c r="F3279" t="s">
        <v>74071</v>
      </c>
      <c r="G3279" t="s">
        <v>74072</v>
      </c>
      <c r="H3279" t="s">
        <v>74073</v>
      </c>
      <c r="I3279" t="s">
        <v>74074</v>
      </c>
      <c r="J3279" t="s">
        <v>74075</v>
      </c>
      <c r="K3279" t="s">
        <v>74076</v>
      </c>
      <c r="L3279" t="s">
        <v>74077</v>
      </c>
      <c r="M3279" t="s">
        <v>74078</v>
      </c>
      <c r="N3279" t="s">
        <v>74079</v>
      </c>
      <c r="O3279">
        <f>-560.20445788996 -32.6312947344256 -645.511016243876</f>
        <v>-1238.3467688682617</v>
      </c>
      <c r="P3279">
        <f>-522.845910584537 -35.8280635449644 -347.863345994792</f>
        <v>-906.53732012429339</v>
      </c>
      <c r="Q3279" t="s">
        <v>74080</v>
      </c>
      <c r="R3279" t="s">
        <v>74081</v>
      </c>
      <c r="S3279" t="s">
        <v>74082</v>
      </c>
      <c r="T3279" t="s">
        <v>74083</v>
      </c>
      <c r="U3279" t="s">
        <v>74084</v>
      </c>
      <c r="V3279" t="s">
        <v>74085</v>
      </c>
      <c r="W3279" t="s">
        <v>74086</v>
      </c>
      <c r="X3279" t="s">
        <v>74087</v>
      </c>
      <c r="Y3279" t="s">
        <v>74088</v>
      </c>
    </row>
    <row r="3280" spans="1:25" x14ac:dyDescent="0.3">
      <c r="A3280">
        <v>163950</v>
      </c>
      <c r="B3280" t="s">
        <v>74089</v>
      </c>
      <c r="C3280" t="s">
        <v>74090</v>
      </c>
      <c r="D3280" t="s">
        <v>74091</v>
      </c>
      <c r="E3280" t="s">
        <v>74092</v>
      </c>
      <c r="F3280" t="s">
        <v>74093</v>
      </c>
      <c r="G3280" t="s">
        <v>74094</v>
      </c>
      <c r="H3280" t="s">
        <v>74095</v>
      </c>
      <c r="I3280" t="s">
        <v>74096</v>
      </c>
      <c r="J3280" t="s">
        <v>74097</v>
      </c>
      <c r="K3280" t="s">
        <v>74098</v>
      </c>
      <c r="L3280" t="s">
        <v>74099</v>
      </c>
      <c r="M3280" t="s">
        <v>74100</v>
      </c>
      <c r="N3280" t="s">
        <v>74101</v>
      </c>
      <c r="O3280">
        <f>-560.696638221948 -32.7449821676248 -645.205872057064</f>
        <v>-1238.6474924466368</v>
      </c>
      <c r="P3280">
        <f>-523.136037698787 -35.3921808864309 -347.578311723726</f>
        <v>-906.106530308944</v>
      </c>
      <c r="Q3280" t="s">
        <v>74102</v>
      </c>
      <c r="R3280" t="s">
        <v>74103</v>
      </c>
      <c r="S3280" t="s">
        <v>74104</v>
      </c>
      <c r="T3280" t="s">
        <v>74105</v>
      </c>
      <c r="U3280" t="s">
        <v>74106</v>
      </c>
      <c r="V3280" t="s">
        <v>74107</v>
      </c>
      <c r="W3280" t="s">
        <v>74108</v>
      </c>
      <c r="X3280" t="s">
        <v>74109</v>
      </c>
      <c r="Y3280" t="s">
        <v>74110</v>
      </c>
    </row>
    <row r="3281" spans="1:25" x14ac:dyDescent="0.3">
      <c r="A3281">
        <v>164000</v>
      </c>
      <c r="B3281" t="s">
        <v>74111</v>
      </c>
      <c r="C3281" t="s">
        <v>74112</v>
      </c>
      <c r="D3281" t="s">
        <v>74113</v>
      </c>
      <c r="E3281" t="s">
        <v>74114</v>
      </c>
      <c r="F3281" t="s">
        <v>74115</v>
      </c>
      <c r="G3281" t="s">
        <v>74116</v>
      </c>
      <c r="H3281" t="s">
        <v>74117</v>
      </c>
      <c r="I3281" t="s">
        <v>74118</v>
      </c>
      <c r="J3281" t="s">
        <v>74119</v>
      </c>
      <c r="K3281" t="s">
        <v>74120</v>
      </c>
      <c r="L3281" t="s">
        <v>74121</v>
      </c>
      <c r="M3281" t="s">
        <v>74122</v>
      </c>
      <c r="N3281" t="s">
        <v>74123</v>
      </c>
      <c r="O3281">
        <f>-560.999107973495 -32.8622088015188 -645.02199853667</f>
        <v>-1238.8833153116839</v>
      </c>
      <c r="P3281">
        <f>-523.313966641997 -35.3408734541597 -347.408768952038</f>
        <v>-906.06360904819462</v>
      </c>
      <c r="Q3281" t="s">
        <v>74124</v>
      </c>
      <c r="R3281" t="s">
        <v>74125</v>
      </c>
      <c r="S3281" t="s">
        <v>74126</v>
      </c>
      <c r="T3281" t="s">
        <v>74127</v>
      </c>
      <c r="U3281" t="s">
        <v>74128</v>
      </c>
      <c r="V3281" t="s">
        <v>74129</v>
      </c>
      <c r="W3281" t="s">
        <v>74130</v>
      </c>
      <c r="X3281" t="s">
        <v>74131</v>
      </c>
      <c r="Y3281" t="s">
        <v>74132</v>
      </c>
    </row>
    <row r="3282" spans="1:25" x14ac:dyDescent="0.3">
      <c r="A3282">
        <v>164050</v>
      </c>
      <c r="B3282" t="s">
        <v>74133</v>
      </c>
      <c r="C3282" t="s">
        <v>74134</v>
      </c>
      <c r="D3282" t="s">
        <v>74135</v>
      </c>
      <c r="E3282" t="s">
        <v>74136</v>
      </c>
      <c r="F3282" t="s">
        <v>74137</v>
      </c>
      <c r="G3282" t="s">
        <v>74138</v>
      </c>
      <c r="H3282" t="s">
        <v>74139</v>
      </c>
      <c r="I3282" t="s">
        <v>74140</v>
      </c>
      <c r="J3282" t="s">
        <v>74141</v>
      </c>
      <c r="K3282" t="s">
        <v>74142</v>
      </c>
      <c r="L3282" t="s">
        <v>74143</v>
      </c>
      <c r="M3282" t="s">
        <v>74144</v>
      </c>
      <c r="N3282" t="s">
        <v>74145</v>
      </c>
      <c r="O3282">
        <f>-561.472785527002 -33.2229371747046 -644.630952684413</f>
        <v>-1239.3266753861196</v>
      </c>
      <c r="P3282">
        <f>-523.817248184566 -35.6263970992225 -347.013270786609</f>
        <v>-906.45691607039748</v>
      </c>
      <c r="Q3282" t="s">
        <v>74146</v>
      </c>
      <c r="R3282" t="s">
        <v>74147</v>
      </c>
      <c r="S3282" t="s">
        <v>74148</v>
      </c>
      <c r="T3282" t="s">
        <v>74149</v>
      </c>
      <c r="U3282" t="s">
        <v>74150</v>
      </c>
      <c r="V3282" t="s">
        <v>74151</v>
      </c>
      <c r="W3282" t="s">
        <v>74152</v>
      </c>
      <c r="X3282" t="s">
        <v>74153</v>
      </c>
      <c r="Y3282" t="s">
        <v>74154</v>
      </c>
    </row>
    <row r="3283" spans="1:25" x14ac:dyDescent="0.3">
      <c r="A3283">
        <v>164100</v>
      </c>
      <c r="B3283" t="s">
        <v>74155</v>
      </c>
      <c r="C3283" t="s">
        <v>74156</v>
      </c>
      <c r="D3283" t="s">
        <v>74157</v>
      </c>
      <c r="E3283" t="s">
        <v>74158</v>
      </c>
      <c r="F3283" t="s">
        <v>74159</v>
      </c>
      <c r="G3283" t="s">
        <v>74160</v>
      </c>
      <c r="H3283" t="s">
        <v>74161</v>
      </c>
      <c r="I3283" t="s">
        <v>74162</v>
      </c>
      <c r="J3283" t="s">
        <v>74163</v>
      </c>
      <c r="K3283" t="s">
        <v>74164</v>
      </c>
      <c r="L3283" t="s">
        <v>74165</v>
      </c>
      <c r="M3283" t="s">
        <v>74166</v>
      </c>
      <c r="N3283" t="s">
        <v>74167</v>
      </c>
      <c r="O3283">
        <f>-561.737366446259 -33.3824711847171 -644.464842183017</f>
        <v>-1239.5846798139933</v>
      </c>
      <c r="P3283">
        <f>-524.281987061468 -35.8575641319003 -346.822533999226</f>
        <v>-906.96208519259426</v>
      </c>
      <c r="Q3283" t="s">
        <v>74168</v>
      </c>
      <c r="R3283" t="s">
        <v>74169</v>
      </c>
      <c r="S3283" t="s">
        <v>74170</v>
      </c>
      <c r="T3283" t="s">
        <v>74171</v>
      </c>
      <c r="U3283" t="s">
        <v>74172</v>
      </c>
      <c r="V3283" t="s">
        <v>74173</v>
      </c>
      <c r="W3283" t="s">
        <v>74174</v>
      </c>
      <c r="X3283" t="s">
        <v>74175</v>
      </c>
      <c r="Y3283" t="s">
        <v>74176</v>
      </c>
    </row>
    <row r="3284" spans="1:25" x14ac:dyDescent="0.3">
      <c r="A3284">
        <v>164150</v>
      </c>
      <c r="B3284" t="s">
        <v>74177</v>
      </c>
      <c r="C3284" t="s">
        <v>74178</v>
      </c>
      <c r="D3284" t="s">
        <v>74179</v>
      </c>
      <c r="E3284" t="s">
        <v>74180</v>
      </c>
      <c r="F3284" t="s">
        <v>74181</v>
      </c>
      <c r="G3284" t="s">
        <v>74182</v>
      </c>
      <c r="H3284" t="s">
        <v>74183</v>
      </c>
      <c r="I3284" t="s">
        <v>74184</v>
      </c>
      <c r="J3284" t="s">
        <v>74185</v>
      </c>
      <c r="K3284" t="s">
        <v>74186</v>
      </c>
      <c r="L3284" t="s">
        <v>74187</v>
      </c>
      <c r="M3284" t="s">
        <v>74188</v>
      </c>
      <c r="N3284" t="s">
        <v>74189</v>
      </c>
      <c r="O3284">
        <f>-562.077023959532 -33.6963359485271 -644.203515062445</f>
        <v>-1239.976874970504</v>
      </c>
      <c r="P3284">
        <f>-525.525619085251 -36.3360609435042 -346.450214962036</f>
        <v>-908.31189499079119</v>
      </c>
      <c r="Q3284" t="s">
        <v>74190</v>
      </c>
      <c r="R3284" t="s">
        <v>74191</v>
      </c>
      <c r="S3284" t="s">
        <v>74192</v>
      </c>
      <c r="T3284" t="s">
        <v>74193</v>
      </c>
      <c r="U3284" t="s">
        <v>74194</v>
      </c>
      <c r="V3284" t="s">
        <v>74195</v>
      </c>
      <c r="W3284" t="s">
        <v>74196</v>
      </c>
      <c r="X3284" t="s">
        <v>74197</v>
      </c>
      <c r="Y3284" t="s">
        <v>74198</v>
      </c>
    </row>
    <row r="3285" spans="1:25" x14ac:dyDescent="0.3">
      <c r="A3285">
        <v>164200</v>
      </c>
      <c r="B3285" t="s">
        <v>74199</v>
      </c>
      <c r="C3285" t="s">
        <v>74200</v>
      </c>
      <c r="D3285" t="s">
        <v>74201</v>
      </c>
      <c r="E3285" t="s">
        <v>74202</v>
      </c>
      <c r="F3285" t="s">
        <v>74203</v>
      </c>
      <c r="G3285" t="s">
        <v>74204</v>
      </c>
      <c r="H3285" t="s">
        <v>74205</v>
      </c>
      <c r="I3285" t="s">
        <v>74206</v>
      </c>
      <c r="J3285" t="s">
        <v>74207</v>
      </c>
      <c r="K3285" t="s">
        <v>74208</v>
      </c>
      <c r="L3285" t="s">
        <v>74209</v>
      </c>
      <c r="M3285" t="s">
        <v>74210</v>
      </c>
      <c r="N3285" t="s">
        <v>74211</v>
      </c>
      <c r="O3285">
        <f>-562.252919242962 -33.8852825253052 -644.090124068776</f>
        <v>-1240.2283258370433</v>
      </c>
      <c r="P3285">
        <f>-526.162740712076 -36.6090765048439 -346.281267832678</f>
        <v>-909.05308504959794</v>
      </c>
      <c r="Q3285" t="s">
        <v>74212</v>
      </c>
      <c r="R3285" t="s">
        <v>74213</v>
      </c>
      <c r="S3285" t="s">
        <v>74214</v>
      </c>
      <c r="T3285" t="s">
        <v>74215</v>
      </c>
      <c r="U3285" t="s">
        <v>74216</v>
      </c>
      <c r="V3285" t="s">
        <v>74217</v>
      </c>
      <c r="W3285" t="s">
        <v>74218</v>
      </c>
      <c r="X3285" t="s">
        <v>74219</v>
      </c>
      <c r="Y3285" t="s">
        <v>74220</v>
      </c>
    </row>
    <row r="3286" spans="1:25" x14ac:dyDescent="0.3">
      <c r="A3286">
        <v>164250</v>
      </c>
      <c r="B3286" t="s">
        <v>74221</v>
      </c>
      <c r="C3286" t="s">
        <v>74222</v>
      </c>
      <c r="D3286" t="s">
        <v>74223</v>
      </c>
      <c r="E3286" t="s">
        <v>74224</v>
      </c>
      <c r="F3286" t="s">
        <v>74225</v>
      </c>
      <c r="G3286" t="s">
        <v>74226</v>
      </c>
      <c r="H3286" t="s">
        <v>74227</v>
      </c>
      <c r="I3286" t="s">
        <v>74228</v>
      </c>
      <c r="J3286" t="s">
        <v>74229</v>
      </c>
      <c r="K3286" t="s">
        <v>74230</v>
      </c>
      <c r="L3286" t="s">
        <v>74231</v>
      </c>
      <c r="M3286" t="s">
        <v>74232</v>
      </c>
      <c r="N3286" t="s">
        <v>74233</v>
      </c>
      <c r="O3286">
        <f>-562.552337925994 -34.3143496940208 -643.857202850453</f>
        <v>-1240.7238904704677</v>
      </c>
      <c r="P3286">
        <f>-527.452823421312 -37.1619341999801 -345.931290604644</f>
        <v>-910.54604822593615</v>
      </c>
      <c r="Q3286" t="s">
        <v>74234</v>
      </c>
      <c r="R3286" t="s">
        <v>74235</v>
      </c>
      <c r="S3286" t="s">
        <v>74236</v>
      </c>
      <c r="T3286" t="s">
        <v>74237</v>
      </c>
      <c r="U3286" t="s">
        <v>74238</v>
      </c>
      <c r="V3286" t="s">
        <v>74239</v>
      </c>
      <c r="W3286" t="s">
        <v>74240</v>
      </c>
      <c r="X3286" t="s">
        <v>74241</v>
      </c>
      <c r="Y3286" t="s">
        <v>74242</v>
      </c>
    </row>
    <row r="3287" spans="1:25" x14ac:dyDescent="0.3">
      <c r="A3287">
        <v>164300</v>
      </c>
      <c r="B3287" t="s">
        <v>74243</v>
      </c>
      <c r="C3287" t="s">
        <v>74244</v>
      </c>
      <c r="D3287" t="s">
        <v>74245</v>
      </c>
      <c r="E3287" t="s">
        <v>74246</v>
      </c>
      <c r="F3287" t="s">
        <v>74247</v>
      </c>
      <c r="G3287" t="s">
        <v>74248</v>
      </c>
      <c r="H3287" t="s">
        <v>74249</v>
      </c>
      <c r="I3287" t="s">
        <v>74250</v>
      </c>
      <c r="J3287" t="s">
        <v>74251</v>
      </c>
      <c r="K3287" t="s">
        <v>74252</v>
      </c>
      <c r="L3287" t="s">
        <v>74253</v>
      </c>
      <c r="M3287" t="s">
        <v>74254</v>
      </c>
      <c r="N3287" t="s">
        <v>74255</v>
      </c>
      <c r="O3287">
        <f>-562.491229362218 -34.7382190750639 -643.720578149875</f>
        <v>-1240.9500265871568</v>
      </c>
      <c r="P3287">
        <f>-527.866907830777 -37.6419070271336 -345.739548802554</f>
        <v>-911.24836366046452</v>
      </c>
      <c r="Q3287" t="s">
        <v>74256</v>
      </c>
      <c r="R3287" t="s">
        <v>74257</v>
      </c>
      <c r="S3287" t="s">
        <v>74258</v>
      </c>
      <c r="T3287" t="s">
        <v>74259</v>
      </c>
      <c r="U3287" t="s">
        <v>74260</v>
      </c>
      <c r="V3287" t="s">
        <v>74261</v>
      </c>
      <c r="W3287" t="s">
        <v>74262</v>
      </c>
      <c r="X3287" t="s">
        <v>74263</v>
      </c>
      <c r="Y3287" t="s">
        <v>74264</v>
      </c>
    </row>
    <row r="3288" spans="1:25" x14ac:dyDescent="0.3">
      <c r="A3288">
        <v>164350</v>
      </c>
      <c r="B3288" t="s">
        <v>74265</v>
      </c>
      <c r="C3288" t="s">
        <v>74266</v>
      </c>
      <c r="D3288" t="s">
        <v>74267</v>
      </c>
      <c r="E3288" t="s">
        <v>74268</v>
      </c>
      <c r="F3288" t="s">
        <v>74269</v>
      </c>
      <c r="G3288" t="s">
        <v>74270</v>
      </c>
      <c r="H3288" t="s">
        <v>74271</v>
      </c>
      <c r="I3288" t="s">
        <v>74272</v>
      </c>
      <c r="J3288" t="s">
        <v>74273</v>
      </c>
      <c r="K3288" t="s">
        <v>74274</v>
      </c>
      <c r="L3288" t="s">
        <v>74275</v>
      </c>
      <c r="M3288" t="s">
        <v>74276</v>
      </c>
      <c r="N3288" t="s">
        <v>74277</v>
      </c>
      <c r="O3288">
        <f>-562.376066096336 -35.272877155139 -643.620158549032</f>
        <v>-1241.2691018005071</v>
      </c>
      <c r="P3288">
        <f>-528.58264270956 -38.420459019738 -345.546227703089</f>
        <v>-912.54932943238703</v>
      </c>
      <c r="Q3288" t="s">
        <v>74278</v>
      </c>
      <c r="R3288" t="s">
        <v>74279</v>
      </c>
      <c r="S3288" t="s">
        <v>74280</v>
      </c>
      <c r="T3288" t="s">
        <v>74281</v>
      </c>
      <c r="U3288" t="s">
        <v>74282</v>
      </c>
      <c r="V3288" t="s">
        <v>74283</v>
      </c>
      <c r="W3288" t="s">
        <v>74284</v>
      </c>
      <c r="X3288" t="s">
        <v>74285</v>
      </c>
      <c r="Y3288" t="s">
        <v>74286</v>
      </c>
    </row>
    <row r="3289" spans="1:25" x14ac:dyDescent="0.3">
      <c r="A3289">
        <v>164400</v>
      </c>
      <c r="B3289" t="s">
        <v>74287</v>
      </c>
      <c r="C3289" t="s">
        <v>74288</v>
      </c>
      <c r="D3289" t="s">
        <v>74289</v>
      </c>
      <c r="E3289" t="s">
        <v>74290</v>
      </c>
      <c r="F3289" t="s">
        <v>74291</v>
      </c>
      <c r="G3289" t="s">
        <v>74292</v>
      </c>
      <c r="H3289" t="s">
        <v>74293</v>
      </c>
      <c r="I3289" t="s">
        <v>74294</v>
      </c>
      <c r="J3289" t="s">
        <v>74295</v>
      </c>
      <c r="K3289" t="s">
        <v>74296</v>
      </c>
      <c r="L3289" t="s">
        <v>74297</v>
      </c>
      <c r="M3289" t="s">
        <v>74298</v>
      </c>
      <c r="N3289" t="s">
        <v>74299</v>
      </c>
      <c r="O3289">
        <f>-562.228880952206 -35.651519141192 -643.606161402227</f>
        <v>-1241.4865614956252</v>
      </c>
      <c r="P3289">
        <f>-528.720139209868 -38.6823579693173 -345.498986261247</f>
        <v>-912.90148344043223</v>
      </c>
      <c r="Q3289" t="s">
        <v>74300</v>
      </c>
      <c r="R3289" t="s">
        <v>74301</v>
      </c>
      <c r="S3289" t="s">
        <v>74302</v>
      </c>
      <c r="T3289" t="s">
        <v>74303</v>
      </c>
      <c r="U3289" t="s">
        <v>74304</v>
      </c>
      <c r="V3289" t="s">
        <v>74305</v>
      </c>
      <c r="W3289" t="s">
        <v>74306</v>
      </c>
      <c r="X3289" t="s">
        <v>74307</v>
      </c>
      <c r="Y3289" t="s">
        <v>74308</v>
      </c>
    </row>
    <row r="3290" spans="1:25" x14ac:dyDescent="0.3">
      <c r="A3290">
        <v>164450</v>
      </c>
      <c r="B3290" t="s">
        <v>74309</v>
      </c>
      <c r="C3290" t="s">
        <v>74310</v>
      </c>
      <c r="D3290" t="s">
        <v>74311</v>
      </c>
      <c r="E3290" t="s">
        <v>74312</v>
      </c>
      <c r="F3290" t="s">
        <v>74313</v>
      </c>
      <c r="G3290" t="s">
        <v>74314</v>
      </c>
      <c r="H3290" t="s">
        <v>74315</v>
      </c>
      <c r="I3290" t="s">
        <v>74316</v>
      </c>
      <c r="J3290" t="s">
        <v>74317</v>
      </c>
      <c r="K3290" t="s">
        <v>74318</v>
      </c>
      <c r="L3290" t="s">
        <v>74319</v>
      </c>
      <c r="M3290" t="s">
        <v>74320</v>
      </c>
      <c r="N3290" t="s">
        <v>74321</v>
      </c>
      <c r="O3290">
        <f>-561.666743104389 -36.5169897339376 -643.474308547745</f>
        <v>-1241.6580413860715</v>
      </c>
      <c r="P3290">
        <f>-528.544654665959 -39.381610531017 -345.322247994959</f>
        <v>-913.24851319193499</v>
      </c>
      <c r="Q3290" t="s">
        <v>74322</v>
      </c>
      <c r="R3290" t="s">
        <v>74323</v>
      </c>
      <c r="S3290" t="s">
        <v>74324</v>
      </c>
      <c r="T3290" t="s">
        <v>74325</v>
      </c>
      <c r="U3290" t="s">
        <v>74326</v>
      </c>
      <c r="V3290" t="s">
        <v>74327</v>
      </c>
      <c r="W3290" t="s">
        <v>74328</v>
      </c>
      <c r="X3290" t="s">
        <v>74329</v>
      </c>
      <c r="Y3290" t="s">
        <v>74330</v>
      </c>
    </row>
    <row r="3291" spans="1:25" x14ac:dyDescent="0.3">
      <c r="A3291">
        <v>164500</v>
      </c>
      <c r="B3291" t="s">
        <v>74331</v>
      </c>
      <c r="C3291" t="s">
        <v>74332</v>
      </c>
      <c r="D3291" t="s">
        <v>74333</v>
      </c>
      <c r="E3291" t="s">
        <v>74334</v>
      </c>
      <c r="F3291" t="s">
        <v>74335</v>
      </c>
      <c r="G3291" t="s">
        <v>74336</v>
      </c>
      <c r="H3291" t="s">
        <v>74337</v>
      </c>
      <c r="I3291" t="s">
        <v>74338</v>
      </c>
      <c r="J3291" t="s">
        <v>74339</v>
      </c>
      <c r="K3291" t="s">
        <v>74340</v>
      </c>
      <c r="L3291" t="s">
        <v>74341</v>
      </c>
      <c r="M3291" t="s">
        <v>74342</v>
      </c>
      <c r="N3291" t="s">
        <v>74343</v>
      </c>
      <c r="O3291">
        <f>-561.25727089206 -36.8891797271399 -643.428458817996</f>
        <v>-1241.5749094371959</v>
      </c>
      <c r="P3291">
        <f>-528.414814828417 -39.764347794551 -345.245476756647</f>
        <v>-913.42463937961497</v>
      </c>
      <c r="Q3291" t="s">
        <v>74344</v>
      </c>
      <c r="R3291" t="s">
        <v>74345</v>
      </c>
      <c r="S3291" t="s">
        <v>74346</v>
      </c>
      <c r="T3291" t="s">
        <v>74347</v>
      </c>
      <c r="U3291" t="s">
        <v>74348</v>
      </c>
      <c r="V3291" t="s">
        <v>74349</v>
      </c>
      <c r="W3291" t="s">
        <v>74350</v>
      </c>
      <c r="X3291" t="s">
        <v>74351</v>
      </c>
      <c r="Y3291" t="s">
        <v>74352</v>
      </c>
    </row>
    <row r="3292" spans="1:25" x14ac:dyDescent="0.3">
      <c r="A3292">
        <v>164550</v>
      </c>
      <c r="B3292" t="s">
        <v>74353</v>
      </c>
      <c r="C3292" t="s">
        <v>74354</v>
      </c>
      <c r="D3292" t="s">
        <v>74355</v>
      </c>
      <c r="E3292" t="s">
        <v>74356</v>
      </c>
      <c r="F3292" t="s">
        <v>74357</v>
      </c>
      <c r="G3292" t="s">
        <v>74358</v>
      </c>
      <c r="H3292" t="s">
        <v>74359</v>
      </c>
      <c r="I3292" t="s">
        <v>74360</v>
      </c>
      <c r="J3292" t="s">
        <v>74361</v>
      </c>
      <c r="K3292" t="s">
        <v>74362</v>
      </c>
      <c r="L3292" t="s">
        <v>74363</v>
      </c>
      <c r="M3292" t="s">
        <v>74364</v>
      </c>
      <c r="N3292" t="s">
        <v>74365</v>
      </c>
      <c r="O3292">
        <f>-560.019059618242 -37.595536700361 -643.441163509578</f>
        <v>-1241.055759828181</v>
      </c>
      <c r="P3292">
        <f>-527.728756084138 -40.4188959529729 -345.197389232252</f>
        <v>-913.34504126936292</v>
      </c>
      <c r="Q3292" t="s">
        <v>74366</v>
      </c>
      <c r="R3292" t="s">
        <v>74367</v>
      </c>
      <c r="S3292" t="s">
        <v>74368</v>
      </c>
      <c r="T3292" t="s">
        <v>74369</v>
      </c>
      <c r="U3292" t="s">
        <v>74370</v>
      </c>
      <c r="V3292" t="s">
        <v>74371</v>
      </c>
      <c r="W3292" t="s">
        <v>74372</v>
      </c>
      <c r="X3292" t="s">
        <v>74373</v>
      </c>
      <c r="Y3292" t="s">
        <v>74374</v>
      </c>
    </row>
    <row r="3293" spans="1:25" x14ac:dyDescent="0.3">
      <c r="A3293">
        <v>164600</v>
      </c>
      <c r="B3293" t="s">
        <v>74375</v>
      </c>
      <c r="C3293" t="s">
        <v>74376</v>
      </c>
      <c r="D3293" t="s">
        <v>74377</v>
      </c>
      <c r="E3293" t="s">
        <v>74378</v>
      </c>
      <c r="F3293" t="s">
        <v>74379</v>
      </c>
      <c r="G3293" t="s">
        <v>74380</v>
      </c>
      <c r="H3293" t="s">
        <v>74381</v>
      </c>
      <c r="I3293" t="s">
        <v>74382</v>
      </c>
      <c r="J3293" t="s">
        <v>74383</v>
      </c>
      <c r="K3293" t="s">
        <v>74384</v>
      </c>
      <c r="L3293" t="s">
        <v>74385</v>
      </c>
      <c r="M3293" t="s">
        <v>74386</v>
      </c>
      <c r="N3293" t="s">
        <v>74387</v>
      </c>
      <c r="O3293">
        <f>-559.43053624356 -37.9810847699814 -643.41896043913</f>
        <v>-1240.8305814526716</v>
      </c>
      <c r="P3293">
        <f>-527.405347652951 -40.9032619802954 -345.147504292308</f>
        <v>-913.4561139255544</v>
      </c>
      <c r="Q3293" t="s">
        <v>74388</v>
      </c>
      <c r="R3293" t="s">
        <v>74389</v>
      </c>
      <c r="S3293" t="s">
        <v>74390</v>
      </c>
      <c r="T3293" t="s">
        <v>74391</v>
      </c>
      <c r="U3293" t="s">
        <v>74392</v>
      </c>
      <c r="V3293" t="s">
        <v>74393</v>
      </c>
      <c r="W3293" t="s">
        <v>74394</v>
      </c>
      <c r="X3293" t="s">
        <v>74395</v>
      </c>
      <c r="Y3293" t="s">
        <v>74396</v>
      </c>
    </row>
    <row r="3294" spans="1:25" x14ac:dyDescent="0.3">
      <c r="A3294">
        <v>164650</v>
      </c>
      <c r="B3294" t="s">
        <v>74397</v>
      </c>
      <c r="C3294" t="s">
        <v>74398</v>
      </c>
      <c r="D3294" t="s">
        <v>74399</v>
      </c>
      <c r="E3294" t="s">
        <v>74400</v>
      </c>
      <c r="F3294" t="s">
        <v>74401</v>
      </c>
      <c r="G3294" t="s">
        <v>74402</v>
      </c>
      <c r="H3294" t="s">
        <v>74403</v>
      </c>
      <c r="I3294" t="s">
        <v>74404</v>
      </c>
      <c r="J3294" t="s">
        <v>74405</v>
      </c>
      <c r="K3294" t="s">
        <v>74406</v>
      </c>
      <c r="L3294" t="s">
        <v>74407</v>
      </c>
      <c r="M3294" t="s">
        <v>74408</v>
      </c>
      <c r="N3294" t="s">
        <v>74409</v>
      </c>
      <c r="O3294">
        <f>-557.99453070886 -38.8578950570036 -643.35475329515</f>
        <v>-1240.2071790610134</v>
      </c>
      <c r="P3294">
        <f>-526.452717230713 -41.547980295599 -345.029675839045</f>
        <v>-913.03037336535704</v>
      </c>
      <c r="Q3294" t="s">
        <v>74410</v>
      </c>
      <c r="R3294" t="s">
        <v>74411</v>
      </c>
      <c r="S3294" t="s">
        <v>74412</v>
      </c>
      <c r="T3294" t="s">
        <v>74413</v>
      </c>
      <c r="U3294" t="s">
        <v>74414</v>
      </c>
      <c r="V3294" t="s">
        <v>74415</v>
      </c>
      <c r="W3294" t="s">
        <v>74416</v>
      </c>
      <c r="X3294" t="s">
        <v>74417</v>
      </c>
      <c r="Y3294" t="s">
        <v>74418</v>
      </c>
    </row>
    <row r="3295" spans="1:25" x14ac:dyDescent="0.3">
      <c r="A3295">
        <v>164700</v>
      </c>
      <c r="B3295" t="s">
        <v>74419</v>
      </c>
      <c r="C3295" t="s">
        <v>74420</v>
      </c>
      <c r="D3295" t="s">
        <v>74421</v>
      </c>
      <c r="E3295" t="s">
        <v>74422</v>
      </c>
      <c r="F3295" t="s">
        <v>74423</v>
      </c>
      <c r="G3295" t="s">
        <v>74424</v>
      </c>
      <c r="H3295" t="s">
        <v>74425</v>
      </c>
      <c r="I3295" t="s">
        <v>74426</v>
      </c>
      <c r="J3295" t="s">
        <v>74427</v>
      </c>
      <c r="K3295" t="s">
        <v>74428</v>
      </c>
      <c r="L3295" t="s">
        <v>74429</v>
      </c>
      <c r="M3295" t="s">
        <v>74430</v>
      </c>
      <c r="N3295" t="s">
        <v>74431</v>
      </c>
      <c r="O3295">
        <f>-557.340771516217 -39.29479250331 -643.325634398906</f>
        <v>-1239.961198418433</v>
      </c>
      <c r="P3295">
        <f>-525.953284807741 -41.8759449337749 -344.983284115356</f>
        <v>-912.81251385687199</v>
      </c>
      <c r="Q3295" t="s">
        <v>74432</v>
      </c>
      <c r="R3295" t="s">
        <v>74433</v>
      </c>
      <c r="S3295" t="s">
        <v>74434</v>
      </c>
      <c r="T3295" t="s">
        <v>74435</v>
      </c>
      <c r="U3295" t="s">
        <v>74436</v>
      </c>
      <c r="V3295" t="s">
        <v>74437</v>
      </c>
      <c r="W3295" t="s">
        <v>74438</v>
      </c>
      <c r="X3295" t="s">
        <v>74439</v>
      </c>
      <c r="Y3295" t="s">
        <v>74440</v>
      </c>
    </row>
    <row r="3296" spans="1:25" x14ac:dyDescent="0.3">
      <c r="A3296">
        <v>164750</v>
      </c>
      <c r="B3296" t="s">
        <v>74441</v>
      </c>
      <c r="C3296" t="s">
        <v>74442</v>
      </c>
      <c r="D3296" t="s">
        <v>74443</v>
      </c>
      <c r="E3296" t="s">
        <v>74444</v>
      </c>
      <c r="F3296" t="s">
        <v>74445</v>
      </c>
      <c r="G3296" t="s">
        <v>74446</v>
      </c>
      <c r="H3296" t="s">
        <v>74447</v>
      </c>
      <c r="I3296" t="s">
        <v>74448</v>
      </c>
      <c r="J3296" t="s">
        <v>74449</v>
      </c>
      <c r="K3296" t="s">
        <v>74450</v>
      </c>
      <c r="L3296" t="s">
        <v>74451</v>
      </c>
      <c r="M3296" t="s">
        <v>74452</v>
      </c>
      <c r="N3296" t="s">
        <v>74453</v>
      </c>
      <c r="O3296">
        <f>-556.090150602332 -40.0776540694999 -643.213013372918</f>
        <v>-1239.38081804475</v>
      </c>
      <c r="P3296">
        <f>-524.902772080318 -42.1263787558394 -344.845390173151</f>
        <v>-911.87454100930836</v>
      </c>
      <c r="Q3296" t="s">
        <v>74454</v>
      </c>
      <c r="R3296" t="s">
        <v>74455</v>
      </c>
      <c r="S3296" t="s">
        <v>74456</v>
      </c>
      <c r="T3296" t="s">
        <v>74457</v>
      </c>
      <c r="U3296" t="s">
        <v>74458</v>
      </c>
      <c r="V3296" t="s">
        <v>74459</v>
      </c>
      <c r="W3296" t="s">
        <v>74460</v>
      </c>
      <c r="X3296" t="s">
        <v>74461</v>
      </c>
      <c r="Y3296" t="s">
        <v>74462</v>
      </c>
    </row>
    <row r="3297" spans="1:25" x14ac:dyDescent="0.3">
      <c r="A3297">
        <v>164800</v>
      </c>
      <c r="B3297" t="s">
        <v>74463</v>
      </c>
      <c r="C3297" t="s">
        <v>74464</v>
      </c>
      <c r="D3297" t="s">
        <v>74465</v>
      </c>
      <c r="E3297" t="s">
        <v>74466</v>
      </c>
      <c r="F3297" t="s">
        <v>74467</v>
      </c>
      <c r="G3297" t="s">
        <v>74468</v>
      </c>
      <c r="H3297" t="s">
        <v>74469</v>
      </c>
      <c r="I3297" t="s">
        <v>74470</v>
      </c>
      <c r="J3297" t="s">
        <v>74471</v>
      </c>
      <c r="K3297" t="s">
        <v>74472</v>
      </c>
      <c r="L3297" t="s">
        <v>74473</v>
      </c>
      <c r="M3297" t="s">
        <v>74474</v>
      </c>
      <c r="N3297" t="s">
        <v>74475</v>
      </c>
      <c r="O3297">
        <f>-555.436271331182 -40.4400064781294 -643.145765242454</f>
        <v>-1239.0220430517652</v>
      </c>
      <c r="P3297">
        <f>-524.36650191975 -42.3919944404629 -344.765275560371</f>
        <v>-911.52377192058384</v>
      </c>
      <c r="Q3297" t="s">
        <v>74476</v>
      </c>
      <c r="R3297" t="s">
        <v>74477</v>
      </c>
      <c r="S3297" t="s">
        <v>74478</v>
      </c>
      <c r="T3297" t="s">
        <v>74479</v>
      </c>
      <c r="U3297" t="s">
        <v>74480</v>
      </c>
      <c r="V3297" t="s">
        <v>74481</v>
      </c>
      <c r="W3297" t="s">
        <v>74482</v>
      </c>
      <c r="X3297" t="s">
        <v>74483</v>
      </c>
      <c r="Y3297" t="s">
        <v>74484</v>
      </c>
    </row>
    <row r="3298" spans="1:25" x14ac:dyDescent="0.3">
      <c r="A3298">
        <v>164850</v>
      </c>
      <c r="B3298" t="s">
        <v>74485</v>
      </c>
      <c r="C3298" t="s">
        <v>74486</v>
      </c>
      <c r="D3298" t="s">
        <v>74487</v>
      </c>
      <c r="E3298" t="s">
        <v>74488</v>
      </c>
      <c r="F3298" t="s">
        <v>74489</v>
      </c>
      <c r="G3298" t="s">
        <v>74490</v>
      </c>
      <c r="H3298" t="s">
        <v>74491</v>
      </c>
      <c r="I3298" t="s">
        <v>74492</v>
      </c>
      <c r="J3298" t="s">
        <v>74493</v>
      </c>
      <c r="K3298" t="s">
        <v>74494</v>
      </c>
      <c r="L3298" t="s">
        <v>74495</v>
      </c>
      <c r="M3298" t="s">
        <v>74496</v>
      </c>
      <c r="N3298" t="s">
        <v>74497</v>
      </c>
      <c r="O3298">
        <f>-554.801965941739 -40.8005914483583 -643.077021031011</f>
        <v>-1238.6795784211083</v>
      </c>
      <c r="P3298">
        <f>-523.967122594771 -42.7184462790622 -344.672050352812</f>
        <v>-911.35761922664517</v>
      </c>
      <c r="Q3298" t="s">
        <v>74498</v>
      </c>
      <c r="R3298" t="s">
        <v>74499</v>
      </c>
      <c r="S3298" t="s">
        <v>74500</v>
      </c>
      <c r="T3298" t="s">
        <v>74501</v>
      </c>
      <c r="U3298" t="s">
        <v>74502</v>
      </c>
      <c r="V3298" t="s">
        <v>74503</v>
      </c>
      <c r="W3298" t="s">
        <v>74504</v>
      </c>
      <c r="X3298" t="s">
        <v>74505</v>
      </c>
      <c r="Y3298" t="s">
        <v>74506</v>
      </c>
    </row>
    <row r="3299" spans="1:25" x14ac:dyDescent="0.3">
      <c r="A3299">
        <v>164900</v>
      </c>
      <c r="B3299" t="s">
        <v>74507</v>
      </c>
      <c r="C3299" t="s">
        <v>74508</v>
      </c>
      <c r="D3299" t="s">
        <v>74509</v>
      </c>
      <c r="E3299" t="s">
        <v>74510</v>
      </c>
      <c r="F3299" t="s">
        <v>74511</v>
      </c>
      <c r="G3299" t="s">
        <v>74512</v>
      </c>
      <c r="H3299" t="s">
        <v>74513</v>
      </c>
      <c r="I3299" t="s">
        <v>74514</v>
      </c>
      <c r="J3299" t="s">
        <v>74515</v>
      </c>
      <c r="K3299" t="s">
        <v>74516</v>
      </c>
      <c r="L3299" t="s">
        <v>74517</v>
      </c>
      <c r="M3299" t="s">
        <v>74518</v>
      </c>
      <c r="N3299" t="s">
        <v>74519</v>
      </c>
      <c r="O3299">
        <f>-553.356200866753 -41.5138916624364 -642.999185920991</f>
        <v>-1237.8692784501804</v>
      </c>
      <c r="P3299">
        <f>-522.966555709162 -43.3326155285445 -344.547967826232</f>
        <v>-910.84713906393847</v>
      </c>
      <c r="Q3299" t="s">
        <v>74520</v>
      </c>
      <c r="R3299" t="s">
        <v>74521</v>
      </c>
      <c r="S3299" t="s">
        <v>74522</v>
      </c>
      <c r="T3299" t="s">
        <v>74523</v>
      </c>
      <c r="U3299" t="s">
        <v>74524</v>
      </c>
      <c r="V3299" t="s">
        <v>74525</v>
      </c>
      <c r="W3299" t="s">
        <v>74526</v>
      </c>
      <c r="X3299" t="s">
        <v>74527</v>
      </c>
      <c r="Y3299" t="s">
        <v>74528</v>
      </c>
    </row>
    <row r="3300" spans="1:25" x14ac:dyDescent="0.3">
      <c r="A3300">
        <v>164950</v>
      </c>
      <c r="B3300" t="s">
        <v>74529</v>
      </c>
      <c r="C3300" t="s">
        <v>74530</v>
      </c>
      <c r="D3300" t="s">
        <v>74531</v>
      </c>
      <c r="E3300" t="s">
        <v>74532</v>
      </c>
      <c r="F3300" t="s">
        <v>74533</v>
      </c>
      <c r="G3300" t="s">
        <v>74534</v>
      </c>
      <c r="H3300" t="s">
        <v>74535</v>
      </c>
      <c r="I3300" t="s">
        <v>74536</v>
      </c>
      <c r="J3300" t="s">
        <v>74537</v>
      </c>
      <c r="K3300" t="s">
        <v>74538</v>
      </c>
      <c r="L3300" t="s">
        <v>74539</v>
      </c>
      <c r="M3300" t="s">
        <v>74540</v>
      </c>
      <c r="N3300" t="s">
        <v>74541</v>
      </c>
      <c r="O3300">
        <f>-551.926131683941 -41.943824467312 -643.019111488425</f>
        <v>-1236.8890676396779</v>
      </c>
      <c r="P3300">
        <f>-521.960158262791 -43.754714283582 -344.524934470712</f>
        <v>-910.23980701708501</v>
      </c>
      <c r="Q3300" t="s">
        <v>74542</v>
      </c>
      <c r="R3300" t="s">
        <v>74543</v>
      </c>
      <c r="S3300" t="s">
        <v>74544</v>
      </c>
      <c r="T3300" t="s">
        <v>74545</v>
      </c>
      <c r="U3300" t="s">
        <v>74546</v>
      </c>
      <c r="V3300" t="s">
        <v>74547</v>
      </c>
      <c r="W3300" t="s">
        <v>74548</v>
      </c>
      <c r="X3300" t="s">
        <v>74549</v>
      </c>
      <c r="Y3300" t="s">
        <v>74550</v>
      </c>
    </row>
    <row r="3301" spans="1:25" x14ac:dyDescent="0.3">
      <c r="A3301">
        <v>165000</v>
      </c>
      <c r="B3301" t="s">
        <v>74551</v>
      </c>
      <c r="C3301" t="s">
        <v>74552</v>
      </c>
      <c r="D3301" t="s">
        <v>74553</v>
      </c>
      <c r="E3301" t="s">
        <v>74554</v>
      </c>
      <c r="F3301" t="s">
        <v>74555</v>
      </c>
      <c r="G3301" t="s">
        <v>74556</v>
      </c>
      <c r="H3301" t="s">
        <v>74557</v>
      </c>
      <c r="I3301" t="s">
        <v>74558</v>
      </c>
      <c r="J3301" t="s">
        <v>74559</v>
      </c>
      <c r="K3301" t="s">
        <v>74560</v>
      </c>
      <c r="L3301" t="s">
        <v>74561</v>
      </c>
      <c r="M3301" t="s">
        <v>74562</v>
      </c>
      <c r="N3301" t="s">
        <v>74563</v>
      </c>
      <c r="O3301">
        <f>-551.301385576289 -42.1731804689869 -643.019336847757</f>
        <v>-1236.493902893033</v>
      </c>
      <c r="P3301">
        <f>-521.493212754033 -43.9634793900432 -344.509396613231</f>
        <v>-909.96608875730726</v>
      </c>
      <c r="Q3301" t="s">
        <v>74564</v>
      </c>
      <c r="R3301" t="s">
        <v>74565</v>
      </c>
      <c r="S3301" t="s">
        <v>74566</v>
      </c>
      <c r="T3301" t="s">
        <v>74567</v>
      </c>
      <c r="U3301" t="s">
        <v>74568</v>
      </c>
      <c r="V3301" t="s">
        <v>74569</v>
      </c>
      <c r="W3301" t="s">
        <v>74570</v>
      </c>
      <c r="X3301" t="s">
        <v>74571</v>
      </c>
      <c r="Y3301" t="s">
        <v>74572</v>
      </c>
    </row>
    <row r="3302" spans="1:25" x14ac:dyDescent="0.3">
      <c r="A3302">
        <v>165050</v>
      </c>
      <c r="B3302" t="s">
        <v>74573</v>
      </c>
      <c r="C3302" t="s">
        <v>74574</v>
      </c>
      <c r="D3302" t="s">
        <v>74575</v>
      </c>
      <c r="E3302" t="s">
        <v>74576</v>
      </c>
      <c r="F3302" t="s">
        <v>74577</v>
      </c>
      <c r="G3302" t="s">
        <v>74578</v>
      </c>
      <c r="H3302" t="s">
        <v>74579</v>
      </c>
      <c r="I3302" t="s">
        <v>74580</v>
      </c>
      <c r="J3302" t="s">
        <v>74581</v>
      </c>
      <c r="K3302" t="s">
        <v>74582</v>
      </c>
      <c r="L3302" t="s">
        <v>74583</v>
      </c>
      <c r="M3302" t="s">
        <v>74584</v>
      </c>
      <c r="N3302" t="s">
        <v>74585</v>
      </c>
      <c r="O3302">
        <f>-550.158558341324 -42.4761832345548 -642.963658300722</f>
        <v>-1235.598399876601</v>
      </c>
      <c r="P3302">
        <f>-520.404377944514 -44.3486654437429 -344.448603349975</f>
        <v>-909.20164673823183</v>
      </c>
      <c r="Q3302" t="s">
        <v>74586</v>
      </c>
      <c r="R3302" t="s">
        <v>74587</v>
      </c>
      <c r="S3302" t="s">
        <v>74588</v>
      </c>
      <c r="T3302" t="s">
        <v>74589</v>
      </c>
      <c r="U3302" t="s">
        <v>74590</v>
      </c>
      <c r="V3302" t="s">
        <v>74591</v>
      </c>
      <c r="W3302" t="s">
        <v>74592</v>
      </c>
      <c r="X3302" t="s">
        <v>74593</v>
      </c>
      <c r="Y3302" t="s">
        <v>74594</v>
      </c>
    </row>
    <row r="3303" spans="1:25" x14ac:dyDescent="0.3">
      <c r="A3303">
        <v>165100</v>
      </c>
      <c r="B3303" t="s">
        <v>74595</v>
      </c>
      <c r="C3303" t="s">
        <v>74596</v>
      </c>
      <c r="D3303" t="s">
        <v>74597</v>
      </c>
      <c r="E3303" t="s">
        <v>74598</v>
      </c>
      <c r="F3303" t="s">
        <v>74599</v>
      </c>
      <c r="G3303" t="s">
        <v>74600</v>
      </c>
      <c r="H3303" t="s">
        <v>74601</v>
      </c>
      <c r="I3303" t="s">
        <v>74602</v>
      </c>
      <c r="J3303" t="s">
        <v>74603</v>
      </c>
      <c r="K3303" t="s">
        <v>74604</v>
      </c>
      <c r="L3303" t="s">
        <v>74605</v>
      </c>
      <c r="M3303" t="s">
        <v>74606</v>
      </c>
      <c r="N3303" t="s">
        <v>74607</v>
      </c>
      <c r="O3303">
        <f>-549.693714261043 -42.5625685807588 -643.004672102975</f>
        <v>-1235.2609549447768</v>
      </c>
      <c r="P3303">
        <f>-519.933405309967 -44.4307932404611 -344.490301778761</f>
        <v>-908.85450032918914</v>
      </c>
      <c r="Q3303" t="s">
        <v>74608</v>
      </c>
      <c r="R3303" t="s">
        <v>74609</v>
      </c>
      <c r="S3303" t="s">
        <v>74610</v>
      </c>
      <c r="T3303" t="s">
        <v>74611</v>
      </c>
      <c r="U3303" t="s">
        <v>74612</v>
      </c>
      <c r="V3303" t="s">
        <v>74613</v>
      </c>
      <c r="W3303" t="s">
        <v>74614</v>
      </c>
      <c r="X3303" t="s">
        <v>74615</v>
      </c>
      <c r="Y3303" t="s">
        <v>74616</v>
      </c>
    </row>
    <row r="3304" spans="1:25" x14ac:dyDescent="0.3">
      <c r="A3304">
        <v>165150</v>
      </c>
      <c r="B3304" t="s">
        <v>74617</v>
      </c>
      <c r="C3304" t="s">
        <v>74618</v>
      </c>
      <c r="D3304" t="s">
        <v>74619</v>
      </c>
      <c r="E3304" t="s">
        <v>74620</v>
      </c>
      <c r="F3304" t="s">
        <v>74621</v>
      </c>
      <c r="G3304" t="s">
        <v>74622</v>
      </c>
      <c r="H3304" t="s">
        <v>74623</v>
      </c>
      <c r="I3304" t="s">
        <v>74624</v>
      </c>
      <c r="J3304" t="s">
        <v>74625</v>
      </c>
      <c r="K3304" t="s">
        <v>74626</v>
      </c>
      <c r="L3304" t="s">
        <v>74627</v>
      </c>
      <c r="M3304" t="s">
        <v>74628</v>
      </c>
      <c r="N3304" t="s">
        <v>74629</v>
      </c>
      <c r="O3304">
        <f>-549.334202416672 -42.6033518211482 -643.04238549695</f>
        <v>-1234.9799397347701</v>
      </c>
      <c r="P3304">
        <f>-519.472701040516 -44.4879864028619 -344.538114810512</f>
        <v>-908.49880225388983</v>
      </c>
      <c r="Q3304" t="s">
        <v>74630</v>
      </c>
      <c r="R3304" t="s">
        <v>74631</v>
      </c>
      <c r="S3304" t="s">
        <v>74632</v>
      </c>
      <c r="T3304" t="s">
        <v>74633</v>
      </c>
      <c r="U3304" t="s">
        <v>74634</v>
      </c>
      <c r="V3304" t="s">
        <v>74635</v>
      </c>
      <c r="W3304" t="s">
        <v>74636</v>
      </c>
      <c r="X3304" t="s">
        <v>74637</v>
      </c>
      <c r="Y3304" t="s">
        <v>74638</v>
      </c>
    </row>
    <row r="3305" spans="1:25" x14ac:dyDescent="0.3">
      <c r="A3305">
        <v>165200</v>
      </c>
      <c r="B3305" t="s">
        <v>74617</v>
      </c>
      <c r="C3305" t="s">
        <v>74618</v>
      </c>
      <c r="D3305" t="s">
        <v>74619</v>
      </c>
      <c r="E3305" t="s">
        <v>74620</v>
      </c>
      <c r="F3305" t="s">
        <v>74621</v>
      </c>
      <c r="G3305" t="s">
        <v>74622</v>
      </c>
      <c r="H3305" t="s">
        <v>74623</v>
      </c>
      <c r="I3305" t="s">
        <v>74624</v>
      </c>
      <c r="J3305" t="s">
        <v>74625</v>
      </c>
      <c r="K3305" t="s">
        <v>74626</v>
      </c>
      <c r="L3305" t="s">
        <v>74627</v>
      </c>
      <c r="M3305" t="s">
        <v>74628</v>
      </c>
      <c r="N3305" t="s">
        <v>74629</v>
      </c>
      <c r="O3305">
        <f>-549.334202416672 -42.6033518211482 -643.04238549695</f>
        <v>-1234.9799397347701</v>
      </c>
      <c r="P3305">
        <f>-519.472701040516 -44.4879864028619 -344.538114810512</f>
        <v>-908.49880225388983</v>
      </c>
      <c r="Q3305" t="s">
        <v>74630</v>
      </c>
      <c r="R3305" t="s">
        <v>74631</v>
      </c>
      <c r="S3305" t="s">
        <v>74632</v>
      </c>
      <c r="T3305" t="s">
        <v>74633</v>
      </c>
      <c r="U3305" t="s">
        <v>74634</v>
      </c>
      <c r="V3305" t="s">
        <v>74635</v>
      </c>
      <c r="W3305" t="s">
        <v>74636</v>
      </c>
      <c r="X3305" t="s">
        <v>74637</v>
      </c>
      <c r="Y3305" t="s">
        <v>74638</v>
      </c>
    </row>
    <row r="3306" spans="1:25" x14ac:dyDescent="0.3">
      <c r="A3306">
        <v>165250</v>
      </c>
      <c r="B3306" t="s">
        <v>74639</v>
      </c>
      <c r="C3306" t="s">
        <v>74640</v>
      </c>
      <c r="D3306" t="s">
        <v>74641</v>
      </c>
      <c r="E3306" t="s">
        <v>74642</v>
      </c>
      <c r="F3306" t="s">
        <v>74643</v>
      </c>
      <c r="G3306" t="s">
        <v>74644</v>
      </c>
      <c r="H3306" t="s">
        <v>74645</v>
      </c>
      <c r="I3306" t="s">
        <v>74646</v>
      </c>
      <c r="J3306" t="s">
        <v>74647</v>
      </c>
      <c r="K3306" t="s">
        <v>74648</v>
      </c>
      <c r="L3306" t="s">
        <v>74649</v>
      </c>
      <c r="M3306" t="s">
        <v>74650</v>
      </c>
      <c r="N3306" t="s">
        <v>74651</v>
      </c>
      <c r="O3306">
        <f>-548.929745257791 -42.6410932535 -643.035681351937</f>
        <v>-1234.606519863228</v>
      </c>
      <c r="P3306">
        <f>-519.014556223661 -44.3554059960404 -344.535856222314</f>
        <v>-907.9058184420154</v>
      </c>
      <c r="Q3306" t="s">
        <v>74652</v>
      </c>
      <c r="R3306" t="s">
        <v>74653</v>
      </c>
      <c r="S3306" t="s">
        <v>74654</v>
      </c>
      <c r="T3306" t="s">
        <v>74655</v>
      </c>
      <c r="U3306" t="s">
        <v>74656</v>
      </c>
      <c r="V3306" t="s">
        <v>74657</v>
      </c>
      <c r="W3306" t="s">
        <v>74658</v>
      </c>
      <c r="X3306" t="s">
        <v>74659</v>
      </c>
      <c r="Y3306" t="s">
        <v>74660</v>
      </c>
    </row>
    <row r="3307" spans="1:25" x14ac:dyDescent="0.3">
      <c r="A3307">
        <v>165300</v>
      </c>
      <c r="B3307" t="s">
        <v>74661</v>
      </c>
      <c r="C3307" t="s">
        <v>74662</v>
      </c>
      <c r="D3307" t="s">
        <v>74663</v>
      </c>
      <c r="E3307" t="s">
        <v>74664</v>
      </c>
      <c r="F3307" t="s">
        <v>74665</v>
      </c>
      <c r="G3307" t="s">
        <v>74666</v>
      </c>
      <c r="H3307" t="s">
        <v>74667</v>
      </c>
      <c r="I3307" t="s">
        <v>74668</v>
      </c>
      <c r="J3307" t="s">
        <v>74669</v>
      </c>
      <c r="K3307" t="s">
        <v>74670</v>
      </c>
      <c r="L3307" t="s">
        <v>74671</v>
      </c>
      <c r="M3307" t="s">
        <v>74672</v>
      </c>
      <c r="N3307" t="s">
        <v>74673</v>
      </c>
      <c r="O3307">
        <f>-547.595207431106 -42.2840581847267 -643.073435338441</f>
        <v>-1232.9527009542737</v>
      </c>
      <c r="P3307">
        <f>-517.865971449848 -43.8794413346329 -344.554376693797</f>
        <v>-906.29978947827794</v>
      </c>
      <c r="Q3307" t="s">
        <v>74674</v>
      </c>
      <c r="R3307" t="s">
        <v>74675</v>
      </c>
      <c r="S3307" t="s">
        <v>74676</v>
      </c>
      <c r="T3307" t="s">
        <v>74677</v>
      </c>
      <c r="U3307" t="s">
        <v>74678</v>
      </c>
      <c r="V3307" t="s">
        <v>74679</v>
      </c>
      <c r="W3307" t="s">
        <v>74680</v>
      </c>
      <c r="X3307" t="s">
        <v>74681</v>
      </c>
      <c r="Y3307" t="s">
        <v>74682</v>
      </c>
    </row>
    <row r="3308" spans="1:25" x14ac:dyDescent="0.3">
      <c r="A3308">
        <v>165350</v>
      </c>
      <c r="B3308" t="s">
        <v>74683</v>
      </c>
      <c r="C3308" t="s">
        <v>74684</v>
      </c>
      <c r="D3308" t="s">
        <v>74685</v>
      </c>
      <c r="E3308" t="s">
        <v>74686</v>
      </c>
      <c r="F3308" t="s">
        <v>74687</v>
      </c>
      <c r="G3308" t="s">
        <v>74688</v>
      </c>
      <c r="H3308" t="s">
        <v>74689</v>
      </c>
      <c r="I3308" t="s">
        <v>74690</v>
      </c>
      <c r="J3308" t="s">
        <v>74691</v>
      </c>
      <c r="K3308" t="s">
        <v>74692</v>
      </c>
      <c r="L3308" t="s">
        <v>74693</v>
      </c>
      <c r="M3308" t="s">
        <v>74694</v>
      </c>
      <c r="N3308" t="s">
        <v>74695</v>
      </c>
      <c r="O3308">
        <f>-547.130830911302 -41.7898503075128 -643.216576799545</f>
        <v>-1232.1372580183597</v>
      </c>
      <c r="P3308">
        <f>-517.8196504409 -43.7369598223345 -344.658318110456</f>
        <v>-906.21492837369044</v>
      </c>
      <c r="Q3308" t="s">
        <v>74696</v>
      </c>
      <c r="R3308" t="s">
        <v>74697</v>
      </c>
      <c r="S3308" t="s">
        <v>74698</v>
      </c>
      <c r="T3308" t="s">
        <v>74699</v>
      </c>
      <c r="U3308" t="s">
        <v>74700</v>
      </c>
      <c r="V3308" t="s">
        <v>74701</v>
      </c>
      <c r="W3308" t="s">
        <v>74702</v>
      </c>
      <c r="X3308" t="s">
        <v>74703</v>
      </c>
      <c r="Y3308" t="s">
        <v>74704</v>
      </c>
    </row>
    <row r="3309" spans="1:25" x14ac:dyDescent="0.3">
      <c r="A3309">
        <v>165400</v>
      </c>
      <c r="B3309" t="s">
        <v>74705</v>
      </c>
      <c r="C3309" t="s">
        <v>74706</v>
      </c>
      <c r="D3309" t="s">
        <v>74707</v>
      </c>
      <c r="E3309" t="s">
        <v>74708</v>
      </c>
      <c r="F3309" t="s">
        <v>74709</v>
      </c>
      <c r="G3309" t="s">
        <v>74710</v>
      </c>
      <c r="H3309" t="s">
        <v>74711</v>
      </c>
      <c r="I3309" t="s">
        <v>74712</v>
      </c>
      <c r="J3309" t="s">
        <v>74713</v>
      </c>
      <c r="K3309" t="s">
        <v>74714</v>
      </c>
      <c r="L3309" t="s">
        <v>74715</v>
      </c>
      <c r="M3309" t="s">
        <v>74716</v>
      </c>
      <c r="N3309" t="s">
        <v>74717</v>
      </c>
      <c r="O3309">
        <f>-546.940669836785 -41.5069535274104 -643.29256220586</f>
        <v>-1231.7401855700555</v>
      </c>
      <c r="P3309">
        <f>-517.719716178799 -43.5639476209979 -344.726146801184</f>
        <v>-906.00981060098081</v>
      </c>
      <c r="Q3309" t="s">
        <v>74718</v>
      </c>
      <c r="R3309" t="s">
        <v>74719</v>
      </c>
      <c r="S3309" t="s">
        <v>74720</v>
      </c>
      <c r="T3309" t="s">
        <v>74721</v>
      </c>
      <c r="U3309" t="s">
        <v>74722</v>
      </c>
      <c r="V3309" t="s">
        <v>74723</v>
      </c>
      <c r="W3309" t="s">
        <v>74724</v>
      </c>
      <c r="X3309" t="s">
        <v>74725</v>
      </c>
      <c r="Y3309" t="s">
        <v>74726</v>
      </c>
    </row>
    <row r="3310" spans="1:25" x14ac:dyDescent="0.3">
      <c r="A3310">
        <v>165450</v>
      </c>
      <c r="B3310" t="s">
        <v>74727</v>
      </c>
      <c r="C3310" t="s">
        <v>74728</v>
      </c>
      <c r="D3310" t="s">
        <v>74729</v>
      </c>
      <c r="E3310" t="s">
        <v>74730</v>
      </c>
      <c r="F3310" t="s">
        <v>74731</v>
      </c>
      <c r="G3310" t="s">
        <v>74732</v>
      </c>
      <c r="H3310" t="s">
        <v>74733</v>
      </c>
      <c r="I3310" t="s">
        <v>74734</v>
      </c>
      <c r="J3310" t="s">
        <v>74735</v>
      </c>
      <c r="K3310" t="s">
        <v>74736</v>
      </c>
      <c r="L3310" t="s">
        <v>74737</v>
      </c>
      <c r="M3310" t="s">
        <v>74738</v>
      </c>
      <c r="N3310" t="s">
        <v>74739</v>
      </c>
      <c r="O3310">
        <f>-546.47761781411 -41.101051554996 -643.366546368597</f>
        <v>-1230.9452157377032</v>
      </c>
      <c r="P3310">
        <f>-517.469950018597 -43.5344832770586 -344.782144561088</f>
        <v>-905.78657785674363</v>
      </c>
      <c r="Q3310" t="s">
        <v>74740</v>
      </c>
      <c r="R3310" t="s">
        <v>74741</v>
      </c>
      <c r="S3310" t="s">
        <v>74742</v>
      </c>
      <c r="T3310" t="s">
        <v>74743</v>
      </c>
      <c r="U3310" t="s">
        <v>74744</v>
      </c>
      <c r="V3310" t="s">
        <v>74745</v>
      </c>
      <c r="W3310" t="s">
        <v>74746</v>
      </c>
      <c r="X3310" t="s">
        <v>74747</v>
      </c>
      <c r="Y3310" t="s">
        <v>74748</v>
      </c>
    </row>
    <row r="3311" spans="1:25" x14ac:dyDescent="0.3">
      <c r="A3311">
        <v>165500</v>
      </c>
      <c r="B3311" t="s">
        <v>74749</v>
      </c>
      <c r="C3311" t="s">
        <v>74750</v>
      </c>
      <c r="D3311" t="s">
        <v>74751</v>
      </c>
      <c r="E3311" t="s">
        <v>74752</v>
      </c>
      <c r="F3311" t="s">
        <v>74753</v>
      </c>
      <c r="G3311" t="s">
        <v>74754</v>
      </c>
      <c r="H3311" t="s">
        <v>74755</v>
      </c>
      <c r="I3311" t="s">
        <v>74756</v>
      </c>
      <c r="J3311" t="s">
        <v>74757</v>
      </c>
      <c r="K3311" t="s">
        <v>74758</v>
      </c>
      <c r="L3311" t="s">
        <v>74759</v>
      </c>
      <c r="M3311" t="s">
        <v>74760</v>
      </c>
      <c r="N3311" t="s">
        <v>74761</v>
      </c>
      <c r="O3311">
        <f>-546.14570238992 -40.7431274993583 -643.455303481416</f>
        <v>-1230.3441333706942</v>
      </c>
      <c r="P3311">
        <f>-517.288354391388 -43.3556357792372 -344.857856401133</f>
        <v>-905.50184657175828</v>
      </c>
      <c r="Q3311" t="s">
        <v>74762</v>
      </c>
      <c r="R3311" t="s">
        <v>74763</v>
      </c>
      <c r="S3311" t="s">
        <v>74764</v>
      </c>
      <c r="T3311" t="s">
        <v>74765</v>
      </c>
      <c r="U3311" t="s">
        <v>74766</v>
      </c>
      <c r="V3311" t="s">
        <v>74767</v>
      </c>
      <c r="W3311" t="s">
        <v>74768</v>
      </c>
      <c r="X3311" t="s">
        <v>74769</v>
      </c>
      <c r="Y3311" t="s">
        <v>74770</v>
      </c>
    </row>
    <row r="3312" spans="1:25" x14ac:dyDescent="0.3">
      <c r="A3312">
        <v>165550</v>
      </c>
      <c r="B3312" t="s">
        <v>74771</v>
      </c>
      <c r="C3312" t="s">
        <v>74772</v>
      </c>
      <c r="D3312" t="s">
        <v>74773</v>
      </c>
      <c r="E3312" t="s">
        <v>74774</v>
      </c>
      <c r="F3312" t="s">
        <v>74775</v>
      </c>
      <c r="G3312" t="s">
        <v>74776</v>
      </c>
      <c r="H3312" t="s">
        <v>74777</v>
      </c>
      <c r="I3312" t="s">
        <v>74778</v>
      </c>
      <c r="J3312" t="s">
        <v>74779</v>
      </c>
      <c r="K3312" t="s">
        <v>74780</v>
      </c>
      <c r="L3312" t="s">
        <v>74781</v>
      </c>
      <c r="M3312" t="s">
        <v>74782</v>
      </c>
      <c r="N3312" t="s">
        <v>74783</v>
      </c>
      <c r="O3312">
        <f>-545.598426504661 -40.4130402026865 -643.571677062798</f>
        <v>-1229.5831437701454</v>
      </c>
      <c r="P3312">
        <f>-517.096098512608 -43.2239599187899 -344.941952759919</f>
        <v>-905.2620111913169</v>
      </c>
      <c r="Q3312" t="s">
        <v>74784</v>
      </c>
      <c r="R3312" t="s">
        <v>74785</v>
      </c>
      <c r="S3312" t="s">
        <v>74786</v>
      </c>
      <c r="T3312" t="s">
        <v>74787</v>
      </c>
      <c r="U3312" t="s">
        <v>74788</v>
      </c>
      <c r="V3312" t="s">
        <v>74789</v>
      </c>
      <c r="W3312" t="s">
        <v>74790</v>
      </c>
      <c r="X3312" t="s">
        <v>74791</v>
      </c>
      <c r="Y3312" t="s">
        <v>74792</v>
      </c>
    </row>
    <row r="3313" spans="1:25" x14ac:dyDescent="0.3">
      <c r="A3313">
        <v>165600</v>
      </c>
      <c r="B3313" t="s">
        <v>74793</v>
      </c>
      <c r="C3313" t="s">
        <v>74794</v>
      </c>
      <c r="D3313" t="s">
        <v>74795</v>
      </c>
      <c r="E3313" t="s">
        <v>74796</v>
      </c>
      <c r="F3313" t="s">
        <v>74797</v>
      </c>
      <c r="G3313" t="s">
        <v>74798</v>
      </c>
      <c r="H3313" t="s">
        <v>74799</v>
      </c>
      <c r="I3313" t="s">
        <v>74800</v>
      </c>
      <c r="J3313" t="s">
        <v>74801</v>
      </c>
      <c r="K3313" t="s">
        <v>74802</v>
      </c>
      <c r="L3313" t="s">
        <v>74803</v>
      </c>
      <c r="M3313" t="s">
        <v>74804</v>
      </c>
      <c r="N3313" t="s">
        <v>74805</v>
      </c>
      <c r="O3313">
        <f>-545.44321743589 -40.3114529150014 -643.589965820779</f>
        <v>-1229.3446361716703</v>
      </c>
      <c r="P3313">
        <f>-516.938920843077 -43.3163050204953 -344.962418132896</f>
        <v>-905.21764399646827</v>
      </c>
      <c r="Q3313" t="s">
        <v>74806</v>
      </c>
      <c r="R3313" t="s">
        <v>74807</v>
      </c>
      <c r="S3313" t="s">
        <v>74808</v>
      </c>
      <c r="T3313" t="s">
        <v>74809</v>
      </c>
      <c r="U3313" t="s">
        <v>74810</v>
      </c>
      <c r="V3313" t="s">
        <v>74811</v>
      </c>
      <c r="W3313" t="s">
        <v>74812</v>
      </c>
      <c r="X3313" t="s">
        <v>74813</v>
      </c>
      <c r="Y3313" t="s">
        <v>74814</v>
      </c>
    </row>
    <row r="3314" spans="1:25" x14ac:dyDescent="0.3">
      <c r="A3314">
        <v>165650</v>
      </c>
      <c r="B3314" t="s">
        <v>74815</v>
      </c>
      <c r="C3314" t="s">
        <v>74816</v>
      </c>
      <c r="D3314" t="s">
        <v>74817</v>
      </c>
      <c r="E3314" t="s">
        <v>74818</v>
      </c>
      <c r="F3314" t="s">
        <v>74819</v>
      </c>
      <c r="G3314" t="s">
        <v>74820</v>
      </c>
      <c r="H3314" t="s">
        <v>74821</v>
      </c>
      <c r="I3314" t="s">
        <v>74822</v>
      </c>
      <c r="J3314" t="s">
        <v>74823</v>
      </c>
      <c r="K3314" t="s">
        <v>74824</v>
      </c>
      <c r="L3314" t="s">
        <v>74825</v>
      </c>
      <c r="M3314" t="s">
        <v>74826</v>
      </c>
      <c r="N3314" t="s">
        <v>74827</v>
      </c>
      <c r="O3314">
        <f>-545.10706737334 -40.0794922766561 -643.536020611472</f>
        <v>-1228.722580261468</v>
      </c>
      <c r="P3314">
        <f>-516.49806351117 -43.0365770756518 -344.917940644522</f>
        <v>-904.45258123134386</v>
      </c>
      <c r="Q3314" t="s">
        <v>74828</v>
      </c>
      <c r="R3314" t="s">
        <v>74829</v>
      </c>
      <c r="S3314" t="s">
        <v>74830</v>
      </c>
      <c r="T3314" t="s">
        <v>74831</v>
      </c>
      <c r="U3314" t="s">
        <v>74832</v>
      </c>
      <c r="V3314" t="s">
        <v>74833</v>
      </c>
      <c r="W3314" t="s">
        <v>74834</v>
      </c>
      <c r="X3314" t="s">
        <v>74835</v>
      </c>
      <c r="Y3314" t="s">
        <v>74836</v>
      </c>
    </row>
    <row r="3315" spans="1:25" x14ac:dyDescent="0.3">
      <c r="A3315">
        <v>165700</v>
      </c>
      <c r="B3315" t="s">
        <v>74837</v>
      </c>
      <c r="C3315" t="s">
        <v>74838</v>
      </c>
      <c r="D3315" t="s">
        <v>74839</v>
      </c>
      <c r="E3315" t="s">
        <v>74840</v>
      </c>
      <c r="F3315" t="s">
        <v>74841</v>
      </c>
      <c r="G3315" t="s">
        <v>74842</v>
      </c>
      <c r="H3315" t="s">
        <v>74843</v>
      </c>
      <c r="I3315" t="s">
        <v>74844</v>
      </c>
      <c r="J3315" t="s">
        <v>74845</v>
      </c>
      <c r="K3315" t="s">
        <v>74846</v>
      </c>
      <c r="L3315" t="s">
        <v>74847</v>
      </c>
      <c r="M3315" t="s">
        <v>74848</v>
      </c>
      <c r="N3315" t="s">
        <v>74849</v>
      </c>
      <c r="O3315">
        <f>-545.021388035385 -39.9487836990791 -643.549047489687</f>
        <v>-1228.5192192241511</v>
      </c>
      <c r="P3315">
        <f>-516.301604205104 -42.9696544654851 -344.942200517731</f>
        <v>-904.21345918832003</v>
      </c>
      <c r="Q3315" t="s">
        <v>74850</v>
      </c>
      <c r="R3315" t="s">
        <v>74851</v>
      </c>
      <c r="S3315" t="s">
        <v>74852</v>
      </c>
      <c r="T3315" t="s">
        <v>74853</v>
      </c>
      <c r="U3315" t="s">
        <v>74854</v>
      </c>
      <c r="V3315" t="s">
        <v>74855</v>
      </c>
      <c r="W3315" t="s">
        <v>74856</v>
      </c>
      <c r="X3315" t="s">
        <v>74857</v>
      </c>
      <c r="Y3315" t="s">
        <v>74858</v>
      </c>
    </row>
    <row r="3316" spans="1:25" x14ac:dyDescent="0.3">
      <c r="A3316">
        <v>165750</v>
      </c>
      <c r="B3316" t="s">
        <v>74859</v>
      </c>
      <c r="C3316" t="s">
        <v>74860</v>
      </c>
      <c r="D3316" t="s">
        <v>74861</v>
      </c>
      <c r="E3316" t="s">
        <v>74862</v>
      </c>
      <c r="F3316" t="s">
        <v>74863</v>
      </c>
      <c r="G3316" t="s">
        <v>74864</v>
      </c>
      <c r="H3316" t="s">
        <v>74865</v>
      </c>
      <c r="I3316" t="s">
        <v>74866</v>
      </c>
      <c r="J3316" t="s">
        <v>74867</v>
      </c>
      <c r="K3316" t="s">
        <v>74868</v>
      </c>
      <c r="L3316" t="s">
        <v>74869</v>
      </c>
      <c r="M3316" t="s">
        <v>74870</v>
      </c>
      <c r="N3316" t="s">
        <v>74871</v>
      </c>
      <c r="O3316">
        <f>-544.955569736324 -39.791735085395 -643.576929493792</f>
        <v>-1228.3242343155111</v>
      </c>
      <c r="P3316">
        <f>-516.209218799071 -42.9262610370929 -344.973856601765</f>
        <v>-904.10933643792896</v>
      </c>
      <c r="Q3316" t="s">
        <v>74872</v>
      </c>
      <c r="R3316" t="s">
        <v>74873</v>
      </c>
      <c r="S3316" t="s">
        <v>74874</v>
      </c>
      <c r="T3316" t="s">
        <v>74875</v>
      </c>
      <c r="U3316" t="s">
        <v>74876</v>
      </c>
      <c r="V3316" t="s">
        <v>74877</v>
      </c>
      <c r="W3316" t="s">
        <v>74878</v>
      </c>
      <c r="X3316" t="s">
        <v>74879</v>
      </c>
      <c r="Y3316" t="s">
        <v>74880</v>
      </c>
    </row>
    <row r="3317" spans="1:25" x14ac:dyDescent="0.3">
      <c r="A3317">
        <v>165800</v>
      </c>
      <c r="B3317" t="s">
        <v>74881</v>
      </c>
      <c r="C3317" t="s">
        <v>74882</v>
      </c>
      <c r="D3317" t="s">
        <v>74883</v>
      </c>
      <c r="E3317" t="s">
        <v>74884</v>
      </c>
      <c r="F3317" t="s">
        <v>74885</v>
      </c>
      <c r="G3317" t="s">
        <v>74886</v>
      </c>
      <c r="H3317" t="s">
        <v>74887</v>
      </c>
      <c r="I3317" t="s">
        <v>74888</v>
      </c>
      <c r="J3317" t="s">
        <v>74889</v>
      </c>
      <c r="K3317" t="s">
        <v>74890</v>
      </c>
      <c r="L3317" t="s">
        <v>74891</v>
      </c>
      <c r="M3317" t="s">
        <v>74892</v>
      </c>
      <c r="N3317" t="s">
        <v>74893</v>
      </c>
      <c r="O3317">
        <f>-544.784892725536 -39.4945467901252 -643.636699415399</f>
        <v>-1227.9161389310602</v>
      </c>
      <c r="P3317">
        <f>-515.959182270575 -42.8674283915659 -345.043898500399</f>
        <v>-903.87050916253986</v>
      </c>
      <c r="Q3317" t="s">
        <v>74894</v>
      </c>
      <c r="R3317" t="s">
        <v>74895</v>
      </c>
      <c r="S3317" t="s">
        <v>74896</v>
      </c>
      <c r="T3317" t="s">
        <v>74897</v>
      </c>
      <c r="U3317" t="s">
        <v>74898</v>
      </c>
      <c r="V3317" t="s">
        <v>74899</v>
      </c>
      <c r="W3317" t="s">
        <v>74900</v>
      </c>
      <c r="X3317" t="s">
        <v>74901</v>
      </c>
      <c r="Y3317" t="s">
        <v>74902</v>
      </c>
    </row>
    <row r="3318" spans="1:25" x14ac:dyDescent="0.3">
      <c r="A3318">
        <v>165850</v>
      </c>
      <c r="B3318" t="s">
        <v>74903</v>
      </c>
      <c r="C3318" t="s">
        <v>74904</v>
      </c>
      <c r="D3318" t="s">
        <v>74905</v>
      </c>
      <c r="E3318" t="s">
        <v>74906</v>
      </c>
      <c r="F3318" t="s">
        <v>74907</v>
      </c>
      <c r="G3318" t="s">
        <v>74908</v>
      </c>
      <c r="H3318" t="s">
        <v>74909</v>
      </c>
      <c r="I3318" t="s">
        <v>74910</v>
      </c>
      <c r="J3318" t="s">
        <v>74911</v>
      </c>
      <c r="K3318" t="s">
        <v>74912</v>
      </c>
      <c r="L3318" t="s">
        <v>74913</v>
      </c>
      <c r="M3318" t="s">
        <v>74914</v>
      </c>
      <c r="N3318" t="s">
        <v>74915</v>
      </c>
      <c r="O3318">
        <f>-544.72366359525 -39.3123560163526 -643.672976613528</f>
        <v>-1227.7089962251307</v>
      </c>
      <c r="P3318">
        <f>-515.883593951932 -42.6538473687781 -345.081077205948</f>
        <v>-903.61851852665814</v>
      </c>
      <c r="Q3318" t="s">
        <v>74916</v>
      </c>
      <c r="R3318" t="s">
        <v>74917</v>
      </c>
      <c r="S3318" t="s">
        <v>74918</v>
      </c>
      <c r="T3318" t="s">
        <v>74919</v>
      </c>
      <c r="U3318" t="s">
        <v>74920</v>
      </c>
      <c r="V3318" t="s">
        <v>74921</v>
      </c>
      <c r="W3318" t="s">
        <v>74922</v>
      </c>
      <c r="X3318" t="s">
        <v>74923</v>
      </c>
      <c r="Y3318" t="s">
        <v>74924</v>
      </c>
    </row>
    <row r="3319" spans="1:25" x14ac:dyDescent="0.3">
      <c r="A3319">
        <v>165900</v>
      </c>
      <c r="B3319" t="s">
        <v>74925</v>
      </c>
      <c r="C3319" t="s">
        <v>74926</v>
      </c>
      <c r="D3319" t="s">
        <v>74927</v>
      </c>
      <c r="E3319" t="s">
        <v>74928</v>
      </c>
      <c r="F3319" t="s">
        <v>74929</v>
      </c>
      <c r="G3319" t="s">
        <v>74930</v>
      </c>
      <c r="H3319" t="s">
        <v>74931</v>
      </c>
      <c r="I3319" t="s">
        <v>74932</v>
      </c>
      <c r="J3319" t="s">
        <v>74933</v>
      </c>
      <c r="K3319" t="s">
        <v>74934</v>
      </c>
      <c r="L3319" t="s">
        <v>74935</v>
      </c>
      <c r="M3319" t="s">
        <v>74936</v>
      </c>
      <c r="N3319" t="s">
        <v>74937</v>
      </c>
      <c r="O3319">
        <f>-544.702927047344 -39.2226950834411 -643.714987992051</f>
        <v>-1227.6406101228361</v>
      </c>
      <c r="P3319">
        <f>-515.85382824825 -42.5534314896288 -345.123910999847</f>
        <v>-903.5311707377258</v>
      </c>
      <c r="Q3319" t="s">
        <v>74938</v>
      </c>
      <c r="R3319" t="s">
        <v>74939</v>
      </c>
      <c r="S3319" t="s">
        <v>74940</v>
      </c>
      <c r="T3319" t="s">
        <v>74941</v>
      </c>
      <c r="U3319" t="s">
        <v>74942</v>
      </c>
      <c r="V3319" t="s">
        <v>74943</v>
      </c>
      <c r="W3319" t="s">
        <v>74944</v>
      </c>
      <c r="X3319" t="s">
        <v>74945</v>
      </c>
      <c r="Y3319" t="s">
        <v>74946</v>
      </c>
    </row>
    <row r="3320" spans="1:25" x14ac:dyDescent="0.3">
      <c r="A3320">
        <v>165950</v>
      </c>
      <c r="B3320" t="s">
        <v>74947</v>
      </c>
      <c r="C3320" t="s">
        <v>74948</v>
      </c>
      <c r="D3320" t="s">
        <v>74949</v>
      </c>
      <c r="E3320" t="s">
        <v>74950</v>
      </c>
      <c r="F3320" t="s">
        <v>74951</v>
      </c>
      <c r="G3320" t="s">
        <v>74952</v>
      </c>
      <c r="H3320" t="s">
        <v>74953</v>
      </c>
      <c r="I3320" t="s">
        <v>74954</v>
      </c>
      <c r="J3320" t="s">
        <v>74955</v>
      </c>
      <c r="K3320" t="s">
        <v>74956</v>
      </c>
      <c r="L3320" t="s">
        <v>74957</v>
      </c>
      <c r="M3320" t="s">
        <v>74958</v>
      </c>
      <c r="N3320" t="s">
        <v>74959</v>
      </c>
      <c r="O3320">
        <f>-544.705562364041 -38.9864317471613 -643.811444218193</f>
        <v>-1227.5034383293953</v>
      </c>
      <c r="P3320">
        <f>-515.958058934262 -42.5823792064691 -345.213641736066</f>
        <v>-903.75407987679705</v>
      </c>
      <c r="Q3320" t="s">
        <v>74960</v>
      </c>
      <c r="R3320" t="s">
        <v>74961</v>
      </c>
      <c r="S3320" t="s">
        <v>74962</v>
      </c>
      <c r="T3320" t="s">
        <v>74963</v>
      </c>
      <c r="U3320" t="s">
        <v>74964</v>
      </c>
      <c r="V3320" t="s">
        <v>74965</v>
      </c>
      <c r="W3320" t="s">
        <v>74966</v>
      </c>
      <c r="X3320" t="s">
        <v>74967</v>
      </c>
      <c r="Y3320" t="s">
        <v>74968</v>
      </c>
    </row>
    <row r="3321" spans="1:25" x14ac:dyDescent="0.3">
      <c r="A3321">
        <v>166000</v>
      </c>
      <c r="B3321" t="s">
        <v>74969</v>
      </c>
      <c r="C3321" t="s">
        <v>74970</v>
      </c>
      <c r="D3321" t="s">
        <v>74971</v>
      </c>
      <c r="E3321" t="s">
        <v>74972</v>
      </c>
      <c r="F3321" t="s">
        <v>74973</v>
      </c>
      <c r="G3321" t="s">
        <v>74974</v>
      </c>
      <c r="H3321" t="s">
        <v>74975</v>
      </c>
      <c r="I3321" t="s">
        <v>74976</v>
      </c>
      <c r="J3321" t="s">
        <v>74977</v>
      </c>
      <c r="K3321" t="s">
        <v>74978</v>
      </c>
      <c r="L3321" t="s">
        <v>74979</v>
      </c>
      <c r="M3321" t="s">
        <v>74980</v>
      </c>
      <c r="N3321" t="s">
        <v>74981</v>
      </c>
      <c r="O3321">
        <f>-544.731887207588 -38.8745100044523 -643.879478807847</f>
        <v>-1227.4858760198872</v>
      </c>
      <c r="P3321">
        <f>-515.95607259343 -42.5172207356773 -345.284945066432</f>
        <v>-903.75823839553925</v>
      </c>
      <c r="Q3321" t="s">
        <v>74982</v>
      </c>
      <c r="R3321" t="s">
        <v>74983</v>
      </c>
      <c r="S3321" t="s">
        <v>74984</v>
      </c>
      <c r="T3321" t="s">
        <v>74985</v>
      </c>
      <c r="U3321" t="s">
        <v>74986</v>
      </c>
      <c r="V3321" t="s">
        <v>74987</v>
      </c>
      <c r="W3321" t="s">
        <v>74988</v>
      </c>
      <c r="X3321" t="s">
        <v>74989</v>
      </c>
      <c r="Y3321" t="s">
        <v>74990</v>
      </c>
    </row>
    <row r="3322" spans="1:25" x14ac:dyDescent="0.3">
      <c r="A3322">
        <v>166050</v>
      </c>
      <c r="B3322" t="s">
        <v>74991</v>
      </c>
      <c r="C3322" t="s">
        <v>74992</v>
      </c>
      <c r="D3322" t="s">
        <v>74993</v>
      </c>
      <c r="E3322" t="s">
        <v>74994</v>
      </c>
      <c r="F3322" t="s">
        <v>74995</v>
      </c>
      <c r="G3322" t="s">
        <v>74996</v>
      </c>
      <c r="H3322" t="s">
        <v>74997</v>
      </c>
      <c r="I3322" t="s">
        <v>74998</v>
      </c>
      <c r="J3322" t="s">
        <v>74999</v>
      </c>
      <c r="K3322" t="s">
        <v>75000</v>
      </c>
      <c r="L3322" t="s">
        <v>75001</v>
      </c>
      <c r="M3322" t="s">
        <v>75002</v>
      </c>
      <c r="N3322" t="s">
        <v>75003</v>
      </c>
      <c r="O3322">
        <f>-544.698927671121 -38.633946442799 -643.985347740863</f>
        <v>-1227.3182218547831</v>
      </c>
      <c r="P3322">
        <f>-515.869226990485 -42.3985129392661 -345.397541738134</f>
        <v>-903.6652816678851</v>
      </c>
      <c r="Q3322" t="s">
        <v>75004</v>
      </c>
      <c r="R3322" t="s">
        <v>75005</v>
      </c>
      <c r="S3322" t="s">
        <v>75006</v>
      </c>
      <c r="T3322" t="s">
        <v>75007</v>
      </c>
      <c r="U3322" t="s">
        <v>75008</v>
      </c>
      <c r="V3322" t="s">
        <v>75009</v>
      </c>
      <c r="W3322" t="s">
        <v>75010</v>
      </c>
      <c r="X3322" t="s">
        <v>75011</v>
      </c>
      <c r="Y3322" t="s">
        <v>75012</v>
      </c>
    </row>
    <row r="3323" spans="1:25" x14ac:dyDescent="0.3">
      <c r="A3323">
        <v>166100</v>
      </c>
      <c r="B3323" t="s">
        <v>75013</v>
      </c>
      <c r="C3323" t="s">
        <v>75014</v>
      </c>
      <c r="D3323" t="s">
        <v>75015</v>
      </c>
      <c r="E3323" t="s">
        <v>75016</v>
      </c>
      <c r="F3323" t="s">
        <v>75017</v>
      </c>
      <c r="G3323" t="s">
        <v>75018</v>
      </c>
      <c r="H3323" t="s">
        <v>75019</v>
      </c>
      <c r="I3323" t="s">
        <v>75020</v>
      </c>
      <c r="J3323" t="s">
        <v>75021</v>
      </c>
      <c r="K3323" t="s">
        <v>75022</v>
      </c>
      <c r="L3323" t="s">
        <v>75023</v>
      </c>
      <c r="M3323" t="s">
        <v>75024</v>
      </c>
      <c r="N3323" t="s">
        <v>75025</v>
      </c>
      <c r="O3323">
        <f>-544.556074040747 -38.507231780646 -644.067352386529</f>
        <v>-1227.1306582079219</v>
      </c>
      <c r="P3323">
        <f>-515.789814652005 -42.3353153567416 -345.474312821801</f>
        <v>-903.59944283054756</v>
      </c>
      <c r="Q3323" t="s">
        <v>75026</v>
      </c>
      <c r="R3323" t="s">
        <v>75027</v>
      </c>
      <c r="S3323" t="s">
        <v>75028</v>
      </c>
      <c r="T3323" t="s">
        <v>75029</v>
      </c>
      <c r="U3323" t="s">
        <v>75030</v>
      </c>
      <c r="V3323" t="s">
        <v>75031</v>
      </c>
      <c r="W3323" t="s">
        <v>75032</v>
      </c>
      <c r="X3323" t="s">
        <v>75033</v>
      </c>
      <c r="Y3323" t="s">
        <v>75034</v>
      </c>
    </row>
    <row r="3324" spans="1:25" x14ac:dyDescent="0.3">
      <c r="A3324">
        <v>166150</v>
      </c>
      <c r="B3324" t="s">
        <v>75035</v>
      </c>
      <c r="C3324" t="s">
        <v>75036</v>
      </c>
      <c r="D3324" t="s">
        <v>75037</v>
      </c>
      <c r="E3324" t="s">
        <v>75038</v>
      </c>
      <c r="F3324" t="s">
        <v>75039</v>
      </c>
      <c r="G3324" t="s">
        <v>75040</v>
      </c>
      <c r="H3324" t="s">
        <v>75041</v>
      </c>
      <c r="I3324" t="s">
        <v>75042</v>
      </c>
      <c r="J3324" t="s">
        <v>75043</v>
      </c>
      <c r="K3324" t="s">
        <v>75044</v>
      </c>
      <c r="L3324" t="s">
        <v>75045</v>
      </c>
      <c r="M3324" t="s">
        <v>75046</v>
      </c>
      <c r="N3324" t="s">
        <v>75047</v>
      </c>
      <c r="O3324">
        <f>-544.526816038196 -38.3000669578159 -644.155537823065</f>
        <v>-1226.9824208190769</v>
      </c>
      <c r="P3324">
        <f>-515.686058041121 -42.250155575322 -345.571164417752</f>
        <v>-903.50737803419497</v>
      </c>
      <c r="Q3324" t="s">
        <v>75048</v>
      </c>
      <c r="R3324" t="s">
        <v>75049</v>
      </c>
      <c r="S3324" t="s">
        <v>75050</v>
      </c>
      <c r="T3324" t="s">
        <v>75051</v>
      </c>
      <c r="U3324" t="s">
        <v>75052</v>
      </c>
      <c r="V3324" t="s">
        <v>75053</v>
      </c>
      <c r="W3324" t="s">
        <v>75054</v>
      </c>
      <c r="X3324" t="s">
        <v>75055</v>
      </c>
      <c r="Y3324" t="s">
        <v>75056</v>
      </c>
    </row>
    <row r="3325" spans="1:25" x14ac:dyDescent="0.3">
      <c r="A3325">
        <v>166200</v>
      </c>
      <c r="B3325" t="s">
        <v>75057</v>
      </c>
      <c r="C3325" t="s">
        <v>75058</v>
      </c>
      <c r="D3325" t="s">
        <v>75059</v>
      </c>
      <c r="E3325" t="s">
        <v>75060</v>
      </c>
      <c r="F3325" t="s">
        <v>75061</v>
      </c>
      <c r="G3325" t="s">
        <v>75062</v>
      </c>
      <c r="H3325" t="s">
        <v>75063</v>
      </c>
      <c r="I3325" t="s">
        <v>75064</v>
      </c>
      <c r="J3325" t="s">
        <v>75065</v>
      </c>
      <c r="K3325" t="s">
        <v>75066</v>
      </c>
      <c r="L3325" t="s">
        <v>75067</v>
      </c>
      <c r="M3325" t="s">
        <v>75068</v>
      </c>
      <c r="N3325" t="s">
        <v>75069</v>
      </c>
      <c r="O3325">
        <f>-544.491396707481 -38.2411972901698 -644.253636085931</f>
        <v>-1226.9862300835819</v>
      </c>
      <c r="P3325">
        <f>-515.610748061601 -42.2914908432945 -345.674441574199</f>
        <v>-903.57668047909453</v>
      </c>
      <c r="Q3325" t="s">
        <v>75070</v>
      </c>
      <c r="R3325" t="s">
        <v>75071</v>
      </c>
      <c r="S3325" t="s">
        <v>75072</v>
      </c>
      <c r="T3325" t="s">
        <v>75073</v>
      </c>
      <c r="U3325" t="s">
        <v>75074</v>
      </c>
      <c r="V3325" t="s">
        <v>75075</v>
      </c>
      <c r="W3325" t="s">
        <v>75076</v>
      </c>
      <c r="X3325" t="s">
        <v>75077</v>
      </c>
      <c r="Y3325" t="s">
        <v>75078</v>
      </c>
    </row>
    <row r="3326" spans="1:25" x14ac:dyDescent="0.3">
      <c r="A3326">
        <v>166250</v>
      </c>
      <c r="B3326" t="s">
        <v>75079</v>
      </c>
      <c r="C3326" t="s">
        <v>75080</v>
      </c>
      <c r="D3326" t="s">
        <v>75081</v>
      </c>
      <c r="E3326" t="s">
        <v>75082</v>
      </c>
      <c r="F3326" t="s">
        <v>75083</v>
      </c>
      <c r="G3326" t="s">
        <v>75084</v>
      </c>
      <c r="H3326" t="s">
        <v>75085</v>
      </c>
      <c r="I3326" t="s">
        <v>75086</v>
      </c>
      <c r="J3326" t="s">
        <v>75087</v>
      </c>
      <c r="K3326" t="s">
        <v>75088</v>
      </c>
      <c r="L3326" t="s">
        <v>75089</v>
      </c>
      <c r="M3326" t="s">
        <v>75090</v>
      </c>
      <c r="N3326" t="s">
        <v>75091</v>
      </c>
      <c r="O3326">
        <f>-544.639004421235 -38.2017676857711 -644.221827928327</f>
        <v>-1227.0626000353332</v>
      </c>
      <c r="P3326">
        <f>-515.599212746038 -42.3881023529748 -345.660023668299</f>
        <v>-903.64733876731179</v>
      </c>
      <c r="Q3326" t="s">
        <v>75092</v>
      </c>
      <c r="R3326" t="s">
        <v>75093</v>
      </c>
      <c r="S3326" t="s">
        <v>75094</v>
      </c>
      <c r="T3326" t="s">
        <v>75095</v>
      </c>
      <c r="U3326" t="s">
        <v>75096</v>
      </c>
      <c r="V3326" t="s">
        <v>75097</v>
      </c>
      <c r="W3326" t="s">
        <v>75098</v>
      </c>
      <c r="X3326" t="s">
        <v>75099</v>
      </c>
      <c r="Y3326" t="s">
        <v>75100</v>
      </c>
    </row>
    <row r="3327" spans="1:25" x14ac:dyDescent="0.3">
      <c r="A3327">
        <v>166300</v>
      </c>
      <c r="B3327" t="s">
        <v>75101</v>
      </c>
      <c r="C3327" t="s">
        <v>75102</v>
      </c>
      <c r="D3327" t="s">
        <v>75103</v>
      </c>
      <c r="E3327" t="s">
        <v>75104</v>
      </c>
      <c r="F3327" t="s">
        <v>75105</v>
      </c>
      <c r="G3327" t="s">
        <v>75106</v>
      </c>
      <c r="H3327" t="s">
        <v>75107</v>
      </c>
      <c r="I3327" t="s">
        <v>75108</v>
      </c>
      <c r="J3327" t="s">
        <v>75109</v>
      </c>
      <c r="K3327" t="s">
        <v>75110</v>
      </c>
      <c r="L3327" t="s">
        <v>75111</v>
      </c>
      <c r="M3327" t="s">
        <v>75112</v>
      </c>
      <c r="N3327" t="s">
        <v>75113</v>
      </c>
      <c r="O3327">
        <f>-544.650444249441 -38.1442370166437 -644.217823215481</f>
        <v>-1227.0125044815657</v>
      </c>
      <c r="P3327">
        <f>-515.610068041468 -42.1939560033754 -345.654242862116</f>
        <v>-903.45826690695947</v>
      </c>
      <c r="Q3327" t="s">
        <v>75114</v>
      </c>
      <c r="R3327" t="s">
        <v>75115</v>
      </c>
      <c r="S3327" t="s">
        <v>75116</v>
      </c>
      <c r="T3327" t="s">
        <v>75117</v>
      </c>
      <c r="U3327" t="s">
        <v>75118</v>
      </c>
      <c r="V3327" t="s">
        <v>75119</v>
      </c>
      <c r="W3327" t="s">
        <v>75120</v>
      </c>
      <c r="X3327" t="s">
        <v>75121</v>
      </c>
      <c r="Y3327" t="s">
        <v>75122</v>
      </c>
    </row>
    <row r="3328" spans="1:25" x14ac:dyDescent="0.3">
      <c r="A3328">
        <v>166350</v>
      </c>
      <c r="B3328" t="s">
        <v>75123</v>
      </c>
      <c r="C3328" t="s">
        <v>75124</v>
      </c>
      <c r="D3328" t="s">
        <v>75125</v>
      </c>
      <c r="E3328" t="s">
        <v>75126</v>
      </c>
      <c r="F3328" t="s">
        <v>75127</v>
      </c>
      <c r="G3328" t="s">
        <v>75128</v>
      </c>
      <c r="H3328" t="s">
        <v>75129</v>
      </c>
      <c r="I3328" t="s">
        <v>75130</v>
      </c>
      <c r="J3328" t="s">
        <v>75131</v>
      </c>
      <c r="K3328" t="s">
        <v>75132</v>
      </c>
      <c r="L3328" t="s">
        <v>75133</v>
      </c>
      <c r="M3328" t="s">
        <v>75134</v>
      </c>
      <c r="N3328" t="s">
        <v>75135</v>
      </c>
      <c r="O3328">
        <f>-544.796808110349 -38.0998383573633 -644.21122696436</f>
        <v>-1227.1078734320722</v>
      </c>
      <c r="P3328">
        <f>-515.60820802601 -42.2789123378059 -345.663841094116</f>
        <v>-903.55096145793186</v>
      </c>
      <c r="Q3328" t="s">
        <v>75136</v>
      </c>
      <c r="R3328" t="s">
        <v>75137</v>
      </c>
      <c r="S3328" t="s">
        <v>75138</v>
      </c>
      <c r="T3328" t="s">
        <v>75139</v>
      </c>
      <c r="U3328" t="s">
        <v>75140</v>
      </c>
      <c r="V3328" t="s">
        <v>75141</v>
      </c>
      <c r="W3328" t="s">
        <v>75142</v>
      </c>
      <c r="X3328" t="s">
        <v>75143</v>
      </c>
      <c r="Y3328" t="s">
        <v>75144</v>
      </c>
    </row>
    <row r="3329" spans="1:25" x14ac:dyDescent="0.3">
      <c r="A3329">
        <v>166400</v>
      </c>
      <c r="B3329" t="s">
        <v>75145</v>
      </c>
      <c r="C3329" t="s">
        <v>75146</v>
      </c>
      <c r="D3329" t="s">
        <v>75147</v>
      </c>
      <c r="E3329" t="s">
        <v>75148</v>
      </c>
      <c r="F3329" t="s">
        <v>75149</v>
      </c>
      <c r="G3329" t="s">
        <v>75150</v>
      </c>
      <c r="H3329" t="s">
        <v>75151</v>
      </c>
      <c r="I3329" t="s">
        <v>75152</v>
      </c>
      <c r="J3329" t="s">
        <v>75153</v>
      </c>
      <c r="K3329" t="s">
        <v>75154</v>
      </c>
      <c r="L3329" t="s">
        <v>75155</v>
      </c>
      <c r="M3329" t="s">
        <v>75156</v>
      </c>
      <c r="N3329" t="s">
        <v>75157</v>
      </c>
      <c r="O3329">
        <f>-544.80072745071 -38.135552550918 -644.15780243341</f>
        <v>-1227.094082435038</v>
      </c>
      <c r="P3329">
        <f>-515.619460780824 -42.2008706207848 -345.608050102005</f>
        <v>-903.42838150361388</v>
      </c>
      <c r="Q3329" t="s">
        <v>75158</v>
      </c>
      <c r="R3329" t="s">
        <v>75159</v>
      </c>
      <c r="S3329" t="s">
        <v>75160</v>
      </c>
      <c r="T3329" t="s">
        <v>75161</v>
      </c>
      <c r="U3329" t="s">
        <v>75162</v>
      </c>
      <c r="V3329" t="s">
        <v>75163</v>
      </c>
      <c r="W3329" t="s">
        <v>75164</v>
      </c>
      <c r="X3329" t="s">
        <v>75165</v>
      </c>
      <c r="Y3329" t="s">
        <v>75166</v>
      </c>
    </row>
    <row r="3330" spans="1:25" x14ac:dyDescent="0.3">
      <c r="A3330">
        <v>166450</v>
      </c>
      <c r="B3330" t="s">
        <v>75167</v>
      </c>
      <c r="C3330" t="s">
        <v>75168</v>
      </c>
      <c r="D3330" t="s">
        <v>75169</v>
      </c>
      <c r="E3330" t="s">
        <v>75170</v>
      </c>
      <c r="F3330" t="s">
        <v>75171</v>
      </c>
      <c r="G3330" t="s">
        <v>75172</v>
      </c>
      <c r="H3330" t="s">
        <v>75173</v>
      </c>
      <c r="I3330" t="s">
        <v>75174</v>
      </c>
      <c r="J3330" t="s">
        <v>75175</v>
      </c>
      <c r="K3330" t="s">
        <v>75176</v>
      </c>
      <c r="L3330" t="s">
        <v>75177</v>
      </c>
      <c r="M3330" t="s">
        <v>75178</v>
      </c>
      <c r="N3330" t="s">
        <v>75179</v>
      </c>
      <c r="O3330">
        <f>-545.076292046706 -38.3453462469588 -644.057036460352</f>
        <v>-1227.478674754017</v>
      </c>
      <c r="P3330">
        <f>-515.704548139665 -42.3455284430424 -345.525182297716</f>
        <v>-903.57525888042346</v>
      </c>
      <c r="Q3330" t="s">
        <v>75180</v>
      </c>
      <c r="R3330" t="s">
        <v>75181</v>
      </c>
      <c r="S3330" t="s">
        <v>75182</v>
      </c>
      <c r="T3330" t="s">
        <v>75183</v>
      </c>
      <c r="U3330" t="s">
        <v>75184</v>
      </c>
      <c r="V3330" t="s">
        <v>75185</v>
      </c>
      <c r="W3330" t="s">
        <v>75186</v>
      </c>
      <c r="X3330" t="s">
        <v>75187</v>
      </c>
      <c r="Y3330" t="s">
        <v>75188</v>
      </c>
    </row>
    <row r="3331" spans="1:25" x14ac:dyDescent="0.3">
      <c r="A3331">
        <v>166500</v>
      </c>
      <c r="B3331" t="s">
        <v>75189</v>
      </c>
      <c r="C3331" t="s">
        <v>75190</v>
      </c>
      <c r="D3331" t="s">
        <v>75191</v>
      </c>
      <c r="E3331" t="s">
        <v>75192</v>
      </c>
      <c r="F3331" t="s">
        <v>75193</v>
      </c>
      <c r="G3331" t="s">
        <v>75194</v>
      </c>
      <c r="H3331" t="s">
        <v>75195</v>
      </c>
      <c r="I3331" t="s">
        <v>75196</v>
      </c>
      <c r="J3331" t="s">
        <v>75197</v>
      </c>
      <c r="K3331" t="s">
        <v>75198</v>
      </c>
      <c r="L3331" t="s">
        <v>75199</v>
      </c>
      <c r="M3331" t="s">
        <v>75200</v>
      </c>
      <c r="N3331" t="s">
        <v>75201</v>
      </c>
      <c r="O3331">
        <f>-545.284824024169 -38.4593024641565 -644.010069203421</f>
        <v>-1227.7541956917466</v>
      </c>
      <c r="P3331">
        <f>-515.967648429201 -42.3570541709807 -345.471477973516</f>
        <v>-903.79618057369771</v>
      </c>
      <c r="Q3331" t="s">
        <v>75202</v>
      </c>
      <c r="R3331" t="s">
        <v>75203</v>
      </c>
      <c r="S3331" t="s">
        <v>75204</v>
      </c>
      <c r="T3331" t="s">
        <v>75205</v>
      </c>
      <c r="U3331" t="s">
        <v>75206</v>
      </c>
      <c r="V3331" t="s">
        <v>75207</v>
      </c>
      <c r="W3331" t="s">
        <v>75208</v>
      </c>
      <c r="X3331" t="s">
        <v>75209</v>
      </c>
      <c r="Y3331" t="s">
        <v>75210</v>
      </c>
    </row>
    <row r="3332" spans="1:25" x14ac:dyDescent="0.3">
      <c r="A3332">
        <v>166550</v>
      </c>
      <c r="B3332" t="s">
        <v>75211</v>
      </c>
      <c r="C3332" t="s">
        <v>75212</v>
      </c>
      <c r="D3332" t="s">
        <v>75213</v>
      </c>
      <c r="E3332" t="s">
        <v>75214</v>
      </c>
      <c r="F3332" t="s">
        <v>75215</v>
      </c>
      <c r="G3332" t="s">
        <v>75216</v>
      </c>
      <c r="H3332" t="s">
        <v>75217</v>
      </c>
      <c r="I3332" t="s">
        <v>75218</v>
      </c>
      <c r="J3332" t="s">
        <v>75219</v>
      </c>
      <c r="K3332" t="s">
        <v>75220</v>
      </c>
      <c r="L3332" t="s">
        <v>75221</v>
      </c>
      <c r="M3332" t="s">
        <v>75222</v>
      </c>
      <c r="N3332" t="s">
        <v>75223</v>
      </c>
      <c r="O3332">
        <f>-546.092858257986 -38.6612212933937 -643.89076748323</f>
        <v>-1228.6448470346097</v>
      </c>
      <c r="P3332">
        <f>-516.619422499125 -42.6441529192707 -345.368752506061</f>
        <v>-904.63232792445672</v>
      </c>
      <c r="Q3332" t="s">
        <v>75224</v>
      </c>
      <c r="R3332" t="s">
        <v>75225</v>
      </c>
      <c r="S3332" t="s">
        <v>75226</v>
      </c>
      <c r="T3332" t="s">
        <v>75227</v>
      </c>
      <c r="U3332" t="s">
        <v>75228</v>
      </c>
      <c r="V3332" t="s">
        <v>75229</v>
      </c>
      <c r="W3332" t="s">
        <v>75230</v>
      </c>
      <c r="X3332" t="s">
        <v>75231</v>
      </c>
      <c r="Y3332" t="s">
        <v>75232</v>
      </c>
    </row>
    <row r="3333" spans="1:25" x14ac:dyDescent="0.3">
      <c r="A3333">
        <v>166600</v>
      </c>
      <c r="B3333" t="s">
        <v>75233</v>
      </c>
      <c r="C3333" t="s">
        <v>75234</v>
      </c>
      <c r="D3333" t="s">
        <v>75235</v>
      </c>
      <c r="E3333" t="s">
        <v>75236</v>
      </c>
      <c r="F3333" t="s">
        <v>75237</v>
      </c>
      <c r="G3333" t="s">
        <v>75238</v>
      </c>
      <c r="H3333" t="s">
        <v>75239</v>
      </c>
      <c r="I3333" t="s">
        <v>75240</v>
      </c>
      <c r="J3333" t="s">
        <v>75241</v>
      </c>
      <c r="K3333" t="s">
        <v>75242</v>
      </c>
      <c r="L3333" t="s">
        <v>75243</v>
      </c>
      <c r="M3333" t="s">
        <v>75244</v>
      </c>
      <c r="N3333" t="s">
        <v>75245</v>
      </c>
      <c r="O3333">
        <f>-546.630632765525 -38.8192844145003 -643.831218929398</f>
        <v>-1229.2811361094232</v>
      </c>
      <c r="P3333">
        <f>-517.082955733096 -42.9774034129382 -345.318884263656</f>
        <v>-905.37924340969016</v>
      </c>
      <c r="Q3333" t="s">
        <v>75246</v>
      </c>
      <c r="R3333" t="s">
        <v>75247</v>
      </c>
      <c r="S3333" t="s">
        <v>75248</v>
      </c>
      <c r="T3333" t="s">
        <v>75249</v>
      </c>
      <c r="U3333" t="s">
        <v>75250</v>
      </c>
      <c r="V3333" t="s">
        <v>75251</v>
      </c>
      <c r="W3333" t="s">
        <v>75252</v>
      </c>
      <c r="X3333" t="s">
        <v>75253</v>
      </c>
      <c r="Y3333" t="s">
        <v>75254</v>
      </c>
    </row>
    <row r="3334" spans="1:25" x14ac:dyDescent="0.3">
      <c r="A3334">
        <v>166650</v>
      </c>
      <c r="B3334" t="s">
        <v>75255</v>
      </c>
      <c r="C3334" t="s">
        <v>75256</v>
      </c>
      <c r="D3334" t="s">
        <v>75257</v>
      </c>
      <c r="E3334" t="s">
        <v>75258</v>
      </c>
      <c r="F3334" t="s">
        <v>75259</v>
      </c>
      <c r="G3334" t="s">
        <v>75260</v>
      </c>
      <c r="H3334" t="s">
        <v>75261</v>
      </c>
      <c r="I3334" t="s">
        <v>75262</v>
      </c>
      <c r="J3334" t="s">
        <v>75263</v>
      </c>
      <c r="K3334" t="s">
        <v>75264</v>
      </c>
      <c r="L3334" t="s">
        <v>75265</v>
      </c>
      <c r="M3334" t="s">
        <v>75266</v>
      </c>
      <c r="N3334" t="s">
        <v>75267</v>
      </c>
      <c r="O3334">
        <f>-547.112197167453 -38.9876302330899 -643.773139110311</f>
        <v>-1229.872966510854</v>
      </c>
      <c r="P3334">
        <f>-517.582359739113 -43.2077334745741 -345.260011905144</f>
        <v>-906.05010511883108</v>
      </c>
      <c r="Q3334" t="s">
        <v>75268</v>
      </c>
      <c r="R3334" t="s">
        <v>75269</v>
      </c>
      <c r="S3334" t="s">
        <v>75270</v>
      </c>
      <c r="T3334" t="s">
        <v>75271</v>
      </c>
      <c r="U3334" t="s">
        <v>75272</v>
      </c>
      <c r="V3334" t="s">
        <v>75273</v>
      </c>
      <c r="W3334" t="s">
        <v>75274</v>
      </c>
      <c r="X3334" t="s">
        <v>75275</v>
      </c>
      <c r="Y3334" t="s">
        <v>75276</v>
      </c>
    </row>
    <row r="3335" spans="1:25" x14ac:dyDescent="0.3">
      <c r="A3335">
        <v>166700</v>
      </c>
      <c r="B3335" t="s">
        <v>75277</v>
      </c>
      <c r="C3335" t="s">
        <v>75278</v>
      </c>
      <c r="D3335" t="s">
        <v>75279</v>
      </c>
      <c r="E3335" t="s">
        <v>75280</v>
      </c>
      <c r="F3335" t="s">
        <v>75281</v>
      </c>
      <c r="G3335" t="s">
        <v>75282</v>
      </c>
      <c r="H3335" t="s">
        <v>75283</v>
      </c>
      <c r="I3335" t="s">
        <v>75284</v>
      </c>
      <c r="J3335" t="s">
        <v>75285</v>
      </c>
      <c r="K3335" t="s">
        <v>75286</v>
      </c>
      <c r="L3335" t="s">
        <v>75287</v>
      </c>
      <c r="M3335" t="s">
        <v>75288</v>
      </c>
      <c r="N3335" t="s">
        <v>75289</v>
      </c>
      <c r="O3335">
        <f>-548.055932206267 -39.4502567235684 -643.665334732593</f>
        <v>-1231.1715236624284</v>
      </c>
      <c r="P3335">
        <f>-518.356920334725 -43.7598199908862 -345.170107999506</f>
        <v>-907.28684832511726</v>
      </c>
      <c r="Q3335" t="s">
        <v>75290</v>
      </c>
      <c r="R3335" t="s">
        <v>75291</v>
      </c>
      <c r="S3335" t="s">
        <v>75292</v>
      </c>
      <c r="T3335" t="s">
        <v>75293</v>
      </c>
      <c r="U3335" t="s">
        <v>75294</v>
      </c>
      <c r="V3335" t="s">
        <v>75295</v>
      </c>
      <c r="W3335" t="s">
        <v>75296</v>
      </c>
      <c r="X3335" t="s">
        <v>75297</v>
      </c>
      <c r="Y3335" t="s">
        <v>75298</v>
      </c>
    </row>
    <row r="3336" spans="1:25" x14ac:dyDescent="0.3">
      <c r="A3336">
        <v>166750</v>
      </c>
      <c r="B3336" t="s">
        <v>75299</v>
      </c>
      <c r="C3336" t="s">
        <v>75300</v>
      </c>
      <c r="D3336" t="s">
        <v>75301</v>
      </c>
      <c r="E3336" t="s">
        <v>75302</v>
      </c>
      <c r="F3336" t="s">
        <v>75303</v>
      </c>
      <c r="G3336" t="s">
        <v>75304</v>
      </c>
      <c r="H3336" t="s">
        <v>75305</v>
      </c>
      <c r="I3336" t="s">
        <v>75306</v>
      </c>
      <c r="J3336" t="s">
        <v>75307</v>
      </c>
      <c r="K3336" t="s">
        <v>75308</v>
      </c>
      <c r="L3336" t="s">
        <v>75309</v>
      </c>
      <c r="M3336" t="s">
        <v>75310</v>
      </c>
      <c r="N3336" t="s">
        <v>75311</v>
      </c>
      <c r="O3336">
        <f>-548.884087104272 -39.6622881506348 -643.613382343542</f>
        <v>-1232.1597575984488</v>
      </c>
      <c r="P3336">
        <f>-518.956892491903 -44.0750235961814 -345.142548299994</f>
        <v>-908.17446438807838</v>
      </c>
      <c r="Q3336" t="s">
        <v>75312</v>
      </c>
      <c r="R3336" t="s">
        <v>75313</v>
      </c>
      <c r="S3336" t="s">
        <v>75314</v>
      </c>
      <c r="T3336" t="s">
        <v>75315</v>
      </c>
      <c r="U3336" t="s">
        <v>75316</v>
      </c>
      <c r="V3336" t="s">
        <v>75317</v>
      </c>
      <c r="W3336" t="s">
        <v>75318</v>
      </c>
      <c r="X3336" t="s">
        <v>75319</v>
      </c>
      <c r="Y3336" t="s">
        <v>75320</v>
      </c>
    </row>
    <row r="3337" spans="1:25" x14ac:dyDescent="0.3">
      <c r="A3337">
        <v>166800</v>
      </c>
      <c r="B3337" t="s">
        <v>75321</v>
      </c>
      <c r="C3337" t="s">
        <v>75322</v>
      </c>
      <c r="D3337" t="s">
        <v>75323</v>
      </c>
      <c r="E3337" t="s">
        <v>75324</v>
      </c>
      <c r="F3337" t="s">
        <v>75325</v>
      </c>
      <c r="G3337" t="s">
        <v>75326</v>
      </c>
      <c r="H3337" t="s">
        <v>75327</v>
      </c>
      <c r="I3337" t="s">
        <v>75328</v>
      </c>
      <c r="J3337" t="s">
        <v>75329</v>
      </c>
      <c r="K3337" t="s">
        <v>75330</v>
      </c>
      <c r="L3337" t="s">
        <v>75331</v>
      </c>
      <c r="M3337" t="s">
        <v>75332</v>
      </c>
      <c r="N3337" t="s">
        <v>75333</v>
      </c>
      <c r="O3337">
        <f>-549.269136434664 -39.8524538778952 -643.620576900349</f>
        <v>-1232.742167212908</v>
      </c>
      <c r="P3337">
        <f>-519.363472940745 -44.3842244579089 -345.14938348707</f>
        <v>-908.89708088572388</v>
      </c>
      <c r="Q3337" t="s">
        <v>75334</v>
      </c>
      <c r="R3337" t="s">
        <v>75335</v>
      </c>
      <c r="S3337" t="s">
        <v>75336</v>
      </c>
      <c r="T3337" t="s">
        <v>75337</v>
      </c>
      <c r="U3337" t="s">
        <v>75338</v>
      </c>
      <c r="V3337" t="s">
        <v>75339</v>
      </c>
      <c r="W3337" t="s">
        <v>75340</v>
      </c>
      <c r="X3337" t="s">
        <v>75341</v>
      </c>
      <c r="Y3337" t="s">
        <v>75342</v>
      </c>
    </row>
    <row r="3338" spans="1:25" x14ac:dyDescent="0.3">
      <c r="A3338">
        <v>166850</v>
      </c>
      <c r="B3338" t="s">
        <v>75343</v>
      </c>
      <c r="C3338" t="s">
        <v>75344</v>
      </c>
      <c r="D3338" t="s">
        <v>75345</v>
      </c>
      <c r="E3338" t="s">
        <v>75346</v>
      </c>
      <c r="F3338" t="s">
        <v>75347</v>
      </c>
      <c r="G3338" t="s">
        <v>75348</v>
      </c>
      <c r="H3338" t="s">
        <v>75349</v>
      </c>
      <c r="I3338" t="s">
        <v>75350</v>
      </c>
      <c r="J3338" t="s">
        <v>75351</v>
      </c>
      <c r="K3338" t="s">
        <v>75352</v>
      </c>
      <c r="L3338" t="s">
        <v>75353</v>
      </c>
      <c r="M3338" t="s">
        <v>75354</v>
      </c>
      <c r="N3338" t="s">
        <v>75355</v>
      </c>
      <c r="O3338">
        <f>-550.064538901885 -40.129213287084 -643.579307294949</f>
        <v>-1233.7730594839181</v>
      </c>
      <c r="P3338">
        <f>-519.841277700546 -45.3075294808098 -345.150467673357</f>
        <v>-910.29927485471285</v>
      </c>
      <c r="Q3338" t="s">
        <v>75356</v>
      </c>
      <c r="R3338" t="s">
        <v>75357</v>
      </c>
      <c r="S3338" t="s">
        <v>75358</v>
      </c>
      <c r="T3338" t="s">
        <v>75359</v>
      </c>
      <c r="U3338" t="s">
        <v>75360</v>
      </c>
      <c r="V3338" t="s">
        <v>75361</v>
      </c>
      <c r="W3338" t="s">
        <v>75362</v>
      </c>
      <c r="X3338" t="s">
        <v>75363</v>
      </c>
      <c r="Y3338" t="s">
        <v>75364</v>
      </c>
    </row>
    <row r="3339" spans="1:25" x14ac:dyDescent="0.3">
      <c r="A3339">
        <v>166900</v>
      </c>
      <c r="B3339" t="s">
        <v>75365</v>
      </c>
      <c r="C3339" t="s">
        <v>75366</v>
      </c>
      <c r="D3339" t="s">
        <v>75367</v>
      </c>
      <c r="E3339" t="s">
        <v>75368</v>
      </c>
      <c r="F3339" t="s">
        <v>75369</v>
      </c>
      <c r="G3339" t="s">
        <v>75370</v>
      </c>
      <c r="H3339" t="s">
        <v>75371</v>
      </c>
      <c r="I3339" t="s">
        <v>75372</v>
      </c>
      <c r="J3339" t="s">
        <v>75373</v>
      </c>
      <c r="K3339" t="s">
        <v>75374</v>
      </c>
      <c r="L3339" t="s">
        <v>75375</v>
      </c>
      <c r="M3339" t="s">
        <v>75376</v>
      </c>
      <c r="N3339" t="s">
        <v>75377</v>
      </c>
      <c r="O3339">
        <f>-550.501740719224 -40.1736791311321 -643.625745986154</f>
        <v>-1234.3011658365101</v>
      </c>
      <c r="P3339">
        <f>-520.131011325928 -45.8346121204393 -345.220700635993</f>
        <v>-911.18632408236022</v>
      </c>
      <c r="Q3339" t="s">
        <v>75378</v>
      </c>
      <c r="R3339" t="s">
        <v>75379</v>
      </c>
      <c r="S3339" t="s">
        <v>75380</v>
      </c>
      <c r="T3339" t="s">
        <v>75381</v>
      </c>
      <c r="U3339" t="s">
        <v>75382</v>
      </c>
      <c r="V3339" t="s">
        <v>75383</v>
      </c>
      <c r="W3339" t="s">
        <v>75384</v>
      </c>
      <c r="X3339" t="s">
        <v>75385</v>
      </c>
      <c r="Y3339" t="s">
        <v>75386</v>
      </c>
    </row>
    <row r="3340" spans="1:25" x14ac:dyDescent="0.3">
      <c r="A3340">
        <v>166950</v>
      </c>
      <c r="B3340" t="s">
        <v>75387</v>
      </c>
      <c r="C3340" t="s">
        <v>75388</v>
      </c>
      <c r="D3340" t="s">
        <v>75389</v>
      </c>
      <c r="E3340" t="s">
        <v>75390</v>
      </c>
      <c r="F3340" t="s">
        <v>75391</v>
      </c>
      <c r="G3340" t="s">
        <v>75392</v>
      </c>
      <c r="H3340" t="s">
        <v>75393</v>
      </c>
      <c r="I3340" t="s">
        <v>75394</v>
      </c>
      <c r="J3340" t="s">
        <v>75395</v>
      </c>
      <c r="K3340" t="s">
        <v>75396</v>
      </c>
      <c r="L3340" t="s">
        <v>75397</v>
      </c>
      <c r="M3340" t="s">
        <v>75398</v>
      </c>
      <c r="N3340" t="s">
        <v>75399</v>
      </c>
      <c r="O3340">
        <f>-551.241857819512 -40.2170706363042 -643.680442192066</f>
        <v>-1235.1393706478823</v>
      </c>
      <c r="P3340">
        <f>-520.47279227203 -45.8170162748677 -345.314996399717</f>
        <v>-911.60480494661465</v>
      </c>
      <c r="Q3340" t="s">
        <v>75400</v>
      </c>
      <c r="R3340" t="s">
        <v>75401</v>
      </c>
      <c r="S3340" t="s">
        <v>75402</v>
      </c>
      <c r="T3340" t="s">
        <v>75403</v>
      </c>
      <c r="U3340" t="s">
        <v>75404</v>
      </c>
      <c r="V3340" t="s">
        <v>75405</v>
      </c>
      <c r="W3340" t="s">
        <v>75406</v>
      </c>
      <c r="X3340" t="s">
        <v>75407</v>
      </c>
      <c r="Y3340" t="s">
        <v>75408</v>
      </c>
    </row>
    <row r="3341" spans="1:25" x14ac:dyDescent="0.3">
      <c r="A3341">
        <v>167000</v>
      </c>
      <c r="B3341" t="s">
        <v>75409</v>
      </c>
      <c r="C3341" t="s">
        <v>75410</v>
      </c>
      <c r="D3341" t="s">
        <v>75411</v>
      </c>
      <c r="E3341" t="s">
        <v>75412</v>
      </c>
      <c r="F3341" t="s">
        <v>75413</v>
      </c>
      <c r="G3341" t="s">
        <v>75414</v>
      </c>
      <c r="H3341" t="s">
        <v>75415</v>
      </c>
      <c r="I3341" t="s">
        <v>75416</v>
      </c>
      <c r="J3341" t="s">
        <v>75417</v>
      </c>
      <c r="K3341" t="s">
        <v>75418</v>
      </c>
      <c r="L3341" t="s">
        <v>75419</v>
      </c>
      <c r="M3341" t="s">
        <v>75420</v>
      </c>
      <c r="N3341" t="s">
        <v>75421</v>
      </c>
      <c r="O3341">
        <f>-551.591931163236 -40.3066425403376 -643.64989520092</f>
        <v>-1235.5484689044938</v>
      </c>
      <c r="P3341">
        <f>-520.715409487501 -45.9220743682465 -345.295767915285</f>
        <v>-911.93325177103247</v>
      </c>
      <c r="Q3341" t="s">
        <v>75422</v>
      </c>
      <c r="R3341" t="s">
        <v>75423</v>
      </c>
      <c r="S3341" t="s">
        <v>75424</v>
      </c>
      <c r="T3341" t="s">
        <v>75425</v>
      </c>
      <c r="U3341" t="s">
        <v>75426</v>
      </c>
      <c r="V3341" t="s">
        <v>75427</v>
      </c>
      <c r="W3341" t="s">
        <v>75428</v>
      </c>
      <c r="X3341" t="s">
        <v>75429</v>
      </c>
      <c r="Y3341" t="s">
        <v>75430</v>
      </c>
    </row>
    <row r="3342" spans="1:25" x14ac:dyDescent="0.3">
      <c r="A3342">
        <v>167050</v>
      </c>
      <c r="B3342" t="s">
        <v>75431</v>
      </c>
      <c r="C3342" t="s">
        <v>75432</v>
      </c>
      <c r="D3342" t="s">
        <v>75433</v>
      </c>
      <c r="E3342" t="s">
        <v>75434</v>
      </c>
      <c r="F3342" t="s">
        <v>75435</v>
      </c>
      <c r="G3342" t="s">
        <v>75436</v>
      </c>
      <c r="H3342" t="s">
        <v>75437</v>
      </c>
      <c r="I3342" t="s">
        <v>75438</v>
      </c>
      <c r="J3342" t="s">
        <v>75439</v>
      </c>
      <c r="K3342" t="s">
        <v>75440</v>
      </c>
      <c r="L3342" t="s">
        <v>75441</v>
      </c>
      <c r="M3342" t="s">
        <v>75442</v>
      </c>
      <c r="N3342" t="s">
        <v>75443</v>
      </c>
      <c r="O3342">
        <f>-552.310334514773 -40.5126464942637 -643.658128279955</f>
        <v>-1236.4811092889918</v>
      </c>
      <c r="P3342">
        <f>-521.28521109644 -46.3700473729962 -345.324057305899</f>
        <v>-912.97931577533518</v>
      </c>
      <c r="Q3342" t="s">
        <v>75444</v>
      </c>
      <c r="R3342" t="s">
        <v>75445</v>
      </c>
      <c r="S3342" t="s">
        <v>75446</v>
      </c>
      <c r="T3342" t="s">
        <v>75447</v>
      </c>
      <c r="U3342" t="s">
        <v>75448</v>
      </c>
      <c r="V3342" t="s">
        <v>75449</v>
      </c>
      <c r="W3342" t="s">
        <v>75450</v>
      </c>
      <c r="X3342" t="s">
        <v>75451</v>
      </c>
      <c r="Y3342" t="s">
        <v>75452</v>
      </c>
    </row>
    <row r="3343" spans="1:25" x14ac:dyDescent="0.3">
      <c r="A3343">
        <v>167100</v>
      </c>
      <c r="B3343" t="s">
        <v>75453</v>
      </c>
      <c r="C3343" t="s">
        <v>75454</v>
      </c>
      <c r="D3343" t="s">
        <v>75455</v>
      </c>
      <c r="E3343" t="s">
        <v>75456</v>
      </c>
      <c r="F3343" t="s">
        <v>75457</v>
      </c>
      <c r="G3343" t="s">
        <v>75458</v>
      </c>
      <c r="H3343" t="s">
        <v>75459</v>
      </c>
      <c r="I3343" t="s">
        <v>75460</v>
      </c>
      <c r="J3343" t="s">
        <v>75461</v>
      </c>
      <c r="K3343" t="s">
        <v>75462</v>
      </c>
      <c r="L3343" t="s">
        <v>75463</v>
      </c>
      <c r="M3343" t="s">
        <v>75464</v>
      </c>
      <c r="N3343" t="s">
        <v>75465</v>
      </c>
      <c r="O3343">
        <f>-552.599297913723 -40.5602726776299 -643.667028413572</f>
        <v>-1236.8265990049249</v>
      </c>
      <c r="P3343">
        <f>-521.561375109546 -46.5034754829485 -345.336197313719</f>
        <v>-913.40104790621353</v>
      </c>
      <c r="Q3343" t="s">
        <v>75466</v>
      </c>
      <c r="R3343" t="s">
        <v>75467</v>
      </c>
      <c r="S3343" t="s">
        <v>75468</v>
      </c>
      <c r="T3343" t="s">
        <v>75469</v>
      </c>
      <c r="U3343" t="s">
        <v>75470</v>
      </c>
      <c r="V3343" t="s">
        <v>75471</v>
      </c>
      <c r="W3343" t="s">
        <v>75472</v>
      </c>
      <c r="X3343" t="s">
        <v>75473</v>
      </c>
      <c r="Y3343" t="s">
        <v>75474</v>
      </c>
    </row>
    <row r="3344" spans="1:25" x14ac:dyDescent="0.3">
      <c r="A3344">
        <v>167150</v>
      </c>
      <c r="B3344" t="s">
        <v>75475</v>
      </c>
      <c r="C3344" t="s">
        <v>75476</v>
      </c>
      <c r="D3344" t="s">
        <v>75477</v>
      </c>
      <c r="E3344" t="s">
        <v>75478</v>
      </c>
      <c r="F3344" t="s">
        <v>75479</v>
      </c>
      <c r="G3344" t="s">
        <v>75480</v>
      </c>
      <c r="H3344" t="s">
        <v>75481</v>
      </c>
      <c r="I3344" t="s">
        <v>75482</v>
      </c>
      <c r="J3344" t="s">
        <v>75483</v>
      </c>
      <c r="K3344" t="s">
        <v>75484</v>
      </c>
      <c r="L3344" t="s">
        <v>75485</v>
      </c>
      <c r="M3344" t="s">
        <v>75486</v>
      </c>
      <c r="N3344" t="s">
        <v>75487</v>
      </c>
      <c r="O3344">
        <f>-553.208182274587 -40.6576404989244 -643.689193456068</f>
        <v>-1237.5550162295795</v>
      </c>
      <c r="P3344">
        <f>-522.122978794576 -47.0054878585811 -345.371517896277</f>
        <v>-914.4999845494342</v>
      </c>
      <c r="Q3344" t="s">
        <v>75488</v>
      </c>
      <c r="R3344" t="s">
        <v>75489</v>
      </c>
      <c r="S3344" t="s">
        <v>75490</v>
      </c>
      <c r="T3344" t="s">
        <v>75491</v>
      </c>
      <c r="U3344" t="s">
        <v>75492</v>
      </c>
      <c r="V3344" t="s">
        <v>75493</v>
      </c>
      <c r="W3344" t="s">
        <v>75494</v>
      </c>
      <c r="X3344" t="s">
        <v>75495</v>
      </c>
      <c r="Y3344" t="s">
        <v>75496</v>
      </c>
    </row>
    <row r="3345" spans="1:25" x14ac:dyDescent="0.3">
      <c r="A3345">
        <v>167200</v>
      </c>
      <c r="B3345" t="s">
        <v>75497</v>
      </c>
      <c r="C3345" t="s">
        <v>75498</v>
      </c>
      <c r="D3345" t="s">
        <v>75499</v>
      </c>
      <c r="E3345" t="s">
        <v>75500</v>
      </c>
      <c r="F3345" t="s">
        <v>75501</v>
      </c>
      <c r="G3345" t="s">
        <v>75502</v>
      </c>
      <c r="H3345" t="s">
        <v>75503</v>
      </c>
      <c r="I3345" t="s">
        <v>75504</v>
      </c>
      <c r="J3345" t="s">
        <v>75505</v>
      </c>
      <c r="K3345" t="s">
        <v>75506</v>
      </c>
      <c r="L3345" t="s">
        <v>75507</v>
      </c>
      <c r="M3345" t="s">
        <v>75508</v>
      </c>
      <c r="N3345" t="s">
        <v>75509</v>
      </c>
      <c r="O3345">
        <f>-553.395326764734 -40.6479287355639 -643.693276647841</f>
        <v>-1237.7365321481388</v>
      </c>
      <c r="P3345">
        <f>-522.285854542833 -46.8555002363069 -345.375108476191</f>
        <v>-914.51646325533079</v>
      </c>
      <c r="Q3345" t="s">
        <v>75510</v>
      </c>
      <c r="R3345" t="s">
        <v>75511</v>
      </c>
      <c r="S3345" t="s">
        <v>75512</v>
      </c>
      <c r="T3345" t="s">
        <v>75513</v>
      </c>
      <c r="U3345" t="s">
        <v>75514</v>
      </c>
      <c r="V3345" t="s">
        <v>75515</v>
      </c>
      <c r="W3345" t="s">
        <v>75516</v>
      </c>
      <c r="X3345" t="s">
        <v>75517</v>
      </c>
      <c r="Y3345" t="s">
        <v>75518</v>
      </c>
    </row>
    <row r="3346" spans="1:25" x14ac:dyDescent="0.3">
      <c r="A3346">
        <v>167250</v>
      </c>
      <c r="B3346" t="s">
        <v>75519</v>
      </c>
      <c r="C3346" t="s">
        <v>75520</v>
      </c>
      <c r="D3346" t="s">
        <v>75521</v>
      </c>
      <c r="E3346" t="s">
        <v>75522</v>
      </c>
      <c r="F3346" t="s">
        <v>75523</v>
      </c>
      <c r="G3346" t="s">
        <v>75524</v>
      </c>
      <c r="H3346" t="s">
        <v>75525</v>
      </c>
      <c r="I3346" t="s">
        <v>75526</v>
      </c>
      <c r="J3346" t="s">
        <v>75527</v>
      </c>
      <c r="K3346" t="s">
        <v>75528</v>
      </c>
      <c r="L3346" t="s">
        <v>75529</v>
      </c>
      <c r="M3346" t="s">
        <v>75530</v>
      </c>
      <c r="N3346" t="s">
        <v>75531</v>
      </c>
      <c r="O3346">
        <f>-553.599969239993 -40.649971374527 -643.677767748422</f>
        <v>-1237.927708362942</v>
      </c>
      <c r="P3346">
        <f>-522.368972913686 -46.958330537479 -345.374458864876</f>
        <v>-914.70176231604091</v>
      </c>
      <c r="Q3346" t="s">
        <v>75532</v>
      </c>
      <c r="R3346" t="s">
        <v>75533</v>
      </c>
      <c r="S3346" t="s">
        <v>75534</v>
      </c>
      <c r="T3346" t="s">
        <v>75535</v>
      </c>
      <c r="U3346" t="s">
        <v>75536</v>
      </c>
      <c r="V3346" t="s">
        <v>75537</v>
      </c>
      <c r="W3346" t="s">
        <v>75538</v>
      </c>
      <c r="X3346" t="s">
        <v>75539</v>
      </c>
      <c r="Y3346" t="s">
        <v>75540</v>
      </c>
    </row>
    <row r="3347" spans="1:25" x14ac:dyDescent="0.3">
      <c r="A3347">
        <v>167300</v>
      </c>
      <c r="B3347" t="s">
        <v>75541</v>
      </c>
      <c r="C3347" t="s">
        <v>75542</v>
      </c>
      <c r="D3347" t="s">
        <v>75543</v>
      </c>
      <c r="E3347" t="s">
        <v>75544</v>
      </c>
      <c r="F3347" t="s">
        <v>75545</v>
      </c>
      <c r="G3347" t="s">
        <v>75546</v>
      </c>
      <c r="H3347" t="s">
        <v>75547</v>
      </c>
      <c r="I3347" t="s">
        <v>75548</v>
      </c>
      <c r="J3347" t="s">
        <v>75549</v>
      </c>
      <c r="K3347" t="s">
        <v>75550</v>
      </c>
      <c r="L3347" t="s">
        <v>75551</v>
      </c>
      <c r="M3347" t="s">
        <v>75552</v>
      </c>
      <c r="N3347" t="s">
        <v>75553</v>
      </c>
      <c r="O3347">
        <f>-553.688827062992 -40.7069586748407 -643.693675903609</f>
        <v>-1238.0894616414416</v>
      </c>
      <c r="P3347">
        <f>-522.448227458763 -47.01785098093 -345.391496010892</f>
        <v>-914.85757445058493</v>
      </c>
      <c r="Q3347" t="s">
        <v>75554</v>
      </c>
      <c r="R3347" t="s">
        <v>75555</v>
      </c>
      <c r="S3347" t="s">
        <v>75556</v>
      </c>
      <c r="T3347" t="s">
        <v>75557</v>
      </c>
      <c r="U3347" t="s">
        <v>75558</v>
      </c>
      <c r="V3347" t="s">
        <v>75559</v>
      </c>
      <c r="W3347" t="s">
        <v>75560</v>
      </c>
      <c r="X3347" t="s">
        <v>75561</v>
      </c>
      <c r="Y3347" t="s">
        <v>75562</v>
      </c>
    </row>
    <row r="3348" spans="1:25" x14ac:dyDescent="0.3">
      <c r="A3348">
        <v>167350</v>
      </c>
      <c r="B3348" t="s">
        <v>75563</v>
      </c>
      <c r="C3348" t="s">
        <v>75564</v>
      </c>
      <c r="D3348" t="s">
        <v>75565</v>
      </c>
      <c r="E3348" t="s">
        <v>75566</v>
      </c>
      <c r="F3348" t="s">
        <v>75567</v>
      </c>
      <c r="G3348" t="s">
        <v>75568</v>
      </c>
      <c r="H3348" t="s">
        <v>75569</v>
      </c>
      <c r="I3348" t="s">
        <v>75570</v>
      </c>
      <c r="J3348" t="s">
        <v>75571</v>
      </c>
      <c r="K3348" t="s">
        <v>75572</v>
      </c>
      <c r="L3348" t="s">
        <v>75573</v>
      </c>
      <c r="M3348" t="s">
        <v>75574</v>
      </c>
      <c r="N3348" t="s">
        <v>75575</v>
      </c>
      <c r="O3348">
        <f>-553.432338276567 -40.5541353340673 -643.82916107732</f>
        <v>-1237.8156346879541</v>
      </c>
      <c r="P3348">
        <f>-522.262612574307 -47.0752755786016 -345.524137123748</f>
        <v>-914.8620252766566</v>
      </c>
      <c r="Q3348" t="s">
        <v>75576</v>
      </c>
      <c r="R3348" t="s">
        <v>75577</v>
      </c>
      <c r="S3348" t="s">
        <v>75578</v>
      </c>
      <c r="T3348" t="s">
        <v>75579</v>
      </c>
      <c r="U3348" t="s">
        <v>75580</v>
      </c>
      <c r="V3348" t="s">
        <v>75581</v>
      </c>
      <c r="W3348" t="s">
        <v>75582</v>
      </c>
      <c r="X3348" t="s">
        <v>75583</v>
      </c>
      <c r="Y3348" t="s">
        <v>75584</v>
      </c>
    </row>
    <row r="3349" spans="1:25" x14ac:dyDescent="0.3">
      <c r="A3349">
        <v>167400</v>
      </c>
      <c r="B3349" t="s">
        <v>75585</v>
      </c>
      <c r="C3349" t="s">
        <v>75586</v>
      </c>
      <c r="D3349" t="s">
        <v>75587</v>
      </c>
      <c r="E3349" t="s">
        <v>75588</v>
      </c>
      <c r="F3349" t="s">
        <v>75589</v>
      </c>
      <c r="G3349" t="s">
        <v>75590</v>
      </c>
      <c r="H3349" t="s">
        <v>75591</v>
      </c>
      <c r="I3349" t="s">
        <v>75592</v>
      </c>
      <c r="J3349" t="s">
        <v>75593</v>
      </c>
      <c r="K3349" t="s">
        <v>75594</v>
      </c>
      <c r="L3349" t="s">
        <v>75595</v>
      </c>
      <c r="M3349" t="s">
        <v>75596</v>
      </c>
      <c r="N3349" t="s">
        <v>75597</v>
      </c>
      <c r="O3349">
        <f>-553.242319275454 -40.5093716881763 -643.876602468234</f>
        <v>-1237.6282934318642</v>
      </c>
      <c r="P3349">
        <f>-522.190568174827 -46.9178831402915 -345.556643598472</f>
        <v>-914.66509491359056</v>
      </c>
      <c r="Q3349" t="s">
        <v>75598</v>
      </c>
      <c r="R3349" t="s">
        <v>75599</v>
      </c>
      <c r="S3349" t="s">
        <v>75600</v>
      </c>
      <c r="T3349" t="s">
        <v>75601</v>
      </c>
      <c r="U3349" t="s">
        <v>75602</v>
      </c>
      <c r="V3349" t="s">
        <v>75603</v>
      </c>
      <c r="W3349" t="s">
        <v>75604</v>
      </c>
      <c r="X3349" t="s">
        <v>75605</v>
      </c>
      <c r="Y3349" t="s">
        <v>75606</v>
      </c>
    </row>
    <row r="3350" spans="1:25" x14ac:dyDescent="0.3">
      <c r="A3350">
        <v>167450</v>
      </c>
      <c r="B3350" t="s">
        <v>75607</v>
      </c>
      <c r="C3350" t="s">
        <v>75608</v>
      </c>
      <c r="D3350" t="s">
        <v>75609</v>
      </c>
      <c r="E3350" t="s">
        <v>75610</v>
      </c>
      <c r="F3350" t="s">
        <v>75611</v>
      </c>
      <c r="G3350" t="s">
        <v>75612</v>
      </c>
      <c r="H3350" t="s">
        <v>75613</v>
      </c>
      <c r="I3350" t="s">
        <v>75614</v>
      </c>
      <c r="J3350" t="s">
        <v>75615</v>
      </c>
      <c r="K3350" t="s">
        <v>75616</v>
      </c>
      <c r="L3350" t="s">
        <v>75617</v>
      </c>
      <c r="M3350" t="s">
        <v>75618</v>
      </c>
      <c r="N3350" t="s">
        <v>75619</v>
      </c>
      <c r="O3350">
        <f>-553.108503530972 -40.4991064778392 -643.879818382222</f>
        <v>-1237.4874283910331</v>
      </c>
      <c r="P3350">
        <f>-522.001590799779 -46.9211271711649 -345.565977909032</f>
        <v>-914.48869587997592</v>
      </c>
      <c r="Q3350" t="s">
        <v>75620</v>
      </c>
      <c r="R3350" t="s">
        <v>75621</v>
      </c>
      <c r="S3350" t="s">
        <v>75622</v>
      </c>
      <c r="T3350" t="s">
        <v>75623</v>
      </c>
      <c r="U3350" t="s">
        <v>75624</v>
      </c>
      <c r="V3350" t="s">
        <v>75625</v>
      </c>
      <c r="W3350" t="s">
        <v>75626</v>
      </c>
      <c r="X3350" t="s">
        <v>75627</v>
      </c>
      <c r="Y3350" t="s">
        <v>75628</v>
      </c>
    </row>
    <row r="3351" spans="1:25" x14ac:dyDescent="0.3">
      <c r="A3351">
        <v>167500</v>
      </c>
      <c r="B3351" t="s">
        <v>75629</v>
      </c>
      <c r="C3351" t="s">
        <v>75630</v>
      </c>
      <c r="D3351" t="s">
        <v>75631</v>
      </c>
      <c r="E3351" t="s">
        <v>75632</v>
      </c>
      <c r="F3351" t="s">
        <v>75633</v>
      </c>
      <c r="G3351" t="s">
        <v>75634</v>
      </c>
      <c r="H3351" t="s">
        <v>75635</v>
      </c>
      <c r="I3351" t="s">
        <v>75636</v>
      </c>
      <c r="J3351" t="s">
        <v>75637</v>
      </c>
      <c r="K3351" t="s">
        <v>75638</v>
      </c>
      <c r="L3351" t="s">
        <v>75639</v>
      </c>
      <c r="M3351" t="s">
        <v>75640</v>
      </c>
      <c r="N3351" t="s">
        <v>75641</v>
      </c>
      <c r="O3351">
        <f>-552.928794957736 -40.4064103076162 -643.867467785118</f>
        <v>-1237.2026730504704</v>
      </c>
      <c r="P3351">
        <f>-521.747990241975 -46.8279583970573 -345.561352426988</f>
        <v>-914.1373010660202</v>
      </c>
      <c r="Q3351" t="s">
        <v>75642</v>
      </c>
      <c r="R3351" t="s">
        <v>75643</v>
      </c>
      <c r="S3351" t="s">
        <v>75644</v>
      </c>
      <c r="T3351" t="s">
        <v>75645</v>
      </c>
      <c r="U3351" t="s">
        <v>75646</v>
      </c>
      <c r="V3351" t="s">
        <v>75647</v>
      </c>
      <c r="W3351" t="s">
        <v>75648</v>
      </c>
      <c r="X3351" t="s">
        <v>75649</v>
      </c>
      <c r="Y3351" t="s">
        <v>75650</v>
      </c>
    </row>
    <row r="3352" spans="1:25" x14ac:dyDescent="0.3">
      <c r="A3352">
        <v>167550</v>
      </c>
      <c r="B3352" t="s">
        <v>75651</v>
      </c>
      <c r="C3352" t="s">
        <v>75652</v>
      </c>
      <c r="D3352" t="s">
        <v>75653</v>
      </c>
      <c r="E3352" t="s">
        <v>75654</v>
      </c>
      <c r="F3352" t="s">
        <v>75655</v>
      </c>
      <c r="G3352" t="s">
        <v>75656</v>
      </c>
      <c r="H3352" t="s">
        <v>75657</v>
      </c>
      <c r="I3352" t="s">
        <v>75658</v>
      </c>
      <c r="J3352" t="s">
        <v>75659</v>
      </c>
      <c r="K3352" t="s">
        <v>75660</v>
      </c>
      <c r="L3352" t="s">
        <v>75661</v>
      </c>
      <c r="M3352" t="s">
        <v>75662</v>
      </c>
      <c r="N3352" t="s">
        <v>75663</v>
      </c>
      <c r="O3352">
        <f>-552.811679170145 -40.22580855153 -643.982755321431</f>
        <v>-1237.0202430431059</v>
      </c>
      <c r="P3352">
        <f>-521.639112613282 -46.874327666691 -345.680952274069</f>
        <v>-914.194392554042</v>
      </c>
      <c r="Q3352" t="s">
        <v>75664</v>
      </c>
      <c r="R3352" t="s">
        <v>75665</v>
      </c>
      <c r="S3352" t="s">
        <v>75666</v>
      </c>
      <c r="T3352" t="s">
        <v>75667</v>
      </c>
      <c r="U3352" t="s">
        <v>75668</v>
      </c>
      <c r="V3352" t="s">
        <v>75669</v>
      </c>
      <c r="W3352" t="s">
        <v>75670</v>
      </c>
      <c r="X3352" t="s">
        <v>75671</v>
      </c>
      <c r="Y3352" t="s">
        <v>75672</v>
      </c>
    </row>
    <row r="3353" spans="1:25" x14ac:dyDescent="0.3">
      <c r="A3353">
        <v>167600</v>
      </c>
      <c r="B3353" t="s">
        <v>75673</v>
      </c>
      <c r="C3353" t="s">
        <v>75674</v>
      </c>
      <c r="D3353" t="s">
        <v>75675</v>
      </c>
      <c r="E3353" t="s">
        <v>75676</v>
      </c>
      <c r="F3353" t="s">
        <v>75677</v>
      </c>
      <c r="G3353" t="s">
        <v>75678</v>
      </c>
      <c r="H3353" t="s">
        <v>75679</v>
      </c>
      <c r="I3353" t="s">
        <v>75680</v>
      </c>
      <c r="J3353" t="s">
        <v>75681</v>
      </c>
      <c r="K3353" t="s">
        <v>75682</v>
      </c>
      <c r="L3353" t="s">
        <v>75683</v>
      </c>
      <c r="M3353" t="s">
        <v>75684</v>
      </c>
      <c r="N3353" t="s">
        <v>75685</v>
      </c>
      <c r="O3353">
        <f>-552.819069457131 -40.1833568938928 -644.020798678631</f>
        <v>-1237.0232250296549</v>
      </c>
      <c r="P3353">
        <f>-521.669507840022 -46.9787560569034 -345.719737724154</f>
        <v>-914.36800162107943</v>
      </c>
      <c r="Q3353" t="s">
        <v>75686</v>
      </c>
      <c r="R3353" t="s">
        <v>75687</v>
      </c>
      <c r="S3353" t="s">
        <v>75688</v>
      </c>
      <c r="T3353" t="s">
        <v>75689</v>
      </c>
      <c r="U3353" t="s">
        <v>75690</v>
      </c>
      <c r="V3353" t="s">
        <v>75691</v>
      </c>
      <c r="W3353" t="s">
        <v>75692</v>
      </c>
      <c r="X3353" t="s">
        <v>75693</v>
      </c>
      <c r="Y3353" t="s">
        <v>75694</v>
      </c>
    </row>
    <row r="3354" spans="1:25" x14ac:dyDescent="0.3">
      <c r="A3354">
        <v>167650</v>
      </c>
      <c r="B3354" t="s">
        <v>75695</v>
      </c>
      <c r="C3354" t="s">
        <v>75696</v>
      </c>
      <c r="D3354" t="s">
        <v>75697</v>
      </c>
      <c r="E3354" t="s">
        <v>75698</v>
      </c>
      <c r="F3354" t="s">
        <v>75699</v>
      </c>
      <c r="G3354" t="s">
        <v>75700</v>
      </c>
      <c r="H3354" t="s">
        <v>75701</v>
      </c>
      <c r="I3354" t="s">
        <v>75702</v>
      </c>
      <c r="J3354" t="s">
        <v>75703</v>
      </c>
      <c r="K3354" t="s">
        <v>75704</v>
      </c>
      <c r="L3354" t="s">
        <v>75705</v>
      </c>
      <c r="M3354" t="s">
        <v>75706</v>
      </c>
      <c r="N3354" t="s">
        <v>75707</v>
      </c>
      <c r="O3354">
        <f>-552.925908781312 -40.1792315964553 -644.078256734934</f>
        <v>-1237.1833971127014</v>
      </c>
      <c r="P3354">
        <f>-521.899917039717 -47.0997453867708 -345.767257814185</f>
        <v>-914.76692024067279</v>
      </c>
      <c r="Q3354" t="s">
        <v>75708</v>
      </c>
      <c r="R3354" t="s">
        <v>75709</v>
      </c>
      <c r="S3354" t="s">
        <v>75710</v>
      </c>
      <c r="T3354" t="s">
        <v>75711</v>
      </c>
      <c r="U3354" t="s">
        <v>75712</v>
      </c>
      <c r="V3354" t="s">
        <v>75713</v>
      </c>
      <c r="W3354" t="s">
        <v>75714</v>
      </c>
      <c r="X3354" t="s">
        <v>75715</v>
      </c>
      <c r="Y3354" t="s">
        <v>75716</v>
      </c>
    </row>
    <row r="3355" spans="1:25" x14ac:dyDescent="0.3">
      <c r="A3355">
        <v>167700</v>
      </c>
      <c r="B3355" t="s">
        <v>75717</v>
      </c>
      <c r="C3355" t="s">
        <v>75718</v>
      </c>
      <c r="D3355" t="s">
        <v>75719</v>
      </c>
      <c r="E3355" t="s">
        <v>75720</v>
      </c>
      <c r="F3355" t="s">
        <v>75721</v>
      </c>
      <c r="G3355" t="s">
        <v>75722</v>
      </c>
      <c r="H3355" t="s">
        <v>75723</v>
      </c>
      <c r="I3355" t="s">
        <v>75724</v>
      </c>
      <c r="J3355" t="s">
        <v>75725</v>
      </c>
      <c r="K3355" t="s">
        <v>75726</v>
      </c>
      <c r="L3355" t="s">
        <v>75727</v>
      </c>
      <c r="M3355" t="s">
        <v>75728</v>
      </c>
      <c r="N3355" t="s">
        <v>75729</v>
      </c>
      <c r="O3355">
        <f>-552.972421361739 -40.1580432069654 -644.110504181842</f>
        <v>-1237.2409687505465</v>
      </c>
      <c r="P3355">
        <f>-522.047474336183 -46.9531440680478 -345.786084911859</f>
        <v>-914.78670331608976</v>
      </c>
      <c r="Q3355" t="s">
        <v>75730</v>
      </c>
      <c r="R3355" t="s">
        <v>75731</v>
      </c>
      <c r="S3355" t="s">
        <v>75732</v>
      </c>
      <c r="T3355" t="s">
        <v>75733</v>
      </c>
      <c r="U3355" t="s">
        <v>75734</v>
      </c>
      <c r="V3355" t="s">
        <v>75735</v>
      </c>
      <c r="W3355" t="s">
        <v>75736</v>
      </c>
      <c r="X3355" t="s">
        <v>75737</v>
      </c>
      <c r="Y3355" t="s">
        <v>75738</v>
      </c>
    </row>
    <row r="3356" spans="1:25" x14ac:dyDescent="0.3">
      <c r="A3356">
        <v>167750</v>
      </c>
      <c r="B3356" t="s">
        <v>75739</v>
      </c>
      <c r="C3356" t="s">
        <v>75740</v>
      </c>
      <c r="D3356" t="s">
        <v>75741</v>
      </c>
      <c r="E3356" t="s">
        <v>75742</v>
      </c>
      <c r="F3356" t="s">
        <v>75743</v>
      </c>
      <c r="G3356" t="s">
        <v>75744</v>
      </c>
      <c r="H3356" t="s">
        <v>75745</v>
      </c>
      <c r="I3356" t="s">
        <v>75746</v>
      </c>
      <c r="J3356" t="s">
        <v>75747</v>
      </c>
      <c r="K3356" t="s">
        <v>75748</v>
      </c>
      <c r="L3356" t="s">
        <v>75749</v>
      </c>
      <c r="M3356" t="s">
        <v>75750</v>
      </c>
      <c r="N3356" t="s">
        <v>75751</v>
      </c>
      <c r="O3356">
        <f>-553.03587506715 -40.1866944637334 -644.116262373971</f>
        <v>-1237.3388319048545</v>
      </c>
      <c r="P3356">
        <f>-522.214158220956 -46.8973922218172 -345.779177966254</f>
        <v>-914.89072840902725</v>
      </c>
      <c r="Q3356" t="s">
        <v>75752</v>
      </c>
      <c r="R3356" t="s">
        <v>75753</v>
      </c>
      <c r="S3356" t="s">
        <v>75754</v>
      </c>
      <c r="T3356" t="s">
        <v>75755</v>
      </c>
      <c r="U3356" t="s">
        <v>75756</v>
      </c>
      <c r="V3356" t="s">
        <v>75757</v>
      </c>
      <c r="W3356" t="s">
        <v>75758</v>
      </c>
      <c r="X3356" t="s">
        <v>75759</v>
      </c>
      <c r="Y3356" t="s">
        <v>75760</v>
      </c>
    </row>
    <row r="3357" spans="1:25" x14ac:dyDescent="0.3">
      <c r="A3357">
        <v>167800</v>
      </c>
      <c r="B3357" t="s">
        <v>75761</v>
      </c>
      <c r="C3357" t="s">
        <v>75762</v>
      </c>
      <c r="D3357" t="s">
        <v>75763</v>
      </c>
      <c r="E3357" t="s">
        <v>75764</v>
      </c>
      <c r="F3357" t="s">
        <v>75765</v>
      </c>
      <c r="G3357" t="s">
        <v>75766</v>
      </c>
      <c r="H3357" t="s">
        <v>75767</v>
      </c>
      <c r="I3357" t="s">
        <v>75768</v>
      </c>
      <c r="J3357" t="s">
        <v>75769</v>
      </c>
      <c r="K3357" t="s">
        <v>75770</v>
      </c>
      <c r="L3357" t="s">
        <v>75771</v>
      </c>
      <c r="M3357" t="s">
        <v>75772</v>
      </c>
      <c r="N3357" t="s">
        <v>75773</v>
      </c>
      <c r="O3357">
        <f>-553.069007764732 -40.1587690090732 -644.153295973183</f>
        <v>-1237.3810727469881</v>
      </c>
      <c r="P3357">
        <f>-522.272196038435 -46.9514594171042 -345.815538958142</f>
        <v>-915.03919441368112</v>
      </c>
      <c r="Q3357" t="s">
        <v>75774</v>
      </c>
      <c r="R3357" t="s">
        <v>75775</v>
      </c>
      <c r="S3357" t="s">
        <v>75776</v>
      </c>
      <c r="T3357" t="s">
        <v>75777</v>
      </c>
      <c r="U3357" t="s">
        <v>75778</v>
      </c>
      <c r="V3357" t="s">
        <v>75779</v>
      </c>
      <c r="W3357" t="s">
        <v>75780</v>
      </c>
      <c r="X3357" t="s">
        <v>75781</v>
      </c>
      <c r="Y3357" t="s">
        <v>75782</v>
      </c>
    </row>
    <row r="3358" spans="1:25" x14ac:dyDescent="0.3">
      <c r="A3358">
        <v>167850</v>
      </c>
      <c r="B3358" t="s">
        <v>75783</v>
      </c>
      <c r="C3358" t="s">
        <v>75784</v>
      </c>
      <c r="D3358" t="s">
        <v>75785</v>
      </c>
      <c r="E3358" t="s">
        <v>75786</v>
      </c>
      <c r="F3358" t="s">
        <v>75787</v>
      </c>
      <c r="G3358" t="s">
        <v>75788</v>
      </c>
      <c r="H3358" t="s">
        <v>75789</v>
      </c>
      <c r="I3358" t="s">
        <v>75790</v>
      </c>
      <c r="J3358" t="s">
        <v>75791</v>
      </c>
      <c r="K3358" t="s">
        <v>75792</v>
      </c>
      <c r="L3358" t="s">
        <v>75793</v>
      </c>
      <c r="M3358" t="s">
        <v>75794</v>
      </c>
      <c r="N3358" t="s">
        <v>75795</v>
      </c>
      <c r="O3358">
        <f>-552.922198705034 -40.0912181464912 -644.159952730093</f>
        <v>-1237.1733695816183</v>
      </c>
      <c r="P3358">
        <f>-522.02381686587 -46.7607303690456 -345.829973689523</f>
        <v>-914.61452092443869</v>
      </c>
      <c r="Q3358" t="s">
        <v>75796</v>
      </c>
      <c r="R3358" t="s">
        <v>75797</v>
      </c>
      <c r="S3358" t="s">
        <v>75798</v>
      </c>
      <c r="T3358" t="s">
        <v>75799</v>
      </c>
      <c r="U3358" t="s">
        <v>75800</v>
      </c>
      <c r="V3358" t="s">
        <v>75801</v>
      </c>
      <c r="W3358" t="s">
        <v>75802</v>
      </c>
      <c r="X3358" t="s">
        <v>75803</v>
      </c>
      <c r="Y3358" t="s">
        <v>75804</v>
      </c>
    </row>
    <row r="3359" spans="1:25" x14ac:dyDescent="0.3">
      <c r="A3359">
        <v>167900</v>
      </c>
      <c r="B3359" t="s">
        <v>75805</v>
      </c>
      <c r="C3359" t="s">
        <v>75806</v>
      </c>
      <c r="D3359" t="s">
        <v>75807</v>
      </c>
      <c r="E3359" t="s">
        <v>75808</v>
      </c>
      <c r="F3359" t="s">
        <v>75809</v>
      </c>
      <c r="G3359" t="s">
        <v>75810</v>
      </c>
      <c r="H3359" t="s">
        <v>75811</v>
      </c>
      <c r="I3359" t="s">
        <v>75812</v>
      </c>
      <c r="J3359" t="s">
        <v>75813</v>
      </c>
      <c r="K3359" t="s">
        <v>75814</v>
      </c>
      <c r="L3359" t="s">
        <v>75815</v>
      </c>
      <c r="M3359" t="s">
        <v>75816</v>
      </c>
      <c r="N3359" t="s">
        <v>75817</v>
      </c>
      <c r="O3359">
        <f>-552.64265700245 -40.0054297088836 -644.208713605141</f>
        <v>-1236.8568003164746</v>
      </c>
      <c r="P3359">
        <f>-521.698748806128 -46.8010361345869 -345.886288536259</f>
        <v>-914.38607347697393</v>
      </c>
      <c r="Q3359" t="s">
        <v>75818</v>
      </c>
      <c r="R3359" t="s">
        <v>75819</v>
      </c>
      <c r="S3359" t="s">
        <v>75820</v>
      </c>
      <c r="T3359" t="s">
        <v>75821</v>
      </c>
      <c r="U3359" t="s">
        <v>75822</v>
      </c>
      <c r="V3359" t="s">
        <v>75823</v>
      </c>
      <c r="W3359" t="s">
        <v>75824</v>
      </c>
      <c r="X3359" t="s">
        <v>75825</v>
      </c>
      <c r="Y3359" t="s">
        <v>75826</v>
      </c>
    </row>
    <row r="3360" spans="1:25" x14ac:dyDescent="0.3">
      <c r="A3360">
        <v>167950</v>
      </c>
      <c r="B3360" t="s">
        <v>75827</v>
      </c>
      <c r="C3360" t="s">
        <v>75828</v>
      </c>
      <c r="D3360" t="s">
        <v>75829</v>
      </c>
      <c r="E3360" t="s">
        <v>75830</v>
      </c>
      <c r="F3360" t="s">
        <v>75831</v>
      </c>
      <c r="G3360" t="s">
        <v>75832</v>
      </c>
      <c r="H3360" t="s">
        <v>75833</v>
      </c>
      <c r="I3360" t="s">
        <v>75834</v>
      </c>
      <c r="J3360" t="s">
        <v>75835</v>
      </c>
      <c r="K3360" t="s">
        <v>75836</v>
      </c>
      <c r="L3360" t="s">
        <v>75837</v>
      </c>
      <c r="M3360" t="s">
        <v>75838</v>
      </c>
      <c r="N3360" t="s">
        <v>75839</v>
      </c>
      <c r="O3360">
        <f>-552.582272632798 -40.0524813864213 -644.350794187949</f>
        <v>-1236.9855482071682</v>
      </c>
      <c r="P3360">
        <f>-521.663303690933 -47.0413993185466 -346.03023156983</f>
        <v>-914.73493457930965</v>
      </c>
      <c r="Q3360" t="s">
        <v>75840</v>
      </c>
      <c r="R3360" t="s">
        <v>75841</v>
      </c>
      <c r="S3360" t="s">
        <v>75842</v>
      </c>
      <c r="T3360" t="s">
        <v>75843</v>
      </c>
      <c r="U3360" t="s">
        <v>75844</v>
      </c>
      <c r="V3360" t="s">
        <v>75845</v>
      </c>
      <c r="W3360" t="s">
        <v>75846</v>
      </c>
      <c r="X3360" t="s">
        <v>75847</v>
      </c>
      <c r="Y3360" t="s">
        <v>75848</v>
      </c>
    </row>
    <row r="3361" spans="1:25" x14ac:dyDescent="0.3">
      <c r="A3361">
        <v>168000</v>
      </c>
      <c r="B3361" t="s">
        <v>75849</v>
      </c>
      <c r="C3361" t="s">
        <v>75850</v>
      </c>
      <c r="D3361" t="s">
        <v>75851</v>
      </c>
      <c r="E3361" t="s">
        <v>75852</v>
      </c>
      <c r="F3361" t="s">
        <v>75853</v>
      </c>
      <c r="G3361" t="s">
        <v>75854</v>
      </c>
      <c r="H3361" t="s">
        <v>75855</v>
      </c>
      <c r="I3361" t="s">
        <v>75856</v>
      </c>
      <c r="J3361" t="s">
        <v>75857</v>
      </c>
      <c r="K3361" t="s">
        <v>75858</v>
      </c>
      <c r="L3361" t="s">
        <v>75859</v>
      </c>
      <c r="M3361" t="s">
        <v>75860</v>
      </c>
      <c r="N3361" t="s">
        <v>75861</v>
      </c>
      <c r="O3361">
        <f>-553.189924493192 -40.2805610163127 -644.42234923164</f>
        <v>-1237.8928347411447</v>
      </c>
      <c r="P3361">
        <f>-522.337238826114 -47.4378309893357 -346.098903920305</f>
        <v>-915.8739737357547</v>
      </c>
      <c r="Q3361" t="s">
        <v>75862</v>
      </c>
      <c r="R3361" t="s">
        <v>75863</v>
      </c>
      <c r="S3361" t="s">
        <v>75864</v>
      </c>
      <c r="T3361" t="s">
        <v>75865</v>
      </c>
      <c r="U3361" t="s">
        <v>75866</v>
      </c>
      <c r="V3361" t="s">
        <v>75867</v>
      </c>
      <c r="W3361" t="s">
        <v>75868</v>
      </c>
      <c r="X3361" t="s">
        <v>75869</v>
      </c>
      <c r="Y3361" t="s">
        <v>75870</v>
      </c>
    </row>
    <row r="3362" spans="1:25" x14ac:dyDescent="0.3">
      <c r="A3362">
        <v>168050</v>
      </c>
      <c r="B3362" t="s">
        <v>75871</v>
      </c>
      <c r="C3362" t="s">
        <v>75872</v>
      </c>
      <c r="D3362" t="s">
        <v>75873</v>
      </c>
      <c r="E3362" t="s">
        <v>75874</v>
      </c>
      <c r="F3362" t="s">
        <v>75875</v>
      </c>
      <c r="G3362" t="s">
        <v>75876</v>
      </c>
      <c r="H3362" t="s">
        <v>75877</v>
      </c>
      <c r="I3362" t="s">
        <v>75878</v>
      </c>
      <c r="J3362" t="s">
        <v>75879</v>
      </c>
      <c r="K3362" t="s">
        <v>75880</v>
      </c>
      <c r="L3362" t="s">
        <v>75881</v>
      </c>
      <c r="M3362" t="s">
        <v>75882</v>
      </c>
      <c r="N3362" t="s">
        <v>75883</v>
      </c>
      <c r="O3362">
        <f>-553.899620625404 -40.7306095241102 -644.416987120925</f>
        <v>-1239.0472172704392</v>
      </c>
      <c r="P3362">
        <f>-523.022307139711 -48.2107077016415 -346.103993323285</f>
        <v>-917.33700816463738</v>
      </c>
      <c r="Q3362" t="s">
        <v>75884</v>
      </c>
      <c r="R3362" t="s">
        <v>75885</v>
      </c>
      <c r="S3362" t="s">
        <v>75886</v>
      </c>
      <c r="T3362" t="s">
        <v>75887</v>
      </c>
      <c r="U3362" t="s">
        <v>75888</v>
      </c>
      <c r="V3362" t="s">
        <v>75889</v>
      </c>
      <c r="W3362" t="s">
        <v>75890</v>
      </c>
      <c r="X3362" t="s">
        <v>75891</v>
      </c>
      <c r="Y3362" t="s">
        <v>75892</v>
      </c>
    </row>
    <row r="3363" spans="1:25" x14ac:dyDescent="0.3">
      <c r="A3363">
        <v>168100</v>
      </c>
      <c r="B3363" t="s">
        <v>75893</v>
      </c>
      <c r="C3363" t="s">
        <v>75894</v>
      </c>
      <c r="D3363" t="s">
        <v>75895</v>
      </c>
      <c r="E3363" t="s">
        <v>75896</v>
      </c>
      <c r="F3363" t="s">
        <v>75897</v>
      </c>
      <c r="G3363" t="s">
        <v>75898</v>
      </c>
      <c r="H3363" t="s">
        <v>75899</v>
      </c>
      <c r="I3363" t="s">
        <v>75900</v>
      </c>
      <c r="J3363" t="s">
        <v>75901</v>
      </c>
      <c r="K3363" t="s">
        <v>75902</v>
      </c>
      <c r="L3363" t="s">
        <v>75903</v>
      </c>
      <c r="M3363" t="s">
        <v>75904</v>
      </c>
      <c r="N3363" t="s">
        <v>75905</v>
      </c>
      <c r="O3363">
        <f>-554.265936699716 -40.7639144880648 -644.461165769881</f>
        <v>-1239.4910169576617</v>
      </c>
      <c r="P3363">
        <f>-523.388630814002 -48.2952632557076 -346.149486370986</f>
        <v>-917.83338044069558</v>
      </c>
      <c r="Q3363" t="s">
        <v>75906</v>
      </c>
      <c r="R3363" t="s">
        <v>75907</v>
      </c>
      <c r="S3363" t="s">
        <v>75908</v>
      </c>
      <c r="T3363" t="s">
        <v>75909</v>
      </c>
      <c r="U3363" t="s">
        <v>75910</v>
      </c>
      <c r="V3363" t="s">
        <v>75911</v>
      </c>
      <c r="W3363" t="s">
        <v>75912</v>
      </c>
      <c r="X3363" t="s">
        <v>75913</v>
      </c>
      <c r="Y3363" t="s">
        <v>75914</v>
      </c>
    </row>
    <row r="3364" spans="1:25" x14ac:dyDescent="0.3">
      <c r="A3364">
        <v>168150</v>
      </c>
      <c r="B3364" t="s">
        <v>75915</v>
      </c>
      <c r="C3364" t="s">
        <v>75916</v>
      </c>
      <c r="D3364" t="s">
        <v>75917</v>
      </c>
      <c r="E3364" t="s">
        <v>75918</v>
      </c>
      <c r="F3364" t="s">
        <v>75919</v>
      </c>
      <c r="G3364" t="s">
        <v>75920</v>
      </c>
      <c r="H3364" t="s">
        <v>75921</v>
      </c>
      <c r="I3364" t="s">
        <v>75922</v>
      </c>
      <c r="J3364" t="s">
        <v>75923</v>
      </c>
      <c r="K3364" t="s">
        <v>75924</v>
      </c>
      <c r="L3364" t="s">
        <v>75925</v>
      </c>
      <c r="M3364" t="s">
        <v>75926</v>
      </c>
      <c r="N3364" t="s">
        <v>75927</v>
      </c>
      <c r="O3364">
        <f>-554.866415208668 -40.5530870115283 -644.6226151882</f>
        <v>-1240.0421174083963</v>
      </c>
      <c r="P3364">
        <f>-523.96246980045 -48.3595053823867 -346.320790772412</f>
        <v>-918.64276595524871</v>
      </c>
      <c r="Q3364" t="s">
        <v>75928</v>
      </c>
      <c r="R3364" t="s">
        <v>75929</v>
      </c>
      <c r="S3364" t="s">
        <v>75930</v>
      </c>
      <c r="T3364" t="s">
        <v>75931</v>
      </c>
      <c r="U3364" t="s">
        <v>75932</v>
      </c>
      <c r="V3364" t="s">
        <v>75933</v>
      </c>
      <c r="W3364" t="s">
        <v>75934</v>
      </c>
      <c r="X3364" t="s">
        <v>75935</v>
      </c>
      <c r="Y3364" t="s">
        <v>75936</v>
      </c>
    </row>
    <row r="3365" spans="1:25" x14ac:dyDescent="0.3">
      <c r="A3365">
        <v>168200</v>
      </c>
      <c r="B3365" t="s">
        <v>75937</v>
      </c>
      <c r="C3365" t="s">
        <v>75938</v>
      </c>
      <c r="D3365" t="s">
        <v>75939</v>
      </c>
      <c r="E3365" t="s">
        <v>75940</v>
      </c>
      <c r="F3365" t="s">
        <v>75941</v>
      </c>
      <c r="G3365" t="s">
        <v>75942</v>
      </c>
      <c r="H3365" t="s">
        <v>75943</v>
      </c>
      <c r="I3365" t="s">
        <v>75944</v>
      </c>
      <c r="J3365" t="s">
        <v>75945</v>
      </c>
      <c r="K3365" t="s">
        <v>75946</v>
      </c>
      <c r="L3365" t="s">
        <v>75947</v>
      </c>
      <c r="M3365" t="s">
        <v>75948</v>
      </c>
      <c r="N3365" t="s">
        <v>75949</v>
      </c>
      <c r="O3365">
        <f>-554.963917612304 -40.5159186086403 -644.666910959192</f>
        <v>-1240.1467471801363</v>
      </c>
      <c r="P3365">
        <f>-524.057586518127 -48.5563603018827 -346.371430632898</f>
        <v>-918.98537745290764</v>
      </c>
      <c r="Q3365" t="s">
        <v>75950</v>
      </c>
      <c r="R3365" t="s">
        <v>75951</v>
      </c>
      <c r="S3365" t="s">
        <v>75952</v>
      </c>
      <c r="T3365" t="s">
        <v>75953</v>
      </c>
      <c r="U3365" t="s">
        <v>75954</v>
      </c>
      <c r="V3365" t="s">
        <v>75955</v>
      </c>
      <c r="W3365" t="s">
        <v>75956</v>
      </c>
      <c r="X3365" t="s">
        <v>75957</v>
      </c>
      <c r="Y3365" t="s">
        <v>75958</v>
      </c>
    </row>
    <row r="3366" spans="1:25" x14ac:dyDescent="0.3">
      <c r="A3366">
        <v>168250</v>
      </c>
      <c r="B3366" t="s">
        <v>75959</v>
      </c>
      <c r="C3366" t="s">
        <v>75960</v>
      </c>
      <c r="D3366" t="s">
        <v>75961</v>
      </c>
      <c r="E3366" t="s">
        <v>75962</v>
      </c>
      <c r="F3366" t="s">
        <v>75963</v>
      </c>
      <c r="G3366" t="s">
        <v>75964</v>
      </c>
      <c r="H3366" t="s">
        <v>75965</v>
      </c>
      <c r="I3366" t="s">
        <v>75966</v>
      </c>
      <c r="J3366" t="s">
        <v>75967</v>
      </c>
      <c r="K3366" t="s">
        <v>75968</v>
      </c>
      <c r="L3366" t="s">
        <v>75969</v>
      </c>
      <c r="M3366" t="s">
        <v>75970</v>
      </c>
      <c r="N3366" t="s">
        <v>75971</v>
      </c>
      <c r="O3366">
        <f>-555.186648384249 -40.5609257821791 -644.686253317254</f>
        <v>-1240.4338274836821</v>
      </c>
      <c r="P3366">
        <f>-524.233117385206 -48.7306880552603 -346.399284126848</f>
        <v>-919.36308956731432</v>
      </c>
      <c r="Q3366" t="s">
        <v>75972</v>
      </c>
      <c r="R3366" t="s">
        <v>75973</v>
      </c>
      <c r="S3366" t="s">
        <v>75974</v>
      </c>
      <c r="T3366" t="s">
        <v>75975</v>
      </c>
      <c r="U3366" t="s">
        <v>75976</v>
      </c>
      <c r="V3366" t="s">
        <v>75977</v>
      </c>
      <c r="W3366" t="s">
        <v>75978</v>
      </c>
      <c r="X3366" t="s">
        <v>75979</v>
      </c>
      <c r="Y3366" t="s">
        <v>75980</v>
      </c>
    </row>
    <row r="3367" spans="1:25" x14ac:dyDescent="0.3">
      <c r="A3367">
        <v>168300</v>
      </c>
      <c r="B3367" t="s">
        <v>75981</v>
      </c>
      <c r="C3367" t="s">
        <v>75982</v>
      </c>
      <c r="D3367" t="s">
        <v>75983</v>
      </c>
      <c r="E3367" t="s">
        <v>75984</v>
      </c>
      <c r="F3367" t="s">
        <v>75985</v>
      </c>
      <c r="G3367" t="s">
        <v>75986</v>
      </c>
      <c r="H3367" t="s">
        <v>75987</v>
      </c>
      <c r="I3367" t="s">
        <v>75988</v>
      </c>
      <c r="J3367" t="s">
        <v>75989</v>
      </c>
      <c r="K3367" t="s">
        <v>75990</v>
      </c>
      <c r="L3367" t="s">
        <v>75991</v>
      </c>
      <c r="M3367" t="s">
        <v>75992</v>
      </c>
      <c r="N3367" t="s">
        <v>75993</v>
      </c>
      <c r="O3367">
        <f>-555.451736769885 -40.4839252256295 -644.708071522584</f>
        <v>-1240.6437335180985</v>
      </c>
      <c r="P3367">
        <f>-524.390926966051 -48.7391806692951 -346.434615414917</f>
        <v>-919.56472305026318</v>
      </c>
      <c r="Q3367" t="s">
        <v>75994</v>
      </c>
      <c r="R3367" t="s">
        <v>75995</v>
      </c>
      <c r="S3367" t="s">
        <v>75996</v>
      </c>
      <c r="T3367" t="s">
        <v>75997</v>
      </c>
      <c r="U3367" t="s">
        <v>75998</v>
      </c>
      <c r="V3367" t="s">
        <v>75999</v>
      </c>
      <c r="W3367" t="s">
        <v>76000</v>
      </c>
      <c r="X3367" t="s">
        <v>76001</v>
      </c>
      <c r="Y3367" t="s">
        <v>76002</v>
      </c>
    </row>
    <row r="3368" spans="1:25" x14ac:dyDescent="0.3">
      <c r="A3368">
        <v>168350</v>
      </c>
      <c r="B3368" t="s">
        <v>76003</v>
      </c>
      <c r="C3368" t="s">
        <v>76004</v>
      </c>
      <c r="D3368" t="s">
        <v>76005</v>
      </c>
      <c r="E3368" t="s">
        <v>76006</v>
      </c>
      <c r="F3368" t="s">
        <v>76007</v>
      </c>
      <c r="G3368" t="s">
        <v>76008</v>
      </c>
      <c r="H3368" t="s">
        <v>76009</v>
      </c>
      <c r="I3368" t="s">
        <v>76010</v>
      </c>
      <c r="J3368" t="s">
        <v>76011</v>
      </c>
      <c r="K3368" t="s">
        <v>76012</v>
      </c>
      <c r="L3368" t="s">
        <v>76013</v>
      </c>
      <c r="M3368" t="s">
        <v>76014</v>
      </c>
      <c r="N3368" t="s">
        <v>76015</v>
      </c>
      <c r="O3368">
        <f>-556.589815306346 -40.2302826807756 -644.663499907912</f>
        <v>-1241.4835978950337</v>
      </c>
      <c r="P3368">
        <f>-525.022873036851 -48.1187184098364 -346.433300839565</f>
        <v>-919.57489228625241</v>
      </c>
      <c r="Q3368" t="s">
        <v>76016</v>
      </c>
      <c r="R3368" t="s">
        <v>76017</v>
      </c>
      <c r="S3368" t="s">
        <v>76018</v>
      </c>
      <c r="T3368" t="s">
        <v>76019</v>
      </c>
      <c r="U3368" t="s">
        <v>76020</v>
      </c>
      <c r="V3368" t="s">
        <v>76021</v>
      </c>
      <c r="W3368" t="s">
        <v>76022</v>
      </c>
      <c r="X3368" t="s">
        <v>76023</v>
      </c>
      <c r="Y3368" t="s">
        <v>76024</v>
      </c>
    </row>
    <row r="3369" spans="1:25" x14ac:dyDescent="0.3">
      <c r="A3369">
        <v>168400</v>
      </c>
      <c r="B3369" t="s">
        <v>76025</v>
      </c>
      <c r="C3369" t="s">
        <v>76026</v>
      </c>
      <c r="D3369" t="s">
        <v>76027</v>
      </c>
      <c r="E3369" t="s">
        <v>76028</v>
      </c>
      <c r="F3369" t="s">
        <v>76029</v>
      </c>
      <c r="G3369" t="s">
        <v>76030</v>
      </c>
      <c r="H3369" t="s">
        <v>76031</v>
      </c>
      <c r="I3369" t="s">
        <v>76032</v>
      </c>
      <c r="J3369" t="s">
        <v>76033</v>
      </c>
      <c r="K3369" t="s">
        <v>76034</v>
      </c>
      <c r="L3369" t="s">
        <v>76035</v>
      </c>
      <c r="M3369" t="s">
        <v>76036</v>
      </c>
      <c r="N3369" t="s">
        <v>76037</v>
      </c>
      <c r="O3369">
        <f>-557.09677457075 -40.0175103171787 -644.674805063776</f>
        <v>-1241.7890899517047</v>
      </c>
      <c r="P3369">
        <f>-525.293950305544 -47.8112081927798 -346.46713481068</f>
        <v>-919.57229330900373</v>
      </c>
      <c r="Q3369" t="s">
        <v>76038</v>
      </c>
      <c r="R3369" t="s">
        <v>76039</v>
      </c>
      <c r="S3369" t="s">
        <v>76040</v>
      </c>
      <c r="T3369" t="s">
        <v>76041</v>
      </c>
      <c r="U3369" t="s">
        <v>76042</v>
      </c>
      <c r="V3369" t="s">
        <v>76043</v>
      </c>
      <c r="W3369" t="s">
        <v>76044</v>
      </c>
      <c r="X3369" t="s">
        <v>76045</v>
      </c>
      <c r="Y3369" t="s">
        <v>76046</v>
      </c>
    </row>
    <row r="3370" spans="1:25" x14ac:dyDescent="0.3">
      <c r="A3370">
        <v>168450</v>
      </c>
      <c r="B3370" t="s">
        <v>76047</v>
      </c>
      <c r="C3370" t="s">
        <v>76048</v>
      </c>
      <c r="D3370" t="s">
        <v>76049</v>
      </c>
      <c r="E3370" t="s">
        <v>76050</v>
      </c>
      <c r="F3370" t="s">
        <v>76051</v>
      </c>
      <c r="G3370" t="s">
        <v>76052</v>
      </c>
      <c r="H3370" t="s">
        <v>76053</v>
      </c>
      <c r="I3370" t="s">
        <v>76054</v>
      </c>
      <c r="J3370" t="s">
        <v>76055</v>
      </c>
      <c r="K3370" t="s">
        <v>76056</v>
      </c>
      <c r="L3370" t="s">
        <v>76057</v>
      </c>
      <c r="M3370" t="s">
        <v>76058</v>
      </c>
      <c r="N3370" t="s">
        <v>76059</v>
      </c>
      <c r="O3370">
        <f>-558.412440977549 -39.5146450927441 -644.700855055517</f>
        <v>-1242.6279411258101</v>
      </c>
      <c r="P3370">
        <f>-526.284558303477 -47.3940679310208 -346.530185536393</f>
        <v>-920.20881177089075</v>
      </c>
      <c r="Q3370" t="s">
        <v>76060</v>
      </c>
      <c r="R3370" t="s">
        <v>76061</v>
      </c>
      <c r="S3370" t="s">
        <v>76062</v>
      </c>
      <c r="T3370" t="s">
        <v>76063</v>
      </c>
      <c r="U3370" t="s">
        <v>76064</v>
      </c>
      <c r="V3370" t="s">
        <v>76065</v>
      </c>
      <c r="W3370" t="s">
        <v>76066</v>
      </c>
      <c r="X3370" t="s">
        <v>76067</v>
      </c>
      <c r="Y3370" t="s">
        <v>76068</v>
      </c>
    </row>
    <row r="3371" spans="1:25" x14ac:dyDescent="0.3">
      <c r="A3371">
        <v>168500</v>
      </c>
      <c r="B3371" t="s">
        <v>76069</v>
      </c>
      <c r="C3371" t="s">
        <v>76070</v>
      </c>
      <c r="D3371" t="s">
        <v>76071</v>
      </c>
      <c r="E3371" t="s">
        <v>76072</v>
      </c>
      <c r="F3371" t="s">
        <v>76073</v>
      </c>
      <c r="G3371" t="s">
        <v>76074</v>
      </c>
      <c r="H3371" t="s">
        <v>76075</v>
      </c>
      <c r="I3371" t="s">
        <v>76076</v>
      </c>
      <c r="J3371" t="s">
        <v>76077</v>
      </c>
      <c r="K3371" t="s">
        <v>76078</v>
      </c>
      <c r="L3371" t="s">
        <v>76079</v>
      </c>
      <c r="M3371" t="s">
        <v>76080</v>
      </c>
      <c r="N3371" t="s">
        <v>76081</v>
      </c>
      <c r="O3371">
        <f>-559.08001256061 -39.0127484371078 -644.755758680886</f>
        <v>-1242.8485196786037</v>
      </c>
      <c r="P3371">
        <f>-526.777452920521 -47.1258804224212 -346.610290227003</f>
        <v>-920.51362356994525</v>
      </c>
      <c r="Q3371" t="s">
        <v>76082</v>
      </c>
      <c r="R3371" t="s">
        <v>76083</v>
      </c>
      <c r="S3371" t="s">
        <v>76084</v>
      </c>
      <c r="T3371" t="s">
        <v>76085</v>
      </c>
      <c r="U3371" t="s">
        <v>76086</v>
      </c>
      <c r="V3371" t="s">
        <v>76087</v>
      </c>
      <c r="W3371" t="s">
        <v>76088</v>
      </c>
      <c r="X3371" t="s">
        <v>76089</v>
      </c>
      <c r="Y3371" t="s">
        <v>76090</v>
      </c>
    </row>
    <row r="3372" spans="1:25" x14ac:dyDescent="0.3">
      <c r="A3372">
        <v>168550</v>
      </c>
      <c r="B3372" t="s">
        <v>76091</v>
      </c>
      <c r="C3372" t="s">
        <v>76092</v>
      </c>
      <c r="D3372" t="s">
        <v>76093</v>
      </c>
      <c r="E3372" t="s">
        <v>76094</v>
      </c>
      <c r="F3372" t="s">
        <v>76095</v>
      </c>
      <c r="G3372" t="s">
        <v>76096</v>
      </c>
      <c r="H3372" t="s">
        <v>76097</v>
      </c>
      <c r="I3372" t="s">
        <v>76098</v>
      </c>
      <c r="J3372" t="s">
        <v>76099</v>
      </c>
      <c r="K3372" t="s">
        <v>76100</v>
      </c>
      <c r="L3372" t="s">
        <v>76101</v>
      </c>
      <c r="M3372" t="s">
        <v>76102</v>
      </c>
      <c r="N3372" t="s">
        <v>76103</v>
      </c>
      <c r="O3372">
        <f>-560.454304055507 -38.3449755484046 -644.837056912136</f>
        <v>-1243.6363365160475</v>
      </c>
      <c r="P3372">
        <f>-528.018480264651 -46.9672637859624 -346.72034757651</f>
        <v>-921.70609162712333</v>
      </c>
      <c r="Q3372" t="s">
        <v>76104</v>
      </c>
      <c r="R3372" t="s">
        <v>76105</v>
      </c>
      <c r="S3372" t="s">
        <v>76106</v>
      </c>
      <c r="T3372" t="s">
        <v>76107</v>
      </c>
      <c r="U3372" t="s">
        <v>76108</v>
      </c>
      <c r="V3372" t="s">
        <v>76109</v>
      </c>
      <c r="W3372" t="s">
        <v>76110</v>
      </c>
      <c r="X3372" t="s">
        <v>76111</v>
      </c>
      <c r="Y3372" t="s">
        <v>76112</v>
      </c>
    </row>
    <row r="3373" spans="1:25" x14ac:dyDescent="0.3">
      <c r="A3373">
        <v>168600</v>
      </c>
      <c r="B3373" t="s">
        <v>76113</v>
      </c>
      <c r="C3373" t="s">
        <v>76114</v>
      </c>
      <c r="D3373" t="s">
        <v>76115</v>
      </c>
      <c r="E3373" t="s">
        <v>76116</v>
      </c>
      <c r="F3373" t="s">
        <v>76117</v>
      </c>
      <c r="G3373" t="s">
        <v>76118</v>
      </c>
      <c r="H3373" t="s">
        <v>76119</v>
      </c>
      <c r="I3373" t="s">
        <v>76120</v>
      </c>
      <c r="J3373" t="s">
        <v>76121</v>
      </c>
      <c r="K3373" t="s">
        <v>76122</v>
      </c>
      <c r="L3373" t="s">
        <v>76123</v>
      </c>
      <c r="M3373" t="s">
        <v>76124</v>
      </c>
      <c r="N3373" t="s">
        <v>76125</v>
      </c>
      <c r="O3373">
        <f>-561.027985550607 -38.0303762987455 -644.873319222208</f>
        <v>-1243.9316810715604</v>
      </c>
      <c r="P3373">
        <f>-528.428585910345 -46.8487868129725 -346.780263550064</f>
        <v>-922.05763627338149</v>
      </c>
      <c r="Q3373" t="s">
        <v>76126</v>
      </c>
      <c r="R3373" t="s">
        <v>76127</v>
      </c>
      <c r="S3373" t="s">
        <v>76128</v>
      </c>
      <c r="T3373" t="s">
        <v>76129</v>
      </c>
      <c r="U3373" t="s">
        <v>76130</v>
      </c>
      <c r="V3373" t="s">
        <v>76131</v>
      </c>
      <c r="W3373" t="s">
        <v>76132</v>
      </c>
      <c r="X3373" t="s">
        <v>76133</v>
      </c>
      <c r="Y3373" t="s">
        <v>76134</v>
      </c>
    </row>
    <row r="3374" spans="1:25" x14ac:dyDescent="0.3">
      <c r="A3374">
        <v>168650</v>
      </c>
      <c r="B3374" t="s">
        <v>76135</v>
      </c>
      <c r="C3374" t="s">
        <v>76136</v>
      </c>
      <c r="D3374" t="s">
        <v>76137</v>
      </c>
      <c r="E3374" t="s">
        <v>76138</v>
      </c>
      <c r="F3374" t="s">
        <v>76139</v>
      </c>
      <c r="G3374" t="s">
        <v>76140</v>
      </c>
      <c r="H3374" t="s">
        <v>76141</v>
      </c>
      <c r="I3374" t="s">
        <v>76142</v>
      </c>
      <c r="J3374" t="s">
        <v>76143</v>
      </c>
      <c r="K3374" t="s">
        <v>76144</v>
      </c>
      <c r="L3374" t="s">
        <v>76145</v>
      </c>
      <c r="M3374" t="s">
        <v>76146</v>
      </c>
      <c r="N3374" t="s">
        <v>76147</v>
      </c>
      <c r="O3374">
        <f>-562.085642865536 -37.423621615387 -644.915197202658</f>
        <v>-1244.4244616835808</v>
      </c>
      <c r="P3374">
        <f>-529.02851841142 -46.7270614118647 -346.887141151729</f>
        <v>-922.64272097501373</v>
      </c>
      <c r="Q3374" t="s">
        <v>76148</v>
      </c>
      <c r="R3374" t="s">
        <v>76149</v>
      </c>
      <c r="S3374" t="s">
        <v>76150</v>
      </c>
      <c r="T3374" t="s">
        <v>76151</v>
      </c>
      <c r="U3374" t="s">
        <v>76152</v>
      </c>
      <c r="V3374" t="s">
        <v>76153</v>
      </c>
      <c r="W3374" t="s">
        <v>76154</v>
      </c>
      <c r="X3374" t="s">
        <v>76155</v>
      </c>
      <c r="Y3374" t="s">
        <v>76156</v>
      </c>
    </row>
    <row r="3375" spans="1:25" x14ac:dyDescent="0.3">
      <c r="A3375">
        <v>168700</v>
      </c>
      <c r="B3375" t="s">
        <v>76157</v>
      </c>
      <c r="C3375" t="s">
        <v>76158</v>
      </c>
      <c r="D3375" t="s">
        <v>76159</v>
      </c>
      <c r="E3375" t="s">
        <v>76160</v>
      </c>
      <c r="F3375" t="s">
        <v>76161</v>
      </c>
      <c r="G3375" t="s">
        <v>76162</v>
      </c>
      <c r="H3375" t="s">
        <v>76163</v>
      </c>
      <c r="I3375" t="s">
        <v>76164</v>
      </c>
      <c r="J3375" t="s">
        <v>76165</v>
      </c>
      <c r="K3375" t="s">
        <v>76166</v>
      </c>
      <c r="L3375" t="s">
        <v>76167</v>
      </c>
      <c r="M3375" t="s">
        <v>76168</v>
      </c>
      <c r="N3375" t="s">
        <v>76169</v>
      </c>
      <c r="O3375">
        <f>-562.381395393924 -37.0676473365561 -644.98478460986</f>
        <v>-1244.43382734034</v>
      </c>
      <c r="P3375">
        <f>-529.134370927432 -46.4902487086783 -346.981592479432</f>
        <v>-922.60621211554235</v>
      </c>
      <c r="Q3375" t="s">
        <v>76170</v>
      </c>
      <c r="R3375" t="s">
        <v>76171</v>
      </c>
      <c r="S3375" t="s">
        <v>76172</v>
      </c>
      <c r="T3375" t="s">
        <v>76173</v>
      </c>
      <c r="U3375" t="s">
        <v>76174</v>
      </c>
      <c r="V3375" t="s">
        <v>76175</v>
      </c>
      <c r="W3375" t="s">
        <v>76176</v>
      </c>
      <c r="X3375" t="s">
        <v>76177</v>
      </c>
      <c r="Y3375" t="s">
        <v>76178</v>
      </c>
    </row>
    <row r="3376" spans="1:25" x14ac:dyDescent="0.3">
      <c r="A3376">
        <v>168750</v>
      </c>
      <c r="B3376" t="s">
        <v>76179</v>
      </c>
      <c r="C3376" t="s">
        <v>76180</v>
      </c>
      <c r="D3376" t="s">
        <v>76181</v>
      </c>
      <c r="E3376" t="s">
        <v>76182</v>
      </c>
      <c r="F3376" t="s">
        <v>76183</v>
      </c>
      <c r="G3376" t="s">
        <v>76184</v>
      </c>
      <c r="H3376" t="s">
        <v>76185</v>
      </c>
      <c r="I3376" t="s">
        <v>76186</v>
      </c>
      <c r="J3376" t="s">
        <v>76187</v>
      </c>
      <c r="K3376" t="s">
        <v>76188</v>
      </c>
      <c r="L3376" t="s">
        <v>76189</v>
      </c>
      <c r="M3376" t="s">
        <v>76190</v>
      </c>
      <c r="N3376" t="s">
        <v>76191</v>
      </c>
      <c r="O3376">
        <f>-562.656343073757 -36.5371130350529 -645.16394745755</f>
        <v>-1244.3574035663598</v>
      </c>
      <c r="P3376">
        <f>-529.03822151886 -46.4089832967759 -347.2171253496</f>
        <v>-922.66433016523592</v>
      </c>
      <c r="Q3376" t="s">
        <v>76192</v>
      </c>
      <c r="R3376" t="s">
        <v>76193</v>
      </c>
      <c r="S3376" t="s">
        <v>76194</v>
      </c>
      <c r="T3376" t="s">
        <v>76195</v>
      </c>
      <c r="U3376" t="s">
        <v>76196</v>
      </c>
      <c r="V3376" t="s">
        <v>76197</v>
      </c>
      <c r="W3376" t="s">
        <v>76198</v>
      </c>
      <c r="X3376" t="s">
        <v>76199</v>
      </c>
      <c r="Y3376" t="s">
        <v>76200</v>
      </c>
    </row>
    <row r="3377" spans="1:25" x14ac:dyDescent="0.3">
      <c r="A3377">
        <v>168800</v>
      </c>
      <c r="B3377" t="s">
        <v>76201</v>
      </c>
      <c r="C3377" t="s">
        <v>76202</v>
      </c>
      <c r="D3377" t="s">
        <v>76203</v>
      </c>
      <c r="E3377" t="s">
        <v>76204</v>
      </c>
      <c r="F3377" t="s">
        <v>76205</v>
      </c>
      <c r="G3377" t="s">
        <v>76206</v>
      </c>
      <c r="H3377" t="s">
        <v>76207</v>
      </c>
      <c r="I3377" t="s">
        <v>76208</v>
      </c>
      <c r="J3377" t="s">
        <v>76209</v>
      </c>
      <c r="K3377" t="s">
        <v>76210</v>
      </c>
      <c r="L3377" t="s">
        <v>76211</v>
      </c>
      <c r="M3377" t="s">
        <v>76212</v>
      </c>
      <c r="N3377" t="s">
        <v>76213</v>
      </c>
      <c r="O3377">
        <f>-562.710434326016 -36.3506232710618 -645.254336074033</f>
        <v>-1244.3153936711105</v>
      </c>
      <c r="P3377">
        <f>-528.957013314147 -46.3814126549171 -347.327911083321</f>
        <v>-922.66633705238519</v>
      </c>
      <c r="Q3377" t="s">
        <v>76214</v>
      </c>
      <c r="R3377" t="s">
        <v>76215</v>
      </c>
      <c r="S3377" t="s">
        <v>76216</v>
      </c>
      <c r="T3377" t="s">
        <v>76217</v>
      </c>
      <c r="U3377" t="s">
        <v>76218</v>
      </c>
      <c r="V3377" t="s">
        <v>76219</v>
      </c>
      <c r="W3377" t="s">
        <v>76220</v>
      </c>
      <c r="X3377" t="s">
        <v>76221</v>
      </c>
      <c r="Y3377" t="s">
        <v>76222</v>
      </c>
    </row>
    <row r="3378" spans="1:25" x14ac:dyDescent="0.3">
      <c r="A3378">
        <v>168850</v>
      </c>
      <c r="B3378" t="s">
        <v>76223</v>
      </c>
      <c r="C3378" t="s">
        <v>76224</v>
      </c>
      <c r="D3378" t="s">
        <v>76225</v>
      </c>
      <c r="E3378" t="s">
        <v>76226</v>
      </c>
      <c r="F3378" t="s">
        <v>76227</v>
      </c>
      <c r="G3378" t="s">
        <v>76228</v>
      </c>
      <c r="H3378" t="s">
        <v>76229</v>
      </c>
      <c r="I3378" t="s">
        <v>76230</v>
      </c>
      <c r="J3378" t="s">
        <v>76231</v>
      </c>
      <c r="K3378" t="s">
        <v>76232</v>
      </c>
      <c r="L3378" t="s">
        <v>76233</v>
      </c>
      <c r="M3378" t="s">
        <v>76234</v>
      </c>
      <c r="N3378" t="s">
        <v>76235</v>
      </c>
      <c r="O3378">
        <f>-562.013015338045 -35.9740726320174 -645.295962010758</f>
        <v>-1243.2830499808204</v>
      </c>
      <c r="P3378">
        <f>-528.025658239053 -46.3414343577067 -347.407737555697</f>
        <v>-921.77483015245662</v>
      </c>
      <c r="Q3378" t="s">
        <v>76236</v>
      </c>
      <c r="R3378" t="s">
        <v>76237</v>
      </c>
      <c r="S3378" t="s">
        <v>76238</v>
      </c>
      <c r="T3378" t="s">
        <v>76239</v>
      </c>
      <c r="U3378" t="s">
        <v>76240</v>
      </c>
      <c r="V3378" t="s">
        <v>76241</v>
      </c>
      <c r="W3378" t="s">
        <v>76242</v>
      </c>
      <c r="X3378" t="s">
        <v>76243</v>
      </c>
      <c r="Y3378" t="s">
        <v>76244</v>
      </c>
    </row>
    <row r="3379" spans="1:25" x14ac:dyDescent="0.3">
      <c r="A3379">
        <v>168900</v>
      </c>
      <c r="B3379" t="s">
        <v>76245</v>
      </c>
      <c r="C3379" t="s">
        <v>76246</v>
      </c>
      <c r="D3379" t="s">
        <v>76247</v>
      </c>
      <c r="E3379" t="s">
        <v>76248</v>
      </c>
      <c r="F3379" t="s">
        <v>76249</v>
      </c>
      <c r="G3379" t="s">
        <v>76250</v>
      </c>
      <c r="H3379" t="s">
        <v>76251</v>
      </c>
      <c r="I3379" t="s">
        <v>76252</v>
      </c>
      <c r="J3379" t="s">
        <v>76253</v>
      </c>
      <c r="K3379" t="s">
        <v>76254</v>
      </c>
      <c r="L3379" t="s">
        <v>76255</v>
      </c>
      <c r="M3379" t="s">
        <v>76256</v>
      </c>
      <c r="N3379" t="s">
        <v>76257</v>
      </c>
      <c r="O3379">
        <f>-560.752531224966 -35.5424194855984 -645.29116401259</f>
        <v>-1241.5861147231544</v>
      </c>
      <c r="P3379">
        <f>-526.863462661788 -45.9687461903743 -347.393911487785</f>
        <v>-920.22612033994733</v>
      </c>
      <c r="Q3379" t="s">
        <v>76258</v>
      </c>
      <c r="R3379" t="s">
        <v>76259</v>
      </c>
      <c r="S3379" t="s">
        <v>76260</v>
      </c>
      <c r="T3379" t="s">
        <v>76261</v>
      </c>
      <c r="U3379" t="s">
        <v>76262</v>
      </c>
      <c r="V3379" t="s">
        <v>76263</v>
      </c>
      <c r="W3379" t="s">
        <v>76264</v>
      </c>
      <c r="X3379" t="s">
        <v>76265</v>
      </c>
      <c r="Y3379" t="s">
        <v>76266</v>
      </c>
    </row>
    <row r="3380" spans="1:25" x14ac:dyDescent="0.3">
      <c r="A3380">
        <v>168950</v>
      </c>
      <c r="B3380" t="s">
        <v>76267</v>
      </c>
      <c r="C3380" t="s">
        <v>76268</v>
      </c>
      <c r="D3380" t="s">
        <v>76269</v>
      </c>
      <c r="E3380" t="s">
        <v>76270</v>
      </c>
      <c r="F3380" t="s">
        <v>76271</v>
      </c>
      <c r="G3380" t="s">
        <v>76272</v>
      </c>
      <c r="H3380" t="s">
        <v>76273</v>
      </c>
      <c r="I3380" t="s">
        <v>76274</v>
      </c>
      <c r="J3380" t="s">
        <v>76275</v>
      </c>
      <c r="K3380" t="s">
        <v>76276</v>
      </c>
      <c r="L3380" t="s">
        <v>76277</v>
      </c>
      <c r="M3380" t="s">
        <v>76278</v>
      </c>
      <c r="N3380" t="s">
        <v>76279</v>
      </c>
      <c r="O3380">
        <f>-557.876246494365 -34.6928457523716 -645.719205390065</f>
        <v>-1238.2882976368014</v>
      </c>
      <c r="P3380">
        <f>-524.467143855235 -45.3915482099649 -347.777272851292</f>
        <v>-917.63596491649196</v>
      </c>
      <c r="Q3380" t="s">
        <v>76280</v>
      </c>
      <c r="R3380" t="s">
        <v>76281</v>
      </c>
      <c r="S3380" t="s">
        <v>76282</v>
      </c>
      <c r="T3380" t="s">
        <v>76283</v>
      </c>
      <c r="U3380" t="s">
        <v>76284</v>
      </c>
      <c r="V3380" t="s">
        <v>76285</v>
      </c>
      <c r="W3380" t="s">
        <v>76286</v>
      </c>
      <c r="X3380" t="s">
        <v>76287</v>
      </c>
      <c r="Y3380" t="s">
        <v>76288</v>
      </c>
    </row>
    <row r="3381" spans="1:25" x14ac:dyDescent="0.3">
      <c r="A3381">
        <v>169000</v>
      </c>
      <c r="B3381" t="s">
        <v>76289</v>
      </c>
      <c r="C3381" t="s">
        <v>76290</v>
      </c>
      <c r="D3381" t="s">
        <v>76291</v>
      </c>
      <c r="E3381" t="s">
        <v>76292</v>
      </c>
      <c r="F3381" t="s">
        <v>76293</v>
      </c>
      <c r="G3381" t="s">
        <v>76294</v>
      </c>
      <c r="H3381" t="s">
        <v>76295</v>
      </c>
      <c r="I3381" t="s">
        <v>76296</v>
      </c>
      <c r="J3381" t="s">
        <v>76297</v>
      </c>
      <c r="K3381" t="s">
        <v>76298</v>
      </c>
      <c r="L3381" t="s">
        <v>76299</v>
      </c>
      <c r="M3381" t="s">
        <v>76300</v>
      </c>
      <c r="N3381" t="s">
        <v>76301</v>
      </c>
      <c r="O3381">
        <f>-556.633470159059 -34.1083270059873 -646.106178691565</f>
        <v>-1236.8479758566114</v>
      </c>
      <c r="P3381">
        <f>-523.410815390416 -44.9507278686474 -348.148602873527</f>
        <v>-916.51014613259042</v>
      </c>
      <c r="Q3381" t="s">
        <v>76302</v>
      </c>
      <c r="R3381" t="s">
        <v>76303</v>
      </c>
      <c r="S3381" t="s">
        <v>76304</v>
      </c>
      <c r="T3381" t="s">
        <v>76305</v>
      </c>
      <c r="U3381" t="s">
        <v>76306</v>
      </c>
      <c r="V3381" t="s">
        <v>76307</v>
      </c>
      <c r="W3381" t="s">
        <v>76308</v>
      </c>
      <c r="X3381" t="s">
        <v>76309</v>
      </c>
      <c r="Y3381" t="s">
        <v>76310</v>
      </c>
    </row>
    <row r="3382" spans="1:25" x14ac:dyDescent="0.3">
      <c r="A3382">
        <v>169050</v>
      </c>
      <c r="B3382" t="s">
        <v>76311</v>
      </c>
      <c r="C3382" t="s">
        <v>76312</v>
      </c>
      <c r="D3382" t="s">
        <v>76313</v>
      </c>
      <c r="E3382" t="s">
        <v>76314</v>
      </c>
      <c r="F3382" t="s">
        <v>76315</v>
      </c>
      <c r="G3382" t="s">
        <v>76316</v>
      </c>
      <c r="H3382" t="s">
        <v>76317</v>
      </c>
      <c r="I3382" t="s">
        <v>76318</v>
      </c>
      <c r="J3382" t="s">
        <v>76319</v>
      </c>
      <c r="K3382" t="s">
        <v>76320</v>
      </c>
      <c r="L3382" t="s">
        <v>76321</v>
      </c>
      <c r="M3382" t="s">
        <v>76322</v>
      </c>
      <c r="N3382" t="s">
        <v>76323</v>
      </c>
      <c r="O3382">
        <f>-555.187942934014 -33.1891868010825 -646.544082358493</f>
        <v>-1234.9212120935895</v>
      </c>
      <c r="P3382">
        <f>-522.088474878994 -44.5916771542659 -348.59382057051</f>
        <v>-915.27397260376983</v>
      </c>
      <c r="Q3382" t="s">
        <v>76324</v>
      </c>
      <c r="R3382" t="s">
        <v>76325</v>
      </c>
      <c r="S3382" t="s">
        <v>76326</v>
      </c>
      <c r="T3382" t="s">
        <v>76327</v>
      </c>
      <c r="U3382" t="s">
        <v>76328</v>
      </c>
      <c r="V3382" t="s">
        <v>76329</v>
      </c>
      <c r="W3382" t="s">
        <v>76330</v>
      </c>
      <c r="X3382" t="s">
        <v>76331</v>
      </c>
      <c r="Y3382" t="s">
        <v>76332</v>
      </c>
    </row>
    <row r="3383" spans="1:25" x14ac:dyDescent="0.3">
      <c r="A3383">
        <v>169100</v>
      </c>
      <c r="B3383" t="s">
        <v>76311</v>
      </c>
      <c r="C3383" t="s">
        <v>76312</v>
      </c>
      <c r="D3383" t="s">
        <v>76313</v>
      </c>
      <c r="E3383" t="s">
        <v>76314</v>
      </c>
      <c r="F3383" t="s">
        <v>76315</v>
      </c>
      <c r="G3383" t="s">
        <v>76316</v>
      </c>
      <c r="H3383" t="s">
        <v>76317</v>
      </c>
      <c r="I3383" t="s">
        <v>76318</v>
      </c>
      <c r="J3383" t="s">
        <v>76319</v>
      </c>
      <c r="K3383" t="s">
        <v>76320</v>
      </c>
      <c r="L3383" t="s">
        <v>76321</v>
      </c>
      <c r="M3383" t="s">
        <v>76322</v>
      </c>
      <c r="N3383" t="s">
        <v>76323</v>
      </c>
      <c r="O3383">
        <f>-555.187942934014 -33.1891868010825 -646.544082358493</f>
        <v>-1234.9212120935895</v>
      </c>
      <c r="P3383">
        <f>-522.088474878994 -44.5916771542659 -348.59382057051</f>
        <v>-915.27397260376983</v>
      </c>
      <c r="Q3383" t="s">
        <v>76324</v>
      </c>
      <c r="R3383" t="s">
        <v>76325</v>
      </c>
      <c r="S3383" t="s">
        <v>76326</v>
      </c>
      <c r="T3383" t="s">
        <v>76327</v>
      </c>
      <c r="U3383" t="s">
        <v>76328</v>
      </c>
      <c r="V3383" t="s">
        <v>76329</v>
      </c>
      <c r="W3383" t="s">
        <v>76330</v>
      </c>
      <c r="X3383" t="s">
        <v>76331</v>
      </c>
      <c r="Y3383" t="s">
        <v>76332</v>
      </c>
    </row>
    <row r="3384" spans="1:25" x14ac:dyDescent="0.3">
      <c r="A3384">
        <v>169150</v>
      </c>
      <c r="B3384" t="s">
        <v>76333</v>
      </c>
      <c r="C3384" t="s">
        <v>76334</v>
      </c>
      <c r="D3384" t="s">
        <v>76335</v>
      </c>
      <c r="E3384" t="s">
        <v>76336</v>
      </c>
      <c r="F3384" t="s">
        <v>76337</v>
      </c>
      <c r="G3384" t="s">
        <v>76338</v>
      </c>
      <c r="H3384" t="s">
        <v>76339</v>
      </c>
      <c r="I3384" t="s">
        <v>76340</v>
      </c>
      <c r="J3384" t="s">
        <v>76341</v>
      </c>
      <c r="K3384" t="s">
        <v>76342</v>
      </c>
      <c r="L3384" t="s">
        <v>76343</v>
      </c>
      <c r="M3384" t="s">
        <v>76344</v>
      </c>
      <c r="N3384" t="s">
        <v>76345</v>
      </c>
      <c r="O3384">
        <f>-554.831434417917 -32.9553481454554 -646.679053355328</f>
        <v>-1234.4658359187006</v>
      </c>
      <c r="P3384">
        <f>-521.916960850229 -44.5660599194566 -348.716022445374</f>
        <v>-915.19904321505965</v>
      </c>
      <c r="Q3384" t="s">
        <v>76346</v>
      </c>
      <c r="R3384" t="s">
        <v>76347</v>
      </c>
      <c r="S3384" t="s">
        <v>76348</v>
      </c>
      <c r="T3384" t="s">
        <v>76349</v>
      </c>
      <c r="U3384" t="s">
        <v>76350</v>
      </c>
      <c r="V3384" t="s">
        <v>76351</v>
      </c>
      <c r="W3384" t="s">
        <v>76352</v>
      </c>
      <c r="X3384" t="s">
        <v>76353</v>
      </c>
      <c r="Y3384" t="s">
        <v>76354</v>
      </c>
    </row>
    <row r="3385" spans="1:25" x14ac:dyDescent="0.3">
      <c r="A3385">
        <v>169200</v>
      </c>
      <c r="B3385" t="s">
        <v>76355</v>
      </c>
      <c r="C3385" t="s">
        <v>76356</v>
      </c>
      <c r="D3385" t="s">
        <v>76357</v>
      </c>
      <c r="E3385" t="s">
        <v>76358</v>
      </c>
      <c r="F3385" t="s">
        <v>76359</v>
      </c>
      <c r="G3385" t="s">
        <v>76360</v>
      </c>
      <c r="H3385" t="s">
        <v>76361</v>
      </c>
      <c r="I3385" t="s">
        <v>76362</v>
      </c>
      <c r="J3385" t="s">
        <v>76363</v>
      </c>
      <c r="K3385" t="s">
        <v>76364</v>
      </c>
      <c r="L3385" t="s">
        <v>76365</v>
      </c>
      <c r="M3385" t="s">
        <v>76366</v>
      </c>
      <c r="N3385" t="s">
        <v>76367</v>
      </c>
      <c r="O3385">
        <f>-554.278645331149 -32.8148278652841 -646.972797396834</f>
        <v>-1234.0662705932673</v>
      </c>
      <c r="P3385">
        <f>-521.910107005589 -44.6860128925546 -348.960506103385</f>
        <v>-915.55662600152857</v>
      </c>
      <c r="Q3385" t="s">
        <v>76368</v>
      </c>
      <c r="R3385" t="s">
        <v>76369</v>
      </c>
      <c r="S3385" t="s">
        <v>76370</v>
      </c>
      <c r="T3385" t="s">
        <v>76371</v>
      </c>
      <c r="U3385" t="s">
        <v>76372</v>
      </c>
      <c r="V3385" t="s">
        <v>76373</v>
      </c>
      <c r="W3385" t="s">
        <v>76374</v>
      </c>
      <c r="X3385" t="s">
        <v>76375</v>
      </c>
      <c r="Y3385" t="s">
        <v>76376</v>
      </c>
    </row>
    <row r="3386" spans="1:25" x14ac:dyDescent="0.3">
      <c r="A3386">
        <v>169250</v>
      </c>
      <c r="B3386" t="s">
        <v>76377</v>
      </c>
      <c r="C3386" t="s">
        <v>76378</v>
      </c>
      <c r="D3386" t="s">
        <v>76379</v>
      </c>
      <c r="E3386" t="s">
        <v>76380</v>
      </c>
      <c r="F3386" t="s">
        <v>76381</v>
      </c>
      <c r="G3386" t="s">
        <v>76382</v>
      </c>
      <c r="H3386" t="s">
        <v>76383</v>
      </c>
      <c r="I3386" t="s">
        <v>76384</v>
      </c>
      <c r="J3386" t="s">
        <v>76385</v>
      </c>
      <c r="K3386" t="s">
        <v>76386</v>
      </c>
      <c r="L3386" t="s">
        <v>76387</v>
      </c>
      <c r="M3386" t="s">
        <v>76388</v>
      </c>
      <c r="N3386" t="s">
        <v>76389</v>
      </c>
      <c r="O3386">
        <f>-554.074304406333 -32.7640583714322 -647.013066253093</f>
        <v>-1233.8514290308581</v>
      </c>
      <c r="P3386">
        <f>-521.789312084514 -44.7279838216775 -348.995347294456</f>
        <v>-915.51264320064752</v>
      </c>
      <c r="Q3386" t="s">
        <v>76390</v>
      </c>
      <c r="R3386" t="s">
        <v>76391</v>
      </c>
      <c r="S3386" t="s">
        <v>76392</v>
      </c>
      <c r="T3386" t="s">
        <v>76393</v>
      </c>
      <c r="U3386" t="s">
        <v>76394</v>
      </c>
      <c r="V3386" t="s">
        <v>76395</v>
      </c>
      <c r="W3386" t="s">
        <v>76396</v>
      </c>
      <c r="X3386" t="s">
        <v>76397</v>
      </c>
      <c r="Y3386" t="s">
        <v>76398</v>
      </c>
    </row>
    <row r="3387" spans="1:25" x14ac:dyDescent="0.3">
      <c r="A3387">
        <v>169300</v>
      </c>
      <c r="B3387" t="s">
        <v>76399</v>
      </c>
      <c r="C3387" t="s">
        <v>76400</v>
      </c>
      <c r="D3387" t="s">
        <v>76401</v>
      </c>
      <c r="E3387" t="s">
        <v>76402</v>
      </c>
      <c r="F3387" t="s">
        <v>76403</v>
      </c>
      <c r="G3387" t="s">
        <v>76404</v>
      </c>
      <c r="H3387" t="s">
        <v>76405</v>
      </c>
      <c r="I3387" t="s">
        <v>76406</v>
      </c>
      <c r="J3387" t="s">
        <v>76407</v>
      </c>
      <c r="K3387" t="s">
        <v>76408</v>
      </c>
      <c r="L3387" t="s">
        <v>76409</v>
      </c>
      <c r="M3387" t="s">
        <v>76410</v>
      </c>
      <c r="N3387" t="s">
        <v>76411</v>
      </c>
      <c r="O3387">
        <f>-553.993094926431 -32.7270248936886 -647.037456598393</f>
        <v>-1233.7575764185126</v>
      </c>
      <c r="P3387">
        <f>-521.759199062068 -44.6929841761284 -349.014237117791</f>
        <v>-915.46642035598745</v>
      </c>
      <c r="Q3387" t="s">
        <v>76412</v>
      </c>
      <c r="R3387" t="s">
        <v>76413</v>
      </c>
      <c r="S3387" t="s">
        <v>76414</v>
      </c>
      <c r="T3387" t="s">
        <v>76415</v>
      </c>
      <c r="U3387" t="s">
        <v>76416</v>
      </c>
      <c r="V3387" t="s">
        <v>76417</v>
      </c>
      <c r="W3387" t="s">
        <v>76418</v>
      </c>
      <c r="X3387" t="s">
        <v>76419</v>
      </c>
      <c r="Y3387" t="s">
        <v>76420</v>
      </c>
    </row>
    <row r="3388" spans="1:25" x14ac:dyDescent="0.3">
      <c r="A3388">
        <v>169350</v>
      </c>
      <c r="B3388" t="s">
        <v>76421</v>
      </c>
      <c r="C3388" t="s">
        <v>76422</v>
      </c>
      <c r="D3388" t="s">
        <v>76423</v>
      </c>
      <c r="E3388" t="s">
        <v>76424</v>
      </c>
      <c r="F3388" t="s">
        <v>76425</v>
      </c>
      <c r="G3388" t="s">
        <v>76426</v>
      </c>
      <c r="H3388" t="s">
        <v>76427</v>
      </c>
      <c r="I3388" t="s">
        <v>76428</v>
      </c>
      <c r="J3388" t="s">
        <v>76429</v>
      </c>
      <c r="K3388" t="s">
        <v>76430</v>
      </c>
      <c r="L3388" t="s">
        <v>76431</v>
      </c>
      <c r="M3388" t="s">
        <v>76432</v>
      </c>
      <c r="N3388" t="s">
        <v>76433</v>
      </c>
      <c r="O3388">
        <f>-554.375989977194 -32.8212485398487 -647.127830335104</f>
        <v>-1234.3250688521466</v>
      </c>
      <c r="P3388">
        <f>-522.040281465422 -44.8286150307331 -349.117420816736</f>
        <v>-915.98631731289106</v>
      </c>
      <c r="Q3388" t="s">
        <v>76434</v>
      </c>
      <c r="R3388" t="s">
        <v>76435</v>
      </c>
      <c r="S3388" t="s">
        <v>76436</v>
      </c>
      <c r="T3388" t="s">
        <v>76437</v>
      </c>
      <c r="U3388" t="s">
        <v>76438</v>
      </c>
      <c r="V3388" t="s">
        <v>76439</v>
      </c>
      <c r="W3388" t="s">
        <v>76440</v>
      </c>
      <c r="X3388" t="s">
        <v>76441</v>
      </c>
      <c r="Y3388" t="s">
        <v>76442</v>
      </c>
    </row>
    <row r="3389" spans="1:25" x14ac:dyDescent="0.3">
      <c r="A3389">
        <v>169400</v>
      </c>
      <c r="B3389" t="s">
        <v>76443</v>
      </c>
      <c r="C3389" t="s">
        <v>76444</v>
      </c>
      <c r="D3389" t="s">
        <v>76445</v>
      </c>
      <c r="E3389" t="s">
        <v>76446</v>
      </c>
      <c r="F3389" t="s">
        <v>76447</v>
      </c>
      <c r="G3389" t="s">
        <v>76448</v>
      </c>
      <c r="H3389" t="s">
        <v>76449</v>
      </c>
      <c r="I3389" t="s">
        <v>76450</v>
      </c>
      <c r="J3389" t="s">
        <v>76451</v>
      </c>
      <c r="K3389" t="s">
        <v>76452</v>
      </c>
      <c r="L3389" t="s">
        <v>76453</v>
      </c>
      <c r="M3389" t="s">
        <v>76454</v>
      </c>
      <c r="N3389" t="s">
        <v>76455</v>
      </c>
      <c r="O3389">
        <f>-554.749731738911 -32.9160834754796 -647.114288458918</f>
        <v>-1234.7801036733085</v>
      </c>
      <c r="P3389">
        <f>-522.350287552303 -45.0316575889472 -349.115193827338</f>
        <v>-916.49713896858816</v>
      </c>
      <c r="Q3389" t="s">
        <v>76456</v>
      </c>
      <c r="R3389" t="s">
        <v>76457</v>
      </c>
      <c r="S3389" t="s">
        <v>76458</v>
      </c>
      <c r="T3389" t="s">
        <v>76459</v>
      </c>
      <c r="U3389" t="s">
        <v>76460</v>
      </c>
      <c r="V3389" t="s">
        <v>76461</v>
      </c>
      <c r="W3389" t="s">
        <v>76462</v>
      </c>
      <c r="X3389" t="s">
        <v>76463</v>
      </c>
      <c r="Y3389" t="s">
        <v>76464</v>
      </c>
    </row>
    <row r="3390" spans="1:25" x14ac:dyDescent="0.3">
      <c r="A3390">
        <v>169450</v>
      </c>
      <c r="B3390" t="s">
        <v>76465</v>
      </c>
      <c r="C3390" t="s">
        <v>76466</v>
      </c>
      <c r="D3390" t="s">
        <v>76467</v>
      </c>
      <c r="E3390" t="s">
        <v>76468</v>
      </c>
      <c r="F3390" t="s">
        <v>76469</v>
      </c>
      <c r="G3390" t="s">
        <v>76470</v>
      </c>
      <c r="H3390" t="s">
        <v>76471</v>
      </c>
      <c r="I3390" t="s">
        <v>76472</v>
      </c>
      <c r="J3390" t="s">
        <v>76473</v>
      </c>
      <c r="K3390" t="s">
        <v>76474</v>
      </c>
      <c r="L3390" t="s">
        <v>76475</v>
      </c>
      <c r="M3390" t="s">
        <v>76476</v>
      </c>
      <c r="N3390" t="s">
        <v>76477</v>
      </c>
      <c r="O3390">
        <f>-555.709401833509 -33.2889143810789 -647.054914763165</f>
        <v>-1236.0532309777529</v>
      </c>
      <c r="P3390">
        <f>-523.136522630112 -45.790658057806 -349.090695832238</f>
        <v>-918.01787652015605</v>
      </c>
      <c r="Q3390" t="s">
        <v>76478</v>
      </c>
      <c r="R3390" t="s">
        <v>76479</v>
      </c>
      <c r="S3390" t="s">
        <v>76480</v>
      </c>
      <c r="T3390" t="s">
        <v>76481</v>
      </c>
      <c r="U3390" t="s">
        <v>76482</v>
      </c>
      <c r="V3390" t="s">
        <v>76483</v>
      </c>
      <c r="W3390" t="s">
        <v>76484</v>
      </c>
      <c r="X3390" t="s">
        <v>76485</v>
      </c>
      <c r="Y3390" t="s">
        <v>76486</v>
      </c>
    </row>
    <row r="3391" spans="1:25" x14ac:dyDescent="0.3">
      <c r="A3391">
        <v>169500</v>
      </c>
      <c r="B3391" t="s">
        <v>76487</v>
      </c>
      <c r="C3391" t="s">
        <v>76488</v>
      </c>
      <c r="D3391" t="s">
        <v>76489</v>
      </c>
      <c r="E3391" t="s">
        <v>76490</v>
      </c>
      <c r="F3391" t="s">
        <v>76491</v>
      </c>
      <c r="G3391" t="s">
        <v>76492</v>
      </c>
      <c r="H3391" t="s">
        <v>76493</v>
      </c>
      <c r="I3391" t="s">
        <v>76494</v>
      </c>
      <c r="J3391" t="s">
        <v>76495</v>
      </c>
      <c r="K3391" t="s">
        <v>76496</v>
      </c>
      <c r="L3391" t="s">
        <v>76497</v>
      </c>
      <c r="M3391" t="s">
        <v>76498</v>
      </c>
      <c r="N3391" t="s">
        <v>76499</v>
      </c>
      <c r="O3391">
        <f>-556.237691907252 -33.510856423597 -647.004401410836</f>
        <v>-1236.7529497416849</v>
      </c>
      <c r="P3391">
        <f>-523.553284508225 -46.0947028749144 -349.055881712489</f>
        <v>-918.70386909562853</v>
      </c>
      <c r="Q3391" t="s">
        <v>76500</v>
      </c>
      <c r="R3391" t="s">
        <v>76501</v>
      </c>
      <c r="S3391" t="s">
        <v>76502</v>
      </c>
      <c r="T3391" t="s">
        <v>76503</v>
      </c>
      <c r="U3391" t="s">
        <v>76504</v>
      </c>
      <c r="V3391" t="s">
        <v>76505</v>
      </c>
      <c r="W3391" t="s">
        <v>76506</v>
      </c>
      <c r="X3391" t="s">
        <v>76507</v>
      </c>
      <c r="Y3391" t="s">
        <v>76508</v>
      </c>
    </row>
    <row r="3392" spans="1:25" x14ac:dyDescent="0.3">
      <c r="A3392">
        <v>169550</v>
      </c>
      <c r="B3392" t="s">
        <v>76509</v>
      </c>
      <c r="C3392" t="s">
        <v>76510</v>
      </c>
      <c r="D3392" t="s">
        <v>76511</v>
      </c>
      <c r="E3392" t="s">
        <v>76512</v>
      </c>
      <c r="F3392" t="s">
        <v>76513</v>
      </c>
      <c r="G3392" t="s">
        <v>76514</v>
      </c>
      <c r="H3392" t="s">
        <v>76515</v>
      </c>
      <c r="I3392" t="s">
        <v>76516</v>
      </c>
      <c r="J3392" t="s">
        <v>76517</v>
      </c>
      <c r="K3392" t="s">
        <v>76518</v>
      </c>
      <c r="L3392" t="s">
        <v>76519</v>
      </c>
      <c r="M3392" t="s">
        <v>76520</v>
      </c>
      <c r="N3392" t="s">
        <v>76521</v>
      </c>
      <c r="O3392">
        <f>-556.670881126391 -33.7814254571954 -646.941606649128</f>
        <v>-1237.3939132327143</v>
      </c>
      <c r="P3392">
        <f>-523.852630881666 -46.3809459429988 -349.008377418061</f>
        <v>-919.2419542427258</v>
      </c>
      <c r="Q3392" t="s">
        <v>76522</v>
      </c>
      <c r="R3392" t="s">
        <v>76523</v>
      </c>
      <c r="S3392" t="s">
        <v>76524</v>
      </c>
      <c r="T3392" t="s">
        <v>76525</v>
      </c>
      <c r="U3392" t="s">
        <v>76526</v>
      </c>
      <c r="V3392" t="s">
        <v>76527</v>
      </c>
      <c r="W3392" t="s">
        <v>76528</v>
      </c>
      <c r="X3392" t="s">
        <v>76529</v>
      </c>
      <c r="Y3392" t="s">
        <v>76530</v>
      </c>
    </row>
    <row r="3393" spans="1:25" x14ac:dyDescent="0.3">
      <c r="A3393">
        <v>169600</v>
      </c>
      <c r="B3393" t="s">
        <v>76531</v>
      </c>
      <c r="C3393" t="s">
        <v>76532</v>
      </c>
      <c r="D3393" t="s">
        <v>76533</v>
      </c>
      <c r="E3393" t="s">
        <v>76534</v>
      </c>
      <c r="F3393" t="s">
        <v>76535</v>
      </c>
      <c r="G3393" t="s">
        <v>76536</v>
      </c>
      <c r="H3393" t="s">
        <v>76537</v>
      </c>
      <c r="I3393" t="s">
        <v>76538</v>
      </c>
      <c r="J3393" t="s">
        <v>76539</v>
      </c>
      <c r="K3393" t="s">
        <v>76540</v>
      </c>
      <c r="L3393" t="s">
        <v>76541</v>
      </c>
      <c r="M3393" t="s">
        <v>76542</v>
      </c>
      <c r="N3393" t="s">
        <v>76543</v>
      </c>
      <c r="O3393">
        <f>-557.749814358377 -34.3140499530184 -646.823581689712</f>
        <v>-1238.8874460011075</v>
      </c>
      <c r="P3393">
        <f>-524.601548943643 -47.2109004955523 -348.939588190122</f>
        <v>-920.75203762931733</v>
      </c>
      <c r="Q3393" t="s">
        <v>76544</v>
      </c>
      <c r="R3393" t="s">
        <v>76545</v>
      </c>
      <c r="S3393" t="s">
        <v>76546</v>
      </c>
      <c r="T3393" t="s">
        <v>76547</v>
      </c>
      <c r="U3393" t="s">
        <v>76548</v>
      </c>
      <c r="V3393" t="s">
        <v>76549</v>
      </c>
      <c r="W3393" t="s">
        <v>76550</v>
      </c>
      <c r="X3393" t="s">
        <v>76551</v>
      </c>
      <c r="Y3393" t="s">
        <v>76552</v>
      </c>
    </row>
    <row r="3394" spans="1:25" x14ac:dyDescent="0.3">
      <c r="A3394">
        <v>169650</v>
      </c>
      <c r="B3394" t="s">
        <v>76553</v>
      </c>
      <c r="C3394" t="s">
        <v>76554</v>
      </c>
      <c r="D3394" t="s">
        <v>76555</v>
      </c>
      <c r="E3394" t="s">
        <v>76556</v>
      </c>
      <c r="F3394" t="s">
        <v>76557</v>
      </c>
      <c r="G3394" t="s">
        <v>76558</v>
      </c>
      <c r="H3394" t="s">
        <v>76559</v>
      </c>
      <c r="I3394" t="s">
        <v>76560</v>
      </c>
      <c r="J3394" t="s">
        <v>76561</v>
      </c>
      <c r="K3394" t="s">
        <v>76562</v>
      </c>
      <c r="L3394" t="s">
        <v>76563</v>
      </c>
      <c r="M3394" t="s">
        <v>76564</v>
      </c>
      <c r="N3394" t="s">
        <v>76565</v>
      </c>
      <c r="O3394">
        <f>-558.707102985901 -34.6645474043421 -646.796236975085</f>
        <v>-1240.1678873653282</v>
      </c>
      <c r="P3394">
        <f>-525.244381213262 -47.7970703296164 -348.957797859396</f>
        <v>-921.99924940227447</v>
      </c>
      <c r="Q3394" t="s">
        <v>76566</v>
      </c>
      <c r="R3394" t="s">
        <v>76567</v>
      </c>
      <c r="S3394" t="s">
        <v>76568</v>
      </c>
      <c r="T3394" t="s">
        <v>76569</v>
      </c>
      <c r="U3394" t="s">
        <v>76570</v>
      </c>
      <c r="V3394" t="s">
        <v>76571</v>
      </c>
      <c r="W3394" t="s">
        <v>76572</v>
      </c>
      <c r="X3394" t="s">
        <v>76573</v>
      </c>
      <c r="Y3394" t="s">
        <v>76574</v>
      </c>
    </row>
    <row r="3395" spans="1:25" x14ac:dyDescent="0.3">
      <c r="A3395">
        <v>169700</v>
      </c>
      <c r="B3395" t="s">
        <v>76575</v>
      </c>
      <c r="C3395" t="s">
        <v>76576</v>
      </c>
      <c r="D3395" t="s">
        <v>76577</v>
      </c>
      <c r="E3395" t="s">
        <v>76578</v>
      </c>
      <c r="F3395" t="s">
        <v>76579</v>
      </c>
      <c r="G3395" t="s">
        <v>76580</v>
      </c>
      <c r="H3395" t="s">
        <v>76581</v>
      </c>
      <c r="I3395" t="s">
        <v>76582</v>
      </c>
      <c r="J3395" t="s">
        <v>76583</v>
      </c>
      <c r="K3395" t="s">
        <v>76584</v>
      </c>
      <c r="L3395" t="s">
        <v>76585</v>
      </c>
      <c r="M3395" t="s">
        <v>76586</v>
      </c>
      <c r="N3395" t="s">
        <v>76587</v>
      </c>
      <c r="O3395">
        <f>-559.201182378137 -34.8129555564619 -646.844382000787</f>
        <v>-1240.8585199353861</v>
      </c>
      <c r="P3395">
        <f>-525.669584575317 -48.1083617838319 -349.020867699817</f>
        <v>-922.79881405896595</v>
      </c>
      <c r="Q3395" t="s">
        <v>76588</v>
      </c>
      <c r="R3395" t="s">
        <v>76589</v>
      </c>
      <c r="S3395" t="s">
        <v>76590</v>
      </c>
      <c r="T3395" t="s">
        <v>76591</v>
      </c>
      <c r="U3395" t="s">
        <v>76592</v>
      </c>
      <c r="V3395" t="s">
        <v>76593</v>
      </c>
      <c r="W3395" t="s">
        <v>76594</v>
      </c>
      <c r="X3395" t="s">
        <v>76595</v>
      </c>
      <c r="Y3395" t="s">
        <v>76596</v>
      </c>
    </row>
    <row r="3396" spans="1:25" x14ac:dyDescent="0.3">
      <c r="A3396">
        <v>169750</v>
      </c>
      <c r="B3396" t="s">
        <v>76597</v>
      </c>
      <c r="C3396" t="s">
        <v>76598</v>
      </c>
      <c r="D3396" t="s">
        <v>76599</v>
      </c>
      <c r="E3396" t="s">
        <v>76600</v>
      </c>
      <c r="F3396" t="s">
        <v>76601</v>
      </c>
      <c r="G3396" t="s">
        <v>76602</v>
      </c>
      <c r="H3396" t="s">
        <v>76603</v>
      </c>
      <c r="I3396" t="s">
        <v>76604</v>
      </c>
      <c r="J3396" t="s">
        <v>76605</v>
      </c>
      <c r="K3396" t="s">
        <v>76606</v>
      </c>
      <c r="L3396" t="s">
        <v>76607</v>
      </c>
      <c r="M3396" t="s">
        <v>76608</v>
      </c>
      <c r="N3396" t="s">
        <v>76609</v>
      </c>
      <c r="O3396">
        <f>-560.332193341496 -35.2190199261861 -646.91456410158</f>
        <v>-1242.465777369262</v>
      </c>
      <c r="P3396">
        <f>-526.659938002382 -48.9911001897333 -349.128557637689</f>
        <v>-924.77959582980429</v>
      </c>
      <c r="Q3396" t="s">
        <v>76610</v>
      </c>
      <c r="R3396" t="s">
        <v>76611</v>
      </c>
      <c r="S3396" t="s">
        <v>76612</v>
      </c>
      <c r="T3396" t="s">
        <v>76613</v>
      </c>
      <c r="U3396" t="s">
        <v>76614</v>
      </c>
      <c r="V3396" t="s">
        <v>76615</v>
      </c>
      <c r="W3396" t="s">
        <v>76616</v>
      </c>
      <c r="X3396" t="s">
        <v>76617</v>
      </c>
      <c r="Y3396" t="s">
        <v>76618</v>
      </c>
    </row>
    <row r="3397" spans="1:25" x14ac:dyDescent="0.3">
      <c r="A3397">
        <v>169800</v>
      </c>
      <c r="B3397" t="s">
        <v>76619</v>
      </c>
      <c r="C3397" t="s">
        <v>76620</v>
      </c>
      <c r="D3397" t="s">
        <v>76621</v>
      </c>
      <c r="E3397" t="s">
        <v>76622</v>
      </c>
      <c r="F3397" t="s">
        <v>76623</v>
      </c>
      <c r="G3397" t="s">
        <v>76624</v>
      </c>
      <c r="H3397" t="s">
        <v>76625</v>
      </c>
      <c r="I3397" t="s">
        <v>76626</v>
      </c>
      <c r="J3397" t="s">
        <v>76627</v>
      </c>
      <c r="K3397" t="s">
        <v>76628</v>
      </c>
      <c r="L3397" t="s">
        <v>76629</v>
      </c>
      <c r="M3397" t="s">
        <v>76630</v>
      </c>
      <c r="N3397" t="s">
        <v>76631</v>
      </c>
      <c r="O3397">
        <f>-560.915928771046 -35.3894182624965 -646.95121990002</f>
        <v>-1243.2565669335625</v>
      </c>
      <c r="P3397">
        <f>-527.077074023448 -49.4645975399114 -349.19821278439</f>
        <v>-925.73988434774947</v>
      </c>
      <c r="Q3397" t="s">
        <v>76632</v>
      </c>
      <c r="R3397" t="s">
        <v>76633</v>
      </c>
      <c r="S3397" t="s">
        <v>76634</v>
      </c>
      <c r="T3397" t="s">
        <v>76635</v>
      </c>
      <c r="U3397" t="s">
        <v>76636</v>
      </c>
      <c r="V3397" t="s">
        <v>76637</v>
      </c>
      <c r="W3397" t="s">
        <v>76638</v>
      </c>
      <c r="X3397" t="s">
        <v>76639</v>
      </c>
      <c r="Y3397" t="s">
        <v>76640</v>
      </c>
    </row>
    <row r="3398" spans="1:25" x14ac:dyDescent="0.3">
      <c r="A3398">
        <v>169850</v>
      </c>
      <c r="B3398" t="s">
        <v>76641</v>
      </c>
      <c r="C3398" t="s">
        <v>76642</v>
      </c>
      <c r="D3398" t="s">
        <v>76643</v>
      </c>
      <c r="E3398" t="s">
        <v>76644</v>
      </c>
      <c r="F3398" t="s">
        <v>76645</v>
      </c>
      <c r="G3398" t="s">
        <v>76646</v>
      </c>
      <c r="H3398" t="s">
        <v>76647</v>
      </c>
      <c r="I3398" t="s">
        <v>76648</v>
      </c>
      <c r="J3398" t="s">
        <v>76649</v>
      </c>
      <c r="K3398" t="s">
        <v>76650</v>
      </c>
      <c r="L3398" t="s">
        <v>76651</v>
      </c>
      <c r="M3398" t="s">
        <v>76652</v>
      </c>
      <c r="N3398" t="s">
        <v>76653</v>
      </c>
      <c r="O3398">
        <f>-562.054544469275 -35.6065694559099 -647.130335132208</f>
        <v>-1244.791449057393</v>
      </c>
      <c r="P3398">
        <f>-528.046878174333 -50.0093413939244 -349.412250341651</f>
        <v>-927.46846990990832</v>
      </c>
      <c r="Q3398" t="s">
        <v>76654</v>
      </c>
      <c r="R3398" t="s">
        <v>76655</v>
      </c>
      <c r="S3398" t="s">
        <v>76656</v>
      </c>
      <c r="T3398" t="s">
        <v>76657</v>
      </c>
      <c r="U3398" t="s">
        <v>76658</v>
      </c>
      <c r="V3398" t="s">
        <v>76659</v>
      </c>
      <c r="W3398" t="s">
        <v>76660</v>
      </c>
      <c r="X3398" t="s">
        <v>76661</v>
      </c>
      <c r="Y3398" t="s">
        <v>76662</v>
      </c>
    </row>
    <row r="3399" spans="1:25" x14ac:dyDescent="0.3">
      <c r="A3399">
        <v>169900</v>
      </c>
      <c r="B3399" t="s">
        <v>76663</v>
      </c>
      <c r="C3399" t="s">
        <v>76664</v>
      </c>
      <c r="D3399" t="s">
        <v>76665</v>
      </c>
      <c r="E3399" t="s">
        <v>76666</v>
      </c>
      <c r="F3399" t="s">
        <v>76667</v>
      </c>
      <c r="G3399" t="s">
        <v>76668</v>
      </c>
      <c r="H3399" t="s">
        <v>76669</v>
      </c>
      <c r="I3399" t="s">
        <v>76670</v>
      </c>
      <c r="J3399" t="s">
        <v>76671</v>
      </c>
      <c r="K3399" t="s">
        <v>76672</v>
      </c>
      <c r="L3399" t="s">
        <v>76673</v>
      </c>
      <c r="M3399" t="s">
        <v>76674</v>
      </c>
      <c r="N3399" t="s">
        <v>76675</v>
      </c>
      <c r="O3399">
        <f>-562.547861560798 -35.7907469445747 -647.229804940994</f>
        <v>-1245.5684134463668</v>
      </c>
      <c r="P3399">
        <f>-528.558343299634 -50.4264306846499 -349.521039310304</f>
        <v>-928.50581329458782</v>
      </c>
      <c r="Q3399" t="s">
        <v>76676</v>
      </c>
      <c r="R3399" t="s">
        <v>76677</v>
      </c>
      <c r="S3399" t="s">
        <v>76678</v>
      </c>
      <c r="T3399" t="s">
        <v>76679</v>
      </c>
      <c r="U3399" t="s">
        <v>76680</v>
      </c>
      <c r="V3399" t="s">
        <v>76681</v>
      </c>
      <c r="W3399" t="s">
        <v>76682</v>
      </c>
      <c r="X3399" t="s">
        <v>76683</v>
      </c>
      <c r="Y3399" t="s">
        <v>76684</v>
      </c>
    </row>
    <row r="3400" spans="1:25" x14ac:dyDescent="0.3">
      <c r="A3400">
        <v>169950</v>
      </c>
      <c r="B3400" t="s">
        <v>76685</v>
      </c>
      <c r="C3400" t="s">
        <v>76686</v>
      </c>
      <c r="D3400" t="s">
        <v>76687</v>
      </c>
      <c r="E3400" t="s">
        <v>76688</v>
      </c>
      <c r="F3400" t="s">
        <v>76689</v>
      </c>
      <c r="G3400" t="s">
        <v>76690</v>
      </c>
      <c r="H3400" t="s">
        <v>76691</v>
      </c>
      <c r="I3400" t="s">
        <v>76692</v>
      </c>
      <c r="J3400" t="s">
        <v>76693</v>
      </c>
      <c r="K3400" t="s">
        <v>76694</v>
      </c>
      <c r="L3400" t="s">
        <v>76695</v>
      </c>
      <c r="M3400" t="s">
        <v>76696</v>
      </c>
      <c r="N3400" t="s">
        <v>76697</v>
      </c>
      <c r="O3400">
        <f>-563.484068893003 -35.9656617957235 -647.466873818345</f>
        <v>-1246.9166045070715</v>
      </c>
      <c r="P3400">
        <f>-529.368016531181 -51.2687769985607 -349.806104895389</f>
        <v>-930.44289842513069</v>
      </c>
      <c r="Q3400" t="s">
        <v>76698</v>
      </c>
      <c r="R3400" t="s">
        <v>76699</v>
      </c>
      <c r="S3400" t="s">
        <v>76700</v>
      </c>
      <c r="T3400" t="s">
        <v>76701</v>
      </c>
      <c r="U3400" t="s">
        <v>76702</v>
      </c>
      <c r="V3400" t="s">
        <v>76703</v>
      </c>
      <c r="W3400" t="s">
        <v>76704</v>
      </c>
      <c r="X3400" t="s">
        <v>76705</v>
      </c>
      <c r="Y3400" t="s">
        <v>76706</v>
      </c>
    </row>
    <row r="3401" spans="1:25" x14ac:dyDescent="0.3">
      <c r="A3401">
        <v>170000</v>
      </c>
      <c r="B3401" t="s">
        <v>76707</v>
      </c>
      <c r="C3401" t="s">
        <v>76708</v>
      </c>
      <c r="D3401" t="s">
        <v>76709</v>
      </c>
      <c r="E3401" t="s">
        <v>76710</v>
      </c>
      <c r="F3401" t="s">
        <v>76711</v>
      </c>
      <c r="G3401" t="s">
        <v>76712</v>
      </c>
      <c r="H3401" t="s">
        <v>76713</v>
      </c>
      <c r="I3401" t="s">
        <v>76714</v>
      </c>
      <c r="J3401" t="s">
        <v>76715</v>
      </c>
      <c r="K3401" t="s">
        <v>76716</v>
      </c>
      <c r="L3401" t="s">
        <v>76717</v>
      </c>
      <c r="M3401" t="s">
        <v>76718</v>
      </c>
      <c r="N3401" t="s">
        <v>76719</v>
      </c>
      <c r="O3401">
        <f>-563.979594051636 -35.9485198518601 -647.617487782756</f>
        <v>-1247.5456016862522</v>
      </c>
      <c r="P3401">
        <f>-529.845873905384 -51.6859020157569 -349.981434250033</f>
        <v>-931.51321017117391</v>
      </c>
      <c r="Q3401" t="s">
        <v>76720</v>
      </c>
      <c r="R3401" t="s">
        <v>76721</v>
      </c>
      <c r="S3401" t="s">
        <v>76722</v>
      </c>
      <c r="T3401" t="s">
        <v>76723</v>
      </c>
      <c r="U3401" t="s">
        <v>76724</v>
      </c>
      <c r="V3401" t="s">
        <v>76725</v>
      </c>
      <c r="W3401" t="s">
        <v>76726</v>
      </c>
      <c r="X3401" t="s">
        <v>76727</v>
      </c>
      <c r="Y3401" t="s">
        <v>76728</v>
      </c>
    </row>
    <row r="3402" spans="1:25" x14ac:dyDescent="0.3">
      <c r="A3402">
        <v>170050</v>
      </c>
      <c r="B3402" t="s">
        <v>76729</v>
      </c>
      <c r="C3402" t="s">
        <v>76730</v>
      </c>
      <c r="D3402" t="s">
        <v>76731</v>
      </c>
      <c r="E3402" t="s">
        <v>76732</v>
      </c>
      <c r="F3402" t="s">
        <v>76733</v>
      </c>
      <c r="G3402" t="s">
        <v>76734</v>
      </c>
      <c r="H3402" t="s">
        <v>76735</v>
      </c>
      <c r="I3402" t="s">
        <v>76736</v>
      </c>
      <c r="J3402" t="s">
        <v>76737</v>
      </c>
      <c r="K3402" t="s">
        <v>76738</v>
      </c>
      <c r="L3402" t="s">
        <v>76739</v>
      </c>
      <c r="M3402" t="s">
        <v>76740</v>
      </c>
      <c r="N3402" t="s">
        <v>76741</v>
      </c>
      <c r="O3402">
        <f>-564.835896792979 -35.8974132786889 -647.94375033364</f>
        <v>-1248.6770604053079</v>
      </c>
      <c r="P3402">
        <f>-530.835826911264 -52.5056682337115 -350.339680671645</f>
        <v>-933.68117581662045</v>
      </c>
      <c r="Q3402" t="s">
        <v>76742</v>
      </c>
      <c r="R3402" t="s">
        <v>76743</v>
      </c>
      <c r="S3402" t="s">
        <v>76744</v>
      </c>
      <c r="T3402" t="s">
        <v>76745</v>
      </c>
      <c r="U3402" t="s">
        <v>76746</v>
      </c>
      <c r="V3402" t="s">
        <v>76747</v>
      </c>
      <c r="W3402" t="s">
        <v>76748</v>
      </c>
      <c r="X3402" t="s">
        <v>76749</v>
      </c>
      <c r="Y3402" t="s">
        <v>76750</v>
      </c>
    </row>
    <row r="3403" spans="1:25" x14ac:dyDescent="0.3">
      <c r="A3403">
        <v>170100</v>
      </c>
      <c r="B3403" t="s">
        <v>76751</v>
      </c>
      <c r="C3403" t="s">
        <v>76752</v>
      </c>
      <c r="D3403" t="s">
        <v>76753</v>
      </c>
      <c r="E3403" t="s">
        <v>76754</v>
      </c>
      <c r="F3403" t="s">
        <v>76755</v>
      </c>
      <c r="G3403" t="s">
        <v>76756</v>
      </c>
      <c r="H3403" t="s">
        <v>76757</v>
      </c>
      <c r="I3403" t="s">
        <v>76758</v>
      </c>
      <c r="J3403" t="s">
        <v>76759</v>
      </c>
      <c r="K3403" t="s">
        <v>76760</v>
      </c>
      <c r="L3403" t="s">
        <v>76761</v>
      </c>
      <c r="M3403" t="s">
        <v>76762</v>
      </c>
      <c r="N3403" t="s">
        <v>76763</v>
      </c>
      <c r="O3403">
        <f>-565.214845518904 -35.8526841202945 -648.120737297474</f>
        <v>-1249.1882669366723</v>
      </c>
      <c r="P3403">
        <f>-531.295742012486 -53.0629534839454 -350.541661012416</f>
        <v>-934.90035650884738</v>
      </c>
      <c r="Q3403" t="s">
        <v>76764</v>
      </c>
      <c r="R3403" t="s">
        <v>76765</v>
      </c>
      <c r="S3403" t="s">
        <v>76766</v>
      </c>
      <c r="T3403" t="s">
        <v>76767</v>
      </c>
      <c r="U3403" t="s">
        <v>76768</v>
      </c>
      <c r="V3403" t="s">
        <v>76769</v>
      </c>
      <c r="W3403" t="s">
        <v>76770</v>
      </c>
      <c r="X3403" t="s">
        <v>76771</v>
      </c>
      <c r="Y3403" t="s">
        <v>76772</v>
      </c>
    </row>
    <row r="3404" spans="1:25" x14ac:dyDescent="0.3">
      <c r="A3404">
        <v>170150</v>
      </c>
      <c r="B3404" t="s">
        <v>76773</v>
      </c>
      <c r="C3404" t="s">
        <v>76774</v>
      </c>
      <c r="D3404" t="s">
        <v>76775</v>
      </c>
      <c r="E3404" t="s">
        <v>76776</v>
      </c>
      <c r="F3404" t="s">
        <v>76777</v>
      </c>
      <c r="G3404" t="s">
        <v>76778</v>
      </c>
      <c r="H3404" t="s">
        <v>76779</v>
      </c>
      <c r="I3404" t="s">
        <v>76780</v>
      </c>
      <c r="J3404" t="s">
        <v>76781</v>
      </c>
      <c r="K3404" t="s">
        <v>76782</v>
      </c>
      <c r="L3404" t="s">
        <v>76783</v>
      </c>
      <c r="M3404" t="s">
        <v>76784</v>
      </c>
      <c r="N3404" t="s">
        <v>76785</v>
      </c>
      <c r="O3404">
        <f>-565.806226320783 -35.6350506900442 -648.48598020906</f>
        <v>-1249.9272572198872</v>
      </c>
      <c r="P3404">
        <f>-532.036392503212 -53.8400481287972 -350.949247084581</f>
        <v>-936.82568771659021</v>
      </c>
      <c r="Q3404" t="s">
        <v>76786</v>
      </c>
      <c r="R3404" t="s">
        <v>76787</v>
      </c>
      <c r="S3404" t="s">
        <v>76788</v>
      </c>
      <c r="T3404" t="s">
        <v>76789</v>
      </c>
      <c r="U3404" t="s">
        <v>76790</v>
      </c>
      <c r="V3404" t="s">
        <v>76791</v>
      </c>
      <c r="W3404" t="s">
        <v>76792</v>
      </c>
      <c r="X3404" t="s">
        <v>76793</v>
      </c>
      <c r="Y3404" t="s">
        <v>76794</v>
      </c>
    </row>
    <row r="3405" spans="1:25" x14ac:dyDescent="0.3">
      <c r="A3405">
        <v>170200</v>
      </c>
      <c r="B3405" t="s">
        <v>76795</v>
      </c>
      <c r="C3405" t="s">
        <v>76796</v>
      </c>
      <c r="D3405" t="s">
        <v>76797</v>
      </c>
      <c r="E3405" t="s">
        <v>76798</v>
      </c>
      <c r="F3405" t="s">
        <v>76799</v>
      </c>
      <c r="G3405" t="s">
        <v>76800</v>
      </c>
      <c r="H3405" t="s">
        <v>76801</v>
      </c>
      <c r="I3405" t="s">
        <v>76802</v>
      </c>
      <c r="J3405" t="s">
        <v>76803</v>
      </c>
      <c r="K3405" t="s">
        <v>76804</v>
      </c>
      <c r="L3405" t="s">
        <v>76805</v>
      </c>
      <c r="M3405" t="s">
        <v>76806</v>
      </c>
      <c r="N3405" t="s">
        <v>76807</v>
      </c>
      <c r="O3405">
        <f>-565.923018453817 -35.4881431741717 -648.625749509665</f>
        <v>-1250.0369111376535</v>
      </c>
      <c r="P3405">
        <f>-532.191823709902 -53.9348157094 -351.099360504517</f>
        <v>-937.22599992381902</v>
      </c>
      <c r="Q3405" t="s">
        <v>76808</v>
      </c>
      <c r="R3405" t="s">
        <v>76809</v>
      </c>
      <c r="S3405" t="s">
        <v>76810</v>
      </c>
      <c r="T3405" t="s">
        <v>76811</v>
      </c>
      <c r="U3405" t="s">
        <v>76812</v>
      </c>
      <c r="V3405" t="s">
        <v>76813</v>
      </c>
      <c r="W3405" t="s">
        <v>76814</v>
      </c>
      <c r="X3405" t="s">
        <v>76815</v>
      </c>
      <c r="Y3405" t="s">
        <v>76816</v>
      </c>
    </row>
    <row r="3406" spans="1:25" x14ac:dyDescent="0.3">
      <c r="A3406">
        <v>170250</v>
      </c>
      <c r="B3406" t="s">
        <v>76817</v>
      </c>
      <c r="C3406" t="s">
        <v>76818</v>
      </c>
      <c r="D3406" t="s">
        <v>76819</v>
      </c>
      <c r="E3406" t="s">
        <v>76820</v>
      </c>
      <c r="F3406" t="s">
        <v>76821</v>
      </c>
      <c r="G3406" t="s">
        <v>76822</v>
      </c>
      <c r="H3406" t="s">
        <v>76823</v>
      </c>
      <c r="I3406" t="s">
        <v>76824</v>
      </c>
      <c r="J3406" t="s">
        <v>76825</v>
      </c>
      <c r="K3406" t="s">
        <v>76826</v>
      </c>
      <c r="L3406" t="s">
        <v>76827</v>
      </c>
      <c r="M3406" t="s">
        <v>76828</v>
      </c>
      <c r="N3406" t="s">
        <v>76829</v>
      </c>
      <c r="O3406">
        <f>-565.811912169766 -34.982471222587 -648.911385862585</f>
        <v>-1249.7057692549379</v>
      </c>
      <c r="P3406">
        <f>-532.214446947112 -53.6815079765424 -351.385648277834</f>
        <v>-937.28160320148845</v>
      </c>
      <c r="Q3406" t="s">
        <v>76830</v>
      </c>
      <c r="R3406" t="s">
        <v>76831</v>
      </c>
      <c r="S3406" t="s">
        <v>76832</v>
      </c>
      <c r="T3406" t="s">
        <v>76833</v>
      </c>
      <c r="U3406" t="s">
        <v>76834</v>
      </c>
      <c r="V3406" t="s">
        <v>76835</v>
      </c>
      <c r="W3406" t="s">
        <v>76836</v>
      </c>
      <c r="X3406" t="s">
        <v>76837</v>
      </c>
      <c r="Y3406" t="s">
        <v>76838</v>
      </c>
    </row>
    <row r="3407" spans="1:25" x14ac:dyDescent="0.3">
      <c r="A3407">
        <v>170300</v>
      </c>
      <c r="B3407" t="s">
        <v>76839</v>
      </c>
      <c r="C3407" t="s">
        <v>76840</v>
      </c>
      <c r="D3407" t="s">
        <v>76841</v>
      </c>
      <c r="E3407" t="s">
        <v>76842</v>
      </c>
      <c r="F3407" t="s">
        <v>76843</v>
      </c>
      <c r="G3407" t="s">
        <v>76844</v>
      </c>
      <c r="H3407" t="s">
        <v>76845</v>
      </c>
      <c r="I3407" t="s">
        <v>76846</v>
      </c>
      <c r="J3407" t="s">
        <v>76847</v>
      </c>
      <c r="K3407" t="s">
        <v>76848</v>
      </c>
      <c r="L3407" t="s">
        <v>76849</v>
      </c>
      <c r="M3407" t="s">
        <v>76850</v>
      </c>
      <c r="N3407" t="s">
        <v>76851</v>
      </c>
      <c r="O3407">
        <f>-565.66148692439 -34.8049988031248 -649.041323028536</f>
        <v>-1249.507808756051</v>
      </c>
      <c r="P3407">
        <f>-532.301020684543 -53.493792060829 -351.488249555173</f>
        <v>-937.283062300545</v>
      </c>
      <c r="Q3407" t="s">
        <v>76852</v>
      </c>
      <c r="R3407" t="s">
        <v>76853</v>
      </c>
      <c r="S3407" t="s">
        <v>76854</v>
      </c>
      <c r="T3407" t="s">
        <v>76855</v>
      </c>
      <c r="U3407" t="s">
        <v>76856</v>
      </c>
      <c r="V3407" t="s">
        <v>76857</v>
      </c>
      <c r="W3407" t="s">
        <v>76858</v>
      </c>
      <c r="X3407" t="s">
        <v>76859</v>
      </c>
      <c r="Y3407" t="s">
        <v>76860</v>
      </c>
    </row>
    <row r="3408" spans="1:25" x14ac:dyDescent="0.3">
      <c r="A3408">
        <v>170350</v>
      </c>
      <c r="B3408" t="s">
        <v>76861</v>
      </c>
      <c r="C3408" t="s">
        <v>76862</v>
      </c>
      <c r="D3408" t="s">
        <v>76863</v>
      </c>
      <c r="E3408" t="s">
        <v>76864</v>
      </c>
      <c r="F3408" t="s">
        <v>76865</v>
      </c>
      <c r="G3408" t="s">
        <v>76866</v>
      </c>
      <c r="H3408" t="s">
        <v>76867</v>
      </c>
      <c r="I3408" t="s">
        <v>76868</v>
      </c>
      <c r="J3408" t="s">
        <v>76869</v>
      </c>
      <c r="K3408" t="s">
        <v>76870</v>
      </c>
      <c r="L3408" t="s">
        <v>76871</v>
      </c>
      <c r="M3408" t="s">
        <v>76872</v>
      </c>
      <c r="N3408" t="s">
        <v>76873</v>
      </c>
      <c r="O3408">
        <f>-565.371264521846 -34.506782755527 -649.211837222721</f>
        <v>-1249.0898845000938</v>
      </c>
      <c r="P3408">
        <f>-532.323672093118 -53.3876553594521 -351.63605557491</f>
        <v>-937.34738302748019</v>
      </c>
      <c r="Q3408" t="s">
        <v>76874</v>
      </c>
      <c r="R3408" t="s">
        <v>76875</v>
      </c>
      <c r="S3408" t="s">
        <v>76876</v>
      </c>
      <c r="T3408" t="s">
        <v>76877</v>
      </c>
      <c r="U3408" t="s">
        <v>76878</v>
      </c>
      <c r="V3408" t="s">
        <v>76879</v>
      </c>
      <c r="W3408" t="s">
        <v>76880</v>
      </c>
      <c r="X3408" t="s">
        <v>76881</v>
      </c>
      <c r="Y3408" t="s">
        <v>76882</v>
      </c>
    </row>
    <row r="3409" spans="1:25" x14ac:dyDescent="0.3">
      <c r="A3409">
        <v>170400</v>
      </c>
      <c r="B3409" t="s">
        <v>76883</v>
      </c>
      <c r="C3409" t="s">
        <v>76884</v>
      </c>
      <c r="D3409" t="s">
        <v>76885</v>
      </c>
      <c r="E3409" t="s">
        <v>76886</v>
      </c>
      <c r="F3409" t="s">
        <v>76887</v>
      </c>
      <c r="G3409" t="s">
        <v>76888</v>
      </c>
      <c r="H3409" t="s">
        <v>76889</v>
      </c>
      <c r="I3409" t="s">
        <v>76890</v>
      </c>
      <c r="J3409" t="s">
        <v>76891</v>
      </c>
      <c r="K3409" t="s">
        <v>76892</v>
      </c>
      <c r="L3409" t="s">
        <v>76893</v>
      </c>
      <c r="M3409" t="s">
        <v>76894</v>
      </c>
      <c r="N3409" t="s">
        <v>76895</v>
      </c>
      <c r="O3409">
        <f>-565.317366311972 -34.3113228003108 -649.26431010331</f>
        <v>-1248.8929992155927</v>
      </c>
      <c r="P3409">
        <f>-532.416574490484 -53.4664168766622 -351.689777911014</f>
        <v>-937.57276927816019</v>
      </c>
      <c r="Q3409" t="s">
        <v>76896</v>
      </c>
      <c r="R3409" t="s">
        <v>76897</v>
      </c>
      <c r="S3409" t="s">
        <v>76898</v>
      </c>
      <c r="T3409" t="s">
        <v>76899</v>
      </c>
      <c r="U3409" t="s">
        <v>76900</v>
      </c>
      <c r="V3409" t="s">
        <v>76901</v>
      </c>
      <c r="W3409" t="s">
        <v>76902</v>
      </c>
      <c r="X3409" t="s">
        <v>76903</v>
      </c>
      <c r="Y3409" t="s">
        <v>76904</v>
      </c>
    </row>
    <row r="3410" spans="1:25" x14ac:dyDescent="0.3">
      <c r="A3410">
        <v>170450</v>
      </c>
      <c r="B3410" t="s">
        <v>76905</v>
      </c>
      <c r="C3410" t="s">
        <v>76906</v>
      </c>
      <c r="D3410" t="s">
        <v>76907</v>
      </c>
      <c r="E3410" t="s">
        <v>76908</v>
      </c>
      <c r="F3410" t="s">
        <v>76909</v>
      </c>
      <c r="G3410" t="s">
        <v>76910</v>
      </c>
      <c r="H3410" t="s">
        <v>76911</v>
      </c>
      <c r="I3410" t="s">
        <v>76912</v>
      </c>
      <c r="J3410" t="s">
        <v>76913</v>
      </c>
      <c r="K3410" t="s">
        <v>76914</v>
      </c>
      <c r="L3410" t="s">
        <v>76915</v>
      </c>
      <c r="M3410" t="s">
        <v>76916</v>
      </c>
      <c r="N3410" t="s">
        <v>76917</v>
      </c>
      <c r="O3410">
        <f>-565.323550080149 -33.8675992346459 -649.48727715304</f>
        <v>-1248.6784264678349</v>
      </c>
      <c r="P3410">
        <f>-532.926383664364 -53.9730946375566 -351.920207204416</f>
        <v>-938.81968550633667</v>
      </c>
      <c r="Q3410" t="s">
        <v>76918</v>
      </c>
      <c r="R3410" t="s">
        <v>76919</v>
      </c>
      <c r="S3410" t="s">
        <v>76920</v>
      </c>
      <c r="T3410" t="s">
        <v>76921</v>
      </c>
      <c r="U3410" t="s">
        <v>76922</v>
      </c>
      <c r="V3410" t="s">
        <v>76923</v>
      </c>
      <c r="W3410" t="s">
        <v>76924</v>
      </c>
      <c r="X3410" t="s">
        <v>76925</v>
      </c>
      <c r="Y3410" t="s">
        <v>76926</v>
      </c>
    </row>
    <row r="3411" spans="1:25" x14ac:dyDescent="0.3">
      <c r="A3411">
        <v>170500</v>
      </c>
      <c r="B3411" t="s">
        <v>76927</v>
      </c>
      <c r="C3411" t="s">
        <v>76928</v>
      </c>
      <c r="D3411" t="s">
        <v>76929</v>
      </c>
      <c r="E3411" t="s">
        <v>76930</v>
      </c>
      <c r="F3411" t="s">
        <v>76931</v>
      </c>
      <c r="G3411" t="s">
        <v>76932</v>
      </c>
      <c r="H3411" t="s">
        <v>76933</v>
      </c>
      <c r="I3411" t="s">
        <v>76934</v>
      </c>
      <c r="J3411" t="s">
        <v>76935</v>
      </c>
      <c r="K3411" t="s">
        <v>76936</v>
      </c>
      <c r="L3411" t="s">
        <v>76937</v>
      </c>
      <c r="M3411" t="s">
        <v>76938</v>
      </c>
      <c r="N3411" t="s">
        <v>76939</v>
      </c>
      <c r="O3411">
        <f>-565.380339219909 -33.5939163205808 -649.645800082891</f>
        <v>-1248.6200556233807</v>
      </c>
      <c r="P3411">
        <f>-533.362867854679 -54.4041326589165 -352.086012832678</f>
        <v>-939.85301334627366</v>
      </c>
      <c r="Q3411" t="s">
        <v>76940</v>
      </c>
      <c r="R3411" t="s">
        <v>76941</v>
      </c>
      <c r="S3411" t="s">
        <v>76942</v>
      </c>
      <c r="T3411" t="s">
        <v>76943</v>
      </c>
      <c r="U3411" t="s">
        <v>76944</v>
      </c>
      <c r="V3411" t="s">
        <v>76945</v>
      </c>
      <c r="W3411" t="s">
        <v>76946</v>
      </c>
      <c r="X3411" t="s">
        <v>76947</v>
      </c>
      <c r="Y3411" t="s">
        <v>76948</v>
      </c>
    </row>
    <row r="3412" spans="1:25" x14ac:dyDescent="0.3">
      <c r="A3412">
        <v>170550</v>
      </c>
      <c r="B3412" t="s">
        <v>76949</v>
      </c>
      <c r="C3412" t="s">
        <v>76950</v>
      </c>
      <c r="D3412" t="s">
        <v>76951</v>
      </c>
      <c r="E3412" t="s">
        <v>76952</v>
      </c>
      <c r="F3412" t="s">
        <v>76953</v>
      </c>
      <c r="G3412" t="s">
        <v>76954</v>
      </c>
      <c r="H3412" t="s">
        <v>76955</v>
      </c>
      <c r="I3412" t="s">
        <v>76956</v>
      </c>
      <c r="J3412" t="s">
        <v>76957</v>
      </c>
      <c r="K3412" t="s">
        <v>76958</v>
      </c>
      <c r="L3412" t="s">
        <v>76959</v>
      </c>
      <c r="M3412" t="s">
        <v>76960</v>
      </c>
      <c r="N3412" t="s">
        <v>76961</v>
      </c>
      <c r="O3412">
        <f>-565.475418091888 -32.9356931486846 -650.002608615565</f>
        <v>-1248.4137198561375</v>
      </c>
      <c r="P3412">
        <f>-534.549535912567 -55.0211028648275 -352.419244002068</f>
        <v>-941.9898827794625</v>
      </c>
      <c r="Q3412" t="s">
        <v>76962</v>
      </c>
      <c r="R3412" t="s">
        <v>76963</v>
      </c>
      <c r="S3412" t="s">
        <v>76964</v>
      </c>
      <c r="T3412" t="s">
        <v>76965</v>
      </c>
      <c r="U3412" t="s">
        <v>76966</v>
      </c>
      <c r="V3412" t="s">
        <v>76967</v>
      </c>
      <c r="W3412" t="s">
        <v>76968</v>
      </c>
      <c r="X3412" t="s">
        <v>76969</v>
      </c>
      <c r="Y3412" t="s">
        <v>76970</v>
      </c>
    </row>
    <row r="3413" spans="1:25" x14ac:dyDescent="0.3">
      <c r="A3413">
        <v>170600</v>
      </c>
      <c r="B3413" t="s">
        <v>76971</v>
      </c>
      <c r="C3413" t="s">
        <v>76972</v>
      </c>
      <c r="D3413" t="s">
        <v>76973</v>
      </c>
      <c r="E3413" t="s">
        <v>76974</v>
      </c>
      <c r="F3413" t="s">
        <v>76975</v>
      </c>
      <c r="G3413" t="s">
        <v>76976</v>
      </c>
      <c r="H3413" t="s">
        <v>76977</v>
      </c>
      <c r="I3413" t="s">
        <v>76978</v>
      </c>
      <c r="J3413" t="s">
        <v>76979</v>
      </c>
      <c r="K3413" t="s">
        <v>76980</v>
      </c>
      <c r="L3413" t="s">
        <v>76981</v>
      </c>
      <c r="M3413" t="s">
        <v>76982</v>
      </c>
      <c r="N3413" t="s">
        <v>76983</v>
      </c>
      <c r="O3413">
        <f>-565.49496733581 -32.602689228301 -650.183307760651</f>
        <v>-1248.280964324762</v>
      </c>
      <c r="P3413">
        <f>-535.111856275813 -55.1058445866572 -352.575299988663</f>
        <v>-942.79300085113323</v>
      </c>
      <c r="Q3413" t="s">
        <v>76984</v>
      </c>
      <c r="R3413" t="s">
        <v>76985</v>
      </c>
      <c r="S3413" t="s">
        <v>76986</v>
      </c>
      <c r="T3413" t="s">
        <v>76987</v>
      </c>
      <c r="U3413" t="s">
        <v>76988</v>
      </c>
      <c r="V3413" t="s">
        <v>76989</v>
      </c>
      <c r="W3413" t="s">
        <v>76990</v>
      </c>
      <c r="X3413" t="s">
        <v>76991</v>
      </c>
      <c r="Y3413" t="s">
        <v>76992</v>
      </c>
    </row>
    <row r="3414" spans="1:25" x14ac:dyDescent="0.3">
      <c r="A3414">
        <v>170650</v>
      </c>
      <c r="B3414" t="s">
        <v>76993</v>
      </c>
      <c r="C3414" t="s">
        <v>76994</v>
      </c>
      <c r="D3414" t="s">
        <v>76995</v>
      </c>
      <c r="E3414" t="s">
        <v>76996</v>
      </c>
      <c r="F3414" t="s">
        <v>76997</v>
      </c>
      <c r="G3414" t="s">
        <v>76998</v>
      </c>
      <c r="H3414" t="s">
        <v>76999</v>
      </c>
      <c r="I3414" t="s">
        <v>77000</v>
      </c>
      <c r="J3414" t="s">
        <v>77001</v>
      </c>
      <c r="K3414" t="s">
        <v>77002</v>
      </c>
      <c r="L3414" t="s">
        <v>77003</v>
      </c>
      <c r="M3414" t="s">
        <v>77004</v>
      </c>
      <c r="N3414" t="s">
        <v>77005</v>
      </c>
      <c r="O3414">
        <f>-565.549526735215 -31.870709467823 -650.557750082009</f>
        <v>-1247.9779862850469</v>
      </c>
      <c r="P3414">
        <f>-536.080177298333 -55.0681250420373 -352.911372369531</f>
        <v>-944.05967470990129</v>
      </c>
      <c r="Q3414" t="s">
        <v>77006</v>
      </c>
      <c r="R3414" t="s">
        <v>77007</v>
      </c>
      <c r="S3414" t="s">
        <v>77008</v>
      </c>
      <c r="T3414" t="s">
        <v>77009</v>
      </c>
      <c r="U3414" t="s">
        <v>77010</v>
      </c>
      <c r="V3414" t="s">
        <v>77011</v>
      </c>
      <c r="W3414" t="s">
        <v>77012</v>
      </c>
      <c r="X3414" t="s">
        <v>77013</v>
      </c>
      <c r="Y3414" t="s">
        <v>77014</v>
      </c>
    </row>
    <row r="3415" spans="1:25" x14ac:dyDescent="0.3">
      <c r="A3415">
        <v>170700</v>
      </c>
      <c r="B3415" t="s">
        <v>77015</v>
      </c>
      <c r="C3415" t="s">
        <v>77016</v>
      </c>
      <c r="D3415" t="s">
        <v>77017</v>
      </c>
      <c r="E3415" t="s">
        <v>77018</v>
      </c>
      <c r="F3415" t="s">
        <v>77019</v>
      </c>
      <c r="G3415" t="s">
        <v>77020</v>
      </c>
      <c r="H3415" t="s">
        <v>77021</v>
      </c>
      <c r="I3415" t="s">
        <v>77022</v>
      </c>
      <c r="J3415" t="s">
        <v>77023</v>
      </c>
      <c r="K3415" t="s">
        <v>77024</v>
      </c>
      <c r="L3415" t="s">
        <v>77025</v>
      </c>
      <c r="M3415" t="s">
        <v>77026</v>
      </c>
      <c r="N3415" t="s">
        <v>77027</v>
      </c>
      <c r="O3415">
        <f>-565.541452541086 -31.5505177982354 -650.720896690479</f>
        <v>-1247.8128670298004</v>
      </c>
      <c r="P3415">
        <f>-536.432969523396 -54.8773129754197 -353.048976476513</f>
        <v>-944.35925897532866</v>
      </c>
      <c r="Q3415" t="s">
        <v>77028</v>
      </c>
      <c r="R3415" t="s">
        <v>77029</v>
      </c>
      <c r="S3415" t="s">
        <v>77030</v>
      </c>
      <c r="T3415" t="s">
        <v>77031</v>
      </c>
      <c r="U3415" t="s">
        <v>77032</v>
      </c>
      <c r="V3415" t="s">
        <v>77033</v>
      </c>
      <c r="W3415" t="s">
        <v>77034</v>
      </c>
      <c r="X3415" t="s">
        <v>77035</v>
      </c>
      <c r="Y3415" t="s">
        <v>77036</v>
      </c>
    </row>
    <row r="3416" spans="1:25" x14ac:dyDescent="0.3">
      <c r="A3416">
        <v>170750</v>
      </c>
      <c r="B3416" t="s">
        <v>77037</v>
      </c>
      <c r="C3416" t="s">
        <v>77038</v>
      </c>
      <c r="D3416" t="s">
        <v>77039</v>
      </c>
      <c r="E3416" t="s">
        <v>77040</v>
      </c>
      <c r="F3416" t="s">
        <v>77041</v>
      </c>
      <c r="G3416" t="s">
        <v>77042</v>
      </c>
      <c r="H3416" t="s">
        <v>77043</v>
      </c>
      <c r="I3416" t="s">
        <v>77044</v>
      </c>
      <c r="J3416" t="s">
        <v>77045</v>
      </c>
      <c r="K3416" t="s">
        <v>77046</v>
      </c>
      <c r="L3416" t="s">
        <v>77047</v>
      </c>
      <c r="M3416" t="s">
        <v>77048</v>
      </c>
      <c r="N3416" t="s">
        <v>77049</v>
      </c>
      <c r="O3416">
        <f>-565.671531371781 -30.8745130795169 -651.038551440749</f>
        <v>-1247.5845958920468</v>
      </c>
      <c r="P3416">
        <f>-536.8781415183 -54.5457819242795 -353.363095278753</f>
        <v>-944.78701872133252</v>
      </c>
      <c r="Q3416" t="s">
        <v>77050</v>
      </c>
      <c r="R3416" t="s">
        <v>77051</v>
      </c>
      <c r="S3416" t="s">
        <v>77052</v>
      </c>
      <c r="T3416" t="s">
        <v>77053</v>
      </c>
      <c r="U3416" t="s">
        <v>77054</v>
      </c>
      <c r="V3416" t="s">
        <v>77055</v>
      </c>
      <c r="W3416" t="s">
        <v>77056</v>
      </c>
      <c r="X3416" t="s">
        <v>77057</v>
      </c>
      <c r="Y3416" t="s">
        <v>77058</v>
      </c>
    </row>
    <row r="3417" spans="1:25" x14ac:dyDescent="0.3">
      <c r="A3417">
        <v>170800</v>
      </c>
      <c r="B3417" t="s">
        <v>77059</v>
      </c>
      <c r="C3417" t="s">
        <v>77060</v>
      </c>
      <c r="D3417" t="s">
        <v>77061</v>
      </c>
      <c r="E3417" t="s">
        <v>77062</v>
      </c>
      <c r="F3417" t="s">
        <v>77063</v>
      </c>
      <c r="G3417" t="s">
        <v>77064</v>
      </c>
      <c r="H3417" t="s">
        <v>77065</v>
      </c>
      <c r="I3417" t="s">
        <v>77066</v>
      </c>
      <c r="J3417" t="s">
        <v>77067</v>
      </c>
      <c r="K3417" t="s">
        <v>77068</v>
      </c>
      <c r="L3417" t="s">
        <v>77069</v>
      </c>
      <c r="M3417" t="s">
        <v>77070</v>
      </c>
      <c r="N3417" t="s">
        <v>77071</v>
      </c>
      <c r="O3417">
        <f>-565.605869209659 -30.4686136260373 -651.206046994057</f>
        <v>-1247.2805298297533</v>
      </c>
      <c r="P3417">
        <f>-536.833802084363 -54.2051231136202 -353.533873428304</f>
        <v>-944.57279862628718</v>
      </c>
      <c r="Q3417" t="s">
        <v>77072</v>
      </c>
      <c r="R3417" t="s">
        <v>77073</v>
      </c>
      <c r="S3417" t="s">
        <v>77074</v>
      </c>
      <c r="T3417" t="s">
        <v>77075</v>
      </c>
      <c r="U3417" t="s">
        <v>77076</v>
      </c>
      <c r="V3417" t="s">
        <v>77077</v>
      </c>
      <c r="W3417" t="s">
        <v>77078</v>
      </c>
      <c r="X3417" t="s">
        <v>77079</v>
      </c>
      <c r="Y3417" t="s">
        <v>77080</v>
      </c>
    </row>
    <row r="3418" spans="1:25" x14ac:dyDescent="0.3">
      <c r="A3418">
        <v>170850</v>
      </c>
      <c r="B3418" t="s">
        <v>77081</v>
      </c>
      <c r="C3418" t="s">
        <v>77082</v>
      </c>
      <c r="D3418" t="s">
        <v>77083</v>
      </c>
      <c r="E3418" t="s">
        <v>77084</v>
      </c>
      <c r="F3418" t="s">
        <v>77085</v>
      </c>
      <c r="G3418" t="s">
        <v>77086</v>
      </c>
      <c r="H3418" t="s">
        <v>77087</v>
      </c>
      <c r="I3418" t="s">
        <v>77088</v>
      </c>
      <c r="J3418" t="s">
        <v>77089</v>
      </c>
      <c r="K3418" t="s">
        <v>77090</v>
      </c>
      <c r="L3418" t="s">
        <v>77091</v>
      </c>
      <c r="M3418" t="s">
        <v>77092</v>
      </c>
      <c r="N3418" t="s">
        <v>77093</v>
      </c>
      <c r="O3418">
        <f>-565.536961777483 -29.6453977189622 -651.570536371788</f>
        <v>-1246.7528958682333</v>
      </c>
      <c r="P3418">
        <f>-536.782246168 -53.8795935854325 -353.936678602447</f>
        <v>-944.59851835587961</v>
      </c>
      <c r="Q3418" t="s">
        <v>77094</v>
      </c>
      <c r="R3418" t="s">
        <v>77095</v>
      </c>
      <c r="S3418" t="s">
        <v>77096</v>
      </c>
      <c r="T3418" t="s">
        <v>77097</v>
      </c>
      <c r="U3418" t="s">
        <v>77098</v>
      </c>
      <c r="V3418" t="s">
        <v>77099</v>
      </c>
      <c r="W3418" t="s">
        <v>77100</v>
      </c>
      <c r="X3418" t="s">
        <v>77101</v>
      </c>
      <c r="Y3418" t="s">
        <v>77102</v>
      </c>
    </row>
    <row r="3419" spans="1:25" x14ac:dyDescent="0.3">
      <c r="A3419">
        <v>170900</v>
      </c>
      <c r="B3419" t="s">
        <v>77103</v>
      </c>
      <c r="C3419" t="s">
        <v>77104</v>
      </c>
      <c r="D3419" t="s">
        <v>77105</v>
      </c>
      <c r="E3419" t="s">
        <v>77106</v>
      </c>
      <c r="F3419" t="s">
        <v>77107</v>
      </c>
      <c r="G3419" t="s">
        <v>77108</v>
      </c>
      <c r="H3419" t="s">
        <v>77109</v>
      </c>
      <c r="I3419" t="s">
        <v>77110</v>
      </c>
      <c r="J3419" t="s">
        <v>77111</v>
      </c>
      <c r="K3419" t="s">
        <v>77112</v>
      </c>
      <c r="L3419" t="s">
        <v>77113</v>
      </c>
      <c r="M3419" t="s">
        <v>77114</v>
      </c>
      <c r="N3419" t="s">
        <v>77115</v>
      </c>
      <c r="O3419">
        <f>-565.498447216742 -29.3680304746053 -651.707432254194</f>
        <v>-1246.5739099455413</v>
      </c>
      <c r="P3419">
        <f>-536.811317371576 -53.8336210109921 -354.085968269628</f>
        <v>-944.73090665219615</v>
      </c>
      <c r="Q3419" t="s">
        <v>77116</v>
      </c>
      <c r="R3419" t="s">
        <v>77117</v>
      </c>
      <c r="S3419" t="s">
        <v>77118</v>
      </c>
      <c r="T3419" t="s">
        <v>77119</v>
      </c>
      <c r="U3419" t="s">
        <v>77120</v>
      </c>
      <c r="V3419" t="s">
        <v>77121</v>
      </c>
      <c r="W3419" t="s">
        <v>77122</v>
      </c>
      <c r="X3419" t="s">
        <v>77123</v>
      </c>
      <c r="Y3419" t="s">
        <v>77124</v>
      </c>
    </row>
    <row r="3420" spans="1:25" x14ac:dyDescent="0.3">
      <c r="A3420">
        <v>170950</v>
      </c>
      <c r="B3420" t="s">
        <v>77125</v>
      </c>
      <c r="C3420" t="s">
        <v>77126</v>
      </c>
      <c r="D3420" t="s">
        <v>77127</v>
      </c>
      <c r="E3420" t="s">
        <v>77128</v>
      </c>
      <c r="F3420" t="s">
        <v>77129</v>
      </c>
      <c r="G3420" t="s">
        <v>77130</v>
      </c>
      <c r="H3420" t="s">
        <v>77131</v>
      </c>
      <c r="I3420" t="s">
        <v>77132</v>
      </c>
      <c r="J3420" t="s">
        <v>77133</v>
      </c>
      <c r="K3420" t="s">
        <v>77134</v>
      </c>
      <c r="L3420" t="s">
        <v>77135</v>
      </c>
      <c r="M3420" t="s">
        <v>77136</v>
      </c>
      <c r="N3420" t="s">
        <v>77137</v>
      </c>
      <c r="O3420">
        <f>-565.281562078781 -28.9743405962888 -651.890665792386</f>
        <v>-1246.1465684674558</v>
      </c>
      <c r="P3420">
        <f>-536.662218752884 -54.0012900038566 -354.309332502803</f>
        <v>-944.97284125954366</v>
      </c>
      <c r="Q3420" t="s">
        <v>77138</v>
      </c>
      <c r="R3420" t="s">
        <v>77139</v>
      </c>
      <c r="S3420" t="s">
        <v>77140</v>
      </c>
      <c r="T3420" t="s">
        <v>77141</v>
      </c>
      <c r="U3420" t="s">
        <v>77142</v>
      </c>
      <c r="V3420" t="s">
        <v>77143</v>
      </c>
      <c r="W3420" t="s">
        <v>77144</v>
      </c>
      <c r="X3420" t="s">
        <v>77145</v>
      </c>
      <c r="Y3420" t="s">
        <v>77146</v>
      </c>
    </row>
    <row r="3421" spans="1:25" x14ac:dyDescent="0.3">
      <c r="A3421">
        <v>171000</v>
      </c>
      <c r="B3421" t="s">
        <v>77147</v>
      </c>
      <c r="C3421" t="s">
        <v>77148</v>
      </c>
      <c r="D3421" t="s">
        <v>77149</v>
      </c>
      <c r="E3421" t="s">
        <v>77150</v>
      </c>
      <c r="F3421" t="s">
        <v>77151</v>
      </c>
      <c r="G3421" t="s">
        <v>77152</v>
      </c>
      <c r="H3421" t="s">
        <v>77153</v>
      </c>
      <c r="I3421" t="s">
        <v>77154</v>
      </c>
      <c r="J3421" t="s">
        <v>77155</v>
      </c>
      <c r="K3421" t="s">
        <v>77156</v>
      </c>
      <c r="L3421" t="s">
        <v>77157</v>
      </c>
      <c r="M3421" t="s">
        <v>77158</v>
      </c>
      <c r="N3421" t="s">
        <v>77159</v>
      </c>
      <c r="O3421">
        <f>-565.216013903713 -28.689732848987 -651.995327596546</f>
        <v>-1245.9010743492458</v>
      </c>
      <c r="P3421">
        <f>-536.667268171815 -53.7309631642418 -354.408490838079</f>
        <v>-944.80672217413576</v>
      </c>
      <c r="Q3421" t="s">
        <v>77160</v>
      </c>
      <c r="R3421" t="s">
        <v>77161</v>
      </c>
      <c r="S3421" t="s">
        <v>77162</v>
      </c>
      <c r="T3421" t="s">
        <v>77163</v>
      </c>
      <c r="U3421" t="s">
        <v>77164</v>
      </c>
      <c r="V3421" t="s">
        <v>77165</v>
      </c>
      <c r="W3421" t="s">
        <v>77166</v>
      </c>
      <c r="X3421" t="s">
        <v>77167</v>
      </c>
      <c r="Y3421" t="s">
        <v>77168</v>
      </c>
    </row>
    <row r="3422" spans="1:25" x14ac:dyDescent="0.3">
      <c r="A3422">
        <v>171050</v>
      </c>
      <c r="B3422" t="s">
        <v>77169</v>
      </c>
      <c r="C3422" t="s">
        <v>77170</v>
      </c>
      <c r="D3422" t="s">
        <v>77171</v>
      </c>
      <c r="E3422" t="s">
        <v>77172</v>
      </c>
      <c r="F3422" t="s">
        <v>77173</v>
      </c>
      <c r="G3422" t="s">
        <v>77174</v>
      </c>
      <c r="H3422" t="s">
        <v>77175</v>
      </c>
      <c r="I3422" t="s">
        <v>77176</v>
      </c>
      <c r="J3422" t="s">
        <v>77177</v>
      </c>
      <c r="K3422" t="s">
        <v>77178</v>
      </c>
      <c r="L3422" t="s">
        <v>77179</v>
      </c>
      <c r="M3422" t="s">
        <v>77180</v>
      </c>
      <c r="N3422" t="s">
        <v>77181</v>
      </c>
      <c r="O3422">
        <f>-564.968438146483 -28.1640318697102 -652.210224803008</f>
        <v>-1245.3426948192014</v>
      </c>
      <c r="P3422">
        <f>-536.697255909698 -53.6622925721592 -354.635765442761</f>
        <v>-944.99531392461824</v>
      </c>
      <c r="Q3422" t="s">
        <v>77182</v>
      </c>
      <c r="R3422" t="s">
        <v>77183</v>
      </c>
      <c r="S3422" t="s">
        <v>77184</v>
      </c>
      <c r="T3422" t="s">
        <v>77185</v>
      </c>
      <c r="U3422" t="s">
        <v>77186</v>
      </c>
      <c r="V3422" t="s">
        <v>77187</v>
      </c>
      <c r="W3422" t="s">
        <v>77188</v>
      </c>
      <c r="X3422" t="s">
        <v>77189</v>
      </c>
      <c r="Y3422" t="s">
        <v>77190</v>
      </c>
    </row>
    <row r="3423" spans="1:25" x14ac:dyDescent="0.3">
      <c r="A3423">
        <v>171100</v>
      </c>
      <c r="B3423" t="s">
        <v>77191</v>
      </c>
      <c r="C3423" t="s">
        <v>77192</v>
      </c>
      <c r="D3423" t="s">
        <v>77193</v>
      </c>
      <c r="E3423" t="s">
        <v>77194</v>
      </c>
      <c r="F3423" t="s">
        <v>77195</v>
      </c>
      <c r="G3423" t="s">
        <v>77196</v>
      </c>
      <c r="H3423" t="s">
        <v>77197</v>
      </c>
      <c r="I3423" t="s">
        <v>77198</v>
      </c>
      <c r="J3423" t="s">
        <v>77199</v>
      </c>
      <c r="K3423" t="s">
        <v>77200</v>
      </c>
      <c r="L3423" t="s">
        <v>77201</v>
      </c>
      <c r="M3423" t="s">
        <v>77202</v>
      </c>
      <c r="N3423" t="s">
        <v>77203</v>
      </c>
      <c r="O3423">
        <f>-564.819856299058 -27.940186088138 -652.303109110606</f>
        <v>-1245.063151497802</v>
      </c>
      <c r="P3423">
        <f>-536.716083408096 -53.5266880588902 -354.720401526444</f>
        <v>-944.96317299343013</v>
      </c>
      <c r="Q3423" t="s">
        <v>77204</v>
      </c>
      <c r="R3423" t="s">
        <v>77205</v>
      </c>
      <c r="S3423" t="s">
        <v>77206</v>
      </c>
      <c r="T3423" t="s">
        <v>77207</v>
      </c>
      <c r="U3423" t="s">
        <v>77208</v>
      </c>
      <c r="V3423" t="s">
        <v>77209</v>
      </c>
      <c r="W3423" t="s">
        <v>77210</v>
      </c>
      <c r="X3423" t="s">
        <v>77211</v>
      </c>
      <c r="Y3423" t="s">
        <v>77212</v>
      </c>
    </row>
    <row r="3424" spans="1:25" x14ac:dyDescent="0.3">
      <c r="A3424">
        <v>171150</v>
      </c>
      <c r="B3424" t="s">
        <v>77213</v>
      </c>
      <c r="C3424" t="s">
        <v>77214</v>
      </c>
      <c r="D3424" t="s">
        <v>77215</v>
      </c>
      <c r="E3424" t="s">
        <v>77216</v>
      </c>
      <c r="F3424" t="s">
        <v>77217</v>
      </c>
      <c r="G3424" t="s">
        <v>77218</v>
      </c>
      <c r="H3424" t="s">
        <v>77219</v>
      </c>
      <c r="I3424" t="s">
        <v>77220</v>
      </c>
      <c r="J3424" t="s">
        <v>77221</v>
      </c>
      <c r="K3424" t="s">
        <v>77222</v>
      </c>
      <c r="L3424" t="s">
        <v>77223</v>
      </c>
      <c r="M3424" t="s">
        <v>77224</v>
      </c>
      <c r="N3424" t="s">
        <v>77225</v>
      </c>
      <c r="O3424">
        <f>-564.521269330437 -27.6102663115857 -652.481042961729</f>
        <v>-1244.6125786037519</v>
      </c>
      <c r="P3424">
        <f>-536.618613982521 -53.6615331059525 -354.91967077358</f>
        <v>-945.19981786205335</v>
      </c>
      <c r="Q3424" t="s">
        <v>77226</v>
      </c>
      <c r="R3424" t="s">
        <v>77227</v>
      </c>
      <c r="S3424" t="s">
        <v>77228</v>
      </c>
      <c r="T3424" t="s">
        <v>77229</v>
      </c>
      <c r="U3424" t="s">
        <v>77230</v>
      </c>
      <c r="V3424" t="s">
        <v>77231</v>
      </c>
      <c r="W3424" t="s">
        <v>77232</v>
      </c>
      <c r="X3424" t="s">
        <v>77233</v>
      </c>
      <c r="Y3424" t="s">
        <v>77234</v>
      </c>
    </row>
    <row r="3425" spans="1:25" x14ac:dyDescent="0.3">
      <c r="A3425">
        <v>171200</v>
      </c>
      <c r="B3425" t="s">
        <v>77235</v>
      </c>
      <c r="C3425" t="s">
        <v>77236</v>
      </c>
      <c r="D3425" t="s">
        <v>77237</v>
      </c>
      <c r="E3425" t="s">
        <v>77238</v>
      </c>
      <c r="F3425" t="s">
        <v>77239</v>
      </c>
      <c r="G3425" t="s">
        <v>77240</v>
      </c>
      <c r="H3425" t="s">
        <v>77241</v>
      </c>
      <c r="I3425" t="s">
        <v>77242</v>
      </c>
      <c r="J3425" t="s">
        <v>77243</v>
      </c>
      <c r="K3425" t="s">
        <v>77244</v>
      </c>
      <c r="L3425" t="s">
        <v>77245</v>
      </c>
      <c r="M3425" t="s">
        <v>77246</v>
      </c>
      <c r="N3425" t="s">
        <v>77247</v>
      </c>
      <c r="O3425">
        <f>-564.352139482713 -27.4849780848924 -652.567840738201</f>
        <v>-1244.4049583058063</v>
      </c>
      <c r="P3425">
        <f>-536.505332074861 -53.7161097244793 -355.016987186653</f>
        <v>-945.23842898599332</v>
      </c>
      <c r="Q3425" t="s">
        <v>77248</v>
      </c>
      <c r="R3425" t="s">
        <v>77249</v>
      </c>
      <c r="S3425" t="s">
        <v>77250</v>
      </c>
      <c r="T3425" t="s">
        <v>77251</v>
      </c>
      <c r="U3425" t="s">
        <v>77252</v>
      </c>
      <c r="V3425" t="s">
        <v>77253</v>
      </c>
      <c r="W3425" t="s">
        <v>77254</v>
      </c>
      <c r="X3425" t="s">
        <v>77255</v>
      </c>
      <c r="Y3425" t="s">
        <v>77256</v>
      </c>
    </row>
    <row r="3426" spans="1:25" x14ac:dyDescent="0.3">
      <c r="A3426">
        <v>171250</v>
      </c>
      <c r="B3426" t="s">
        <v>77257</v>
      </c>
      <c r="C3426" t="s">
        <v>77258</v>
      </c>
      <c r="D3426" t="s">
        <v>77259</v>
      </c>
      <c r="E3426" t="s">
        <v>77260</v>
      </c>
      <c r="F3426" t="s">
        <v>77261</v>
      </c>
      <c r="G3426" t="s">
        <v>77262</v>
      </c>
      <c r="H3426" t="s">
        <v>77263</v>
      </c>
      <c r="I3426" t="s">
        <v>77264</v>
      </c>
      <c r="J3426" t="s">
        <v>77265</v>
      </c>
      <c r="K3426" t="s">
        <v>77266</v>
      </c>
      <c r="L3426" t="s">
        <v>77267</v>
      </c>
      <c r="M3426" t="s">
        <v>77268</v>
      </c>
      <c r="N3426" t="s">
        <v>77269</v>
      </c>
      <c r="O3426">
        <f>-564.102178311179 -27.2590511368842 -652.684111644265</f>
        <v>-1244.0453410923283</v>
      </c>
      <c r="P3426">
        <f>-536.327875878591 -53.724155156551 -355.1471275967</f>
        <v>-945.19915863184201</v>
      </c>
      <c r="Q3426" t="s">
        <v>77270</v>
      </c>
      <c r="R3426" t="s">
        <v>77271</v>
      </c>
      <c r="S3426" t="s">
        <v>77272</v>
      </c>
      <c r="T3426" t="s">
        <v>77273</v>
      </c>
      <c r="U3426" t="s">
        <v>77274</v>
      </c>
      <c r="V3426" t="s">
        <v>77275</v>
      </c>
      <c r="W3426" t="s">
        <v>77276</v>
      </c>
      <c r="X3426" t="s">
        <v>77277</v>
      </c>
      <c r="Y3426" t="s">
        <v>77278</v>
      </c>
    </row>
    <row r="3427" spans="1:25" x14ac:dyDescent="0.3">
      <c r="A3427">
        <v>171300</v>
      </c>
      <c r="B3427" t="s">
        <v>77279</v>
      </c>
      <c r="C3427" t="s">
        <v>77280</v>
      </c>
      <c r="D3427" t="s">
        <v>77281</v>
      </c>
      <c r="E3427" t="s">
        <v>77282</v>
      </c>
      <c r="F3427" t="s">
        <v>77283</v>
      </c>
      <c r="G3427" t="s">
        <v>77284</v>
      </c>
      <c r="H3427" t="s">
        <v>77285</v>
      </c>
      <c r="I3427" t="s">
        <v>77286</v>
      </c>
      <c r="J3427" t="s">
        <v>77287</v>
      </c>
      <c r="K3427" t="s">
        <v>77288</v>
      </c>
      <c r="L3427" t="s">
        <v>77289</v>
      </c>
      <c r="M3427" t="s">
        <v>77290</v>
      </c>
      <c r="N3427" t="s">
        <v>77291</v>
      </c>
      <c r="O3427">
        <f>-563.868924019597 -27.1521006146995 -652.751931626872</f>
        <v>-1243.7729562611685</v>
      </c>
      <c r="P3427">
        <f>-536.190354700389 -53.7174280238266 -355.215020448522</f>
        <v>-945.12280317273758</v>
      </c>
      <c r="Q3427" t="s">
        <v>77292</v>
      </c>
      <c r="R3427" t="s">
        <v>77293</v>
      </c>
      <c r="S3427" t="s">
        <v>77294</v>
      </c>
      <c r="T3427" t="s">
        <v>77295</v>
      </c>
      <c r="U3427" t="s">
        <v>77296</v>
      </c>
      <c r="V3427" t="s">
        <v>77297</v>
      </c>
      <c r="W3427" t="s">
        <v>77298</v>
      </c>
      <c r="X3427" t="s">
        <v>77299</v>
      </c>
      <c r="Y3427" t="s">
        <v>77300</v>
      </c>
    </row>
    <row r="3428" spans="1:25" x14ac:dyDescent="0.3">
      <c r="A3428">
        <v>171350</v>
      </c>
      <c r="B3428" t="s">
        <v>77301</v>
      </c>
      <c r="C3428" t="s">
        <v>77302</v>
      </c>
      <c r="D3428" t="s">
        <v>77303</v>
      </c>
      <c r="E3428" t="s">
        <v>77304</v>
      </c>
      <c r="F3428" t="s">
        <v>77305</v>
      </c>
      <c r="G3428" t="s">
        <v>77306</v>
      </c>
      <c r="H3428" t="s">
        <v>77307</v>
      </c>
      <c r="I3428" t="s">
        <v>77308</v>
      </c>
      <c r="J3428" t="s">
        <v>77309</v>
      </c>
      <c r="K3428" t="s">
        <v>77310</v>
      </c>
      <c r="L3428" t="s">
        <v>77311</v>
      </c>
      <c r="M3428" t="s">
        <v>77312</v>
      </c>
      <c r="N3428" t="s">
        <v>77313</v>
      </c>
      <c r="O3428">
        <f>-563.523395181552 -26.9648242223564 -652.906519619415</f>
        <v>-1243.3947390233234</v>
      </c>
      <c r="P3428">
        <f>-536.039408646407 -53.9769755840873 -355.391854516334</f>
        <v>-945.40823874682826</v>
      </c>
      <c r="Q3428" t="s">
        <v>77314</v>
      </c>
      <c r="R3428" t="s">
        <v>77315</v>
      </c>
      <c r="S3428" t="s">
        <v>77316</v>
      </c>
      <c r="T3428" t="s">
        <v>77317</v>
      </c>
      <c r="U3428" t="s">
        <v>77318</v>
      </c>
      <c r="V3428" t="s">
        <v>77319</v>
      </c>
      <c r="W3428" t="s">
        <v>77320</v>
      </c>
      <c r="X3428" t="s">
        <v>77321</v>
      </c>
      <c r="Y3428" t="s">
        <v>77322</v>
      </c>
    </row>
    <row r="3429" spans="1:25" x14ac:dyDescent="0.3">
      <c r="A3429">
        <v>171400</v>
      </c>
      <c r="B3429" t="s">
        <v>77323</v>
      </c>
      <c r="C3429" t="s">
        <v>77324</v>
      </c>
      <c r="D3429" t="s">
        <v>77325</v>
      </c>
      <c r="E3429" t="s">
        <v>77326</v>
      </c>
      <c r="F3429" t="s">
        <v>77327</v>
      </c>
      <c r="G3429" t="s">
        <v>77328</v>
      </c>
      <c r="H3429" t="s">
        <v>77329</v>
      </c>
      <c r="I3429" t="s">
        <v>77330</v>
      </c>
      <c r="J3429" t="s">
        <v>77331</v>
      </c>
      <c r="K3429" t="s">
        <v>77332</v>
      </c>
      <c r="L3429" t="s">
        <v>77333</v>
      </c>
      <c r="M3429" t="s">
        <v>77334</v>
      </c>
      <c r="N3429" t="s">
        <v>77335</v>
      </c>
      <c r="O3429">
        <f>-563.200307186864 -26.8227689662244 -653.01657830105</f>
        <v>-1243.0396544541386</v>
      </c>
      <c r="P3429">
        <f>-535.857463527747 -54.1483449149061 -355.517431596625</f>
        <v>-945.52324003927811</v>
      </c>
      <c r="Q3429" t="s">
        <v>77336</v>
      </c>
      <c r="R3429" t="s">
        <v>77337</v>
      </c>
      <c r="S3429" t="s">
        <v>77338</v>
      </c>
      <c r="T3429" t="s">
        <v>77339</v>
      </c>
      <c r="U3429" t="s">
        <v>77340</v>
      </c>
      <c r="V3429" t="s">
        <v>77341</v>
      </c>
      <c r="W3429" t="s">
        <v>77342</v>
      </c>
      <c r="X3429" t="s">
        <v>77343</v>
      </c>
      <c r="Y3429" t="s">
        <v>77344</v>
      </c>
    </row>
    <row r="3430" spans="1:25" x14ac:dyDescent="0.3">
      <c r="A3430">
        <v>171450</v>
      </c>
      <c r="B3430" t="s">
        <v>77345</v>
      </c>
      <c r="C3430" t="s">
        <v>77346</v>
      </c>
      <c r="D3430" t="s">
        <v>77347</v>
      </c>
      <c r="E3430" t="s">
        <v>77348</v>
      </c>
      <c r="F3430" t="s">
        <v>77349</v>
      </c>
      <c r="G3430" t="s">
        <v>77350</v>
      </c>
      <c r="H3430" t="s">
        <v>77351</v>
      </c>
      <c r="I3430" t="s">
        <v>77352</v>
      </c>
      <c r="J3430" t="s">
        <v>77353</v>
      </c>
      <c r="K3430" t="s">
        <v>77354</v>
      </c>
      <c r="L3430" t="s">
        <v>77355</v>
      </c>
      <c r="M3430" t="s">
        <v>77356</v>
      </c>
      <c r="N3430" t="s">
        <v>77357</v>
      </c>
      <c r="O3430">
        <f>-562.627768455009 -26.4081198172885 -653.280928006038</f>
        <v>-1242.3168162783354</v>
      </c>
      <c r="P3430">
        <f>-535.553240576868 -54.2550193996974 -355.805619138352</f>
        <v>-945.61387911491738</v>
      </c>
      <c r="Q3430" t="s">
        <v>77358</v>
      </c>
      <c r="R3430" t="s">
        <v>77359</v>
      </c>
      <c r="S3430" t="s">
        <v>77360</v>
      </c>
      <c r="T3430" t="s">
        <v>77361</v>
      </c>
      <c r="U3430" t="s">
        <v>77362</v>
      </c>
      <c r="V3430" t="s">
        <v>77363</v>
      </c>
      <c r="W3430" t="s">
        <v>77364</v>
      </c>
      <c r="X3430" t="s">
        <v>77365</v>
      </c>
      <c r="Y3430" t="s">
        <v>77366</v>
      </c>
    </row>
    <row r="3431" spans="1:25" x14ac:dyDescent="0.3">
      <c r="A3431">
        <v>171500</v>
      </c>
      <c r="B3431" t="s">
        <v>77367</v>
      </c>
      <c r="C3431" t="s">
        <v>77368</v>
      </c>
      <c r="D3431" t="s">
        <v>77369</v>
      </c>
      <c r="E3431" t="s">
        <v>77370</v>
      </c>
      <c r="F3431" t="s">
        <v>77371</v>
      </c>
      <c r="G3431" t="s">
        <v>77372</v>
      </c>
      <c r="H3431" t="s">
        <v>77373</v>
      </c>
      <c r="I3431" t="s">
        <v>77374</v>
      </c>
      <c r="J3431" t="s">
        <v>77375</v>
      </c>
      <c r="K3431" t="s">
        <v>77376</v>
      </c>
      <c r="L3431" t="s">
        <v>77377</v>
      </c>
      <c r="M3431" t="s">
        <v>77378</v>
      </c>
      <c r="N3431" t="s">
        <v>77379</v>
      </c>
      <c r="O3431">
        <f>-562.302785087122 -26.3478164157973 -653.377327782228</f>
        <v>-1242.0279292851474</v>
      </c>
      <c r="P3431">
        <f>-535.348853793933 -54.4309253152967 -355.913298101807</f>
        <v>-945.69307721103678</v>
      </c>
      <c r="Q3431" t="s">
        <v>77380</v>
      </c>
      <c r="R3431" t="s">
        <v>77381</v>
      </c>
      <c r="S3431" t="s">
        <v>77382</v>
      </c>
      <c r="T3431" t="s">
        <v>77383</v>
      </c>
      <c r="U3431" t="s">
        <v>77384</v>
      </c>
      <c r="V3431" t="s">
        <v>77385</v>
      </c>
      <c r="W3431" t="s">
        <v>77386</v>
      </c>
      <c r="X3431" t="s">
        <v>77387</v>
      </c>
      <c r="Y3431" t="s">
        <v>77388</v>
      </c>
    </row>
    <row r="3432" spans="1:25" x14ac:dyDescent="0.3">
      <c r="A3432">
        <v>171550</v>
      </c>
      <c r="B3432" t="s">
        <v>77389</v>
      </c>
      <c r="C3432" t="s">
        <v>77390</v>
      </c>
      <c r="D3432" t="s">
        <v>77391</v>
      </c>
      <c r="E3432" t="s">
        <v>77392</v>
      </c>
      <c r="F3432" t="s">
        <v>77393</v>
      </c>
      <c r="G3432" t="s">
        <v>77394</v>
      </c>
      <c r="H3432" t="s">
        <v>77395</v>
      </c>
      <c r="I3432" t="s">
        <v>77396</v>
      </c>
      <c r="J3432" t="s">
        <v>77397</v>
      </c>
      <c r="K3432" t="s">
        <v>77398</v>
      </c>
      <c r="L3432" t="s">
        <v>77399</v>
      </c>
      <c r="M3432" t="s">
        <v>77400</v>
      </c>
      <c r="N3432" t="s">
        <v>77401</v>
      </c>
      <c r="O3432">
        <f>-561.972052182271 -26.3462788565266 -653.41433562591</f>
        <v>-1241.7326666647077</v>
      </c>
      <c r="P3432">
        <f>-535.088205425711 -54.5693969108472 -355.957390288411</f>
        <v>-945.61499262496909</v>
      </c>
      <c r="Q3432" t="s">
        <v>77402</v>
      </c>
      <c r="R3432" t="s">
        <v>77403</v>
      </c>
      <c r="S3432" t="s">
        <v>77404</v>
      </c>
      <c r="T3432" t="s">
        <v>77405</v>
      </c>
      <c r="U3432" t="s">
        <v>77406</v>
      </c>
      <c r="V3432" t="s">
        <v>77407</v>
      </c>
      <c r="W3432" t="s">
        <v>77408</v>
      </c>
      <c r="X3432" t="s">
        <v>77409</v>
      </c>
      <c r="Y3432" t="s">
        <v>77410</v>
      </c>
    </row>
    <row r="3433" spans="1:25" x14ac:dyDescent="0.3">
      <c r="A3433">
        <v>171600</v>
      </c>
      <c r="B3433" t="s">
        <v>77411</v>
      </c>
      <c r="C3433" t="s">
        <v>77412</v>
      </c>
      <c r="D3433" t="s">
        <v>77413</v>
      </c>
      <c r="E3433" t="s">
        <v>77414</v>
      </c>
      <c r="F3433" t="s">
        <v>77415</v>
      </c>
      <c r="G3433" t="s">
        <v>77416</v>
      </c>
      <c r="H3433" t="s">
        <v>77417</v>
      </c>
      <c r="I3433" t="s">
        <v>77418</v>
      </c>
      <c r="J3433" t="s">
        <v>77419</v>
      </c>
      <c r="K3433" t="s">
        <v>77420</v>
      </c>
      <c r="L3433" t="s">
        <v>77421</v>
      </c>
      <c r="M3433" t="s">
        <v>77422</v>
      </c>
      <c r="N3433" t="s">
        <v>77423</v>
      </c>
      <c r="O3433">
        <f>-561.451824962004 -26.3819735059387 -653.51032693553</f>
        <v>-1241.3441254034728</v>
      </c>
      <c r="P3433">
        <f>-534.709376702679 -54.6846403149243 -356.048087178462</f>
        <v>-945.44210419606543</v>
      </c>
      <c r="Q3433" t="s">
        <v>77424</v>
      </c>
      <c r="R3433" t="s">
        <v>77425</v>
      </c>
      <c r="S3433" t="s">
        <v>77426</v>
      </c>
      <c r="T3433" t="s">
        <v>77427</v>
      </c>
      <c r="U3433" t="s">
        <v>77428</v>
      </c>
      <c r="V3433" t="s">
        <v>77429</v>
      </c>
      <c r="W3433" t="s">
        <v>77430</v>
      </c>
      <c r="X3433" t="s">
        <v>77431</v>
      </c>
      <c r="Y3433" t="s">
        <v>77432</v>
      </c>
    </row>
    <row r="3434" spans="1:25" x14ac:dyDescent="0.3">
      <c r="A3434">
        <v>171650</v>
      </c>
      <c r="B3434" t="s">
        <v>77433</v>
      </c>
      <c r="C3434" t="s">
        <v>77434</v>
      </c>
      <c r="D3434" t="s">
        <v>77435</v>
      </c>
      <c r="E3434" t="s">
        <v>77436</v>
      </c>
      <c r="F3434" t="s">
        <v>77437</v>
      </c>
      <c r="G3434" t="s">
        <v>77438</v>
      </c>
      <c r="H3434" t="s">
        <v>77439</v>
      </c>
      <c r="I3434" t="s">
        <v>77440</v>
      </c>
      <c r="J3434" t="s">
        <v>77441</v>
      </c>
      <c r="K3434" t="s">
        <v>77442</v>
      </c>
      <c r="L3434" t="s">
        <v>77443</v>
      </c>
      <c r="M3434" t="s">
        <v>77444</v>
      </c>
      <c r="N3434" t="s">
        <v>77445</v>
      </c>
      <c r="O3434">
        <f>-560.840841124123 -26.4238921274928 -653.60225105819</f>
        <v>-1240.8669843098057</v>
      </c>
      <c r="P3434">
        <f>-534.386570604272 -54.9048681835507 -356.131209067671</f>
        <v>-945.42264785549378</v>
      </c>
      <c r="Q3434" t="s">
        <v>77446</v>
      </c>
      <c r="R3434" t="s">
        <v>77447</v>
      </c>
      <c r="S3434" t="s">
        <v>77448</v>
      </c>
      <c r="T3434" t="s">
        <v>77449</v>
      </c>
      <c r="U3434" t="s">
        <v>77450</v>
      </c>
      <c r="V3434" t="s">
        <v>77451</v>
      </c>
      <c r="W3434" t="s">
        <v>77452</v>
      </c>
      <c r="X3434" t="s">
        <v>77453</v>
      </c>
      <c r="Y3434" t="s">
        <v>77454</v>
      </c>
    </row>
    <row r="3435" spans="1:25" x14ac:dyDescent="0.3">
      <c r="A3435">
        <v>171700</v>
      </c>
      <c r="B3435" t="s">
        <v>77455</v>
      </c>
      <c r="C3435" t="s">
        <v>77456</v>
      </c>
      <c r="D3435" t="s">
        <v>77457</v>
      </c>
      <c r="E3435" t="s">
        <v>77458</v>
      </c>
      <c r="F3435" t="s">
        <v>77459</v>
      </c>
      <c r="G3435" t="s">
        <v>77460</v>
      </c>
      <c r="H3435" t="s">
        <v>77461</v>
      </c>
      <c r="I3435" t="s">
        <v>77462</v>
      </c>
      <c r="J3435" t="s">
        <v>77463</v>
      </c>
      <c r="K3435" t="s">
        <v>77464</v>
      </c>
      <c r="L3435" t="s">
        <v>77465</v>
      </c>
      <c r="M3435" t="s">
        <v>77466</v>
      </c>
      <c r="N3435" t="s">
        <v>77467</v>
      </c>
      <c r="O3435">
        <f>-560.583971158957 -26.4914644105343 -653.632302838398</f>
        <v>-1240.7077384078893</v>
      </c>
      <c r="P3435">
        <f>-534.340759661197 -55.1762050211307 -356.16222932632</f>
        <v>-945.67919400864776</v>
      </c>
      <c r="Q3435" t="s">
        <v>77468</v>
      </c>
      <c r="R3435" t="s">
        <v>77469</v>
      </c>
      <c r="S3435" t="s">
        <v>77470</v>
      </c>
      <c r="T3435" t="s">
        <v>77471</v>
      </c>
      <c r="U3435" t="s">
        <v>77472</v>
      </c>
      <c r="V3435" t="s">
        <v>77473</v>
      </c>
      <c r="W3435" t="s">
        <v>77474</v>
      </c>
      <c r="X3435" t="s">
        <v>77475</v>
      </c>
      <c r="Y3435" t="s">
        <v>77476</v>
      </c>
    </row>
    <row r="3436" spans="1:25" x14ac:dyDescent="0.3">
      <c r="A3436">
        <v>171750</v>
      </c>
      <c r="B3436" t="s">
        <v>77477</v>
      </c>
      <c r="C3436" t="s">
        <v>77478</v>
      </c>
      <c r="D3436" t="s">
        <v>77479</v>
      </c>
      <c r="E3436" t="s">
        <v>77480</v>
      </c>
      <c r="F3436" t="s">
        <v>77481</v>
      </c>
      <c r="G3436" t="s">
        <v>77482</v>
      </c>
      <c r="H3436" t="s">
        <v>77483</v>
      </c>
      <c r="I3436" t="s">
        <v>77484</v>
      </c>
      <c r="J3436" t="s">
        <v>77485</v>
      </c>
      <c r="K3436" t="s">
        <v>77486</v>
      </c>
      <c r="L3436" t="s">
        <v>77487</v>
      </c>
      <c r="M3436" t="s">
        <v>77488</v>
      </c>
      <c r="N3436" t="s">
        <v>77489</v>
      </c>
      <c r="O3436">
        <f>-559.945191828504 -26.7945297738574 -653.673860369569</f>
        <v>-1240.4135819719304</v>
      </c>
      <c r="P3436">
        <f>-534.098197142086 -55.7692268484545 -356.197158778377</f>
        <v>-946.06458276891749</v>
      </c>
      <c r="Q3436" t="s">
        <v>77490</v>
      </c>
      <c r="R3436" t="s">
        <v>77491</v>
      </c>
      <c r="S3436" t="s">
        <v>77492</v>
      </c>
      <c r="T3436" t="s">
        <v>77493</v>
      </c>
      <c r="U3436" t="s">
        <v>77494</v>
      </c>
      <c r="V3436" t="s">
        <v>77495</v>
      </c>
      <c r="W3436" t="s">
        <v>77496</v>
      </c>
      <c r="X3436" t="s">
        <v>77497</v>
      </c>
      <c r="Y3436" t="s">
        <v>77498</v>
      </c>
    </row>
    <row r="3437" spans="1:25" x14ac:dyDescent="0.3">
      <c r="A3437">
        <v>171800</v>
      </c>
      <c r="B3437" t="s">
        <v>77499</v>
      </c>
      <c r="C3437" t="s">
        <v>77500</v>
      </c>
      <c r="D3437" t="s">
        <v>77501</v>
      </c>
      <c r="E3437" t="s">
        <v>77502</v>
      </c>
      <c r="F3437" t="s">
        <v>77503</v>
      </c>
      <c r="G3437" t="s">
        <v>77504</v>
      </c>
      <c r="H3437" t="s">
        <v>77505</v>
      </c>
      <c r="I3437" t="s">
        <v>77506</v>
      </c>
      <c r="J3437" t="s">
        <v>77507</v>
      </c>
      <c r="K3437" t="s">
        <v>77508</v>
      </c>
      <c r="L3437" t="s">
        <v>77509</v>
      </c>
      <c r="M3437" t="s">
        <v>77510</v>
      </c>
      <c r="N3437" t="s">
        <v>77511</v>
      </c>
      <c r="O3437">
        <f>-559.694110574421 -26.9267417255653 -653.678917460673</f>
        <v>-1240.2997697606593</v>
      </c>
      <c r="P3437">
        <f>-534.020876541009 -55.9829458949596 -356.19525410394</f>
        <v>-946.19907653990856</v>
      </c>
      <c r="Q3437" t="s">
        <v>77512</v>
      </c>
      <c r="R3437" t="s">
        <v>77513</v>
      </c>
      <c r="S3437" t="s">
        <v>77514</v>
      </c>
      <c r="T3437" t="s">
        <v>77515</v>
      </c>
      <c r="U3437" t="s">
        <v>77516</v>
      </c>
      <c r="V3437" t="s">
        <v>77517</v>
      </c>
      <c r="W3437" t="s">
        <v>77518</v>
      </c>
      <c r="X3437" t="s">
        <v>77519</v>
      </c>
      <c r="Y3437" t="s">
        <v>77520</v>
      </c>
    </row>
    <row r="3438" spans="1:25" x14ac:dyDescent="0.3">
      <c r="A3438">
        <v>171850</v>
      </c>
      <c r="B3438" t="s">
        <v>77521</v>
      </c>
      <c r="C3438" t="s">
        <v>77522</v>
      </c>
      <c r="D3438" t="s">
        <v>77523</v>
      </c>
      <c r="E3438" t="s">
        <v>77524</v>
      </c>
      <c r="F3438" t="s">
        <v>77525</v>
      </c>
      <c r="G3438" t="s">
        <v>77526</v>
      </c>
      <c r="H3438" t="s">
        <v>77527</v>
      </c>
      <c r="I3438" t="s">
        <v>77528</v>
      </c>
      <c r="J3438" t="s">
        <v>77529</v>
      </c>
      <c r="K3438" t="s">
        <v>77530</v>
      </c>
      <c r="L3438" t="s">
        <v>77531</v>
      </c>
      <c r="M3438" t="s">
        <v>77532</v>
      </c>
      <c r="N3438" t="s">
        <v>77533</v>
      </c>
      <c r="O3438">
        <f>-559.190269656127 -27.3128281883924 -653.629916905956</f>
        <v>-1240.1330147504755</v>
      </c>
      <c r="P3438">
        <f>-533.815110483666 -56.2496104723862 -356.108941223854</f>
        <v>-946.17366217990616</v>
      </c>
      <c r="Q3438" t="s">
        <v>77534</v>
      </c>
      <c r="R3438" t="s">
        <v>77535</v>
      </c>
      <c r="S3438" t="s">
        <v>77536</v>
      </c>
      <c r="T3438" t="s">
        <v>77537</v>
      </c>
      <c r="U3438" t="s">
        <v>77538</v>
      </c>
      <c r="V3438" t="s">
        <v>77539</v>
      </c>
      <c r="W3438" t="s">
        <v>77540</v>
      </c>
      <c r="X3438" t="s">
        <v>77541</v>
      </c>
      <c r="Y3438" t="s">
        <v>77542</v>
      </c>
    </row>
    <row r="3439" spans="1:25" x14ac:dyDescent="0.3">
      <c r="A3439">
        <v>171900</v>
      </c>
      <c r="B3439" t="s">
        <v>77543</v>
      </c>
      <c r="C3439" t="s">
        <v>77544</v>
      </c>
      <c r="D3439" t="s">
        <v>77545</v>
      </c>
      <c r="E3439" t="s">
        <v>77546</v>
      </c>
      <c r="F3439" t="s">
        <v>77547</v>
      </c>
      <c r="G3439" t="s">
        <v>77548</v>
      </c>
      <c r="H3439" t="s">
        <v>77549</v>
      </c>
      <c r="I3439" t="s">
        <v>77550</v>
      </c>
      <c r="J3439" t="s">
        <v>77551</v>
      </c>
      <c r="K3439" t="s">
        <v>77552</v>
      </c>
      <c r="L3439" t="s">
        <v>77553</v>
      </c>
      <c r="M3439" t="s">
        <v>77554</v>
      </c>
      <c r="N3439" t="s">
        <v>77555</v>
      </c>
      <c r="O3439">
        <f>-558.933022626478 -27.5532115348783 -653.593328590005</f>
        <v>-1240.0795627513612</v>
      </c>
      <c r="P3439">
        <f>-533.643995732536 -56.583206235654 -356.074032037833</f>
        <v>-946.30123400602292</v>
      </c>
      <c r="Q3439" t="s">
        <v>77556</v>
      </c>
      <c r="R3439" t="s">
        <v>77557</v>
      </c>
      <c r="S3439" t="s">
        <v>77558</v>
      </c>
      <c r="T3439" t="s">
        <v>77559</v>
      </c>
      <c r="U3439" t="s">
        <v>77560</v>
      </c>
      <c r="V3439" t="s">
        <v>77561</v>
      </c>
      <c r="W3439" t="s">
        <v>77562</v>
      </c>
      <c r="X3439" t="s">
        <v>77563</v>
      </c>
      <c r="Y3439" t="s">
        <v>77564</v>
      </c>
    </row>
    <row r="3440" spans="1:25" x14ac:dyDescent="0.3">
      <c r="A3440">
        <v>171950</v>
      </c>
      <c r="B3440" t="s">
        <v>77565</v>
      </c>
      <c r="C3440" t="s">
        <v>77566</v>
      </c>
      <c r="D3440" t="s">
        <v>77567</v>
      </c>
      <c r="E3440" t="s">
        <v>77568</v>
      </c>
      <c r="F3440" t="s">
        <v>77569</v>
      </c>
      <c r="G3440" t="s">
        <v>77570</v>
      </c>
      <c r="H3440" t="s">
        <v>77571</v>
      </c>
      <c r="I3440" t="s">
        <v>77572</v>
      </c>
      <c r="J3440" t="s">
        <v>77573</v>
      </c>
      <c r="K3440" t="s">
        <v>77574</v>
      </c>
      <c r="L3440" t="s">
        <v>77575</v>
      </c>
      <c r="M3440" t="s">
        <v>77576</v>
      </c>
      <c r="N3440" t="s">
        <v>77577</v>
      </c>
      <c r="O3440">
        <f>-558.775085007508 -27.7428133192279 -653.574547557199</f>
        <v>-1240.0924458839349</v>
      </c>
      <c r="P3440">
        <f>-533.582802023197 -56.8168478907076 -356.051406328389</f>
        <v>-946.45105624229359</v>
      </c>
      <c r="Q3440" t="s">
        <v>77578</v>
      </c>
      <c r="R3440" t="s">
        <v>77579</v>
      </c>
      <c r="S3440" t="s">
        <v>77580</v>
      </c>
      <c r="T3440" t="s">
        <v>77581</v>
      </c>
      <c r="U3440" t="s">
        <v>77582</v>
      </c>
      <c r="V3440" t="s">
        <v>77583</v>
      </c>
      <c r="W3440" t="s">
        <v>77584</v>
      </c>
      <c r="X3440" t="s">
        <v>77585</v>
      </c>
      <c r="Y3440" t="s">
        <v>77586</v>
      </c>
    </row>
    <row r="3441" spans="1:25" x14ac:dyDescent="0.3">
      <c r="A3441">
        <v>172000</v>
      </c>
      <c r="B3441" t="s">
        <v>77587</v>
      </c>
      <c r="C3441" t="s">
        <v>77588</v>
      </c>
      <c r="D3441" t="s">
        <v>77589</v>
      </c>
      <c r="E3441" t="s">
        <v>77590</v>
      </c>
      <c r="F3441" t="s">
        <v>77591</v>
      </c>
      <c r="G3441" t="s">
        <v>77592</v>
      </c>
      <c r="H3441" t="s">
        <v>77593</v>
      </c>
      <c r="I3441" t="s">
        <v>77594</v>
      </c>
      <c r="J3441" t="s">
        <v>77595</v>
      </c>
      <c r="K3441" t="s">
        <v>77596</v>
      </c>
      <c r="L3441" t="s">
        <v>77597</v>
      </c>
      <c r="M3441" t="s">
        <v>77598</v>
      </c>
      <c r="N3441" t="s">
        <v>77599</v>
      </c>
      <c r="O3441">
        <f>-558.569876914176 -27.8742950034487 -653.573865394408</f>
        <v>-1240.0180373120327</v>
      </c>
      <c r="P3441">
        <f>-533.460579275785 -56.935049832513 -356.042283944131</f>
        <v>-946.43791305242894</v>
      </c>
      <c r="Q3441" t="s">
        <v>77600</v>
      </c>
      <c r="R3441" t="s">
        <v>77601</v>
      </c>
      <c r="S3441" t="s">
        <v>77602</v>
      </c>
      <c r="T3441" t="s">
        <v>77603</v>
      </c>
      <c r="U3441" t="s">
        <v>77604</v>
      </c>
      <c r="V3441" t="s">
        <v>77605</v>
      </c>
      <c r="W3441" t="s">
        <v>77606</v>
      </c>
      <c r="X3441" t="s">
        <v>77607</v>
      </c>
      <c r="Y3441" t="s">
        <v>77608</v>
      </c>
    </row>
    <row r="3442" spans="1:25" x14ac:dyDescent="0.3">
      <c r="A3442">
        <v>172050</v>
      </c>
      <c r="B3442" t="s">
        <v>77609</v>
      </c>
      <c r="C3442" t="s">
        <v>77610</v>
      </c>
      <c r="D3442" t="s">
        <v>77611</v>
      </c>
      <c r="E3442" t="s">
        <v>77612</v>
      </c>
      <c r="F3442" t="s">
        <v>77613</v>
      </c>
      <c r="G3442" t="s">
        <v>77614</v>
      </c>
      <c r="H3442" t="s">
        <v>77615</v>
      </c>
      <c r="I3442" t="s">
        <v>77616</v>
      </c>
      <c r="J3442" t="s">
        <v>77617</v>
      </c>
      <c r="K3442" t="s">
        <v>77618</v>
      </c>
      <c r="L3442" t="s">
        <v>77619</v>
      </c>
      <c r="M3442" t="s">
        <v>77620</v>
      </c>
      <c r="N3442" t="s">
        <v>77621</v>
      </c>
      <c r="O3442">
        <f>-557.835903091136 -28.2133620716259 -653.652081100508</f>
        <v>-1239.7013462632699</v>
      </c>
      <c r="P3442">
        <f>-533.03568940457 -57.1910097810819 -356.08655900039</f>
        <v>-946.31325818604194</v>
      </c>
      <c r="Q3442" t="s">
        <v>77622</v>
      </c>
      <c r="R3442" t="s">
        <v>77623</v>
      </c>
      <c r="S3442" t="s">
        <v>77624</v>
      </c>
      <c r="T3442" t="s">
        <v>77625</v>
      </c>
      <c r="U3442" t="s">
        <v>77626</v>
      </c>
      <c r="V3442" t="s">
        <v>77627</v>
      </c>
      <c r="W3442" t="s">
        <v>77628</v>
      </c>
      <c r="X3442" t="s">
        <v>77629</v>
      </c>
      <c r="Y3442" t="s">
        <v>77630</v>
      </c>
    </row>
    <row r="3443" spans="1:25" x14ac:dyDescent="0.3">
      <c r="A3443">
        <v>172100</v>
      </c>
      <c r="B3443" t="s">
        <v>77631</v>
      </c>
      <c r="C3443" t="s">
        <v>77632</v>
      </c>
      <c r="D3443" t="s">
        <v>77633</v>
      </c>
      <c r="E3443" t="s">
        <v>77634</v>
      </c>
      <c r="F3443" t="s">
        <v>77635</v>
      </c>
      <c r="G3443" t="s">
        <v>77636</v>
      </c>
      <c r="H3443" t="s">
        <v>77637</v>
      </c>
      <c r="I3443" t="s">
        <v>77638</v>
      </c>
      <c r="J3443" t="s">
        <v>77639</v>
      </c>
      <c r="K3443" t="s">
        <v>77640</v>
      </c>
      <c r="L3443" t="s">
        <v>77641</v>
      </c>
      <c r="M3443" t="s">
        <v>77642</v>
      </c>
      <c r="N3443" t="s">
        <v>77643</v>
      </c>
      <c r="O3443">
        <f>-557.491211013502 -28.3204956202494 -653.664809020901</f>
        <v>-1239.4765156546523</v>
      </c>
      <c r="P3443">
        <f>-532.79121066705 -57.3238333244833 -356.0934475326</f>
        <v>-946.20849152413325</v>
      </c>
      <c r="Q3443" t="s">
        <v>77644</v>
      </c>
      <c r="R3443" t="s">
        <v>77645</v>
      </c>
      <c r="S3443" t="s">
        <v>77646</v>
      </c>
      <c r="T3443" t="s">
        <v>77647</v>
      </c>
      <c r="U3443" t="s">
        <v>77648</v>
      </c>
      <c r="V3443" t="s">
        <v>77649</v>
      </c>
      <c r="W3443" t="s">
        <v>77650</v>
      </c>
      <c r="X3443" t="s">
        <v>77651</v>
      </c>
      <c r="Y3443" t="s">
        <v>77652</v>
      </c>
    </row>
    <row r="3444" spans="1:25" x14ac:dyDescent="0.3">
      <c r="A3444">
        <v>172150</v>
      </c>
      <c r="B3444" t="s">
        <v>77653</v>
      </c>
      <c r="C3444" t="s">
        <v>77654</v>
      </c>
      <c r="D3444" t="s">
        <v>77655</v>
      </c>
      <c r="E3444" t="s">
        <v>77656</v>
      </c>
      <c r="F3444" t="s">
        <v>77657</v>
      </c>
      <c r="G3444" t="s">
        <v>77658</v>
      </c>
      <c r="H3444" t="s">
        <v>77659</v>
      </c>
      <c r="I3444" t="s">
        <v>77660</v>
      </c>
      <c r="J3444" t="s">
        <v>77661</v>
      </c>
      <c r="K3444" t="s">
        <v>77662</v>
      </c>
      <c r="L3444" t="s">
        <v>77663</v>
      </c>
      <c r="M3444" t="s">
        <v>77664</v>
      </c>
      <c r="N3444" t="s">
        <v>77665</v>
      </c>
      <c r="O3444">
        <f>-556.756675380233 -28.7414398420433 -653.580743875462</f>
        <v>-1239.0788590977381</v>
      </c>
      <c r="P3444">
        <f>-532.196031918224 -57.720972716666 -355.995563910265</f>
        <v>-945.91256854515495</v>
      </c>
      <c r="Q3444" t="s">
        <v>77666</v>
      </c>
      <c r="R3444" t="s">
        <v>77667</v>
      </c>
      <c r="S3444" t="s">
        <v>77668</v>
      </c>
      <c r="T3444" t="s">
        <v>77669</v>
      </c>
      <c r="U3444" t="s">
        <v>77670</v>
      </c>
      <c r="V3444" t="s">
        <v>77671</v>
      </c>
      <c r="W3444" t="s">
        <v>77672</v>
      </c>
      <c r="X3444" t="s">
        <v>77673</v>
      </c>
      <c r="Y3444" t="s">
        <v>77674</v>
      </c>
    </row>
    <row r="3445" spans="1:25" x14ac:dyDescent="0.3">
      <c r="A3445">
        <v>172200</v>
      </c>
      <c r="B3445" t="s">
        <v>77675</v>
      </c>
      <c r="C3445" t="s">
        <v>77676</v>
      </c>
      <c r="D3445" t="s">
        <v>77677</v>
      </c>
      <c r="E3445" t="s">
        <v>77678</v>
      </c>
      <c r="F3445" t="s">
        <v>77679</v>
      </c>
      <c r="G3445" t="s">
        <v>77680</v>
      </c>
      <c r="H3445" t="s">
        <v>77681</v>
      </c>
      <c r="I3445" t="s">
        <v>77682</v>
      </c>
      <c r="J3445" t="s">
        <v>77683</v>
      </c>
      <c r="K3445" t="s">
        <v>77684</v>
      </c>
      <c r="L3445" t="s">
        <v>77685</v>
      </c>
      <c r="M3445" t="s">
        <v>77686</v>
      </c>
      <c r="N3445" t="s">
        <v>77687</v>
      </c>
      <c r="O3445">
        <f>-556.465011558627 -28.7331954997069 -653.606042696253</f>
        <v>-1238.8042497545869</v>
      </c>
      <c r="P3445">
        <f>-531.910661118825 -57.753719377188 -356.024285040444</f>
        <v>-945.68866553645694</v>
      </c>
      <c r="Q3445" t="s">
        <v>77688</v>
      </c>
      <c r="R3445" t="s">
        <v>77689</v>
      </c>
      <c r="S3445" t="s">
        <v>77690</v>
      </c>
      <c r="T3445" t="s">
        <v>77691</v>
      </c>
      <c r="U3445" t="s">
        <v>77692</v>
      </c>
      <c r="V3445" t="s">
        <v>77693</v>
      </c>
      <c r="W3445" t="s">
        <v>77694</v>
      </c>
      <c r="X3445" t="s">
        <v>77695</v>
      </c>
      <c r="Y3445" t="s">
        <v>77696</v>
      </c>
    </row>
    <row r="3446" spans="1:25" x14ac:dyDescent="0.3">
      <c r="A3446">
        <v>172250</v>
      </c>
      <c r="B3446" t="s">
        <v>77697</v>
      </c>
      <c r="C3446" t="s">
        <v>77698</v>
      </c>
      <c r="D3446" t="s">
        <v>77699</v>
      </c>
      <c r="E3446" t="s">
        <v>77700</v>
      </c>
      <c r="F3446" t="s">
        <v>77701</v>
      </c>
      <c r="G3446" t="s">
        <v>77702</v>
      </c>
      <c r="H3446" t="s">
        <v>77703</v>
      </c>
      <c r="I3446" t="s">
        <v>77704</v>
      </c>
      <c r="J3446" t="s">
        <v>77705</v>
      </c>
      <c r="K3446" t="s">
        <v>77706</v>
      </c>
      <c r="L3446" t="s">
        <v>77707</v>
      </c>
      <c r="M3446" t="s">
        <v>77708</v>
      </c>
      <c r="N3446" t="s">
        <v>77709</v>
      </c>
      <c r="O3446">
        <f>-555.895284810429 -28.9786684553051 -653.616781114071</f>
        <v>-1238.490734379805</v>
      </c>
      <c r="P3446">
        <f>-531.583654606393 -57.8742836693202 -356.003078196347</f>
        <v>-945.46101647206024</v>
      </c>
      <c r="Q3446" t="s">
        <v>77710</v>
      </c>
      <c r="R3446" t="s">
        <v>77711</v>
      </c>
      <c r="S3446" t="s">
        <v>77712</v>
      </c>
      <c r="T3446" t="s">
        <v>77713</v>
      </c>
      <c r="U3446" t="s">
        <v>77714</v>
      </c>
      <c r="V3446" t="s">
        <v>77715</v>
      </c>
      <c r="W3446" t="s">
        <v>77716</v>
      </c>
      <c r="X3446" t="s">
        <v>77717</v>
      </c>
      <c r="Y3446" t="s">
        <v>77718</v>
      </c>
    </row>
    <row r="3447" spans="1:25" x14ac:dyDescent="0.3">
      <c r="A3447">
        <v>172300</v>
      </c>
      <c r="B3447" t="s">
        <v>77719</v>
      </c>
      <c r="C3447" t="s">
        <v>77720</v>
      </c>
      <c r="D3447" t="s">
        <v>77721</v>
      </c>
      <c r="E3447" t="s">
        <v>77722</v>
      </c>
      <c r="F3447" t="s">
        <v>77723</v>
      </c>
      <c r="G3447" t="s">
        <v>77724</v>
      </c>
      <c r="H3447" t="s">
        <v>77725</v>
      </c>
      <c r="I3447" t="s">
        <v>77726</v>
      </c>
      <c r="J3447" t="s">
        <v>77727</v>
      </c>
      <c r="K3447" t="s">
        <v>77728</v>
      </c>
      <c r="L3447" t="s">
        <v>77729</v>
      </c>
      <c r="M3447" t="s">
        <v>77730</v>
      </c>
      <c r="N3447" t="s">
        <v>77731</v>
      </c>
      <c r="O3447">
        <f>-555.661935483973 -29.1570290608918 -653.565721401441</f>
        <v>-1238.3846859463058</v>
      </c>
      <c r="P3447">
        <f>-531.368559962681 -58.1205121502614 -355.957054684752</f>
        <v>-945.44612679769443</v>
      </c>
      <c r="Q3447" t="s">
        <v>77732</v>
      </c>
      <c r="R3447" t="s">
        <v>77733</v>
      </c>
      <c r="S3447" t="s">
        <v>77734</v>
      </c>
      <c r="T3447" t="s">
        <v>77735</v>
      </c>
      <c r="U3447" t="s">
        <v>77736</v>
      </c>
      <c r="V3447" t="s">
        <v>77737</v>
      </c>
      <c r="W3447" t="s">
        <v>77738</v>
      </c>
      <c r="X3447" t="s">
        <v>77739</v>
      </c>
      <c r="Y3447" t="s">
        <v>77740</v>
      </c>
    </row>
    <row r="3448" spans="1:25" x14ac:dyDescent="0.3">
      <c r="A3448">
        <v>172350</v>
      </c>
      <c r="B3448" t="s">
        <v>77741</v>
      </c>
      <c r="C3448" t="s">
        <v>77742</v>
      </c>
      <c r="D3448" t="s">
        <v>77743</v>
      </c>
      <c r="E3448" t="s">
        <v>77744</v>
      </c>
      <c r="F3448" t="s">
        <v>77745</v>
      </c>
      <c r="G3448" t="s">
        <v>77746</v>
      </c>
      <c r="H3448" t="s">
        <v>77747</v>
      </c>
      <c r="I3448" t="s">
        <v>77748</v>
      </c>
      <c r="J3448" t="s">
        <v>77749</v>
      </c>
      <c r="K3448" t="s">
        <v>77750</v>
      </c>
      <c r="L3448" t="s">
        <v>77751</v>
      </c>
      <c r="M3448" t="s">
        <v>77752</v>
      </c>
      <c r="N3448" t="s">
        <v>77753</v>
      </c>
      <c r="O3448">
        <f>-555.521840937562 -29.2569832672625 -653.489736245264</f>
        <v>-1238.2685604500884</v>
      </c>
      <c r="P3448">
        <f>-531.268609293174 -58.3733445495666 -355.892673526656</f>
        <v>-945.5346273693965</v>
      </c>
      <c r="Q3448" t="s">
        <v>77754</v>
      </c>
      <c r="R3448" t="s">
        <v>77755</v>
      </c>
      <c r="S3448" t="s">
        <v>77756</v>
      </c>
      <c r="T3448" t="s">
        <v>77757</v>
      </c>
      <c r="U3448" t="s">
        <v>77758</v>
      </c>
      <c r="V3448" t="s">
        <v>77759</v>
      </c>
      <c r="W3448" t="s">
        <v>77760</v>
      </c>
      <c r="X3448" t="s">
        <v>77761</v>
      </c>
      <c r="Y3448" t="s">
        <v>77762</v>
      </c>
    </row>
    <row r="3449" spans="1:25" x14ac:dyDescent="0.3">
      <c r="A3449">
        <v>172400</v>
      </c>
      <c r="B3449" t="s">
        <v>77763</v>
      </c>
      <c r="C3449" t="s">
        <v>77764</v>
      </c>
      <c r="D3449" t="s">
        <v>77765</v>
      </c>
      <c r="E3449" t="s">
        <v>77766</v>
      </c>
      <c r="F3449" t="s">
        <v>77767</v>
      </c>
      <c r="G3449" t="s">
        <v>77768</v>
      </c>
      <c r="H3449" t="s">
        <v>77769</v>
      </c>
      <c r="I3449" t="s">
        <v>77770</v>
      </c>
      <c r="J3449" t="s">
        <v>77771</v>
      </c>
      <c r="K3449" t="s">
        <v>77772</v>
      </c>
      <c r="L3449" t="s">
        <v>77773</v>
      </c>
      <c r="M3449" t="s">
        <v>77774</v>
      </c>
      <c r="N3449" t="s">
        <v>77775</v>
      </c>
      <c r="O3449">
        <f>-555.352863373914 -29.5527782727124 -653.337648181014</f>
        <v>-1238.2432898276404</v>
      </c>
      <c r="P3449">
        <f>-531.34384419047 -58.5452125814231 -355.708686274387</f>
        <v>-945.59774304628013</v>
      </c>
      <c r="Q3449" t="s">
        <v>77776</v>
      </c>
      <c r="R3449" t="s">
        <v>77777</v>
      </c>
      <c r="S3449" t="s">
        <v>77778</v>
      </c>
      <c r="T3449" t="s">
        <v>77779</v>
      </c>
      <c r="U3449" t="s">
        <v>77780</v>
      </c>
      <c r="V3449" t="s">
        <v>77781</v>
      </c>
      <c r="W3449" t="s">
        <v>77782</v>
      </c>
      <c r="X3449" t="s">
        <v>77783</v>
      </c>
      <c r="Y3449" t="s">
        <v>77784</v>
      </c>
    </row>
    <row r="3450" spans="1:25" x14ac:dyDescent="0.3">
      <c r="A3450">
        <v>172450</v>
      </c>
      <c r="B3450" t="s">
        <v>77785</v>
      </c>
      <c r="C3450" t="s">
        <v>77786</v>
      </c>
      <c r="D3450" t="s">
        <v>77787</v>
      </c>
      <c r="E3450" t="s">
        <v>77788</v>
      </c>
      <c r="F3450" t="s">
        <v>77789</v>
      </c>
      <c r="G3450" t="s">
        <v>77790</v>
      </c>
      <c r="H3450" t="s">
        <v>77791</v>
      </c>
      <c r="I3450" t="s">
        <v>77792</v>
      </c>
      <c r="J3450" t="s">
        <v>77793</v>
      </c>
      <c r="K3450" t="s">
        <v>77794</v>
      </c>
      <c r="L3450" t="s">
        <v>77795</v>
      </c>
      <c r="M3450" t="s">
        <v>77796</v>
      </c>
      <c r="N3450" t="s">
        <v>77797</v>
      </c>
      <c r="O3450">
        <f>-555.420921470921 -29.7015849391148 -653.319785790817</f>
        <v>-1238.442292200853</v>
      </c>
      <c r="P3450">
        <f>-531.487137090214 -58.7427072836431 -355.68945003447</f>
        <v>-945.919294408327</v>
      </c>
      <c r="Q3450" t="s">
        <v>77798</v>
      </c>
      <c r="R3450" t="s">
        <v>77799</v>
      </c>
      <c r="S3450" t="s">
        <v>77800</v>
      </c>
      <c r="T3450" t="s">
        <v>77801</v>
      </c>
      <c r="U3450" t="s">
        <v>77802</v>
      </c>
      <c r="V3450" t="s">
        <v>77803</v>
      </c>
      <c r="W3450" t="s">
        <v>77804</v>
      </c>
      <c r="X3450" t="s">
        <v>77805</v>
      </c>
      <c r="Y3450" t="s">
        <v>77806</v>
      </c>
    </row>
    <row r="3451" spans="1:25" x14ac:dyDescent="0.3">
      <c r="A3451">
        <v>172500</v>
      </c>
      <c r="B3451" t="s">
        <v>77807</v>
      </c>
      <c r="C3451" t="s">
        <v>77808</v>
      </c>
      <c r="D3451" t="s">
        <v>77809</v>
      </c>
      <c r="E3451" t="s">
        <v>77810</v>
      </c>
      <c r="F3451" t="s">
        <v>77811</v>
      </c>
      <c r="G3451" t="s">
        <v>77812</v>
      </c>
      <c r="H3451" t="s">
        <v>77813</v>
      </c>
      <c r="I3451" t="s">
        <v>77814</v>
      </c>
      <c r="J3451" t="s">
        <v>77815</v>
      </c>
      <c r="K3451" t="s">
        <v>77816</v>
      </c>
      <c r="L3451" t="s">
        <v>77817</v>
      </c>
      <c r="M3451" t="s">
        <v>77818</v>
      </c>
      <c r="N3451" t="s">
        <v>77819</v>
      </c>
      <c r="O3451">
        <f>-555.684649840575 -29.9982056671431 -653.258244453583</f>
        <v>-1238.941099961301</v>
      </c>
      <c r="P3451">
        <f>-531.886529248234 -58.8555244929755 -355.599187107803</f>
        <v>-946.34124084901248</v>
      </c>
      <c r="Q3451" t="s">
        <v>77820</v>
      </c>
      <c r="R3451" t="s">
        <v>77821</v>
      </c>
      <c r="S3451" t="s">
        <v>77822</v>
      </c>
      <c r="T3451" t="s">
        <v>77823</v>
      </c>
      <c r="U3451" t="s">
        <v>77824</v>
      </c>
      <c r="V3451" t="s">
        <v>77825</v>
      </c>
      <c r="W3451" t="s">
        <v>77826</v>
      </c>
      <c r="X3451" t="s">
        <v>77827</v>
      </c>
      <c r="Y3451" t="s">
        <v>77828</v>
      </c>
    </row>
    <row r="3452" spans="1:25" x14ac:dyDescent="0.3">
      <c r="A3452">
        <v>172550</v>
      </c>
      <c r="B3452" t="s">
        <v>77829</v>
      </c>
      <c r="C3452" t="s">
        <v>77830</v>
      </c>
      <c r="D3452" t="s">
        <v>77831</v>
      </c>
      <c r="E3452" t="s">
        <v>77832</v>
      </c>
      <c r="F3452" t="s">
        <v>77833</v>
      </c>
      <c r="G3452" t="s">
        <v>77834</v>
      </c>
      <c r="H3452" t="s">
        <v>77835</v>
      </c>
      <c r="I3452" t="s">
        <v>77836</v>
      </c>
      <c r="J3452" t="s">
        <v>77837</v>
      </c>
      <c r="K3452" t="s">
        <v>77838</v>
      </c>
      <c r="L3452" t="s">
        <v>77839</v>
      </c>
      <c r="M3452" t="s">
        <v>77840</v>
      </c>
      <c r="N3452" t="s">
        <v>77841</v>
      </c>
      <c r="O3452">
        <f>-556.330045926961 -30.3199217997308 -653.174690109667</f>
        <v>-1239.8246578363587</v>
      </c>
      <c r="P3452">
        <f>-532.320708363602 -59.2556238695342 -355.540159961141</f>
        <v>-947.11649219427727</v>
      </c>
      <c r="Q3452" t="s">
        <v>77842</v>
      </c>
      <c r="R3452" t="s">
        <v>77843</v>
      </c>
      <c r="S3452" t="s">
        <v>77844</v>
      </c>
      <c r="T3452" t="s">
        <v>77845</v>
      </c>
      <c r="U3452" t="s">
        <v>77846</v>
      </c>
      <c r="V3452" t="s">
        <v>77847</v>
      </c>
      <c r="W3452" t="s">
        <v>77848</v>
      </c>
      <c r="X3452" t="s">
        <v>77849</v>
      </c>
      <c r="Y3452" t="s">
        <v>77850</v>
      </c>
    </row>
    <row r="3453" spans="1:25" x14ac:dyDescent="0.3">
      <c r="A3453">
        <v>172600</v>
      </c>
      <c r="B3453" t="s">
        <v>77851</v>
      </c>
      <c r="C3453" t="s">
        <v>77852</v>
      </c>
      <c r="D3453" t="s">
        <v>77853</v>
      </c>
      <c r="E3453" t="s">
        <v>77854</v>
      </c>
      <c r="F3453" t="s">
        <v>77855</v>
      </c>
      <c r="G3453" t="s">
        <v>77856</v>
      </c>
      <c r="H3453" t="s">
        <v>77857</v>
      </c>
      <c r="I3453" t="s">
        <v>77858</v>
      </c>
      <c r="J3453" t="s">
        <v>77859</v>
      </c>
      <c r="K3453" t="s">
        <v>77860</v>
      </c>
      <c r="L3453" t="s">
        <v>77861</v>
      </c>
      <c r="M3453" t="s">
        <v>77862</v>
      </c>
      <c r="N3453" t="s">
        <v>77863</v>
      </c>
      <c r="O3453">
        <f>-556.724110962882 -30.5472755139151 -653.107964004961</f>
        <v>-1240.3793504817581</v>
      </c>
      <c r="P3453">
        <f>-532.687183181089 -59.4329693713494 -355.470731491539</f>
        <v>-947.59088404397744</v>
      </c>
      <c r="Q3453" t="s">
        <v>77864</v>
      </c>
      <c r="R3453" t="s">
        <v>77865</v>
      </c>
      <c r="S3453" t="s">
        <v>77866</v>
      </c>
      <c r="T3453" t="s">
        <v>77867</v>
      </c>
      <c r="U3453" t="s">
        <v>77868</v>
      </c>
      <c r="V3453" t="s">
        <v>77869</v>
      </c>
      <c r="W3453" t="s">
        <v>77870</v>
      </c>
      <c r="X3453" t="s">
        <v>77871</v>
      </c>
      <c r="Y3453" t="s">
        <v>77872</v>
      </c>
    </row>
    <row r="3454" spans="1:25" x14ac:dyDescent="0.3">
      <c r="A3454">
        <v>172650</v>
      </c>
      <c r="B3454" t="s">
        <v>77873</v>
      </c>
      <c r="C3454" t="s">
        <v>77874</v>
      </c>
      <c r="D3454" t="s">
        <v>77875</v>
      </c>
      <c r="E3454" t="s">
        <v>77876</v>
      </c>
      <c r="F3454" t="s">
        <v>77877</v>
      </c>
      <c r="G3454" t="s">
        <v>77878</v>
      </c>
      <c r="H3454" t="s">
        <v>77879</v>
      </c>
      <c r="I3454" t="s">
        <v>77880</v>
      </c>
      <c r="J3454" t="s">
        <v>77881</v>
      </c>
      <c r="K3454" t="s">
        <v>77882</v>
      </c>
      <c r="L3454" t="s">
        <v>77883</v>
      </c>
      <c r="M3454" t="s">
        <v>77884</v>
      </c>
      <c r="N3454" t="s">
        <v>77885</v>
      </c>
      <c r="O3454">
        <f>-557.591165977734 -30.9545714843439 -653.032169242853</f>
        <v>-1241.5779067049309</v>
      </c>
      <c r="P3454">
        <f>-533.459887619972 -60.0779636362549 -355.425908469908</f>
        <v>-948.96375972613498</v>
      </c>
      <c r="Q3454" t="s">
        <v>77886</v>
      </c>
      <c r="R3454" t="s">
        <v>77887</v>
      </c>
      <c r="S3454" t="s">
        <v>77888</v>
      </c>
      <c r="T3454" t="s">
        <v>77889</v>
      </c>
      <c r="U3454" t="s">
        <v>77890</v>
      </c>
      <c r="V3454" t="s">
        <v>77891</v>
      </c>
      <c r="W3454" t="s">
        <v>77892</v>
      </c>
      <c r="X3454" t="s">
        <v>77893</v>
      </c>
      <c r="Y3454" t="s">
        <v>77894</v>
      </c>
    </row>
    <row r="3455" spans="1:25" x14ac:dyDescent="0.3">
      <c r="A3455">
        <v>172700</v>
      </c>
      <c r="B3455" t="s">
        <v>77895</v>
      </c>
      <c r="C3455" t="s">
        <v>77896</v>
      </c>
      <c r="D3455" t="s">
        <v>77897</v>
      </c>
      <c r="E3455" t="s">
        <v>77898</v>
      </c>
      <c r="F3455" t="s">
        <v>77899</v>
      </c>
      <c r="G3455" t="s">
        <v>77900</v>
      </c>
      <c r="H3455" t="s">
        <v>77901</v>
      </c>
      <c r="I3455" t="s">
        <v>77902</v>
      </c>
      <c r="J3455" t="s">
        <v>77903</v>
      </c>
      <c r="K3455" t="s">
        <v>77904</v>
      </c>
      <c r="L3455" t="s">
        <v>77905</v>
      </c>
      <c r="M3455" t="s">
        <v>77906</v>
      </c>
      <c r="N3455" t="s">
        <v>77907</v>
      </c>
      <c r="O3455">
        <f>-558.020386588306 -31.1005240596273 -653.029003012411</f>
        <v>-1242.1499136603443</v>
      </c>
      <c r="P3455">
        <f>-533.952876232483 -60.337950987529 -355.428848672302</f>
        <v>-949.71967589231406</v>
      </c>
      <c r="Q3455" t="s">
        <v>77908</v>
      </c>
      <c r="R3455" t="s">
        <v>77909</v>
      </c>
      <c r="S3455" t="s">
        <v>77910</v>
      </c>
      <c r="T3455" t="s">
        <v>77911</v>
      </c>
      <c r="U3455" t="s">
        <v>77912</v>
      </c>
      <c r="V3455" t="s">
        <v>77913</v>
      </c>
      <c r="W3455" t="s">
        <v>77914</v>
      </c>
      <c r="X3455" t="s">
        <v>77915</v>
      </c>
      <c r="Y3455" t="s">
        <v>77916</v>
      </c>
    </row>
    <row r="3456" spans="1:25" x14ac:dyDescent="0.3">
      <c r="A3456">
        <v>172750</v>
      </c>
      <c r="B3456" t="s">
        <v>77917</v>
      </c>
      <c r="C3456" t="s">
        <v>77918</v>
      </c>
      <c r="D3456" t="s">
        <v>77919</v>
      </c>
      <c r="E3456" t="s">
        <v>77920</v>
      </c>
      <c r="F3456" t="s">
        <v>77921</v>
      </c>
      <c r="G3456" t="s">
        <v>77922</v>
      </c>
      <c r="H3456" t="s">
        <v>77923</v>
      </c>
      <c r="I3456" t="s">
        <v>77924</v>
      </c>
      <c r="J3456" t="s">
        <v>77925</v>
      </c>
      <c r="K3456" t="s">
        <v>77926</v>
      </c>
      <c r="L3456" t="s">
        <v>77927</v>
      </c>
      <c r="M3456" t="s">
        <v>77928</v>
      </c>
      <c r="N3456" t="s">
        <v>77929</v>
      </c>
      <c r="O3456">
        <f>-559.056249310262 -31.4018998868282 -652.991070485692</f>
        <v>-1243.4492196827823</v>
      </c>
      <c r="P3456">
        <f>-534.635797434722 -60.8267348550187 -355.438016086284</f>
        <v>-950.90054837602474</v>
      </c>
      <c r="Q3456" t="s">
        <v>77930</v>
      </c>
      <c r="R3456" t="s">
        <v>77931</v>
      </c>
      <c r="S3456" t="s">
        <v>77932</v>
      </c>
      <c r="T3456" t="s">
        <v>77933</v>
      </c>
      <c r="U3456" t="s">
        <v>77934</v>
      </c>
      <c r="V3456" t="s">
        <v>77935</v>
      </c>
      <c r="W3456" t="s">
        <v>77936</v>
      </c>
      <c r="X3456" t="s">
        <v>77937</v>
      </c>
      <c r="Y3456" t="s">
        <v>77938</v>
      </c>
    </row>
    <row r="3457" spans="1:25" x14ac:dyDescent="0.3">
      <c r="A3457">
        <v>172800</v>
      </c>
      <c r="B3457" t="s">
        <v>77939</v>
      </c>
      <c r="C3457" t="s">
        <v>77940</v>
      </c>
      <c r="D3457" t="s">
        <v>77941</v>
      </c>
      <c r="E3457" t="s">
        <v>77942</v>
      </c>
      <c r="F3457" t="s">
        <v>77943</v>
      </c>
      <c r="G3457" t="s">
        <v>77944</v>
      </c>
      <c r="H3457" t="s">
        <v>77945</v>
      </c>
      <c r="I3457" t="s">
        <v>77946</v>
      </c>
      <c r="J3457" t="s">
        <v>77947</v>
      </c>
      <c r="K3457" t="s">
        <v>77948</v>
      </c>
      <c r="L3457" t="s">
        <v>77949</v>
      </c>
      <c r="M3457" t="s">
        <v>77950</v>
      </c>
      <c r="N3457" t="s">
        <v>77951</v>
      </c>
      <c r="O3457">
        <f>-559.646025730122 -31.4863882267487 -652.950805602083</f>
        <v>-1244.0832195589537</v>
      </c>
      <c r="P3457">
        <f>-535.095427145612 -61.0481362091077 -355.421926560246</f>
        <v>-951.56548991496572</v>
      </c>
      <c r="Q3457" t="s">
        <v>77952</v>
      </c>
      <c r="R3457" t="s">
        <v>77953</v>
      </c>
      <c r="S3457" t="s">
        <v>77954</v>
      </c>
      <c r="T3457" t="s">
        <v>77955</v>
      </c>
      <c r="U3457" t="s">
        <v>77956</v>
      </c>
      <c r="V3457" t="s">
        <v>77957</v>
      </c>
      <c r="W3457" t="s">
        <v>77958</v>
      </c>
      <c r="X3457" t="s">
        <v>77959</v>
      </c>
      <c r="Y3457" t="s">
        <v>77960</v>
      </c>
    </row>
    <row r="3458" spans="1:25" x14ac:dyDescent="0.3">
      <c r="A3458">
        <v>172850</v>
      </c>
      <c r="B3458" t="s">
        <v>77961</v>
      </c>
      <c r="C3458" t="s">
        <v>77962</v>
      </c>
      <c r="D3458" t="s">
        <v>77963</v>
      </c>
      <c r="E3458" t="s">
        <v>77964</v>
      </c>
      <c r="F3458" t="s">
        <v>77965</v>
      </c>
      <c r="G3458" t="s">
        <v>77966</v>
      </c>
      <c r="H3458" t="s">
        <v>77967</v>
      </c>
      <c r="I3458" t="s">
        <v>77968</v>
      </c>
      <c r="J3458" t="s">
        <v>77969</v>
      </c>
      <c r="K3458" t="s">
        <v>77970</v>
      </c>
      <c r="L3458" t="s">
        <v>77971</v>
      </c>
      <c r="M3458" t="s">
        <v>77972</v>
      </c>
      <c r="N3458" t="s">
        <v>77973</v>
      </c>
      <c r="O3458">
        <f>-560.669786586717 -31.6147538976952 -652.853863120526</f>
        <v>-1245.138403604938</v>
      </c>
      <c r="P3458">
        <f>-535.926396566016 -60.8647583891729 -355.310251920197</f>
        <v>-952.10140687538592</v>
      </c>
      <c r="Q3458" t="s">
        <v>77974</v>
      </c>
      <c r="R3458" t="s">
        <v>77975</v>
      </c>
      <c r="S3458" t="s">
        <v>77976</v>
      </c>
      <c r="T3458" t="s">
        <v>77977</v>
      </c>
      <c r="U3458" t="s">
        <v>77978</v>
      </c>
      <c r="V3458" t="s">
        <v>77979</v>
      </c>
      <c r="W3458" t="s">
        <v>77980</v>
      </c>
      <c r="X3458" t="s">
        <v>77981</v>
      </c>
      <c r="Y3458" t="s">
        <v>77982</v>
      </c>
    </row>
    <row r="3459" spans="1:25" x14ac:dyDescent="0.3">
      <c r="A3459">
        <v>172900</v>
      </c>
      <c r="B3459" t="s">
        <v>77983</v>
      </c>
      <c r="C3459" t="s">
        <v>77984</v>
      </c>
      <c r="D3459" t="s">
        <v>77985</v>
      </c>
      <c r="E3459" t="s">
        <v>77986</v>
      </c>
      <c r="F3459" t="s">
        <v>77987</v>
      </c>
      <c r="G3459" t="s">
        <v>77988</v>
      </c>
      <c r="H3459" t="s">
        <v>77989</v>
      </c>
      <c r="I3459" t="s">
        <v>77990</v>
      </c>
      <c r="J3459" t="s">
        <v>77991</v>
      </c>
      <c r="K3459" t="s">
        <v>77992</v>
      </c>
      <c r="L3459" t="s">
        <v>77993</v>
      </c>
      <c r="M3459" t="s">
        <v>77994</v>
      </c>
      <c r="N3459" t="s">
        <v>77995</v>
      </c>
      <c r="O3459">
        <f>-561.121817042468 -31.8409998492325 -652.812873726397</f>
        <v>-1245.7756906180975</v>
      </c>
      <c r="P3459">
        <f>-536.204461474283 -61.1176139775043 -355.286421104753</f>
        <v>-952.60849655654033</v>
      </c>
      <c r="Q3459" t="s">
        <v>77996</v>
      </c>
      <c r="R3459" t="s">
        <v>77997</v>
      </c>
      <c r="S3459" t="s">
        <v>77998</v>
      </c>
      <c r="T3459" t="s">
        <v>77999</v>
      </c>
      <c r="U3459" t="s">
        <v>78000</v>
      </c>
      <c r="V3459" t="s">
        <v>78001</v>
      </c>
      <c r="W3459" t="s">
        <v>78002</v>
      </c>
      <c r="X3459" t="s">
        <v>78003</v>
      </c>
      <c r="Y3459" t="s">
        <v>78004</v>
      </c>
    </row>
    <row r="3460" spans="1:25" x14ac:dyDescent="0.3">
      <c r="A3460">
        <v>172950</v>
      </c>
      <c r="B3460" t="s">
        <v>78005</v>
      </c>
      <c r="C3460" t="s">
        <v>78006</v>
      </c>
      <c r="D3460" t="s">
        <v>78007</v>
      </c>
      <c r="E3460" t="s">
        <v>78008</v>
      </c>
      <c r="F3460" t="s">
        <v>78009</v>
      </c>
      <c r="G3460" t="s">
        <v>78010</v>
      </c>
      <c r="H3460" t="s">
        <v>78011</v>
      </c>
      <c r="I3460" t="s">
        <v>78012</v>
      </c>
      <c r="J3460" t="s">
        <v>78013</v>
      </c>
      <c r="K3460" t="s">
        <v>78014</v>
      </c>
      <c r="L3460" t="s">
        <v>78015</v>
      </c>
      <c r="M3460" t="s">
        <v>78016</v>
      </c>
      <c r="N3460" t="s">
        <v>78017</v>
      </c>
      <c r="O3460">
        <f>-561.827104619232 -32.090637621485 -652.800217832906</f>
        <v>-1246.7179600736231</v>
      </c>
      <c r="P3460">
        <f>-536.636978876352 -61.3023310636006 -355.29037948662</f>
        <v>-953.22968942657258</v>
      </c>
      <c r="Q3460" t="s">
        <v>78018</v>
      </c>
      <c r="R3460" t="s">
        <v>78019</v>
      </c>
      <c r="S3460" t="s">
        <v>78020</v>
      </c>
      <c r="T3460" t="s">
        <v>78021</v>
      </c>
      <c r="U3460" t="s">
        <v>78022</v>
      </c>
      <c r="V3460" t="s">
        <v>78023</v>
      </c>
      <c r="W3460" t="s">
        <v>78024</v>
      </c>
      <c r="X3460" t="s">
        <v>78025</v>
      </c>
      <c r="Y3460" t="s">
        <v>78026</v>
      </c>
    </row>
    <row r="3461" spans="1:25" x14ac:dyDescent="0.3">
      <c r="A3461">
        <v>173000</v>
      </c>
      <c r="B3461" t="s">
        <v>78027</v>
      </c>
      <c r="C3461" t="s">
        <v>78028</v>
      </c>
      <c r="D3461" t="s">
        <v>78029</v>
      </c>
      <c r="E3461" t="s">
        <v>78030</v>
      </c>
      <c r="F3461" t="s">
        <v>78031</v>
      </c>
      <c r="G3461" t="s">
        <v>78032</v>
      </c>
      <c r="H3461" t="s">
        <v>78033</v>
      </c>
      <c r="I3461" t="s">
        <v>78034</v>
      </c>
      <c r="J3461" t="s">
        <v>78035</v>
      </c>
      <c r="K3461" t="s">
        <v>78036</v>
      </c>
      <c r="L3461" t="s">
        <v>78037</v>
      </c>
      <c r="M3461" t="s">
        <v>78038</v>
      </c>
      <c r="N3461" t="s">
        <v>78039</v>
      </c>
      <c r="O3461">
        <f>-562.212419823583 -32.3561644798351 -652.754613824583</f>
        <v>-1247.323198128001</v>
      </c>
      <c r="P3461">
        <f>-536.992892524533 -61.58790977832 -355.249223128553</f>
        <v>-953.83002543140594</v>
      </c>
      <c r="Q3461" t="s">
        <v>78040</v>
      </c>
      <c r="R3461" t="s">
        <v>78041</v>
      </c>
      <c r="S3461" t="s">
        <v>78042</v>
      </c>
      <c r="T3461" t="s">
        <v>78043</v>
      </c>
      <c r="U3461" t="s">
        <v>78044</v>
      </c>
      <c r="V3461" t="s">
        <v>78045</v>
      </c>
      <c r="W3461" t="s">
        <v>78046</v>
      </c>
      <c r="X3461" t="s">
        <v>78047</v>
      </c>
      <c r="Y3461" t="s">
        <v>78048</v>
      </c>
    </row>
    <row r="3462" spans="1:25" x14ac:dyDescent="0.3">
      <c r="A3462">
        <v>173050</v>
      </c>
      <c r="B3462" t="s">
        <v>78049</v>
      </c>
      <c r="C3462" t="s">
        <v>78050</v>
      </c>
      <c r="D3462" t="s">
        <v>78051</v>
      </c>
      <c r="E3462" t="s">
        <v>78052</v>
      </c>
      <c r="F3462" t="s">
        <v>78053</v>
      </c>
      <c r="G3462" t="s">
        <v>78054</v>
      </c>
      <c r="H3462" t="s">
        <v>78055</v>
      </c>
      <c r="I3462" t="s">
        <v>78056</v>
      </c>
      <c r="J3462" t="s">
        <v>78057</v>
      </c>
      <c r="K3462" t="s">
        <v>78058</v>
      </c>
      <c r="L3462" t="s">
        <v>78059</v>
      </c>
      <c r="M3462" t="s">
        <v>78060</v>
      </c>
      <c r="N3462" t="s">
        <v>78061</v>
      </c>
      <c r="O3462">
        <f>-562.590521993605 -32.6115292259149 -652.683118806818</f>
        <v>-1247.8851700263378</v>
      </c>
      <c r="P3462">
        <f>-537.292552532592 -61.931846031342 -355.193090768585</f>
        <v>-954.41748933251915</v>
      </c>
      <c r="Q3462" t="s">
        <v>78062</v>
      </c>
      <c r="R3462" t="s">
        <v>78063</v>
      </c>
      <c r="S3462" t="s">
        <v>78064</v>
      </c>
      <c r="T3462" t="s">
        <v>78065</v>
      </c>
      <c r="U3462" t="s">
        <v>78066</v>
      </c>
      <c r="V3462" t="s">
        <v>78067</v>
      </c>
      <c r="W3462" t="s">
        <v>78068</v>
      </c>
      <c r="X3462" t="s">
        <v>78069</v>
      </c>
      <c r="Y3462" t="s">
        <v>78070</v>
      </c>
    </row>
    <row r="3463" spans="1:25" x14ac:dyDescent="0.3">
      <c r="A3463">
        <v>173100</v>
      </c>
      <c r="B3463" t="s">
        <v>78071</v>
      </c>
      <c r="C3463" t="s">
        <v>78072</v>
      </c>
      <c r="D3463" t="s">
        <v>78073</v>
      </c>
      <c r="E3463" t="s">
        <v>78074</v>
      </c>
      <c r="F3463" t="s">
        <v>78075</v>
      </c>
      <c r="G3463" t="s">
        <v>78076</v>
      </c>
      <c r="H3463" t="s">
        <v>78077</v>
      </c>
      <c r="I3463" t="s">
        <v>78078</v>
      </c>
      <c r="J3463" t="s">
        <v>78079</v>
      </c>
      <c r="K3463" t="s">
        <v>78080</v>
      </c>
      <c r="L3463" t="s">
        <v>78081</v>
      </c>
      <c r="M3463" t="s">
        <v>78082</v>
      </c>
      <c r="N3463" t="s">
        <v>78083</v>
      </c>
      <c r="O3463">
        <f>-563.032639821497 -32.9866225806641 -652.517271837661</f>
        <v>-1248.5365342398222</v>
      </c>
      <c r="P3463">
        <f>-537.641688644648 -62.2682335316006 -355.031315525217</f>
        <v>-954.94123770146552</v>
      </c>
      <c r="Q3463" t="s">
        <v>78084</v>
      </c>
      <c r="R3463" t="s">
        <v>78085</v>
      </c>
      <c r="S3463" t="s">
        <v>78086</v>
      </c>
      <c r="T3463" t="s">
        <v>78087</v>
      </c>
      <c r="U3463" t="s">
        <v>78088</v>
      </c>
      <c r="V3463" t="s">
        <v>78089</v>
      </c>
      <c r="W3463" t="s">
        <v>78090</v>
      </c>
      <c r="X3463" t="s">
        <v>78091</v>
      </c>
      <c r="Y3463" t="s">
        <v>78092</v>
      </c>
    </row>
    <row r="3464" spans="1:25" x14ac:dyDescent="0.3">
      <c r="A3464">
        <v>173150</v>
      </c>
      <c r="B3464" t="s">
        <v>78093</v>
      </c>
      <c r="C3464" t="s">
        <v>78094</v>
      </c>
      <c r="D3464" t="s">
        <v>78095</v>
      </c>
      <c r="E3464" t="s">
        <v>78096</v>
      </c>
      <c r="F3464" t="s">
        <v>78097</v>
      </c>
      <c r="G3464" t="s">
        <v>78098</v>
      </c>
      <c r="H3464" t="s">
        <v>78099</v>
      </c>
      <c r="I3464" t="s">
        <v>78100</v>
      </c>
      <c r="J3464" t="s">
        <v>78101</v>
      </c>
      <c r="K3464" t="s">
        <v>78102</v>
      </c>
      <c r="L3464" t="s">
        <v>78103</v>
      </c>
      <c r="M3464" t="s">
        <v>78104</v>
      </c>
      <c r="N3464" t="s">
        <v>78105</v>
      </c>
      <c r="O3464">
        <f>-563.125655691412 -33.0612659548826 -652.483242488434</f>
        <v>-1248.6701641347286</v>
      </c>
      <c r="P3464">
        <f>-537.85234364019 -62.1629031309735 -354.969467463921</f>
        <v>-954.98471423508454</v>
      </c>
      <c r="Q3464" t="s">
        <v>78106</v>
      </c>
      <c r="R3464" t="s">
        <v>78107</v>
      </c>
      <c r="S3464" t="s">
        <v>78108</v>
      </c>
      <c r="T3464" t="s">
        <v>78109</v>
      </c>
      <c r="U3464" t="s">
        <v>78110</v>
      </c>
      <c r="V3464" t="s">
        <v>78111</v>
      </c>
      <c r="W3464" t="s">
        <v>78112</v>
      </c>
      <c r="X3464" t="s">
        <v>78113</v>
      </c>
      <c r="Y3464" t="s">
        <v>78114</v>
      </c>
    </row>
    <row r="3465" spans="1:25" x14ac:dyDescent="0.3">
      <c r="A3465">
        <v>173200</v>
      </c>
      <c r="B3465" t="s">
        <v>78115</v>
      </c>
      <c r="C3465" t="s">
        <v>78116</v>
      </c>
      <c r="D3465" t="s">
        <v>78117</v>
      </c>
      <c r="E3465" t="s">
        <v>78118</v>
      </c>
      <c r="F3465" t="s">
        <v>78119</v>
      </c>
      <c r="G3465" t="s">
        <v>78120</v>
      </c>
      <c r="H3465" t="s">
        <v>78121</v>
      </c>
      <c r="I3465" t="s">
        <v>78122</v>
      </c>
      <c r="J3465" t="s">
        <v>78123</v>
      </c>
      <c r="K3465" t="s">
        <v>78124</v>
      </c>
      <c r="L3465" t="s">
        <v>78125</v>
      </c>
      <c r="M3465" t="s">
        <v>78126</v>
      </c>
      <c r="N3465" t="s">
        <v>78127</v>
      </c>
      <c r="O3465">
        <f>-563.077553693503 -33.038748790096 -652.456516050486</f>
        <v>-1248.5728185340849</v>
      </c>
      <c r="P3465">
        <f>-537.818156293976 -62.0557977715525 -354.933445674954</f>
        <v>-954.80739974048254</v>
      </c>
      <c r="Q3465" t="s">
        <v>78128</v>
      </c>
      <c r="R3465" t="s">
        <v>78129</v>
      </c>
      <c r="S3465" t="s">
        <v>78130</v>
      </c>
      <c r="T3465" t="s">
        <v>78131</v>
      </c>
      <c r="U3465" t="s">
        <v>78132</v>
      </c>
      <c r="V3465" t="s">
        <v>78133</v>
      </c>
      <c r="W3465" t="s">
        <v>78134</v>
      </c>
      <c r="X3465" t="s">
        <v>78135</v>
      </c>
      <c r="Y3465" t="s">
        <v>78136</v>
      </c>
    </row>
    <row r="3466" spans="1:25" x14ac:dyDescent="0.3">
      <c r="A3466">
        <v>173250</v>
      </c>
      <c r="B3466" t="s">
        <v>78137</v>
      </c>
      <c r="C3466" t="s">
        <v>78138</v>
      </c>
      <c r="D3466" t="s">
        <v>78139</v>
      </c>
      <c r="E3466" t="s">
        <v>78140</v>
      </c>
      <c r="F3466" t="s">
        <v>78141</v>
      </c>
      <c r="G3466" t="s">
        <v>78142</v>
      </c>
      <c r="H3466" t="s">
        <v>78143</v>
      </c>
      <c r="I3466" t="s">
        <v>78144</v>
      </c>
      <c r="J3466" t="s">
        <v>78145</v>
      </c>
      <c r="K3466" t="s">
        <v>78146</v>
      </c>
      <c r="L3466" t="s">
        <v>78147</v>
      </c>
      <c r="M3466" t="s">
        <v>78148</v>
      </c>
      <c r="N3466" t="s">
        <v>78149</v>
      </c>
      <c r="O3466">
        <f>-562.884118543198 -33.1170577399046 -652.302650134278</f>
        <v>-1248.3038264173806</v>
      </c>
      <c r="P3466">
        <f>-537.304157368541 -62.1206552470405 -354.80564898965</f>
        <v>-954.23046160523154</v>
      </c>
      <c r="Q3466" t="s">
        <v>78150</v>
      </c>
      <c r="R3466" t="s">
        <v>78151</v>
      </c>
      <c r="S3466" t="s">
        <v>78152</v>
      </c>
      <c r="T3466" t="s">
        <v>78153</v>
      </c>
      <c r="U3466" t="s">
        <v>78154</v>
      </c>
      <c r="V3466" t="s">
        <v>78155</v>
      </c>
      <c r="W3466" t="s">
        <v>78156</v>
      </c>
      <c r="X3466" t="s">
        <v>78157</v>
      </c>
      <c r="Y3466" t="s">
        <v>78158</v>
      </c>
    </row>
    <row r="3467" spans="1:25" x14ac:dyDescent="0.3">
      <c r="A3467">
        <v>173300</v>
      </c>
      <c r="B3467" t="s">
        <v>78159</v>
      </c>
      <c r="C3467" t="s">
        <v>78160</v>
      </c>
      <c r="D3467" t="s">
        <v>78161</v>
      </c>
      <c r="E3467" t="s">
        <v>78162</v>
      </c>
      <c r="F3467" t="s">
        <v>78163</v>
      </c>
      <c r="G3467" t="s">
        <v>78164</v>
      </c>
      <c r="H3467" t="s">
        <v>78165</v>
      </c>
      <c r="I3467" t="s">
        <v>78166</v>
      </c>
      <c r="J3467" t="s">
        <v>78167</v>
      </c>
      <c r="K3467" t="s">
        <v>78168</v>
      </c>
      <c r="L3467" t="s">
        <v>78169</v>
      </c>
      <c r="M3467" t="s">
        <v>78170</v>
      </c>
      <c r="N3467" t="s">
        <v>78171</v>
      </c>
      <c r="O3467">
        <f>-562.730050269118 -33.228682765058 -652.185815474927</f>
        <v>-1248.1445485091031</v>
      </c>
      <c r="P3467">
        <f>-537.208233295234 -61.9250345147909 -354.654085573649</f>
        <v>-953.78735338367392</v>
      </c>
      <c r="Q3467" t="s">
        <v>78172</v>
      </c>
      <c r="R3467" t="s">
        <v>78173</v>
      </c>
      <c r="S3467" t="s">
        <v>78174</v>
      </c>
      <c r="T3467" t="s">
        <v>78175</v>
      </c>
      <c r="U3467" t="s">
        <v>78176</v>
      </c>
      <c r="V3467" t="s">
        <v>78177</v>
      </c>
      <c r="W3467" t="s">
        <v>78178</v>
      </c>
      <c r="X3467" t="s">
        <v>78179</v>
      </c>
      <c r="Y3467" t="s">
        <v>78180</v>
      </c>
    </row>
    <row r="3468" spans="1:25" x14ac:dyDescent="0.3">
      <c r="A3468">
        <v>173350</v>
      </c>
      <c r="B3468" t="s">
        <v>78181</v>
      </c>
      <c r="C3468" t="s">
        <v>78182</v>
      </c>
      <c r="D3468" t="s">
        <v>78183</v>
      </c>
      <c r="E3468" t="s">
        <v>78184</v>
      </c>
      <c r="F3468" t="s">
        <v>78185</v>
      </c>
      <c r="G3468" t="s">
        <v>78186</v>
      </c>
      <c r="H3468" t="s">
        <v>78187</v>
      </c>
      <c r="I3468" t="s">
        <v>78188</v>
      </c>
      <c r="J3468" t="s">
        <v>78189</v>
      </c>
      <c r="K3468" t="s">
        <v>78190</v>
      </c>
      <c r="L3468" t="s">
        <v>78191</v>
      </c>
      <c r="M3468" t="s">
        <v>78192</v>
      </c>
      <c r="N3468" t="s">
        <v>78193</v>
      </c>
      <c r="O3468">
        <f>-562.457033907423 -33.4358256946914 -651.970250259871</f>
        <v>-1247.8631098619853</v>
      </c>
      <c r="P3468">
        <f>-537.432860818761 -62.2398832790186 -354.406650538268</f>
        <v>-954.07939463604771</v>
      </c>
      <c r="Q3468" t="s">
        <v>78194</v>
      </c>
      <c r="R3468" t="s">
        <v>78195</v>
      </c>
      <c r="S3468" t="s">
        <v>78196</v>
      </c>
      <c r="T3468" t="s">
        <v>78197</v>
      </c>
      <c r="U3468" t="s">
        <v>78198</v>
      </c>
      <c r="V3468" t="s">
        <v>78199</v>
      </c>
      <c r="W3468" t="s">
        <v>78200</v>
      </c>
      <c r="X3468" t="s">
        <v>78201</v>
      </c>
      <c r="Y3468" t="s">
        <v>78202</v>
      </c>
    </row>
    <row r="3469" spans="1:25" x14ac:dyDescent="0.3">
      <c r="A3469">
        <v>173400</v>
      </c>
      <c r="B3469" t="s">
        <v>78203</v>
      </c>
      <c r="C3469" t="s">
        <v>78204</v>
      </c>
      <c r="D3469" t="s">
        <v>78205</v>
      </c>
      <c r="E3469" t="s">
        <v>78206</v>
      </c>
      <c r="F3469" t="s">
        <v>78207</v>
      </c>
      <c r="G3469" t="s">
        <v>78208</v>
      </c>
      <c r="H3469" t="s">
        <v>78209</v>
      </c>
      <c r="I3469" t="s">
        <v>78210</v>
      </c>
      <c r="J3469" t="s">
        <v>78211</v>
      </c>
      <c r="K3469" t="s">
        <v>78212</v>
      </c>
      <c r="L3469" t="s">
        <v>78213</v>
      </c>
      <c r="M3469" t="s">
        <v>78214</v>
      </c>
      <c r="N3469" t="s">
        <v>78215</v>
      </c>
      <c r="O3469">
        <f>-562.344918228052 -33.468138315644 -651.865737436154</f>
        <v>-1247.6787939798501</v>
      </c>
      <c r="P3469">
        <f>-537.593684181574 -62.2545509659701 -354.277636473707</f>
        <v>-954.12587162125101</v>
      </c>
      <c r="Q3469" t="s">
        <v>78216</v>
      </c>
      <c r="R3469" t="s">
        <v>78217</v>
      </c>
      <c r="S3469" t="s">
        <v>78218</v>
      </c>
      <c r="T3469" t="s">
        <v>78219</v>
      </c>
      <c r="U3469" t="s">
        <v>78220</v>
      </c>
      <c r="V3469" t="s">
        <v>78221</v>
      </c>
      <c r="W3469" t="s">
        <v>78222</v>
      </c>
      <c r="X3469" t="s">
        <v>78223</v>
      </c>
      <c r="Y3469" t="s">
        <v>78224</v>
      </c>
    </row>
    <row r="3470" spans="1:25" x14ac:dyDescent="0.3">
      <c r="A3470">
        <v>173450</v>
      </c>
      <c r="B3470" t="s">
        <v>78225</v>
      </c>
      <c r="C3470" t="s">
        <v>78226</v>
      </c>
      <c r="D3470" t="s">
        <v>78227</v>
      </c>
      <c r="E3470" t="s">
        <v>78228</v>
      </c>
      <c r="F3470" t="s">
        <v>78229</v>
      </c>
      <c r="G3470" t="s">
        <v>78230</v>
      </c>
      <c r="H3470" t="s">
        <v>78231</v>
      </c>
      <c r="I3470" t="s">
        <v>78232</v>
      </c>
      <c r="J3470" t="s">
        <v>78233</v>
      </c>
      <c r="K3470" t="s">
        <v>78234</v>
      </c>
      <c r="L3470" t="s">
        <v>78235</v>
      </c>
      <c r="M3470" t="s">
        <v>78236</v>
      </c>
      <c r="N3470" t="s">
        <v>78237</v>
      </c>
      <c r="O3470">
        <f>-562.319179197591 -33.7359355023332 -651.472418483909</f>
        <v>-1247.5275331838332</v>
      </c>
      <c r="P3470">
        <f>-537.718584799806 -62.9875175066086 -353.91705917629</f>
        <v>-954.62316148270452</v>
      </c>
      <c r="Q3470" t="s">
        <v>78238</v>
      </c>
      <c r="R3470" t="s">
        <v>78239</v>
      </c>
      <c r="S3470" t="s">
        <v>78240</v>
      </c>
      <c r="T3470" t="s">
        <v>78241</v>
      </c>
      <c r="U3470" t="s">
        <v>78242</v>
      </c>
      <c r="V3470" t="s">
        <v>78243</v>
      </c>
      <c r="W3470" t="s">
        <v>78244</v>
      </c>
      <c r="X3470" t="s">
        <v>78245</v>
      </c>
      <c r="Y3470" t="s">
        <v>78246</v>
      </c>
    </row>
    <row r="3471" spans="1:25" x14ac:dyDescent="0.3">
      <c r="A3471">
        <v>173500</v>
      </c>
      <c r="B3471" t="s">
        <v>78247</v>
      </c>
      <c r="C3471" t="s">
        <v>78248</v>
      </c>
      <c r="D3471" t="s">
        <v>78249</v>
      </c>
      <c r="E3471" t="s">
        <v>78250</v>
      </c>
      <c r="F3471" t="s">
        <v>78251</v>
      </c>
      <c r="G3471" t="s">
        <v>78252</v>
      </c>
      <c r="H3471" t="s">
        <v>78253</v>
      </c>
      <c r="I3471" t="s">
        <v>78254</v>
      </c>
      <c r="J3471" t="s">
        <v>78255</v>
      </c>
      <c r="K3471" t="s">
        <v>78256</v>
      </c>
      <c r="L3471" t="s">
        <v>78257</v>
      </c>
      <c r="M3471" t="s">
        <v>78258</v>
      </c>
      <c r="N3471" t="s">
        <v>78259</v>
      </c>
      <c r="O3471">
        <f>-562.459097540259 -33.7861209569146 -651.504669136419</f>
        <v>-1247.7498876335926</v>
      </c>
      <c r="P3471">
        <f>-537.792680684011 -64.7288334711386 -354.125975345567</f>
        <v>-956.64748950071657</v>
      </c>
      <c r="Q3471" t="s">
        <v>78260</v>
      </c>
      <c r="R3471" t="s">
        <v>78261</v>
      </c>
      <c r="S3471" t="s">
        <v>78262</v>
      </c>
      <c r="T3471" t="s">
        <v>78263</v>
      </c>
      <c r="U3471" t="s">
        <v>78264</v>
      </c>
      <c r="V3471" t="s">
        <v>78265</v>
      </c>
      <c r="W3471" t="s">
        <v>78266</v>
      </c>
      <c r="X3471" t="s">
        <v>78267</v>
      </c>
      <c r="Y3471" t="s">
        <v>78268</v>
      </c>
    </row>
    <row r="3472" spans="1:25" x14ac:dyDescent="0.3">
      <c r="A3472">
        <v>173550</v>
      </c>
      <c r="B3472" t="s">
        <v>78269</v>
      </c>
      <c r="C3472" t="s">
        <v>78270</v>
      </c>
      <c r="D3472" t="s">
        <v>78271</v>
      </c>
      <c r="E3472" t="s">
        <v>78272</v>
      </c>
      <c r="F3472" t="s">
        <v>78273</v>
      </c>
      <c r="G3472" t="s">
        <v>78274</v>
      </c>
      <c r="H3472" t="s">
        <v>78275</v>
      </c>
      <c r="I3472" t="s">
        <v>78276</v>
      </c>
      <c r="J3472" t="s">
        <v>78277</v>
      </c>
      <c r="K3472" t="s">
        <v>78278</v>
      </c>
      <c r="L3472" t="s">
        <v>78279</v>
      </c>
      <c r="M3472" t="s">
        <v>78280</v>
      </c>
      <c r="N3472" t="s">
        <v>78281</v>
      </c>
      <c r="O3472">
        <f>-562.254015126099 -33.6985657965083 -651.689913507864</f>
        <v>-1247.6424944304713</v>
      </c>
      <c r="P3472">
        <f>-539.277758450296 -65.5292437056246 -354.269459925694</f>
        <v>-959.07646208161464</v>
      </c>
      <c r="Q3472" t="s">
        <v>78282</v>
      </c>
      <c r="R3472" t="s">
        <v>78283</v>
      </c>
      <c r="S3472" t="s">
        <v>78284</v>
      </c>
      <c r="T3472" t="s">
        <v>78285</v>
      </c>
      <c r="U3472" t="s">
        <v>78286</v>
      </c>
      <c r="V3472" t="s">
        <v>78287</v>
      </c>
      <c r="W3472" t="s">
        <v>78288</v>
      </c>
      <c r="X3472" t="s">
        <v>78289</v>
      </c>
      <c r="Y3472" t="s">
        <v>78290</v>
      </c>
    </row>
    <row r="3473" spans="1:25" x14ac:dyDescent="0.3">
      <c r="A3473">
        <v>173600</v>
      </c>
      <c r="B3473" t="s">
        <v>78291</v>
      </c>
      <c r="C3473" t="s">
        <v>78292</v>
      </c>
      <c r="D3473" t="s">
        <v>78293</v>
      </c>
      <c r="E3473" t="s">
        <v>78294</v>
      </c>
      <c r="F3473" t="s">
        <v>78295</v>
      </c>
      <c r="G3473" t="s">
        <v>78296</v>
      </c>
      <c r="H3473" t="s">
        <v>78297</v>
      </c>
      <c r="I3473" t="s">
        <v>78298</v>
      </c>
      <c r="J3473" t="s">
        <v>78299</v>
      </c>
      <c r="K3473" t="s">
        <v>78300</v>
      </c>
      <c r="L3473" t="s">
        <v>78301</v>
      </c>
      <c r="M3473" t="s">
        <v>78302</v>
      </c>
      <c r="N3473" t="s">
        <v>78303</v>
      </c>
      <c r="O3473">
        <f>-562.219728046114 -33.628980775519 -651.699530271118</f>
        <v>-1247.5482390927509</v>
      </c>
      <c r="P3473">
        <f>-539.119746392909 -64.683174906975 -354.206687781812</f>
        <v>-958.00960908169588</v>
      </c>
      <c r="Q3473" t="s">
        <v>78304</v>
      </c>
      <c r="R3473" t="s">
        <v>78305</v>
      </c>
      <c r="S3473" t="s">
        <v>78306</v>
      </c>
      <c r="T3473" t="s">
        <v>78307</v>
      </c>
      <c r="U3473" t="s">
        <v>78308</v>
      </c>
      <c r="V3473" t="s">
        <v>78309</v>
      </c>
      <c r="W3473" t="s">
        <v>78310</v>
      </c>
      <c r="X3473" t="s">
        <v>78311</v>
      </c>
      <c r="Y3473" t="s">
        <v>78312</v>
      </c>
    </row>
    <row r="3474" spans="1:25" x14ac:dyDescent="0.3">
      <c r="A3474">
        <v>173650</v>
      </c>
      <c r="B3474" t="s">
        <v>78313</v>
      </c>
      <c r="C3474" t="s">
        <v>78314</v>
      </c>
      <c r="D3474" t="s">
        <v>78315</v>
      </c>
      <c r="E3474" t="s">
        <v>78316</v>
      </c>
      <c r="F3474" t="s">
        <v>78317</v>
      </c>
      <c r="G3474" t="s">
        <v>78318</v>
      </c>
      <c r="H3474" t="s">
        <v>78319</v>
      </c>
      <c r="I3474" t="s">
        <v>78320</v>
      </c>
      <c r="J3474" t="s">
        <v>78321</v>
      </c>
      <c r="K3474" t="s">
        <v>78322</v>
      </c>
      <c r="L3474" t="s">
        <v>78323</v>
      </c>
      <c r="M3474" t="s">
        <v>78324</v>
      </c>
      <c r="N3474" t="s">
        <v>78325</v>
      </c>
      <c r="O3474">
        <f>-562.002848499325 -33.5874216361153 -651.783753267724</f>
        <v>-1247.3740234031643</v>
      </c>
      <c r="P3474">
        <f>-538.333149745987 -64.3185848643793 -354.302087365683</f>
        <v>-956.95382197604931</v>
      </c>
      <c r="Q3474" t="s">
        <v>78326</v>
      </c>
      <c r="R3474" t="s">
        <v>78327</v>
      </c>
      <c r="S3474" t="s">
        <v>78328</v>
      </c>
      <c r="T3474" t="s">
        <v>78329</v>
      </c>
      <c r="U3474" t="s">
        <v>78330</v>
      </c>
      <c r="V3474" t="s">
        <v>78331</v>
      </c>
      <c r="W3474" t="s">
        <v>78332</v>
      </c>
      <c r="X3474" t="s">
        <v>78333</v>
      </c>
      <c r="Y3474" t="s">
        <v>78334</v>
      </c>
    </row>
    <row r="3475" spans="1:25" x14ac:dyDescent="0.3">
      <c r="A3475">
        <v>173700</v>
      </c>
      <c r="B3475" t="s">
        <v>78335</v>
      </c>
      <c r="C3475" t="s">
        <v>78336</v>
      </c>
      <c r="D3475" t="s">
        <v>78337</v>
      </c>
      <c r="E3475" t="s">
        <v>78338</v>
      </c>
      <c r="F3475" t="s">
        <v>78339</v>
      </c>
      <c r="G3475" t="s">
        <v>78340</v>
      </c>
      <c r="H3475" t="s">
        <v>78341</v>
      </c>
      <c r="I3475" t="s">
        <v>78342</v>
      </c>
      <c r="J3475" t="s">
        <v>78343</v>
      </c>
      <c r="K3475" t="s">
        <v>78344</v>
      </c>
      <c r="L3475" t="s">
        <v>78345</v>
      </c>
      <c r="M3475" t="s">
        <v>78346</v>
      </c>
      <c r="N3475" t="s">
        <v>78347</v>
      </c>
      <c r="O3475">
        <f>-561.840551183546 -33.6205365199235 -651.836388763924</f>
        <v>-1247.2974764673936</v>
      </c>
      <c r="P3475">
        <f>-538.189314484269 -64.4409421595524 -354.362406727378</f>
        <v>-956.99266337119934</v>
      </c>
      <c r="Q3475" t="s">
        <v>78348</v>
      </c>
      <c r="R3475" t="s">
        <v>78349</v>
      </c>
      <c r="S3475" t="s">
        <v>78350</v>
      </c>
      <c r="T3475" t="s">
        <v>78351</v>
      </c>
      <c r="U3475" t="s">
        <v>78352</v>
      </c>
      <c r="V3475" t="s">
        <v>78353</v>
      </c>
      <c r="W3475" t="s">
        <v>78354</v>
      </c>
      <c r="X3475" t="s">
        <v>78355</v>
      </c>
      <c r="Y3475" t="s">
        <v>78356</v>
      </c>
    </row>
    <row r="3476" spans="1:25" x14ac:dyDescent="0.3">
      <c r="A3476">
        <v>173750</v>
      </c>
      <c r="B3476" t="s">
        <v>78357</v>
      </c>
      <c r="C3476" t="s">
        <v>78358</v>
      </c>
      <c r="D3476" t="s">
        <v>78359</v>
      </c>
      <c r="E3476" t="s">
        <v>78360</v>
      </c>
      <c r="F3476" t="s">
        <v>78361</v>
      </c>
      <c r="G3476" t="s">
        <v>78362</v>
      </c>
      <c r="H3476" t="s">
        <v>78363</v>
      </c>
      <c r="I3476" t="s">
        <v>78364</v>
      </c>
      <c r="J3476" t="s">
        <v>78365</v>
      </c>
      <c r="K3476" t="s">
        <v>78366</v>
      </c>
      <c r="L3476" t="s">
        <v>78367</v>
      </c>
      <c r="M3476" t="s">
        <v>78368</v>
      </c>
      <c r="N3476" t="s">
        <v>78369</v>
      </c>
      <c r="O3476">
        <f>-561.422160596523 -33.6891460744857 -651.827951754518</f>
        <v>-1246.9392584255268</v>
      </c>
      <c r="P3476">
        <f>-537.733367617928 -64.2465852320031 -354.329934518406</f>
        <v>-956.30988736833706</v>
      </c>
      <c r="Q3476" t="s">
        <v>78370</v>
      </c>
      <c r="R3476" t="s">
        <v>78371</v>
      </c>
      <c r="S3476" t="s">
        <v>78372</v>
      </c>
      <c r="T3476" t="s">
        <v>78373</v>
      </c>
      <c r="U3476" t="s">
        <v>78374</v>
      </c>
      <c r="V3476" t="s">
        <v>78375</v>
      </c>
      <c r="W3476" t="s">
        <v>78376</v>
      </c>
      <c r="X3476" t="s">
        <v>78377</v>
      </c>
      <c r="Y3476" t="s">
        <v>78378</v>
      </c>
    </row>
    <row r="3477" spans="1:25" x14ac:dyDescent="0.3">
      <c r="A3477">
        <v>173800</v>
      </c>
      <c r="B3477" t="s">
        <v>78379</v>
      </c>
      <c r="C3477" t="s">
        <v>78380</v>
      </c>
      <c r="D3477" t="s">
        <v>78381</v>
      </c>
      <c r="E3477" t="s">
        <v>78382</v>
      </c>
      <c r="F3477" t="s">
        <v>78383</v>
      </c>
      <c r="G3477" t="s">
        <v>78384</v>
      </c>
      <c r="H3477" t="s">
        <v>78385</v>
      </c>
      <c r="I3477" t="s">
        <v>78386</v>
      </c>
      <c r="J3477" t="s">
        <v>78387</v>
      </c>
      <c r="K3477" t="s">
        <v>78388</v>
      </c>
      <c r="L3477" t="s">
        <v>78389</v>
      </c>
      <c r="M3477" t="s">
        <v>78390</v>
      </c>
      <c r="N3477" t="s">
        <v>78391</v>
      </c>
      <c r="O3477">
        <f>-561.244747681145 -33.7153527171129 -651.824469833739</f>
        <v>-1246.7845702319969</v>
      </c>
      <c r="P3477">
        <f>-537.444666191869 -64.2051402166117 -354.328327385547</f>
        <v>-955.97813379402771</v>
      </c>
      <c r="Q3477" t="s">
        <v>78392</v>
      </c>
      <c r="R3477" t="s">
        <v>78393</v>
      </c>
      <c r="S3477" t="s">
        <v>78394</v>
      </c>
      <c r="T3477" t="s">
        <v>78395</v>
      </c>
      <c r="U3477" t="s">
        <v>78396</v>
      </c>
      <c r="V3477" t="s">
        <v>78397</v>
      </c>
      <c r="W3477" t="s">
        <v>78398</v>
      </c>
      <c r="X3477" t="s">
        <v>78399</v>
      </c>
      <c r="Y3477" t="s">
        <v>78400</v>
      </c>
    </row>
    <row r="3478" spans="1:25" x14ac:dyDescent="0.3">
      <c r="A3478">
        <v>173850</v>
      </c>
      <c r="B3478" t="s">
        <v>78401</v>
      </c>
      <c r="C3478" t="s">
        <v>78402</v>
      </c>
      <c r="D3478" t="s">
        <v>78403</v>
      </c>
      <c r="E3478" t="s">
        <v>78404</v>
      </c>
      <c r="F3478" t="s">
        <v>78405</v>
      </c>
      <c r="G3478" t="s">
        <v>78406</v>
      </c>
      <c r="H3478" t="s">
        <v>78407</v>
      </c>
      <c r="I3478" t="s">
        <v>78408</v>
      </c>
      <c r="J3478" t="s">
        <v>78409</v>
      </c>
      <c r="K3478" t="s">
        <v>78410</v>
      </c>
      <c r="L3478" t="s">
        <v>78411</v>
      </c>
      <c r="M3478" t="s">
        <v>78412</v>
      </c>
      <c r="N3478" t="s">
        <v>78413</v>
      </c>
      <c r="O3478">
        <f>-560.840556486178 -33.756481424695 -651.956227138662</f>
        <v>-1246.5532650495352</v>
      </c>
      <c r="P3478">
        <f>-536.820232169282 -64.5429104887994 -354.508433859665</f>
        <v>-955.87157651774646</v>
      </c>
      <c r="Q3478" t="s">
        <v>78414</v>
      </c>
      <c r="R3478" t="s">
        <v>78415</v>
      </c>
      <c r="S3478" t="s">
        <v>78416</v>
      </c>
      <c r="T3478" t="s">
        <v>78417</v>
      </c>
      <c r="U3478" t="s">
        <v>78418</v>
      </c>
      <c r="V3478" t="s">
        <v>78419</v>
      </c>
      <c r="W3478" t="s">
        <v>78420</v>
      </c>
      <c r="X3478" t="s">
        <v>78421</v>
      </c>
      <c r="Y3478" t="s">
        <v>78422</v>
      </c>
    </row>
    <row r="3479" spans="1:25" x14ac:dyDescent="0.3">
      <c r="A3479">
        <v>173900</v>
      </c>
      <c r="B3479" t="s">
        <v>78423</v>
      </c>
      <c r="C3479" t="s">
        <v>78424</v>
      </c>
      <c r="D3479" t="s">
        <v>78425</v>
      </c>
      <c r="E3479" t="s">
        <v>78426</v>
      </c>
      <c r="F3479" t="s">
        <v>78427</v>
      </c>
      <c r="G3479" t="s">
        <v>78428</v>
      </c>
      <c r="H3479" t="s">
        <v>78429</v>
      </c>
      <c r="I3479" t="s">
        <v>78430</v>
      </c>
      <c r="J3479" t="s">
        <v>78431</v>
      </c>
      <c r="K3479" t="s">
        <v>78432</v>
      </c>
      <c r="L3479" t="s">
        <v>78433</v>
      </c>
      <c r="M3479" t="s">
        <v>78434</v>
      </c>
      <c r="N3479" t="s">
        <v>78435</v>
      </c>
      <c r="O3479">
        <f>-560.610268162962 -33.8051100144114 -651.987034359377</f>
        <v>-1246.4024125367505</v>
      </c>
      <c r="P3479">
        <f>-536.648054501464 -64.7070520811508 -354.546608738581</f>
        <v>-955.90171532119575</v>
      </c>
      <c r="Q3479" t="s">
        <v>78436</v>
      </c>
      <c r="R3479" t="s">
        <v>78437</v>
      </c>
      <c r="S3479" t="s">
        <v>78438</v>
      </c>
      <c r="T3479" t="s">
        <v>78439</v>
      </c>
      <c r="U3479" t="s">
        <v>78440</v>
      </c>
      <c r="V3479" t="s">
        <v>78441</v>
      </c>
      <c r="W3479" t="s">
        <v>78442</v>
      </c>
      <c r="X3479" t="s">
        <v>78443</v>
      </c>
      <c r="Y3479" t="s">
        <v>78444</v>
      </c>
    </row>
    <row r="3480" spans="1:25" x14ac:dyDescent="0.3">
      <c r="A3480">
        <v>173950</v>
      </c>
      <c r="B3480" t="s">
        <v>78445</v>
      </c>
      <c r="C3480" t="s">
        <v>78446</v>
      </c>
      <c r="D3480" t="s">
        <v>78447</v>
      </c>
      <c r="E3480" t="s">
        <v>78448</v>
      </c>
      <c r="F3480" t="s">
        <v>78449</v>
      </c>
      <c r="G3480" t="s">
        <v>78450</v>
      </c>
      <c r="H3480" t="s">
        <v>78451</v>
      </c>
      <c r="I3480" t="s">
        <v>78452</v>
      </c>
      <c r="J3480" t="s">
        <v>78453</v>
      </c>
      <c r="K3480" t="s">
        <v>78454</v>
      </c>
      <c r="L3480" t="s">
        <v>78455</v>
      </c>
      <c r="M3480" t="s">
        <v>78456</v>
      </c>
      <c r="N3480" t="s">
        <v>78457</v>
      </c>
      <c r="O3480">
        <f>-560.335932112191 -33.8536758093612 -652.062878742405</f>
        <v>-1246.2524866639574</v>
      </c>
      <c r="P3480">
        <f>-536.630058077188 -65.6941559302165 -354.700791599548</f>
        <v>-957.0250056069525</v>
      </c>
      <c r="Q3480" t="s">
        <v>78458</v>
      </c>
      <c r="R3480" t="s">
        <v>78459</v>
      </c>
      <c r="S3480" t="s">
        <v>78460</v>
      </c>
      <c r="T3480" t="s">
        <v>78461</v>
      </c>
      <c r="U3480" t="s">
        <v>78462</v>
      </c>
      <c r="V3480" t="s">
        <v>78463</v>
      </c>
      <c r="W3480" t="s">
        <v>78464</v>
      </c>
      <c r="X3480" t="s">
        <v>78465</v>
      </c>
      <c r="Y3480" t="s">
        <v>78466</v>
      </c>
    </row>
    <row r="3481" spans="1:25" x14ac:dyDescent="0.3">
      <c r="A3481">
        <v>174000</v>
      </c>
      <c r="B3481" t="s">
        <v>78467</v>
      </c>
      <c r="C3481" t="s">
        <v>78468</v>
      </c>
      <c r="D3481" t="s">
        <v>78469</v>
      </c>
      <c r="E3481" t="s">
        <v>78470</v>
      </c>
      <c r="F3481" t="s">
        <v>78471</v>
      </c>
      <c r="G3481" t="s">
        <v>78472</v>
      </c>
      <c r="H3481" t="s">
        <v>78473</v>
      </c>
      <c r="I3481" t="s">
        <v>78474</v>
      </c>
      <c r="J3481" t="s">
        <v>78475</v>
      </c>
      <c r="K3481" t="s">
        <v>78476</v>
      </c>
      <c r="L3481" t="s">
        <v>78477</v>
      </c>
      <c r="M3481" t="s">
        <v>78478</v>
      </c>
      <c r="N3481" t="s">
        <v>78479</v>
      </c>
      <c r="O3481">
        <f>-560.211387480026 -33.8557909108613 -652.107620969846</f>
        <v>-1246.1747993607332</v>
      </c>
      <c r="P3481">
        <f>-536.516263712208 -65.7134261636832 -354.746449927596</f>
        <v>-956.97613980348717</v>
      </c>
      <c r="Q3481" t="s">
        <v>78480</v>
      </c>
      <c r="R3481" t="s">
        <v>78481</v>
      </c>
      <c r="S3481" t="s">
        <v>78482</v>
      </c>
      <c r="T3481" t="s">
        <v>78483</v>
      </c>
      <c r="U3481" t="s">
        <v>78484</v>
      </c>
      <c r="V3481" t="s">
        <v>78485</v>
      </c>
      <c r="W3481" t="s">
        <v>78486</v>
      </c>
      <c r="X3481" t="s">
        <v>78487</v>
      </c>
      <c r="Y3481" t="s">
        <v>78488</v>
      </c>
    </row>
    <row r="3482" spans="1:25" x14ac:dyDescent="0.3">
      <c r="A3482">
        <v>174050</v>
      </c>
      <c r="B3482" t="s">
        <v>78489</v>
      </c>
      <c r="C3482" t="s">
        <v>78490</v>
      </c>
      <c r="D3482" t="s">
        <v>78491</v>
      </c>
      <c r="E3482" t="s">
        <v>78492</v>
      </c>
      <c r="F3482" t="s">
        <v>78493</v>
      </c>
      <c r="G3482" t="s">
        <v>78494</v>
      </c>
      <c r="H3482" t="s">
        <v>78495</v>
      </c>
      <c r="I3482" t="s">
        <v>78496</v>
      </c>
      <c r="J3482" t="s">
        <v>78497</v>
      </c>
      <c r="K3482" t="s">
        <v>78498</v>
      </c>
      <c r="L3482" t="s">
        <v>78499</v>
      </c>
      <c r="M3482" t="s">
        <v>78500</v>
      </c>
      <c r="N3482" t="s">
        <v>78501</v>
      </c>
      <c r="O3482">
        <f>-560.231168231213 -33.8610594391855 -652.131115215598</f>
        <v>-1246.2233428859965</v>
      </c>
      <c r="P3482">
        <f>-536.549391311748 -65.3534707137419 -354.730009985919</f>
        <v>-956.63287201140884</v>
      </c>
      <c r="Q3482" t="s">
        <v>78502</v>
      </c>
      <c r="R3482" t="s">
        <v>78503</v>
      </c>
      <c r="S3482" t="s">
        <v>78504</v>
      </c>
      <c r="T3482" t="s">
        <v>78505</v>
      </c>
      <c r="U3482" t="s">
        <v>78506</v>
      </c>
      <c r="V3482" t="s">
        <v>78507</v>
      </c>
      <c r="W3482" t="s">
        <v>78508</v>
      </c>
      <c r="X3482" t="s">
        <v>78509</v>
      </c>
      <c r="Y3482" t="s">
        <v>78510</v>
      </c>
    </row>
    <row r="3483" spans="1:25" x14ac:dyDescent="0.3">
      <c r="A3483">
        <v>174100</v>
      </c>
      <c r="B3483" t="s">
        <v>78511</v>
      </c>
      <c r="C3483" t="s">
        <v>78512</v>
      </c>
      <c r="D3483" t="s">
        <v>78513</v>
      </c>
      <c r="E3483" t="s">
        <v>78514</v>
      </c>
      <c r="F3483" t="s">
        <v>78515</v>
      </c>
      <c r="G3483" t="s">
        <v>78516</v>
      </c>
      <c r="H3483" t="s">
        <v>78517</v>
      </c>
      <c r="I3483" t="s">
        <v>78518</v>
      </c>
      <c r="J3483" t="s">
        <v>78519</v>
      </c>
      <c r="K3483" t="s">
        <v>78520</v>
      </c>
      <c r="L3483" t="s">
        <v>78521</v>
      </c>
      <c r="M3483" t="s">
        <v>78522</v>
      </c>
      <c r="N3483" t="s">
        <v>78523</v>
      </c>
      <c r="O3483">
        <f>-560.314534153625 -33.8788270021853 -652.130089900237</f>
        <v>-1246.3234510560474</v>
      </c>
      <c r="P3483">
        <f>-536.474390837523 -64.9797193446307 -354.700457552558</f>
        <v>-956.15456773471169</v>
      </c>
      <c r="Q3483" t="s">
        <v>78524</v>
      </c>
      <c r="R3483" t="s">
        <v>78525</v>
      </c>
      <c r="S3483" t="s">
        <v>78526</v>
      </c>
      <c r="T3483" t="s">
        <v>78527</v>
      </c>
      <c r="U3483" t="s">
        <v>78528</v>
      </c>
      <c r="V3483" t="s">
        <v>78529</v>
      </c>
      <c r="W3483" t="s">
        <v>78530</v>
      </c>
      <c r="X3483" t="s">
        <v>78531</v>
      </c>
      <c r="Y3483" t="s">
        <v>78532</v>
      </c>
    </row>
    <row r="3484" spans="1:25" x14ac:dyDescent="0.3">
      <c r="A3484">
        <v>174150</v>
      </c>
      <c r="B3484" t="s">
        <v>78533</v>
      </c>
      <c r="C3484" t="s">
        <v>78534</v>
      </c>
      <c r="D3484" t="s">
        <v>78535</v>
      </c>
      <c r="E3484" t="s">
        <v>78536</v>
      </c>
      <c r="F3484" t="s">
        <v>78537</v>
      </c>
      <c r="G3484" t="s">
        <v>78538</v>
      </c>
      <c r="H3484" t="s">
        <v>78539</v>
      </c>
      <c r="I3484" t="s">
        <v>78540</v>
      </c>
      <c r="J3484" t="s">
        <v>78541</v>
      </c>
      <c r="K3484" t="s">
        <v>78542</v>
      </c>
      <c r="L3484" t="s">
        <v>78543</v>
      </c>
      <c r="M3484" t="s">
        <v>78544</v>
      </c>
      <c r="N3484" t="s">
        <v>78545</v>
      </c>
      <c r="O3484">
        <f>-560.326770777293 -34.0046951758059 -652.132209935641</f>
        <v>-1246.4636758887398</v>
      </c>
      <c r="P3484">
        <f>-536.608224041658 -64.9112607321542 -354.67252735812</f>
        <v>-956.19201213193219</v>
      </c>
      <c r="Q3484" t="s">
        <v>78546</v>
      </c>
      <c r="R3484" t="s">
        <v>78547</v>
      </c>
      <c r="S3484" t="s">
        <v>78548</v>
      </c>
      <c r="T3484" t="s">
        <v>78549</v>
      </c>
      <c r="U3484" t="s">
        <v>78550</v>
      </c>
      <c r="V3484" t="s">
        <v>78551</v>
      </c>
      <c r="W3484" t="s">
        <v>78552</v>
      </c>
      <c r="X3484" t="s">
        <v>78553</v>
      </c>
      <c r="Y3484" t="s">
        <v>78554</v>
      </c>
    </row>
    <row r="3485" spans="1:25" x14ac:dyDescent="0.3">
      <c r="A3485">
        <v>174200</v>
      </c>
      <c r="B3485" t="s">
        <v>78555</v>
      </c>
      <c r="C3485" t="s">
        <v>78556</v>
      </c>
      <c r="D3485" t="s">
        <v>78557</v>
      </c>
      <c r="E3485" t="s">
        <v>78558</v>
      </c>
      <c r="F3485" t="s">
        <v>78559</v>
      </c>
      <c r="G3485" t="s">
        <v>78560</v>
      </c>
      <c r="H3485" t="s">
        <v>78561</v>
      </c>
      <c r="I3485" t="s">
        <v>78562</v>
      </c>
      <c r="J3485" t="s">
        <v>78563</v>
      </c>
      <c r="K3485" t="s">
        <v>78564</v>
      </c>
      <c r="L3485" t="s">
        <v>78565</v>
      </c>
      <c r="M3485" t="s">
        <v>78566</v>
      </c>
      <c r="N3485" t="s">
        <v>78567</v>
      </c>
      <c r="O3485">
        <f>-560.247161158541 -34.0748002165369 -652.158816136461</f>
        <v>-1246.4807775115389</v>
      </c>
      <c r="P3485">
        <f>-536.776267261622 -65.055456580887 -354.687205060884</f>
        <v>-956.51892890339309</v>
      </c>
      <c r="Q3485" t="s">
        <v>78568</v>
      </c>
      <c r="R3485" t="s">
        <v>78569</v>
      </c>
      <c r="S3485" t="s">
        <v>78570</v>
      </c>
      <c r="T3485" t="s">
        <v>78571</v>
      </c>
      <c r="U3485" t="s">
        <v>78572</v>
      </c>
      <c r="V3485" t="s">
        <v>78573</v>
      </c>
      <c r="W3485" t="s">
        <v>78574</v>
      </c>
      <c r="X3485" t="s">
        <v>78575</v>
      </c>
      <c r="Y3485" t="s">
        <v>78576</v>
      </c>
    </row>
    <row r="3486" spans="1:25" x14ac:dyDescent="0.3">
      <c r="A3486">
        <v>174250</v>
      </c>
      <c r="B3486" t="s">
        <v>78577</v>
      </c>
      <c r="C3486" t="s">
        <v>78578</v>
      </c>
      <c r="D3486" t="s">
        <v>78579</v>
      </c>
      <c r="E3486" t="s">
        <v>78580</v>
      </c>
      <c r="F3486" t="s">
        <v>78581</v>
      </c>
      <c r="G3486" t="s">
        <v>78582</v>
      </c>
      <c r="H3486" t="s">
        <v>78583</v>
      </c>
      <c r="I3486" t="s">
        <v>78584</v>
      </c>
      <c r="J3486" t="s">
        <v>78585</v>
      </c>
      <c r="K3486" t="s">
        <v>78586</v>
      </c>
      <c r="L3486" t="s">
        <v>78587</v>
      </c>
      <c r="M3486" t="s">
        <v>78588</v>
      </c>
      <c r="N3486" t="s">
        <v>78589</v>
      </c>
      <c r="O3486">
        <f>-560.093739699707 -34.1219207016181 -652.257472783294</f>
        <v>-1246.4731331846192</v>
      </c>
      <c r="P3486">
        <f>-536.857250144292 -65.113405413201 -354.76860965176</f>
        <v>-956.73926520925306</v>
      </c>
      <c r="Q3486" t="s">
        <v>78590</v>
      </c>
      <c r="R3486" t="s">
        <v>78591</v>
      </c>
      <c r="S3486" t="s">
        <v>78592</v>
      </c>
      <c r="T3486" t="s">
        <v>78593</v>
      </c>
      <c r="U3486" t="s">
        <v>78594</v>
      </c>
      <c r="V3486" t="s">
        <v>78595</v>
      </c>
      <c r="W3486" t="s">
        <v>78596</v>
      </c>
      <c r="X3486" t="s">
        <v>78597</v>
      </c>
      <c r="Y3486" t="s">
        <v>78598</v>
      </c>
    </row>
    <row r="3487" spans="1:25" x14ac:dyDescent="0.3">
      <c r="A3487">
        <v>174300</v>
      </c>
      <c r="B3487" t="s">
        <v>78599</v>
      </c>
      <c r="C3487" t="s">
        <v>78600</v>
      </c>
      <c r="D3487" t="s">
        <v>78601</v>
      </c>
      <c r="E3487" t="s">
        <v>78602</v>
      </c>
      <c r="F3487" t="s">
        <v>78603</v>
      </c>
      <c r="G3487" t="s">
        <v>78604</v>
      </c>
      <c r="H3487" t="s">
        <v>78605</v>
      </c>
      <c r="I3487" t="s">
        <v>78606</v>
      </c>
      <c r="J3487" t="s">
        <v>78607</v>
      </c>
      <c r="K3487" t="s">
        <v>78608</v>
      </c>
      <c r="L3487" t="s">
        <v>78609</v>
      </c>
      <c r="M3487" t="s">
        <v>78610</v>
      </c>
      <c r="N3487" t="s">
        <v>78611</v>
      </c>
      <c r="O3487">
        <f>-559.869828158462 -34.0916286729775 -652.315886215635</f>
        <v>-1246.2773430470747</v>
      </c>
      <c r="P3487">
        <f>-536.736452511815 -65.1981572415971 -354.831119133744</f>
        <v>-956.765728887156</v>
      </c>
      <c r="Q3487" t="s">
        <v>78612</v>
      </c>
      <c r="R3487" t="s">
        <v>78613</v>
      </c>
      <c r="S3487" t="s">
        <v>78614</v>
      </c>
      <c r="T3487" t="s">
        <v>78615</v>
      </c>
      <c r="U3487" t="s">
        <v>78616</v>
      </c>
      <c r="V3487" t="s">
        <v>78617</v>
      </c>
      <c r="W3487" t="s">
        <v>78618</v>
      </c>
      <c r="X3487" t="s">
        <v>78619</v>
      </c>
      <c r="Y3487" t="s">
        <v>78620</v>
      </c>
    </row>
    <row r="3488" spans="1:25" x14ac:dyDescent="0.3">
      <c r="A3488">
        <v>174350</v>
      </c>
      <c r="B3488" t="s">
        <v>78621</v>
      </c>
      <c r="C3488" t="s">
        <v>78622</v>
      </c>
      <c r="D3488" t="s">
        <v>78623</v>
      </c>
      <c r="E3488" t="s">
        <v>78624</v>
      </c>
      <c r="F3488" t="s">
        <v>78625</v>
      </c>
      <c r="G3488" t="s">
        <v>78626</v>
      </c>
      <c r="H3488" t="s">
        <v>78627</v>
      </c>
      <c r="I3488" t="s">
        <v>78628</v>
      </c>
      <c r="J3488" t="s">
        <v>78629</v>
      </c>
      <c r="K3488" t="s">
        <v>78630</v>
      </c>
      <c r="L3488" t="s">
        <v>78631</v>
      </c>
      <c r="M3488" t="s">
        <v>78632</v>
      </c>
      <c r="N3488" t="s">
        <v>78633</v>
      </c>
      <c r="O3488">
        <f>-559.561508688396 -34.077182486134 -652.436608824958</f>
        <v>-1246.0752999994879</v>
      </c>
      <c r="P3488">
        <f>-536.584210267513 -65.1190668038455 -354.932937844272</f>
        <v>-956.63621491563049</v>
      </c>
      <c r="Q3488" t="s">
        <v>78634</v>
      </c>
      <c r="R3488" t="s">
        <v>78635</v>
      </c>
      <c r="S3488" t="s">
        <v>78636</v>
      </c>
      <c r="T3488" t="s">
        <v>78637</v>
      </c>
      <c r="U3488" t="s">
        <v>78638</v>
      </c>
      <c r="V3488" t="s">
        <v>78639</v>
      </c>
      <c r="W3488" t="s">
        <v>78640</v>
      </c>
      <c r="X3488" t="s">
        <v>78641</v>
      </c>
      <c r="Y3488" t="s">
        <v>78642</v>
      </c>
    </row>
    <row r="3489" spans="1:25" x14ac:dyDescent="0.3">
      <c r="A3489">
        <v>174400</v>
      </c>
      <c r="B3489" t="s">
        <v>78643</v>
      </c>
      <c r="C3489" t="s">
        <v>78644</v>
      </c>
      <c r="D3489" t="s">
        <v>78645</v>
      </c>
      <c r="E3489" t="s">
        <v>78646</v>
      </c>
      <c r="F3489" t="s">
        <v>78647</v>
      </c>
      <c r="G3489" t="s">
        <v>78648</v>
      </c>
      <c r="H3489" t="s">
        <v>78649</v>
      </c>
      <c r="I3489" t="s">
        <v>78650</v>
      </c>
      <c r="J3489" t="s">
        <v>78651</v>
      </c>
      <c r="K3489" t="s">
        <v>78652</v>
      </c>
      <c r="L3489" t="s">
        <v>78653</v>
      </c>
      <c r="M3489" t="s">
        <v>78654</v>
      </c>
      <c r="N3489" t="s">
        <v>78655</v>
      </c>
      <c r="O3489">
        <f>-559.30489121793 -34.168170676661 -652.449952235407</f>
        <v>-1245.9230141299981</v>
      </c>
      <c r="P3489">
        <f>-536.421608462098 -65.3514274041888 -354.953962278547</f>
        <v>-956.72699814483383</v>
      </c>
      <c r="Q3489" t="s">
        <v>78656</v>
      </c>
      <c r="R3489" t="s">
        <v>78657</v>
      </c>
      <c r="S3489" t="s">
        <v>78658</v>
      </c>
      <c r="T3489" t="s">
        <v>78659</v>
      </c>
      <c r="U3489" t="s">
        <v>78660</v>
      </c>
      <c r="V3489" t="s">
        <v>78661</v>
      </c>
      <c r="W3489" t="s">
        <v>78662</v>
      </c>
      <c r="X3489" t="s">
        <v>78663</v>
      </c>
      <c r="Y3489" t="s">
        <v>78664</v>
      </c>
    </row>
    <row r="3490" spans="1:25" x14ac:dyDescent="0.3">
      <c r="A3490">
        <v>174450</v>
      </c>
      <c r="B3490" t="s">
        <v>78665</v>
      </c>
      <c r="C3490" t="s">
        <v>78666</v>
      </c>
      <c r="D3490" t="s">
        <v>78667</v>
      </c>
      <c r="E3490" t="s">
        <v>78668</v>
      </c>
      <c r="F3490" t="s">
        <v>78669</v>
      </c>
      <c r="G3490" t="s">
        <v>78670</v>
      </c>
      <c r="H3490" t="s">
        <v>78671</v>
      </c>
      <c r="I3490" t="s">
        <v>78672</v>
      </c>
      <c r="J3490" t="s">
        <v>78673</v>
      </c>
      <c r="K3490" t="s">
        <v>78674</v>
      </c>
      <c r="L3490" t="s">
        <v>78675</v>
      </c>
      <c r="M3490" t="s">
        <v>78676</v>
      </c>
      <c r="N3490" t="s">
        <v>78677</v>
      </c>
      <c r="O3490">
        <f>-558.692510549101 -34.2568598622852 -652.487023684161</f>
        <v>-1245.4363940955473</v>
      </c>
      <c r="P3490">
        <f>-535.898038784254 -65.5188836769312 -354.992238811807</f>
        <v>-956.40916127299215</v>
      </c>
      <c r="Q3490" t="s">
        <v>78678</v>
      </c>
      <c r="R3490" t="s">
        <v>78679</v>
      </c>
      <c r="S3490" t="s">
        <v>78680</v>
      </c>
      <c r="T3490" t="s">
        <v>78681</v>
      </c>
      <c r="U3490" t="s">
        <v>78682</v>
      </c>
      <c r="V3490" t="s">
        <v>78683</v>
      </c>
      <c r="W3490" t="s">
        <v>78684</v>
      </c>
      <c r="X3490" t="s">
        <v>78685</v>
      </c>
      <c r="Y3490" t="s">
        <v>78686</v>
      </c>
    </row>
    <row r="3491" spans="1:25" x14ac:dyDescent="0.3">
      <c r="A3491">
        <v>174500</v>
      </c>
      <c r="B3491" t="s">
        <v>78687</v>
      </c>
      <c r="C3491" t="s">
        <v>78688</v>
      </c>
      <c r="D3491" t="s">
        <v>78689</v>
      </c>
      <c r="E3491" t="s">
        <v>78690</v>
      </c>
      <c r="F3491" t="s">
        <v>78691</v>
      </c>
      <c r="G3491" t="s">
        <v>78692</v>
      </c>
      <c r="H3491" t="s">
        <v>78693</v>
      </c>
      <c r="I3491" t="s">
        <v>78694</v>
      </c>
      <c r="J3491" t="s">
        <v>78695</v>
      </c>
      <c r="K3491" t="s">
        <v>78696</v>
      </c>
      <c r="L3491" t="s">
        <v>78697</v>
      </c>
      <c r="M3491" t="s">
        <v>78698</v>
      </c>
      <c r="N3491" t="s">
        <v>78699</v>
      </c>
      <c r="O3491">
        <f>-558.495493417902 -34.300750123894 -652.538410065146</f>
        <v>-1245.3346536069421</v>
      </c>
      <c r="P3491">
        <f>-535.68055437326 -65.6682080626126 -355.056306048495</f>
        <v>-956.40506848436758</v>
      </c>
      <c r="Q3491" t="s">
        <v>78700</v>
      </c>
      <c r="R3491" t="s">
        <v>78701</v>
      </c>
      <c r="S3491" t="s">
        <v>78702</v>
      </c>
      <c r="T3491" t="s">
        <v>78703</v>
      </c>
      <c r="U3491" t="s">
        <v>78704</v>
      </c>
      <c r="V3491" t="s">
        <v>78705</v>
      </c>
      <c r="W3491" t="s">
        <v>78706</v>
      </c>
      <c r="X3491" t="s">
        <v>78707</v>
      </c>
      <c r="Y3491" t="s">
        <v>78708</v>
      </c>
    </row>
    <row r="3492" spans="1:25" x14ac:dyDescent="0.3">
      <c r="A3492">
        <v>174550</v>
      </c>
      <c r="B3492" t="s">
        <v>78709</v>
      </c>
      <c r="C3492" t="s">
        <v>78710</v>
      </c>
      <c r="D3492" t="s">
        <v>78711</v>
      </c>
      <c r="E3492" t="s">
        <v>78712</v>
      </c>
      <c r="F3492" t="s">
        <v>78713</v>
      </c>
      <c r="G3492" t="s">
        <v>78714</v>
      </c>
      <c r="H3492" t="s">
        <v>78715</v>
      </c>
      <c r="I3492" t="s">
        <v>78716</v>
      </c>
      <c r="J3492" t="s">
        <v>78717</v>
      </c>
      <c r="K3492" t="s">
        <v>78718</v>
      </c>
      <c r="L3492" t="s">
        <v>78719</v>
      </c>
      <c r="M3492" t="s">
        <v>78720</v>
      </c>
      <c r="N3492" t="s">
        <v>78721</v>
      </c>
      <c r="O3492">
        <f>-557.965830451504 -34.3112681303764 -652.671266961277</f>
        <v>-1244.9483655431573</v>
      </c>
      <c r="P3492">
        <f>-535.307857715934 -65.7437744909062 -355.184167256895</f>
        <v>-956.23579946373525</v>
      </c>
      <c r="Q3492" t="s">
        <v>78722</v>
      </c>
      <c r="R3492" t="s">
        <v>78723</v>
      </c>
      <c r="S3492" t="s">
        <v>78724</v>
      </c>
      <c r="T3492" t="s">
        <v>78725</v>
      </c>
      <c r="U3492" t="s">
        <v>78726</v>
      </c>
      <c r="V3492" t="s">
        <v>78727</v>
      </c>
      <c r="W3492" t="s">
        <v>78728</v>
      </c>
      <c r="X3492" t="s">
        <v>78729</v>
      </c>
      <c r="Y3492" t="s">
        <v>78730</v>
      </c>
    </row>
    <row r="3493" spans="1:25" x14ac:dyDescent="0.3">
      <c r="A3493">
        <v>174600</v>
      </c>
      <c r="B3493" t="s">
        <v>78731</v>
      </c>
      <c r="C3493" t="s">
        <v>78732</v>
      </c>
      <c r="D3493" t="s">
        <v>78733</v>
      </c>
      <c r="E3493" t="s">
        <v>78734</v>
      </c>
      <c r="F3493" t="s">
        <v>78735</v>
      </c>
      <c r="G3493" t="s">
        <v>78736</v>
      </c>
      <c r="H3493" t="s">
        <v>78737</v>
      </c>
      <c r="I3493" t="s">
        <v>78738</v>
      </c>
      <c r="J3493" t="s">
        <v>78739</v>
      </c>
      <c r="K3493" t="s">
        <v>78740</v>
      </c>
      <c r="L3493" t="s">
        <v>78741</v>
      </c>
      <c r="M3493" t="s">
        <v>78742</v>
      </c>
      <c r="N3493" t="s">
        <v>78743</v>
      </c>
      <c r="O3493">
        <f>-557.733860176583 -34.3325850489705 -652.737865684347</f>
        <v>-1244.8043109099003</v>
      </c>
      <c r="P3493">
        <f>-535.102173065575 -65.891034948073 -355.261923399029</f>
        <v>-956.25513141267697</v>
      </c>
      <c r="Q3493" t="s">
        <v>78744</v>
      </c>
      <c r="R3493" t="s">
        <v>78745</v>
      </c>
      <c r="S3493" t="s">
        <v>78746</v>
      </c>
      <c r="T3493" t="s">
        <v>78747</v>
      </c>
      <c r="U3493" t="s">
        <v>78748</v>
      </c>
      <c r="V3493" t="s">
        <v>78749</v>
      </c>
      <c r="W3493" t="s">
        <v>78750</v>
      </c>
      <c r="X3493" t="s">
        <v>78751</v>
      </c>
      <c r="Y3493" t="s">
        <v>78752</v>
      </c>
    </row>
    <row r="3494" spans="1:25" x14ac:dyDescent="0.3">
      <c r="A3494">
        <v>174650</v>
      </c>
      <c r="B3494" t="s">
        <v>78753</v>
      </c>
      <c r="C3494" t="s">
        <v>78754</v>
      </c>
      <c r="D3494" t="s">
        <v>78755</v>
      </c>
      <c r="E3494" t="s">
        <v>78756</v>
      </c>
      <c r="F3494" t="s">
        <v>78757</v>
      </c>
      <c r="G3494" t="s">
        <v>78758</v>
      </c>
      <c r="H3494" t="s">
        <v>78759</v>
      </c>
      <c r="I3494" t="s">
        <v>78760</v>
      </c>
      <c r="J3494" t="s">
        <v>78761</v>
      </c>
      <c r="K3494" t="s">
        <v>78762</v>
      </c>
      <c r="L3494" t="s">
        <v>78763</v>
      </c>
      <c r="M3494" t="s">
        <v>78764</v>
      </c>
      <c r="N3494" t="s">
        <v>78765</v>
      </c>
      <c r="O3494">
        <f>-557.538065442376 -34.3674895357458 -652.813864946138</f>
        <v>-1244.7194199242599</v>
      </c>
      <c r="P3494">
        <f>-534.883706465562 -65.867270086505 -355.333427156556</f>
        <v>-956.08440370862297</v>
      </c>
      <c r="Q3494" t="s">
        <v>78766</v>
      </c>
      <c r="R3494" t="s">
        <v>78767</v>
      </c>
      <c r="S3494" t="s">
        <v>78768</v>
      </c>
      <c r="T3494" t="s">
        <v>78769</v>
      </c>
      <c r="U3494" t="s">
        <v>78770</v>
      </c>
      <c r="V3494" t="s">
        <v>78771</v>
      </c>
      <c r="W3494" t="s">
        <v>78772</v>
      </c>
      <c r="X3494" t="s">
        <v>78773</v>
      </c>
      <c r="Y3494" t="s">
        <v>78774</v>
      </c>
    </row>
    <row r="3495" spans="1:25" x14ac:dyDescent="0.3">
      <c r="A3495">
        <v>174700</v>
      </c>
      <c r="B3495" t="s">
        <v>78775</v>
      </c>
      <c r="C3495" t="s">
        <v>78776</v>
      </c>
      <c r="D3495" t="s">
        <v>78777</v>
      </c>
      <c r="E3495" t="s">
        <v>78778</v>
      </c>
      <c r="F3495" t="s">
        <v>78779</v>
      </c>
      <c r="G3495" t="s">
        <v>78780</v>
      </c>
      <c r="H3495" t="s">
        <v>78781</v>
      </c>
      <c r="I3495" t="s">
        <v>78782</v>
      </c>
      <c r="J3495" t="s">
        <v>78783</v>
      </c>
      <c r="K3495" t="s">
        <v>78784</v>
      </c>
      <c r="L3495" t="s">
        <v>78785</v>
      </c>
      <c r="M3495" t="s">
        <v>78786</v>
      </c>
      <c r="N3495" t="s">
        <v>78787</v>
      </c>
      <c r="O3495">
        <f>-557.292983005693 -34.3738891464975 -652.900590628162</f>
        <v>-1244.5674627803526</v>
      </c>
      <c r="P3495">
        <f>-534.629538881706 -65.8314307098076 -355.416492015541</f>
        <v>-955.87746160705456</v>
      </c>
      <c r="Q3495" t="s">
        <v>78788</v>
      </c>
      <c r="R3495" t="s">
        <v>78789</v>
      </c>
      <c r="S3495" t="s">
        <v>78790</v>
      </c>
      <c r="T3495" t="s">
        <v>78791</v>
      </c>
      <c r="U3495" t="s">
        <v>78792</v>
      </c>
      <c r="V3495" t="s">
        <v>78793</v>
      </c>
      <c r="W3495" t="s">
        <v>78794</v>
      </c>
      <c r="X3495" t="s">
        <v>78795</v>
      </c>
      <c r="Y3495" t="s">
        <v>78796</v>
      </c>
    </row>
    <row r="3496" spans="1:25" x14ac:dyDescent="0.3">
      <c r="A3496">
        <v>174750</v>
      </c>
      <c r="B3496" t="s">
        <v>78797</v>
      </c>
      <c r="C3496" t="s">
        <v>78798</v>
      </c>
      <c r="D3496" t="s">
        <v>78799</v>
      </c>
      <c r="E3496" t="s">
        <v>78800</v>
      </c>
      <c r="F3496" t="s">
        <v>78801</v>
      </c>
      <c r="G3496" t="s">
        <v>78802</v>
      </c>
      <c r="H3496" t="s">
        <v>78803</v>
      </c>
      <c r="I3496" t="s">
        <v>78804</v>
      </c>
      <c r="J3496" t="s">
        <v>78805</v>
      </c>
      <c r="K3496" t="s">
        <v>78806</v>
      </c>
      <c r="L3496" t="s">
        <v>78807</v>
      </c>
      <c r="M3496" t="s">
        <v>78808</v>
      </c>
      <c r="N3496" t="s">
        <v>78809</v>
      </c>
      <c r="O3496">
        <f>-556.559847714052 -34.5493058801503 -652.982894280948</f>
        <v>-1244.0920478751505</v>
      </c>
      <c r="P3496">
        <f>-534.531265723264 -65.9698310199756 -355.447214737094</f>
        <v>-955.94831148033359</v>
      </c>
      <c r="Q3496" t="s">
        <v>78810</v>
      </c>
      <c r="R3496" t="s">
        <v>78811</v>
      </c>
      <c r="S3496" t="s">
        <v>78812</v>
      </c>
      <c r="T3496" t="s">
        <v>78813</v>
      </c>
      <c r="U3496" t="s">
        <v>78814</v>
      </c>
      <c r="V3496" t="s">
        <v>78815</v>
      </c>
      <c r="W3496" t="s">
        <v>78816</v>
      </c>
      <c r="X3496" t="s">
        <v>78817</v>
      </c>
      <c r="Y3496" t="s">
        <v>78818</v>
      </c>
    </row>
    <row r="3497" spans="1:25" x14ac:dyDescent="0.3">
      <c r="A3497">
        <v>174800</v>
      </c>
      <c r="B3497" t="s">
        <v>78819</v>
      </c>
      <c r="C3497" t="s">
        <v>78820</v>
      </c>
      <c r="D3497" t="s">
        <v>78821</v>
      </c>
      <c r="E3497" t="s">
        <v>78822</v>
      </c>
      <c r="F3497" t="s">
        <v>78823</v>
      </c>
      <c r="G3497" t="s">
        <v>78824</v>
      </c>
      <c r="H3497" t="s">
        <v>78825</v>
      </c>
      <c r="I3497" t="s">
        <v>78826</v>
      </c>
      <c r="J3497" t="s">
        <v>78827</v>
      </c>
      <c r="K3497" t="s">
        <v>78828</v>
      </c>
      <c r="L3497" t="s">
        <v>78829</v>
      </c>
      <c r="M3497" t="s">
        <v>78830</v>
      </c>
      <c r="N3497" t="s">
        <v>78831</v>
      </c>
      <c r="O3497">
        <f>-556.381838518303 -34.6564079870018 -652.960719540064</f>
        <v>-1243.9989660453689</v>
      </c>
      <c r="P3497">
        <f>-534.523505242843 -65.8774202697848 -355.39146144509</f>
        <v>-955.79238695771778</v>
      </c>
      <c r="Q3497" t="s">
        <v>78832</v>
      </c>
      <c r="R3497" t="s">
        <v>78833</v>
      </c>
      <c r="S3497" t="s">
        <v>78834</v>
      </c>
      <c r="T3497" t="s">
        <v>78835</v>
      </c>
      <c r="U3497" t="s">
        <v>78836</v>
      </c>
      <c r="V3497" t="s">
        <v>78837</v>
      </c>
      <c r="W3497" t="s">
        <v>78838</v>
      </c>
      <c r="X3497" t="s">
        <v>78839</v>
      </c>
      <c r="Y3497" t="s">
        <v>78840</v>
      </c>
    </row>
    <row r="3498" spans="1:25" x14ac:dyDescent="0.3">
      <c r="A3498">
        <v>174850</v>
      </c>
      <c r="B3498" t="s">
        <v>78841</v>
      </c>
      <c r="C3498" t="s">
        <v>78842</v>
      </c>
      <c r="D3498" t="s">
        <v>78843</v>
      </c>
      <c r="E3498" t="s">
        <v>78844</v>
      </c>
      <c r="F3498" t="s">
        <v>78845</v>
      </c>
      <c r="G3498" t="s">
        <v>78846</v>
      </c>
      <c r="H3498" t="s">
        <v>78847</v>
      </c>
      <c r="I3498" t="s">
        <v>78848</v>
      </c>
      <c r="J3498" t="s">
        <v>78849</v>
      </c>
      <c r="K3498" t="s">
        <v>78850</v>
      </c>
      <c r="L3498" t="s">
        <v>78851</v>
      </c>
      <c r="M3498" t="s">
        <v>78852</v>
      </c>
      <c r="N3498" t="s">
        <v>78853</v>
      </c>
      <c r="O3498">
        <f>-556.063247023043 -34.894843160379 -652.821124333139</f>
        <v>-1243.7792145165608</v>
      </c>
      <c r="P3498">
        <f>-534.094357070049 -65.7642834635528 -355.223381322296</f>
        <v>-955.08202185589789</v>
      </c>
      <c r="Q3498" t="s">
        <v>78854</v>
      </c>
      <c r="R3498" t="s">
        <v>78855</v>
      </c>
      <c r="S3498" t="s">
        <v>78856</v>
      </c>
      <c r="T3498" t="s">
        <v>78857</v>
      </c>
      <c r="U3498" t="s">
        <v>78858</v>
      </c>
      <c r="V3498" t="s">
        <v>78859</v>
      </c>
      <c r="W3498" t="s">
        <v>78860</v>
      </c>
      <c r="X3498" t="s">
        <v>78861</v>
      </c>
      <c r="Y3498" t="s">
        <v>78862</v>
      </c>
    </row>
    <row r="3499" spans="1:25" x14ac:dyDescent="0.3">
      <c r="A3499">
        <v>174900</v>
      </c>
      <c r="B3499" t="s">
        <v>78863</v>
      </c>
      <c r="C3499" t="s">
        <v>78864</v>
      </c>
      <c r="D3499" t="s">
        <v>78865</v>
      </c>
      <c r="E3499" t="s">
        <v>78866</v>
      </c>
      <c r="F3499" t="s">
        <v>78867</v>
      </c>
      <c r="G3499" t="s">
        <v>78868</v>
      </c>
      <c r="H3499" t="s">
        <v>78869</v>
      </c>
      <c r="I3499" t="s">
        <v>78870</v>
      </c>
      <c r="J3499" t="s">
        <v>78871</v>
      </c>
      <c r="K3499" t="s">
        <v>78872</v>
      </c>
      <c r="L3499" t="s">
        <v>78873</v>
      </c>
      <c r="M3499" t="s">
        <v>78874</v>
      </c>
      <c r="N3499" t="s">
        <v>78875</v>
      </c>
      <c r="O3499">
        <f>-556.000172671831 -34.9867640160237 -652.717963418167</f>
        <v>-1243.7049001060218</v>
      </c>
      <c r="P3499">
        <f>-533.982530701159 -65.6998395999103 -355.107658320072</f>
        <v>-954.79002862114135</v>
      </c>
      <c r="Q3499" t="s">
        <v>78876</v>
      </c>
      <c r="R3499" t="s">
        <v>78877</v>
      </c>
      <c r="S3499" t="s">
        <v>78878</v>
      </c>
      <c r="T3499" t="s">
        <v>78879</v>
      </c>
      <c r="U3499" t="s">
        <v>78880</v>
      </c>
      <c r="V3499" t="s">
        <v>78881</v>
      </c>
      <c r="W3499" t="s">
        <v>78882</v>
      </c>
      <c r="X3499" t="s">
        <v>78883</v>
      </c>
      <c r="Y3499" t="s">
        <v>78884</v>
      </c>
    </row>
    <row r="3500" spans="1:25" x14ac:dyDescent="0.3">
      <c r="A3500">
        <v>174950</v>
      </c>
      <c r="B3500" t="s">
        <v>78885</v>
      </c>
      <c r="C3500" t="s">
        <v>78886</v>
      </c>
      <c r="D3500" t="s">
        <v>78887</v>
      </c>
      <c r="E3500" t="s">
        <v>78888</v>
      </c>
      <c r="F3500" t="s">
        <v>78889</v>
      </c>
      <c r="G3500" t="s">
        <v>78890</v>
      </c>
      <c r="H3500" t="s">
        <v>78891</v>
      </c>
      <c r="I3500" t="s">
        <v>78892</v>
      </c>
      <c r="J3500" t="s">
        <v>78893</v>
      </c>
      <c r="K3500" t="s">
        <v>78894</v>
      </c>
      <c r="L3500" t="s">
        <v>78895</v>
      </c>
      <c r="M3500" t="s">
        <v>78896</v>
      </c>
      <c r="N3500" t="s">
        <v>78897</v>
      </c>
      <c r="O3500">
        <f>-556.307586664244 -34.9778125948853 -652.540785034508</f>
        <v>-1243.8261842936372</v>
      </c>
      <c r="P3500">
        <f>-533.980538413751 -65.2345644841184 -354.906735473875</f>
        <v>-954.12183837174439</v>
      </c>
      <c r="Q3500" t="s">
        <v>78898</v>
      </c>
      <c r="R3500" t="s">
        <v>78899</v>
      </c>
      <c r="S3500" t="s">
        <v>78900</v>
      </c>
      <c r="T3500" t="s">
        <v>78901</v>
      </c>
      <c r="U3500" t="s">
        <v>78902</v>
      </c>
      <c r="V3500" t="s">
        <v>78903</v>
      </c>
      <c r="W3500" t="s">
        <v>78904</v>
      </c>
      <c r="X3500" t="s">
        <v>78905</v>
      </c>
      <c r="Y3500" t="s">
        <v>78906</v>
      </c>
    </row>
    <row r="3501" spans="1:25" x14ac:dyDescent="0.3">
      <c r="A3501">
        <v>175000</v>
      </c>
      <c r="B3501" t="s">
        <v>78907</v>
      </c>
      <c r="C3501" t="s">
        <v>78908</v>
      </c>
      <c r="D3501" t="s">
        <v>78909</v>
      </c>
      <c r="E3501" t="s">
        <v>78910</v>
      </c>
      <c r="F3501" t="s">
        <v>78911</v>
      </c>
      <c r="G3501" t="s">
        <v>78912</v>
      </c>
      <c r="H3501" t="s">
        <v>78913</v>
      </c>
      <c r="I3501" t="s">
        <v>78914</v>
      </c>
      <c r="J3501" t="s">
        <v>78915</v>
      </c>
      <c r="K3501" t="s">
        <v>78916</v>
      </c>
      <c r="L3501" t="s">
        <v>78917</v>
      </c>
      <c r="M3501" t="s">
        <v>78918</v>
      </c>
      <c r="N3501" t="s">
        <v>78919</v>
      </c>
      <c r="O3501">
        <f>-556.49803081749 -34.8040242395755 -652.545215146043</f>
        <v>-1243.8472702031086</v>
      </c>
      <c r="P3501">
        <f>-534.094387469377 -64.8308351120641 -354.893552970034</f>
        <v>-953.81877555147503</v>
      </c>
      <c r="Q3501" t="s">
        <v>78920</v>
      </c>
      <c r="R3501" t="s">
        <v>78921</v>
      </c>
      <c r="S3501" t="s">
        <v>78922</v>
      </c>
      <c r="T3501" t="s">
        <v>78923</v>
      </c>
      <c r="U3501" t="s">
        <v>78924</v>
      </c>
      <c r="V3501" t="s">
        <v>78925</v>
      </c>
      <c r="W3501" t="s">
        <v>78926</v>
      </c>
      <c r="X3501" t="s">
        <v>78927</v>
      </c>
      <c r="Y3501" t="s">
        <v>78928</v>
      </c>
    </row>
    <row r="3502" spans="1:25" x14ac:dyDescent="0.3">
      <c r="A3502">
        <v>175050</v>
      </c>
      <c r="B3502" t="s">
        <v>78929</v>
      </c>
      <c r="C3502" t="s">
        <v>78930</v>
      </c>
      <c r="D3502" t="s">
        <v>78931</v>
      </c>
      <c r="E3502" t="s">
        <v>78932</v>
      </c>
      <c r="F3502" t="s">
        <v>78933</v>
      </c>
      <c r="G3502" t="s">
        <v>78934</v>
      </c>
      <c r="H3502" t="s">
        <v>78935</v>
      </c>
      <c r="I3502" t="s">
        <v>78936</v>
      </c>
      <c r="J3502" t="s">
        <v>78937</v>
      </c>
      <c r="K3502" t="s">
        <v>78938</v>
      </c>
      <c r="L3502" t="s">
        <v>78939</v>
      </c>
      <c r="M3502" t="s">
        <v>78940</v>
      </c>
      <c r="N3502" t="s">
        <v>78941</v>
      </c>
      <c r="O3502">
        <f>-556.642706204496 -34.7810002411691 -652.571511548123</f>
        <v>-1243.9952179937882</v>
      </c>
      <c r="P3502">
        <f>-534.538111080023 -64.0010005465451 -354.817177971235</f>
        <v>-953.3562895978032</v>
      </c>
      <c r="Q3502" t="s">
        <v>78942</v>
      </c>
      <c r="R3502" t="s">
        <v>78943</v>
      </c>
      <c r="S3502" t="s">
        <v>78944</v>
      </c>
      <c r="T3502" t="s">
        <v>78945</v>
      </c>
      <c r="U3502" t="s">
        <v>78946</v>
      </c>
      <c r="V3502" t="s">
        <v>78947</v>
      </c>
      <c r="W3502" t="s">
        <v>78948</v>
      </c>
      <c r="X3502" t="s">
        <v>78949</v>
      </c>
      <c r="Y3502" t="s">
        <v>78950</v>
      </c>
    </row>
    <row r="3503" spans="1:25" x14ac:dyDescent="0.3">
      <c r="A3503">
        <v>175100</v>
      </c>
      <c r="B3503" t="s">
        <v>78951</v>
      </c>
      <c r="C3503" t="s">
        <v>78952</v>
      </c>
      <c r="D3503" t="s">
        <v>78953</v>
      </c>
      <c r="E3503" t="s">
        <v>78954</v>
      </c>
      <c r="F3503" t="s">
        <v>78955</v>
      </c>
      <c r="G3503" t="s">
        <v>78956</v>
      </c>
      <c r="H3503" t="s">
        <v>78957</v>
      </c>
      <c r="I3503" t="s">
        <v>78958</v>
      </c>
      <c r="J3503" t="s">
        <v>78959</v>
      </c>
      <c r="K3503" t="s">
        <v>78960</v>
      </c>
      <c r="L3503" t="s">
        <v>78961</v>
      </c>
      <c r="M3503" t="s">
        <v>78962</v>
      </c>
      <c r="N3503" t="s">
        <v>78963</v>
      </c>
      <c r="O3503">
        <f>-556.902645406209 -34.882944087549 -652.54405640319</f>
        <v>-1244.329645896948</v>
      </c>
      <c r="P3503">
        <f>-534.842416571762 -63.827829041805 -354.75957837622</f>
        <v>-953.429823989787</v>
      </c>
      <c r="Q3503" t="s">
        <v>78964</v>
      </c>
      <c r="R3503" t="s">
        <v>78965</v>
      </c>
      <c r="S3503" t="s">
        <v>78966</v>
      </c>
      <c r="T3503" t="s">
        <v>78967</v>
      </c>
      <c r="U3503" t="s">
        <v>78968</v>
      </c>
      <c r="V3503" t="s">
        <v>78969</v>
      </c>
      <c r="W3503" t="s">
        <v>78970</v>
      </c>
      <c r="X3503" t="s">
        <v>78971</v>
      </c>
      <c r="Y3503" t="s">
        <v>78972</v>
      </c>
    </row>
    <row r="3504" spans="1:25" x14ac:dyDescent="0.3">
      <c r="A3504">
        <v>175150</v>
      </c>
      <c r="B3504" t="s">
        <v>78973</v>
      </c>
      <c r="C3504" t="s">
        <v>78974</v>
      </c>
      <c r="D3504" t="s">
        <v>78975</v>
      </c>
      <c r="E3504" t="s">
        <v>78976</v>
      </c>
      <c r="F3504" t="s">
        <v>78977</v>
      </c>
      <c r="G3504" t="s">
        <v>78978</v>
      </c>
      <c r="H3504" t="s">
        <v>78979</v>
      </c>
      <c r="I3504" t="s">
        <v>78980</v>
      </c>
      <c r="J3504" t="s">
        <v>78981</v>
      </c>
      <c r="K3504" t="s">
        <v>78982</v>
      </c>
      <c r="L3504" t="s">
        <v>78983</v>
      </c>
      <c r="M3504" t="s">
        <v>78984</v>
      </c>
      <c r="N3504" t="s">
        <v>78985</v>
      </c>
      <c r="O3504">
        <f>-558.101248259876 -35.1880216319785 -652.421051393681</f>
        <v>-1245.7103212855354</v>
      </c>
      <c r="P3504">
        <f>-535.518116098195 -63.5130800338957 -354.616216529323</f>
        <v>-953.64741266141368</v>
      </c>
      <c r="Q3504" t="s">
        <v>78986</v>
      </c>
      <c r="R3504" t="s">
        <v>78987</v>
      </c>
      <c r="S3504" t="s">
        <v>78988</v>
      </c>
      <c r="T3504" t="s">
        <v>78989</v>
      </c>
      <c r="U3504" t="s">
        <v>78990</v>
      </c>
      <c r="V3504" t="s">
        <v>78991</v>
      </c>
      <c r="W3504" t="s">
        <v>78992</v>
      </c>
      <c r="X3504" t="s">
        <v>78993</v>
      </c>
      <c r="Y3504" t="s">
        <v>78994</v>
      </c>
    </row>
    <row r="3505" spans="1:25" x14ac:dyDescent="0.3">
      <c r="A3505">
        <v>175200</v>
      </c>
      <c r="B3505" t="s">
        <v>78995</v>
      </c>
      <c r="C3505" t="s">
        <v>78996</v>
      </c>
      <c r="D3505" t="s">
        <v>78997</v>
      </c>
      <c r="E3505" t="s">
        <v>78998</v>
      </c>
      <c r="F3505" t="s">
        <v>78999</v>
      </c>
      <c r="G3505" t="s">
        <v>79000</v>
      </c>
      <c r="H3505" t="s">
        <v>79001</v>
      </c>
      <c r="I3505" t="s">
        <v>79002</v>
      </c>
      <c r="J3505" t="s">
        <v>79003</v>
      </c>
      <c r="K3505" t="s">
        <v>79004</v>
      </c>
      <c r="L3505" t="s">
        <v>79005</v>
      </c>
      <c r="M3505" t="s">
        <v>79006</v>
      </c>
      <c r="N3505" t="s">
        <v>79007</v>
      </c>
      <c r="O3505">
        <f>-558.877996820811 -35.2937802775425 -652.34331087637</f>
        <v>-1246.5150879747234</v>
      </c>
      <c r="P3505">
        <f>-536.011610423203 -63.3120161105635 -354.531183239107</f>
        <v>-953.85480977287352</v>
      </c>
      <c r="Q3505" t="s">
        <v>79008</v>
      </c>
      <c r="R3505" t="s">
        <v>79009</v>
      </c>
      <c r="S3505" t="s">
        <v>79010</v>
      </c>
      <c r="T3505" t="s">
        <v>79011</v>
      </c>
      <c r="U3505" t="s">
        <v>79012</v>
      </c>
      <c r="V3505" t="s">
        <v>79013</v>
      </c>
      <c r="W3505" t="s">
        <v>79014</v>
      </c>
      <c r="X3505" t="s">
        <v>79015</v>
      </c>
      <c r="Y3505" t="s">
        <v>79016</v>
      </c>
    </row>
    <row r="3506" spans="1:25" x14ac:dyDescent="0.3">
      <c r="A3506">
        <v>175250</v>
      </c>
      <c r="B3506" t="s">
        <v>79017</v>
      </c>
      <c r="C3506" t="s">
        <v>79018</v>
      </c>
      <c r="D3506" t="s">
        <v>79019</v>
      </c>
      <c r="E3506" t="s">
        <v>79020</v>
      </c>
      <c r="F3506" t="s">
        <v>79021</v>
      </c>
      <c r="G3506" t="s">
        <v>79022</v>
      </c>
      <c r="H3506" t="s">
        <v>79023</v>
      </c>
      <c r="I3506" t="s">
        <v>79024</v>
      </c>
      <c r="J3506" t="s">
        <v>79025</v>
      </c>
      <c r="K3506" t="s">
        <v>79026</v>
      </c>
      <c r="L3506" t="s">
        <v>79027</v>
      </c>
      <c r="M3506" t="s">
        <v>79028</v>
      </c>
      <c r="N3506" t="s">
        <v>79029</v>
      </c>
      <c r="O3506">
        <f>-560.855497046021 -35.1674640718677 -652.360012419334</f>
        <v>-1248.3829735372228</v>
      </c>
      <c r="P3506">
        <f>-537.781331249888 -63.168565125369 -354.562161189602</f>
        <v>-955.51205756485911</v>
      </c>
      <c r="Q3506" t="s">
        <v>79030</v>
      </c>
      <c r="R3506" t="s">
        <v>79031</v>
      </c>
      <c r="S3506" t="s">
        <v>79032</v>
      </c>
      <c r="T3506" t="s">
        <v>79033</v>
      </c>
      <c r="U3506" t="s">
        <v>79034</v>
      </c>
      <c r="V3506" t="s">
        <v>79035</v>
      </c>
      <c r="W3506" t="s">
        <v>79036</v>
      </c>
      <c r="X3506" t="s">
        <v>79037</v>
      </c>
      <c r="Y3506" t="s">
        <v>79038</v>
      </c>
    </row>
    <row r="3507" spans="1:25" x14ac:dyDescent="0.3">
      <c r="A3507">
        <v>175300</v>
      </c>
      <c r="B3507" t="s">
        <v>79039</v>
      </c>
      <c r="C3507" t="s">
        <v>79040</v>
      </c>
      <c r="D3507" t="s">
        <v>79041</v>
      </c>
      <c r="E3507" t="s">
        <v>79042</v>
      </c>
      <c r="F3507" t="s">
        <v>79043</v>
      </c>
      <c r="G3507" t="s">
        <v>79044</v>
      </c>
      <c r="H3507" t="s">
        <v>79045</v>
      </c>
      <c r="I3507" t="s">
        <v>79046</v>
      </c>
      <c r="J3507" t="s">
        <v>79047</v>
      </c>
      <c r="K3507" t="s">
        <v>79048</v>
      </c>
      <c r="L3507" t="s">
        <v>79049</v>
      </c>
      <c r="M3507" t="s">
        <v>79050</v>
      </c>
      <c r="N3507" t="s">
        <v>79051</v>
      </c>
      <c r="O3507">
        <f>-561.797254298763 -35.0421877552735 -652.411413828917</f>
        <v>-1249.2508558829536</v>
      </c>
      <c r="P3507">
        <f>-538.815689799733 -63.107346072652 -354.612428535917</f>
        <v>-956.535464408302</v>
      </c>
      <c r="Q3507" t="s">
        <v>79052</v>
      </c>
      <c r="R3507" t="s">
        <v>79053</v>
      </c>
      <c r="S3507" t="s">
        <v>79054</v>
      </c>
      <c r="T3507" t="s">
        <v>79055</v>
      </c>
      <c r="U3507" t="s">
        <v>79056</v>
      </c>
      <c r="V3507" t="s">
        <v>79057</v>
      </c>
      <c r="W3507" t="s">
        <v>79058</v>
      </c>
      <c r="X3507" t="s">
        <v>79059</v>
      </c>
      <c r="Y3507" t="s">
        <v>79060</v>
      </c>
    </row>
    <row r="3508" spans="1:25" x14ac:dyDescent="0.3">
      <c r="A3508">
        <v>175350</v>
      </c>
      <c r="B3508" t="s">
        <v>79061</v>
      </c>
      <c r="C3508" t="s">
        <v>79062</v>
      </c>
      <c r="D3508" t="s">
        <v>79063</v>
      </c>
      <c r="E3508" t="s">
        <v>79064</v>
      </c>
      <c r="F3508" t="s">
        <v>79065</v>
      </c>
      <c r="G3508" t="s">
        <v>79066</v>
      </c>
      <c r="H3508" t="s">
        <v>79067</v>
      </c>
      <c r="I3508" t="s">
        <v>79068</v>
      </c>
      <c r="J3508" t="s">
        <v>79069</v>
      </c>
      <c r="K3508" t="s">
        <v>79070</v>
      </c>
      <c r="L3508" t="s">
        <v>79071</v>
      </c>
      <c r="M3508" t="s">
        <v>79072</v>
      </c>
      <c r="N3508" t="s">
        <v>79073</v>
      </c>
      <c r="O3508">
        <f>-563.89900225282 -34.6717013520724 -652.622536450582</f>
        <v>-1251.1932400554742</v>
      </c>
      <c r="P3508">
        <f>-540.856915980023 -63.1635578213479 -354.868764642232</f>
        <v>-958.88923844360295</v>
      </c>
      <c r="Q3508" t="s">
        <v>79074</v>
      </c>
      <c r="R3508" t="s">
        <v>79075</v>
      </c>
      <c r="S3508" t="s">
        <v>79076</v>
      </c>
      <c r="T3508" t="s">
        <v>79077</v>
      </c>
      <c r="U3508" t="s">
        <v>79078</v>
      </c>
      <c r="V3508" t="s">
        <v>79079</v>
      </c>
      <c r="W3508" t="s">
        <v>79080</v>
      </c>
      <c r="X3508" t="s">
        <v>79081</v>
      </c>
      <c r="Y3508" t="s">
        <v>79082</v>
      </c>
    </row>
    <row r="3509" spans="1:25" x14ac:dyDescent="0.3">
      <c r="A3509">
        <v>175400</v>
      </c>
      <c r="B3509" t="s">
        <v>79083</v>
      </c>
      <c r="C3509" t="s">
        <v>79084</v>
      </c>
      <c r="D3509" t="s">
        <v>79085</v>
      </c>
      <c r="E3509" t="s">
        <v>79086</v>
      </c>
      <c r="F3509" t="s">
        <v>79087</v>
      </c>
      <c r="G3509" t="s">
        <v>79088</v>
      </c>
      <c r="H3509" t="s">
        <v>79089</v>
      </c>
      <c r="I3509" t="s">
        <v>79090</v>
      </c>
      <c r="J3509" t="s">
        <v>79091</v>
      </c>
      <c r="K3509" t="s">
        <v>79092</v>
      </c>
      <c r="L3509" t="s">
        <v>79093</v>
      </c>
      <c r="M3509" t="s">
        <v>79094</v>
      </c>
      <c r="N3509" t="s">
        <v>79095</v>
      </c>
      <c r="O3509">
        <f>-564.895683922027 -34.4341299274045 -652.782768180888</f>
        <v>-1252.1125820303196</v>
      </c>
      <c r="P3509">
        <f>-541.861116443411 -63.0796517578144 -355.043309510423</f>
        <v>-959.98407771164841</v>
      </c>
      <c r="Q3509" t="s">
        <v>79096</v>
      </c>
      <c r="R3509" t="s">
        <v>79097</v>
      </c>
      <c r="S3509" t="s">
        <v>79098</v>
      </c>
      <c r="T3509" t="s">
        <v>79099</v>
      </c>
      <c r="U3509" t="s">
        <v>79100</v>
      </c>
      <c r="V3509" t="s">
        <v>79101</v>
      </c>
      <c r="W3509" t="s">
        <v>79102</v>
      </c>
      <c r="X3509" t="s">
        <v>79103</v>
      </c>
      <c r="Y3509" t="s">
        <v>79104</v>
      </c>
    </row>
    <row r="3510" spans="1:25" x14ac:dyDescent="0.3">
      <c r="A3510">
        <v>175450</v>
      </c>
      <c r="B3510" t="s">
        <v>79105</v>
      </c>
      <c r="C3510" t="s">
        <v>79106</v>
      </c>
      <c r="D3510" t="s">
        <v>79107</v>
      </c>
      <c r="E3510" t="s">
        <v>79108</v>
      </c>
      <c r="F3510" t="s">
        <v>79109</v>
      </c>
      <c r="G3510" t="s">
        <v>79110</v>
      </c>
      <c r="H3510" t="s">
        <v>79111</v>
      </c>
      <c r="I3510" t="s">
        <v>79112</v>
      </c>
      <c r="J3510" t="s">
        <v>79113</v>
      </c>
      <c r="K3510" t="s">
        <v>79114</v>
      </c>
      <c r="L3510" t="s">
        <v>79115</v>
      </c>
      <c r="M3510" t="s">
        <v>79116</v>
      </c>
      <c r="N3510" t="s">
        <v>79117</v>
      </c>
      <c r="O3510">
        <f>-566.633000794616 -34.0870249921122 -653.039165228603</f>
        <v>-1253.7591910153312</v>
      </c>
      <c r="P3510">
        <f>-543.678096210912 -62.8651371595581 -355.306148594564</f>
        <v>-961.84938196503413</v>
      </c>
      <c r="Q3510" t="s">
        <v>79118</v>
      </c>
      <c r="R3510" t="s">
        <v>79119</v>
      </c>
      <c r="S3510" t="s">
        <v>79120</v>
      </c>
      <c r="T3510" t="s">
        <v>79121</v>
      </c>
      <c r="U3510" t="s">
        <v>79122</v>
      </c>
      <c r="V3510" t="s">
        <v>79123</v>
      </c>
      <c r="W3510" t="s">
        <v>79124</v>
      </c>
      <c r="X3510" t="s">
        <v>79125</v>
      </c>
      <c r="Y3510" t="s">
        <v>79126</v>
      </c>
    </row>
    <row r="3511" spans="1:25" x14ac:dyDescent="0.3">
      <c r="A3511">
        <v>175500</v>
      </c>
      <c r="B3511" t="s">
        <v>79127</v>
      </c>
      <c r="C3511" t="s">
        <v>79128</v>
      </c>
      <c r="D3511" t="s">
        <v>79129</v>
      </c>
      <c r="E3511" t="s">
        <v>79130</v>
      </c>
      <c r="F3511" t="s">
        <v>79131</v>
      </c>
      <c r="G3511" t="s">
        <v>79132</v>
      </c>
      <c r="H3511" t="s">
        <v>79133</v>
      </c>
      <c r="I3511" t="s">
        <v>79134</v>
      </c>
      <c r="J3511" t="s">
        <v>79135</v>
      </c>
      <c r="K3511" t="s">
        <v>79136</v>
      </c>
      <c r="L3511" t="s">
        <v>79137</v>
      </c>
      <c r="M3511" t="s">
        <v>79138</v>
      </c>
      <c r="N3511" t="s">
        <v>79139</v>
      </c>
      <c r="O3511">
        <f>-567.281765825818 -33.8894736339021 -653.23049257929</f>
        <v>-1254.4017320390099</v>
      </c>
      <c r="P3511">
        <f>-544.515784425146 -62.7058412033432 -355.486641710899</f>
        <v>-962.70826733938816</v>
      </c>
      <c r="Q3511" t="s">
        <v>79140</v>
      </c>
      <c r="R3511" t="s">
        <v>79141</v>
      </c>
      <c r="S3511" t="s">
        <v>79142</v>
      </c>
      <c r="T3511" t="s">
        <v>79143</v>
      </c>
      <c r="U3511" t="s">
        <v>79144</v>
      </c>
      <c r="V3511" t="s">
        <v>79145</v>
      </c>
      <c r="W3511" t="s">
        <v>79146</v>
      </c>
      <c r="X3511" t="s">
        <v>79147</v>
      </c>
      <c r="Y3511" t="s">
        <v>79148</v>
      </c>
    </row>
    <row r="3512" spans="1:25" x14ac:dyDescent="0.3">
      <c r="A3512">
        <v>175550</v>
      </c>
      <c r="B3512" t="s">
        <v>79149</v>
      </c>
      <c r="C3512" t="s">
        <v>79150</v>
      </c>
      <c r="D3512" t="s">
        <v>79151</v>
      </c>
      <c r="E3512" t="s">
        <v>79152</v>
      </c>
      <c r="F3512" t="s">
        <v>79153</v>
      </c>
      <c r="G3512" t="s">
        <v>79154</v>
      </c>
      <c r="H3512" t="s">
        <v>79155</v>
      </c>
      <c r="I3512" t="s">
        <v>79156</v>
      </c>
      <c r="J3512" t="s">
        <v>79157</v>
      </c>
      <c r="K3512" t="s">
        <v>79158</v>
      </c>
      <c r="L3512" t="s">
        <v>79159</v>
      </c>
      <c r="M3512" t="s">
        <v>79160</v>
      </c>
      <c r="N3512" t="s">
        <v>79161</v>
      </c>
      <c r="O3512">
        <f>-568.104517812832 -33.3906313448676 -653.567147157577</f>
        <v>-1255.0622963152766</v>
      </c>
      <c r="P3512">
        <f>-545.61476179747 -62.0856980736817 -355.790703105181</f>
        <v>-963.4911629763327</v>
      </c>
      <c r="Q3512" t="s">
        <v>79162</v>
      </c>
      <c r="R3512" t="s">
        <v>79163</v>
      </c>
      <c r="S3512" t="s">
        <v>79164</v>
      </c>
      <c r="T3512" t="s">
        <v>79165</v>
      </c>
      <c r="U3512" t="s">
        <v>79166</v>
      </c>
      <c r="V3512" t="s">
        <v>79167</v>
      </c>
      <c r="W3512" t="s">
        <v>79168</v>
      </c>
      <c r="X3512" t="s">
        <v>79169</v>
      </c>
      <c r="Y3512" t="s">
        <v>79170</v>
      </c>
    </row>
    <row r="3513" spans="1:25" x14ac:dyDescent="0.3">
      <c r="A3513">
        <v>175600</v>
      </c>
      <c r="B3513" t="s">
        <v>79171</v>
      </c>
      <c r="C3513" t="s">
        <v>79172</v>
      </c>
      <c r="D3513" t="s">
        <v>79173</v>
      </c>
      <c r="E3513" t="s">
        <v>79174</v>
      </c>
      <c r="F3513" t="s">
        <v>79175</v>
      </c>
      <c r="G3513" t="s">
        <v>79176</v>
      </c>
      <c r="H3513" t="s">
        <v>79177</v>
      </c>
      <c r="I3513" t="s">
        <v>79178</v>
      </c>
      <c r="J3513" t="s">
        <v>79179</v>
      </c>
      <c r="K3513" t="s">
        <v>79180</v>
      </c>
      <c r="L3513" t="s">
        <v>79181</v>
      </c>
      <c r="M3513" t="s">
        <v>79182</v>
      </c>
      <c r="N3513" t="s">
        <v>79183</v>
      </c>
      <c r="O3513">
        <f>-568.327928063226 -33.1660061905211 -653.67552037555</f>
        <v>-1255.169454629297</v>
      </c>
      <c r="P3513">
        <f>-545.927540032726 -61.790893075236 -355.885570894435</f>
        <v>-963.60400400239701</v>
      </c>
      <c r="Q3513" t="s">
        <v>79184</v>
      </c>
      <c r="R3513" t="s">
        <v>79185</v>
      </c>
      <c r="S3513" t="s">
        <v>79186</v>
      </c>
      <c r="T3513" t="s">
        <v>79187</v>
      </c>
      <c r="U3513" t="s">
        <v>79188</v>
      </c>
      <c r="V3513" t="s">
        <v>79189</v>
      </c>
      <c r="W3513" t="s">
        <v>79190</v>
      </c>
      <c r="X3513" t="s">
        <v>79191</v>
      </c>
      <c r="Y3513" t="s">
        <v>79192</v>
      </c>
    </row>
    <row r="3514" spans="1:25" x14ac:dyDescent="0.3">
      <c r="A3514">
        <v>175650</v>
      </c>
      <c r="B3514" t="s">
        <v>79193</v>
      </c>
      <c r="C3514" t="s">
        <v>79194</v>
      </c>
      <c r="D3514" t="s">
        <v>79195</v>
      </c>
      <c r="E3514" t="s">
        <v>79196</v>
      </c>
      <c r="F3514" t="s">
        <v>79197</v>
      </c>
      <c r="G3514" t="s">
        <v>79198</v>
      </c>
      <c r="H3514" t="s">
        <v>79199</v>
      </c>
      <c r="I3514" t="s">
        <v>79200</v>
      </c>
      <c r="J3514" t="s">
        <v>79201</v>
      </c>
      <c r="K3514" t="s">
        <v>79202</v>
      </c>
      <c r="L3514" t="s">
        <v>79203</v>
      </c>
      <c r="M3514" t="s">
        <v>79204</v>
      </c>
      <c r="N3514" t="s">
        <v>79205</v>
      </c>
      <c r="O3514">
        <f>-568.304155199982 -32.9151266257884 -653.794637886166</f>
        <v>-1255.0139197119365</v>
      </c>
      <c r="P3514">
        <f>-546.095091426565 -61.443561669148 -355.98117522171</f>
        <v>-963.51982831742293</v>
      </c>
      <c r="Q3514" t="s">
        <v>79206</v>
      </c>
      <c r="R3514" t="s">
        <v>79207</v>
      </c>
      <c r="S3514" t="s">
        <v>79208</v>
      </c>
      <c r="T3514" t="s">
        <v>79209</v>
      </c>
      <c r="U3514" t="s">
        <v>79210</v>
      </c>
      <c r="V3514" t="s">
        <v>79211</v>
      </c>
      <c r="W3514" t="s">
        <v>79212</v>
      </c>
      <c r="X3514" t="s">
        <v>79213</v>
      </c>
      <c r="Y3514" t="s">
        <v>79214</v>
      </c>
    </row>
    <row r="3515" spans="1:25" x14ac:dyDescent="0.3">
      <c r="A3515">
        <v>175700</v>
      </c>
      <c r="B3515" t="s">
        <v>79215</v>
      </c>
      <c r="C3515" t="s">
        <v>79216</v>
      </c>
      <c r="D3515" t="s">
        <v>79217</v>
      </c>
      <c r="E3515" t="s">
        <v>79218</v>
      </c>
      <c r="F3515" t="s">
        <v>79219</v>
      </c>
      <c r="G3515" t="s">
        <v>79220</v>
      </c>
      <c r="H3515" t="s">
        <v>79221</v>
      </c>
      <c r="I3515" t="s">
        <v>79222</v>
      </c>
      <c r="J3515" t="s">
        <v>79223</v>
      </c>
      <c r="K3515" t="s">
        <v>79224</v>
      </c>
      <c r="L3515" t="s">
        <v>79225</v>
      </c>
      <c r="M3515" t="s">
        <v>79226</v>
      </c>
      <c r="N3515" t="s">
        <v>79227</v>
      </c>
      <c r="O3515">
        <f>-568.207842838634 -32.3692698828936 -654.124845700594</f>
        <v>-1254.7019584221216</v>
      </c>
      <c r="P3515">
        <f>-545.981666462315 -60.7996405905999 -356.303256474326</f>
        <v>-963.08456352724102</v>
      </c>
      <c r="Q3515" t="s">
        <v>79228</v>
      </c>
      <c r="R3515" t="s">
        <v>79229</v>
      </c>
      <c r="S3515" t="s">
        <v>79230</v>
      </c>
      <c r="T3515" t="s">
        <v>79231</v>
      </c>
      <c r="U3515" t="s">
        <v>79232</v>
      </c>
      <c r="V3515" t="s">
        <v>79233</v>
      </c>
      <c r="W3515" t="s">
        <v>79234</v>
      </c>
      <c r="X3515" t="s">
        <v>79235</v>
      </c>
      <c r="Y3515" t="s">
        <v>79236</v>
      </c>
    </row>
    <row r="3516" spans="1:25" x14ac:dyDescent="0.3">
      <c r="A3516">
        <v>175750</v>
      </c>
      <c r="B3516" t="s">
        <v>79237</v>
      </c>
      <c r="C3516" t="s">
        <v>79238</v>
      </c>
      <c r="D3516" t="s">
        <v>79239</v>
      </c>
      <c r="E3516" t="s">
        <v>79240</v>
      </c>
      <c r="F3516" t="s">
        <v>79241</v>
      </c>
      <c r="G3516" t="s">
        <v>79242</v>
      </c>
      <c r="H3516" t="s">
        <v>79243</v>
      </c>
      <c r="I3516" t="s">
        <v>79244</v>
      </c>
      <c r="J3516" t="s">
        <v>79245</v>
      </c>
      <c r="K3516" t="s">
        <v>79246</v>
      </c>
      <c r="L3516" t="s">
        <v>79247</v>
      </c>
      <c r="M3516" t="s">
        <v>79248</v>
      </c>
      <c r="N3516" t="s">
        <v>79249</v>
      </c>
      <c r="O3516">
        <f>-567.770330669074 -31.919643250548 -654.383987127664</f>
        <v>-1254.073961047286</v>
      </c>
      <c r="P3516">
        <f>-545.541796001204 -60.8382883057109 -356.60969613228</f>
        <v>-962.98978043919487</v>
      </c>
      <c r="Q3516" t="s">
        <v>79250</v>
      </c>
      <c r="R3516" t="s">
        <v>79251</v>
      </c>
      <c r="S3516" t="s">
        <v>79252</v>
      </c>
      <c r="T3516" t="s">
        <v>79253</v>
      </c>
      <c r="U3516" t="s">
        <v>79254</v>
      </c>
      <c r="V3516" t="s">
        <v>79255</v>
      </c>
      <c r="W3516" t="s">
        <v>79256</v>
      </c>
      <c r="X3516" t="s">
        <v>79257</v>
      </c>
      <c r="Y3516" t="s">
        <v>79258</v>
      </c>
    </row>
    <row r="3517" spans="1:25" x14ac:dyDescent="0.3">
      <c r="A3517">
        <v>175800</v>
      </c>
      <c r="B3517" t="s">
        <v>79259</v>
      </c>
      <c r="C3517" t="s">
        <v>79260</v>
      </c>
      <c r="D3517" t="s">
        <v>79261</v>
      </c>
      <c r="E3517" t="s">
        <v>79262</v>
      </c>
      <c r="F3517" t="s">
        <v>79263</v>
      </c>
      <c r="G3517" t="s">
        <v>79264</v>
      </c>
      <c r="H3517" t="s">
        <v>79265</v>
      </c>
      <c r="I3517" t="s">
        <v>79266</v>
      </c>
      <c r="J3517" t="s">
        <v>79267</v>
      </c>
      <c r="K3517" t="s">
        <v>79268</v>
      </c>
      <c r="L3517" t="s">
        <v>79269</v>
      </c>
      <c r="M3517" t="s">
        <v>79270</v>
      </c>
      <c r="N3517" t="s">
        <v>79271</v>
      </c>
      <c r="O3517">
        <f>-567.425578358134 -31.7467554099135 -654.430555129091</f>
        <v>-1253.6028888971384</v>
      </c>
      <c r="P3517">
        <f>-545.176578081273 -60.9657713505951 -356.686911789958</f>
        <v>-962.82926122182607</v>
      </c>
      <c r="Q3517" t="s">
        <v>79272</v>
      </c>
      <c r="R3517" t="s">
        <v>79273</v>
      </c>
      <c r="S3517" t="s">
        <v>79274</v>
      </c>
      <c r="T3517" t="s">
        <v>79275</v>
      </c>
      <c r="U3517" t="s">
        <v>79276</v>
      </c>
      <c r="V3517" t="s">
        <v>79277</v>
      </c>
      <c r="W3517" t="s">
        <v>79278</v>
      </c>
      <c r="X3517" t="s">
        <v>79279</v>
      </c>
      <c r="Y3517" t="s">
        <v>79280</v>
      </c>
    </row>
    <row r="3518" spans="1:25" x14ac:dyDescent="0.3">
      <c r="A3518">
        <v>175850</v>
      </c>
      <c r="B3518" t="s">
        <v>79281</v>
      </c>
      <c r="C3518" t="s">
        <v>79282</v>
      </c>
      <c r="D3518" t="s">
        <v>79283</v>
      </c>
      <c r="E3518" t="s">
        <v>79284</v>
      </c>
      <c r="F3518" t="s">
        <v>79285</v>
      </c>
      <c r="G3518" t="s">
        <v>79286</v>
      </c>
      <c r="H3518" t="s">
        <v>79287</v>
      </c>
      <c r="I3518" t="s">
        <v>79288</v>
      </c>
      <c r="J3518" t="s">
        <v>79289</v>
      </c>
      <c r="K3518" t="s">
        <v>79290</v>
      </c>
      <c r="L3518" t="s">
        <v>79291</v>
      </c>
      <c r="M3518" t="s">
        <v>79292</v>
      </c>
      <c r="N3518" t="s">
        <v>79293</v>
      </c>
      <c r="O3518">
        <f>-566.269599744329 -31.5590582358634 -654.3807174099</f>
        <v>-1252.2093753900922</v>
      </c>
      <c r="P3518">
        <f>-543.920247788439 -61.0173716475811 -356.668216465227</f>
        <v>-961.60583590124702</v>
      </c>
      <c r="Q3518" t="s">
        <v>79294</v>
      </c>
      <c r="R3518" t="s">
        <v>79295</v>
      </c>
      <c r="S3518" t="s">
        <v>79296</v>
      </c>
      <c r="T3518" t="s">
        <v>79297</v>
      </c>
      <c r="U3518" t="s">
        <v>79298</v>
      </c>
      <c r="V3518" t="s">
        <v>79299</v>
      </c>
      <c r="W3518" t="s">
        <v>79300</v>
      </c>
      <c r="X3518" t="s">
        <v>79301</v>
      </c>
      <c r="Y3518" t="s">
        <v>79302</v>
      </c>
    </row>
    <row r="3519" spans="1:25" x14ac:dyDescent="0.3">
      <c r="A3519">
        <v>175900</v>
      </c>
      <c r="B3519" t="s">
        <v>79303</v>
      </c>
      <c r="C3519" t="s">
        <v>79304</v>
      </c>
      <c r="D3519" t="s">
        <v>79305</v>
      </c>
      <c r="E3519" t="s">
        <v>79306</v>
      </c>
      <c r="F3519" t="s">
        <v>79307</v>
      </c>
      <c r="G3519" t="s">
        <v>79308</v>
      </c>
      <c r="H3519" t="s">
        <v>79309</v>
      </c>
      <c r="I3519" t="s">
        <v>79310</v>
      </c>
      <c r="J3519" t="s">
        <v>79311</v>
      </c>
      <c r="K3519" t="s">
        <v>79312</v>
      </c>
      <c r="L3519" t="s">
        <v>79313</v>
      </c>
      <c r="M3519" t="s">
        <v>79314</v>
      </c>
      <c r="N3519" t="s">
        <v>79315</v>
      </c>
      <c r="O3519">
        <f>-565.696730181938 -31.5847023411177 -654.286969109855</f>
        <v>-1251.5684016329108</v>
      </c>
      <c r="P3519">
        <f>-543.266428115109 -60.7683756464155 -356.553578225328</f>
        <v>-960.58838198685248</v>
      </c>
      <c r="Q3519" t="s">
        <v>79316</v>
      </c>
      <c r="R3519" t="s">
        <v>79317</v>
      </c>
      <c r="S3519" t="s">
        <v>79318</v>
      </c>
      <c r="T3519" t="s">
        <v>79319</v>
      </c>
      <c r="U3519" t="s">
        <v>79320</v>
      </c>
      <c r="V3519" t="s">
        <v>79321</v>
      </c>
      <c r="W3519" t="s">
        <v>79322</v>
      </c>
      <c r="X3519" t="s">
        <v>79323</v>
      </c>
      <c r="Y3519" t="s">
        <v>79324</v>
      </c>
    </row>
    <row r="3520" spans="1:25" x14ac:dyDescent="0.3">
      <c r="A3520">
        <v>175950</v>
      </c>
      <c r="B3520" t="s">
        <v>79325</v>
      </c>
      <c r="C3520" t="s">
        <v>79326</v>
      </c>
      <c r="D3520" t="s">
        <v>79327</v>
      </c>
      <c r="E3520" t="s">
        <v>79328</v>
      </c>
      <c r="F3520" t="s">
        <v>79329</v>
      </c>
      <c r="G3520" t="s">
        <v>79330</v>
      </c>
      <c r="H3520" t="s">
        <v>79331</v>
      </c>
      <c r="I3520" t="s">
        <v>79332</v>
      </c>
      <c r="J3520" t="s">
        <v>79333</v>
      </c>
      <c r="K3520" t="s">
        <v>79334</v>
      </c>
      <c r="L3520" t="s">
        <v>79335</v>
      </c>
      <c r="M3520" t="s">
        <v>79336</v>
      </c>
      <c r="N3520" t="s">
        <v>79337</v>
      </c>
      <c r="O3520">
        <f>-564.467442254917 -31.8254060982658 -654.041320164963</f>
        <v>-1250.3341685181458</v>
      </c>
      <c r="P3520">
        <f>-542.267227285762 -60.4533347779359 -356.236604471021</f>
        <v>-958.95716653471891</v>
      </c>
      <c r="Q3520" t="s">
        <v>79338</v>
      </c>
      <c r="R3520" t="s">
        <v>79339</v>
      </c>
      <c r="S3520" t="s">
        <v>79340</v>
      </c>
      <c r="T3520" t="s">
        <v>79341</v>
      </c>
      <c r="U3520" t="s">
        <v>79342</v>
      </c>
      <c r="V3520" t="s">
        <v>79343</v>
      </c>
      <c r="W3520" t="s">
        <v>79344</v>
      </c>
      <c r="X3520" t="s">
        <v>79345</v>
      </c>
      <c r="Y3520" t="s">
        <v>79346</v>
      </c>
    </row>
    <row r="3521" spans="1:25" x14ac:dyDescent="0.3">
      <c r="A3521">
        <v>176000</v>
      </c>
      <c r="B3521" t="s">
        <v>79347</v>
      </c>
      <c r="C3521" t="s">
        <v>79348</v>
      </c>
      <c r="D3521" t="s">
        <v>79349</v>
      </c>
      <c r="E3521" t="s">
        <v>79350</v>
      </c>
      <c r="F3521" t="s">
        <v>79351</v>
      </c>
      <c r="G3521" t="s">
        <v>79352</v>
      </c>
      <c r="H3521" t="s">
        <v>79353</v>
      </c>
      <c r="I3521" t="s">
        <v>79354</v>
      </c>
      <c r="J3521" t="s">
        <v>79355</v>
      </c>
      <c r="K3521" t="s">
        <v>79356</v>
      </c>
      <c r="L3521" t="s">
        <v>79357</v>
      </c>
      <c r="M3521" t="s">
        <v>79358</v>
      </c>
      <c r="N3521" t="s">
        <v>79359</v>
      </c>
      <c r="O3521">
        <f>-563.834749330143 -31.9645639508769 -653.927097772588</f>
        <v>-1249.726411053608</v>
      </c>
      <c r="P3521">
        <f>-541.651812059285 -60.2919094096706 -356.092339724106</f>
        <v>-958.03606119306164</v>
      </c>
      <c r="Q3521" t="s">
        <v>79360</v>
      </c>
      <c r="R3521" t="s">
        <v>79361</v>
      </c>
      <c r="S3521" t="s">
        <v>79362</v>
      </c>
      <c r="T3521" t="s">
        <v>79363</v>
      </c>
      <c r="U3521" t="s">
        <v>79364</v>
      </c>
      <c r="V3521" t="s">
        <v>79365</v>
      </c>
      <c r="W3521" t="s">
        <v>79366</v>
      </c>
      <c r="X3521" t="s">
        <v>79367</v>
      </c>
      <c r="Y3521" t="s">
        <v>79368</v>
      </c>
    </row>
    <row r="3522" spans="1:25" x14ac:dyDescent="0.3">
      <c r="A3522">
        <v>176050</v>
      </c>
      <c r="B3522" t="s">
        <v>79369</v>
      </c>
      <c r="C3522" t="s">
        <v>79370</v>
      </c>
      <c r="D3522" t="s">
        <v>79371</v>
      </c>
      <c r="E3522" t="s">
        <v>79372</v>
      </c>
      <c r="F3522" t="s">
        <v>79373</v>
      </c>
      <c r="G3522" t="s">
        <v>79374</v>
      </c>
      <c r="H3522" t="s">
        <v>79375</v>
      </c>
      <c r="I3522" t="s">
        <v>79376</v>
      </c>
      <c r="J3522" t="s">
        <v>79377</v>
      </c>
      <c r="K3522" t="s">
        <v>79378</v>
      </c>
      <c r="L3522" t="s">
        <v>79379</v>
      </c>
      <c r="M3522" t="s">
        <v>79380</v>
      </c>
      <c r="N3522" t="s">
        <v>79381</v>
      </c>
      <c r="O3522">
        <f>-562.543514576562 -32.2392485372727 -653.730434508289</f>
        <v>-1248.5131976221237</v>
      </c>
      <c r="P3522">
        <f>-540.556841980011 -60.3320276823376 -355.858990049878</f>
        <v>-956.74785971222661</v>
      </c>
      <c r="Q3522" t="s">
        <v>79382</v>
      </c>
      <c r="R3522" t="s">
        <v>79383</v>
      </c>
      <c r="S3522" t="s">
        <v>79384</v>
      </c>
      <c r="T3522" t="s">
        <v>79385</v>
      </c>
      <c r="U3522" t="s">
        <v>79386</v>
      </c>
      <c r="V3522" t="s">
        <v>79387</v>
      </c>
      <c r="W3522" t="s">
        <v>79388</v>
      </c>
      <c r="X3522" t="s">
        <v>79389</v>
      </c>
      <c r="Y3522" t="s">
        <v>79390</v>
      </c>
    </row>
    <row r="3523" spans="1:25" x14ac:dyDescent="0.3">
      <c r="A3523">
        <v>176100</v>
      </c>
      <c r="B3523" t="s">
        <v>79391</v>
      </c>
      <c r="C3523" t="s">
        <v>79392</v>
      </c>
      <c r="D3523" t="s">
        <v>79393</v>
      </c>
      <c r="E3523" t="s">
        <v>79394</v>
      </c>
      <c r="F3523" t="s">
        <v>79395</v>
      </c>
      <c r="G3523" t="s">
        <v>79396</v>
      </c>
      <c r="H3523" t="s">
        <v>79397</v>
      </c>
      <c r="I3523" t="s">
        <v>79398</v>
      </c>
      <c r="J3523" t="s">
        <v>79399</v>
      </c>
      <c r="K3523" t="s">
        <v>79400</v>
      </c>
      <c r="L3523" t="s">
        <v>79401</v>
      </c>
      <c r="M3523" t="s">
        <v>79402</v>
      </c>
      <c r="N3523" t="s">
        <v>79403</v>
      </c>
      <c r="O3523">
        <f>-562.028142527071 -32.3223393453434 -653.705483766753</f>
        <v>-1248.0559656391674</v>
      </c>
      <c r="P3523">
        <f>-540.08553343542 -60.3528159778959 -355.824979156361</f>
        <v>-956.2633285696769</v>
      </c>
      <c r="Q3523" t="s">
        <v>79404</v>
      </c>
      <c r="R3523" t="s">
        <v>79405</v>
      </c>
      <c r="S3523" t="s">
        <v>79406</v>
      </c>
      <c r="T3523" t="s">
        <v>79407</v>
      </c>
      <c r="U3523" t="s">
        <v>79408</v>
      </c>
      <c r="V3523" t="s">
        <v>79409</v>
      </c>
      <c r="W3523" t="s">
        <v>79410</v>
      </c>
      <c r="X3523" t="s">
        <v>79411</v>
      </c>
      <c r="Y3523" t="s">
        <v>79412</v>
      </c>
    </row>
    <row r="3524" spans="1:25" x14ac:dyDescent="0.3">
      <c r="A3524">
        <v>176150</v>
      </c>
      <c r="B3524" t="s">
        <v>79413</v>
      </c>
      <c r="C3524" t="s">
        <v>79414</v>
      </c>
      <c r="D3524" t="s">
        <v>79415</v>
      </c>
      <c r="E3524" t="s">
        <v>79416</v>
      </c>
      <c r="F3524" t="s">
        <v>79417</v>
      </c>
      <c r="G3524" t="s">
        <v>79418</v>
      </c>
      <c r="H3524" t="s">
        <v>79419</v>
      </c>
      <c r="I3524" t="s">
        <v>79420</v>
      </c>
      <c r="J3524" t="s">
        <v>79421</v>
      </c>
      <c r="K3524" t="s">
        <v>79422</v>
      </c>
      <c r="L3524" t="s">
        <v>79423</v>
      </c>
      <c r="M3524" t="s">
        <v>79424</v>
      </c>
      <c r="N3524" t="s">
        <v>79425</v>
      </c>
      <c r="O3524">
        <f>-561.235469660567 -32.6139016050774 -653.622087876734</f>
        <v>-1247.4714591423785</v>
      </c>
      <c r="P3524">
        <f>-539.253928940107 -60.4493908016141 -355.726077642522</f>
        <v>-955.42939738424309</v>
      </c>
      <c r="Q3524" t="s">
        <v>79426</v>
      </c>
      <c r="R3524" t="s">
        <v>79427</v>
      </c>
      <c r="S3524" t="s">
        <v>79428</v>
      </c>
      <c r="T3524" t="s">
        <v>79429</v>
      </c>
      <c r="U3524" t="s">
        <v>79430</v>
      </c>
      <c r="V3524" t="s">
        <v>79431</v>
      </c>
      <c r="W3524" t="s">
        <v>79432</v>
      </c>
      <c r="X3524" t="s">
        <v>79433</v>
      </c>
      <c r="Y3524" t="s">
        <v>79434</v>
      </c>
    </row>
    <row r="3525" spans="1:25" x14ac:dyDescent="0.3">
      <c r="A3525">
        <v>176200</v>
      </c>
      <c r="B3525" t="s">
        <v>79435</v>
      </c>
      <c r="C3525" t="s">
        <v>79436</v>
      </c>
      <c r="D3525" t="s">
        <v>79437</v>
      </c>
      <c r="E3525" t="s">
        <v>79438</v>
      </c>
      <c r="F3525" t="s">
        <v>79439</v>
      </c>
      <c r="G3525" t="s">
        <v>79440</v>
      </c>
      <c r="H3525" t="s">
        <v>79441</v>
      </c>
      <c r="I3525" t="s">
        <v>79442</v>
      </c>
      <c r="J3525" t="s">
        <v>79443</v>
      </c>
      <c r="K3525" t="s">
        <v>79444</v>
      </c>
      <c r="L3525" t="s">
        <v>79445</v>
      </c>
      <c r="M3525" t="s">
        <v>79446</v>
      </c>
      <c r="N3525" t="s">
        <v>79447</v>
      </c>
      <c r="O3525">
        <f>-560.834176928467 -32.7096580314835 -653.541770000969</f>
        <v>-1247.0856049609195</v>
      </c>
      <c r="P3525">
        <f>-538.830552895005 -60.3783560052216 -355.632031618196</f>
        <v>-954.84094051842249</v>
      </c>
      <c r="Q3525" t="s">
        <v>79448</v>
      </c>
      <c r="R3525" t="s">
        <v>79449</v>
      </c>
      <c r="S3525" t="s">
        <v>79450</v>
      </c>
      <c r="T3525" t="s">
        <v>79451</v>
      </c>
      <c r="U3525" t="s">
        <v>79452</v>
      </c>
      <c r="V3525" t="s">
        <v>79453</v>
      </c>
      <c r="W3525" t="s">
        <v>79454</v>
      </c>
      <c r="X3525" t="s">
        <v>79455</v>
      </c>
      <c r="Y3525" t="s">
        <v>79456</v>
      </c>
    </row>
    <row r="3526" spans="1:25" x14ac:dyDescent="0.3">
      <c r="A3526">
        <v>176250</v>
      </c>
      <c r="B3526" t="s">
        <v>79457</v>
      </c>
      <c r="C3526" t="s">
        <v>79458</v>
      </c>
      <c r="D3526" t="s">
        <v>79459</v>
      </c>
      <c r="E3526" t="s">
        <v>79460</v>
      </c>
      <c r="F3526" t="s">
        <v>79461</v>
      </c>
      <c r="G3526" t="s">
        <v>79462</v>
      </c>
      <c r="H3526" t="s">
        <v>79463</v>
      </c>
      <c r="I3526" t="s">
        <v>79464</v>
      </c>
      <c r="J3526" t="s">
        <v>79465</v>
      </c>
      <c r="K3526" t="s">
        <v>79466</v>
      </c>
      <c r="L3526" t="s">
        <v>79467</v>
      </c>
      <c r="M3526" t="s">
        <v>79468</v>
      </c>
      <c r="N3526" t="s">
        <v>79469</v>
      </c>
      <c r="O3526">
        <f>-559.643565432214 -32.7644912255475 -653.448245949198</f>
        <v>-1245.8563026069596</v>
      </c>
      <c r="P3526">
        <f>-537.796363631062 -60.0201949049178 -355.488753272545</f>
        <v>-953.30531180852495</v>
      </c>
      <c r="Q3526" t="s">
        <v>79470</v>
      </c>
      <c r="R3526" t="s">
        <v>79471</v>
      </c>
      <c r="S3526" t="s">
        <v>79472</v>
      </c>
      <c r="T3526" t="s">
        <v>79473</v>
      </c>
      <c r="U3526" t="s">
        <v>79474</v>
      </c>
      <c r="V3526" t="s">
        <v>79475</v>
      </c>
      <c r="W3526" t="s">
        <v>79476</v>
      </c>
      <c r="X3526" t="s">
        <v>79477</v>
      </c>
      <c r="Y3526" t="s">
        <v>79478</v>
      </c>
    </row>
    <row r="3527" spans="1:25" x14ac:dyDescent="0.3">
      <c r="A3527">
        <v>176300</v>
      </c>
      <c r="B3527" t="s">
        <v>79479</v>
      </c>
      <c r="C3527" t="s">
        <v>79480</v>
      </c>
      <c r="D3527" t="s">
        <v>79481</v>
      </c>
      <c r="E3527" t="s">
        <v>79482</v>
      </c>
      <c r="F3527" t="s">
        <v>79483</v>
      </c>
      <c r="G3527" t="s">
        <v>79484</v>
      </c>
      <c r="H3527" t="s">
        <v>79485</v>
      </c>
      <c r="I3527" t="s">
        <v>79486</v>
      </c>
      <c r="J3527" t="s">
        <v>79487</v>
      </c>
      <c r="K3527" t="s">
        <v>79488</v>
      </c>
      <c r="L3527" t="s">
        <v>79489</v>
      </c>
      <c r="M3527" t="s">
        <v>79490</v>
      </c>
      <c r="N3527" t="s">
        <v>79491</v>
      </c>
      <c r="O3527">
        <f>-559.182858808206 -32.8725503142216 -653.411367582128</f>
        <v>-1245.4667767045557</v>
      </c>
      <c r="P3527">
        <f>-537.497567125573 -60.0083802531524 -355.429106037182</f>
        <v>-952.93505341590742</v>
      </c>
      <c r="Q3527" t="s">
        <v>79492</v>
      </c>
      <c r="R3527" t="s">
        <v>79493</v>
      </c>
      <c r="S3527" t="s">
        <v>79494</v>
      </c>
      <c r="T3527" t="s">
        <v>79495</v>
      </c>
      <c r="U3527" t="s">
        <v>79496</v>
      </c>
      <c r="V3527" t="s">
        <v>79497</v>
      </c>
      <c r="W3527" t="s">
        <v>79498</v>
      </c>
      <c r="X3527" t="s">
        <v>79499</v>
      </c>
      <c r="Y3527" t="s">
        <v>79500</v>
      </c>
    </row>
    <row r="3528" spans="1:25" x14ac:dyDescent="0.3">
      <c r="A3528">
        <v>176350</v>
      </c>
      <c r="B3528" t="s">
        <v>79501</v>
      </c>
      <c r="C3528" t="s">
        <v>79502</v>
      </c>
      <c r="D3528" t="s">
        <v>79503</v>
      </c>
      <c r="E3528" t="s">
        <v>79504</v>
      </c>
      <c r="F3528" t="s">
        <v>79505</v>
      </c>
      <c r="G3528" t="s">
        <v>79506</v>
      </c>
      <c r="H3528" t="s">
        <v>79507</v>
      </c>
      <c r="I3528" t="s">
        <v>79508</v>
      </c>
      <c r="J3528" t="s">
        <v>79509</v>
      </c>
      <c r="K3528" t="s">
        <v>79510</v>
      </c>
      <c r="L3528" t="s">
        <v>79511</v>
      </c>
      <c r="M3528" t="s">
        <v>79512</v>
      </c>
      <c r="N3528" t="s">
        <v>79513</v>
      </c>
      <c r="O3528">
        <f>-558.461459429682 -33.1701382600461 -653.367730981645</f>
        <v>-1244.999328671373</v>
      </c>
      <c r="P3528">
        <f>-537.209627461014 -60.5570490487655 -355.377145045067</f>
        <v>-953.14382155484645</v>
      </c>
      <c r="Q3528" t="s">
        <v>79514</v>
      </c>
      <c r="R3528" t="s">
        <v>79515</v>
      </c>
      <c r="S3528" t="s">
        <v>79516</v>
      </c>
      <c r="T3528" t="s">
        <v>79517</v>
      </c>
      <c r="U3528" t="s">
        <v>79518</v>
      </c>
      <c r="V3528" t="s">
        <v>79519</v>
      </c>
      <c r="W3528" t="s">
        <v>79520</v>
      </c>
      <c r="X3528" t="s">
        <v>79521</v>
      </c>
      <c r="Y3528" t="s">
        <v>79522</v>
      </c>
    </row>
    <row r="3529" spans="1:25" x14ac:dyDescent="0.3">
      <c r="A3529">
        <v>176400</v>
      </c>
      <c r="B3529" t="s">
        <v>79523</v>
      </c>
      <c r="C3529" t="s">
        <v>79524</v>
      </c>
      <c r="D3529" t="s">
        <v>79525</v>
      </c>
      <c r="E3529" t="s">
        <v>79526</v>
      </c>
      <c r="F3529" t="s">
        <v>79527</v>
      </c>
      <c r="G3529" t="s">
        <v>79528</v>
      </c>
      <c r="H3529" t="s">
        <v>79529</v>
      </c>
      <c r="I3529" t="s">
        <v>79530</v>
      </c>
      <c r="J3529" t="s">
        <v>79531</v>
      </c>
      <c r="K3529" t="s">
        <v>79532</v>
      </c>
      <c r="L3529" t="s">
        <v>79533</v>
      </c>
      <c r="M3529" t="s">
        <v>79534</v>
      </c>
      <c r="N3529" t="s">
        <v>79535</v>
      </c>
      <c r="O3529">
        <f>-558.08962037886 -33.3575406387126 -653.303939989019</f>
        <v>-1244.7511010065916</v>
      </c>
      <c r="P3529">
        <f>-537.062985957441 -60.9553382332558 -355.316953517187</f>
        <v>-953.33527770788385</v>
      </c>
      <c r="Q3529" t="s">
        <v>79536</v>
      </c>
      <c r="R3529" t="s">
        <v>79537</v>
      </c>
      <c r="S3529" t="s">
        <v>79538</v>
      </c>
      <c r="T3529" t="s">
        <v>79539</v>
      </c>
      <c r="U3529" t="s">
        <v>79540</v>
      </c>
      <c r="V3529" t="s">
        <v>79541</v>
      </c>
      <c r="W3529" t="s">
        <v>79542</v>
      </c>
      <c r="X3529" t="s">
        <v>79543</v>
      </c>
      <c r="Y3529" t="s">
        <v>79544</v>
      </c>
    </row>
    <row r="3530" spans="1:25" x14ac:dyDescent="0.3">
      <c r="A3530">
        <v>176450</v>
      </c>
      <c r="B3530" t="s">
        <v>79545</v>
      </c>
      <c r="C3530" t="s">
        <v>79546</v>
      </c>
      <c r="D3530" t="s">
        <v>79547</v>
      </c>
      <c r="E3530" t="s">
        <v>79548</v>
      </c>
      <c r="F3530" t="s">
        <v>79549</v>
      </c>
      <c r="G3530" t="s">
        <v>79550</v>
      </c>
      <c r="H3530" t="s">
        <v>79551</v>
      </c>
      <c r="I3530" t="s">
        <v>79552</v>
      </c>
      <c r="J3530" t="s">
        <v>79553</v>
      </c>
      <c r="K3530" t="s">
        <v>79554</v>
      </c>
      <c r="L3530" t="s">
        <v>79555</v>
      </c>
      <c r="M3530" t="s">
        <v>79556</v>
      </c>
      <c r="N3530" t="s">
        <v>79557</v>
      </c>
      <c r="O3530">
        <f>-557.447888020336 -33.7130940731331 -653.190126734051</f>
        <v>-1244.35110882752</v>
      </c>
      <c r="P3530">
        <f>-536.601413752308 -61.1977196139005 -355.179936632988</f>
        <v>-952.97906999919655</v>
      </c>
      <c r="Q3530" t="s">
        <v>79558</v>
      </c>
      <c r="R3530" t="s">
        <v>79559</v>
      </c>
      <c r="S3530" t="s">
        <v>79560</v>
      </c>
      <c r="T3530" t="s">
        <v>79561</v>
      </c>
      <c r="U3530" t="s">
        <v>79562</v>
      </c>
      <c r="V3530" t="s">
        <v>79563</v>
      </c>
      <c r="W3530" t="s">
        <v>79564</v>
      </c>
      <c r="X3530" t="s">
        <v>79565</v>
      </c>
      <c r="Y3530" t="s">
        <v>79566</v>
      </c>
    </row>
    <row r="3531" spans="1:25" x14ac:dyDescent="0.3">
      <c r="A3531">
        <v>176500</v>
      </c>
      <c r="B3531" t="s">
        <v>79567</v>
      </c>
      <c r="C3531" t="s">
        <v>79568</v>
      </c>
      <c r="D3531" t="s">
        <v>79569</v>
      </c>
      <c r="E3531" t="s">
        <v>79570</v>
      </c>
      <c r="F3531" t="s">
        <v>79571</v>
      </c>
      <c r="G3531" t="s">
        <v>79572</v>
      </c>
      <c r="H3531" t="s">
        <v>79573</v>
      </c>
      <c r="I3531" t="s">
        <v>79574</v>
      </c>
      <c r="J3531" t="s">
        <v>79575</v>
      </c>
      <c r="K3531" t="s">
        <v>79576</v>
      </c>
      <c r="L3531" t="s">
        <v>79577</v>
      </c>
      <c r="M3531" t="s">
        <v>79578</v>
      </c>
      <c r="N3531" t="s">
        <v>79579</v>
      </c>
      <c r="O3531">
        <f>-557.228281339144 -33.8488685726027 -653.146346403928</f>
        <v>-1244.2234963156748</v>
      </c>
      <c r="P3531">
        <f>-536.362553658541 -61.1184399242329 -355.117887142797</f>
        <v>-952.59888072557078</v>
      </c>
      <c r="Q3531" t="s">
        <v>79580</v>
      </c>
      <c r="R3531" t="s">
        <v>79581</v>
      </c>
      <c r="S3531" t="s">
        <v>79582</v>
      </c>
      <c r="T3531" t="s">
        <v>79583</v>
      </c>
      <c r="U3531" t="s">
        <v>79584</v>
      </c>
      <c r="V3531" t="s">
        <v>79585</v>
      </c>
      <c r="W3531" t="s">
        <v>79586</v>
      </c>
      <c r="X3531" t="s">
        <v>79587</v>
      </c>
      <c r="Y3531" t="s">
        <v>79588</v>
      </c>
    </row>
    <row r="3532" spans="1:25" x14ac:dyDescent="0.3">
      <c r="A3532">
        <v>176550</v>
      </c>
      <c r="B3532" t="s">
        <v>79589</v>
      </c>
      <c r="C3532" t="s">
        <v>79590</v>
      </c>
      <c r="D3532" t="s">
        <v>79591</v>
      </c>
      <c r="E3532" t="s">
        <v>79592</v>
      </c>
      <c r="F3532" t="s">
        <v>79593</v>
      </c>
      <c r="G3532" t="s">
        <v>79594</v>
      </c>
      <c r="H3532" t="s">
        <v>79595</v>
      </c>
      <c r="I3532" t="s">
        <v>79596</v>
      </c>
      <c r="J3532" t="s">
        <v>79597</v>
      </c>
      <c r="K3532" t="s">
        <v>79598</v>
      </c>
      <c r="L3532" t="s">
        <v>79599</v>
      </c>
      <c r="M3532" t="s">
        <v>79600</v>
      </c>
      <c r="N3532" t="s">
        <v>79601</v>
      </c>
      <c r="O3532">
        <f>-556.803233744409 -34.1283222348586 -652.986866170708</f>
        <v>-1243.9184221499756</v>
      </c>
      <c r="P3532">
        <f>-535.679962955578 -60.8595733199593 -354.927765429376</f>
        <v>-951.46730170491333</v>
      </c>
      <c r="Q3532" t="s">
        <v>79602</v>
      </c>
      <c r="R3532" t="s">
        <v>79603</v>
      </c>
      <c r="S3532" t="s">
        <v>79604</v>
      </c>
      <c r="T3532" t="s">
        <v>79605</v>
      </c>
      <c r="U3532" t="s">
        <v>79606</v>
      </c>
      <c r="V3532" t="s">
        <v>79607</v>
      </c>
      <c r="W3532" t="s">
        <v>79608</v>
      </c>
      <c r="X3532" t="s">
        <v>79609</v>
      </c>
      <c r="Y3532" t="s">
        <v>79610</v>
      </c>
    </row>
    <row r="3533" spans="1:25" x14ac:dyDescent="0.3">
      <c r="A3533">
        <v>176600</v>
      </c>
      <c r="B3533" t="s">
        <v>79611</v>
      </c>
      <c r="C3533" t="s">
        <v>79612</v>
      </c>
      <c r="D3533" t="s">
        <v>79613</v>
      </c>
      <c r="E3533" t="s">
        <v>79614</v>
      </c>
      <c r="F3533" t="s">
        <v>79615</v>
      </c>
      <c r="G3533" t="s">
        <v>79616</v>
      </c>
      <c r="H3533" t="s">
        <v>79617</v>
      </c>
      <c r="I3533" t="s">
        <v>79618</v>
      </c>
      <c r="J3533" t="s">
        <v>79619</v>
      </c>
      <c r="K3533" t="s">
        <v>79620</v>
      </c>
      <c r="L3533" t="s">
        <v>79621</v>
      </c>
      <c r="M3533" t="s">
        <v>79622</v>
      </c>
      <c r="N3533" t="s">
        <v>79623</v>
      </c>
      <c r="O3533">
        <f>-556.642300645796 -34.3131994786065 -652.898173158617</f>
        <v>-1243.8536732830196</v>
      </c>
      <c r="P3533">
        <f>-535.372848329344 -60.9190529317018 -354.838078008235</f>
        <v>-951.12997926928085</v>
      </c>
      <c r="Q3533" t="s">
        <v>79624</v>
      </c>
      <c r="R3533" t="s">
        <v>79625</v>
      </c>
      <c r="S3533" t="s">
        <v>79626</v>
      </c>
      <c r="T3533" t="s">
        <v>79627</v>
      </c>
      <c r="U3533" t="s">
        <v>79628</v>
      </c>
      <c r="V3533" t="s">
        <v>79629</v>
      </c>
      <c r="W3533" t="s">
        <v>79630</v>
      </c>
      <c r="X3533" t="s">
        <v>79631</v>
      </c>
      <c r="Y3533" t="s">
        <v>79632</v>
      </c>
    </row>
    <row r="3534" spans="1:25" x14ac:dyDescent="0.3">
      <c r="A3534">
        <v>176650</v>
      </c>
      <c r="B3534" t="s">
        <v>79633</v>
      </c>
      <c r="C3534" t="s">
        <v>79634</v>
      </c>
      <c r="D3534" t="s">
        <v>79635</v>
      </c>
      <c r="E3534" t="s">
        <v>79636</v>
      </c>
      <c r="F3534" t="s">
        <v>79637</v>
      </c>
      <c r="G3534" t="s">
        <v>79638</v>
      </c>
      <c r="H3534" t="s">
        <v>79639</v>
      </c>
      <c r="I3534" t="s">
        <v>79640</v>
      </c>
      <c r="J3534" t="s">
        <v>79641</v>
      </c>
      <c r="K3534" t="s">
        <v>79642</v>
      </c>
      <c r="L3534" t="s">
        <v>79643</v>
      </c>
      <c r="M3534" t="s">
        <v>79644</v>
      </c>
      <c r="N3534" t="s">
        <v>79645</v>
      </c>
      <c r="O3534">
        <f>-556.177443033282 -34.6196906376786 -652.788296404685</f>
        <v>-1243.5854300756455</v>
      </c>
      <c r="P3534">
        <f>-534.921972093973 -61.01016863563 -354.708167725329</f>
        <v>-950.64030845493198</v>
      </c>
      <c r="Q3534" t="s">
        <v>79646</v>
      </c>
      <c r="R3534" t="s">
        <v>79647</v>
      </c>
      <c r="S3534" t="s">
        <v>79648</v>
      </c>
      <c r="T3534" t="s">
        <v>79649</v>
      </c>
      <c r="U3534" t="s">
        <v>79650</v>
      </c>
      <c r="V3534" t="s">
        <v>79651</v>
      </c>
      <c r="W3534" t="s">
        <v>79652</v>
      </c>
      <c r="X3534" t="s">
        <v>79653</v>
      </c>
      <c r="Y3534" t="s">
        <v>79654</v>
      </c>
    </row>
    <row r="3535" spans="1:25" x14ac:dyDescent="0.3">
      <c r="A3535">
        <v>176700</v>
      </c>
      <c r="B3535" t="s">
        <v>79655</v>
      </c>
      <c r="C3535" t="s">
        <v>79656</v>
      </c>
      <c r="D3535" t="s">
        <v>79657</v>
      </c>
      <c r="E3535" t="s">
        <v>79658</v>
      </c>
      <c r="F3535" t="s">
        <v>79659</v>
      </c>
      <c r="G3535" t="s">
        <v>79660</v>
      </c>
      <c r="H3535" t="s">
        <v>79661</v>
      </c>
      <c r="I3535" t="s">
        <v>79662</v>
      </c>
      <c r="J3535" t="s">
        <v>79663</v>
      </c>
      <c r="K3535" t="s">
        <v>79664</v>
      </c>
      <c r="L3535" t="s">
        <v>79665</v>
      </c>
      <c r="M3535" t="s">
        <v>79666</v>
      </c>
      <c r="N3535" t="s">
        <v>79667</v>
      </c>
      <c r="O3535">
        <f>-555.943179941559 -34.7541014414492 -652.744817134376</f>
        <v>-1243.4420985173842</v>
      </c>
      <c r="P3535">
        <f>-534.721322581657 -60.9820854825173 -354.647931763977</f>
        <v>-950.35133982815125</v>
      </c>
      <c r="Q3535" t="s">
        <v>79668</v>
      </c>
      <c r="R3535" t="s">
        <v>79669</v>
      </c>
      <c r="S3535" t="s">
        <v>79670</v>
      </c>
      <c r="T3535" t="s">
        <v>79671</v>
      </c>
      <c r="U3535" t="s">
        <v>79672</v>
      </c>
      <c r="V3535" t="s">
        <v>79673</v>
      </c>
      <c r="W3535" t="s">
        <v>79674</v>
      </c>
      <c r="X3535" t="s">
        <v>79675</v>
      </c>
      <c r="Y3535" t="s">
        <v>79676</v>
      </c>
    </row>
    <row r="3536" spans="1:25" x14ac:dyDescent="0.3">
      <c r="A3536">
        <v>176750</v>
      </c>
      <c r="B3536" t="s">
        <v>79677</v>
      </c>
      <c r="C3536" t="s">
        <v>79678</v>
      </c>
      <c r="D3536" t="s">
        <v>79679</v>
      </c>
      <c r="E3536" t="s">
        <v>79680</v>
      </c>
      <c r="F3536" t="s">
        <v>79681</v>
      </c>
      <c r="G3536" t="s">
        <v>79682</v>
      </c>
      <c r="H3536" t="s">
        <v>79683</v>
      </c>
      <c r="I3536" t="s">
        <v>79684</v>
      </c>
      <c r="J3536" t="s">
        <v>79685</v>
      </c>
      <c r="K3536" t="s">
        <v>79686</v>
      </c>
      <c r="L3536" t="s">
        <v>79687</v>
      </c>
      <c r="M3536" t="s">
        <v>79688</v>
      </c>
      <c r="N3536" t="s">
        <v>79689</v>
      </c>
      <c r="O3536">
        <f>-555.559840178329 -35.0136354172253 -652.60024936033</f>
        <v>-1243.1737249558842</v>
      </c>
      <c r="P3536">
        <f>-534.366359826424 -61.1352059837529 -354.492019011894</f>
        <v>-949.99358482207094</v>
      </c>
      <c r="Q3536" t="s">
        <v>79690</v>
      </c>
      <c r="R3536" t="s">
        <v>79691</v>
      </c>
      <c r="S3536" t="s">
        <v>79692</v>
      </c>
      <c r="T3536" t="s">
        <v>79693</v>
      </c>
      <c r="U3536" t="s">
        <v>79694</v>
      </c>
      <c r="V3536" t="s">
        <v>79695</v>
      </c>
      <c r="W3536" t="s">
        <v>79696</v>
      </c>
      <c r="X3536" t="s">
        <v>79697</v>
      </c>
      <c r="Y3536" t="s">
        <v>79698</v>
      </c>
    </row>
    <row r="3537" spans="1:25" x14ac:dyDescent="0.3">
      <c r="A3537">
        <v>176800</v>
      </c>
      <c r="B3537" t="s">
        <v>79699</v>
      </c>
      <c r="C3537" t="s">
        <v>79700</v>
      </c>
      <c r="D3537" t="s">
        <v>79701</v>
      </c>
      <c r="E3537" t="s">
        <v>79702</v>
      </c>
      <c r="F3537" t="s">
        <v>79703</v>
      </c>
      <c r="G3537" t="s">
        <v>79704</v>
      </c>
      <c r="H3537" t="s">
        <v>79705</v>
      </c>
      <c r="I3537" t="s">
        <v>79706</v>
      </c>
      <c r="J3537" t="s">
        <v>79707</v>
      </c>
      <c r="K3537" t="s">
        <v>79708</v>
      </c>
      <c r="L3537" t="s">
        <v>79709</v>
      </c>
      <c r="M3537" t="s">
        <v>79710</v>
      </c>
      <c r="N3537" t="s">
        <v>79711</v>
      </c>
      <c r="O3537">
        <f>-555.333253440348 -35.1759448280486 -652.529063118808</f>
        <v>-1243.0382613872048</v>
      </c>
      <c r="P3537">
        <f>-534.08752303689 -61.1709867247521 -354.413529244898</f>
        <v>-949.6720390065401</v>
      </c>
      <c r="Q3537" t="s">
        <v>79712</v>
      </c>
      <c r="R3537" t="s">
        <v>79713</v>
      </c>
      <c r="S3537" t="s">
        <v>79714</v>
      </c>
      <c r="T3537" t="s">
        <v>79715</v>
      </c>
      <c r="U3537" t="s">
        <v>79716</v>
      </c>
      <c r="V3537" t="s">
        <v>79717</v>
      </c>
      <c r="W3537" t="s">
        <v>79718</v>
      </c>
      <c r="X3537" t="s">
        <v>79719</v>
      </c>
      <c r="Y3537" t="s">
        <v>79720</v>
      </c>
    </row>
    <row r="3538" spans="1:25" x14ac:dyDescent="0.3">
      <c r="A3538">
        <v>176850</v>
      </c>
      <c r="B3538" t="s">
        <v>79721</v>
      </c>
      <c r="C3538" t="s">
        <v>79722</v>
      </c>
      <c r="D3538" t="s">
        <v>79723</v>
      </c>
      <c r="E3538" t="s">
        <v>79724</v>
      </c>
      <c r="F3538" t="s">
        <v>79725</v>
      </c>
      <c r="G3538" t="s">
        <v>79726</v>
      </c>
      <c r="H3538" t="s">
        <v>79727</v>
      </c>
      <c r="I3538" t="s">
        <v>79728</v>
      </c>
      <c r="J3538" t="s">
        <v>79729</v>
      </c>
      <c r="K3538" t="s">
        <v>79730</v>
      </c>
      <c r="L3538" t="s">
        <v>79731</v>
      </c>
      <c r="M3538" t="s">
        <v>79732</v>
      </c>
      <c r="N3538" t="s">
        <v>79733</v>
      </c>
      <c r="O3538">
        <f>-554.848251468428 -35.2488652083059 -652.388693526995</f>
        <v>-1242.4858102037288</v>
      </c>
      <c r="P3538">
        <f>-533.46746475381 -61.0857750415012 -354.268910186358</f>
        <v>-948.8221499816691</v>
      </c>
      <c r="Q3538" t="s">
        <v>79734</v>
      </c>
      <c r="R3538" t="s">
        <v>79735</v>
      </c>
      <c r="S3538" t="s">
        <v>79736</v>
      </c>
      <c r="T3538" t="s">
        <v>79737</v>
      </c>
      <c r="U3538" t="s">
        <v>79738</v>
      </c>
      <c r="V3538" t="s">
        <v>79739</v>
      </c>
      <c r="W3538" t="s">
        <v>79740</v>
      </c>
      <c r="X3538" t="s">
        <v>79741</v>
      </c>
      <c r="Y3538" t="s">
        <v>79742</v>
      </c>
    </row>
    <row r="3539" spans="1:25" x14ac:dyDescent="0.3">
      <c r="A3539">
        <v>176900</v>
      </c>
      <c r="B3539" t="s">
        <v>79743</v>
      </c>
      <c r="C3539" t="s">
        <v>79744</v>
      </c>
      <c r="D3539" t="s">
        <v>79745</v>
      </c>
      <c r="E3539" t="s">
        <v>79746</v>
      </c>
      <c r="F3539" t="s">
        <v>79747</v>
      </c>
      <c r="G3539" t="s">
        <v>79748</v>
      </c>
      <c r="H3539" t="s">
        <v>79749</v>
      </c>
      <c r="I3539" t="s">
        <v>79750</v>
      </c>
      <c r="J3539" t="s">
        <v>79751</v>
      </c>
      <c r="K3539" t="s">
        <v>79752</v>
      </c>
      <c r="L3539" t="s">
        <v>79753</v>
      </c>
      <c r="M3539" t="s">
        <v>79754</v>
      </c>
      <c r="N3539" t="s">
        <v>79755</v>
      </c>
      <c r="O3539">
        <f>-554.643049400291 -35.3968935108649 -652.334336228894</f>
        <v>-1242.37427914005</v>
      </c>
      <c r="P3539">
        <f>-533.202696382524 -61.1144102777521 -354.208796988822</f>
        <v>-948.52590364909804</v>
      </c>
      <c r="Q3539" t="s">
        <v>79756</v>
      </c>
      <c r="R3539" t="s">
        <v>79757</v>
      </c>
      <c r="S3539" t="s">
        <v>79758</v>
      </c>
      <c r="T3539" t="s">
        <v>79759</v>
      </c>
      <c r="U3539" t="s">
        <v>79760</v>
      </c>
      <c r="V3539" t="s">
        <v>79761</v>
      </c>
      <c r="W3539" t="s">
        <v>79762</v>
      </c>
      <c r="X3539" t="s">
        <v>79763</v>
      </c>
      <c r="Y3539" t="s">
        <v>79764</v>
      </c>
    </row>
    <row r="3540" spans="1:25" x14ac:dyDescent="0.3">
      <c r="A3540">
        <v>176950</v>
      </c>
      <c r="B3540" t="s">
        <v>79765</v>
      </c>
      <c r="C3540" t="s">
        <v>79766</v>
      </c>
      <c r="D3540" t="s">
        <v>79767</v>
      </c>
      <c r="E3540" t="s">
        <v>79768</v>
      </c>
      <c r="F3540" t="s">
        <v>79769</v>
      </c>
      <c r="G3540" t="s">
        <v>79770</v>
      </c>
      <c r="H3540" t="s">
        <v>79771</v>
      </c>
      <c r="I3540" t="s">
        <v>79772</v>
      </c>
      <c r="J3540" t="s">
        <v>79773</v>
      </c>
      <c r="K3540" t="s">
        <v>79774</v>
      </c>
      <c r="L3540" t="s">
        <v>79775</v>
      </c>
      <c r="M3540" t="s">
        <v>79776</v>
      </c>
      <c r="N3540" t="s">
        <v>79777</v>
      </c>
      <c r="O3540">
        <f>-554.230941060471 -35.6243636428153 -652.18556957263</f>
        <v>-1242.0408742759164</v>
      </c>
      <c r="P3540">
        <f>-532.592735440611 -61.121861280523 -354.055331764348</f>
        <v>-947.76992848548207</v>
      </c>
      <c r="Q3540" t="s">
        <v>79778</v>
      </c>
      <c r="R3540" t="s">
        <v>79779</v>
      </c>
      <c r="S3540" t="s">
        <v>79780</v>
      </c>
      <c r="T3540" t="s">
        <v>79781</v>
      </c>
      <c r="U3540" t="s">
        <v>79782</v>
      </c>
      <c r="V3540" t="s">
        <v>79783</v>
      </c>
      <c r="W3540" t="s">
        <v>79784</v>
      </c>
      <c r="X3540" t="s">
        <v>79785</v>
      </c>
      <c r="Y3540" t="s">
        <v>79786</v>
      </c>
    </row>
    <row r="3541" spans="1:25" x14ac:dyDescent="0.3">
      <c r="A3541">
        <v>177000</v>
      </c>
      <c r="B3541" t="s">
        <v>79787</v>
      </c>
      <c r="C3541" t="s">
        <v>79788</v>
      </c>
      <c r="D3541" t="s">
        <v>79789</v>
      </c>
      <c r="E3541" t="s">
        <v>79790</v>
      </c>
      <c r="F3541" t="s">
        <v>79791</v>
      </c>
      <c r="G3541" t="s">
        <v>79792</v>
      </c>
      <c r="H3541" t="s">
        <v>79793</v>
      </c>
      <c r="I3541" t="s">
        <v>79794</v>
      </c>
      <c r="J3541" t="s">
        <v>79795</v>
      </c>
      <c r="K3541" t="s">
        <v>79796</v>
      </c>
      <c r="L3541" t="s">
        <v>79797</v>
      </c>
      <c r="M3541" t="s">
        <v>79798</v>
      </c>
      <c r="N3541" t="s">
        <v>79799</v>
      </c>
      <c r="O3541">
        <f>-554.020346679366 -35.6595246144341 -652.127680434567</f>
        <v>-1241.8075517283669</v>
      </c>
      <c r="P3541">
        <f>-532.301659902219 -61.1489310423474 -354.002529441383</f>
        <v>-947.45312038594932</v>
      </c>
      <c r="Q3541" t="s">
        <v>79800</v>
      </c>
      <c r="R3541" t="s">
        <v>79801</v>
      </c>
      <c r="S3541" t="s">
        <v>79802</v>
      </c>
      <c r="T3541" t="s">
        <v>79803</v>
      </c>
      <c r="U3541" t="s">
        <v>79804</v>
      </c>
      <c r="V3541" t="s">
        <v>79805</v>
      </c>
      <c r="W3541" t="s">
        <v>79806</v>
      </c>
      <c r="X3541" t="s">
        <v>79807</v>
      </c>
      <c r="Y3541" t="s">
        <v>79808</v>
      </c>
    </row>
    <row r="3542" spans="1:25" x14ac:dyDescent="0.3">
      <c r="A3542">
        <v>177050</v>
      </c>
      <c r="B3542" t="s">
        <v>79809</v>
      </c>
      <c r="C3542" t="s">
        <v>79810</v>
      </c>
      <c r="D3542" t="s">
        <v>79811</v>
      </c>
      <c r="E3542" t="s">
        <v>79812</v>
      </c>
      <c r="F3542" t="s">
        <v>79813</v>
      </c>
      <c r="G3542" t="s">
        <v>79814</v>
      </c>
      <c r="H3542" t="s">
        <v>79815</v>
      </c>
      <c r="I3542" t="s">
        <v>79816</v>
      </c>
      <c r="J3542" t="s">
        <v>79817</v>
      </c>
      <c r="K3542" t="s">
        <v>79818</v>
      </c>
      <c r="L3542" t="s">
        <v>79819</v>
      </c>
      <c r="M3542" t="s">
        <v>79820</v>
      </c>
      <c r="N3542" t="s">
        <v>79821</v>
      </c>
      <c r="O3542">
        <f>-553.437801256114 -35.6288582512032 -652.128013852072</f>
        <v>-1241.1946733593891</v>
      </c>
      <c r="P3542">
        <f>-531.806876701856 -60.8721380136421 -353.97550379707</f>
        <v>-946.65451851256819</v>
      </c>
      <c r="Q3542" t="s">
        <v>79822</v>
      </c>
      <c r="R3542" t="s">
        <v>79823</v>
      </c>
      <c r="S3542" t="s">
        <v>79824</v>
      </c>
      <c r="T3542" t="s">
        <v>79825</v>
      </c>
      <c r="U3542" t="s">
        <v>79826</v>
      </c>
      <c r="V3542" t="s">
        <v>79827</v>
      </c>
      <c r="W3542" t="s">
        <v>79828</v>
      </c>
      <c r="X3542" t="s">
        <v>79829</v>
      </c>
      <c r="Y3542" t="s">
        <v>79830</v>
      </c>
    </row>
    <row r="3543" spans="1:25" x14ac:dyDescent="0.3">
      <c r="A3543">
        <v>177100</v>
      </c>
      <c r="B3543" t="s">
        <v>79831</v>
      </c>
      <c r="C3543" t="s">
        <v>79832</v>
      </c>
      <c r="D3543" t="s">
        <v>79833</v>
      </c>
      <c r="E3543" t="s">
        <v>79834</v>
      </c>
      <c r="F3543" t="s">
        <v>79835</v>
      </c>
      <c r="G3543" t="s">
        <v>79836</v>
      </c>
      <c r="H3543" t="s">
        <v>79837</v>
      </c>
      <c r="I3543" t="s">
        <v>79838</v>
      </c>
      <c r="J3543" t="s">
        <v>79839</v>
      </c>
      <c r="K3543" t="s">
        <v>79840</v>
      </c>
      <c r="L3543" t="s">
        <v>79841</v>
      </c>
      <c r="M3543" t="s">
        <v>79842</v>
      </c>
      <c r="N3543" t="s">
        <v>79843</v>
      </c>
      <c r="O3543">
        <f>-553.232480573574 -35.61902075894 -652.116245978548</f>
        <v>-1240.9677473110619</v>
      </c>
      <c r="P3543">
        <f>-531.664212157329 -60.7773274438721 -353.952013733077</f>
        <v>-946.39355333427807</v>
      </c>
      <c r="Q3543" t="s">
        <v>79844</v>
      </c>
      <c r="R3543" t="s">
        <v>79845</v>
      </c>
      <c r="S3543" t="s">
        <v>79846</v>
      </c>
      <c r="T3543" t="s">
        <v>79847</v>
      </c>
      <c r="U3543" t="s">
        <v>79848</v>
      </c>
      <c r="V3543" t="s">
        <v>79849</v>
      </c>
      <c r="W3543" t="s">
        <v>79850</v>
      </c>
      <c r="X3543" t="s">
        <v>79851</v>
      </c>
      <c r="Y3543" t="s">
        <v>79852</v>
      </c>
    </row>
    <row r="3544" spans="1:25" x14ac:dyDescent="0.3">
      <c r="A3544">
        <v>177150</v>
      </c>
      <c r="B3544" t="s">
        <v>79853</v>
      </c>
      <c r="C3544" t="s">
        <v>79854</v>
      </c>
      <c r="D3544" t="s">
        <v>79855</v>
      </c>
      <c r="E3544" t="s">
        <v>79856</v>
      </c>
      <c r="F3544" t="s">
        <v>79857</v>
      </c>
      <c r="G3544" t="s">
        <v>79858</v>
      </c>
      <c r="H3544" t="s">
        <v>79859</v>
      </c>
      <c r="I3544" t="s">
        <v>79860</v>
      </c>
      <c r="J3544" t="s">
        <v>79861</v>
      </c>
      <c r="K3544" t="s">
        <v>79862</v>
      </c>
      <c r="L3544" t="s">
        <v>79863</v>
      </c>
      <c r="M3544" t="s">
        <v>79864</v>
      </c>
      <c r="N3544" t="s">
        <v>79865</v>
      </c>
      <c r="O3544">
        <f>-552.940471766006 -35.6638976036984 -652.093586845856</f>
        <v>-1240.6979562155602</v>
      </c>
      <c r="P3544">
        <f>-531.570035527887 -60.6882845816131 -353.903840701961</f>
        <v>-946.16216081146104</v>
      </c>
      <c r="Q3544" t="s">
        <v>79866</v>
      </c>
      <c r="R3544" t="s">
        <v>79867</v>
      </c>
      <c r="S3544" t="s">
        <v>79868</v>
      </c>
      <c r="T3544" t="s">
        <v>79869</v>
      </c>
      <c r="U3544" t="s">
        <v>79870</v>
      </c>
      <c r="V3544" t="s">
        <v>79871</v>
      </c>
      <c r="W3544" t="s">
        <v>79872</v>
      </c>
      <c r="X3544" t="s">
        <v>79873</v>
      </c>
      <c r="Y3544" t="s">
        <v>79874</v>
      </c>
    </row>
    <row r="3545" spans="1:25" x14ac:dyDescent="0.3">
      <c r="A3545">
        <v>177200</v>
      </c>
      <c r="B3545" t="s">
        <v>79875</v>
      </c>
      <c r="C3545" t="s">
        <v>79876</v>
      </c>
      <c r="D3545" t="s">
        <v>79877</v>
      </c>
      <c r="E3545" t="s">
        <v>79878</v>
      </c>
      <c r="F3545" t="s">
        <v>79879</v>
      </c>
      <c r="G3545" t="s">
        <v>79880</v>
      </c>
      <c r="H3545" t="s">
        <v>79881</v>
      </c>
      <c r="I3545" t="s">
        <v>79882</v>
      </c>
      <c r="J3545" t="s">
        <v>79883</v>
      </c>
      <c r="K3545" t="s">
        <v>79884</v>
      </c>
      <c r="L3545" t="s">
        <v>79885</v>
      </c>
      <c r="M3545" t="s">
        <v>79886</v>
      </c>
      <c r="N3545" t="s">
        <v>79887</v>
      </c>
      <c r="O3545">
        <f>-552.825758212883 -35.6440794262408 -652.086960541709</f>
        <v>-1240.5567981808326</v>
      </c>
      <c r="P3545">
        <f>-531.505502731514 -60.7074755975389 -353.896952280464</f>
        <v>-946.10993060951682</v>
      </c>
      <c r="Q3545" t="s">
        <v>79888</v>
      </c>
      <c r="R3545" t="s">
        <v>79889</v>
      </c>
      <c r="S3545" t="s">
        <v>79890</v>
      </c>
      <c r="T3545" t="s">
        <v>79891</v>
      </c>
      <c r="U3545" t="s">
        <v>79892</v>
      </c>
      <c r="V3545" t="s">
        <v>79893</v>
      </c>
      <c r="W3545" t="s">
        <v>79894</v>
      </c>
      <c r="X3545" t="s">
        <v>79895</v>
      </c>
      <c r="Y3545" t="s">
        <v>79896</v>
      </c>
    </row>
    <row r="3546" spans="1:25" x14ac:dyDescent="0.3">
      <c r="A3546">
        <v>177250</v>
      </c>
      <c r="B3546" t="s">
        <v>79897</v>
      </c>
      <c r="C3546" t="s">
        <v>79898</v>
      </c>
      <c r="D3546" t="s">
        <v>79899</v>
      </c>
      <c r="E3546" t="s">
        <v>79900</v>
      </c>
      <c r="F3546" t="s">
        <v>79901</v>
      </c>
      <c r="G3546" t="s">
        <v>79902</v>
      </c>
      <c r="H3546" t="s">
        <v>79903</v>
      </c>
      <c r="I3546" t="s">
        <v>79904</v>
      </c>
      <c r="J3546" t="s">
        <v>79905</v>
      </c>
      <c r="K3546" t="s">
        <v>79906</v>
      </c>
      <c r="L3546" t="s">
        <v>79907</v>
      </c>
      <c r="M3546" t="s">
        <v>79908</v>
      </c>
      <c r="N3546" t="s">
        <v>79909</v>
      </c>
      <c r="O3546">
        <f>-552.691818582238 -35.5600068578153 -652.106033418391</f>
        <v>-1240.3578588584444</v>
      </c>
      <c r="P3546">
        <f>-531.494075081882 -60.5800626516543 -353.903516551089</f>
        <v>-945.97765428462526</v>
      </c>
      <c r="Q3546" t="s">
        <v>79910</v>
      </c>
      <c r="R3546" t="s">
        <v>79911</v>
      </c>
      <c r="S3546" t="s">
        <v>79912</v>
      </c>
      <c r="T3546" t="s">
        <v>79913</v>
      </c>
      <c r="U3546" t="s">
        <v>79914</v>
      </c>
      <c r="V3546" t="s">
        <v>79915</v>
      </c>
      <c r="W3546" t="s">
        <v>79916</v>
      </c>
      <c r="X3546" t="s">
        <v>79917</v>
      </c>
      <c r="Y3546" t="s">
        <v>79918</v>
      </c>
    </row>
    <row r="3547" spans="1:25" x14ac:dyDescent="0.3">
      <c r="A3547">
        <v>177300</v>
      </c>
      <c r="B3547" t="s">
        <v>79919</v>
      </c>
      <c r="C3547" t="s">
        <v>79920</v>
      </c>
      <c r="D3547" t="s">
        <v>79921</v>
      </c>
      <c r="E3547" t="s">
        <v>79922</v>
      </c>
      <c r="F3547" t="s">
        <v>79923</v>
      </c>
      <c r="G3547" t="s">
        <v>79924</v>
      </c>
      <c r="H3547" t="s">
        <v>79925</v>
      </c>
      <c r="I3547" t="s">
        <v>79926</v>
      </c>
      <c r="J3547" t="s">
        <v>79927</v>
      </c>
      <c r="K3547" t="s">
        <v>79928</v>
      </c>
      <c r="L3547" t="s">
        <v>79929</v>
      </c>
      <c r="M3547" t="s">
        <v>79930</v>
      </c>
      <c r="N3547" t="s">
        <v>79931</v>
      </c>
      <c r="O3547">
        <f>-552.651706486036 -35.4936048478119 -652.116020380143</f>
        <v>-1240.2613317139908</v>
      </c>
      <c r="P3547">
        <f>-531.462012458373 -60.4938293230725 -353.911384928555</f>
        <v>-945.86722671000052</v>
      </c>
      <c r="Q3547" t="s">
        <v>79932</v>
      </c>
      <c r="R3547" t="s">
        <v>79933</v>
      </c>
      <c r="S3547" t="s">
        <v>79934</v>
      </c>
      <c r="T3547" t="s">
        <v>79935</v>
      </c>
      <c r="U3547" t="s">
        <v>79936</v>
      </c>
      <c r="V3547" t="s">
        <v>79937</v>
      </c>
      <c r="W3547" t="s">
        <v>79938</v>
      </c>
      <c r="X3547" t="s">
        <v>79939</v>
      </c>
      <c r="Y3547" t="s">
        <v>79940</v>
      </c>
    </row>
    <row r="3548" spans="1:25" x14ac:dyDescent="0.3">
      <c r="A3548">
        <v>177350</v>
      </c>
      <c r="B3548" t="s">
        <v>79941</v>
      </c>
      <c r="C3548" t="s">
        <v>79942</v>
      </c>
      <c r="D3548" t="s">
        <v>79943</v>
      </c>
      <c r="E3548" t="s">
        <v>79944</v>
      </c>
      <c r="F3548" t="s">
        <v>79945</v>
      </c>
      <c r="G3548" t="s">
        <v>79946</v>
      </c>
      <c r="H3548" t="s">
        <v>79947</v>
      </c>
      <c r="I3548" t="s">
        <v>79948</v>
      </c>
      <c r="J3548" t="s">
        <v>79949</v>
      </c>
      <c r="K3548" t="s">
        <v>79950</v>
      </c>
      <c r="L3548" t="s">
        <v>79951</v>
      </c>
      <c r="M3548" t="s">
        <v>79952</v>
      </c>
      <c r="N3548" t="s">
        <v>79953</v>
      </c>
      <c r="O3548">
        <f>-552.721379091022 -35.4420669459457 -652.124862855622</f>
        <v>-1240.2883088925896</v>
      </c>
      <c r="P3548">
        <f>-531.529515264214 -60.4651964585044 -353.922432045171</f>
        <v>-945.91714376788923</v>
      </c>
      <c r="Q3548" t="s">
        <v>79954</v>
      </c>
      <c r="R3548" t="s">
        <v>79955</v>
      </c>
      <c r="S3548" t="s">
        <v>79956</v>
      </c>
      <c r="T3548" t="s">
        <v>79957</v>
      </c>
      <c r="U3548" t="s">
        <v>79958</v>
      </c>
      <c r="V3548" t="s">
        <v>79959</v>
      </c>
      <c r="W3548" t="s">
        <v>79960</v>
      </c>
      <c r="X3548" t="s">
        <v>79961</v>
      </c>
      <c r="Y3548" t="s">
        <v>79962</v>
      </c>
    </row>
    <row r="3549" spans="1:25" x14ac:dyDescent="0.3">
      <c r="A3549">
        <v>177400</v>
      </c>
      <c r="B3549" t="s">
        <v>79963</v>
      </c>
      <c r="C3549" t="s">
        <v>79964</v>
      </c>
      <c r="D3549" t="s">
        <v>79965</v>
      </c>
      <c r="E3549" t="s">
        <v>79966</v>
      </c>
      <c r="F3549" t="s">
        <v>79967</v>
      </c>
      <c r="G3549" t="s">
        <v>79968</v>
      </c>
      <c r="H3549" t="s">
        <v>79969</v>
      </c>
      <c r="I3549" t="s">
        <v>79970</v>
      </c>
      <c r="J3549" t="s">
        <v>79971</v>
      </c>
      <c r="K3549" t="s">
        <v>79972</v>
      </c>
      <c r="L3549" t="s">
        <v>79973</v>
      </c>
      <c r="M3549" t="s">
        <v>79974</v>
      </c>
      <c r="N3549" t="s">
        <v>79975</v>
      </c>
      <c r="O3549">
        <f>-552.715904127079 -35.4226704245448 -652.138478879181</f>
        <v>-1240.2770534308047</v>
      </c>
      <c r="P3549">
        <f>-531.467091554641 -60.5060922495802 -353.944996630583</f>
        <v>-945.91818043480419</v>
      </c>
      <c r="Q3549" t="s">
        <v>79976</v>
      </c>
      <c r="R3549" t="s">
        <v>79977</v>
      </c>
      <c r="S3549" t="s">
        <v>79978</v>
      </c>
      <c r="T3549" t="s">
        <v>79979</v>
      </c>
      <c r="U3549" t="s">
        <v>79980</v>
      </c>
      <c r="V3549" t="s">
        <v>79981</v>
      </c>
      <c r="W3549" t="s">
        <v>79982</v>
      </c>
      <c r="X3549" t="s">
        <v>79983</v>
      </c>
      <c r="Y3549" t="s">
        <v>79984</v>
      </c>
    </row>
    <row r="3550" spans="1:25" x14ac:dyDescent="0.3">
      <c r="A3550">
        <v>177450</v>
      </c>
      <c r="B3550" t="s">
        <v>79985</v>
      </c>
      <c r="C3550" t="s">
        <v>79986</v>
      </c>
      <c r="D3550" t="s">
        <v>79987</v>
      </c>
      <c r="E3550" t="s">
        <v>79988</v>
      </c>
      <c r="F3550" t="s">
        <v>79989</v>
      </c>
      <c r="G3550" t="s">
        <v>79990</v>
      </c>
      <c r="H3550" t="s">
        <v>79991</v>
      </c>
      <c r="I3550" t="s">
        <v>79992</v>
      </c>
      <c r="J3550" t="s">
        <v>79993</v>
      </c>
      <c r="K3550" t="s">
        <v>79994</v>
      </c>
      <c r="L3550" t="s">
        <v>79995</v>
      </c>
      <c r="M3550" t="s">
        <v>79996</v>
      </c>
      <c r="N3550" t="s">
        <v>79997</v>
      </c>
      <c r="O3550">
        <f>-552.756107157011 -35.1859749047817 -652.174741628256</f>
        <v>-1240.1168236900487</v>
      </c>
      <c r="P3550">
        <f>-531.38232611943 -60.3066760368886 -353.993268698514</f>
        <v>-945.6822708548325</v>
      </c>
      <c r="Q3550" t="s">
        <v>79998</v>
      </c>
      <c r="R3550" t="s">
        <v>79999</v>
      </c>
      <c r="S3550" t="s">
        <v>80000</v>
      </c>
      <c r="T3550" t="s">
        <v>80001</v>
      </c>
      <c r="U3550" t="s">
        <v>80002</v>
      </c>
      <c r="V3550" t="s">
        <v>80003</v>
      </c>
      <c r="W3550" t="s">
        <v>80004</v>
      </c>
      <c r="X3550" t="s">
        <v>80005</v>
      </c>
      <c r="Y3550" t="s">
        <v>80006</v>
      </c>
    </row>
    <row r="3551" spans="1:25" x14ac:dyDescent="0.3">
      <c r="A3551">
        <v>177500</v>
      </c>
      <c r="B3551" t="s">
        <v>80007</v>
      </c>
      <c r="C3551" t="s">
        <v>80008</v>
      </c>
      <c r="D3551" t="s">
        <v>80009</v>
      </c>
      <c r="E3551" t="s">
        <v>80010</v>
      </c>
      <c r="F3551" t="s">
        <v>80011</v>
      </c>
      <c r="G3551" t="s">
        <v>80012</v>
      </c>
      <c r="H3551" t="s">
        <v>80013</v>
      </c>
      <c r="I3551" t="s">
        <v>80014</v>
      </c>
      <c r="J3551" t="s">
        <v>80015</v>
      </c>
      <c r="K3551" t="s">
        <v>80016</v>
      </c>
      <c r="L3551" t="s">
        <v>80017</v>
      </c>
      <c r="M3551" t="s">
        <v>80018</v>
      </c>
      <c r="N3551" t="s">
        <v>80019</v>
      </c>
      <c r="O3551">
        <f>-552.757333961408 -35.1925020612864 -652.157189693802</f>
        <v>-1240.1070257164965</v>
      </c>
      <c r="P3551">
        <f>-531.381003169016 -60.2220568857217 -353.968500810974</f>
        <v>-945.57156086571172</v>
      </c>
      <c r="Q3551" t="s">
        <v>80020</v>
      </c>
      <c r="R3551" t="s">
        <v>80021</v>
      </c>
      <c r="S3551" t="s">
        <v>80022</v>
      </c>
      <c r="T3551" t="s">
        <v>80023</v>
      </c>
      <c r="U3551" t="s">
        <v>80024</v>
      </c>
      <c r="V3551" t="s">
        <v>80025</v>
      </c>
      <c r="W3551" t="s">
        <v>80026</v>
      </c>
      <c r="X3551" t="s">
        <v>80027</v>
      </c>
      <c r="Y3551" t="s">
        <v>80028</v>
      </c>
    </row>
    <row r="3552" spans="1:25" x14ac:dyDescent="0.3">
      <c r="A3552">
        <v>177550</v>
      </c>
      <c r="B3552" t="s">
        <v>80029</v>
      </c>
      <c r="C3552" t="s">
        <v>80030</v>
      </c>
      <c r="D3552" t="s">
        <v>80031</v>
      </c>
      <c r="E3552" t="s">
        <v>80032</v>
      </c>
      <c r="F3552" t="s">
        <v>80033</v>
      </c>
      <c r="G3552" t="s">
        <v>80034</v>
      </c>
      <c r="H3552" t="s">
        <v>80035</v>
      </c>
      <c r="I3552" t="s">
        <v>80036</v>
      </c>
      <c r="J3552" t="s">
        <v>80037</v>
      </c>
      <c r="K3552" t="s">
        <v>80038</v>
      </c>
      <c r="L3552" t="s">
        <v>80039</v>
      </c>
      <c r="M3552" t="s">
        <v>80040</v>
      </c>
      <c r="N3552" t="s">
        <v>80041</v>
      </c>
      <c r="O3552">
        <f>-552.913453679645 -35.1677030410299 -652.089905310513</f>
        <v>-1240.1710620311878</v>
      </c>
      <c r="P3552">
        <f>-531.53150443592 -60.1672708325716 -353.898968089831</f>
        <v>-945.59774335832265</v>
      </c>
      <c r="Q3552" t="s">
        <v>80042</v>
      </c>
      <c r="R3552" t="s">
        <v>80043</v>
      </c>
      <c r="S3552" t="s">
        <v>80044</v>
      </c>
      <c r="T3552" t="s">
        <v>80045</v>
      </c>
      <c r="U3552" t="s">
        <v>80046</v>
      </c>
      <c r="V3552" t="s">
        <v>80047</v>
      </c>
      <c r="W3552" t="s">
        <v>80048</v>
      </c>
      <c r="X3552" t="s">
        <v>80049</v>
      </c>
      <c r="Y3552" t="s">
        <v>80050</v>
      </c>
    </row>
    <row r="3553" spans="1:25" x14ac:dyDescent="0.3">
      <c r="A3553">
        <v>177600</v>
      </c>
      <c r="B3553" t="s">
        <v>80051</v>
      </c>
      <c r="C3553" t="s">
        <v>80052</v>
      </c>
      <c r="D3553" t="s">
        <v>80053</v>
      </c>
      <c r="E3553" t="s">
        <v>80054</v>
      </c>
      <c r="F3553" t="s">
        <v>80055</v>
      </c>
      <c r="G3553" t="s">
        <v>80056</v>
      </c>
      <c r="H3553" t="s">
        <v>80057</v>
      </c>
      <c r="I3553" t="s">
        <v>80058</v>
      </c>
      <c r="J3553" t="s">
        <v>80059</v>
      </c>
      <c r="K3553" t="s">
        <v>80060</v>
      </c>
      <c r="L3553" t="s">
        <v>80061</v>
      </c>
      <c r="M3553" t="s">
        <v>80062</v>
      </c>
      <c r="N3553" t="s">
        <v>80063</v>
      </c>
      <c r="O3553">
        <f>-553.051505870165 -35.1490666510408 -652.05951179338</f>
        <v>-1240.2600843145858</v>
      </c>
      <c r="P3553">
        <f>-531.681656461384 -60.069266733406 -353.861047909684</f>
        <v>-945.61197110447404</v>
      </c>
      <c r="Q3553" t="s">
        <v>80064</v>
      </c>
      <c r="R3553" t="s">
        <v>80065</v>
      </c>
      <c r="S3553" t="s">
        <v>80066</v>
      </c>
      <c r="T3553" t="s">
        <v>80067</v>
      </c>
      <c r="U3553" t="s">
        <v>80068</v>
      </c>
      <c r="V3553" t="s">
        <v>80069</v>
      </c>
      <c r="W3553" t="s">
        <v>80070</v>
      </c>
      <c r="X3553" t="s">
        <v>80071</v>
      </c>
      <c r="Y3553" t="s">
        <v>80072</v>
      </c>
    </row>
    <row r="3554" spans="1:25" x14ac:dyDescent="0.3">
      <c r="A3554">
        <v>177650</v>
      </c>
      <c r="B3554" t="s">
        <v>80073</v>
      </c>
      <c r="C3554" t="s">
        <v>80074</v>
      </c>
      <c r="D3554" t="s">
        <v>80075</v>
      </c>
      <c r="E3554" t="s">
        <v>80076</v>
      </c>
      <c r="F3554" t="s">
        <v>80077</v>
      </c>
      <c r="G3554" t="s">
        <v>80078</v>
      </c>
      <c r="H3554" t="s">
        <v>80079</v>
      </c>
      <c r="I3554" t="s">
        <v>80080</v>
      </c>
      <c r="J3554" t="s">
        <v>80081</v>
      </c>
      <c r="K3554" t="s">
        <v>80082</v>
      </c>
      <c r="L3554" t="s">
        <v>80083</v>
      </c>
      <c r="M3554" t="s">
        <v>80084</v>
      </c>
      <c r="N3554" t="s">
        <v>80085</v>
      </c>
      <c r="O3554">
        <f>-553.382181975239 -35.1003938587312 -652.023242955299</f>
        <v>-1240.5058187892691</v>
      </c>
      <c r="P3554">
        <f>-531.897490586815 -60.0173585493365 -353.832780715145</f>
        <v>-945.74762985129655</v>
      </c>
      <c r="Q3554" t="s">
        <v>80086</v>
      </c>
      <c r="R3554" t="s">
        <v>80087</v>
      </c>
      <c r="S3554" t="s">
        <v>80088</v>
      </c>
      <c r="T3554" t="s">
        <v>80089</v>
      </c>
      <c r="U3554" t="s">
        <v>80090</v>
      </c>
      <c r="V3554" t="s">
        <v>80091</v>
      </c>
      <c r="W3554" t="s">
        <v>80092</v>
      </c>
      <c r="X3554" t="s">
        <v>80093</v>
      </c>
      <c r="Y3554" t="s">
        <v>80094</v>
      </c>
    </row>
    <row r="3555" spans="1:25" x14ac:dyDescent="0.3">
      <c r="A3555">
        <v>177700</v>
      </c>
      <c r="B3555" t="s">
        <v>80095</v>
      </c>
      <c r="C3555" t="s">
        <v>80096</v>
      </c>
      <c r="D3555" t="s">
        <v>80097</v>
      </c>
      <c r="E3555" t="s">
        <v>80098</v>
      </c>
      <c r="F3555" t="s">
        <v>80099</v>
      </c>
      <c r="G3555" t="s">
        <v>80100</v>
      </c>
      <c r="H3555" t="s">
        <v>80101</v>
      </c>
      <c r="I3555" t="s">
        <v>80102</v>
      </c>
      <c r="J3555" t="s">
        <v>80103</v>
      </c>
      <c r="K3555" t="s">
        <v>80104</v>
      </c>
      <c r="L3555" t="s">
        <v>80105</v>
      </c>
      <c r="M3555" t="s">
        <v>80106</v>
      </c>
      <c r="N3555" t="s">
        <v>80107</v>
      </c>
      <c r="O3555">
        <f>-553.475509236843 -35.0920922663879 -651.999291551484</f>
        <v>-1240.5668930547149</v>
      </c>
      <c r="P3555">
        <f>-532.032009134508 -59.861174772687 -353.793528210516</f>
        <v>-945.68671211771107</v>
      </c>
      <c r="Q3555" t="s">
        <v>80108</v>
      </c>
      <c r="R3555" t="s">
        <v>80109</v>
      </c>
      <c r="S3555" t="s">
        <v>80110</v>
      </c>
      <c r="T3555" t="s">
        <v>80111</v>
      </c>
      <c r="U3555" t="s">
        <v>80112</v>
      </c>
      <c r="V3555" t="s">
        <v>80113</v>
      </c>
      <c r="W3555" t="s">
        <v>80114</v>
      </c>
      <c r="X3555" t="s">
        <v>80115</v>
      </c>
      <c r="Y3555" t="s">
        <v>80116</v>
      </c>
    </row>
    <row r="3556" spans="1:25" x14ac:dyDescent="0.3">
      <c r="A3556">
        <v>177750</v>
      </c>
      <c r="B3556" t="s">
        <v>80117</v>
      </c>
      <c r="C3556" t="s">
        <v>80118</v>
      </c>
      <c r="D3556" t="s">
        <v>80119</v>
      </c>
      <c r="E3556" t="s">
        <v>80120</v>
      </c>
      <c r="F3556" t="s">
        <v>80121</v>
      </c>
      <c r="G3556" t="s">
        <v>80122</v>
      </c>
      <c r="H3556" t="s">
        <v>80123</v>
      </c>
      <c r="I3556" t="s">
        <v>80124</v>
      </c>
      <c r="J3556" t="s">
        <v>80125</v>
      </c>
      <c r="K3556" t="s">
        <v>80126</v>
      </c>
      <c r="L3556" t="s">
        <v>80127</v>
      </c>
      <c r="M3556" t="s">
        <v>80128</v>
      </c>
      <c r="N3556" t="s">
        <v>80129</v>
      </c>
      <c r="O3556">
        <f>-553.528514019618 -34.9456414404206 -651.950675983444</f>
        <v>-1240.4248314434826</v>
      </c>
      <c r="P3556">
        <f>-532.048360772208 -59.501184581522 -353.729902477487</f>
        <v>-945.27944783121688</v>
      </c>
      <c r="Q3556" t="s">
        <v>80130</v>
      </c>
      <c r="R3556" t="s">
        <v>80131</v>
      </c>
      <c r="S3556" t="s">
        <v>80132</v>
      </c>
      <c r="T3556" t="s">
        <v>80133</v>
      </c>
      <c r="U3556" t="s">
        <v>80134</v>
      </c>
      <c r="V3556" t="s">
        <v>80135</v>
      </c>
      <c r="W3556" t="s">
        <v>80136</v>
      </c>
      <c r="X3556" t="s">
        <v>80137</v>
      </c>
      <c r="Y3556" t="s">
        <v>80138</v>
      </c>
    </row>
    <row r="3557" spans="1:25" x14ac:dyDescent="0.3">
      <c r="A3557">
        <v>177800</v>
      </c>
      <c r="B3557" t="s">
        <v>80139</v>
      </c>
      <c r="C3557" t="s">
        <v>80140</v>
      </c>
      <c r="D3557" t="s">
        <v>80141</v>
      </c>
      <c r="E3557" t="s">
        <v>80142</v>
      </c>
      <c r="F3557" t="s">
        <v>80143</v>
      </c>
      <c r="G3557" t="s">
        <v>80144</v>
      </c>
      <c r="H3557" t="s">
        <v>80145</v>
      </c>
      <c r="I3557" t="s">
        <v>80146</v>
      </c>
      <c r="J3557" t="s">
        <v>80147</v>
      </c>
      <c r="K3557" t="s">
        <v>80148</v>
      </c>
      <c r="L3557" t="s">
        <v>80149</v>
      </c>
      <c r="M3557" t="s">
        <v>80150</v>
      </c>
      <c r="N3557" t="s">
        <v>80151</v>
      </c>
      <c r="O3557">
        <f>-553.514113233672 -34.8241222976708 -651.948769762109</f>
        <v>-1240.2870052934518</v>
      </c>
      <c r="P3557">
        <f>-532.0797481609 -59.2875254930107 -353.717282795521</f>
        <v>-945.0845564494316</v>
      </c>
      <c r="Q3557" t="s">
        <v>80152</v>
      </c>
      <c r="R3557" t="s">
        <v>80153</v>
      </c>
      <c r="S3557" t="s">
        <v>80154</v>
      </c>
      <c r="T3557" t="s">
        <v>80155</v>
      </c>
      <c r="U3557" t="s">
        <v>80156</v>
      </c>
      <c r="V3557" t="s">
        <v>80157</v>
      </c>
      <c r="W3557" t="s">
        <v>80158</v>
      </c>
      <c r="X3557" t="s">
        <v>80159</v>
      </c>
      <c r="Y3557" t="s">
        <v>80160</v>
      </c>
    </row>
    <row r="3558" spans="1:25" x14ac:dyDescent="0.3">
      <c r="A3558">
        <v>177850</v>
      </c>
      <c r="B3558" t="s">
        <v>80161</v>
      </c>
      <c r="C3558" t="s">
        <v>80162</v>
      </c>
      <c r="D3558" t="s">
        <v>80163</v>
      </c>
      <c r="E3558" t="s">
        <v>80164</v>
      </c>
      <c r="F3558" t="s">
        <v>80165</v>
      </c>
      <c r="G3558" t="s">
        <v>80166</v>
      </c>
      <c r="H3558" t="s">
        <v>80167</v>
      </c>
      <c r="I3558" t="s">
        <v>80168</v>
      </c>
      <c r="J3558" t="s">
        <v>80169</v>
      </c>
      <c r="K3558" t="s">
        <v>80170</v>
      </c>
      <c r="L3558" t="s">
        <v>80171</v>
      </c>
      <c r="M3558" t="s">
        <v>80172</v>
      </c>
      <c r="N3558" t="s">
        <v>80173</v>
      </c>
      <c r="O3558">
        <f>-553.382437067424 -34.5628680541952 -651.929325537889</f>
        <v>-1239.8746306595081</v>
      </c>
      <c r="P3558">
        <f>-532.111348861581 -59.0745544070069 -353.690099306332</f>
        <v>-944.87600257491977</v>
      </c>
      <c r="Q3558" t="s">
        <v>80174</v>
      </c>
      <c r="R3558" t="s">
        <v>80175</v>
      </c>
      <c r="S3558" t="s">
        <v>80176</v>
      </c>
      <c r="T3558" t="s">
        <v>80177</v>
      </c>
      <c r="U3558" t="s">
        <v>80178</v>
      </c>
      <c r="V3558" t="s">
        <v>80179</v>
      </c>
      <c r="W3558" t="s">
        <v>80180</v>
      </c>
      <c r="X3558" t="s">
        <v>80181</v>
      </c>
      <c r="Y3558" t="s">
        <v>80182</v>
      </c>
    </row>
    <row r="3559" spans="1:25" x14ac:dyDescent="0.3">
      <c r="A3559">
        <v>177900</v>
      </c>
      <c r="B3559" t="s">
        <v>80183</v>
      </c>
      <c r="C3559" t="s">
        <v>80184</v>
      </c>
      <c r="D3559" t="s">
        <v>80185</v>
      </c>
      <c r="E3559" t="s">
        <v>80186</v>
      </c>
      <c r="F3559" t="s">
        <v>80187</v>
      </c>
      <c r="G3559" t="s">
        <v>80188</v>
      </c>
      <c r="H3559" t="s">
        <v>80189</v>
      </c>
      <c r="I3559" t="s">
        <v>80190</v>
      </c>
      <c r="J3559" t="s">
        <v>80191</v>
      </c>
      <c r="K3559" t="s">
        <v>80192</v>
      </c>
      <c r="L3559" t="s">
        <v>80193</v>
      </c>
      <c r="M3559" t="s">
        <v>80194</v>
      </c>
      <c r="N3559" t="s">
        <v>80195</v>
      </c>
      <c r="O3559">
        <f>-553.306295472874 -34.4914914709536 -651.936172197044</f>
        <v>-1239.7339591408718</v>
      </c>
      <c r="P3559">
        <f>-532.1623083499 -58.9851178211647 -353.686225659421</f>
        <v>-944.83365183048568</v>
      </c>
      <c r="Q3559" t="s">
        <v>80196</v>
      </c>
      <c r="R3559" t="s">
        <v>80197</v>
      </c>
      <c r="S3559" t="s">
        <v>80198</v>
      </c>
      <c r="T3559" t="s">
        <v>80199</v>
      </c>
      <c r="U3559" t="s">
        <v>80200</v>
      </c>
      <c r="V3559" t="s">
        <v>80201</v>
      </c>
      <c r="W3559" t="s">
        <v>80202</v>
      </c>
      <c r="X3559" t="s">
        <v>80203</v>
      </c>
      <c r="Y3559" t="s">
        <v>80204</v>
      </c>
    </row>
    <row r="3560" spans="1:25" x14ac:dyDescent="0.3">
      <c r="A3560">
        <v>177950</v>
      </c>
      <c r="B3560" t="s">
        <v>80205</v>
      </c>
      <c r="C3560" t="s">
        <v>80206</v>
      </c>
      <c r="D3560" t="s">
        <v>80207</v>
      </c>
      <c r="E3560" t="s">
        <v>80208</v>
      </c>
      <c r="F3560" t="s">
        <v>80209</v>
      </c>
      <c r="G3560" t="s">
        <v>80210</v>
      </c>
      <c r="H3560" t="s">
        <v>80211</v>
      </c>
      <c r="I3560" t="s">
        <v>80212</v>
      </c>
      <c r="J3560" t="s">
        <v>80213</v>
      </c>
      <c r="K3560" t="s">
        <v>80214</v>
      </c>
      <c r="L3560" t="s">
        <v>80215</v>
      </c>
      <c r="M3560" t="s">
        <v>80216</v>
      </c>
      <c r="N3560" t="s">
        <v>80217</v>
      </c>
      <c r="O3560">
        <f>-553.270634491951 -34.3961607101085 -651.864726282809</f>
        <v>-1239.5315214848683</v>
      </c>
      <c r="P3560">
        <f>-532.198132373103 -58.8250769308386 -353.604331468667</f>
        <v>-944.62754077260865</v>
      </c>
      <c r="Q3560" t="s">
        <v>80218</v>
      </c>
      <c r="R3560" t="s">
        <v>80219</v>
      </c>
      <c r="S3560" t="s">
        <v>80220</v>
      </c>
      <c r="T3560" t="s">
        <v>80221</v>
      </c>
      <c r="U3560" t="s">
        <v>80222</v>
      </c>
      <c r="V3560" t="s">
        <v>80223</v>
      </c>
      <c r="W3560" t="s">
        <v>80224</v>
      </c>
      <c r="X3560" t="s">
        <v>80225</v>
      </c>
      <c r="Y3560" t="s">
        <v>80226</v>
      </c>
    </row>
    <row r="3561" spans="1:25" x14ac:dyDescent="0.3">
      <c r="A3561">
        <v>178000</v>
      </c>
      <c r="B3561" t="s">
        <v>80227</v>
      </c>
      <c r="C3561" t="s">
        <v>80228</v>
      </c>
      <c r="D3561" t="s">
        <v>80229</v>
      </c>
      <c r="E3561" t="s">
        <v>80230</v>
      </c>
      <c r="F3561" t="s">
        <v>80231</v>
      </c>
      <c r="G3561" t="s">
        <v>80232</v>
      </c>
      <c r="H3561" t="s">
        <v>80233</v>
      </c>
      <c r="I3561" t="s">
        <v>80234</v>
      </c>
      <c r="J3561" t="s">
        <v>80235</v>
      </c>
      <c r="K3561" t="s">
        <v>80236</v>
      </c>
      <c r="L3561" t="s">
        <v>80237</v>
      </c>
      <c r="M3561" t="s">
        <v>80238</v>
      </c>
      <c r="N3561" t="s">
        <v>80239</v>
      </c>
      <c r="O3561">
        <f>-553.14827624188 -34.3953794305221 -651.823325102642</f>
        <v>-1239.3669807750441</v>
      </c>
      <c r="P3561">
        <f>-532.085521375284 -58.7463639363584 -353.556061680562</f>
        <v>-944.38794699220443</v>
      </c>
      <c r="Q3561" t="s">
        <v>80240</v>
      </c>
      <c r="R3561" t="s">
        <v>80241</v>
      </c>
      <c r="S3561" t="s">
        <v>80242</v>
      </c>
      <c r="T3561" t="s">
        <v>80243</v>
      </c>
      <c r="U3561" t="s">
        <v>80244</v>
      </c>
      <c r="V3561" t="s">
        <v>80245</v>
      </c>
      <c r="W3561" t="s">
        <v>80246</v>
      </c>
      <c r="X3561" t="s">
        <v>80247</v>
      </c>
      <c r="Y3561" t="s">
        <v>80248</v>
      </c>
    </row>
    <row r="3562" spans="1:25" x14ac:dyDescent="0.3">
      <c r="A3562">
        <v>178050</v>
      </c>
      <c r="B3562" t="s">
        <v>80249</v>
      </c>
      <c r="C3562" t="s">
        <v>80250</v>
      </c>
      <c r="D3562" t="s">
        <v>80251</v>
      </c>
      <c r="E3562" t="s">
        <v>80252</v>
      </c>
      <c r="F3562" t="s">
        <v>80253</v>
      </c>
      <c r="G3562" t="s">
        <v>80254</v>
      </c>
      <c r="H3562" t="s">
        <v>80255</v>
      </c>
      <c r="I3562" t="s">
        <v>80256</v>
      </c>
      <c r="J3562" t="s">
        <v>80257</v>
      </c>
      <c r="K3562" t="s">
        <v>80258</v>
      </c>
      <c r="L3562" t="s">
        <v>80259</v>
      </c>
      <c r="M3562" t="s">
        <v>80260</v>
      </c>
      <c r="N3562" t="s">
        <v>80261</v>
      </c>
      <c r="O3562">
        <f>-552.958268377919 -34.2101869637243 -651.843282448673</f>
        <v>-1239.0117377903161</v>
      </c>
      <c r="P3562">
        <f>-531.946788957175 -58.4740901841733 -353.5651125152</f>
        <v>-943.98599165654832</v>
      </c>
      <c r="Q3562" t="s">
        <v>80262</v>
      </c>
      <c r="R3562" t="s">
        <v>80263</v>
      </c>
      <c r="S3562" t="s">
        <v>80264</v>
      </c>
      <c r="T3562" t="s">
        <v>80265</v>
      </c>
      <c r="U3562" t="s">
        <v>80266</v>
      </c>
      <c r="V3562" t="s">
        <v>80267</v>
      </c>
      <c r="W3562" t="s">
        <v>80268</v>
      </c>
      <c r="X3562" t="s">
        <v>80269</v>
      </c>
      <c r="Y3562" t="s">
        <v>80270</v>
      </c>
    </row>
    <row r="3563" spans="1:25" x14ac:dyDescent="0.3">
      <c r="A3563">
        <v>178100</v>
      </c>
      <c r="B3563" t="s">
        <v>80271</v>
      </c>
      <c r="C3563" t="s">
        <v>80272</v>
      </c>
      <c r="D3563" t="s">
        <v>80273</v>
      </c>
      <c r="E3563" t="s">
        <v>80274</v>
      </c>
      <c r="F3563" t="s">
        <v>80275</v>
      </c>
      <c r="G3563" t="s">
        <v>80276</v>
      </c>
      <c r="H3563" t="s">
        <v>80277</v>
      </c>
      <c r="I3563" t="s">
        <v>80278</v>
      </c>
      <c r="J3563" t="s">
        <v>80279</v>
      </c>
      <c r="K3563" t="s">
        <v>80280</v>
      </c>
      <c r="L3563" t="s">
        <v>80281</v>
      </c>
      <c r="M3563" t="s">
        <v>80282</v>
      </c>
      <c r="N3563" t="s">
        <v>80283</v>
      </c>
      <c r="O3563">
        <f>-552.887376593417 -34.1681193666188 -651.830902995566</f>
        <v>-1238.8863989556019</v>
      </c>
      <c r="P3563">
        <f>-531.952694801704 -58.4097348918956 -353.54582858923</f>
        <v>-943.90825828282959</v>
      </c>
      <c r="Q3563" t="s">
        <v>80284</v>
      </c>
      <c r="R3563" t="s">
        <v>80285</v>
      </c>
      <c r="S3563" t="s">
        <v>80286</v>
      </c>
      <c r="T3563" t="s">
        <v>80287</v>
      </c>
      <c r="U3563" t="s">
        <v>80288</v>
      </c>
      <c r="V3563" t="s">
        <v>80289</v>
      </c>
      <c r="W3563" t="s">
        <v>80290</v>
      </c>
      <c r="X3563" t="s">
        <v>80291</v>
      </c>
      <c r="Y3563" t="s">
        <v>80292</v>
      </c>
    </row>
    <row r="3564" spans="1:25" x14ac:dyDescent="0.3">
      <c r="A3564">
        <v>178150</v>
      </c>
      <c r="B3564" t="s">
        <v>80293</v>
      </c>
      <c r="C3564" t="s">
        <v>80294</v>
      </c>
      <c r="D3564" t="s">
        <v>80295</v>
      </c>
      <c r="E3564" t="s">
        <v>80296</v>
      </c>
      <c r="F3564" t="s">
        <v>80297</v>
      </c>
      <c r="G3564" t="s">
        <v>80298</v>
      </c>
      <c r="H3564" t="s">
        <v>80299</v>
      </c>
      <c r="I3564" t="s">
        <v>80300</v>
      </c>
      <c r="J3564" t="s">
        <v>80301</v>
      </c>
      <c r="K3564" t="s">
        <v>80302</v>
      </c>
      <c r="L3564" t="s">
        <v>80303</v>
      </c>
      <c r="M3564" t="s">
        <v>80304</v>
      </c>
      <c r="N3564" t="s">
        <v>80305</v>
      </c>
      <c r="O3564">
        <f>-552.960967226941 -34.2369175885865 -651.7667832721</f>
        <v>-1238.9646680876276</v>
      </c>
      <c r="P3564">
        <f>-531.998344969061 -58.6190229151814 -353.494894697091</f>
        <v>-944.11226258133343</v>
      </c>
      <c r="Q3564" t="s">
        <v>80306</v>
      </c>
      <c r="R3564" t="s">
        <v>80307</v>
      </c>
      <c r="S3564" t="s">
        <v>80308</v>
      </c>
      <c r="T3564" t="s">
        <v>80309</v>
      </c>
      <c r="U3564" t="s">
        <v>80310</v>
      </c>
      <c r="V3564" t="s">
        <v>80311</v>
      </c>
      <c r="W3564" t="s">
        <v>80312</v>
      </c>
      <c r="X3564" t="s">
        <v>80313</v>
      </c>
      <c r="Y3564" t="s">
        <v>80314</v>
      </c>
    </row>
    <row r="3565" spans="1:25" x14ac:dyDescent="0.3">
      <c r="A3565">
        <v>178200</v>
      </c>
      <c r="B3565" t="s">
        <v>80315</v>
      </c>
      <c r="C3565" t="s">
        <v>80316</v>
      </c>
      <c r="D3565" t="s">
        <v>80317</v>
      </c>
      <c r="E3565" t="s">
        <v>80318</v>
      </c>
      <c r="F3565" t="s">
        <v>80319</v>
      </c>
      <c r="G3565" t="s">
        <v>80320</v>
      </c>
      <c r="H3565" t="s">
        <v>80321</v>
      </c>
      <c r="I3565" t="s">
        <v>80322</v>
      </c>
      <c r="J3565" t="s">
        <v>80323</v>
      </c>
      <c r="K3565" t="s">
        <v>80324</v>
      </c>
      <c r="L3565" t="s">
        <v>80325</v>
      </c>
      <c r="M3565" t="s">
        <v>80326</v>
      </c>
      <c r="N3565" t="s">
        <v>80327</v>
      </c>
      <c r="O3565">
        <f>-553.143736359344 -34.2700299054654 -651.733075209391</f>
        <v>-1239.1468414742003</v>
      </c>
      <c r="P3565">
        <f>-532.089813414516 -58.665825704504 -353.468685576058</f>
        <v>-944.22432469507794</v>
      </c>
      <c r="Q3565" t="s">
        <v>80328</v>
      </c>
      <c r="R3565" t="s">
        <v>80329</v>
      </c>
      <c r="S3565" t="s">
        <v>80330</v>
      </c>
      <c r="T3565" t="s">
        <v>80331</v>
      </c>
      <c r="U3565" t="s">
        <v>80332</v>
      </c>
      <c r="V3565" t="s">
        <v>80333</v>
      </c>
      <c r="W3565" t="s">
        <v>80334</v>
      </c>
      <c r="X3565" t="s">
        <v>80335</v>
      </c>
      <c r="Y3565" t="s">
        <v>80336</v>
      </c>
    </row>
    <row r="3566" spans="1:25" x14ac:dyDescent="0.3">
      <c r="A3566">
        <v>178250</v>
      </c>
      <c r="B3566" t="s">
        <v>80337</v>
      </c>
      <c r="C3566" t="s">
        <v>80338</v>
      </c>
      <c r="D3566" t="s">
        <v>80339</v>
      </c>
      <c r="E3566" t="s">
        <v>80340</v>
      </c>
      <c r="F3566" t="s">
        <v>80341</v>
      </c>
      <c r="G3566" t="s">
        <v>80342</v>
      </c>
      <c r="H3566" t="s">
        <v>80343</v>
      </c>
      <c r="I3566" t="s">
        <v>80344</v>
      </c>
      <c r="J3566" t="s">
        <v>80345</v>
      </c>
      <c r="K3566" t="s">
        <v>80346</v>
      </c>
      <c r="L3566" t="s">
        <v>80347</v>
      </c>
      <c r="M3566" t="s">
        <v>80348</v>
      </c>
      <c r="N3566" t="s">
        <v>80349</v>
      </c>
      <c r="O3566">
        <f>-553.574911997248 -34.2841001831532 -651.707157797743</f>
        <v>-1239.5661699781442</v>
      </c>
      <c r="P3566">
        <f>-532.303015602281 -58.5719866813313 -353.449475747613</f>
        <v>-944.32447803122523</v>
      </c>
      <c r="Q3566" t="s">
        <v>80350</v>
      </c>
      <c r="R3566" t="s">
        <v>80351</v>
      </c>
      <c r="S3566" t="s">
        <v>80352</v>
      </c>
      <c r="T3566" t="s">
        <v>80353</v>
      </c>
      <c r="U3566" t="s">
        <v>80354</v>
      </c>
      <c r="V3566" t="s">
        <v>80355</v>
      </c>
      <c r="W3566" t="s">
        <v>80356</v>
      </c>
      <c r="X3566" t="s">
        <v>80357</v>
      </c>
      <c r="Y3566" t="s">
        <v>80358</v>
      </c>
    </row>
    <row r="3567" spans="1:25" x14ac:dyDescent="0.3">
      <c r="A3567">
        <v>178300</v>
      </c>
      <c r="B3567" t="s">
        <v>80359</v>
      </c>
      <c r="C3567" t="s">
        <v>80360</v>
      </c>
      <c r="D3567" t="s">
        <v>80361</v>
      </c>
      <c r="E3567" t="s">
        <v>80362</v>
      </c>
      <c r="F3567" t="s">
        <v>80363</v>
      </c>
      <c r="G3567" t="s">
        <v>80364</v>
      </c>
      <c r="H3567" t="s">
        <v>80365</v>
      </c>
      <c r="I3567" t="s">
        <v>80366</v>
      </c>
      <c r="J3567" t="s">
        <v>80367</v>
      </c>
      <c r="K3567" t="s">
        <v>80368</v>
      </c>
      <c r="L3567" t="s">
        <v>80369</v>
      </c>
      <c r="M3567" t="s">
        <v>80370</v>
      </c>
      <c r="N3567" t="s">
        <v>80371</v>
      </c>
      <c r="O3567">
        <f>-553.948049623543 -34.2879326596733 -651.670567102542</f>
        <v>-1239.9065493857584</v>
      </c>
      <c r="P3567">
        <f>-532.604566542028 -58.5270704342788 -353.414010728273</f>
        <v>-944.54564770457978</v>
      </c>
      <c r="Q3567" t="s">
        <v>80372</v>
      </c>
      <c r="R3567" t="s">
        <v>80373</v>
      </c>
      <c r="S3567" t="s">
        <v>80374</v>
      </c>
      <c r="T3567" t="s">
        <v>80375</v>
      </c>
      <c r="U3567" t="s">
        <v>80376</v>
      </c>
      <c r="V3567" t="s">
        <v>80377</v>
      </c>
      <c r="W3567" t="s">
        <v>80378</v>
      </c>
      <c r="X3567" t="s">
        <v>80379</v>
      </c>
      <c r="Y3567" t="s">
        <v>80380</v>
      </c>
    </row>
    <row r="3568" spans="1:25" x14ac:dyDescent="0.3">
      <c r="A3568">
        <v>178350</v>
      </c>
      <c r="B3568" t="s">
        <v>80381</v>
      </c>
      <c r="C3568" t="s">
        <v>80382</v>
      </c>
      <c r="D3568" t="s">
        <v>80383</v>
      </c>
      <c r="E3568" t="s">
        <v>80384</v>
      </c>
      <c r="F3568" t="s">
        <v>80385</v>
      </c>
      <c r="G3568" t="s">
        <v>80386</v>
      </c>
      <c r="H3568" t="s">
        <v>80387</v>
      </c>
      <c r="I3568" t="s">
        <v>80388</v>
      </c>
      <c r="J3568" t="s">
        <v>80389</v>
      </c>
      <c r="K3568" t="s">
        <v>80390</v>
      </c>
      <c r="L3568" t="s">
        <v>80391</v>
      </c>
      <c r="M3568" t="s">
        <v>80392</v>
      </c>
      <c r="N3568" t="s">
        <v>80393</v>
      </c>
      <c r="O3568">
        <f>-554.692234531626 -34.4404860319839 -651.539551092102</f>
        <v>-1240.6722716557119</v>
      </c>
      <c r="P3568">
        <f>-533.329301009241 -58.5878128255185 -353.276996448545</f>
        <v>-945.19411028330455</v>
      </c>
      <c r="Q3568" t="s">
        <v>80394</v>
      </c>
      <c r="R3568" t="s">
        <v>80395</v>
      </c>
      <c r="S3568" t="s">
        <v>80396</v>
      </c>
      <c r="T3568" t="s">
        <v>80397</v>
      </c>
      <c r="U3568" t="s">
        <v>80398</v>
      </c>
      <c r="V3568" t="s">
        <v>80399</v>
      </c>
      <c r="W3568" t="s">
        <v>80400</v>
      </c>
      <c r="X3568" t="s">
        <v>80401</v>
      </c>
      <c r="Y3568" t="s">
        <v>80402</v>
      </c>
    </row>
    <row r="3569" spans="1:25" x14ac:dyDescent="0.3">
      <c r="A3569">
        <v>178400</v>
      </c>
      <c r="B3569" t="s">
        <v>80403</v>
      </c>
      <c r="C3569" t="s">
        <v>80404</v>
      </c>
      <c r="D3569" t="s">
        <v>80405</v>
      </c>
      <c r="E3569" t="s">
        <v>80406</v>
      </c>
      <c r="F3569" t="s">
        <v>80407</v>
      </c>
      <c r="G3569" t="s">
        <v>80408</v>
      </c>
      <c r="H3569" t="s">
        <v>80409</v>
      </c>
      <c r="I3569" t="s">
        <v>80410</v>
      </c>
      <c r="J3569" t="s">
        <v>80411</v>
      </c>
      <c r="K3569" t="s">
        <v>80412</v>
      </c>
      <c r="L3569" t="s">
        <v>80413</v>
      </c>
      <c r="M3569" t="s">
        <v>80414</v>
      </c>
      <c r="N3569" t="s">
        <v>80415</v>
      </c>
      <c r="O3569">
        <f>-555.196319518436 -34.4786065255573 -651.468957334203</f>
        <v>-1241.1438833781963</v>
      </c>
      <c r="P3569">
        <f>-533.842746827329 -58.5859718272168 -353.202408264185</f>
        <v>-945.63112691873084</v>
      </c>
      <c r="Q3569" t="s">
        <v>80416</v>
      </c>
      <c r="R3569" t="s">
        <v>80417</v>
      </c>
      <c r="S3569" t="s">
        <v>80418</v>
      </c>
      <c r="T3569" t="s">
        <v>80419</v>
      </c>
      <c r="U3569" t="s">
        <v>80420</v>
      </c>
      <c r="V3569" t="s">
        <v>80421</v>
      </c>
      <c r="W3569" t="s">
        <v>80422</v>
      </c>
      <c r="X3569" t="s">
        <v>80423</v>
      </c>
      <c r="Y3569" t="s">
        <v>80424</v>
      </c>
    </row>
    <row r="3570" spans="1:25" x14ac:dyDescent="0.3">
      <c r="A3570">
        <v>178450</v>
      </c>
      <c r="B3570" t="s">
        <v>80425</v>
      </c>
      <c r="C3570" t="s">
        <v>80426</v>
      </c>
      <c r="D3570" t="s">
        <v>80427</v>
      </c>
      <c r="E3570" t="s">
        <v>80428</v>
      </c>
      <c r="F3570" t="s">
        <v>80429</v>
      </c>
      <c r="G3570" t="s">
        <v>80430</v>
      </c>
      <c r="H3570" t="s">
        <v>80431</v>
      </c>
      <c r="I3570" t="s">
        <v>80432</v>
      </c>
      <c r="J3570" t="s">
        <v>80433</v>
      </c>
      <c r="K3570" t="s">
        <v>80434</v>
      </c>
      <c r="L3570" t="s">
        <v>80435</v>
      </c>
      <c r="M3570" t="s">
        <v>80436</v>
      </c>
      <c r="N3570" t="s">
        <v>80437</v>
      </c>
      <c r="O3570">
        <f>-555.863071736306 -34.4867500764988 -651.412471644218</f>
        <v>-1241.7622934570227</v>
      </c>
      <c r="P3570">
        <f>-534.589948358426 -58.676258985063 -353.146970864673</f>
        <v>-946.41317820816198</v>
      </c>
      <c r="Q3570" t="s">
        <v>80438</v>
      </c>
      <c r="R3570" t="s">
        <v>80439</v>
      </c>
      <c r="S3570" t="s">
        <v>80440</v>
      </c>
      <c r="T3570" t="s">
        <v>80441</v>
      </c>
      <c r="U3570" t="s">
        <v>80442</v>
      </c>
      <c r="V3570" t="s">
        <v>80443</v>
      </c>
      <c r="W3570" t="s">
        <v>80444</v>
      </c>
      <c r="X3570" t="s">
        <v>80445</v>
      </c>
      <c r="Y3570" t="s">
        <v>80446</v>
      </c>
    </row>
    <row r="3571" spans="1:25" x14ac:dyDescent="0.3">
      <c r="A3571">
        <v>178500</v>
      </c>
      <c r="B3571" t="s">
        <v>80447</v>
      </c>
      <c r="C3571" t="s">
        <v>80448</v>
      </c>
      <c r="D3571" t="s">
        <v>80449</v>
      </c>
      <c r="E3571" t="s">
        <v>80450</v>
      </c>
      <c r="F3571" t="s">
        <v>80451</v>
      </c>
      <c r="G3571" t="s">
        <v>80452</v>
      </c>
      <c r="H3571" t="s">
        <v>80453</v>
      </c>
      <c r="I3571" t="s">
        <v>80454</v>
      </c>
      <c r="J3571" t="s">
        <v>80455</v>
      </c>
      <c r="K3571" t="s">
        <v>80456</v>
      </c>
      <c r="L3571" t="s">
        <v>80457</v>
      </c>
      <c r="M3571" t="s">
        <v>80458</v>
      </c>
      <c r="N3571" t="s">
        <v>80459</v>
      </c>
      <c r="O3571">
        <f>-557.333832781368 -34.3675381733844 -651.433877456677</f>
        <v>-1243.1352484114295</v>
      </c>
      <c r="P3571">
        <f>-536.270587533919 -58.9567926147779 -353.186105974557</f>
        <v>-948.41348612325385</v>
      </c>
      <c r="Q3571" t="s">
        <v>80460</v>
      </c>
      <c r="R3571" t="s">
        <v>80461</v>
      </c>
      <c r="S3571" t="s">
        <v>80462</v>
      </c>
      <c r="T3571" t="s">
        <v>80463</v>
      </c>
      <c r="U3571" t="s">
        <v>80464</v>
      </c>
      <c r="V3571" t="s">
        <v>80465</v>
      </c>
      <c r="W3571" t="s">
        <v>80466</v>
      </c>
      <c r="X3571" t="s">
        <v>80467</v>
      </c>
      <c r="Y3571" t="s">
        <v>80468</v>
      </c>
    </row>
    <row r="3572" spans="1:25" x14ac:dyDescent="0.3">
      <c r="A3572">
        <v>178550</v>
      </c>
      <c r="B3572" t="s">
        <v>80469</v>
      </c>
      <c r="C3572" t="s">
        <v>80470</v>
      </c>
      <c r="D3572" t="s">
        <v>80471</v>
      </c>
      <c r="E3572" t="s">
        <v>80472</v>
      </c>
      <c r="F3572" t="s">
        <v>80473</v>
      </c>
      <c r="G3572" t="s">
        <v>80474</v>
      </c>
      <c r="H3572" t="s">
        <v>80475</v>
      </c>
      <c r="I3572" t="s">
        <v>80476</v>
      </c>
      <c r="J3572" t="s">
        <v>80477</v>
      </c>
      <c r="K3572" t="s">
        <v>80478</v>
      </c>
      <c r="L3572" t="s">
        <v>80479</v>
      </c>
      <c r="M3572" t="s">
        <v>80480</v>
      </c>
      <c r="N3572" t="s">
        <v>80481</v>
      </c>
      <c r="O3572">
        <f>-559.069109381209 -34.2304645082247 -651.442444506852</f>
        <v>-1244.7420183962859</v>
      </c>
      <c r="P3572">
        <f>-538.099738865928 -59.2377103692563 -353.222852490932</f>
        <v>-950.56030172611622</v>
      </c>
      <c r="Q3572" t="s">
        <v>80482</v>
      </c>
      <c r="R3572" t="s">
        <v>80483</v>
      </c>
      <c r="S3572" t="s">
        <v>80484</v>
      </c>
      <c r="T3572" t="s">
        <v>80485</v>
      </c>
      <c r="U3572" t="s">
        <v>80486</v>
      </c>
      <c r="V3572" t="s">
        <v>80487</v>
      </c>
      <c r="W3572" t="s">
        <v>80488</v>
      </c>
      <c r="X3572" t="s">
        <v>80489</v>
      </c>
      <c r="Y3572" t="s">
        <v>80490</v>
      </c>
    </row>
    <row r="3573" spans="1:25" x14ac:dyDescent="0.3">
      <c r="A3573">
        <v>178600</v>
      </c>
      <c r="B3573" t="s">
        <v>80491</v>
      </c>
      <c r="C3573" t="s">
        <v>80492</v>
      </c>
      <c r="D3573" t="s">
        <v>80493</v>
      </c>
      <c r="E3573" t="s">
        <v>80494</v>
      </c>
      <c r="F3573" t="s">
        <v>80495</v>
      </c>
      <c r="G3573" t="s">
        <v>80496</v>
      </c>
      <c r="H3573" t="s">
        <v>80497</v>
      </c>
      <c r="I3573" t="s">
        <v>80498</v>
      </c>
      <c r="J3573" t="s">
        <v>80499</v>
      </c>
      <c r="K3573" t="s">
        <v>80500</v>
      </c>
      <c r="L3573" t="s">
        <v>80501</v>
      </c>
      <c r="M3573" t="s">
        <v>80502</v>
      </c>
      <c r="N3573" t="s">
        <v>80503</v>
      </c>
      <c r="O3573">
        <f>-559.920471604138 -34.0276512085852 -651.474583341092</f>
        <v>-1245.4227061538154</v>
      </c>
      <c r="P3573">
        <f>-538.974865734783 -59.1968461957752 -353.266946212677</f>
        <v>-951.4386581432351</v>
      </c>
      <c r="Q3573" t="s">
        <v>80504</v>
      </c>
      <c r="R3573" t="s">
        <v>80505</v>
      </c>
      <c r="S3573" t="s">
        <v>80506</v>
      </c>
      <c r="T3573" t="s">
        <v>80507</v>
      </c>
      <c r="U3573" t="s">
        <v>80508</v>
      </c>
      <c r="V3573" t="s">
        <v>80509</v>
      </c>
      <c r="W3573" t="s">
        <v>80510</v>
      </c>
      <c r="X3573" t="s">
        <v>80511</v>
      </c>
      <c r="Y3573" t="s">
        <v>80512</v>
      </c>
    </row>
    <row r="3574" spans="1:25" x14ac:dyDescent="0.3">
      <c r="A3574">
        <v>178650</v>
      </c>
      <c r="B3574" t="s">
        <v>80513</v>
      </c>
      <c r="C3574" t="s">
        <v>80514</v>
      </c>
      <c r="D3574" t="s">
        <v>80515</v>
      </c>
      <c r="E3574" t="s">
        <v>80516</v>
      </c>
      <c r="F3574" t="s">
        <v>80517</v>
      </c>
      <c r="G3574" t="s">
        <v>80518</v>
      </c>
      <c r="H3574" t="s">
        <v>80519</v>
      </c>
      <c r="I3574" t="s">
        <v>80520</v>
      </c>
      <c r="J3574" t="s">
        <v>80521</v>
      </c>
      <c r="K3574" t="s">
        <v>80522</v>
      </c>
      <c r="L3574" t="s">
        <v>80523</v>
      </c>
      <c r="M3574" t="s">
        <v>80524</v>
      </c>
      <c r="N3574" t="s">
        <v>80525</v>
      </c>
      <c r="O3574">
        <f>-561.640084642347 -33.5553538798067 -651.620415843712</f>
        <v>-1246.8158543658656</v>
      </c>
      <c r="P3574">
        <f>-540.746451134316 -58.9628502846485 -353.429337078039</f>
        <v>-953.13863849700351</v>
      </c>
      <c r="Q3574" t="s">
        <v>80526</v>
      </c>
      <c r="R3574" t="s">
        <v>80527</v>
      </c>
      <c r="S3574" t="s">
        <v>80528</v>
      </c>
      <c r="T3574" t="s">
        <v>80529</v>
      </c>
      <c r="U3574" t="s">
        <v>80530</v>
      </c>
      <c r="V3574" t="s">
        <v>80531</v>
      </c>
      <c r="W3574" t="s">
        <v>80532</v>
      </c>
      <c r="X3574" t="s">
        <v>80533</v>
      </c>
      <c r="Y3574" t="s">
        <v>80534</v>
      </c>
    </row>
    <row r="3575" spans="1:25" x14ac:dyDescent="0.3">
      <c r="A3575">
        <v>178700</v>
      </c>
      <c r="B3575" t="s">
        <v>80535</v>
      </c>
      <c r="C3575" t="s">
        <v>80536</v>
      </c>
      <c r="D3575" t="s">
        <v>80537</v>
      </c>
      <c r="E3575" t="s">
        <v>80538</v>
      </c>
      <c r="F3575" t="s">
        <v>80539</v>
      </c>
      <c r="G3575" t="s">
        <v>80540</v>
      </c>
      <c r="H3575" t="s">
        <v>80541</v>
      </c>
      <c r="I3575" t="s">
        <v>80542</v>
      </c>
      <c r="J3575" t="s">
        <v>80543</v>
      </c>
      <c r="K3575" t="s">
        <v>80544</v>
      </c>
      <c r="L3575" t="s">
        <v>80545</v>
      </c>
      <c r="M3575" t="s">
        <v>80546</v>
      </c>
      <c r="N3575" t="s">
        <v>80547</v>
      </c>
      <c r="O3575">
        <f>-562.504370193938 -33.3673130491327 -651.680455048595</f>
        <v>-1247.5521382916659</v>
      </c>
      <c r="P3575">
        <f>-541.616380212356 -59.0599941550536 -353.513373291606</f>
        <v>-954.18974765901567</v>
      </c>
      <c r="Q3575" t="s">
        <v>80548</v>
      </c>
      <c r="R3575" t="s">
        <v>80549</v>
      </c>
      <c r="S3575" t="s">
        <v>80550</v>
      </c>
      <c r="T3575" t="s">
        <v>80551</v>
      </c>
      <c r="U3575" t="s">
        <v>80552</v>
      </c>
      <c r="V3575" t="s">
        <v>80553</v>
      </c>
      <c r="W3575" t="s">
        <v>80554</v>
      </c>
      <c r="X3575" t="s">
        <v>80555</v>
      </c>
      <c r="Y3575" t="s">
        <v>80556</v>
      </c>
    </row>
    <row r="3576" spans="1:25" x14ac:dyDescent="0.3">
      <c r="A3576">
        <v>178750</v>
      </c>
      <c r="B3576" t="s">
        <v>80557</v>
      </c>
      <c r="C3576" t="s">
        <v>80558</v>
      </c>
      <c r="D3576" t="s">
        <v>80559</v>
      </c>
      <c r="E3576" t="s">
        <v>80560</v>
      </c>
      <c r="F3576" t="s">
        <v>80561</v>
      </c>
      <c r="G3576" t="s">
        <v>80562</v>
      </c>
      <c r="H3576" t="s">
        <v>80563</v>
      </c>
      <c r="I3576" t="s">
        <v>80564</v>
      </c>
      <c r="J3576" t="s">
        <v>80565</v>
      </c>
      <c r="K3576" t="s">
        <v>80566</v>
      </c>
      <c r="L3576" t="s">
        <v>80567</v>
      </c>
      <c r="M3576" t="s">
        <v>80568</v>
      </c>
      <c r="N3576" t="s">
        <v>80569</v>
      </c>
      <c r="O3576">
        <f>-563.213607553663 -33.2107078945842 -651.717409484262</f>
        <v>-1248.1417249325091</v>
      </c>
      <c r="P3576">
        <f>-542.324333494274 -59.1272663977097 -353.569832211125</f>
        <v>-955.02143210310874</v>
      </c>
      <c r="Q3576" t="s">
        <v>80570</v>
      </c>
      <c r="R3576" t="s">
        <v>80571</v>
      </c>
      <c r="S3576" t="s">
        <v>80572</v>
      </c>
      <c r="T3576" t="s">
        <v>80573</v>
      </c>
      <c r="U3576" t="s">
        <v>80574</v>
      </c>
      <c r="V3576" t="s">
        <v>80575</v>
      </c>
      <c r="W3576" t="s">
        <v>80576</v>
      </c>
      <c r="X3576" t="s">
        <v>80577</v>
      </c>
      <c r="Y3576" t="s">
        <v>80578</v>
      </c>
    </row>
    <row r="3577" spans="1:25" x14ac:dyDescent="0.3">
      <c r="A3577">
        <v>178800</v>
      </c>
      <c r="B3577" t="s">
        <v>80579</v>
      </c>
      <c r="C3577" t="s">
        <v>80580</v>
      </c>
      <c r="D3577" t="s">
        <v>80581</v>
      </c>
      <c r="E3577" t="s">
        <v>80582</v>
      </c>
      <c r="F3577" t="s">
        <v>80583</v>
      </c>
      <c r="G3577" t="s">
        <v>80584</v>
      </c>
      <c r="H3577" t="s">
        <v>80585</v>
      </c>
      <c r="I3577" t="s">
        <v>80586</v>
      </c>
      <c r="J3577" t="s">
        <v>80587</v>
      </c>
      <c r="K3577" t="s">
        <v>80588</v>
      </c>
      <c r="L3577" t="s">
        <v>80589</v>
      </c>
      <c r="M3577" t="s">
        <v>80590</v>
      </c>
      <c r="N3577" t="s">
        <v>80591</v>
      </c>
      <c r="O3577">
        <f>-563.933054735365 -32.9761465948873 -651.770449802935</f>
        <v>-1248.6796511331872</v>
      </c>
      <c r="P3577">
        <f>-542.977879561283 -59.1187032721652 -353.64727110572</f>
        <v>-955.74385393916828</v>
      </c>
      <c r="Q3577" t="s">
        <v>80592</v>
      </c>
      <c r="R3577" t="s">
        <v>80593</v>
      </c>
      <c r="S3577" t="s">
        <v>80594</v>
      </c>
      <c r="T3577" t="s">
        <v>80595</v>
      </c>
      <c r="U3577" t="s">
        <v>80596</v>
      </c>
      <c r="V3577" t="s">
        <v>80597</v>
      </c>
      <c r="W3577" t="s">
        <v>80598</v>
      </c>
      <c r="X3577" t="s">
        <v>80599</v>
      </c>
      <c r="Y3577" t="s">
        <v>80600</v>
      </c>
    </row>
    <row r="3578" spans="1:25" x14ac:dyDescent="0.3">
      <c r="A3578">
        <v>178850</v>
      </c>
      <c r="B3578" t="s">
        <v>80579</v>
      </c>
      <c r="C3578" t="s">
        <v>80580</v>
      </c>
      <c r="D3578" t="s">
        <v>80581</v>
      </c>
      <c r="E3578" t="s">
        <v>80582</v>
      </c>
      <c r="F3578" t="s">
        <v>80583</v>
      </c>
      <c r="G3578" t="s">
        <v>80584</v>
      </c>
      <c r="H3578" t="s">
        <v>80585</v>
      </c>
      <c r="I3578" t="s">
        <v>80586</v>
      </c>
      <c r="J3578" t="s">
        <v>80587</v>
      </c>
      <c r="K3578" t="s">
        <v>80588</v>
      </c>
      <c r="L3578" t="s">
        <v>80589</v>
      </c>
      <c r="M3578" t="s">
        <v>80590</v>
      </c>
      <c r="N3578" t="s">
        <v>80591</v>
      </c>
      <c r="O3578">
        <f>-563.933054735365 -32.9761465948873 -651.770449802935</f>
        <v>-1248.6796511331872</v>
      </c>
      <c r="P3578">
        <f>-542.977879561283 -59.1187032721652 -353.64727110572</f>
        <v>-955.74385393916828</v>
      </c>
      <c r="Q3578" t="s">
        <v>80592</v>
      </c>
      <c r="R3578" t="s">
        <v>80593</v>
      </c>
      <c r="S3578" t="s">
        <v>80594</v>
      </c>
      <c r="T3578" t="s">
        <v>80595</v>
      </c>
      <c r="U3578" t="s">
        <v>80596</v>
      </c>
      <c r="V3578" t="s">
        <v>80597</v>
      </c>
      <c r="W3578" t="s">
        <v>80598</v>
      </c>
      <c r="X3578" t="s">
        <v>80599</v>
      </c>
      <c r="Y3578" t="s">
        <v>80600</v>
      </c>
    </row>
    <row r="3579" spans="1:25" x14ac:dyDescent="0.3">
      <c r="A3579">
        <v>178900</v>
      </c>
      <c r="B3579" t="s">
        <v>80601</v>
      </c>
      <c r="C3579" t="s">
        <v>80602</v>
      </c>
      <c r="D3579" t="s">
        <v>80603</v>
      </c>
      <c r="E3579" t="s">
        <v>80604</v>
      </c>
      <c r="F3579" t="s">
        <v>80605</v>
      </c>
      <c r="G3579" t="s">
        <v>80606</v>
      </c>
      <c r="H3579" t="s">
        <v>80607</v>
      </c>
      <c r="I3579" t="s">
        <v>80608</v>
      </c>
      <c r="J3579" t="s">
        <v>80609</v>
      </c>
      <c r="K3579" t="s">
        <v>80610</v>
      </c>
      <c r="L3579" t="s">
        <v>80611</v>
      </c>
      <c r="M3579" t="s">
        <v>80612</v>
      </c>
      <c r="N3579" t="s">
        <v>80613</v>
      </c>
      <c r="O3579">
        <f>-566.195887947816 -31.8504767873176 -652.184737645886</f>
        <v>-1250.2311023810196</v>
      </c>
      <c r="P3579">
        <f>-544.919654524713 -58.3459960814587 -354.115477009804</f>
        <v>-957.38112761597563</v>
      </c>
      <c r="Q3579" t="s">
        <v>80614</v>
      </c>
      <c r="R3579" t="s">
        <v>80615</v>
      </c>
      <c r="S3579" t="s">
        <v>80616</v>
      </c>
      <c r="T3579" t="s">
        <v>80617</v>
      </c>
      <c r="U3579" t="s">
        <v>80618</v>
      </c>
      <c r="V3579" t="s">
        <v>80619</v>
      </c>
      <c r="W3579" t="s">
        <v>80620</v>
      </c>
      <c r="X3579" t="s">
        <v>80621</v>
      </c>
      <c r="Y3579" t="s">
        <v>80622</v>
      </c>
    </row>
    <row r="3580" spans="1:25" x14ac:dyDescent="0.3">
      <c r="A3580">
        <v>178950</v>
      </c>
      <c r="B3580" t="s">
        <v>80623</v>
      </c>
      <c r="C3580" t="s">
        <v>80624</v>
      </c>
      <c r="D3580" t="s">
        <v>80625</v>
      </c>
      <c r="E3580" t="s">
        <v>80626</v>
      </c>
      <c r="F3580" t="s">
        <v>80627</v>
      </c>
      <c r="G3580" t="s">
        <v>80628</v>
      </c>
      <c r="H3580" t="s">
        <v>80629</v>
      </c>
      <c r="I3580" t="s">
        <v>80630</v>
      </c>
      <c r="J3580" t="s">
        <v>80631</v>
      </c>
      <c r="K3580" t="s">
        <v>80632</v>
      </c>
      <c r="L3580" t="s">
        <v>80633</v>
      </c>
      <c r="M3580" t="s">
        <v>80634</v>
      </c>
      <c r="N3580" t="s">
        <v>80635</v>
      </c>
      <c r="O3580">
        <f>-567.039932567314 -31.3247571173185 -652.372609872585</f>
        <v>-1250.7372995572177</v>
      </c>
      <c r="P3580">
        <f>-545.547932194833 -58.2594699693591 -354.358203034797</f>
        <v>-958.16560519898917</v>
      </c>
      <c r="Q3580" t="s">
        <v>80636</v>
      </c>
      <c r="R3580" t="s">
        <v>80637</v>
      </c>
      <c r="S3580" t="s">
        <v>80638</v>
      </c>
      <c r="T3580" t="s">
        <v>80639</v>
      </c>
      <c r="U3580" t="s">
        <v>80640</v>
      </c>
      <c r="V3580" t="s">
        <v>80641</v>
      </c>
      <c r="W3580" t="s">
        <v>80642</v>
      </c>
      <c r="X3580" t="s">
        <v>80643</v>
      </c>
      <c r="Y3580" t="s">
        <v>80644</v>
      </c>
    </row>
    <row r="3581" spans="1:25" x14ac:dyDescent="0.3">
      <c r="A3581">
        <v>179000</v>
      </c>
      <c r="B3581" t="s">
        <v>80645</v>
      </c>
      <c r="C3581" t="s">
        <v>80646</v>
      </c>
      <c r="D3581" t="s">
        <v>80647</v>
      </c>
      <c r="E3581" t="s">
        <v>80648</v>
      </c>
      <c r="F3581" t="s">
        <v>80649</v>
      </c>
      <c r="G3581" t="s">
        <v>80650</v>
      </c>
      <c r="H3581" t="s">
        <v>80651</v>
      </c>
      <c r="I3581" t="s">
        <v>80652</v>
      </c>
      <c r="J3581" t="s">
        <v>80653</v>
      </c>
      <c r="K3581" t="s">
        <v>80654</v>
      </c>
      <c r="L3581" t="s">
        <v>80655</v>
      </c>
      <c r="M3581" t="s">
        <v>80656</v>
      </c>
      <c r="N3581" t="s">
        <v>80657</v>
      </c>
      <c r="O3581">
        <f>-567.476868755961 -31.0705766685278 -652.429769533179</f>
        <v>-1250.9772149576679</v>
      </c>
      <c r="P3581">
        <f>-545.740956037631 -58.1609210855968 -354.44708832338</f>
        <v>-958.34896544660774</v>
      </c>
      <c r="Q3581" t="s">
        <v>80658</v>
      </c>
      <c r="R3581" t="s">
        <v>80659</v>
      </c>
      <c r="S3581" t="s">
        <v>80660</v>
      </c>
      <c r="T3581" t="s">
        <v>80661</v>
      </c>
      <c r="U3581" t="s">
        <v>80662</v>
      </c>
      <c r="V3581" t="s">
        <v>80663</v>
      </c>
      <c r="W3581" t="s">
        <v>80664</v>
      </c>
      <c r="X3581" t="s">
        <v>80665</v>
      </c>
      <c r="Y3581" t="s">
        <v>80666</v>
      </c>
    </row>
    <row r="3582" spans="1:25" x14ac:dyDescent="0.3">
      <c r="A3582">
        <v>179050</v>
      </c>
      <c r="B3582" t="s">
        <v>80667</v>
      </c>
      <c r="C3582" t="s">
        <v>80668</v>
      </c>
      <c r="D3582" t="s">
        <v>80669</v>
      </c>
      <c r="E3582" t="s">
        <v>80670</v>
      </c>
      <c r="F3582" t="s">
        <v>80671</v>
      </c>
      <c r="G3582" t="s">
        <v>80672</v>
      </c>
      <c r="H3582" t="s">
        <v>80673</v>
      </c>
      <c r="I3582" t="s">
        <v>80674</v>
      </c>
      <c r="J3582" t="s">
        <v>80675</v>
      </c>
      <c r="K3582" t="s">
        <v>80676</v>
      </c>
      <c r="L3582" t="s">
        <v>80677</v>
      </c>
      <c r="M3582" t="s">
        <v>80678</v>
      </c>
      <c r="N3582" t="s">
        <v>80679</v>
      </c>
      <c r="O3582">
        <f>-568.19828344406 -30.6814236268617 -652.440574912193</f>
        <v>-1251.3202819831149</v>
      </c>
      <c r="P3582">
        <f>-545.871545950999 -57.8147457431237 -354.505468889259</f>
        <v>-958.19176058338167</v>
      </c>
      <c r="Q3582" t="s">
        <v>80680</v>
      </c>
      <c r="R3582" t="s">
        <v>80681</v>
      </c>
      <c r="S3582" t="s">
        <v>80682</v>
      </c>
      <c r="T3582" t="s">
        <v>80683</v>
      </c>
      <c r="U3582" t="s">
        <v>80684</v>
      </c>
      <c r="V3582" t="s">
        <v>80685</v>
      </c>
      <c r="W3582" t="s">
        <v>80686</v>
      </c>
      <c r="X3582" t="s">
        <v>80687</v>
      </c>
      <c r="Y3582" t="s">
        <v>80688</v>
      </c>
    </row>
    <row r="3583" spans="1:25" x14ac:dyDescent="0.3">
      <c r="A3583">
        <v>179100</v>
      </c>
      <c r="B3583" t="s">
        <v>80689</v>
      </c>
      <c r="C3583" t="s">
        <v>80690</v>
      </c>
      <c r="D3583" t="s">
        <v>80691</v>
      </c>
      <c r="E3583" t="s">
        <v>80692</v>
      </c>
      <c r="F3583" t="s">
        <v>80693</v>
      </c>
      <c r="G3583" t="s">
        <v>80694</v>
      </c>
      <c r="H3583" t="s">
        <v>80695</v>
      </c>
      <c r="I3583" t="s">
        <v>80696</v>
      </c>
      <c r="J3583" t="s">
        <v>80697</v>
      </c>
      <c r="K3583" t="s">
        <v>80698</v>
      </c>
      <c r="L3583" t="s">
        <v>80699</v>
      </c>
      <c r="M3583" t="s">
        <v>80700</v>
      </c>
      <c r="N3583" t="s">
        <v>80701</v>
      </c>
      <c r="O3583">
        <f>-568.580576555316 -30.4354119280888 -652.430900889957</f>
        <v>-1251.446889373362</v>
      </c>
      <c r="P3583">
        <f>-546.002687118902 -57.5028028069837 -354.508868250927</f>
        <v>-958.01435817681272</v>
      </c>
      <c r="Q3583" t="s">
        <v>80702</v>
      </c>
      <c r="R3583" t="s">
        <v>80703</v>
      </c>
      <c r="S3583" t="s">
        <v>80704</v>
      </c>
      <c r="T3583" t="s">
        <v>80705</v>
      </c>
      <c r="U3583" t="s">
        <v>80706</v>
      </c>
      <c r="V3583" t="s">
        <v>80707</v>
      </c>
      <c r="W3583" t="s">
        <v>80708</v>
      </c>
      <c r="X3583" t="s">
        <v>80709</v>
      </c>
      <c r="Y3583" t="s">
        <v>80710</v>
      </c>
    </row>
    <row r="3584" spans="1:25" x14ac:dyDescent="0.3">
      <c r="A3584">
        <v>179150</v>
      </c>
      <c r="B3584" t="s">
        <v>80711</v>
      </c>
      <c r="C3584" t="s">
        <v>80712</v>
      </c>
      <c r="D3584" t="s">
        <v>80713</v>
      </c>
      <c r="E3584" t="s">
        <v>80714</v>
      </c>
      <c r="F3584" t="s">
        <v>80715</v>
      </c>
      <c r="G3584" t="s">
        <v>80716</v>
      </c>
      <c r="H3584" t="s">
        <v>80717</v>
      </c>
      <c r="I3584" t="s">
        <v>80718</v>
      </c>
      <c r="J3584" t="s">
        <v>80719</v>
      </c>
      <c r="K3584" t="s">
        <v>80720</v>
      </c>
      <c r="L3584" t="s">
        <v>80721</v>
      </c>
      <c r="M3584" t="s">
        <v>80722</v>
      </c>
      <c r="N3584" t="s">
        <v>80723</v>
      </c>
      <c r="O3584">
        <f>-569.055893501398 -30.0317026188513 -652.435388239777</f>
        <v>-1251.5229843600264</v>
      </c>
      <c r="P3584">
        <f>-546.14658798375 -57.0051639769001 -354.530039293621</f>
        <v>-957.68179125427105</v>
      </c>
      <c r="Q3584" t="s">
        <v>80724</v>
      </c>
      <c r="R3584" t="s">
        <v>80725</v>
      </c>
      <c r="S3584" t="s">
        <v>80726</v>
      </c>
      <c r="T3584" t="s">
        <v>80727</v>
      </c>
      <c r="U3584" t="s">
        <v>80728</v>
      </c>
      <c r="V3584" t="s">
        <v>80729</v>
      </c>
      <c r="W3584" t="s">
        <v>80730</v>
      </c>
      <c r="X3584" t="s">
        <v>80731</v>
      </c>
      <c r="Y3584" t="s">
        <v>80732</v>
      </c>
    </row>
    <row r="3585" spans="1:25" x14ac:dyDescent="0.3">
      <c r="A3585">
        <v>179200</v>
      </c>
      <c r="B3585" t="s">
        <v>80733</v>
      </c>
      <c r="C3585" t="s">
        <v>80734</v>
      </c>
      <c r="D3585" t="s">
        <v>80735</v>
      </c>
      <c r="E3585" t="s">
        <v>80736</v>
      </c>
      <c r="F3585" t="s">
        <v>80737</v>
      </c>
      <c r="G3585" t="s">
        <v>80738</v>
      </c>
      <c r="H3585" t="s">
        <v>80739</v>
      </c>
      <c r="I3585" t="s">
        <v>80740</v>
      </c>
      <c r="J3585" t="s">
        <v>80741</v>
      </c>
      <c r="K3585" t="s">
        <v>80742</v>
      </c>
      <c r="L3585" t="s">
        <v>80743</v>
      </c>
      <c r="M3585" t="s">
        <v>80744</v>
      </c>
      <c r="N3585" t="s">
        <v>80745</v>
      </c>
      <c r="O3585">
        <f>-569.227729567278 -29.8784851631422 -652.464280433568</f>
        <v>-1251.5704951639882</v>
      </c>
      <c r="P3585">
        <f>-546.254780995601 -56.8424469647159 -354.562975593665</f>
        <v>-957.66020355398189</v>
      </c>
      <c r="Q3585" t="s">
        <v>80746</v>
      </c>
      <c r="R3585" t="s">
        <v>80747</v>
      </c>
      <c r="S3585" t="s">
        <v>80748</v>
      </c>
      <c r="T3585" t="s">
        <v>80749</v>
      </c>
      <c r="U3585" t="s">
        <v>80750</v>
      </c>
      <c r="V3585" t="s">
        <v>80751</v>
      </c>
      <c r="W3585" t="s">
        <v>80752</v>
      </c>
      <c r="X3585" t="s">
        <v>80753</v>
      </c>
      <c r="Y3585" t="s">
        <v>80754</v>
      </c>
    </row>
    <row r="3586" spans="1:25" x14ac:dyDescent="0.3">
      <c r="A3586">
        <v>179250</v>
      </c>
      <c r="B3586" t="s">
        <v>80755</v>
      </c>
      <c r="C3586" t="s">
        <v>80756</v>
      </c>
      <c r="D3586" t="s">
        <v>80757</v>
      </c>
      <c r="E3586" t="s">
        <v>80758</v>
      </c>
      <c r="F3586" t="s">
        <v>80759</v>
      </c>
      <c r="G3586" t="s">
        <v>80760</v>
      </c>
      <c r="H3586" t="s">
        <v>80761</v>
      </c>
      <c r="I3586" t="s">
        <v>80762</v>
      </c>
      <c r="J3586" t="s">
        <v>80763</v>
      </c>
      <c r="K3586" t="s">
        <v>80764</v>
      </c>
      <c r="L3586" t="s">
        <v>80765</v>
      </c>
      <c r="M3586" t="s">
        <v>80766</v>
      </c>
      <c r="N3586" t="s">
        <v>80767</v>
      </c>
      <c r="O3586">
        <f>-569.375143898459 -29.8200481742615 -652.480715878587</f>
        <v>-1251.6759079513076</v>
      </c>
      <c r="P3586">
        <f>-546.425523007243 -57.0441605047286 -354.601201997738</f>
        <v>-958.07088550970957</v>
      </c>
      <c r="Q3586" t="s">
        <v>80768</v>
      </c>
      <c r="R3586" t="s">
        <v>80769</v>
      </c>
      <c r="S3586" t="s">
        <v>80770</v>
      </c>
      <c r="T3586" t="s">
        <v>80771</v>
      </c>
      <c r="U3586" t="s">
        <v>80772</v>
      </c>
      <c r="V3586" t="s">
        <v>80773</v>
      </c>
      <c r="W3586" t="s">
        <v>80774</v>
      </c>
      <c r="X3586" t="s">
        <v>80775</v>
      </c>
      <c r="Y3586" t="s">
        <v>80776</v>
      </c>
    </row>
    <row r="3587" spans="1:25" x14ac:dyDescent="0.3">
      <c r="A3587">
        <v>179300</v>
      </c>
      <c r="B3587" t="s">
        <v>80777</v>
      </c>
      <c r="C3587" t="s">
        <v>80778</v>
      </c>
      <c r="D3587" t="s">
        <v>80779</v>
      </c>
      <c r="E3587" t="s">
        <v>80780</v>
      </c>
      <c r="F3587" t="s">
        <v>80781</v>
      </c>
      <c r="G3587" t="s">
        <v>80782</v>
      </c>
      <c r="H3587" t="s">
        <v>80783</v>
      </c>
      <c r="I3587" t="s">
        <v>80784</v>
      </c>
      <c r="J3587" t="s">
        <v>80785</v>
      </c>
      <c r="K3587" t="s">
        <v>80786</v>
      </c>
      <c r="L3587" t="s">
        <v>80787</v>
      </c>
      <c r="M3587" t="s">
        <v>80788</v>
      </c>
      <c r="N3587" t="s">
        <v>80789</v>
      </c>
      <c r="O3587">
        <f>-569.448323555683 -29.8370683171179 -652.444143482025</f>
        <v>-1251.7295353548259</v>
      </c>
      <c r="P3587">
        <f>-546.484765660369 -57.1533754975992 -354.574228762632</f>
        <v>-958.21236992060017</v>
      </c>
      <c r="Q3587" t="s">
        <v>80790</v>
      </c>
      <c r="R3587" t="s">
        <v>80791</v>
      </c>
      <c r="S3587" t="s">
        <v>80792</v>
      </c>
      <c r="T3587" t="s">
        <v>80793</v>
      </c>
      <c r="U3587" t="s">
        <v>80794</v>
      </c>
      <c r="V3587" t="s">
        <v>80795</v>
      </c>
      <c r="W3587" t="s">
        <v>80796</v>
      </c>
      <c r="X3587" t="s">
        <v>80797</v>
      </c>
      <c r="Y3587" t="s">
        <v>80798</v>
      </c>
    </row>
    <row r="3588" spans="1:25" x14ac:dyDescent="0.3">
      <c r="A3588">
        <v>179350</v>
      </c>
      <c r="B3588" t="s">
        <v>80799</v>
      </c>
      <c r="C3588" t="s">
        <v>80800</v>
      </c>
      <c r="D3588" t="s">
        <v>80801</v>
      </c>
      <c r="E3588" t="s">
        <v>80802</v>
      </c>
      <c r="F3588" t="s">
        <v>80803</v>
      </c>
      <c r="G3588" t="s">
        <v>80804</v>
      </c>
      <c r="H3588" t="s">
        <v>80805</v>
      </c>
      <c r="I3588" t="s">
        <v>80806</v>
      </c>
      <c r="J3588" t="s">
        <v>80807</v>
      </c>
      <c r="K3588" t="s">
        <v>80808</v>
      </c>
      <c r="L3588" t="s">
        <v>80809</v>
      </c>
      <c r="M3588" t="s">
        <v>80810</v>
      </c>
      <c r="N3588" t="s">
        <v>80811</v>
      </c>
      <c r="O3588">
        <f>-569.657051970987 -29.7431730297033 -652.463334054561</f>
        <v>-1251.8635590552512</v>
      </c>
      <c r="P3588">
        <f>-546.508677110333 -57.1100614979302 -354.612326786917</f>
        <v>-958.23106539518017</v>
      </c>
      <c r="Q3588" t="s">
        <v>80812</v>
      </c>
      <c r="R3588" t="s">
        <v>80813</v>
      </c>
      <c r="S3588" t="s">
        <v>80814</v>
      </c>
      <c r="T3588" t="s">
        <v>80815</v>
      </c>
      <c r="U3588" t="s">
        <v>80816</v>
      </c>
      <c r="V3588" t="s">
        <v>80817</v>
      </c>
      <c r="W3588" t="s">
        <v>80818</v>
      </c>
      <c r="X3588" t="s">
        <v>80819</v>
      </c>
      <c r="Y3588" t="s">
        <v>80820</v>
      </c>
    </row>
    <row r="3589" spans="1:25" x14ac:dyDescent="0.3">
      <c r="A3589">
        <v>179400</v>
      </c>
      <c r="B3589" t="s">
        <v>80821</v>
      </c>
      <c r="C3589" t="s">
        <v>80822</v>
      </c>
      <c r="D3589" t="s">
        <v>80823</v>
      </c>
      <c r="E3589" t="s">
        <v>80824</v>
      </c>
      <c r="F3589" t="s">
        <v>80825</v>
      </c>
      <c r="G3589" t="s">
        <v>80826</v>
      </c>
      <c r="H3589" t="s">
        <v>80827</v>
      </c>
      <c r="I3589" t="s">
        <v>80828</v>
      </c>
      <c r="J3589" t="s">
        <v>80829</v>
      </c>
      <c r="K3589" t="s">
        <v>80830</v>
      </c>
      <c r="L3589" t="s">
        <v>80831</v>
      </c>
      <c r="M3589" t="s">
        <v>80832</v>
      </c>
      <c r="N3589" t="s">
        <v>80833</v>
      </c>
      <c r="O3589">
        <f>-569.708578824293 -29.7414167796233 -652.486379227805</f>
        <v>-1251.9363748317212</v>
      </c>
      <c r="P3589">
        <f>-546.509646029548 -57.0833324599844 -354.637015133606</f>
        <v>-958.2299936231384</v>
      </c>
      <c r="Q3589" t="s">
        <v>80834</v>
      </c>
      <c r="R3589" t="s">
        <v>80835</v>
      </c>
      <c r="S3589" t="s">
        <v>80836</v>
      </c>
      <c r="T3589" t="s">
        <v>80837</v>
      </c>
      <c r="U3589" t="s">
        <v>80838</v>
      </c>
      <c r="V3589" t="s">
        <v>80839</v>
      </c>
      <c r="W3589" t="s">
        <v>80840</v>
      </c>
      <c r="X3589" t="s">
        <v>80841</v>
      </c>
      <c r="Y3589" t="s">
        <v>80842</v>
      </c>
    </row>
    <row r="3590" spans="1:25" x14ac:dyDescent="0.3">
      <c r="A3590">
        <v>179450</v>
      </c>
      <c r="B3590" t="s">
        <v>80843</v>
      </c>
      <c r="C3590" t="s">
        <v>80844</v>
      </c>
      <c r="D3590" t="s">
        <v>80845</v>
      </c>
      <c r="E3590" t="s">
        <v>80846</v>
      </c>
      <c r="F3590" t="s">
        <v>80847</v>
      </c>
      <c r="G3590" t="s">
        <v>80848</v>
      </c>
      <c r="H3590" t="s">
        <v>80849</v>
      </c>
      <c r="I3590" t="s">
        <v>80850</v>
      </c>
      <c r="J3590" t="s">
        <v>80851</v>
      </c>
      <c r="K3590" t="s">
        <v>80852</v>
      </c>
      <c r="L3590" t="s">
        <v>80853</v>
      </c>
      <c r="M3590" t="s">
        <v>80854</v>
      </c>
      <c r="N3590" t="s">
        <v>80855</v>
      </c>
      <c r="O3590">
        <f>-569.878061146448 -29.7325780586668 -652.464911498597</f>
        <v>-1252.0755507037118</v>
      </c>
      <c r="P3590">
        <f>-546.548328897309 -57.1695345023518 -354.634414344316</f>
        <v>-958.35227774397686</v>
      </c>
      <c r="Q3590" t="s">
        <v>80856</v>
      </c>
      <c r="R3590" t="s">
        <v>80857</v>
      </c>
      <c r="S3590" t="s">
        <v>80858</v>
      </c>
      <c r="T3590" t="s">
        <v>80859</v>
      </c>
      <c r="U3590" t="s">
        <v>80860</v>
      </c>
      <c r="V3590" t="s">
        <v>80861</v>
      </c>
      <c r="W3590" t="s">
        <v>80862</v>
      </c>
      <c r="X3590" t="s">
        <v>80863</v>
      </c>
      <c r="Y3590" t="s">
        <v>80864</v>
      </c>
    </row>
    <row r="3591" spans="1:25" x14ac:dyDescent="0.3">
      <c r="A3591">
        <v>179500</v>
      </c>
      <c r="B3591" t="s">
        <v>80865</v>
      </c>
      <c r="C3591" t="s">
        <v>80866</v>
      </c>
      <c r="D3591" t="s">
        <v>80867</v>
      </c>
      <c r="E3591" t="s">
        <v>80868</v>
      </c>
      <c r="F3591" t="s">
        <v>80869</v>
      </c>
      <c r="G3591" t="s">
        <v>80870</v>
      </c>
      <c r="H3591" t="s">
        <v>80871</v>
      </c>
      <c r="I3591" t="s">
        <v>80872</v>
      </c>
      <c r="J3591" t="s">
        <v>80873</v>
      </c>
      <c r="K3591" t="s">
        <v>80874</v>
      </c>
      <c r="L3591" t="s">
        <v>80875</v>
      </c>
      <c r="M3591" t="s">
        <v>80876</v>
      </c>
      <c r="N3591" t="s">
        <v>80877</v>
      </c>
      <c r="O3591">
        <f>-570.035809438839 -29.7883363521498 -652.427126366054</f>
        <v>-1252.2512721570429</v>
      </c>
      <c r="P3591">
        <f>-546.606634294134 -57.1856529265119 -354.600949508559</f>
        <v>-958.39323672920489</v>
      </c>
      <c r="Q3591" t="s">
        <v>80878</v>
      </c>
      <c r="R3591" t="s">
        <v>80879</v>
      </c>
      <c r="S3591" t="s">
        <v>80880</v>
      </c>
      <c r="T3591" t="s">
        <v>80881</v>
      </c>
      <c r="U3591" t="s">
        <v>80882</v>
      </c>
      <c r="V3591" t="s">
        <v>80883</v>
      </c>
      <c r="W3591" t="s">
        <v>80884</v>
      </c>
      <c r="X3591" t="s">
        <v>80885</v>
      </c>
      <c r="Y3591" t="s">
        <v>80886</v>
      </c>
    </row>
    <row r="3592" spans="1:25" x14ac:dyDescent="0.3">
      <c r="A3592">
        <v>179550</v>
      </c>
      <c r="B3592" t="s">
        <v>80887</v>
      </c>
      <c r="C3592" t="s">
        <v>80888</v>
      </c>
      <c r="D3592" t="s">
        <v>80889</v>
      </c>
      <c r="E3592" t="s">
        <v>80890</v>
      </c>
      <c r="F3592" t="s">
        <v>80891</v>
      </c>
      <c r="G3592" t="s">
        <v>80892</v>
      </c>
      <c r="H3592" t="s">
        <v>80893</v>
      </c>
      <c r="I3592" t="s">
        <v>80894</v>
      </c>
      <c r="J3592" t="s">
        <v>80895</v>
      </c>
      <c r="K3592" t="s">
        <v>80896</v>
      </c>
      <c r="L3592" t="s">
        <v>80897</v>
      </c>
      <c r="M3592" t="s">
        <v>80898</v>
      </c>
      <c r="N3592" t="s">
        <v>80899</v>
      </c>
      <c r="O3592">
        <f>-570.146700635307 -29.9583206854602 -652.308161367706</f>
        <v>-1252.4131826884732</v>
      </c>
      <c r="P3592">
        <f>-546.573372190174 -57.127161076407 -354.472317119378</f>
        <v>-958.17285038595901</v>
      </c>
      <c r="Q3592" t="s">
        <v>80900</v>
      </c>
      <c r="R3592" t="s">
        <v>80901</v>
      </c>
      <c r="S3592" t="s">
        <v>80902</v>
      </c>
      <c r="T3592" t="s">
        <v>80903</v>
      </c>
      <c r="U3592" t="s">
        <v>80904</v>
      </c>
      <c r="V3592" t="s">
        <v>80905</v>
      </c>
      <c r="W3592" t="s">
        <v>80906</v>
      </c>
      <c r="X3592" t="s">
        <v>80907</v>
      </c>
      <c r="Y3592" t="s">
        <v>80908</v>
      </c>
    </row>
    <row r="3593" spans="1:25" x14ac:dyDescent="0.3">
      <c r="A3593">
        <v>179600</v>
      </c>
      <c r="B3593" t="s">
        <v>80909</v>
      </c>
      <c r="C3593" t="s">
        <v>80910</v>
      </c>
      <c r="D3593" t="s">
        <v>80911</v>
      </c>
      <c r="E3593" t="s">
        <v>80912</v>
      </c>
      <c r="F3593" t="s">
        <v>80913</v>
      </c>
      <c r="G3593" t="s">
        <v>80914</v>
      </c>
      <c r="H3593" t="s">
        <v>80915</v>
      </c>
      <c r="I3593" t="s">
        <v>80916</v>
      </c>
      <c r="J3593" t="s">
        <v>80917</v>
      </c>
      <c r="K3593" t="s">
        <v>80918</v>
      </c>
      <c r="L3593" t="s">
        <v>80919</v>
      </c>
      <c r="M3593" t="s">
        <v>80920</v>
      </c>
      <c r="N3593" t="s">
        <v>80921</v>
      </c>
      <c r="O3593">
        <f>-570.125517718525 -30.0448377897962 -652.25852792005</f>
        <v>-1252.4288834283711</v>
      </c>
      <c r="P3593">
        <f>-546.549859916854 -57.1103284536148 -354.41343648776</f>
        <v>-958.07362485822875</v>
      </c>
      <c r="Q3593" t="s">
        <v>80922</v>
      </c>
      <c r="R3593" t="s">
        <v>80923</v>
      </c>
      <c r="S3593" t="s">
        <v>80924</v>
      </c>
      <c r="T3593" t="s">
        <v>80925</v>
      </c>
      <c r="U3593" t="s">
        <v>80926</v>
      </c>
      <c r="V3593" t="s">
        <v>80927</v>
      </c>
      <c r="W3593" t="s">
        <v>80928</v>
      </c>
      <c r="X3593" t="s">
        <v>80929</v>
      </c>
      <c r="Y3593" t="s">
        <v>80930</v>
      </c>
    </row>
    <row r="3594" spans="1:25" x14ac:dyDescent="0.3">
      <c r="A3594">
        <v>179650</v>
      </c>
      <c r="B3594" t="s">
        <v>80931</v>
      </c>
      <c r="C3594" t="s">
        <v>80932</v>
      </c>
      <c r="D3594" t="s">
        <v>80933</v>
      </c>
      <c r="E3594" t="s">
        <v>80934</v>
      </c>
      <c r="F3594" t="s">
        <v>80935</v>
      </c>
      <c r="G3594" t="s">
        <v>80936</v>
      </c>
      <c r="H3594" t="s">
        <v>80937</v>
      </c>
      <c r="I3594" t="s">
        <v>80938</v>
      </c>
      <c r="J3594" t="s">
        <v>80939</v>
      </c>
      <c r="K3594" t="s">
        <v>80940</v>
      </c>
      <c r="L3594" t="s">
        <v>80941</v>
      </c>
      <c r="M3594" t="s">
        <v>80942</v>
      </c>
      <c r="N3594" t="s">
        <v>80943</v>
      </c>
      <c r="O3594">
        <f>-570.004336249659 -30.1906217905137 -652.149729073256</f>
        <v>-1252.3446871134288</v>
      </c>
      <c r="P3594">
        <f>-546.489661400316 -57.1514813752494 -354.290399281988</f>
        <v>-957.93154205755343</v>
      </c>
      <c r="Q3594" t="s">
        <v>80944</v>
      </c>
      <c r="R3594" t="s">
        <v>80945</v>
      </c>
      <c r="S3594" t="s">
        <v>80946</v>
      </c>
      <c r="T3594" t="s">
        <v>80947</v>
      </c>
      <c r="U3594" t="s">
        <v>80948</v>
      </c>
      <c r="V3594" t="s">
        <v>80949</v>
      </c>
      <c r="W3594" t="s">
        <v>80950</v>
      </c>
      <c r="X3594" t="s">
        <v>80951</v>
      </c>
      <c r="Y3594" t="s">
        <v>80952</v>
      </c>
    </row>
    <row r="3595" spans="1:25" x14ac:dyDescent="0.3">
      <c r="A3595">
        <v>179700</v>
      </c>
      <c r="B3595" t="s">
        <v>80953</v>
      </c>
      <c r="C3595" t="s">
        <v>80954</v>
      </c>
      <c r="D3595" t="s">
        <v>80955</v>
      </c>
      <c r="E3595" t="s">
        <v>80956</v>
      </c>
      <c r="F3595" t="s">
        <v>80957</v>
      </c>
      <c r="G3595" t="s">
        <v>80958</v>
      </c>
      <c r="H3595" t="s">
        <v>80959</v>
      </c>
      <c r="I3595" t="s">
        <v>80960</v>
      </c>
      <c r="J3595" t="s">
        <v>80961</v>
      </c>
      <c r="K3595" t="s">
        <v>80962</v>
      </c>
      <c r="L3595" t="s">
        <v>80963</v>
      </c>
      <c r="M3595" t="s">
        <v>80964</v>
      </c>
      <c r="N3595" t="s">
        <v>80965</v>
      </c>
      <c r="O3595">
        <f>-569.745763264653 -30.3141078397716 -652.090871491784</f>
        <v>-1252.1507425962086</v>
      </c>
      <c r="P3595">
        <f>-546.308613280675 -57.2266707182071 -354.221092594181</f>
        <v>-957.75637659306312</v>
      </c>
      <c r="Q3595" t="s">
        <v>80966</v>
      </c>
      <c r="R3595" t="s">
        <v>80967</v>
      </c>
      <c r="S3595" t="s">
        <v>80968</v>
      </c>
      <c r="T3595" t="s">
        <v>80969</v>
      </c>
      <c r="U3595" t="s">
        <v>80970</v>
      </c>
      <c r="V3595" t="s">
        <v>80971</v>
      </c>
      <c r="W3595" t="s">
        <v>80972</v>
      </c>
      <c r="X3595" t="s">
        <v>80973</v>
      </c>
      <c r="Y3595" t="s">
        <v>80974</v>
      </c>
    </row>
    <row r="3596" spans="1:25" x14ac:dyDescent="0.3">
      <c r="A3596">
        <v>179750</v>
      </c>
      <c r="B3596" t="s">
        <v>80975</v>
      </c>
      <c r="C3596" t="s">
        <v>80976</v>
      </c>
      <c r="D3596" t="s">
        <v>80977</v>
      </c>
      <c r="E3596" t="s">
        <v>80978</v>
      </c>
      <c r="F3596" t="s">
        <v>80979</v>
      </c>
      <c r="G3596" t="s">
        <v>80980</v>
      </c>
      <c r="H3596" t="s">
        <v>80981</v>
      </c>
      <c r="I3596" t="s">
        <v>80982</v>
      </c>
      <c r="J3596" t="s">
        <v>80983</v>
      </c>
      <c r="K3596" t="s">
        <v>80984</v>
      </c>
      <c r="L3596" t="s">
        <v>80985</v>
      </c>
      <c r="M3596" t="s">
        <v>80986</v>
      </c>
      <c r="N3596" t="s">
        <v>80987</v>
      </c>
      <c r="O3596">
        <f>-569.868433459123 -30.8612084708386 -652.330176134383</f>
        <v>-1253.0598180643447</v>
      </c>
      <c r="P3596">
        <f>-546.491925401071 -57.4900900814844 -354.430137550893</f>
        <v>-958.41215303344825</v>
      </c>
      <c r="Q3596" t="s">
        <v>80988</v>
      </c>
      <c r="R3596" t="s">
        <v>80989</v>
      </c>
      <c r="S3596" t="s">
        <v>80990</v>
      </c>
      <c r="T3596" t="s">
        <v>80991</v>
      </c>
      <c r="U3596" t="s">
        <v>80992</v>
      </c>
      <c r="V3596" t="s">
        <v>80993</v>
      </c>
      <c r="W3596" t="s">
        <v>80994</v>
      </c>
      <c r="X3596" t="s">
        <v>80995</v>
      </c>
      <c r="Y3596" t="s">
        <v>80996</v>
      </c>
    </row>
    <row r="3597" spans="1:25" x14ac:dyDescent="0.3">
      <c r="A3597">
        <v>179800</v>
      </c>
      <c r="B3597" t="s">
        <v>80997</v>
      </c>
      <c r="C3597" t="s">
        <v>80998</v>
      </c>
      <c r="D3597" t="s">
        <v>80999</v>
      </c>
      <c r="E3597" t="s">
        <v>81000</v>
      </c>
      <c r="F3597" t="s">
        <v>81001</v>
      </c>
      <c r="G3597" t="s">
        <v>81002</v>
      </c>
      <c r="H3597" t="s">
        <v>81003</v>
      </c>
      <c r="I3597" t="s">
        <v>81004</v>
      </c>
      <c r="J3597" t="s">
        <v>81005</v>
      </c>
      <c r="K3597" t="s">
        <v>81006</v>
      </c>
      <c r="L3597" t="s">
        <v>81007</v>
      </c>
      <c r="M3597" t="s">
        <v>81008</v>
      </c>
      <c r="N3597" t="s">
        <v>81009</v>
      </c>
      <c r="O3597">
        <f>-569.896771346051 -31.8137695432883 -652.403798928313</f>
        <v>-1254.1143398176523</v>
      </c>
      <c r="P3597">
        <f>-546.475745346123 -58.4107842644976 -354.504383316934</f>
        <v>-959.39091292755461</v>
      </c>
      <c r="Q3597" t="s">
        <v>81010</v>
      </c>
      <c r="R3597" t="s">
        <v>81011</v>
      </c>
      <c r="S3597" t="s">
        <v>81012</v>
      </c>
      <c r="T3597" t="s">
        <v>81013</v>
      </c>
      <c r="U3597" t="s">
        <v>81014</v>
      </c>
      <c r="V3597" t="s">
        <v>81015</v>
      </c>
      <c r="W3597" t="s">
        <v>81016</v>
      </c>
      <c r="X3597" t="s">
        <v>81017</v>
      </c>
      <c r="Y3597" t="s">
        <v>81018</v>
      </c>
    </row>
    <row r="3598" spans="1:25" x14ac:dyDescent="0.3">
      <c r="A3598">
        <v>179850</v>
      </c>
      <c r="B3598" t="s">
        <v>81019</v>
      </c>
      <c r="C3598" t="s">
        <v>81020</v>
      </c>
      <c r="D3598" t="s">
        <v>81021</v>
      </c>
      <c r="E3598" t="s">
        <v>81022</v>
      </c>
      <c r="F3598" t="s">
        <v>81023</v>
      </c>
      <c r="G3598" t="s">
        <v>81024</v>
      </c>
      <c r="H3598" t="s">
        <v>81025</v>
      </c>
      <c r="I3598" t="s">
        <v>81026</v>
      </c>
      <c r="J3598" t="s">
        <v>81027</v>
      </c>
      <c r="K3598" t="s">
        <v>81028</v>
      </c>
      <c r="L3598" t="s">
        <v>81029</v>
      </c>
      <c r="M3598" t="s">
        <v>81030</v>
      </c>
      <c r="N3598" t="s">
        <v>81031</v>
      </c>
      <c r="O3598">
        <f>-570.584403293624 -33.1463001258437 -652.046797881119</f>
        <v>-1255.7775013005867</v>
      </c>
      <c r="P3598">
        <f>-547.128927885241 -59.5318960131183 -354.131388065772</f>
        <v>-960.79221196413118</v>
      </c>
      <c r="Q3598" t="s">
        <v>81032</v>
      </c>
      <c r="R3598" t="s">
        <v>81033</v>
      </c>
      <c r="S3598" t="s">
        <v>81034</v>
      </c>
      <c r="T3598" t="s">
        <v>81035</v>
      </c>
      <c r="U3598" t="s">
        <v>81036</v>
      </c>
      <c r="V3598" t="s">
        <v>81037</v>
      </c>
      <c r="W3598" t="s">
        <v>81038</v>
      </c>
      <c r="X3598" t="s">
        <v>81039</v>
      </c>
      <c r="Y3598" t="s">
        <v>81040</v>
      </c>
    </row>
    <row r="3599" spans="1:25" x14ac:dyDescent="0.3">
      <c r="A3599">
        <v>179900</v>
      </c>
      <c r="B3599" t="s">
        <v>81041</v>
      </c>
      <c r="C3599" t="s">
        <v>81042</v>
      </c>
      <c r="D3599" t="s">
        <v>81043</v>
      </c>
      <c r="E3599" t="s">
        <v>81044</v>
      </c>
      <c r="F3599" t="s">
        <v>81045</v>
      </c>
      <c r="G3599" t="s">
        <v>81046</v>
      </c>
      <c r="H3599" t="s">
        <v>81047</v>
      </c>
      <c r="I3599" t="s">
        <v>81048</v>
      </c>
      <c r="J3599" t="s">
        <v>81049</v>
      </c>
      <c r="K3599" t="s">
        <v>81050</v>
      </c>
      <c r="L3599" t="s">
        <v>81051</v>
      </c>
      <c r="M3599" t="s">
        <v>81052</v>
      </c>
      <c r="N3599" t="s">
        <v>81053</v>
      </c>
      <c r="O3599">
        <f>-570.657474554267 -33.4698679012531 -651.870301391553</f>
        <v>-1255.997643847073</v>
      </c>
      <c r="P3599">
        <f>-547.151319892826 -59.773633313614 -353.951451409054</f>
        <v>-960.87640461549404</v>
      </c>
      <c r="Q3599" t="s">
        <v>81054</v>
      </c>
      <c r="R3599" t="s">
        <v>81055</v>
      </c>
      <c r="S3599" t="s">
        <v>81056</v>
      </c>
      <c r="T3599" t="s">
        <v>81057</v>
      </c>
      <c r="U3599" t="s">
        <v>81058</v>
      </c>
      <c r="V3599" t="s">
        <v>81059</v>
      </c>
      <c r="W3599" t="s">
        <v>81060</v>
      </c>
      <c r="X3599" t="s">
        <v>81061</v>
      </c>
      <c r="Y3599" t="s">
        <v>81062</v>
      </c>
    </row>
    <row r="3600" spans="1:25" x14ac:dyDescent="0.3">
      <c r="A3600">
        <v>179950</v>
      </c>
      <c r="B3600" t="s">
        <v>81063</v>
      </c>
      <c r="C3600" t="s">
        <v>81064</v>
      </c>
      <c r="D3600" t="s">
        <v>81065</v>
      </c>
      <c r="E3600" t="s">
        <v>81066</v>
      </c>
      <c r="F3600" t="s">
        <v>81067</v>
      </c>
      <c r="G3600" t="s">
        <v>81068</v>
      </c>
      <c r="H3600" t="s">
        <v>81069</v>
      </c>
      <c r="I3600" t="s">
        <v>81070</v>
      </c>
      <c r="J3600" t="s">
        <v>81071</v>
      </c>
      <c r="K3600" t="s">
        <v>81072</v>
      </c>
      <c r="L3600" t="s">
        <v>81073</v>
      </c>
      <c r="M3600" t="s">
        <v>81074</v>
      </c>
      <c r="N3600" t="s">
        <v>81075</v>
      </c>
      <c r="O3600">
        <f>-570.484533043087 -33.6089956932738 -651.797684386173</f>
        <v>-1255.8912131225338</v>
      </c>
      <c r="P3600">
        <f>-546.861143166409 -59.8941537157557 -353.886561850251</f>
        <v>-960.64185873241559</v>
      </c>
      <c r="Q3600" t="s">
        <v>81076</v>
      </c>
      <c r="R3600" t="s">
        <v>81077</v>
      </c>
      <c r="S3600" t="s">
        <v>81078</v>
      </c>
      <c r="T3600" t="s">
        <v>81079</v>
      </c>
      <c r="U3600" t="s">
        <v>81080</v>
      </c>
      <c r="V3600" t="s">
        <v>81081</v>
      </c>
      <c r="W3600" t="s">
        <v>81082</v>
      </c>
      <c r="X3600" t="s">
        <v>81083</v>
      </c>
      <c r="Y3600" t="s">
        <v>81084</v>
      </c>
    </row>
    <row r="3601" spans="1:25" x14ac:dyDescent="0.3">
      <c r="A3601">
        <v>180000</v>
      </c>
      <c r="B3601" t="s">
        <v>81085</v>
      </c>
      <c r="C3601" t="s">
        <v>81086</v>
      </c>
      <c r="D3601" t="s">
        <v>81087</v>
      </c>
      <c r="E3601" t="s">
        <v>81088</v>
      </c>
      <c r="F3601" t="s">
        <v>81089</v>
      </c>
      <c r="G3601" t="s">
        <v>81090</v>
      </c>
      <c r="H3601" t="s">
        <v>81091</v>
      </c>
      <c r="I3601" t="s">
        <v>81092</v>
      </c>
      <c r="J3601" t="s">
        <v>81093</v>
      </c>
      <c r="K3601" t="s">
        <v>81094</v>
      </c>
      <c r="L3601" t="s">
        <v>81095</v>
      </c>
      <c r="M3601" t="s">
        <v>81096</v>
      </c>
      <c r="N3601" t="s">
        <v>81097</v>
      </c>
      <c r="O3601">
        <f>-570.309548664162 -33.5267960028998 -651.748624667564</f>
        <v>-1255.5849693346258</v>
      </c>
      <c r="P3601">
        <f>-546.282170924643 -59.7868261163035 -353.867626722592</f>
        <v>-959.93662376353836</v>
      </c>
      <c r="Q3601" t="s">
        <v>81098</v>
      </c>
      <c r="R3601" t="s">
        <v>81099</v>
      </c>
      <c r="S3601" t="s">
        <v>81100</v>
      </c>
      <c r="T3601" t="s">
        <v>81101</v>
      </c>
      <c r="U3601" t="s">
        <v>81102</v>
      </c>
      <c r="V3601" t="s">
        <v>81103</v>
      </c>
      <c r="W3601" t="s">
        <v>81104</v>
      </c>
      <c r="X3601" t="s">
        <v>81105</v>
      </c>
      <c r="Y3601" t="s">
        <v>81106</v>
      </c>
    </row>
    <row r="3602" spans="1:25" x14ac:dyDescent="0.3">
      <c r="A3602">
        <v>180050</v>
      </c>
      <c r="B3602" t="s">
        <v>81107</v>
      </c>
      <c r="C3602" t="s">
        <v>81108</v>
      </c>
      <c r="D3602" t="s">
        <v>81109</v>
      </c>
      <c r="E3602" t="s">
        <v>81110</v>
      </c>
      <c r="F3602" t="s">
        <v>81111</v>
      </c>
      <c r="G3602" t="s">
        <v>81112</v>
      </c>
      <c r="H3602" t="s">
        <v>81113</v>
      </c>
      <c r="I3602" t="s">
        <v>81114</v>
      </c>
      <c r="J3602" t="s">
        <v>81115</v>
      </c>
      <c r="K3602" t="s">
        <v>81116</v>
      </c>
      <c r="L3602" t="s">
        <v>81117</v>
      </c>
      <c r="M3602" t="s">
        <v>81118</v>
      </c>
      <c r="N3602" t="s">
        <v>81119</v>
      </c>
      <c r="O3602">
        <f>-571.070859371749 -33.1872000968374 -651.872409558067</f>
        <v>-1256.1304690266534</v>
      </c>
      <c r="P3602">
        <f>-546.560669793069 -59.2580503609813 -354.014122364679</f>
        <v>-959.83284251872931</v>
      </c>
      <c r="Q3602" t="s">
        <v>81120</v>
      </c>
      <c r="R3602" t="s">
        <v>81121</v>
      </c>
      <c r="S3602" t="s">
        <v>81122</v>
      </c>
      <c r="T3602" t="s">
        <v>81123</v>
      </c>
      <c r="U3602" t="s">
        <v>81124</v>
      </c>
      <c r="V3602" t="s">
        <v>81125</v>
      </c>
      <c r="W3602" t="s">
        <v>81126</v>
      </c>
      <c r="X3602" t="s">
        <v>81127</v>
      </c>
      <c r="Y3602" t="s">
        <v>81128</v>
      </c>
    </row>
    <row r="3603" spans="1:25" x14ac:dyDescent="0.3">
      <c r="A3603">
        <v>180100</v>
      </c>
      <c r="B3603" t="s">
        <v>81129</v>
      </c>
      <c r="C3603" t="s">
        <v>81130</v>
      </c>
      <c r="D3603" t="s">
        <v>81131</v>
      </c>
      <c r="E3603" t="s">
        <v>81132</v>
      </c>
      <c r="F3603" t="s">
        <v>81133</v>
      </c>
      <c r="G3603" t="s">
        <v>81134</v>
      </c>
      <c r="H3603" t="s">
        <v>81135</v>
      </c>
      <c r="I3603" t="s">
        <v>81136</v>
      </c>
      <c r="J3603" t="s">
        <v>81137</v>
      </c>
      <c r="K3603" t="s">
        <v>81138</v>
      </c>
      <c r="L3603" t="s">
        <v>81139</v>
      </c>
      <c r="M3603" t="s">
        <v>81140</v>
      </c>
      <c r="N3603" t="s">
        <v>81141</v>
      </c>
      <c r="O3603">
        <f>-571.714941137144 -32.8489657749867 -651.896036950506</f>
        <v>-1256.4599438626367</v>
      </c>
      <c r="P3603">
        <f>-546.952787724076 -58.880291468842 -354.055216292993</f>
        <v>-959.88829548591093</v>
      </c>
      <c r="Q3603" t="s">
        <v>81142</v>
      </c>
      <c r="R3603" t="s">
        <v>81143</v>
      </c>
      <c r="S3603" t="s">
        <v>81144</v>
      </c>
      <c r="T3603" t="s">
        <v>81145</v>
      </c>
      <c r="U3603" t="s">
        <v>81146</v>
      </c>
      <c r="V3603" t="s">
        <v>81147</v>
      </c>
      <c r="W3603" t="s">
        <v>81148</v>
      </c>
      <c r="X3603" t="s">
        <v>81149</v>
      </c>
      <c r="Y3603" t="s">
        <v>81150</v>
      </c>
    </row>
    <row r="3604" spans="1:25" x14ac:dyDescent="0.3">
      <c r="A3604">
        <v>180150</v>
      </c>
      <c r="B3604" t="s">
        <v>81151</v>
      </c>
      <c r="C3604" t="s">
        <v>81152</v>
      </c>
      <c r="D3604" t="s">
        <v>81153</v>
      </c>
      <c r="E3604" t="s">
        <v>81154</v>
      </c>
      <c r="F3604" t="s">
        <v>81155</v>
      </c>
      <c r="G3604" t="s">
        <v>81156</v>
      </c>
      <c r="H3604" t="s">
        <v>81157</v>
      </c>
      <c r="I3604" t="s">
        <v>81158</v>
      </c>
      <c r="J3604" t="s">
        <v>81159</v>
      </c>
      <c r="K3604" t="s">
        <v>81160</v>
      </c>
      <c r="L3604" t="s">
        <v>81161</v>
      </c>
      <c r="M3604" t="s">
        <v>81162</v>
      </c>
      <c r="N3604" t="s">
        <v>81163</v>
      </c>
      <c r="O3604">
        <f>-572.648293031471 -32.02810379434 -651.867823186538</f>
        <v>-1256.5442200123489</v>
      </c>
      <c r="P3604">
        <f>-547.632477916315 -58.0715158288322 -354.049377514296</f>
        <v>-959.75337125944316</v>
      </c>
      <c r="Q3604" t="s">
        <v>81164</v>
      </c>
      <c r="R3604" t="s">
        <v>81165</v>
      </c>
      <c r="S3604" t="s">
        <v>81166</v>
      </c>
      <c r="T3604" t="s">
        <v>81167</v>
      </c>
      <c r="U3604" t="s">
        <v>81168</v>
      </c>
      <c r="V3604" t="s">
        <v>81169</v>
      </c>
      <c r="W3604" t="s">
        <v>81170</v>
      </c>
      <c r="X3604" t="s">
        <v>81171</v>
      </c>
      <c r="Y3604" t="s">
        <v>81172</v>
      </c>
    </row>
    <row r="3605" spans="1:25" x14ac:dyDescent="0.3">
      <c r="A3605">
        <v>180200</v>
      </c>
      <c r="B3605" t="s">
        <v>81173</v>
      </c>
      <c r="C3605" t="s">
        <v>81174</v>
      </c>
      <c r="D3605" t="s">
        <v>81175</v>
      </c>
      <c r="E3605" t="s">
        <v>81176</v>
      </c>
      <c r="F3605" t="s">
        <v>81177</v>
      </c>
      <c r="G3605" t="s">
        <v>81178</v>
      </c>
      <c r="H3605" t="s">
        <v>81179</v>
      </c>
      <c r="I3605" t="s">
        <v>81180</v>
      </c>
      <c r="J3605" t="s">
        <v>81181</v>
      </c>
      <c r="K3605" t="s">
        <v>81182</v>
      </c>
      <c r="L3605" t="s">
        <v>81183</v>
      </c>
      <c r="M3605" t="s">
        <v>81184</v>
      </c>
      <c r="N3605" t="s">
        <v>81185</v>
      </c>
      <c r="O3605">
        <f>-572.842407599063 -31.6078794811547 -651.814484706583</f>
        <v>-1256.2647717868008</v>
      </c>
      <c r="P3605">
        <f>-547.769824570587 -57.7319810168058 -354.007660047199</f>
        <v>-959.50946563459183</v>
      </c>
      <c r="Q3605" t="s">
        <v>81186</v>
      </c>
      <c r="R3605" t="s">
        <v>81187</v>
      </c>
      <c r="S3605" t="s">
        <v>81188</v>
      </c>
      <c r="T3605" t="s">
        <v>81189</v>
      </c>
      <c r="U3605" t="s">
        <v>81190</v>
      </c>
      <c r="V3605" t="s">
        <v>81191</v>
      </c>
      <c r="W3605" t="s">
        <v>81192</v>
      </c>
      <c r="X3605" t="s">
        <v>81193</v>
      </c>
      <c r="Y3605" t="s">
        <v>81194</v>
      </c>
    </row>
    <row r="3606" spans="1:25" x14ac:dyDescent="0.3">
      <c r="A3606">
        <v>180250</v>
      </c>
      <c r="B3606" t="s">
        <v>81195</v>
      </c>
      <c r="C3606" t="s">
        <v>81196</v>
      </c>
      <c r="D3606" t="s">
        <v>81197</v>
      </c>
      <c r="E3606" t="s">
        <v>81198</v>
      </c>
      <c r="F3606" t="s">
        <v>81199</v>
      </c>
      <c r="G3606" t="s">
        <v>81200</v>
      </c>
      <c r="H3606" t="s">
        <v>81201</v>
      </c>
      <c r="I3606" t="s">
        <v>81202</v>
      </c>
      <c r="J3606" t="s">
        <v>81203</v>
      </c>
      <c r="K3606" t="s">
        <v>81204</v>
      </c>
      <c r="L3606" t="s">
        <v>81205</v>
      </c>
      <c r="M3606" t="s">
        <v>81206</v>
      </c>
      <c r="N3606" t="s">
        <v>81207</v>
      </c>
      <c r="O3606">
        <f>-572.807125135567 -30.8384120131559 -651.708044463149</f>
        <v>-1255.353581611872</v>
      </c>
      <c r="P3606">
        <f>-547.391160426711 -57.2376509389533 -353.954641076352</f>
        <v>-958.58345244201632</v>
      </c>
      <c r="Q3606" t="s">
        <v>81208</v>
      </c>
      <c r="R3606" t="s">
        <v>81209</v>
      </c>
      <c r="S3606" t="s">
        <v>81210</v>
      </c>
      <c r="T3606" t="s">
        <v>81211</v>
      </c>
      <c r="U3606" t="s">
        <v>81212</v>
      </c>
      <c r="V3606" t="s">
        <v>81213</v>
      </c>
      <c r="W3606" t="s">
        <v>81214</v>
      </c>
      <c r="X3606" t="s">
        <v>81215</v>
      </c>
      <c r="Y3606" t="s">
        <v>81216</v>
      </c>
    </row>
    <row r="3607" spans="1:25" x14ac:dyDescent="0.3">
      <c r="A3607">
        <v>180300</v>
      </c>
      <c r="B3607" t="s">
        <v>81217</v>
      </c>
      <c r="C3607" t="s">
        <v>81218</v>
      </c>
      <c r="D3607" t="s">
        <v>81219</v>
      </c>
      <c r="E3607" t="s">
        <v>81220</v>
      </c>
      <c r="F3607" t="s">
        <v>81221</v>
      </c>
      <c r="G3607" t="s">
        <v>81222</v>
      </c>
      <c r="H3607" t="s">
        <v>81223</v>
      </c>
      <c r="I3607" t="s">
        <v>81224</v>
      </c>
      <c r="J3607" t="s">
        <v>81225</v>
      </c>
      <c r="K3607" t="s">
        <v>81226</v>
      </c>
      <c r="L3607" t="s">
        <v>81227</v>
      </c>
      <c r="M3607" t="s">
        <v>81228</v>
      </c>
      <c r="N3607" t="s">
        <v>81229</v>
      </c>
      <c r="O3607">
        <f>-572.699017661412 -30.4864257445265 -651.662745260977</f>
        <v>-1254.8481886669156</v>
      </c>
      <c r="P3607">
        <f>-547.250688096651 -56.7939474239024 -353.903914759452</f>
        <v>-957.94855028000529</v>
      </c>
      <c r="Q3607" t="s">
        <v>81230</v>
      </c>
      <c r="R3607" t="s">
        <v>81231</v>
      </c>
      <c r="S3607" t="s">
        <v>81232</v>
      </c>
      <c r="T3607" t="s">
        <v>81233</v>
      </c>
      <c r="U3607" t="s">
        <v>81234</v>
      </c>
      <c r="V3607" t="s">
        <v>81235</v>
      </c>
      <c r="W3607" t="s">
        <v>81236</v>
      </c>
      <c r="X3607" t="s">
        <v>81237</v>
      </c>
      <c r="Y3607" t="s">
        <v>81238</v>
      </c>
    </row>
    <row r="3608" spans="1:25" x14ac:dyDescent="0.3">
      <c r="A3608">
        <v>180350</v>
      </c>
      <c r="B3608" t="s">
        <v>81239</v>
      </c>
      <c r="C3608" t="s">
        <v>81240</v>
      </c>
      <c r="D3608" t="s">
        <v>81241</v>
      </c>
      <c r="E3608" t="s">
        <v>81242</v>
      </c>
      <c r="F3608" t="s">
        <v>81243</v>
      </c>
      <c r="G3608" t="s">
        <v>81244</v>
      </c>
      <c r="H3608" t="s">
        <v>81245</v>
      </c>
      <c r="I3608" t="s">
        <v>81246</v>
      </c>
      <c r="J3608" t="s">
        <v>81247</v>
      </c>
      <c r="K3608" t="s">
        <v>81248</v>
      </c>
      <c r="L3608" t="s">
        <v>81249</v>
      </c>
      <c r="M3608" t="s">
        <v>81250</v>
      </c>
      <c r="N3608" t="s">
        <v>81251</v>
      </c>
      <c r="O3608">
        <f>-572.461133517056 -29.4639410321436 -651.585322501341</f>
        <v>-1253.5103970505406</v>
      </c>
      <c r="P3608">
        <f>-546.731745641715 -55.6612125586951 -353.840837040752</f>
        <v>-956.23379524116194</v>
      </c>
      <c r="Q3608" t="s">
        <v>81252</v>
      </c>
      <c r="R3608" t="s">
        <v>81253</v>
      </c>
      <c r="S3608" t="s">
        <v>81254</v>
      </c>
      <c r="T3608" t="s">
        <v>81255</v>
      </c>
      <c r="U3608" t="s">
        <v>81256</v>
      </c>
      <c r="V3608" t="s">
        <v>81257</v>
      </c>
      <c r="W3608" t="s">
        <v>81258</v>
      </c>
      <c r="X3608" t="s">
        <v>81259</v>
      </c>
      <c r="Y3608" t="s">
        <v>81260</v>
      </c>
    </row>
    <row r="3609" spans="1:25" x14ac:dyDescent="0.3">
      <c r="A3609">
        <v>180400</v>
      </c>
      <c r="B3609" t="s">
        <v>81261</v>
      </c>
      <c r="C3609" t="s">
        <v>81262</v>
      </c>
      <c r="D3609" t="s">
        <v>81263</v>
      </c>
      <c r="E3609" t="s">
        <v>81264</v>
      </c>
      <c r="F3609" t="s">
        <v>81265</v>
      </c>
      <c r="G3609" t="s">
        <v>81266</v>
      </c>
      <c r="H3609" t="s">
        <v>81267</v>
      </c>
      <c r="I3609" t="s">
        <v>81268</v>
      </c>
      <c r="J3609" t="s">
        <v>81269</v>
      </c>
      <c r="K3609" t="s">
        <v>81270</v>
      </c>
      <c r="L3609" t="s">
        <v>81271</v>
      </c>
      <c r="M3609" t="s">
        <v>81272</v>
      </c>
      <c r="N3609" t="s">
        <v>81273</v>
      </c>
      <c r="O3609">
        <f>-572.428439392322 -28.8074307229788 -651.558140020166</f>
        <v>-1252.7940101354668</v>
      </c>
      <c r="P3609">
        <f>-546.391940651296 -55.0454055261157 -353.844162914582</f>
        <v>-955.28150909199371</v>
      </c>
      <c r="Q3609" t="s">
        <v>81274</v>
      </c>
      <c r="R3609" t="s">
        <v>81275</v>
      </c>
      <c r="S3609" t="s">
        <v>81276</v>
      </c>
      <c r="T3609" t="s">
        <v>81277</v>
      </c>
      <c r="U3609" t="s">
        <v>81278</v>
      </c>
      <c r="V3609" t="s">
        <v>81279</v>
      </c>
      <c r="W3609" t="s">
        <v>81280</v>
      </c>
      <c r="X3609" t="s">
        <v>81281</v>
      </c>
      <c r="Y3609" t="s">
        <v>81282</v>
      </c>
    </row>
    <row r="3610" spans="1:25" x14ac:dyDescent="0.3">
      <c r="A3610">
        <v>180450</v>
      </c>
      <c r="B3610" t="s">
        <v>81283</v>
      </c>
      <c r="C3610" t="s">
        <v>81284</v>
      </c>
      <c r="D3610" t="s">
        <v>81285</v>
      </c>
      <c r="E3610" t="s">
        <v>81286</v>
      </c>
      <c r="F3610" t="s">
        <v>81287</v>
      </c>
      <c r="G3610" t="s">
        <v>81288</v>
      </c>
      <c r="H3610" t="s">
        <v>81289</v>
      </c>
      <c r="I3610" t="s">
        <v>81290</v>
      </c>
      <c r="J3610" t="s">
        <v>81291</v>
      </c>
      <c r="K3610" t="s">
        <v>81292</v>
      </c>
      <c r="L3610" t="s">
        <v>81293</v>
      </c>
      <c r="M3610" t="s">
        <v>81294</v>
      </c>
      <c r="N3610" t="s">
        <v>81295</v>
      </c>
      <c r="O3610">
        <f>-572.069563737946 -27.5792154783283 -651.453679535962</f>
        <v>-1251.1024587522363</v>
      </c>
      <c r="P3610">
        <f>-545.698466553444 -53.5599245611686 -353.746433886761</f>
        <v>-953.00482500137355</v>
      </c>
      <c r="Q3610" t="s">
        <v>81296</v>
      </c>
      <c r="R3610" t="s">
        <v>81297</v>
      </c>
      <c r="S3610" t="s">
        <v>81298</v>
      </c>
      <c r="T3610" t="s">
        <v>81299</v>
      </c>
      <c r="U3610" t="s">
        <v>81300</v>
      </c>
      <c r="V3610" t="s">
        <v>81301</v>
      </c>
      <c r="W3610" t="s">
        <v>81302</v>
      </c>
      <c r="X3610" t="s">
        <v>81303</v>
      </c>
      <c r="Y3610" t="s">
        <v>81304</v>
      </c>
    </row>
    <row r="3611" spans="1:25" x14ac:dyDescent="0.3">
      <c r="A3611">
        <v>180500</v>
      </c>
      <c r="B3611" t="s">
        <v>81305</v>
      </c>
      <c r="C3611" t="s">
        <v>81306</v>
      </c>
      <c r="D3611" t="s">
        <v>81307</v>
      </c>
      <c r="E3611" t="s">
        <v>81308</v>
      </c>
      <c r="F3611" t="s">
        <v>81309</v>
      </c>
      <c r="G3611" t="s">
        <v>81310</v>
      </c>
      <c r="H3611" t="s">
        <v>81311</v>
      </c>
      <c r="I3611" t="s">
        <v>81312</v>
      </c>
      <c r="J3611" t="s">
        <v>81313</v>
      </c>
      <c r="K3611" t="s">
        <v>81314</v>
      </c>
      <c r="L3611" t="s">
        <v>81315</v>
      </c>
      <c r="M3611" t="s">
        <v>81316</v>
      </c>
      <c r="N3611" t="s">
        <v>81317</v>
      </c>
      <c r="O3611">
        <f>-571.836978009345 -27.1521706287499 -651.364101439512</f>
        <v>-1250.3532500776068</v>
      </c>
      <c r="P3611">
        <f>-545.252112050633 -53.0745704754197 -353.670880466938</f>
        <v>-951.99756299299065</v>
      </c>
      <c r="Q3611" t="s">
        <v>81318</v>
      </c>
      <c r="R3611" t="s">
        <v>81319</v>
      </c>
      <c r="S3611" t="s">
        <v>81320</v>
      </c>
      <c r="T3611" t="s">
        <v>81321</v>
      </c>
      <c r="U3611" t="s">
        <v>81322</v>
      </c>
      <c r="V3611" t="s">
        <v>81323</v>
      </c>
      <c r="W3611" t="s">
        <v>81324</v>
      </c>
      <c r="X3611" t="s">
        <v>81325</v>
      </c>
      <c r="Y3611" t="s">
        <v>81326</v>
      </c>
    </row>
    <row r="3612" spans="1:25" x14ac:dyDescent="0.3">
      <c r="A3612">
        <v>180550</v>
      </c>
      <c r="B3612" t="s">
        <v>81327</v>
      </c>
      <c r="C3612" t="s">
        <v>81328</v>
      </c>
      <c r="D3612" t="s">
        <v>81329</v>
      </c>
      <c r="E3612" t="s">
        <v>81330</v>
      </c>
      <c r="F3612" t="s">
        <v>81331</v>
      </c>
      <c r="G3612" t="s">
        <v>81332</v>
      </c>
      <c r="H3612" t="s">
        <v>81333</v>
      </c>
      <c r="I3612" t="s">
        <v>81334</v>
      </c>
      <c r="J3612" t="s">
        <v>81335</v>
      </c>
      <c r="K3612" t="s">
        <v>81336</v>
      </c>
      <c r="L3612" t="s">
        <v>81337</v>
      </c>
      <c r="M3612" t="s">
        <v>81338</v>
      </c>
      <c r="N3612" t="s">
        <v>81339</v>
      </c>
      <c r="O3612">
        <f>-570.902834233021 -26.7705564949504 -651.191630847707</f>
        <v>-1248.8650215756784</v>
      </c>
      <c r="P3612">
        <f>-544.417675503859 -52.4571939599357 -353.469158598543</f>
        <v>-950.34402806233766</v>
      </c>
      <c r="Q3612" t="s">
        <v>81340</v>
      </c>
      <c r="R3612" t="s">
        <v>81341</v>
      </c>
      <c r="S3612" t="s">
        <v>81342</v>
      </c>
      <c r="T3612" t="s">
        <v>81343</v>
      </c>
      <c r="U3612" t="s">
        <v>81344</v>
      </c>
      <c r="V3612" t="s">
        <v>81345</v>
      </c>
      <c r="W3612" t="s">
        <v>81346</v>
      </c>
      <c r="X3612" t="s">
        <v>81347</v>
      </c>
      <c r="Y3612" t="s">
        <v>81348</v>
      </c>
    </row>
    <row r="3613" spans="1:25" x14ac:dyDescent="0.3">
      <c r="A3613">
        <v>180600</v>
      </c>
      <c r="B3613" t="s">
        <v>81349</v>
      </c>
      <c r="C3613" t="s">
        <v>81350</v>
      </c>
      <c r="D3613" t="s">
        <v>81351</v>
      </c>
      <c r="E3613" t="s">
        <v>81352</v>
      </c>
      <c r="F3613" t="s">
        <v>81353</v>
      </c>
      <c r="G3613" t="s">
        <v>81354</v>
      </c>
      <c r="H3613" t="s">
        <v>81355</v>
      </c>
      <c r="I3613" t="s">
        <v>81356</v>
      </c>
      <c r="J3613" t="s">
        <v>81357</v>
      </c>
      <c r="K3613" t="s">
        <v>81358</v>
      </c>
      <c r="L3613" t="s">
        <v>81359</v>
      </c>
      <c r="M3613" t="s">
        <v>81360</v>
      </c>
      <c r="N3613" t="s">
        <v>81361</v>
      </c>
      <c r="O3613">
        <f>-570.627524048467 -26.3056078024194 -651.26856026257</f>
        <v>-1248.2016921134564</v>
      </c>
      <c r="P3613">
        <f>-544.459365994516 -51.9139788778889 -353.511263836087</f>
        <v>-949.8846087084919</v>
      </c>
      <c r="Q3613" t="s">
        <v>81362</v>
      </c>
      <c r="R3613" t="s">
        <v>81363</v>
      </c>
      <c r="S3613" t="s">
        <v>81364</v>
      </c>
      <c r="T3613" t="s">
        <v>81365</v>
      </c>
      <c r="U3613" t="s">
        <v>81366</v>
      </c>
      <c r="V3613" t="s">
        <v>81367</v>
      </c>
      <c r="W3613" t="s">
        <v>81368</v>
      </c>
      <c r="X3613" t="s">
        <v>81369</v>
      </c>
      <c r="Y3613" t="s">
        <v>81370</v>
      </c>
    </row>
    <row r="3614" spans="1:25" x14ac:dyDescent="0.3">
      <c r="A3614">
        <v>180650</v>
      </c>
      <c r="B3614" t="s">
        <v>81371</v>
      </c>
      <c r="C3614" t="s">
        <v>81372</v>
      </c>
      <c r="D3614" t="s">
        <v>81373</v>
      </c>
      <c r="E3614" t="s">
        <v>81374</v>
      </c>
      <c r="F3614" t="s">
        <v>81375</v>
      </c>
      <c r="G3614" t="s">
        <v>81376</v>
      </c>
      <c r="H3614" t="s">
        <v>81377</v>
      </c>
      <c r="I3614" t="s">
        <v>81378</v>
      </c>
      <c r="J3614" t="s">
        <v>81379</v>
      </c>
      <c r="K3614" t="s">
        <v>81380</v>
      </c>
      <c r="L3614" t="s">
        <v>81381</v>
      </c>
      <c r="M3614" t="s">
        <v>81382</v>
      </c>
      <c r="N3614" t="s">
        <v>81383</v>
      </c>
      <c r="O3614">
        <f>-568.202681604304 -25.011116721455 -651.434741564946</f>
        <v>-1244.6485398907048</v>
      </c>
      <c r="P3614">
        <f>-542.997418984221 -50.7004768813604 -353.60125791841</f>
        <v>-947.29915378399141</v>
      </c>
      <c r="Q3614" t="s">
        <v>81384</v>
      </c>
      <c r="R3614" t="s">
        <v>81385</v>
      </c>
      <c r="S3614" t="s">
        <v>81386</v>
      </c>
      <c r="T3614" t="s">
        <v>81387</v>
      </c>
      <c r="U3614" t="s">
        <v>81388</v>
      </c>
      <c r="V3614" t="s">
        <v>81389</v>
      </c>
      <c r="W3614" t="s">
        <v>81390</v>
      </c>
      <c r="X3614" t="s">
        <v>81391</v>
      </c>
      <c r="Y3614" t="s">
        <v>81392</v>
      </c>
    </row>
    <row r="3615" spans="1:25" x14ac:dyDescent="0.3">
      <c r="A3615">
        <v>180700</v>
      </c>
      <c r="B3615" t="s">
        <v>81393</v>
      </c>
      <c r="C3615" t="s">
        <v>81394</v>
      </c>
      <c r="D3615" t="s">
        <v>81395</v>
      </c>
      <c r="E3615" t="s">
        <v>81396</v>
      </c>
      <c r="F3615" t="s">
        <v>81397</v>
      </c>
      <c r="G3615" t="s">
        <v>81398</v>
      </c>
      <c r="H3615" t="s">
        <v>81399</v>
      </c>
      <c r="I3615" t="s">
        <v>81400</v>
      </c>
      <c r="J3615" t="s">
        <v>81401</v>
      </c>
      <c r="K3615" t="s">
        <v>81402</v>
      </c>
      <c r="L3615" t="s">
        <v>81403</v>
      </c>
      <c r="M3615" t="s">
        <v>81404</v>
      </c>
      <c r="N3615" t="s">
        <v>81405</v>
      </c>
      <c r="O3615">
        <f>-567.112623109187 -24.6931016794774 -651.611694743119</f>
        <v>-1243.4174195317833</v>
      </c>
      <c r="P3615">
        <f>-542.103152209935 -50.5066738374978 -353.772491518948</f>
        <v>-946.38231756638083</v>
      </c>
      <c r="Q3615" t="s">
        <v>81406</v>
      </c>
      <c r="R3615" t="s">
        <v>81407</v>
      </c>
      <c r="S3615" t="s">
        <v>81408</v>
      </c>
      <c r="T3615" t="s">
        <v>81409</v>
      </c>
      <c r="U3615" t="s">
        <v>81410</v>
      </c>
      <c r="V3615" t="s">
        <v>81411</v>
      </c>
      <c r="W3615" t="s">
        <v>81412</v>
      </c>
      <c r="X3615" t="s">
        <v>81413</v>
      </c>
      <c r="Y3615" t="s">
        <v>81414</v>
      </c>
    </row>
    <row r="3616" spans="1:25" x14ac:dyDescent="0.3">
      <c r="A3616">
        <v>180750</v>
      </c>
      <c r="B3616" t="s">
        <v>81415</v>
      </c>
      <c r="C3616" t="s">
        <v>81416</v>
      </c>
      <c r="D3616" t="s">
        <v>81417</v>
      </c>
      <c r="E3616" t="s">
        <v>81418</v>
      </c>
      <c r="F3616" t="s">
        <v>81419</v>
      </c>
      <c r="G3616" t="s">
        <v>81420</v>
      </c>
      <c r="H3616" t="s">
        <v>81421</v>
      </c>
      <c r="I3616" t="s">
        <v>81422</v>
      </c>
      <c r="J3616" t="s">
        <v>81423</v>
      </c>
      <c r="K3616" t="s">
        <v>81424</v>
      </c>
      <c r="L3616" t="s">
        <v>81425</v>
      </c>
      <c r="M3616" t="s">
        <v>81426</v>
      </c>
      <c r="N3616" t="s">
        <v>81427</v>
      </c>
      <c r="O3616">
        <f>-566.0655724301 -24.4503032966927 -651.742178967822</f>
        <v>-1242.2580546946147</v>
      </c>
      <c r="P3616">
        <f>-541.20344529228 -50.1858504779775 -353.883848398686</f>
        <v>-945.27314416894342</v>
      </c>
      <c r="Q3616" t="s">
        <v>81428</v>
      </c>
      <c r="R3616" t="s">
        <v>81429</v>
      </c>
      <c r="S3616" t="s">
        <v>81430</v>
      </c>
      <c r="T3616" t="s">
        <v>81431</v>
      </c>
      <c r="U3616" t="s">
        <v>81432</v>
      </c>
      <c r="V3616" t="s">
        <v>81433</v>
      </c>
      <c r="W3616" t="s">
        <v>81434</v>
      </c>
      <c r="X3616" t="s">
        <v>81435</v>
      </c>
      <c r="Y3616" t="s">
        <v>81436</v>
      </c>
    </row>
    <row r="3617" spans="1:25" x14ac:dyDescent="0.3">
      <c r="A3617">
        <v>180800</v>
      </c>
      <c r="B3617" t="s">
        <v>81437</v>
      </c>
      <c r="C3617" t="s">
        <v>81438</v>
      </c>
      <c r="D3617" t="s">
        <v>81439</v>
      </c>
      <c r="E3617" t="s">
        <v>81440</v>
      </c>
      <c r="F3617" t="s">
        <v>81441</v>
      </c>
      <c r="G3617" t="s">
        <v>81442</v>
      </c>
      <c r="H3617" t="s">
        <v>81443</v>
      </c>
      <c r="I3617" t="s">
        <v>81444</v>
      </c>
      <c r="J3617" t="s">
        <v>81445</v>
      </c>
      <c r="K3617" t="s">
        <v>81446</v>
      </c>
      <c r="L3617" t="s">
        <v>81447</v>
      </c>
      <c r="M3617" t="s">
        <v>81448</v>
      </c>
      <c r="N3617" t="s">
        <v>81449</v>
      </c>
      <c r="O3617">
        <f>-565.81530356077 -24.3398767133035 -651.707801804443</f>
        <v>-1241.8629820785163</v>
      </c>
      <c r="P3617">
        <f>-541.012124958186 -49.8664557586333 -353.826610395144</f>
        <v>-944.70519111196313</v>
      </c>
      <c r="Q3617" t="s">
        <v>81450</v>
      </c>
      <c r="R3617" t="s">
        <v>81451</v>
      </c>
      <c r="S3617" t="s">
        <v>81452</v>
      </c>
      <c r="T3617" t="s">
        <v>81453</v>
      </c>
      <c r="U3617" t="s">
        <v>81454</v>
      </c>
      <c r="V3617" t="s">
        <v>81455</v>
      </c>
      <c r="W3617" t="s">
        <v>81456</v>
      </c>
      <c r="X3617" t="s">
        <v>81457</v>
      </c>
      <c r="Y3617" t="s">
        <v>81458</v>
      </c>
    </row>
    <row r="3618" spans="1:25" x14ac:dyDescent="0.3">
      <c r="A3618">
        <v>180850</v>
      </c>
      <c r="B3618" t="s">
        <v>81459</v>
      </c>
      <c r="C3618" t="s">
        <v>81460</v>
      </c>
      <c r="D3618" t="s">
        <v>81461</v>
      </c>
      <c r="E3618" t="s">
        <v>81462</v>
      </c>
      <c r="F3618" t="s">
        <v>81463</v>
      </c>
      <c r="G3618" t="s">
        <v>81464</v>
      </c>
      <c r="H3618" t="s">
        <v>81465</v>
      </c>
      <c r="I3618" t="s">
        <v>81466</v>
      </c>
      <c r="J3618" t="s">
        <v>81467</v>
      </c>
      <c r="K3618" t="s">
        <v>81468</v>
      </c>
      <c r="L3618" t="s">
        <v>81469</v>
      </c>
      <c r="M3618" t="s">
        <v>81470</v>
      </c>
      <c r="N3618" t="s">
        <v>81471</v>
      </c>
      <c r="O3618">
        <f>-565.658500987028 -23.9265874516898 -651.748295134559</f>
        <v>-1241.3333835732769</v>
      </c>
      <c r="P3618">
        <f>-540.476219110587 -49.5209152978875 -353.904721222327</f>
        <v>-943.90185563080149</v>
      </c>
      <c r="Q3618" t="s">
        <v>81472</v>
      </c>
      <c r="R3618" t="s">
        <v>81473</v>
      </c>
      <c r="S3618" t="s">
        <v>81474</v>
      </c>
      <c r="T3618" t="s">
        <v>81475</v>
      </c>
      <c r="U3618" t="s">
        <v>81476</v>
      </c>
      <c r="V3618" t="s">
        <v>81477</v>
      </c>
      <c r="W3618" t="s">
        <v>81478</v>
      </c>
      <c r="X3618" t="s">
        <v>81479</v>
      </c>
      <c r="Y3618" t="s">
        <v>81480</v>
      </c>
    </row>
    <row r="3619" spans="1:25" x14ac:dyDescent="0.3">
      <c r="A3619">
        <v>180900</v>
      </c>
      <c r="B3619" t="s">
        <v>81481</v>
      </c>
      <c r="C3619" t="s">
        <v>81482</v>
      </c>
      <c r="D3619" t="s">
        <v>81483</v>
      </c>
      <c r="E3619" t="s">
        <v>81484</v>
      </c>
      <c r="F3619" t="s">
        <v>81485</v>
      </c>
      <c r="G3619" t="s">
        <v>81486</v>
      </c>
      <c r="H3619" t="s">
        <v>81487</v>
      </c>
      <c r="I3619" t="s">
        <v>81488</v>
      </c>
      <c r="J3619" t="s">
        <v>81489</v>
      </c>
      <c r="K3619" t="s">
        <v>81490</v>
      </c>
      <c r="L3619" t="s">
        <v>81491</v>
      </c>
      <c r="M3619" t="s">
        <v>81492</v>
      </c>
      <c r="N3619" t="s">
        <v>81493</v>
      </c>
      <c r="O3619">
        <f>-565.740622621021 -23.7908113789272 -651.78771598447</f>
        <v>-1241.3191499844181</v>
      </c>
      <c r="P3619">
        <f>-540.332720167173 -49.6056111455978 -353.982320506588</f>
        <v>-943.92065181935868</v>
      </c>
      <c r="Q3619" t="s">
        <v>81494</v>
      </c>
      <c r="R3619" t="s">
        <v>81495</v>
      </c>
      <c r="S3619" t="s">
        <v>81496</v>
      </c>
      <c r="T3619" t="s">
        <v>81497</v>
      </c>
      <c r="U3619" t="s">
        <v>81498</v>
      </c>
      <c r="V3619" t="s">
        <v>81499</v>
      </c>
      <c r="W3619" t="s">
        <v>81500</v>
      </c>
      <c r="X3619" t="s">
        <v>81501</v>
      </c>
      <c r="Y3619" t="s">
        <v>81502</v>
      </c>
    </row>
    <row r="3620" spans="1:25" x14ac:dyDescent="0.3">
      <c r="A3620">
        <v>180950</v>
      </c>
      <c r="B3620" t="s">
        <v>81503</v>
      </c>
      <c r="C3620" t="s">
        <v>81504</v>
      </c>
      <c r="D3620" t="s">
        <v>81505</v>
      </c>
      <c r="E3620" t="s">
        <v>81506</v>
      </c>
      <c r="F3620" t="s">
        <v>81507</v>
      </c>
      <c r="G3620" t="s">
        <v>81508</v>
      </c>
      <c r="H3620" t="s">
        <v>81509</v>
      </c>
      <c r="I3620" t="s">
        <v>81510</v>
      </c>
      <c r="J3620" t="s">
        <v>81511</v>
      </c>
      <c r="K3620" t="s">
        <v>81512</v>
      </c>
      <c r="L3620" t="s">
        <v>81513</v>
      </c>
      <c r="M3620" t="s">
        <v>81514</v>
      </c>
      <c r="N3620" t="s">
        <v>81515</v>
      </c>
      <c r="O3620">
        <f>-565.916109430278 -23.6674926406943 -651.800722436</f>
        <v>-1241.3843245069722</v>
      </c>
      <c r="P3620">
        <f>-540.125441713905 -49.8630675964464 -354.061474190949</f>
        <v>-944.0499835013004</v>
      </c>
      <c r="Q3620" t="s">
        <v>81516</v>
      </c>
      <c r="R3620" t="s">
        <v>81517</v>
      </c>
      <c r="S3620" t="s">
        <v>81518</v>
      </c>
      <c r="T3620" t="s">
        <v>81519</v>
      </c>
      <c r="U3620" t="s">
        <v>81520</v>
      </c>
      <c r="V3620" t="s">
        <v>81521</v>
      </c>
      <c r="W3620" t="s">
        <v>81522</v>
      </c>
      <c r="X3620" t="s">
        <v>81523</v>
      </c>
      <c r="Y3620" t="s">
        <v>81524</v>
      </c>
    </row>
    <row r="3621" spans="1:25" x14ac:dyDescent="0.3">
      <c r="A3621">
        <v>181000</v>
      </c>
      <c r="B3621" t="s">
        <v>81525</v>
      </c>
      <c r="C3621" t="s">
        <v>81526</v>
      </c>
      <c r="D3621" t="s">
        <v>81527</v>
      </c>
      <c r="E3621" t="s">
        <v>81528</v>
      </c>
      <c r="F3621" t="s">
        <v>81529</v>
      </c>
      <c r="G3621" t="s">
        <v>81530</v>
      </c>
      <c r="H3621" t="s">
        <v>81531</v>
      </c>
      <c r="I3621" t="s">
        <v>81532</v>
      </c>
      <c r="J3621" t="s">
        <v>81533</v>
      </c>
      <c r="K3621" t="s">
        <v>81534</v>
      </c>
      <c r="L3621" t="s">
        <v>81535</v>
      </c>
      <c r="M3621" t="s">
        <v>81536</v>
      </c>
      <c r="N3621" t="s">
        <v>81537</v>
      </c>
      <c r="O3621">
        <f>-565.969604788174 -23.5977279756535 -651.833911741466</f>
        <v>-1241.4012445052936</v>
      </c>
      <c r="P3621">
        <f>-540.112372776919 -49.8996441660311 -354.109910400775</f>
        <v>-944.12192734372502</v>
      </c>
      <c r="Q3621" t="s">
        <v>81538</v>
      </c>
      <c r="R3621" t="s">
        <v>81539</v>
      </c>
      <c r="S3621" t="s">
        <v>81540</v>
      </c>
      <c r="T3621" t="s">
        <v>81541</v>
      </c>
      <c r="U3621" t="s">
        <v>81542</v>
      </c>
      <c r="V3621" t="s">
        <v>81543</v>
      </c>
      <c r="W3621" t="s">
        <v>81544</v>
      </c>
      <c r="X3621" t="s">
        <v>81545</v>
      </c>
      <c r="Y3621" t="s">
        <v>81546</v>
      </c>
    </row>
    <row r="3622" spans="1:25" x14ac:dyDescent="0.3">
      <c r="A3622">
        <v>181050</v>
      </c>
      <c r="B3622" t="s">
        <v>81547</v>
      </c>
      <c r="C3622" t="s">
        <v>81548</v>
      </c>
      <c r="D3622" t="s">
        <v>81549</v>
      </c>
      <c r="E3622" t="s">
        <v>81550</v>
      </c>
      <c r="F3622" t="s">
        <v>81551</v>
      </c>
      <c r="G3622" t="s">
        <v>81552</v>
      </c>
      <c r="H3622" t="s">
        <v>81553</v>
      </c>
      <c r="I3622" t="s">
        <v>81554</v>
      </c>
      <c r="J3622" t="s">
        <v>81555</v>
      </c>
      <c r="K3622" t="s">
        <v>81556</v>
      </c>
      <c r="L3622" t="s">
        <v>81557</v>
      </c>
      <c r="M3622" t="s">
        <v>81558</v>
      </c>
      <c r="N3622" t="s">
        <v>81559</v>
      </c>
      <c r="O3622">
        <f>-566.047786253898 -23.4362282656575 -651.915639835427</f>
        <v>-1241.3996543549824</v>
      </c>
      <c r="P3622">
        <f>-540.18175445744 -49.9754385699282 -354.213277325225</f>
        <v>-944.3704703525932</v>
      </c>
      <c r="Q3622" t="s">
        <v>81560</v>
      </c>
      <c r="R3622" t="s">
        <v>81561</v>
      </c>
      <c r="S3622" t="s">
        <v>81562</v>
      </c>
      <c r="T3622" t="s">
        <v>81563</v>
      </c>
      <c r="U3622" t="s">
        <v>81564</v>
      </c>
      <c r="V3622" t="s">
        <v>81565</v>
      </c>
      <c r="W3622" t="s">
        <v>81566</v>
      </c>
      <c r="X3622" t="s">
        <v>81567</v>
      </c>
      <c r="Y3622" t="s">
        <v>81568</v>
      </c>
    </row>
    <row r="3623" spans="1:25" x14ac:dyDescent="0.3">
      <c r="A3623">
        <v>181100</v>
      </c>
      <c r="B3623" t="s">
        <v>81569</v>
      </c>
      <c r="C3623" t="s">
        <v>81570</v>
      </c>
      <c r="D3623" t="s">
        <v>81571</v>
      </c>
      <c r="E3623" t="s">
        <v>81572</v>
      </c>
      <c r="F3623" t="s">
        <v>81573</v>
      </c>
      <c r="G3623" t="s">
        <v>81574</v>
      </c>
      <c r="H3623" t="s">
        <v>81575</v>
      </c>
      <c r="I3623" t="s">
        <v>81576</v>
      </c>
      <c r="J3623" t="s">
        <v>81577</v>
      </c>
      <c r="K3623" t="s">
        <v>81578</v>
      </c>
      <c r="L3623" t="s">
        <v>81579</v>
      </c>
      <c r="M3623" t="s">
        <v>81580</v>
      </c>
      <c r="N3623" t="s">
        <v>81581</v>
      </c>
      <c r="O3623">
        <f>-566.033080544329 -23.4264057590017 -651.929100318966</f>
        <v>-1241.3885866222968</v>
      </c>
      <c r="P3623">
        <f>-540.246965824928 -50.0127842132458 -354.224137822111</f>
        <v>-944.48388786028477</v>
      </c>
      <c r="Q3623" t="s">
        <v>81582</v>
      </c>
      <c r="R3623" t="s">
        <v>81583</v>
      </c>
      <c r="S3623" t="s">
        <v>81584</v>
      </c>
      <c r="T3623" t="s">
        <v>81585</v>
      </c>
      <c r="U3623" t="s">
        <v>81586</v>
      </c>
      <c r="V3623" t="s">
        <v>81587</v>
      </c>
      <c r="W3623" t="s">
        <v>81588</v>
      </c>
      <c r="X3623" t="s">
        <v>81589</v>
      </c>
      <c r="Y3623" t="s">
        <v>81590</v>
      </c>
    </row>
    <row r="3624" spans="1:25" x14ac:dyDescent="0.3">
      <c r="A3624">
        <v>181150</v>
      </c>
      <c r="B3624" t="s">
        <v>81591</v>
      </c>
      <c r="C3624" t="s">
        <v>81592</v>
      </c>
      <c r="D3624" t="s">
        <v>81593</v>
      </c>
      <c r="E3624" t="s">
        <v>81594</v>
      </c>
      <c r="F3624" t="s">
        <v>81595</v>
      </c>
      <c r="G3624" t="s">
        <v>81596</v>
      </c>
      <c r="H3624" t="s">
        <v>81597</v>
      </c>
      <c r="I3624" t="s">
        <v>81598</v>
      </c>
      <c r="J3624" t="s">
        <v>81599</v>
      </c>
      <c r="K3624" t="s">
        <v>81600</v>
      </c>
      <c r="L3624" t="s">
        <v>81601</v>
      </c>
      <c r="M3624" t="s">
        <v>81602</v>
      </c>
      <c r="N3624" t="s">
        <v>81603</v>
      </c>
      <c r="O3624">
        <f>-566.187248485944 -23.5807761663759 -651.870827960703</f>
        <v>-1241.6388526130229</v>
      </c>
      <c r="P3624">
        <f>-540.486770081532 -50.1435815963653 -354.156362081093</f>
        <v>-944.78671375899023</v>
      </c>
      <c r="Q3624" t="s">
        <v>81604</v>
      </c>
      <c r="R3624" t="s">
        <v>81605</v>
      </c>
      <c r="S3624" t="s">
        <v>81606</v>
      </c>
      <c r="T3624" t="s">
        <v>81607</v>
      </c>
      <c r="U3624" t="s">
        <v>81608</v>
      </c>
      <c r="V3624" t="s">
        <v>81609</v>
      </c>
      <c r="W3624" t="s">
        <v>81610</v>
      </c>
      <c r="X3624" t="s">
        <v>81611</v>
      </c>
      <c r="Y3624" t="s">
        <v>81612</v>
      </c>
    </row>
    <row r="3625" spans="1:25" x14ac:dyDescent="0.3">
      <c r="A3625">
        <v>181200</v>
      </c>
      <c r="B3625" t="s">
        <v>81613</v>
      </c>
      <c r="C3625" t="s">
        <v>81614</v>
      </c>
      <c r="D3625" t="s">
        <v>81615</v>
      </c>
      <c r="E3625" t="s">
        <v>81616</v>
      </c>
      <c r="F3625" t="s">
        <v>81617</v>
      </c>
      <c r="G3625" t="s">
        <v>81618</v>
      </c>
      <c r="H3625" t="s">
        <v>81619</v>
      </c>
      <c r="I3625" t="s">
        <v>81620</v>
      </c>
      <c r="J3625" t="s">
        <v>81621</v>
      </c>
      <c r="K3625" t="s">
        <v>81622</v>
      </c>
      <c r="L3625" t="s">
        <v>81623</v>
      </c>
      <c r="M3625" t="s">
        <v>81624</v>
      </c>
      <c r="N3625" t="s">
        <v>81625</v>
      </c>
      <c r="O3625">
        <f>-566.24245870677 -23.6909458899877 -651.835297459406</f>
        <v>-1241.7687020561636</v>
      </c>
      <c r="P3625">
        <f>-540.518122890972 -50.2007434258148 -354.118194191382</f>
        <v>-944.83706050816886</v>
      </c>
      <c r="Q3625" t="s">
        <v>81626</v>
      </c>
      <c r="R3625" t="s">
        <v>81627</v>
      </c>
      <c r="S3625" t="s">
        <v>81628</v>
      </c>
      <c r="T3625" t="s">
        <v>81629</v>
      </c>
      <c r="U3625" t="s">
        <v>81630</v>
      </c>
      <c r="V3625" t="s">
        <v>81631</v>
      </c>
      <c r="W3625" t="s">
        <v>81632</v>
      </c>
      <c r="X3625" t="s">
        <v>81633</v>
      </c>
      <c r="Y3625" t="s">
        <v>81634</v>
      </c>
    </row>
    <row r="3626" spans="1:25" x14ac:dyDescent="0.3">
      <c r="A3626">
        <v>181250</v>
      </c>
      <c r="B3626" t="s">
        <v>81635</v>
      </c>
      <c r="C3626" t="s">
        <v>81636</v>
      </c>
      <c r="D3626" t="s">
        <v>81637</v>
      </c>
      <c r="E3626" t="s">
        <v>81638</v>
      </c>
      <c r="F3626" t="s">
        <v>81639</v>
      </c>
      <c r="G3626" t="s">
        <v>81640</v>
      </c>
      <c r="H3626" t="s">
        <v>81641</v>
      </c>
      <c r="I3626" t="s">
        <v>81642</v>
      </c>
      <c r="J3626" t="s">
        <v>81643</v>
      </c>
      <c r="K3626" t="s">
        <v>81644</v>
      </c>
      <c r="L3626" t="s">
        <v>81645</v>
      </c>
      <c r="M3626" t="s">
        <v>81646</v>
      </c>
      <c r="N3626" t="s">
        <v>81647</v>
      </c>
      <c r="O3626">
        <f>-566.416780757305 -23.8668221947646 -651.799499005035</f>
        <v>-1242.0831019571046</v>
      </c>
      <c r="P3626">
        <f>-540.565402441425 -50.2301446527349 -354.080391841768</f>
        <v>-944.87593893592793</v>
      </c>
      <c r="Q3626" t="s">
        <v>81648</v>
      </c>
      <c r="R3626" t="s">
        <v>81649</v>
      </c>
      <c r="S3626" t="s">
        <v>81650</v>
      </c>
      <c r="T3626" t="s">
        <v>81651</v>
      </c>
      <c r="U3626" t="s">
        <v>81652</v>
      </c>
      <c r="V3626" t="s">
        <v>81653</v>
      </c>
      <c r="W3626" t="s">
        <v>81654</v>
      </c>
      <c r="X3626" t="s">
        <v>81655</v>
      </c>
      <c r="Y3626" t="s">
        <v>81656</v>
      </c>
    </row>
    <row r="3627" spans="1:25" x14ac:dyDescent="0.3">
      <c r="A3627">
        <v>181300</v>
      </c>
      <c r="B3627" t="s">
        <v>81657</v>
      </c>
      <c r="C3627" t="s">
        <v>81658</v>
      </c>
      <c r="D3627" t="s">
        <v>81659</v>
      </c>
      <c r="E3627" t="s">
        <v>81660</v>
      </c>
      <c r="F3627" t="s">
        <v>81661</v>
      </c>
      <c r="G3627" t="s">
        <v>81662</v>
      </c>
      <c r="H3627" t="s">
        <v>81663</v>
      </c>
      <c r="I3627" t="s">
        <v>81664</v>
      </c>
      <c r="J3627" t="s">
        <v>81665</v>
      </c>
      <c r="K3627" t="s">
        <v>81666</v>
      </c>
      <c r="L3627" t="s">
        <v>81667</v>
      </c>
      <c r="M3627" t="s">
        <v>81668</v>
      </c>
      <c r="N3627" t="s">
        <v>81669</v>
      </c>
      <c r="O3627">
        <f>-566.500778361629 -23.9472411212637 -651.774929550459</f>
        <v>-1242.2229490333516</v>
      </c>
      <c r="P3627">
        <f>-540.533589097795 -50.3323876709733 -354.067766834463</f>
        <v>-944.93374360323128</v>
      </c>
      <c r="Q3627" t="s">
        <v>81670</v>
      </c>
      <c r="R3627" t="s">
        <v>81671</v>
      </c>
      <c r="S3627" t="s">
        <v>81672</v>
      </c>
      <c r="T3627" t="s">
        <v>81673</v>
      </c>
      <c r="U3627" t="s">
        <v>81674</v>
      </c>
      <c r="V3627" t="s">
        <v>81675</v>
      </c>
      <c r="W3627" t="s">
        <v>81676</v>
      </c>
      <c r="X3627" t="s">
        <v>81677</v>
      </c>
      <c r="Y3627" t="s">
        <v>81678</v>
      </c>
    </row>
    <row r="3628" spans="1:25" x14ac:dyDescent="0.3">
      <c r="A3628">
        <v>181350</v>
      </c>
      <c r="B3628" t="s">
        <v>81679</v>
      </c>
      <c r="C3628" t="s">
        <v>81680</v>
      </c>
      <c r="D3628" t="s">
        <v>81681</v>
      </c>
      <c r="E3628" t="s">
        <v>81682</v>
      </c>
      <c r="F3628" t="s">
        <v>81683</v>
      </c>
      <c r="G3628" t="s">
        <v>81684</v>
      </c>
      <c r="H3628" t="s">
        <v>81685</v>
      </c>
      <c r="I3628" t="s">
        <v>81686</v>
      </c>
      <c r="J3628" t="s">
        <v>81687</v>
      </c>
      <c r="K3628" t="s">
        <v>81688</v>
      </c>
      <c r="L3628" t="s">
        <v>81689</v>
      </c>
      <c r="M3628" t="s">
        <v>81690</v>
      </c>
      <c r="N3628" t="s">
        <v>81691</v>
      </c>
      <c r="O3628">
        <f>-566.510025349682 -24.10984195334 -651.758174514344</f>
        <v>-1242.378041817366</v>
      </c>
      <c r="P3628">
        <f>-540.276419124938 -50.4908637782537 -354.074106050706</f>
        <v>-944.84138895389765</v>
      </c>
      <c r="Q3628" t="s">
        <v>81692</v>
      </c>
      <c r="R3628" t="s">
        <v>81693</v>
      </c>
      <c r="S3628" t="s">
        <v>81694</v>
      </c>
      <c r="T3628" t="s">
        <v>81695</v>
      </c>
      <c r="U3628" t="s">
        <v>81696</v>
      </c>
      <c r="V3628" t="s">
        <v>81697</v>
      </c>
      <c r="W3628" t="s">
        <v>81698</v>
      </c>
      <c r="X3628" t="s">
        <v>81699</v>
      </c>
      <c r="Y3628" t="s">
        <v>81700</v>
      </c>
    </row>
    <row r="3629" spans="1:25" x14ac:dyDescent="0.3">
      <c r="A3629">
        <v>181400</v>
      </c>
      <c r="B3629" t="s">
        <v>81701</v>
      </c>
      <c r="C3629" t="s">
        <v>81702</v>
      </c>
      <c r="D3629" t="s">
        <v>81703</v>
      </c>
      <c r="E3629" t="s">
        <v>81704</v>
      </c>
      <c r="F3629" t="s">
        <v>81705</v>
      </c>
      <c r="G3629" t="s">
        <v>81706</v>
      </c>
      <c r="H3629" t="s">
        <v>81707</v>
      </c>
      <c r="I3629" t="s">
        <v>81708</v>
      </c>
      <c r="J3629" t="s">
        <v>81709</v>
      </c>
      <c r="K3629" t="s">
        <v>81710</v>
      </c>
      <c r="L3629" t="s">
        <v>81711</v>
      </c>
      <c r="M3629" t="s">
        <v>81712</v>
      </c>
      <c r="N3629" t="s">
        <v>81713</v>
      </c>
      <c r="O3629">
        <f>-566.48981149879 -24.0443068600596 -651.769888641916</f>
        <v>-1242.3040070007655</v>
      </c>
      <c r="P3629">
        <f>-540.0461919816 -50.5132227258243 -354.112272397336</f>
        <v>-944.67168710476039</v>
      </c>
      <c r="Q3629" t="s">
        <v>81714</v>
      </c>
      <c r="R3629" t="s">
        <v>81715</v>
      </c>
      <c r="S3629" t="s">
        <v>81716</v>
      </c>
      <c r="T3629" t="s">
        <v>81717</v>
      </c>
      <c r="U3629" t="s">
        <v>81718</v>
      </c>
      <c r="V3629" t="s">
        <v>81719</v>
      </c>
      <c r="W3629" t="s">
        <v>81720</v>
      </c>
      <c r="X3629" t="s">
        <v>81721</v>
      </c>
      <c r="Y3629" t="s">
        <v>81722</v>
      </c>
    </row>
    <row r="3630" spans="1:25" x14ac:dyDescent="0.3">
      <c r="A3630">
        <v>181450</v>
      </c>
      <c r="B3630" t="s">
        <v>81723</v>
      </c>
      <c r="C3630" t="s">
        <v>81724</v>
      </c>
      <c r="D3630" t="s">
        <v>81725</v>
      </c>
      <c r="E3630" t="s">
        <v>81726</v>
      </c>
      <c r="F3630" t="s">
        <v>81727</v>
      </c>
      <c r="G3630" t="s">
        <v>81728</v>
      </c>
      <c r="H3630" t="s">
        <v>81729</v>
      </c>
      <c r="I3630" t="s">
        <v>81730</v>
      </c>
      <c r="J3630" t="s">
        <v>81731</v>
      </c>
      <c r="K3630" t="s">
        <v>81732</v>
      </c>
      <c r="L3630" t="s">
        <v>81733</v>
      </c>
      <c r="M3630" t="s">
        <v>81734</v>
      </c>
      <c r="N3630" t="s">
        <v>81735</v>
      </c>
      <c r="O3630">
        <f>-566.433213963517 -24.1619214973798 -651.806138139483</f>
        <v>-1242.4012736003797</v>
      </c>
      <c r="P3630">
        <f>-539.810469563638 -50.6155249513101 -354.162974366204</f>
        <v>-944.58896888115214</v>
      </c>
      <c r="Q3630" t="s">
        <v>81736</v>
      </c>
      <c r="R3630" t="s">
        <v>81737</v>
      </c>
      <c r="S3630" t="s">
        <v>81738</v>
      </c>
      <c r="T3630" t="s">
        <v>81739</v>
      </c>
      <c r="U3630" t="s">
        <v>81740</v>
      </c>
      <c r="V3630" t="s">
        <v>81741</v>
      </c>
      <c r="W3630" t="s">
        <v>81742</v>
      </c>
      <c r="X3630" t="s">
        <v>81743</v>
      </c>
      <c r="Y3630" t="s">
        <v>81744</v>
      </c>
    </row>
    <row r="3631" spans="1:25" x14ac:dyDescent="0.3">
      <c r="A3631">
        <v>181500</v>
      </c>
      <c r="B3631" t="s">
        <v>81745</v>
      </c>
      <c r="C3631" t="s">
        <v>81746</v>
      </c>
      <c r="D3631" t="s">
        <v>81747</v>
      </c>
      <c r="E3631" t="s">
        <v>81748</v>
      </c>
      <c r="F3631" t="s">
        <v>81749</v>
      </c>
      <c r="G3631" t="s">
        <v>81750</v>
      </c>
      <c r="H3631" t="s">
        <v>81751</v>
      </c>
      <c r="I3631" t="s">
        <v>81752</v>
      </c>
      <c r="J3631" t="s">
        <v>81753</v>
      </c>
      <c r="K3631" t="s">
        <v>81754</v>
      </c>
      <c r="L3631" t="s">
        <v>81755</v>
      </c>
      <c r="M3631" t="s">
        <v>81756</v>
      </c>
      <c r="N3631" t="s">
        <v>81757</v>
      </c>
      <c r="O3631">
        <f>-566.48028522041 -24.2454410629343 -651.811251499597</f>
        <v>-1242.5369777829414</v>
      </c>
      <c r="P3631">
        <f>-539.724106711376 -50.879585574871 -354.196200143306</f>
        <v>-944.79989242955298</v>
      </c>
      <c r="Q3631" t="s">
        <v>81758</v>
      </c>
      <c r="R3631" t="s">
        <v>81759</v>
      </c>
      <c r="S3631" t="s">
        <v>81760</v>
      </c>
      <c r="T3631" t="s">
        <v>81761</v>
      </c>
      <c r="U3631" t="s">
        <v>81762</v>
      </c>
      <c r="V3631" t="s">
        <v>81763</v>
      </c>
      <c r="W3631" t="s">
        <v>81764</v>
      </c>
      <c r="X3631" t="s">
        <v>81765</v>
      </c>
      <c r="Y3631" t="s">
        <v>81766</v>
      </c>
    </row>
    <row r="3632" spans="1:25" x14ac:dyDescent="0.3">
      <c r="A3632">
        <v>181550</v>
      </c>
      <c r="B3632" t="s">
        <v>81767</v>
      </c>
      <c r="C3632" t="s">
        <v>81768</v>
      </c>
      <c r="D3632" t="s">
        <v>81769</v>
      </c>
      <c r="E3632" t="s">
        <v>81770</v>
      </c>
      <c r="F3632" t="s">
        <v>81771</v>
      </c>
      <c r="G3632" t="s">
        <v>81772</v>
      </c>
      <c r="H3632" t="s">
        <v>81773</v>
      </c>
      <c r="I3632" t="s">
        <v>81774</v>
      </c>
      <c r="J3632" t="s">
        <v>81775</v>
      </c>
      <c r="K3632" t="s">
        <v>81776</v>
      </c>
      <c r="L3632" t="s">
        <v>81777</v>
      </c>
      <c r="M3632" t="s">
        <v>81778</v>
      </c>
      <c r="N3632" t="s">
        <v>81779</v>
      </c>
      <c r="O3632">
        <f>-566.678854851973 -24.2828764467331 -651.871209647384</f>
        <v>-1242.8329409460903</v>
      </c>
      <c r="P3632">
        <f>-539.726146048797 -51.2430500911685 -354.303205832515</f>
        <v>-945.27240197248045</v>
      </c>
      <c r="Q3632" t="s">
        <v>81780</v>
      </c>
      <c r="R3632" t="s">
        <v>81781</v>
      </c>
      <c r="S3632" t="s">
        <v>81782</v>
      </c>
      <c r="T3632" t="s">
        <v>81783</v>
      </c>
      <c r="U3632" t="s">
        <v>81784</v>
      </c>
      <c r="V3632" t="s">
        <v>81785</v>
      </c>
      <c r="W3632" t="s">
        <v>81786</v>
      </c>
      <c r="X3632" t="s">
        <v>81787</v>
      </c>
      <c r="Y3632" t="s">
        <v>81788</v>
      </c>
    </row>
    <row r="3633" spans="1:25" x14ac:dyDescent="0.3">
      <c r="A3633">
        <v>181600</v>
      </c>
      <c r="B3633" t="s">
        <v>81789</v>
      </c>
      <c r="C3633" t="s">
        <v>81790</v>
      </c>
      <c r="D3633" t="s">
        <v>81791</v>
      </c>
      <c r="E3633" t="s">
        <v>81792</v>
      </c>
      <c r="F3633" t="s">
        <v>81793</v>
      </c>
      <c r="G3633" t="s">
        <v>81794</v>
      </c>
      <c r="H3633" t="s">
        <v>81795</v>
      </c>
      <c r="I3633" t="s">
        <v>81796</v>
      </c>
      <c r="J3633" t="s">
        <v>81797</v>
      </c>
      <c r="K3633" t="s">
        <v>81798</v>
      </c>
      <c r="L3633" t="s">
        <v>81799</v>
      </c>
      <c r="M3633" t="s">
        <v>81800</v>
      </c>
      <c r="N3633" t="s">
        <v>81801</v>
      </c>
      <c r="O3633">
        <f>-566.756054906101 -24.1972216472295 -651.918620304342</f>
        <v>-1242.8718968576725</v>
      </c>
      <c r="P3633">
        <f>-539.691192959481 -51.215408538633 -354.366192550868</f>
        <v>-945.27279404898195</v>
      </c>
      <c r="Q3633" t="s">
        <v>81802</v>
      </c>
      <c r="R3633" t="s">
        <v>81803</v>
      </c>
      <c r="S3633" t="s">
        <v>81804</v>
      </c>
      <c r="T3633" t="s">
        <v>81805</v>
      </c>
      <c r="U3633" t="s">
        <v>81806</v>
      </c>
      <c r="V3633" t="s">
        <v>81807</v>
      </c>
      <c r="W3633" t="s">
        <v>81808</v>
      </c>
      <c r="X3633" t="s">
        <v>81809</v>
      </c>
      <c r="Y3633" t="s">
        <v>81810</v>
      </c>
    </row>
    <row r="3634" spans="1:25" x14ac:dyDescent="0.3">
      <c r="A3634">
        <v>181650</v>
      </c>
      <c r="B3634" t="s">
        <v>81811</v>
      </c>
      <c r="C3634" t="s">
        <v>81812</v>
      </c>
      <c r="D3634" t="s">
        <v>81813</v>
      </c>
      <c r="E3634" t="s">
        <v>81814</v>
      </c>
      <c r="F3634" t="s">
        <v>81815</v>
      </c>
      <c r="G3634" t="s">
        <v>81816</v>
      </c>
      <c r="H3634" t="s">
        <v>81817</v>
      </c>
      <c r="I3634" t="s">
        <v>81818</v>
      </c>
      <c r="J3634" t="s">
        <v>81819</v>
      </c>
      <c r="K3634" t="s">
        <v>81820</v>
      </c>
      <c r="L3634" t="s">
        <v>81821</v>
      </c>
      <c r="M3634" t="s">
        <v>81822</v>
      </c>
      <c r="N3634" t="s">
        <v>81823</v>
      </c>
      <c r="O3634">
        <f>-566.999222535733 -24.1470643927587 -651.973782446193</f>
        <v>-1243.1200693746846</v>
      </c>
      <c r="P3634">
        <f>-539.73109353941 -51.2389585677224 -354.446573518647</f>
        <v>-945.41662562577949</v>
      </c>
      <c r="Q3634" t="s">
        <v>81824</v>
      </c>
      <c r="R3634" t="s">
        <v>81825</v>
      </c>
      <c r="S3634" t="s">
        <v>81826</v>
      </c>
      <c r="T3634" t="s">
        <v>81827</v>
      </c>
      <c r="U3634" t="s">
        <v>81828</v>
      </c>
      <c r="V3634" t="s">
        <v>81829</v>
      </c>
      <c r="W3634" t="s">
        <v>81830</v>
      </c>
      <c r="X3634" t="s">
        <v>81831</v>
      </c>
      <c r="Y3634" t="s">
        <v>81832</v>
      </c>
    </row>
    <row r="3635" spans="1:25" x14ac:dyDescent="0.3">
      <c r="A3635">
        <v>181700</v>
      </c>
      <c r="B3635" t="s">
        <v>81833</v>
      </c>
      <c r="C3635" t="s">
        <v>81834</v>
      </c>
      <c r="D3635" t="s">
        <v>81835</v>
      </c>
      <c r="E3635" t="s">
        <v>81836</v>
      </c>
      <c r="F3635" t="s">
        <v>81837</v>
      </c>
      <c r="G3635" t="s">
        <v>81838</v>
      </c>
      <c r="H3635" t="s">
        <v>81839</v>
      </c>
      <c r="I3635" t="s">
        <v>81840</v>
      </c>
      <c r="J3635" t="s">
        <v>81841</v>
      </c>
      <c r="K3635" t="s">
        <v>81842</v>
      </c>
      <c r="L3635" t="s">
        <v>81843</v>
      </c>
      <c r="M3635" t="s">
        <v>81844</v>
      </c>
      <c r="N3635" t="s">
        <v>81845</v>
      </c>
      <c r="O3635">
        <f>-567.132366129307 -24.1490930243142 -651.994494236728</f>
        <v>-1243.2759533903491</v>
      </c>
      <c r="P3635">
        <f>-539.762677482634 -51.2244070498959 -354.475148610207</f>
        <v>-945.46223314273698</v>
      </c>
      <c r="Q3635" t="s">
        <v>81846</v>
      </c>
      <c r="R3635" t="s">
        <v>81847</v>
      </c>
      <c r="S3635" t="s">
        <v>81848</v>
      </c>
      <c r="T3635" t="s">
        <v>81849</v>
      </c>
      <c r="U3635" t="s">
        <v>81850</v>
      </c>
      <c r="V3635" t="s">
        <v>81851</v>
      </c>
      <c r="W3635" t="s">
        <v>81852</v>
      </c>
      <c r="X3635" t="s">
        <v>81853</v>
      </c>
      <c r="Y3635" t="s">
        <v>81854</v>
      </c>
    </row>
    <row r="3636" spans="1:25" x14ac:dyDescent="0.3">
      <c r="A3636">
        <v>181750</v>
      </c>
      <c r="B3636" t="s">
        <v>81855</v>
      </c>
      <c r="C3636" t="s">
        <v>81856</v>
      </c>
      <c r="D3636" t="s">
        <v>81857</v>
      </c>
      <c r="E3636" t="s">
        <v>81858</v>
      </c>
      <c r="F3636" t="s">
        <v>81859</v>
      </c>
      <c r="G3636" t="s">
        <v>81860</v>
      </c>
      <c r="H3636" t="s">
        <v>81861</v>
      </c>
      <c r="I3636" t="s">
        <v>81862</v>
      </c>
      <c r="J3636" t="s">
        <v>81863</v>
      </c>
      <c r="K3636" t="s">
        <v>81864</v>
      </c>
      <c r="L3636" t="s">
        <v>81865</v>
      </c>
      <c r="M3636" t="s">
        <v>81866</v>
      </c>
      <c r="N3636" t="s">
        <v>81867</v>
      </c>
      <c r="O3636">
        <f>-567.350748204742 -24.1640802457571 -652.027672605166</f>
        <v>-1243.5425010556651</v>
      </c>
      <c r="P3636">
        <f>-539.85795418992 -51.3143024639037 -354.526439099339</f>
        <v>-945.69869575316261</v>
      </c>
      <c r="Q3636" t="s">
        <v>81868</v>
      </c>
      <c r="R3636" t="s">
        <v>81869</v>
      </c>
      <c r="S3636" t="s">
        <v>81870</v>
      </c>
      <c r="T3636" t="s">
        <v>81871</v>
      </c>
      <c r="U3636" t="s">
        <v>81872</v>
      </c>
      <c r="V3636" t="s">
        <v>81873</v>
      </c>
      <c r="W3636" t="s">
        <v>81874</v>
      </c>
      <c r="X3636" t="s">
        <v>81875</v>
      </c>
      <c r="Y3636" t="s">
        <v>81876</v>
      </c>
    </row>
    <row r="3637" spans="1:25" x14ac:dyDescent="0.3">
      <c r="A3637">
        <v>181800</v>
      </c>
      <c r="B3637" t="s">
        <v>81877</v>
      </c>
      <c r="C3637" t="s">
        <v>81878</v>
      </c>
      <c r="D3637" t="s">
        <v>81879</v>
      </c>
      <c r="E3637" t="s">
        <v>81880</v>
      </c>
      <c r="F3637" t="s">
        <v>81881</v>
      </c>
      <c r="G3637" t="s">
        <v>81882</v>
      </c>
      <c r="H3637" t="s">
        <v>81883</v>
      </c>
      <c r="I3637" t="s">
        <v>81884</v>
      </c>
      <c r="J3637" t="s">
        <v>81885</v>
      </c>
      <c r="K3637" t="s">
        <v>81886</v>
      </c>
      <c r="L3637" t="s">
        <v>81887</v>
      </c>
      <c r="M3637" t="s">
        <v>81888</v>
      </c>
      <c r="N3637" t="s">
        <v>81889</v>
      </c>
      <c r="O3637">
        <f>-567.423231136601 -24.1465518886637 -652.043039683496</f>
        <v>-1243.6128227087606</v>
      </c>
      <c r="P3637">
        <f>-539.938132790161 -51.3631870369165 -354.547124674102</f>
        <v>-945.84844450117953</v>
      </c>
      <c r="Q3637" t="s">
        <v>81890</v>
      </c>
      <c r="R3637" t="s">
        <v>81891</v>
      </c>
      <c r="S3637" t="s">
        <v>81892</v>
      </c>
      <c r="T3637" t="s">
        <v>81893</v>
      </c>
      <c r="U3637" t="s">
        <v>81894</v>
      </c>
      <c r="V3637" t="s">
        <v>81895</v>
      </c>
      <c r="W3637" t="s">
        <v>81896</v>
      </c>
      <c r="X3637" t="s">
        <v>81897</v>
      </c>
      <c r="Y3637" t="s">
        <v>81898</v>
      </c>
    </row>
    <row r="3638" spans="1:25" x14ac:dyDescent="0.3">
      <c r="A3638">
        <v>181850</v>
      </c>
      <c r="B3638" t="s">
        <v>81899</v>
      </c>
      <c r="C3638" t="s">
        <v>81900</v>
      </c>
      <c r="D3638" t="s">
        <v>81901</v>
      </c>
      <c r="E3638" t="s">
        <v>81902</v>
      </c>
      <c r="F3638" t="s">
        <v>81903</v>
      </c>
      <c r="G3638" t="s">
        <v>81904</v>
      </c>
      <c r="H3638" t="s">
        <v>81905</v>
      </c>
      <c r="I3638" t="s">
        <v>81906</v>
      </c>
      <c r="J3638" t="s">
        <v>81907</v>
      </c>
      <c r="K3638" t="s">
        <v>81908</v>
      </c>
      <c r="L3638" t="s">
        <v>81909</v>
      </c>
      <c r="M3638" t="s">
        <v>81910</v>
      </c>
      <c r="N3638" t="s">
        <v>81911</v>
      </c>
      <c r="O3638">
        <f>-567.216924745735 -24.1174274946857 -652.035442523674</f>
        <v>-1243.3697947640946</v>
      </c>
      <c r="P3638">
        <f>-539.71006634915 -51.2618356713997 -354.53484239579</f>
        <v>-945.50674441633964</v>
      </c>
      <c r="Q3638" t="s">
        <v>81912</v>
      </c>
      <c r="R3638" t="s">
        <v>81913</v>
      </c>
      <c r="S3638" t="s">
        <v>81914</v>
      </c>
      <c r="T3638" t="s">
        <v>81915</v>
      </c>
      <c r="U3638" t="s">
        <v>81916</v>
      </c>
      <c r="V3638" t="s">
        <v>81917</v>
      </c>
      <c r="W3638" t="s">
        <v>81918</v>
      </c>
      <c r="X3638" t="s">
        <v>81919</v>
      </c>
      <c r="Y3638" t="s">
        <v>81920</v>
      </c>
    </row>
    <row r="3639" spans="1:25" x14ac:dyDescent="0.3">
      <c r="A3639">
        <v>181900</v>
      </c>
      <c r="B3639" t="s">
        <v>81921</v>
      </c>
      <c r="C3639" t="s">
        <v>81922</v>
      </c>
      <c r="D3639" t="s">
        <v>81923</v>
      </c>
      <c r="E3639" t="s">
        <v>81924</v>
      </c>
      <c r="F3639" t="s">
        <v>81925</v>
      </c>
      <c r="G3639" t="s">
        <v>81926</v>
      </c>
      <c r="H3639" t="s">
        <v>81927</v>
      </c>
      <c r="I3639" t="s">
        <v>81928</v>
      </c>
      <c r="J3639" t="s">
        <v>81929</v>
      </c>
      <c r="K3639" t="s">
        <v>81930</v>
      </c>
      <c r="L3639" t="s">
        <v>81931</v>
      </c>
      <c r="M3639" t="s">
        <v>81932</v>
      </c>
      <c r="N3639" t="s">
        <v>81933</v>
      </c>
      <c r="O3639">
        <f>-567.075149736413 -24.0424595361237 -652.036850656238</f>
        <v>-1243.1544599287747</v>
      </c>
      <c r="P3639">
        <f>-539.555516635404 -51.1320612086756 -354.532414522618</f>
        <v>-945.21999236669762</v>
      </c>
      <c r="Q3639" t="s">
        <v>81934</v>
      </c>
      <c r="R3639" t="s">
        <v>81935</v>
      </c>
      <c r="S3639" t="s">
        <v>81936</v>
      </c>
      <c r="T3639" t="s">
        <v>81937</v>
      </c>
      <c r="U3639" t="s">
        <v>81938</v>
      </c>
      <c r="V3639" t="s">
        <v>81939</v>
      </c>
      <c r="W3639" t="s">
        <v>81940</v>
      </c>
      <c r="X3639" t="s">
        <v>81941</v>
      </c>
      <c r="Y3639" t="s">
        <v>81942</v>
      </c>
    </row>
    <row r="3640" spans="1:25" x14ac:dyDescent="0.3">
      <c r="A3640">
        <v>181950</v>
      </c>
      <c r="B3640" t="s">
        <v>81943</v>
      </c>
      <c r="C3640" t="s">
        <v>81944</v>
      </c>
      <c r="D3640" t="s">
        <v>81945</v>
      </c>
      <c r="E3640" t="s">
        <v>81946</v>
      </c>
      <c r="F3640" t="s">
        <v>81947</v>
      </c>
      <c r="G3640" t="s">
        <v>81948</v>
      </c>
      <c r="H3640" t="s">
        <v>81949</v>
      </c>
      <c r="I3640" t="s">
        <v>81950</v>
      </c>
      <c r="J3640" t="s">
        <v>81951</v>
      </c>
      <c r="K3640" t="s">
        <v>81952</v>
      </c>
      <c r="L3640" t="s">
        <v>81953</v>
      </c>
      <c r="M3640" t="s">
        <v>81954</v>
      </c>
      <c r="N3640" t="s">
        <v>81955</v>
      </c>
      <c r="O3640">
        <f>-566.721244634368 -23.9798056682046 -652.03205277954</f>
        <v>-1242.7331030821124</v>
      </c>
      <c r="P3640">
        <f>-539.362836819619 -50.9133988587639 -354.498667328947</f>
        <v>-944.77490300732995</v>
      </c>
      <c r="Q3640" t="s">
        <v>81956</v>
      </c>
      <c r="R3640" t="s">
        <v>81957</v>
      </c>
      <c r="S3640" t="s">
        <v>81958</v>
      </c>
      <c r="T3640" t="s">
        <v>81959</v>
      </c>
      <c r="U3640" t="s">
        <v>81960</v>
      </c>
      <c r="V3640" t="s">
        <v>81961</v>
      </c>
      <c r="W3640" t="s">
        <v>81962</v>
      </c>
      <c r="X3640" t="s">
        <v>81963</v>
      </c>
      <c r="Y3640" t="s">
        <v>81964</v>
      </c>
    </row>
    <row r="3641" spans="1:25" x14ac:dyDescent="0.3">
      <c r="A3641">
        <v>182000</v>
      </c>
      <c r="B3641" t="s">
        <v>81965</v>
      </c>
      <c r="C3641" t="s">
        <v>81966</v>
      </c>
      <c r="D3641" t="s">
        <v>81967</v>
      </c>
      <c r="E3641" t="s">
        <v>81968</v>
      </c>
      <c r="F3641" t="s">
        <v>81969</v>
      </c>
      <c r="G3641" t="s">
        <v>81970</v>
      </c>
      <c r="H3641" t="s">
        <v>81971</v>
      </c>
      <c r="I3641" t="s">
        <v>81972</v>
      </c>
      <c r="J3641" t="s">
        <v>81973</v>
      </c>
      <c r="K3641" t="s">
        <v>81974</v>
      </c>
      <c r="L3641" t="s">
        <v>81975</v>
      </c>
      <c r="M3641" t="s">
        <v>81976</v>
      </c>
      <c r="N3641" t="s">
        <v>81977</v>
      </c>
      <c r="O3641">
        <f>-566.452770546789 -23.8499892792659 -652.094575128171</f>
        <v>-1242.3973349542257</v>
      </c>
      <c r="P3641">
        <f>-539.251835479166 -50.8120134725359 -354.549372792658</f>
        <v>-944.61322174435986</v>
      </c>
      <c r="Q3641" t="s">
        <v>81978</v>
      </c>
      <c r="R3641" t="s">
        <v>81979</v>
      </c>
      <c r="S3641" t="s">
        <v>81980</v>
      </c>
      <c r="T3641" t="s">
        <v>81981</v>
      </c>
      <c r="U3641" t="s">
        <v>81982</v>
      </c>
      <c r="V3641" t="s">
        <v>81983</v>
      </c>
      <c r="W3641" t="s">
        <v>81984</v>
      </c>
      <c r="X3641" t="s">
        <v>81985</v>
      </c>
      <c r="Y3641" t="s">
        <v>81986</v>
      </c>
    </row>
    <row r="3642" spans="1:25" x14ac:dyDescent="0.3">
      <c r="A3642">
        <v>182050</v>
      </c>
      <c r="B3642" t="s">
        <v>81987</v>
      </c>
      <c r="C3642" t="s">
        <v>81988</v>
      </c>
      <c r="D3642" t="s">
        <v>81989</v>
      </c>
      <c r="E3642" t="s">
        <v>81990</v>
      </c>
      <c r="F3642" t="s">
        <v>81991</v>
      </c>
      <c r="G3642" t="s">
        <v>81992</v>
      </c>
      <c r="H3642" t="s">
        <v>81993</v>
      </c>
      <c r="I3642" t="s">
        <v>81994</v>
      </c>
      <c r="J3642" t="s">
        <v>81995</v>
      </c>
      <c r="K3642" t="s">
        <v>81996</v>
      </c>
      <c r="L3642" t="s">
        <v>81997</v>
      </c>
      <c r="M3642" t="s">
        <v>81998</v>
      </c>
      <c r="N3642" t="s">
        <v>81999</v>
      </c>
      <c r="O3642">
        <f>-566.040790982337 -23.9387997257586 -652.158729648751</f>
        <v>-1242.1383203568466</v>
      </c>
      <c r="P3642">
        <f>-539.008908056552 -50.928891141343 -354.600703790455</f>
        <v>-944.53850298834993</v>
      </c>
      <c r="Q3642" t="s">
        <v>82000</v>
      </c>
      <c r="R3642" t="s">
        <v>82001</v>
      </c>
      <c r="S3642" t="s">
        <v>82002</v>
      </c>
      <c r="T3642" t="s">
        <v>82003</v>
      </c>
      <c r="U3642" t="s">
        <v>82004</v>
      </c>
      <c r="V3642" t="s">
        <v>82005</v>
      </c>
      <c r="W3642" t="s">
        <v>82006</v>
      </c>
      <c r="X3642" t="s">
        <v>82007</v>
      </c>
      <c r="Y3642" t="s">
        <v>82008</v>
      </c>
    </row>
    <row r="3643" spans="1:25" x14ac:dyDescent="0.3">
      <c r="A3643">
        <v>182100</v>
      </c>
      <c r="B3643" t="s">
        <v>82009</v>
      </c>
      <c r="C3643" t="s">
        <v>82010</v>
      </c>
      <c r="D3643" t="s">
        <v>82011</v>
      </c>
      <c r="E3643" t="s">
        <v>82012</v>
      </c>
      <c r="F3643" t="s">
        <v>82013</v>
      </c>
      <c r="G3643" t="s">
        <v>82014</v>
      </c>
      <c r="H3643" t="s">
        <v>82015</v>
      </c>
      <c r="I3643" t="s">
        <v>82016</v>
      </c>
      <c r="J3643" t="s">
        <v>82017</v>
      </c>
      <c r="K3643" t="s">
        <v>82018</v>
      </c>
      <c r="L3643" t="s">
        <v>82019</v>
      </c>
      <c r="M3643" t="s">
        <v>82020</v>
      </c>
      <c r="N3643" t="s">
        <v>82021</v>
      </c>
      <c r="O3643">
        <f>-565.819765190738 -24.0570748507089 -652.124956234618</f>
        <v>-1242.0017962760649</v>
      </c>
      <c r="P3643">
        <f>-538.799748349 -50.9832724167311 -354.560011579348</f>
        <v>-944.34303234507911</v>
      </c>
      <c r="Q3643" t="s">
        <v>82022</v>
      </c>
      <c r="R3643" t="s">
        <v>82023</v>
      </c>
      <c r="S3643" t="s">
        <v>82024</v>
      </c>
      <c r="T3643" t="s">
        <v>82025</v>
      </c>
      <c r="U3643" t="s">
        <v>82026</v>
      </c>
      <c r="V3643" t="s">
        <v>82027</v>
      </c>
      <c r="W3643" t="s">
        <v>82028</v>
      </c>
      <c r="X3643" t="s">
        <v>82029</v>
      </c>
      <c r="Y3643" t="s">
        <v>82030</v>
      </c>
    </row>
    <row r="3644" spans="1:25" x14ac:dyDescent="0.3">
      <c r="A3644">
        <v>182150</v>
      </c>
      <c r="B3644" t="s">
        <v>82031</v>
      </c>
      <c r="C3644" t="s">
        <v>82032</v>
      </c>
      <c r="D3644" t="s">
        <v>82033</v>
      </c>
      <c r="E3644" t="s">
        <v>82034</v>
      </c>
      <c r="F3644" t="s">
        <v>82035</v>
      </c>
      <c r="G3644" t="s">
        <v>82036</v>
      </c>
      <c r="H3644" t="s">
        <v>82037</v>
      </c>
      <c r="I3644" t="s">
        <v>82038</v>
      </c>
      <c r="J3644" t="s">
        <v>82039</v>
      </c>
      <c r="K3644" t="s">
        <v>82040</v>
      </c>
      <c r="L3644" t="s">
        <v>82041</v>
      </c>
      <c r="M3644" t="s">
        <v>82042</v>
      </c>
      <c r="N3644" t="s">
        <v>82043</v>
      </c>
      <c r="O3644">
        <f>-565.593378820329 -24.223130461771 -652.09289169076</f>
        <v>-1241.9094009728601</v>
      </c>
      <c r="P3644">
        <f>-538.568989330829 -51.0000914884963 -354.514759838884</f>
        <v>-944.08384065820928</v>
      </c>
      <c r="Q3644" t="s">
        <v>82044</v>
      </c>
      <c r="R3644" t="s">
        <v>82045</v>
      </c>
      <c r="S3644" t="s">
        <v>82046</v>
      </c>
      <c r="T3644" t="s">
        <v>82047</v>
      </c>
      <c r="U3644" t="s">
        <v>82048</v>
      </c>
      <c r="V3644" t="s">
        <v>82049</v>
      </c>
      <c r="W3644" t="s">
        <v>82050</v>
      </c>
      <c r="X3644" t="s">
        <v>82051</v>
      </c>
      <c r="Y3644" t="s">
        <v>82052</v>
      </c>
    </row>
    <row r="3645" spans="1:25" x14ac:dyDescent="0.3">
      <c r="A3645">
        <v>182200</v>
      </c>
      <c r="B3645" t="s">
        <v>82053</v>
      </c>
      <c r="C3645" t="s">
        <v>82054</v>
      </c>
      <c r="D3645" t="s">
        <v>82055</v>
      </c>
      <c r="E3645" t="s">
        <v>82056</v>
      </c>
      <c r="F3645" t="s">
        <v>82057</v>
      </c>
      <c r="G3645" t="s">
        <v>82058</v>
      </c>
      <c r="H3645" t="s">
        <v>82059</v>
      </c>
      <c r="I3645" t="s">
        <v>82060</v>
      </c>
      <c r="J3645" t="s">
        <v>82061</v>
      </c>
      <c r="K3645" t="s">
        <v>82062</v>
      </c>
      <c r="L3645" t="s">
        <v>82063</v>
      </c>
      <c r="M3645" t="s">
        <v>82064</v>
      </c>
      <c r="N3645" t="s">
        <v>82065</v>
      </c>
      <c r="O3645">
        <f>-565.471536845352 -24.2685004040536 -652.087488889784</f>
        <v>-1241.8275261391896</v>
      </c>
      <c r="P3645">
        <f>-538.406240145134 -50.9974635803658 -354.508903641739</f>
        <v>-943.91260736723871</v>
      </c>
      <c r="Q3645" t="s">
        <v>82066</v>
      </c>
      <c r="R3645" t="s">
        <v>82067</v>
      </c>
      <c r="S3645" t="s">
        <v>82068</v>
      </c>
      <c r="T3645" t="s">
        <v>82069</v>
      </c>
      <c r="U3645" t="s">
        <v>82070</v>
      </c>
      <c r="V3645" t="s">
        <v>82071</v>
      </c>
      <c r="W3645" t="s">
        <v>82072</v>
      </c>
      <c r="X3645" t="s">
        <v>82073</v>
      </c>
      <c r="Y3645" t="s">
        <v>82074</v>
      </c>
    </row>
    <row r="3646" spans="1:25" x14ac:dyDescent="0.3">
      <c r="A3646">
        <v>182250</v>
      </c>
      <c r="B3646" t="s">
        <v>82075</v>
      </c>
      <c r="C3646" t="s">
        <v>82076</v>
      </c>
      <c r="D3646" t="s">
        <v>82077</v>
      </c>
      <c r="E3646" t="s">
        <v>82078</v>
      </c>
      <c r="F3646" t="s">
        <v>82079</v>
      </c>
      <c r="G3646" t="s">
        <v>82080</v>
      </c>
      <c r="H3646" t="s">
        <v>82081</v>
      </c>
      <c r="I3646" t="s">
        <v>82082</v>
      </c>
      <c r="J3646" t="s">
        <v>82083</v>
      </c>
      <c r="K3646" t="s">
        <v>82084</v>
      </c>
      <c r="L3646" t="s">
        <v>82085</v>
      </c>
      <c r="M3646" t="s">
        <v>82086</v>
      </c>
      <c r="N3646" t="s">
        <v>82087</v>
      </c>
      <c r="O3646">
        <f>-565.449959141462 -24.4685541276729 -652.048537484965</f>
        <v>-1241.9670507541</v>
      </c>
      <c r="P3646">
        <f>-538.281436857095 -51.2313109961328 -354.482386527609</f>
        <v>-943.99513438083682</v>
      </c>
      <c r="Q3646" t="s">
        <v>82088</v>
      </c>
      <c r="R3646" t="s">
        <v>82089</v>
      </c>
      <c r="S3646" t="s">
        <v>82090</v>
      </c>
      <c r="T3646" t="s">
        <v>82091</v>
      </c>
      <c r="U3646" t="s">
        <v>82092</v>
      </c>
      <c r="V3646" t="s">
        <v>82093</v>
      </c>
      <c r="W3646" t="s">
        <v>82094</v>
      </c>
      <c r="X3646" t="s">
        <v>82095</v>
      </c>
      <c r="Y3646" t="s">
        <v>82096</v>
      </c>
    </row>
    <row r="3647" spans="1:25" x14ac:dyDescent="0.3">
      <c r="A3647">
        <v>182300</v>
      </c>
      <c r="B3647" t="s">
        <v>82097</v>
      </c>
      <c r="C3647" t="s">
        <v>82098</v>
      </c>
      <c r="D3647" t="s">
        <v>82099</v>
      </c>
      <c r="E3647" t="s">
        <v>82100</v>
      </c>
      <c r="F3647" t="s">
        <v>82101</v>
      </c>
      <c r="G3647" t="s">
        <v>82102</v>
      </c>
      <c r="H3647" t="s">
        <v>82103</v>
      </c>
      <c r="I3647" t="s">
        <v>82104</v>
      </c>
      <c r="J3647" t="s">
        <v>82105</v>
      </c>
      <c r="K3647" t="s">
        <v>82106</v>
      </c>
      <c r="L3647" t="s">
        <v>82107</v>
      </c>
      <c r="M3647" t="s">
        <v>82108</v>
      </c>
      <c r="N3647" t="s">
        <v>82109</v>
      </c>
      <c r="O3647">
        <f>-565.431697902605 -24.5731053245729 -652.030984064072</f>
        <v>-1242.03578729125</v>
      </c>
      <c r="P3647">
        <f>-538.180434638693 -51.3653408162597 -354.474946418682</f>
        <v>-944.02072187363478</v>
      </c>
      <c r="Q3647" t="s">
        <v>82110</v>
      </c>
      <c r="R3647" t="s">
        <v>82111</v>
      </c>
      <c r="S3647" t="s">
        <v>82112</v>
      </c>
      <c r="T3647" t="s">
        <v>82113</v>
      </c>
      <c r="U3647" t="s">
        <v>82114</v>
      </c>
      <c r="V3647" t="s">
        <v>82115</v>
      </c>
      <c r="W3647" t="s">
        <v>82116</v>
      </c>
      <c r="X3647" t="s">
        <v>82117</v>
      </c>
      <c r="Y3647" t="s">
        <v>82118</v>
      </c>
    </row>
    <row r="3648" spans="1:25" x14ac:dyDescent="0.3">
      <c r="A3648">
        <v>182350</v>
      </c>
      <c r="B3648" t="s">
        <v>82119</v>
      </c>
      <c r="C3648" t="s">
        <v>82120</v>
      </c>
      <c r="D3648" t="s">
        <v>82121</v>
      </c>
      <c r="E3648" t="s">
        <v>82122</v>
      </c>
      <c r="F3648" t="s">
        <v>82123</v>
      </c>
      <c r="G3648" t="s">
        <v>82124</v>
      </c>
      <c r="H3648" t="s">
        <v>82125</v>
      </c>
      <c r="I3648" t="s">
        <v>82126</v>
      </c>
      <c r="J3648" t="s">
        <v>82127</v>
      </c>
      <c r="K3648" t="s">
        <v>82128</v>
      </c>
      <c r="L3648" t="s">
        <v>82129</v>
      </c>
      <c r="M3648" t="s">
        <v>82130</v>
      </c>
      <c r="N3648" t="s">
        <v>82131</v>
      </c>
      <c r="O3648">
        <f>-565.386004165167 -24.7048052486568 -652.014459529268</f>
        <v>-1242.1052689430919</v>
      </c>
      <c r="P3648">
        <f>-538.192777690366 -51.4734578691268 -354.450982767777</f>
        <v>-944.11721832726994</v>
      </c>
      <c r="Q3648" t="s">
        <v>82132</v>
      </c>
      <c r="R3648" t="s">
        <v>82133</v>
      </c>
      <c r="S3648" t="s">
        <v>82134</v>
      </c>
      <c r="T3648" t="s">
        <v>82135</v>
      </c>
      <c r="U3648" t="s">
        <v>82136</v>
      </c>
      <c r="V3648" t="s">
        <v>82137</v>
      </c>
      <c r="W3648" t="s">
        <v>82138</v>
      </c>
      <c r="X3648" t="s">
        <v>82139</v>
      </c>
      <c r="Y3648" t="s">
        <v>82140</v>
      </c>
    </row>
    <row r="3649" spans="1:25" x14ac:dyDescent="0.3">
      <c r="A3649">
        <v>182400</v>
      </c>
      <c r="B3649" t="s">
        <v>82141</v>
      </c>
      <c r="C3649" t="s">
        <v>82142</v>
      </c>
      <c r="D3649" t="s">
        <v>82143</v>
      </c>
      <c r="E3649" t="s">
        <v>82144</v>
      </c>
      <c r="F3649" t="s">
        <v>82145</v>
      </c>
      <c r="G3649" t="s">
        <v>82146</v>
      </c>
      <c r="H3649" t="s">
        <v>82147</v>
      </c>
      <c r="I3649" t="s">
        <v>82148</v>
      </c>
      <c r="J3649" t="s">
        <v>82149</v>
      </c>
      <c r="K3649" t="s">
        <v>82150</v>
      </c>
      <c r="L3649" t="s">
        <v>82151</v>
      </c>
      <c r="M3649" t="s">
        <v>82152</v>
      </c>
      <c r="N3649" t="s">
        <v>82153</v>
      </c>
      <c r="O3649">
        <f>-565.298263637619 -24.7741741938712 -652.003125111161</f>
        <v>-1242.0755629426512</v>
      </c>
      <c r="P3649">
        <f>-538.123075516768 -51.4619575835768 -354.43085120511</f>
        <v>-944.01588430545485</v>
      </c>
      <c r="Q3649" t="s">
        <v>82154</v>
      </c>
      <c r="R3649" t="s">
        <v>82155</v>
      </c>
      <c r="S3649" t="s">
        <v>82156</v>
      </c>
      <c r="T3649" t="s">
        <v>82157</v>
      </c>
      <c r="U3649" t="s">
        <v>82158</v>
      </c>
      <c r="V3649" t="s">
        <v>82159</v>
      </c>
      <c r="W3649" t="s">
        <v>82160</v>
      </c>
      <c r="X3649" t="s">
        <v>82161</v>
      </c>
      <c r="Y3649" t="s">
        <v>82162</v>
      </c>
    </row>
    <row r="3650" spans="1:25" x14ac:dyDescent="0.3">
      <c r="A3650">
        <v>182450</v>
      </c>
      <c r="B3650" t="s">
        <v>82163</v>
      </c>
      <c r="C3650" t="s">
        <v>82164</v>
      </c>
      <c r="D3650" t="s">
        <v>82165</v>
      </c>
      <c r="E3650" t="s">
        <v>82166</v>
      </c>
      <c r="F3650" t="s">
        <v>82167</v>
      </c>
      <c r="G3650" t="s">
        <v>82168</v>
      </c>
      <c r="H3650" t="s">
        <v>82169</v>
      </c>
      <c r="I3650" t="s">
        <v>82170</v>
      </c>
      <c r="J3650" t="s">
        <v>82171</v>
      </c>
      <c r="K3650" t="s">
        <v>82172</v>
      </c>
      <c r="L3650" t="s">
        <v>82173</v>
      </c>
      <c r="M3650" t="s">
        <v>82174</v>
      </c>
      <c r="N3650" t="s">
        <v>82175</v>
      </c>
      <c r="O3650">
        <f>-565.170914699885 -25.0281065177649 -651.986592029909</f>
        <v>-1242.1856132475589</v>
      </c>
      <c r="P3650">
        <f>-537.924626008891 -51.7087657014742 -354.420153181726</f>
        <v>-944.05354489209117</v>
      </c>
      <c r="Q3650" t="s">
        <v>82176</v>
      </c>
      <c r="R3650" t="s">
        <v>82177</v>
      </c>
      <c r="S3650" t="s">
        <v>82178</v>
      </c>
      <c r="T3650" t="s">
        <v>82179</v>
      </c>
      <c r="U3650" t="s">
        <v>82180</v>
      </c>
      <c r="V3650" t="s">
        <v>82181</v>
      </c>
      <c r="W3650" t="s">
        <v>82182</v>
      </c>
      <c r="X3650" t="s">
        <v>82183</v>
      </c>
      <c r="Y3650" t="s">
        <v>82184</v>
      </c>
    </row>
    <row r="3651" spans="1:25" x14ac:dyDescent="0.3">
      <c r="A3651">
        <v>182500</v>
      </c>
      <c r="B3651" t="s">
        <v>82185</v>
      </c>
      <c r="C3651" t="s">
        <v>82186</v>
      </c>
      <c r="D3651" t="s">
        <v>82187</v>
      </c>
      <c r="E3651" t="s">
        <v>82188</v>
      </c>
      <c r="F3651" t="s">
        <v>82189</v>
      </c>
      <c r="G3651" t="s">
        <v>82190</v>
      </c>
      <c r="H3651" t="s">
        <v>82191</v>
      </c>
      <c r="I3651" t="s">
        <v>82192</v>
      </c>
      <c r="J3651" t="s">
        <v>82193</v>
      </c>
      <c r="K3651" t="s">
        <v>82194</v>
      </c>
      <c r="L3651" t="s">
        <v>82195</v>
      </c>
      <c r="M3651" t="s">
        <v>82196</v>
      </c>
      <c r="N3651" t="s">
        <v>82197</v>
      </c>
      <c r="O3651">
        <f>-565.192205808519 -25.1299538623459 -651.970777087943</f>
        <v>-1242.2929367588081</v>
      </c>
      <c r="P3651">
        <f>-537.929129878248 -51.671032691451 -354.393426190669</f>
        <v>-943.99358876036808</v>
      </c>
      <c r="Q3651" t="s">
        <v>82198</v>
      </c>
      <c r="R3651" t="s">
        <v>82199</v>
      </c>
      <c r="S3651" t="s">
        <v>82200</v>
      </c>
      <c r="T3651" t="s">
        <v>82201</v>
      </c>
      <c r="U3651" t="s">
        <v>82202</v>
      </c>
      <c r="V3651" t="s">
        <v>82203</v>
      </c>
      <c r="W3651" t="s">
        <v>82204</v>
      </c>
      <c r="X3651" t="s">
        <v>82205</v>
      </c>
      <c r="Y3651" t="s">
        <v>82206</v>
      </c>
    </row>
    <row r="3652" spans="1:25" x14ac:dyDescent="0.3">
      <c r="A3652">
        <v>182550</v>
      </c>
      <c r="B3652" t="s">
        <v>82207</v>
      </c>
      <c r="C3652" t="s">
        <v>82208</v>
      </c>
      <c r="D3652" t="s">
        <v>82209</v>
      </c>
      <c r="E3652" t="s">
        <v>82210</v>
      </c>
      <c r="F3652" t="s">
        <v>82211</v>
      </c>
      <c r="G3652" t="s">
        <v>82212</v>
      </c>
      <c r="H3652" t="s">
        <v>82213</v>
      </c>
      <c r="I3652" t="s">
        <v>82214</v>
      </c>
      <c r="J3652" t="s">
        <v>82215</v>
      </c>
      <c r="K3652" t="s">
        <v>82216</v>
      </c>
      <c r="L3652" t="s">
        <v>82217</v>
      </c>
      <c r="M3652" t="s">
        <v>82218</v>
      </c>
      <c r="N3652" t="s">
        <v>82219</v>
      </c>
      <c r="O3652">
        <f>-564.942208867794 -25.3198368827193 -651.959726673294</f>
        <v>-1242.2217724238071</v>
      </c>
      <c r="P3652">
        <f>-537.623033631146 -51.9421853482443 -354.394814531824</f>
        <v>-943.96003351121431</v>
      </c>
      <c r="Q3652" t="s">
        <v>82220</v>
      </c>
      <c r="R3652" t="s">
        <v>82221</v>
      </c>
      <c r="S3652" t="s">
        <v>82222</v>
      </c>
      <c r="T3652" t="s">
        <v>82223</v>
      </c>
      <c r="U3652" t="s">
        <v>82224</v>
      </c>
      <c r="V3652" t="s">
        <v>82225</v>
      </c>
      <c r="W3652" t="s">
        <v>82226</v>
      </c>
      <c r="X3652" t="s">
        <v>82227</v>
      </c>
      <c r="Y3652" t="s">
        <v>82228</v>
      </c>
    </row>
    <row r="3653" spans="1:25" x14ac:dyDescent="0.3">
      <c r="A3653">
        <v>182600</v>
      </c>
      <c r="B3653" t="s">
        <v>82229</v>
      </c>
      <c r="C3653" t="s">
        <v>82230</v>
      </c>
      <c r="D3653" t="s">
        <v>82231</v>
      </c>
      <c r="E3653" t="s">
        <v>82232</v>
      </c>
      <c r="F3653" t="s">
        <v>82233</v>
      </c>
      <c r="G3653" t="s">
        <v>82234</v>
      </c>
      <c r="H3653" t="s">
        <v>82235</v>
      </c>
      <c r="I3653" t="s">
        <v>82236</v>
      </c>
      <c r="J3653" t="s">
        <v>82237</v>
      </c>
      <c r="K3653" t="s">
        <v>82238</v>
      </c>
      <c r="L3653" t="s">
        <v>82239</v>
      </c>
      <c r="M3653" t="s">
        <v>82240</v>
      </c>
      <c r="N3653" t="s">
        <v>82241</v>
      </c>
      <c r="O3653">
        <f>-564.571982021277 -25.2197155933329 -652.041574049044</f>
        <v>-1241.8332716636539</v>
      </c>
      <c r="P3653">
        <f>-537.373009004685 -51.9759611257239 -354.477623521101</f>
        <v>-943.82659365150982</v>
      </c>
      <c r="Q3653" t="s">
        <v>82242</v>
      </c>
      <c r="R3653" t="s">
        <v>82243</v>
      </c>
      <c r="S3653" t="s">
        <v>82244</v>
      </c>
      <c r="T3653" t="s">
        <v>82245</v>
      </c>
      <c r="U3653" t="s">
        <v>82246</v>
      </c>
      <c r="V3653" t="s">
        <v>82247</v>
      </c>
      <c r="W3653" t="s">
        <v>82248</v>
      </c>
      <c r="X3653" t="s">
        <v>82249</v>
      </c>
      <c r="Y3653" t="s">
        <v>82250</v>
      </c>
    </row>
    <row r="3654" spans="1:25" x14ac:dyDescent="0.3">
      <c r="A3654">
        <v>182650</v>
      </c>
      <c r="B3654" t="s">
        <v>82251</v>
      </c>
      <c r="C3654" t="s">
        <v>82252</v>
      </c>
      <c r="D3654" t="s">
        <v>82253</v>
      </c>
      <c r="E3654" t="s">
        <v>82254</v>
      </c>
      <c r="F3654" t="s">
        <v>82255</v>
      </c>
      <c r="G3654" t="s">
        <v>82256</v>
      </c>
      <c r="H3654" t="s">
        <v>82257</v>
      </c>
      <c r="I3654" t="s">
        <v>82258</v>
      </c>
      <c r="J3654" t="s">
        <v>82259</v>
      </c>
      <c r="K3654" t="s">
        <v>82260</v>
      </c>
      <c r="L3654" t="s">
        <v>82261</v>
      </c>
      <c r="M3654" t="s">
        <v>82262</v>
      </c>
      <c r="N3654" t="s">
        <v>82263</v>
      </c>
      <c r="O3654">
        <f>-563.687007073988 -25.3374931926921 -652.11495126588</f>
        <v>-1241.1394515325601</v>
      </c>
      <c r="P3654">
        <f>-536.639714225334 -51.9765025526585 -354.526814404388</f>
        <v>-943.14303118238058</v>
      </c>
      <c r="Q3654" t="s">
        <v>82264</v>
      </c>
      <c r="R3654" t="s">
        <v>82265</v>
      </c>
      <c r="S3654" t="s">
        <v>82266</v>
      </c>
      <c r="T3654" t="s">
        <v>82267</v>
      </c>
      <c r="U3654" t="s">
        <v>82268</v>
      </c>
      <c r="V3654" t="s">
        <v>82269</v>
      </c>
      <c r="W3654" t="s">
        <v>82270</v>
      </c>
      <c r="X3654" t="s">
        <v>82271</v>
      </c>
      <c r="Y3654" t="s">
        <v>82272</v>
      </c>
    </row>
    <row r="3655" spans="1:25" x14ac:dyDescent="0.3">
      <c r="A3655">
        <v>182700</v>
      </c>
      <c r="B3655" t="s">
        <v>82273</v>
      </c>
      <c r="C3655" t="s">
        <v>82274</v>
      </c>
      <c r="D3655" t="s">
        <v>82275</v>
      </c>
      <c r="E3655" t="s">
        <v>82276</v>
      </c>
      <c r="F3655" t="s">
        <v>82277</v>
      </c>
      <c r="G3655" t="s">
        <v>82278</v>
      </c>
      <c r="H3655" t="s">
        <v>82279</v>
      </c>
      <c r="I3655" t="s">
        <v>82280</v>
      </c>
      <c r="J3655" t="s">
        <v>82281</v>
      </c>
      <c r="K3655" t="s">
        <v>82282</v>
      </c>
      <c r="L3655" t="s">
        <v>82283</v>
      </c>
      <c r="M3655" t="s">
        <v>82284</v>
      </c>
      <c r="N3655" t="s">
        <v>82285</v>
      </c>
      <c r="O3655">
        <f>-563.335450995977 -25.510055898525 -652.080137283228</f>
        <v>-1240.9256441777302</v>
      </c>
      <c r="P3655">
        <f>-536.202838659068 -52.0656375795618 -354.492131103553</f>
        <v>-942.76060734218277</v>
      </c>
      <c r="Q3655" t="s">
        <v>82286</v>
      </c>
      <c r="R3655" t="s">
        <v>82287</v>
      </c>
      <c r="S3655" t="s">
        <v>82288</v>
      </c>
      <c r="T3655" t="s">
        <v>82289</v>
      </c>
      <c r="U3655" t="s">
        <v>82290</v>
      </c>
      <c r="V3655" t="s">
        <v>82291</v>
      </c>
      <c r="W3655" t="s">
        <v>82292</v>
      </c>
      <c r="X3655" t="s">
        <v>82293</v>
      </c>
      <c r="Y3655" t="s">
        <v>82294</v>
      </c>
    </row>
    <row r="3656" spans="1:25" x14ac:dyDescent="0.3">
      <c r="A3656">
        <v>182750</v>
      </c>
      <c r="B3656" t="s">
        <v>82295</v>
      </c>
      <c r="C3656" t="s">
        <v>82296</v>
      </c>
      <c r="D3656" t="s">
        <v>82297</v>
      </c>
      <c r="E3656" t="s">
        <v>82298</v>
      </c>
      <c r="F3656" t="s">
        <v>82299</v>
      </c>
      <c r="G3656" t="s">
        <v>82300</v>
      </c>
      <c r="H3656" t="s">
        <v>82301</v>
      </c>
      <c r="I3656" t="s">
        <v>82302</v>
      </c>
      <c r="J3656" t="s">
        <v>82303</v>
      </c>
      <c r="K3656" t="s">
        <v>82304</v>
      </c>
      <c r="L3656" t="s">
        <v>82305</v>
      </c>
      <c r="M3656" t="s">
        <v>82306</v>
      </c>
      <c r="N3656" t="s">
        <v>82307</v>
      </c>
      <c r="O3656">
        <f>-562.785305797411 -25.7181705371488 -652.096235080823</f>
        <v>-1240.5997114153829</v>
      </c>
      <c r="P3656">
        <f>-535.619656150618 -52.1141764096571 -354.497028810218</f>
        <v>-942.23086137049313</v>
      </c>
      <c r="Q3656" t="s">
        <v>82308</v>
      </c>
      <c r="R3656" t="s">
        <v>82309</v>
      </c>
      <c r="S3656" t="s">
        <v>82310</v>
      </c>
      <c r="T3656" t="s">
        <v>82311</v>
      </c>
      <c r="U3656" t="s">
        <v>82312</v>
      </c>
      <c r="V3656" t="s">
        <v>82313</v>
      </c>
      <c r="W3656" t="s">
        <v>82314</v>
      </c>
      <c r="X3656" t="s">
        <v>82315</v>
      </c>
      <c r="Y3656" t="s">
        <v>82316</v>
      </c>
    </row>
    <row r="3657" spans="1:25" x14ac:dyDescent="0.3">
      <c r="A3657">
        <v>182800</v>
      </c>
      <c r="B3657" t="s">
        <v>82317</v>
      </c>
      <c r="C3657" t="s">
        <v>82318</v>
      </c>
      <c r="D3657" t="s">
        <v>82319</v>
      </c>
      <c r="E3657" t="s">
        <v>82320</v>
      </c>
      <c r="F3657" t="s">
        <v>82321</v>
      </c>
      <c r="G3657" t="s">
        <v>82322</v>
      </c>
      <c r="H3657" t="s">
        <v>82323</v>
      </c>
      <c r="I3657" t="s">
        <v>82324</v>
      </c>
      <c r="J3657" t="s">
        <v>82325</v>
      </c>
      <c r="K3657" t="s">
        <v>82326</v>
      </c>
      <c r="L3657" t="s">
        <v>82327</v>
      </c>
      <c r="M3657" t="s">
        <v>82328</v>
      </c>
      <c r="N3657" t="s">
        <v>82329</v>
      </c>
      <c r="O3657">
        <f>-562.495824724943 -25.7493360533329 -652.131003128983</f>
        <v>-1240.3761639072588</v>
      </c>
      <c r="P3657">
        <f>-535.367623546281 -52.1352926037134 -354.52743475093</f>
        <v>-942.03035090092453</v>
      </c>
      <c r="Q3657" t="s">
        <v>82330</v>
      </c>
      <c r="R3657" t="s">
        <v>82331</v>
      </c>
      <c r="S3657" t="s">
        <v>82332</v>
      </c>
      <c r="T3657" t="s">
        <v>82333</v>
      </c>
      <c r="U3657" t="s">
        <v>82334</v>
      </c>
      <c r="V3657" t="s">
        <v>82335</v>
      </c>
      <c r="W3657" t="s">
        <v>82336</v>
      </c>
      <c r="X3657" t="s">
        <v>82337</v>
      </c>
      <c r="Y3657" t="s">
        <v>82338</v>
      </c>
    </row>
    <row r="3658" spans="1:25" x14ac:dyDescent="0.3">
      <c r="A3658">
        <v>182850</v>
      </c>
      <c r="B3658" t="s">
        <v>82339</v>
      </c>
      <c r="C3658" t="s">
        <v>82340</v>
      </c>
      <c r="D3658" t="s">
        <v>82341</v>
      </c>
      <c r="E3658" t="s">
        <v>82342</v>
      </c>
      <c r="F3658" t="s">
        <v>82343</v>
      </c>
      <c r="G3658" t="s">
        <v>82344</v>
      </c>
      <c r="H3658" t="s">
        <v>82345</v>
      </c>
      <c r="I3658" t="s">
        <v>82346</v>
      </c>
      <c r="J3658" t="s">
        <v>82347</v>
      </c>
      <c r="K3658" t="s">
        <v>82348</v>
      </c>
      <c r="L3658" t="s">
        <v>82349</v>
      </c>
      <c r="M3658" t="s">
        <v>82350</v>
      </c>
      <c r="N3658" t="s">
        <v>82351</v>
      </c>
      <c r="O3658">
        <f>-561.843228269259 -25.8357156431575 -652.232092952713</f>
        <v>-1239.9110368651295</v>
      </c>
      <c r="P3658">
        <f>-534.848493394878 -52.4079988067692 -354.632996577088</f>
        <v>-941.88948877873531</v>
      </c>
      <c r="Q3658" t="s">
        <v>82352</v>
      </c>
      <c r="R3658" t="s">
        <v>82353</v>
      </c>
      <c r="S3658" t="s">
        <v>82354</v>
      </c>
      <c r="T3658" t="s">
        <v>82355</v>
      </c>
      <c r="U3658" t="s">
        <v>82356</v>
      </c>
      <c r="V3658" t="s">
        <v>82357</v>
      </c>
      <c r="W3658" t="s">
        <v>82358</v>
      </c>
      <c r="X3658" t="s">
        <v>82359</v>
      </c>
      <c r="Y3658" t="s">
        <v>82360</v>
      </c>
    </row>
    <row r="3659" spans="1:25" x14ac:dyDescent="0.3">
      <c r="A3659">
        <v>182900</v>
      </c>
      <c r="B3659" t="s">
        <v>82361</v>
      </c>
      <c r="C3659" t="s">
        <v>82362</v>
      </c>
      <c r="D3659" t="s">
        <v>82363</v>
      </c>
      <c r="E3659" t="s">
        <v>82364</v>
      </c>
      <c r="F3659" t="s">
        <v>82365</v>
      </c>
      <c r="G3659" t="s">
        <v>82366</v>
      </c>
      <c r="H3659" t="s">
        <v>82367</v>
      </c>
      <c r="I3659" t="s">
        <v>82368</v>
      </c>
      <c r="J3659" t="s">
        <v>82369</v>
      </c>
      <c r="K3659" t="s">
        <v>82370</v>
      </c>
      <c r="L3659" t="s">
        <v>82371</v>
      </c>
      <c r="M3659" t="s">
        <v>82372</v>
      </c>
      <c r="N3659" t="s">
        <v>82373</v>
      </c>
      <c r="O3659">
        <f>-561.536040557922 -25.8907519280212 -652.266774795407</f>
        <v>-1239.6935672813502</v>
      </c>
      <c r="P3659">
        <f>-534.565579047254 -52.3913422942569 -354.659172478488</f>
        <v>-941.61609381999892</v>
      </c>
      <c r="Q3659" t="s">
        <v>82374</v>
      </c>
      <c r="R3659" t="s">
        <v>82375</v>
      </c>
      <c r="S3659" t="s">
        <v>82376</v>
      </c>
      <c r="T3659" t="s">
        <v>82377</v>
      </c>
      <c r="U3659" t="s">
        <v>82378</v>
      </c>
      <c r="V3659" t="s">
        <v>82379</v>
      </c>
      <c r="W3659" t="s">
        <v>82380</v>
      </c>
      <c r="X3659" t="s">
        <v>82381</v>
      </c>
      <c r="Y3659" t="s">
        <v>82382</v>
      </c>
    </row>
    <row r="3660" spans="1:25" x14ac:dyDescent="0.3">
      <c r="A3660">
        <v>182950</v>
      </c>
      <c r="B3660" t="s">
        <v>82383</v>
      </c>
      <c r="C3660" t="s">
        <v>82384</v>
      </c>
      <c r="D3660" t="s">
        <v>82385</v>
      </c>
      <c r="E3660" t="s">
        <v>82386</v>
      </c>
      <c r="F3660" t="s">
        <v>82387</v>
      </c>
      <c r="G3660" t="s">
        <v>82388</v>
      </c>
      <c r="H3660" t="s">
        <v>82389</v>
      </c>
      <c r="I3660" t="s">
        <v>82390</v>
      </c>
      <c r="J3660" t="s">
        <v>82391</v>
      </c>
      <c r="K3660" t="s">
        <v>82392</v>
      </c>
      <c r="L3660" t="s">
        <v>82393</v>
      </c>
      <c r="M3660" t="s">
        <v>82394</v>
      </c>
      <c r="N3660" t="s">
        <v>82395</v>
      </c>
      <c r="O3660">
        <f>-561.108209042799 -26.0108760654325 -652.321799561514</f>
        <v>-1239.4408846697456</v>
      </c>
      <c r="P3660">
        <f>-534.129011362062 -52.5029936514538 -354.71422062266</f>
        <v>-941.34622563617586</v>
      </c>
      <c r="Q3660" t="s">
        <v>82396</v>
      </c>
      <c r="R3660" t="s">
        <v>82397</v>
      </c>
      <c r="S3660" t="s">
        <v>82398</v>
      </c>
      <c r="T3660" t="s">
        <v>82399</v>
      </c>
      <c r="U3660" t="s">
        <v>82400</v>
      </c>
      <c r="V3660" t="s">
        <v>82401</v>
      </c>
      <c r="W3660" t="s">
        <v>82402</v>
      </c>
      <c r="X3660" t="s">
        <v>82403</v>
      </c>
      <c r="Y3660" t="s">
        <v>82404</v>
      </c>
    </row>
    <row r="3661" spans="1:25" x14ac:dyDescent="0.3">
      <c r="A3661">
        <v>183000</v>
      </c>
      <c r="B3661" t="s">
        <v>82405</v>
      </c>
      <c r="C3661" t="s">
        <v>82406</v>
      </c>
      <c r="D3661" t="s">
        <v>82407</v>
      </c>
      <c r="E3661" t="s">
        <v>82408</v>
      </c>
      <c r="F3661" t="s">
        <v>82409</v>
      </c>
      <c r="G3661" t="s">
        <v>82410</v>
      </c>
      <c r="H3661" t="s">
        <v>82411</v>
      </c>
      <c r="I3661" t="s">
        <v>82412</v>
      </c>
      <c r="J3661" t="s">
        <v>82413</v>
      </c>
      <c r="K3661" t="s">
        <v>82414</v>
      </c>
      <c r="L3661" t="s">
        <v>82415</v>
      </c>
      <c r="M3661" t="s">
        <v>82416</v>
      </c>
      <c r="N3661" t="s">
        <v>82417</v>
      </c>
      <c r="O3661">
        <f>-560.953618061856 -26.1168425867247 -652.301400056652</f>
        <v>-1239.3718607052328</v>
      </c>
      <c r="P3661">
        <f>-534.022615015423 -52.5144827017798 -354.681003553951</f>
        <v>-941.21810127115373</v>
      </c>
      <c r="Q3661" t="s">
        <v>82418</v>
      </c>
      <c r="R3661" t="s">
        <v>82419</v>
      </c>
      <c r="S3661" t="s">
        <v>82420</v>
      </c>
      <c r="T3661" t="s">
        <v>82421</v>
      </c>
      <c r="U3661" t="s">
        <v>82422</v>
      </c>
      <c r="V3661" t="s">
        <v>82423</v>
      </c>
      <c r="W3661" t="s">
        <v>82424</v>
      </c>
      <c r="X3661" t="s">
        <v>82425</v>
      </c>
      <c r="Y3661" t="s">
        <v>82426</v>
      </c>
    </row>
    <row r="3662" spans="1:25" x14ac:dyDescent="0.3">
      <c r="A3662">
        <v>183050</v>
      </c>
      <c r="B3662" t="s">
        <v>82427</v>
      </c>
      <c r="C3662" t="s">
        <v>82428</v>
      </c>
      <c r="D3662" t="s">
        <v>82429</v>
      </c>
      <c r="E3662" t="s">
        <v>82430</v>
      </c>
      <c r="F3662" t="s">
        <v>82431</v>
      </c>
      <c r="G3662" t="s">
        <v>82432</v>
      </c>
      <c r="H3662" t="s">
        <v>82433</v>
      </c>
      <c r="I3662" t="s">
        <v>82434</v>
      </c>
      <c r="J3662" t="s">
        <v>82435</v>
      </c>
      <c r="K3662" t="s">
        <v>82436</v>
      </c>
      <c r="L3662" t="s">
        <v>82437</v>
      </c>
      <c r="M3662" t="s">
        <v>82438</v>
      </c>
      <c r="N3662" t="s">
        <v>82439</v>
      </c>
      <c r="O3662">
        <f>-560.839151516115 -26.3314228379413 -652.286843677559</f>
        <v>-1239.4574180316154</v>
      </c>
      <c r="P3662">
        <f>-533.866374642584 -52.6652950956393 -354.664698504867</f>
        <v>-941.19636824309032</v>
      </c>
      <c r="Q3662" t="s">
        <v>82440</v>
      </c>
      <c r="R3662" t="s">
        <v>82441</v>
      </c>
      <c r="S3662" t="s">
        <v>82442</v>
      </c>
      <c r="T3662" t="s">
        <v>82443</v>
      </c>
      <c r="U3662" t="s">
        <v>82444</v>
      </c>
      <c r="V3662" t="s">
        <v>82445</v>
      </c>
      <c r="W3662" t="s">
        <v>82446</v>
      </c>
      <c r="X3662" t="s">
        <v>82447</v>
      </c>
      <c r="Y3662" t="s">
        <v>82448</v>
      </c>
    </row>
    <row r="3663" spans="1:25" x14ac:dyDescent="0.3">
      <c r="A3663">
        <v>183100</v>
      </c>
      <c r="B3663" t="s">
        <v>82449</v>
      </c>
      <c r="C3663" t="s">
        <v>82450</v>
      </c>
      <c r="D3663" t="s">
        <v>82451</v>
      </c>
      <c r="E3663" t="s">
        <v>82452</v>
      </c>
      <c r="F3663" t="s">
        <v>82453</v>
      </c>
      <c r="G3663" t="s">
        <v>82454</v>
      </c>
      <c r="H3663" t="s">
        <v>82455</v>
      </c>
      <c r="I3663" t="s">
        <v>82456</v>
      </c>
      <c r="J3663" t="s">
        <v>82457</v>
      </c>
      <c r="K3663" t="s">
        <v>82458</v>
      </c>
      <c r="L3663" t="s">
        <v>82459</v>
      </c>
      <c r="M3663" t="s">
        <v>82460</v>
      </c>
      <c r="N3663" t="s">
        <v>82461</v>
      </c>
      <c r="O3663">
        <f>-560.833777070245 -26.3798253280436 -652.261902355243</f>
        <v>-1239.4755047535316</v>
      </c>
      <c r="P3663">
        <f>-533.876903280612 -52.7111189595919 -354.637920446592</f>
        <v>-941.22594268679586</v>
      </c>
      <c r="Q3663" t="s">
        <v>82462</v>
      </c>
      <c r="R3663" t="s">
        <v>82463</v>
      </c>
      <c r="S3663" t="s">
        <v>82464</v>
      </c>
      <c r="T3663" t="s">
        <v>82465</v>
      </c>
      <c r="U3663" t="s">
        <v>82466</v>
      </c>
      <c r="V3663" t="s">
        <v>82467</v>
      </c>
      <c r="W3663" t="s">
        <v>82468</v>
      </c>
      <c r="X3663" t="s">
        <v>82469</v>
      </c>
      <c r="Y3663" t="s">
        <v>82470</v>
      </c>
    </row>
    <row r="3664" spans="1:25" x14ac:dyDescent="0.3">
      <c r="A3664">
        <v>183150</v>
      </c>
      <c r="B3664" t="s">
        <v>82471</v>
      </c>
      <c r="C3664" t="s">
        <v>82472</v>
      </c>
      <c r="D3664" t="s">
        <v>82473</v>
      </c>
      <c r="E3664" t="s">
        <v>82474</v>
      </c>
      <c r="F3664" t="s">
        <v>82475</v>
      </c>
      <c r="G3664" t="s">
        <v>82476</v>
      </c>
      <c r="H3664" t="s">
        <v>82477</v>
      </c>
      <c r="I3664" t="s">
        <v>82478</v>
      </c>
      <c r="J3664" t="s">
        <v>82479</v>
      </c>
      <c r="K3664" t="s">
        <v>82480</v>
      </c>
      <c r="L3664" t="s">
        <v>82481</v>
      </c>
      <c r="M3664" t="s">
        <v>82482</v>
      </c>
      <c r="N3664" t="s">
        <v>82483</v>
      </c>
      <c r="O3664">
        <f>-560.816352528156 -26.5612731240469 -652.177686468133</f>
        <v>-1239.5553121203359</v>
      </c>
      <c r="P3664">
        <f>-533.976844689642 -52.9444153748852 -354.547726857225</f>
        <v>-941.46898692175228</v>
      </c>
      <c r="Q3664" t="s">
        <v>82484</v>
      </c>
      <c r="R3664" t="s">
        <v>82485</v>
      </c>
      <c r="S3664" t="s">
        <v>82486</v>
      </c>
      <c r="T3664" t="s">
        <v>82487</v>
      </c>
      <c r="U3664" t="s">
        <v>82488</v>
      </c>
      <c r="V3664" t="s">
        <v>82489</v>
      </c>
      <c r="W3664" t="s">
        <v>82490</v>
      </c>
      <c r="X3664" t="s">
        <v>82491</v>
      </c>
      <c r="Y3664" t="s">
        <v>82492</v>
      </c>
    </row>
    <row r="3665" spans="1:25" x14ac:dyDescent="0.3">
      <c r="A3665">
        <v>183200</v>
      </c>
      <c r="B3665" t="s">
        <v>82493</v>
      </c>
      <c r="C3665" t="s">
        <v>82494</v>
      </c>
      <c r="D3665" t="s">
        <v>82495</v>
      </c>
      <c r="E3665" t="s">
        <v>82496</v>
      </c>
      <c r="F3665" t="s">
        <v>82497</v>
      </c>
      <c r="G3665" t="s">
        <v>82498</v>
      </c>
      <c r="H3665" t="s">
        <v>82499</v>
      </c>
      <c r="I3665" t="s">
        <v>82500</v>
      </c>
      <c r="J3665" t="s">
        <v>82501</v>
      </c>
      <c r="K3665" t="s">
        <v>82502</v>
      </c>
      <c r="L3665" t="s">
        <v>82503</v>
      </c>
      <c r="M3665" t="s">
        <v>82504</v>
      </c>
      <c r="N3665" t="s">
        <v>82505</v>
      </c>
      <c r="O3665">
        <f>-560.929535865305 -26.5695017209973 -652.195034567571</f>
        <v>-1239.6940721538733</v>
      </c>
      <c r="P3665">
        <f>-534.08589841826 -53.1969177425472 -354.587113297727</f>
        <v>-941.8699294585341</v>
      </c>
      <c r="Q3665" t="s">
        <v>82506</v>
      </c>
      <c r="R3665" t="s">
        <v>82507</v>
      </c>
      <c r="S3665" t="s">
        <v>82508</v>
      </c>
      <c r="T3665" t="s">
        <v>82509</v>
      </c>
      <c r="U3665" t="s">
        <v>82510</v>
      </c>
      <c r="V3665" t="s">
        <v>82511</v>
      </c>
      <c r="W3665" t="s">
        <v>82512</v>
      </c>
      <c r="X3665" t="s">
        <v>82513</v>
      </c>
      <c r="Y3665" t="s">
        <v>82514</v>
      </c>
    </row>
    <row r="3666" spans="1:25" x14ac:dyDescent="0.3">
      <c r="A3666">
        <v>183250</v>
      </c>
      <c r="B3666" t="s">
        <v>82515</v>
      </c>
      <c r="C3666" t="s">
        <v>82516</v>
      </c>
      <c r="D3666" t="s">
        <v>82517</v>
      </c>
      <c r="E3666" t="s">
        <v>82518</v>
      </c>
      <c r="F3666" t="s">
        <v>82519</v>
      </c>
      <c r="G3666" t="s">
        <v>82520</v>
      </c>
      <c r="H3666" t="s">
        <v>82521</v>
      </c>
      <c r="I3666" t="s">
        <v>82522</v>
      </c>
      <c r="J3666" t="s">
        <v>82523</v>
      </c>
      <c r="K3666" t="s">
        <v>82524</v>
      </c>
      <c r="L3666" t="s">
        <v>82525</v>
      </c>
      <c r="M3666" t="s">
        <v>82526</v>
      </c>
      <c r="N3666" t="s">
        <v>82527</v>
      </c>
      <c r="O3666">
        <f>-561.263040183479 -26.9396716785154 -652.11081023172</f>
        <v>-1240.3135220937145</v>
      </c>
      <c r="P3666">
        <f>-534.448793723737 -53.342661697445 -354.480338665911</f>
        <v>-942.27179408709299</v>
      </c>
      <c r="Q3666" t="s">
        <v>82528</v>
      </c>
      <c r="R3666" t="s">
        <v>82529</v>
      </c>
      <c r="S3666" t="s">
        <v>82530</v>
      </c>
      <c r="T3666" t="s">
        <v>82531</v>
      </c>
      <c r="U3666" t="s">
        <v>82532</v>
      </c>
      <c r="V3666" t="s">
        <v>82533</v>
      </c>
      <c r="W3666" t="s">
        <v>82534</v>
      </c>
      <c r="X3666" t="s">
        <v>82535</v>
      </c>
      <c r="Y3666" t="s">
        <v>82536</v>
      </c>
    </row>
    <row r="3667" spans="1:25" x14ac:dyDescent="0.3">
      <c r="A3667">
        <v>183300</v>
      </c>
      <c r="B3667" t="s">
        <v>82537</v>
      </c>
      <c r="C3667" t="s">
        <v>82538</v>
      </c>
      <c r="D3667" t="s">
        <v>82539</v>
      </c>
      <c r="E3667" t="s">
        <v>82540</v>
      </c>
      <c r="F3667" t="s">
        <v>82541</v>
      </c>
      <c r="G3667" t="s">
        <v>82542</v>
      </c>
      <c r="H3667" t="s">
        <v>82543</v>
      </c>
      <c r="I3667" t="s">
        <v>82544</v>
      </c>
      <c r="J3667" t="s">
        <v>82545</v>
      </c>
      <c r="K3667" t="s">
        <v>82546</v>
      </c>
      <c r="L3667" t="s">
        <v>82547</v>
      </c>
      <c r="M3667" t="s">
        <v>82548</v>
      </c>
      <c r="N3667" t="s">
        <v>82549</v>
      </c>
      <c r="O3667">
        <f>-561.486261643379 -27.2432693768428 -652.035119157036</f>
        <v>-1240.7646501772579</v>
      </c>
      <c r="P3667">
        <f>-534.526825588004 -53.7123446878213 -354.423746776041</f>
        <v>-942.66291705186632</v>
      </c>
      <c r="Q3667" t="s">
        <v>82550</v>
      </c>
      <c r="R3667" t="s">
        <v>82551</v>
      </c>
      <c r="S3667" t="s">
        <v>82552</v>
      </c>
      <c r="T3667" t="s">
        <v>82553</v>
      </c>
      <c r="U3667" t="s">
        <v>82554</v>
      </c>
      <c r="V3667" t="s">
        <v>82555</v>
      </c>
      <c r="W3667" t="s">
        <v>82556</v>
      </c>
      <c r="X3667" t="s">
        <v>82557</v>
      </c>
      <c r="Y3667" t="s">
        <v>82558</v>
      </c>
    </row>
    <row r="3668" spans="1:25" x14ac:dyDescent="0.3">
      <c r="A3668">
        <v>183350</v>
      </c>
      <c r="B3668" t="s">
        <v>82559</v>
      </c>
      <c r="C3668" t="s">
        <v>82560</v>
      </c>
      <c r="D3668" t="s">
        <v>82561</v>
      </c>
      <c r="E3668" t="s">
        <v>82562</v>
      </c>
      <c r="F3668" t="s">
        <v>82563</v>
      </c>
      <c r="G3668" t="s">
        <v>82564</v>
      </c>
      <c r="H3668" t="s">
        <v>82565</v>
      </c>
      <c r="I3668" t="s">
        <v>82566</v>
      </c>
      <c r="J3668" t="s">
        <v>82567</v>
      </c>
      <c r="K3668" t="s">
        <v>82568</v>
      </c>
      <c r="L3668" t="s">
        <v>82569</v>
      </c>
      <c r="M3668" t="s">
        <v>82570</v>
      </c>
      <c r="N3668" t="s">
        <v>82571</v>
      </c>
      <c r="O3668">
        <f>-561.9385911304 -27.601449367103 -651.922232701583</f>
        <v>-1241.462273199086</v>
      </c>
      <c r="P3668">
        <f>-534.982330562359 -53.9450989272041 -354.299393903868</f>
        <v>-943.22682339343112</v>
      </c>
      <c r="Q3668" t="s">
        <v>82572</v>
      </c>
      <c r="R3668" t="s">
        <v>82573</v>
      </c>
      <c r="S3668" t="s">
        <v>82574</v>
      </c>
      <c r="T3668" t="s">
        <v>82575</v>
      </c>
      <c r="U3668" t="s">
        <v>82576</v>
      </c>
      <c r="V3668" t="s">
        <v>82577</v>
      </c>
      <c r="W3668" t="s">
        <v>82578</v>
      </c>
      <c r="X3668" t="s">
        <v>82579</v>
      </c>
      <c r="Y3668" t="s">
        <v>82580</v>
      </c>
    </row>
    <row r="3669" spans="1:25" x14ac:dyDescent="0.3">
      <c r="A3669">
        <v>183400</v>
      </c>
      <c r="B3669" t="s">
        <v>82581</v>
      </c>
      <c r="C3669" t="s">
        <v>82582</v>
      </c>
      <c r="D3669" t="s">
        <v>82583</v>
      </c>
      <c r="E3669" t="s">
        <v>82584</v>
      </c>
      <c r="F3669" t="s">
        <v>82585</v>
      </c>
      <c r="G3669" t="s">
        <v>82586</v>
      </c>
      <c r="H3669" t="s">
        <v>82587</v>
      </c>
      <c r="I3669" t="s">
        <v>82588</v>
      </c>
      <c r="J3669" t="s">
        <v>82589</v>
      </c>
      <c r="K3669" t="s">
        <v>82590</v>
      </c>
      <c r="L3669" t="s">
        <v>82591</v>
      </c>
      <c r="M3669" t="s">
        <v>82592</v>
      </c>
      <c r="N3669" t="s">
        <v>82593</v>
      </c>
      <c r="O3669">
        <f>-562.114800500485 -27.7204097032579 -651.894233345438</f>
        <v>-1241.7294435491808</v>
      </c>
      <c r="P3669">
        <f>-535.173998334222 -54.162727108871 -354.278708910303</f>
        <v>-943.61543435339604</v>
      </c>
      <c r="Q3669" t="s">
        <v>82594</v>
      </c>
      <c r="R3669" t="s">
        <v>82595</v>
      </c>
      <c r="S3669" t="s">
        <v>82596</v>
      </c>
      <c r="T3669" t="s">
        <v>82597</v>
      </c>
      <c r="U3669" t="s">
        <v>82598</v>
      </c>
      <c r="V3669" t="s">
        <v>82599</v>
      </c>
      <c r="W3669" t="s">
        <v>82600</v>
      </c>
      <c r="X3669" t="s">
        <v>82601</v>
      </c>
      <c r="Y3669" t="s">
        <v>82602</v>
      </c>
    </row>
    <row r="3670" spans="1:25" x14ac:dyDescent="0.3">
      <c r="A3670">
        <v>183450</v>
      </c>
      <c r="B3670" t="s">
        <v>82603</v>
      </c>
      <c r="C3670" t="s">
        <v>82604</v>
      </c>
      <c r="D3670" t="s">
        <v>82605</v>
      </c>
      <c r="E3670" t="s">
        <v>82606</v>
      </c>
      <c r="F3670" t="s">
        <v>82607</v>
      </c>
      <c r="G3670" t="s">
        <v>82608</v>
      </c>
      <c r="H3670" t="s">
        <v>82609</v>
      </c>
      <c r="I3670" t="s">
        <v>82610</v>
      </c>
      <c r="J3670" t="s">
        <v>82611</v>
      </c>
      <c r="K3670" t="s">
        <v>82612</v>
      </c>
      <c r="L3670" t="s">
        <v>82613</v>
      </c>
      <c r="M3670" t="s">
        <v>82614</v>
      </c>
      <c r="N3670" t="s">
        <v>82615</v>
      </c>
      <c r="O3670">
        <f>-562.690623905102 -27.9995530011729 -651.824168195356</f>
        <v>-1242.5143451016311</v>
      </c>
      <c r="P3670">
        <f>-535.716663009067 -54.4791906587043 -354.215000396642</f>
        <v>-944.41085406441334</v>
      </c>
      <c r="Q3670" t="s">
        <v>82616</v>
      </c>
      <c r="R3670" t="s">
        <v>82617</v>
      </c>
      <c r="S3670" t="s">
        <v>82618</v>
      </c>
      <c r="T3670" t="s">
        <v>82619</v>
      </c>
      <c r="U3670" t="s">
        <v>82620</v>
      </c>
      <c r="V3670" t="s">
        <v>82621</v>
      </c>
      <c r="W3670" t="s">
        <v>82622</v>
      </c>
      <c r="X3670" t="s">
        <v>82623</v>
      </c>
      <c r="Y3670" t="s">
        <v>82624</v>
      </c>
    </row>
    <row r="3671" spans="1:25" x14ac:dyDescent="0.3">
      <c r="A3671">
        <v>183500</v>
      </c>
      <c r="B3671" t="s">
        <v>82625</v>
      </c>
      <c r="C3671" t="s">
        <v>82626</v>
      </c>
      <c r="D3671" t="s">
        <v>82627</v>
      </c>
      <c r="E3671" t="s">
        <v>82628</v>
      </c>
      <c r="F3671" t="s">
        <v>82629</v>
      </c>
      <c r="G3671" t="s">
        <v>82630</v>
      </c>
      <c r="H3671" t="s">
        <v>82631</v>
      </c>
      <c r="I3671" t="s">
        <v>82632</v>
      </c>
      <c r="J3671" t="s">
        <v>82633</v>
      </c>
      <c r="K3671" t="s">
        <v>82634</v>
      </c>
      <c r="L3671" t="s">
        <v>82635</v>
      </c>
      <c r="M3671" t="s">
        <v>82636</v>
      </c>
      <c r="N3671" t="s">
        <v>82637</v>
      </c>
      <c r="O3671">
        <f>-563.054571425365 -28.1221414277732 -651.779012653576</f>
        <v>-1242.9557255067143</v>
      </c>
      <c r="P3671">
        <f>-535.993661356784 -54.6590077817586 -354.182971024591</f>
        <v>-944.83564016313358</v>
      </c>
      <c r="Q3671" t="s">
        <v>82638</v>
      </c>
      <c r="R3671" t="s">
        <v>82639</v>
      </c>
      <c r="S3671" t="s">
        <v>82640</v>
      </c>
      <c r="T3671" t="s">
        <v>82641</v>
      </c>
      <c r="U3671" t="s">
        <v>82642</v>
      </c>
      <c r="V3671" t="s">
        <v>82643</v>
      </c>
      <c r="W3671" t="s">
        <v>82644</v>
      </c>
      <c r="X3671" t="s">
        <v>82645</v>
      </c>
      <c r="Y3671" t="s">
        <v>82646</v>
      </c>
    </row>
    <row r="3672" spans="1:25" x14ac:dyDescent="0.3">
      <c r="A3672">
        <v>183550</v>
      </c>
      <c r="B3672" t="s">
        <v>82647</v>
      </c>
      <c r="C3672" t="s">
        <v>82648</v>
      </c>
      <c r="D3672" t="s">
        <v>82649</v>
      </c>
      <c r="E3672" t="s">
        <v>82650</v>
      </c>
      <c r="F3672" t="s">
        <v>82651</v>
      </c>
      <c r="G3672" t="s">
        <v>82652</v>
      </c>
      <c r="H3672" t="s">
        <v>82653</v>
      </c>
      <c r="I3672" t="s">
        <v>82654</v>
      </c>
      <c r="J3672" t="s">
        <v>82655</v>
      </c>
      <c r="K3672" t="s">
        <v>82656</v>
      </c>
      <c r="L3672" t="s">
        <v>82657</v>
      </c>
      <c r="M3672" t="s">
        <v>82658</v>
      </c>
      <c r="N3672" t="s">
        <v>82659</v>
      </c>
      <c r="O3672">
        <f>-563.801219815098 -28.3520753903224 -651.734236328726</f>
        <v>-1243.8875315341463</v>
      </c>
      <c r="P3672">
        <f>-536.812633904127 -54.9943413601914 -354.140914071318</f>
        <v>-945.94788933563632</v>
      </c>
      <c r="Q3672" t="s">
        <v>82660</v>
      </c>
      <c r="R3672" t="s">
        <v>82661</v>
      </c>
      <c r="S3672" t="s">
        <v>82662</v>
      </c>
      <c r="T3672" t="s">
        <v>82663</v>
      </c>
      <c r="U3672" t="s">
        <v>82664</v>
      </c>
      <c r="V3672" t="s">
        <v>82665</v>
      </c>
      <c r="W3672" t="s">
        <v>82666</v>
      </c>
      <c r="X3672" t="s">
        <v>82667</v>
      </c>
      <c r="Y3672" t="s">
        <v>82668</v>
      </c>
    </row>
    <row r="3673" spans="1:25" x14ac:dyDescent="0.3">
      <c r="A3673">
        <v>183600</v>
      </c>
      <c r="B3673" t="s">
        <v>82669</v>
      </c>
      <c r="C3673" t="s">
        <v>82670</v>
      </c>
      <c r="D3673" t="s">
        <v>82671</v>
      </c>
      <c r="E3673" t="s">
        <v>82672</v>
      </c>
      <c r="F3673" t="s">
        <v>82673</v>
      </c>
      <c r="G3673" t="s">
        <v>82674</v>
      </c>
      <c r="H3673" t="s">
        <v>82675</v>
      </c>
      <c r="I3673" t="s">
        <v>82676</v>
      </c>
      <c r="J3673" t="s">
        <v>82677</v>
      </c>
      <c r="K3673" t="s">
        <v>82678</v>
      </c>
      <c r="L3673" t="s">
        <v>82679</v>
      </c>
      <c r="M3673" t="s">
        <v>82680</v>
      </c>
      <c r="N3673" t="s">
        <v>82681</v>
      </c>
      <c r="O3673">
        <f>-564.228394475359 -28.4775339619998 -651.710260189908</f>
        <v>-1244.4161886272668</v>
      </c>
      <c r="P3673">
        <f>-537.242871260544 -55.2233271280934 -354.125910797029</f>
        <v>-946.59210918566646</v>
      </c>
      <c r="Q3673" t="s">
        <v>82682</v>
      </c>
      <c r="R3673" t="s">
        <v>82683</v>
      </c>
      <c r="S3673" t="s">
        <v>82684</v>
      </c>
      <c r="T3673" t="s">
        <v>82685</v>
      </c>
      <c r="U3673" t="s">
        <v>82686</v>
      </c>
      <c r="V3673" t="s">
        <v>82687</v>
      </c>
      <c r="W3673" t="s">
        <v>82688</v>
      </c>
      <c r="X3673" t="s">
        <v>82689</v>
      </c>
      <c r="Y3673" t="s">
        <v>82690</v>
      </c>
    </row>
    <row r="3674" spans="1:25" x14ac:dyDescent="0.3">
      <c r="A3674">
        <v>183650</v>
      </c>
      <c r="B3674" t="s">
        <v>82691</v>
      </c>
      <c r="C3674" t="s">
        <v>82692</v>
      </c>
      <c r="D3674" t="s">
        <v>82693</v>
      </c>
      <c r="E3674" t="s">
        <v>82694</v>
      </c>
      <c r="F3674" t="s">
        <v>82695</v>
      </c>
      <c r="G3674" t="s">
        <v>82696</v>
      </c>
      <c r="H3674" t="s">
        <v>82697</v>
      </c>
      <c r="I3674" t="s">
        <v>82698</v>
      </c>
      <c r="J3674" t="s">
        <v>82699</v>
      </c>
      <c r="K3674" t="s">
        <v>82700</v>
      </c>
      <c r="L3674" t="s">
        <v>82701</v>
      </c>
      <c r="M3674" t="s">
        <v>82702</v>
      </c>
      <c r="N3674" t="s">
        <v>82703</v>
      </c>
      <c r="O3674">
        <f>-565.016601197587 -28.8138851231972 -651.55916820517</f>
        <v>-1245.389654525954</v>
      </c>
      <c r="P3674">
        <f>-537.905028158522 -55.5982257740577 -353.989645124153</f>
        <v>-947.49289905673277</v>
      </c>
      <c r="Q3674" t="s">
        <v>82704</v>
      </c>
      <c r="R3674" t="s">
        <v>82705</v>
      </c>
      <c r="S3674" t="s">
        <v>82706</v>
      </c>
      <c r="T3674" t="s">
        <v>82707</v>
      </c>
      <c r="U3674" t="s">
        <v>82708</v>
      </c>
      <c r="V3674" t="s">
        <v>82709</v>
      </c>
      <c r="W3674" t="s">
        <v>82710</v>
      </c>
      <c r="X3674" t="s">
        <v>82711</v>
      </c>
      <c r="Y3674" t="s">
        <v>82712</v>
      </c>
    </row>
    <row r="3675" spans="1:25" x14ac:dyDescent="0.3">
      <c r="A3675">
        <v>183700</v>
      </c>
      <c r="B3675" t="s">
        <v>82713</v>
      </c>
      <c r="C3675" t="s">
        <v>82714</v>
      </c>
      <c r="D3675" t="s">
        <v>82715</v>
      </c>
      <c r="E3675" t="s">
        <v>82716</v>
      </c>
      <c r="F3675" t="s">
        <v>82717</v>
      </c>
      <c r="G3675" t="s">
        <v>82718</v>
      </c>
      <c r="H3675" t="s">
        <v>82719</v>
      </c>
      <c r="I3675" t="s">
        <v>82720</v>
      </c>
      <c r="J3675" t="s">
        <v>82721</v>
      </c>
      <c r="K3675" t="s">
        <v>82722</v>
      </c>
      <c r="L3675" t="s">
        <v>82723</v>
      </c>
      <c r="M3675" t="s">
        <v>82724</v>
      </c>
      <c r="N3675" t="s">
        <v>82725</v>
      </c>
      <c r="O3675">
        <f>-565.344366004479 -28.9630515035715 -651.485793397045</f>
        <v>-1245.7932109050953</v>
      </c>
      <c r="P3675">
        <f>-538.142115150472 -55.6420737805859 -353.915289913859</f>
        <v>-947.69947884491694</v>
      </c>
      <c r="Q3675" t="s">
        <v>82726</v>
      </c>
      <c r="R3675" t="s">
        <v>82727</v>
      </c>
      <c r="S3675" t="s">
        <v>82728</v>
      </c>
      <c r="T3675" t="s">
        <v>82729</v>
      </c>
      <c r="U3675" t="s">
        <v>82730</v>
      </c>
      <c r="V3675" t="s">
        <v>82731</v>
      </c>
      <c r="W3675" t="s">
        <v>82732</v>
      </c>
      <c r="X3675" t="s">
        <v>82733</v>
      </c>
      <c r="Y3675" t="s">
        <v>82734</v>
      </c>
    </row>
    <row r="3676" spans="1:25" x14ac:dyDescent="0.3">
      <c r="A3676">
        <v>183750</v>
      </c>
      <c r="B3676" t="s">
        <v>82735</v>
      </c>
      <c r="C3676" t="s">
        <v>82736</v>
      </c>
      <c r="D3676" t="s">
        <v>82737</v>
      </c>
      <c r="E3676" t="s">
        <v>82738</v>
      </c>
      <c r="F3676" t="s">
        <v>82739</v>
      </c>
      <c r="G3676" t="s">
        <v>82740</v>
      </c>
      <c r="H3676" t="s">
        <v>82741</v>
      </c>
      <c r="I3676" t="s">
        <v>82742</v>
      </c>
      <c r="J3676" t="s">
        <v>82743</v>
      </c>
      <c r="K3676" t="s">
        <v>82744</v>
      </c>
      <c r="L3676" t="s">
        <v>82745</v>
      </c>
      <c r="M3676" t="s">
        <v>82746</v>
      </c>
      <c r="N3676" t="s">
        <v>82747</v>
      </c>
      <c r="O3676">
        <f>-565.702550373237 -29.3215100160667 -651.36079497999</f>
        <v>-1246.3848553692937</v>
      </c>
      <c r="P3676">
        <f>-538.46763262775 -55.7621898892721 -353.771837742069</f>
        <v>-948.00166025909118</v>
      </c>
      <c r="Q3676" t="s">
        <v>82748</v>
      </c>
      <c r="R3676" t="s">
        <v>82749</v>
      </c>
      <c r="S3676" t="s">
        <v>82750</v>
      </c>
      <c r="T3676" t="s">
        <v>82751</v>
      </c>
      <c r="U3676" t="s">
        <v>82752</v>
      </c>
      <c r="V3676" t="s">
        <v>82753</v>
      </c>
      <c r="W3676" t="s">
        <v>82754</v>
      </c>
      <c r="X3676" t="s">
        <v>82755</v>
      </c>
      <c r="Y3676" t="s">
        <v>82756</v>
      </c>
    </row>
    <row r="3677" spans="1:25" x14ac:dyDescent="0.3">
      <c r="A3677">
        <v>183800</v>
      </c>
      <c r="B3677" t="s">
        <v>82757</v>
      </c>
      <c r="C3677" t="s">
        <v>82758</v>
      </c>
      <c r="D3677" t="s">
        <v>82759</v>
      </c>
      <c r="E3677" t="s">
        <v>82760</v>
      </c>
      <c r="F3677" t="s">
        <v>82761</v>
      </c>
      <c r="G3677" t="s">
        <v>82762</v>
      </c>
      <c r="H3677" t="s">
        <v>82763</v>
      </c>
      <c r="I3677" t="s">
        <v>82764</v>
      </c>
      <c r="J3677" t="s">
        <v>82765</v>
      </c>
      <c r="K3677" t="s">
        <v>82766</v>
      </c>
      <c r="L3677" t="s">
        <v>82767</v>
      </c>
      <c r="M3677" t="s">
        <v>82768</v>
      </c>
      <c r="N3677" t="s">
        <v>82769</v>
      </c>
      <c r="O3677">
        <f>-565.788557995653 -29.3233777573544 -651.350779738749</f>
        <v>-1246.4627154917564</v>
      </c>
      <c r="P3677">
        <f>-538.504946627233 -55.8093268291286 -353.77036063097</f>
        <v>-948.08463408733166</v>
      </c>
      <c r="Q3677" t="s">
        <v>82770</v>
      </c>
      <c r="R3677" t="s">
        <v>82771</v>
      </c>
      <c r="S3677" t="s">
        <v>82772</v>
      </c>
      <c r="T3677" t="s">
        <v>82773</v>
      </c>
      <c r="U3677" t="s">
        <v>82774</v>
      </c>
      <c r="V3677" t="s">
        <v>82775</v>
      </c>
      <c r="W3677" t="s">
        <v>82776</v>
      </c>
      <c r="X3677" t="s">
        <v>82777</v>
      </c>
      <c r="Y3677" t="s">
        <v>82778</v>
      </c>
    </row>
    <row r="3678" spans="1:25" x14ac:dyDescent="0.3">
      <c r="A3678">
        <v>183850</v>
      </c>
      <c r="B3678" t="s">
        <v>82779</v>
      </c>
      <c r="C3678" t="s">
        <v>82780</v>
      </c>
      <c r="D3678" t="s">
        <v>82781</v>
      </c>
      <c r="E3678" t="s">
        <v>82782</v>
      </c>
      <c r="F3678" t="s">
        <v>82783</v>
      </c>
      <c r="G3678" t="s">
        <v>82784</v>
      </c>
      <c r="H3678" t="s">
        <v>82785</v>
      </c>
      <c r="I3678" t="s">
        <v>82786</v>
      </c>
      <c r="J3678" t="s">
        <v>82787</v>
      </c>
      <c r="K3678" t="s">
        <v>82788</v>
      </c>
      <c r="L3678" t="s">
        <v>82789</v>
      </c>
      <c r="M3678" t="s">
        <v>82790</v>
      </c>
      <c r="N3678" t="s">
        <v>82791</v>
      </c>
      <c r="O3678">
        <f>-565.676154374721 -29.5524446426477 -651.321013705004</f>
        <v>-1246.5496127223728</v>
      </c>
      <c r="P3678">
        <f>-538.397773985479 -55.9344109579724 -353.73085432772</f>
        <v>-948.06303927117142</v>
      </c>
      <c r="Q3678" t="s">
        <v>82792</v>
      </c>
      <c r="R3678" t="s">
        <v>82793</v>
      </c>
      <c r="S3678" t="s">
        <v>82794</v>
      </c>
      <c r="T3678" t="s">
        <v>82795</v>
      </c>
      <c r="U3678" t="s">
        <v>82796</v>
      </c>
      <c r="V3678" t="s">
        <v>82797</v>
      </c>
      <c r="W3678" t="s">
        <v>82798</v>
      </c>
      <c r="X3678" t="s">
        <v>82799</v>
      </c>
      <c r="Y3678" t="s">
        <v>82800</v>
      </c>
    </row>
    <row r="3679" spans="1:25" x14ac:dyDescent="0.3">
      <c r="A3679">
        <v>183900</v>
      </c>
      <c r="B3679" t="s">
        <v>82801</v>
      </c>
      <c r="C3679" t="s">
        <v>82802</v>
      </c>
      <c r="D3679" t="s">
        <v>82803</v>
      </c>
      <c r="E3679" t="s">
        <v>82804</v>
      </c>
      <c r="F3679" t="s">
        <v>82805</v>
      </c>
      <c r="G3679" t="s">
        <v>82806</v>
      </c>
      <c r="H3679" t="s">
        <v>82807</v>
      </c>
      <c r="I3679" t="s">
        <v>82808</v>
      </c>
      <c r="J3679" t="s">
        <v>82809</v>
      </c>
      <c r="K3679" t="s">
        <v>82810</v>
      </c>
      <c r="L3679" t="s">
        <v>82811</v>
      </c>
      <c r="M3679" t="s">
        <v>82812</v>
      </c>
      <c r="N3679" t="s">
        <v>82813</v>
      </c>
      <c r="O3679">
        <f>-565.545296307242 -29.6600708006108 -651.293513158824</f>
        <v>-1246.4988802666767</v>
      </c>
      <c r="P3679">
        <f>-538.236725277888 -56.0577397293223 -353.707690816646</f>
        <v>-948.00215582385636</v>
      </c>
      <c r="Q3679" t="s">
        <v>82814</v>
      </c>
      <c r="R3679" t="s">
        <v>82815</v>
      </c>
      <c r="S3679" t="s">
        <v>82816</v>
      </c>
      <c r="T3679" t="s">
        <v>82817</v>
      </c>
      <c r="U3679" t="s">
        <v>82818</v>
      </c>
      <c r="V3679" t="s">
        <v>82819</v>
      </c>
      <c r="W3679" t="s">
        <v>82820</v>
      </c>
      <c r="X3679" t="s">
        <v>82821</v>
      </c>
      <c r="Y3679" t="s">
        <v>82822</v>
      </c>
    </row>
    <row r="3680" spans="1:25" x14ac:dyDescent="0.3">
      <c r="A3680">
        <v>183950</v>
      </c>
      <c r="B3680" t="s">
        <v>82823</v>
      </c>
      <c r="C3680" t="s">
        <v>82824</v>
      </c>
      <c r="D3680" t="s">
        <v>82825</v>
      </c>
      <c r="E3680" t="s">
        <v>82826</v>
      </c>
      <c r="F3680" t="s">
        <v>82827</v>
      </c>
      <c r="G3680" t="s">
        <v>82828</v>
      </c>
      <c r="H3680" t="s">
        <v>82829</v>
      </c>
      <c r="I3680" t="s">
        <v>82830</v>
      </c>
      <c r="J3680" t="s">
        <v>82831</v>
      </c>
      <c r="K3680" t="s">
        <v>82832</v>
      </c>
      <c r="L3680" t="s">
        <v>82833</v>
      </c>
      <c r="M3680" t="s">
        <v>82834</v>
      </c>
      <c r="N3680" t="s">
        <v>82835</v>
      </c>
      <c r="O3680">
        <f>-565.199114576279 -29.6923621552946 -651.26657860051</f>
        <v>-1246.1580553320837</v>
      </c>
      <c r="P3680">
        <f>-537.873458424795 -55.9316849739682 -353.668235651818</f>
        <v>-947.47337905058123</v>
      </c>
      <c r="Q3680" t="s">
        <v>82836</v>
      </c>
      <c r="R3680" t="s">
        <v>82837</v>
      </c>
      <c r="S3680" t="s">
        <v>82838</v>
      </c>
      <c r="T3680" t="s">
        <v>82839</v>
      </c>
      <c r="U3680" t="s">
        <v>82840</v>
      </c>
      <c r="V3680" t="s">
        <v>82841</v>
      </c>
      <c r="W3680" t="s">
        <v>82842</v>
      </c>
      <c r="X3680" t="s">
        <v>82843</v>
      </c>
      <c r="Y3680" t="s">
        <v>82844</v>
      </c>
    </row>
    <row r="3681" spans="1:25" x14ac:dyDescent="0.3">
      <c r="A3681">
        <v>184000</v>
      </c>
      <c r="B3681" t="s">
        <v>82845</v>
      </c>
      <c r="C3681" t="s">
        <v>82846</v>
      </c>
      <c r="D3681" t="s">
        <v>82847</v>
      </c>
      <c r="E3681" t="s">
        <v>82848</v>
      </c>
      <c r="F3681" t="s">
        <v>82849</v>
      </c>
      <c r="G3681" t="s">
        <v>82850</v>
      </c>
      <c r="H3681" t="s">
        <v>82851</v>
      </c>
      <c r="I3681" t="s">
        <v>82852</v>
      </c>
      <c r="J3681" t="s">
        <v>82853</v>
      </c>
      <c r="K3681" t="s">
        <v>82854</v>
      </c>
      <c r="L3681" t="s">
        <v>82855</v>
      </c>
      <c r="M3681" t="s">
        <v>82856</v>
      </c>
      <c r="N3681" t="s">
        <v>82857</v>
      </c>
      <c r="O3681">
        <f>-564.933189546774 -29.636130085677 -651.280908863837</f>
        <v>-1245.8502284962879</v>
      </c>
      <c r="P3681">
        <f>-537.642163975777 -55.7387701638079 -353.66734283966</f>
        <v>-947.04827697924486</v>
      </c>
      <c r="Q3681" t="s">
        <v>82858</v>
      </c>
      <c r="R3681" t="s">
        <v>82859</v>
      </c>
      <c r="S3681" t="s">
        <v>82860</v>
      </c>
      <c r="T3681" t="s">
        <v>82861</v>
      </c>
      <c r="U3681" t="s">
        <v>82862</v>
      </c>
      <c r="V3681" t="s">
        <v>82863</v>
      </c>
      <c r="W3681" t="s">
        <v>82864</v>
      </c>
      <c r="X3681" t="s">
        <v>82865</v>
      </c>
      <c r="Y3681" t="s">
        <v>82866</v>
      </c>
    </row>
    <row r="3682" spans="1:25" x14ac:dyDescent="0.3">
      <c r="A3682">
        <v>184050</v>
      </c>
      <c r="B3682" t="s">
        <v>82867</v>
      </c>
      <c r="C3682" t="s">
        <v>82868</v>
      </c>
      <c r="D3682" t="s">
        <v>82869</v>
      </c>
      <c r="E3682" t="s">
        <v>82870</v>
      </c>
      <c r="F3682" t="s">
        <v>82871</v>
      </c>
      <c r="G3682" t="s">
        <v>82872</v>
      </c>
      <c r="H3682" t="s">
        <v>82873</v>
      </c>
      <c r="I3682" t="s">
        <v>82874</v>
      </c>
      <c r="J3682" t="s">
        <v>82875</v>
      </c>
      <c r="K3682" t="s">
        <v>82876</v>
      </c>
      <c r="L3682" t="s">
        <v>82877</v>
      </c>
      <c r="M3682" t="s">
        <v>82878</v>
      </c>
      <c r="N3682" t="s">
        <v>82879</v>
      </c>
      <c r="O3682">
        <f>-564.487481024677 -29.4477493722516 -651.30963449443</f>
        <v>-1245.2448648913587</v>
      </c>
      <c r="P3682">
        <f>-537.240429782283 -55.4803470970855 -353.68597856932</f>
        <v>-946.4067554486885</v>
      </c>
      <c r="Q3682" t="s">
        <v>82880</v>
      </c>
      <c r="R3682" t="s">
        <v>82881</v>
      </c>
      <c r="S3682" t="s">
        <v>82882</v>
      </c>
      <c r="T3682" t="s">
        <v>82883</v>
      </c>
      <c r="U3682" t="s">
        <v>82884</v>
      </c>
      <c r="V3682" t="s">
        <v>82885</v>
      </c>
      <c r="W3682" t="s">
        <v>82886</v>
      </c>
      <c r="X3682" t="s">
        <v>82887</v>
      </c>
      <c r="Y3682" t="s">
        <v>82888</v>
      </c>
    </row>
    <row r="3683" spans="1:25" x14ac:dyDescent="0.3">
      <c r="A3683">
        <v>184100</v>
      </c>
      <c r="B3683" t="s">
        <v>82889</v>
      </c>
      <c r="C3683" t="s">
        <v>82890</v>
      </c>
      <c r="D3683" t="s">
        <v>82891</v>
      </c>
      <c r="E3683" t="s">
        <v>82892</v>
      </c>
      <c r="F3683" t="s">
        <v>82893</v>
      </c>
      <c r="G3683" t="s">
        <v>82894</v>
      </c>
      <c r="H3683" t="s">
        <v>82895</v>
      </c>
      <c r="I3683" t="s">
        <v>82896</v>
      </c>
      <c r="J3683" t="s">
        <v>82897</v>
      </c>
      <c r="K3683" t="s">
        <v>82898</v>
      </c>
      <c r="L3683" t="s">
        <v>82899</v>
      </c>
      <c r="M3683" t="s">
        <v>82900</v>
      </c>
      <c r="N3683" t="s">
        <v>82901</v>
      </c>
      <c r="O3683">
        <f>-564.296195572546 -29.3669667679665 -651.339916629038</f>
        <v>-1245.0030789695506</v>
      </c>
      <c r="P3683">
        <f>-537.120408442879 -55.4113379843352 -353.710672975632</f>
        <v>-946.24241940284628</v>
      </c>
      <c r="Q3683" t="s">
        <v>82902</v>
      </c>
      <c r="R3683" t="s">
        <v>82903</v>
      </c>
      <c r="S3683" t="s">
        <v>82904</v>
      </c>
      <c r="T3683" t="s">
        <v>82905</v>
      </c>
      <c r="U3683" t="s">
        <v>82906</v>
      </c>
      <c r="V3683" t="s">
        <v>82907</v>
      </c>
      <c r="W3683" t="s">
        <v>82908</v>
      </c>
      <c r="X3683" t="s">
        <v>82909</v>
      </c>
      <c r="Y3683" t="s">
        <v>82910</v>
      </c>
    </row>
    <row r="3684" spans="1:25" x14ac:dyDescent="0.3">
      <c r="A3684">
        <v>184150</v>
      </c>
      <c r="B3684" t="s">
        <v>82911</v>
      </c>
      <c r="C3684" t="s">
        <v>82912</v>
      </c>
      <c r="D3684" t="s">
        <v>82913</v>
      </c>
      <c r="E3684" t="s">
        <v>82914</v>
      </c>
      <c r="F3684" t="s">
        <v>82915</v>
      </c>
      <c r="G3684" t="s">
        <v>82916</v>
      </c>
      <c r="H3684" t="s">
        <v>82917</v>
      </c>
      <c r="I3684" t="s">
        <v>82918</v>
      </c>
      <c r="J3684" t="s">
        <v>82919</v>
      </c>
      <c r="K3684" t="s">
        <v>82920</v>
      </c>
      <c r="L3684" t="s">
        <v>82921</v>
      </c>
      <c r="M3684" t="s">
        <v>82922</v>
      </c>
      <c r="N3684" t="s">
        <v>82923</v>
      </c>
      <c r="O3684">
        <f>-563.937736083127 -29.2166862030481 -651.392520757699</f>
        <v>-1244.5469430438741</v>
      </c>
      <c r="P3684">
        <f>-536.968102932638 -55.3112807521502 -353.748860634116</f>
        <v>-946.02824431890417</v>
      </c>
      <c r="Q3684" t="s">
        <v>82924</v>
      </c>
      <c r="R3684" t="s">
        <v>82925</v>
      </c>
      <c r="S3684" t="s">
        <v>82926</v>
      </c>
      <c r="T3684" t="s">
        <v>82927</v>
      </c>
      <c r="U3684" t="s">
        <v>82928</v>
      </c>
      <c r="V3684" t="s">
        <v>82929</v>
      </c>
      <c r="W3684" t="s">
        <v>82930</v>
      </c>
      <c r="X3684" t="s">
        <v>82931</v>
      </c>
      <c r="Y3684" t="s">
        <v>82932</v>
      </c>
    </row>
    <row r="3685" spans="1:25" x14ac:dyDescent="0.3">
      <c r="A3685">
        <v>184200</v>
      </c>
      <c r="B3685" t="s">
        <v>82933</v>
      </c>
      <c r="C3685" t="s">
        <v>82934</v>
      </c>
      <c r="D3685" t="s">
        <v>82935</v>
      </c>
      <c r="E3685" t="s">
        <v>82936</v>
      </c>
      <c r="F3685" t="s">
        <v>82937</v>
      </c>
      <c r="G3685" t="s">
        <v>82938</v>
      </c>
      <c r="H3685" t="s">
        <v>82939</v>
      </c>
      <c r="I3685" t="s">
        <v>82940</v>
      </c>
      <c r="J3685" t="s">
        <v>82941</v>
      </c>
      <c r="K3685" t="s">
        <v>82942</v>
      </c>
      <c r="L3685" t="s">
        <v>82943</v>
      </c>
      <c r="M3685" t="s">
        <v>82944</v>
      </c>
      <c r="N3685" t="s">
        <v>82945</v>
      </c>
      <c r="O3685">
        <f>-563.79203556824 -29.187265985719 -651.380980382678</f>
        <v>-1244.360281936637</v>
      </c>
      <c r="P3685">
        <f>-536.924983264387 -55.2508306622649 -353.725451931991</f>
        <v>-945.901265858643</v>
      </c>
      <c r="Q3685" t="s">
        <v>82946</v>
      </c>
      <c r="R3685" t="s">
        <v>82947</v>
      </c>
      <c r="S3685" t="s">
        <v>82948</v>
      </c>
      <c r="T3685" t="s">
        <v>82949</v>
      </c>
      <c r="U3685" t="s">
        <v>82950</v>
      </c>
      <c r="V3685" t="s">
        <v>82951</v>
      </c>
      <c r="W3685" t="s">
        <v>82952</v>
      </c>
      <c r="X3685" t="s">
        <v>82953</v>
      </c>
      <c r="Y3685" t="s">
        <v>82954</v>
      </c>
    </row>
    <row r="3686" spans="1:25" x14ac:dyDescent="0.3">
      <c r="A3686">
        <v>184250</v>
      </c>
      <c r="B3686" t="s">
        <v>82955</v>
      </c>
      <c r="C3686" t="s">
        <v>82956</v>
      </c>
      <c r="D3686" t="s">
        <v>82957</v>
      </c>
      <c r="E3686" t="s">
        <v>82958</v>
      </c>
      <c r="F3686" t="s">
        <v>82959</v>
      </c>
      <c r="G3686" t="s">
        <v>82960</v>
      </c>
      <c r="H3686" t="s">
        <v>82961</v>
      </c>
      <c r="I3686" t="s">
        <v>82962</v>
      </c>
      <c r="J3686" t="s">
        <v>82963</v>
      </c>
      <c r="K3686" t="s">
        <v>82964</v>
      </c>
      <c r="L3686" t="s">
        <v>82965</v>
      </c>
      <c r="M3686" t="s">
        <v>82966</v>
      </c>
      <c r="N3686" t="s">
        <v>82967</v>
      </c>
      <c r="O3686">
        <f>-563.35093560927 -29.0732313120834 -651.337231499007</f>
        <v>-1243.7613984203604</v>
      </c>
      <c r="P3686">
        <f>-536.670038459084 -55.012841239087 -353.654032465443</f>
        <v>-945.33691216361399</v>
      </c>
      <c r="Q3686" t="s">
        <v>82968</v>
      </c>
      <c r="R3686" t="s">
        <v>82969</v>
      </c>
      <c r="S3686" t="s">
        <v>82970</v>
      </c>
      <c r="T3686" t="s">
        <v>82971</v>
      </c>
      <c r="U3686" t="s">
        <v>82972</v>
      </c>
      <c r="V3686" t="s">
        <v>82973</v>
      </c>
      <c r="W3686" t="s">
        <v>82974</v>
      </c>
      <c r="X3686" t="s">
        <v>82975</v>
      </c>
      <c r="Y3686" t="s">
        <v>82976</v>
      </c>
    </row>
    <row r="3687" spans="1:25" x14ac:dyDescent="0.3">
      <c r="A3687">
        <v>184300</v>
      </c>
      <c r="B3687" t="s">
        <v>82977</v>
      </c>
      <c r="C3687" t="s">
        <v>82978</v>
      </c>
      <c r="D3687" t="s">
        <v>82979</v>
      </c>
      <c r="E3687" t="s">
        <v>82980</v>
      </c>
      <c r="F3687" t="s">
        <v>82981</v>
      </c>
      <c r="G3687" t="s">
        <v>82982</v>
      </c>
      <c r="H3687" t="s">
        <v>82983</v>
      </c>
      <c r="I3687" t="s">
        <v>82984</v>
      </c>
      <c r="J3687" t="s">
        <v>82985</v>
      </c>
      <c r="K3687" t="s">
        <v>82986</v>
      </c>
      <c r="L3687" t="s">
        <v>82987</v>
      </c>
      <c r="M3687" t="s">
        <v>82988</v>
      </c>
      <c r="N3687" t="s">
        <v>82989</v>
      </c>
      <c r="O3687">
        <f>-563.22758694749 -29.0237264024536 -651.294366392141</f>
        <v>-1243.5456797420845</v>
      </c>
      <c r="P3687">
        <f>-536.655419455271 -54.8846289542701 -353.594749937691</f>
        <v>-945.13479834723216</v>
      </c>
      <c r="Q3687" t="s">
        <v>82990</v>
      </c>
      <c r="R3687" t="s">
        <v>82991</v>
      </c>
      <c r="S3687" t="s">
        <v>82992</v>
      </c>
      <c r="T3687" t="s">
        <v>82993</v>
      </c>
      <c r="U3687" t="s">
        <v>82994</v>
      </c>
      <c r="V3687" t="s">
        <v>82995</v>
      </c>
      <c r="W3687" t="s">
        <v>82996</v>
      </c>
      <c r="X3687" t="s">
        <v>82997</v>
      </c>
      <c r="Y3687" t="s">
        <v>82998</v>
      </c>
    </row>
    <row r="3688" spans="1:25" x14ac:dyDescent="0.3">
      <c r="A3688">
        <v>184350</v>
      </c>
      <c r="B3688" t="s">
        <v>82999</v>
      </c>
      <c r="C3688" t="s">
        <v>83000</v>
      </c>
      <c r="D3688" t="s">
        <v>83001</v>
      </c>
      <c r="E3688" t="s">
        <v>83002</v>
      </c>
      <c r="F3688" t="s">
        <v>83003</v>
      </c>
      <c r="G3688" t="s">
        <v>83004</v>
      </c>
      <c r="H3688" t="s">
        <v>83005</v>
      </c>
      <c r="I3688" t="s">
        <v>83006</v>
      </c>
      <c r="J3688" t="s">
        <v>83007</v>
      </c>
      <c r="K3688" t="s">
        <v>83008</v>
      </c>
      <c r="L3688" t="s">
        <v>83009</v>
      </c>
      <c r="M3688" t="s">
        <v>83010</v>
      </c>
      <c r="N3688" t="s">
        <v>83011</v>
      </c>
      <c r="O3688">
        <f>-562.700355765205 -28.8986944868152 -651.244487664599</f>
        <v>-1242.8435379166192</v>
      </c>
      <c r="P3688">
        <f>-536.395513480074 -54.7689182367099 -353.521862726353</f>
        <v>-944.68629444313683</v>
      </c>
      <c r="Q3688" t="s">
        <v>83012</v>
      </c>
      <c r="R3688" t="s">
        <v>83013</v>
      </c>
      <c r="S3688" t="s">
        <v>83014</v>
      </c>
      <c r="T3688" t="s">
        <v>83015</v>
      </c>
      <c r="U3688" t="s">
        <v>83016</v>
      </c>
      <c r="V3688" t="s">
        <v>83017</v>
      </c>
      <c r="W3688" t="s">
        <v>83018</v>
      </c>
      <c r="X3688" t="s">
        <v>83019</v>
      </c>
      <c r="Y3688" t="s">
        <v>83020</v>
      </c>
    </row>
    <row r="3689" spans="1:25" x14ac:dyDescent="0.3">
      <c r="A3689">
        <v>184400</v>
      </c>
      <c r="B3689" t="s">
        <v>83021</v>
      </c>
      <c r="C3689" t="s">
        <v>83022</v>
      </c>
      <c r="D3689" t="s">
        <v>83023</v>
      </c>
      <c r="E3689" t="s">
        <v>83024</v>
      </c>
      <c r="F3689" t="s">
        <v>83025</v>
      </c>
      <c r="G3689" t="s">
        <v>83026</v>
      </c>
      <c r="H3689" t="s">
        <v>83027</v>
      </c>
      <c r="I3689" t="s">
        <v>83028</v>
      </c>
      <c r="J3689" t="s">
        <v>83029</v>
      </c>
      <c r="K3689" t="s">
        <v>83030</v>
      </c>
      <c r="L3689" t="s">
        <v>83031</v>
      </c>
      <c r="M3689" t="s">
        <v>83032</v>
      </c>
      <c r="N3689" t="s">
        <v>83033</v>
      </c>
      <c r="O3689">
        <f>-562.490565960832 -28.7541253018683 -651.270375775785</f>
        <v>-1242.5150670384853</v>
      </c>
      <c r="P3689">
        <f>-536.385801173959 -54.5859388941433 -353.526791209204</f>
        <v>-944.49853127730626</v>
      </c>
      <c r="Q3689" t="s">
        <v>83034</v>
      </c>
      <c r="R3689" t="s">
        <v>83035</v>
      </c>
      <c r="S3689" t="s">
        <v>83036</v>
      </c>
      <c r="T3689" t="s">
        <v>83037</v>
      </c>
      <c r="U3689" t="s">
        <v>83038</v>
      </c>
      <c r="V3689" t="s">
        <v>83039</v>
      </c>
      <c r="W3689" t="s">
        <v>83040</v>
      </c>
      <c r="X3689" t="s">
        <v>83041</v>
      </c>
      <c r="Y3689" t="s">
        <v>83042</v>
      </c>
    </row>
    <row r="3690" spans="1:25" x14ac:dyDescent="0.3">
      <c r="A3690">
        <v>184450</v>
      </c>
      <c r="B3690" t="s">
        <v>83043</v>
      </c>
      <c r="C3690" t="s">
        <v>83044</v>
      </c>
      <c r="D3690" t="s">
        <v>83045</v>
      </c>
      <c r="E3690" t="s">
        <v>83046</v>
      </c>
      <c r="F3690" t="s">
        <v>83047</v>
      </c>
      <c r="G3690" t="s">
        <v>83048</v>
      </c>
      <c r="H3690" t="s">
        <v>83049</v>
      </c>
      <c r="I3690" t="s">
        <v>83050</v>
      </c>
      <c r="J3690" t="s">
        <v>83051</v>
      </c>
      <c r="K3690" t="s">
        <v>83052</v>
      </c>
      <c r="L3690" t="s">
        <v>83053</v>
      </c>
      <c r="M3690" t="s">
        <v>83054</v>
      </c>
      <c r="N3690" t="s">
        <v>83055</v>
      </c>
      <c r="O3690">
        <f>-562.010825753052 -28.6200184623974 -651.308984467792</f>
        <v>-1241.9398286832416</v>
      </c>
      <c r="P3690">
        <f>-536.419722684286 -54.7154569509071 -353.543703607563</f>
        <v>-944.678883242756</v>
      </c>
      <c r="Q3690" t="s">
        <v>83056</v>
      </c>
      <c r="R3690" t="s">
        <v>83057</v>
      </c>
      <c r="S3690" t="s">
        <v>83058</v>
      </c>
      <c r="T3690" t="s">
        <v>83059</v>
      </c>
      <c r="U3690" t="s">
        <v>83060</v>
      </c>
      <c r="V3690" t="s">
        <v>83061</v>
      </c>
      <c r="W3690" t="s">
        <v>83062</v>
      </c>
      <c r="X3690" t="s">
        <v>83063</v>
      </c>
      <c r="Y3690" t="s">
        <v>83064</v>
      </c>
    </row>
    <row r="3691" spans="1:25" x14ac:dyDescent="0.3">
      <c r="A3691">
        <v>184500</v>
      </c>
      <c r="B3691" t="s">
        <v>83065</v>
      </c>
      <c r="C3691" t="s">
        <v>83066</v>
      </c>
      <c r="D3691" t="s">
        <v>83067</v>
      </c>
      <c r="E3691" t="s">
        <v>83068</v>
      </c>
      <c r="F3691" t="s">
        <v>83069</v>
      </c>
      <c r="G3691" t="s">
        <v>83070</v>
      </c>
      <c r="H3691" t="s">
        <v>83071</v>
      </c>
      <c r="I3691" t="s">
        <v>83072</v>
      </c>
      <c r="J3691" t="s">
        <v>83073</v>
      </c>
      <c r="K3691" t="s">
        <v>83074</v>
      </c>
      <c r="L3691" t="s">
        <v>83075</v>
      </c>
      <c r="M3691" t="s">
        <v>83076</v>
      </c>
      <c r="N3691" t="s">
        <v>83077</v>
      </c>
      <c r="O3691">
        <f>-561.712090701099 -28.6079271358215 -651.3247276144</f>
        <v>-1241.6447454513204</v>
      </c>
      <c r="P3691">
        <f>-536.338945070846 -54.9393109464879 -353.561587842136</f>
        <v>-944.83984385946997</v>
      </c>
      <c r="Q3691" t="s">
        <v>83078</v>
      </c>
      <c r="R3691" t="s">
        <v>83079</v>
      </c>
      <c r="S3691" t="s">
        <v>83080</v>
      </c>
      <c r="T3691" t="s">
        <v>83081</v>
      </c>
      <c r="U3691" t="s">
        <v>83082</v>
      </c>
      <c r="V3691" t="s">
        <v>83083</v>
      </c>
      <c r="W3691" t="s">
        <v>83084</v>
      </c>
      <c r="X3691" t="s">
        <v>83085</v>
      </c>
      <c r="Y3691" t="s">
        <v>83086</v>
      </c>
    </row>
    <row r="3692" spans="1:25" x14ac:dyDescent="0.3">
      <c r="A3692">
        <v>184550</v>
      </c>
      <c r="B3692" t="s">
        <v>83087</v>
      </c>
      <c r="C3692" t="s">
        <v>83088</v>
      </c>
      <c r="D3692" t="s">
        <v>83089</v>
      </c>
      <c r="E3692" t="s">
        <v>83090</v>
      </c>
      <c r="F3692" t="s">
        <v>83091</v>
      </c>
      <c r="G3692" t="s">
        <v>83092</v>
      </c>
      <c r="H3692" t="s">
        <v>83093</v>
      </c>
      <c r="I3692" t="s">
        <v>83094</v>
      </c>
      <c r="J3692" t="s">
        <v>83095</v>
      </c>
      <c r="K3692" t="s">
        <v>83096</v>
      </c>
      <c r="L3692" t="s">
        <v>83097</v>
      </c>
      <c r="M3692" t="s">
        <v>83098</v>
      </c>
      <c r="N3692" t="s">
        <v>83099</v>
      </c>
      <c r="O3692">
        <f>-561.198619915073 -28.4665781978429 -651.40525587679</f>
        <v>-1241.0704539897058</v>
      </c>
      <c r="P3692">
        <f>-535.903503162929 -55.3666767861027 -353.686230035074</f>
        <v>-944.95640998410579</v>
      </c>
      <c r="Q3692" t="s">
        <v>83100</v>
      </c>
      <c r="R3692" t="s">
        <v>83101</v>
      </c>
      <c r="S3692" t="s">
        <v>83102</v>
      </c>
      <c r="T3692" t="s">
        <v>83103</v>
      </c>
      <c r="U3692" t="s">
        <v>83104</v>
      </c>
      <c r="V3692" t="s">
        <v>83105</v>
      </c>
      <c r="W3692" t="s">
        <v>83106</v>
      </c>
      <c r="X3692" t="s">
        <v>83107</v>
      </c>
      <c r="Y3692" t="s">
        <v>83108</v>
      </c>
    </row>
    <row r="3693" spans="1:25" x14ac:dyDescent="0.3">
      <c r="A3693">
        <v>184600</v>
      </c>
      <c r="B3693" t="s">
        <v>83109</v>
      </c>
      <c r="C3693" t="s">
        <v>83110</v>
      </c>
      <c r="D3693" t="s">
        <v>83111</v>
      </c>
      <c r="E3693" t="s">
        <v>83112</v>
      </c>
      <c r="F3693" t="s">
        <v>83113</v>
      </c>
      <c r="G3693" t="s">
        <v>83114</v>
      </c>
      <c r="H3693" t="s">
        <v>83115</v>
      </c>
      <c r="I3693" t="s">
        <v>83116</v>
      </c>
      <c r="J3693" t="s">
        <v>83117</v>
      </c>
      <c r="K3693" t="s">
        <v>83118</v>
      </c>
      <c r="L3693" t="s">
        <v>83119</v>
      </c>
      <c r="M3693" t="s">
        <v>83120</v>
      </c>
      <c r="N3693" t="s">
        <v>83121</v>
      </c>
      <c r="O3693">
        <f>-560.940022136827 -28.3804143507291 -651.489704069152</f>
        <v>-1240.8101405567081</v>
      </c>
      <c r="P3693">
        <f>-535.468448060724 -55.4881416480866 -353.804642140344</f>
        <v>-944.76123184915468</v>
      </c>
      <c r="Q3693" t="s">
        <v>83122</v>
      </c>
      <c r="R3693" t="s">
        <v>83123</v>
      </c>
      <c r="S3693" t="s">
        <v>83124</v>
      </c>
      <c r="T3693" t="s">
        <v>83125</v>
      </c>
      <c r="U3693" t="s">
        <v>83126</v>
      </c>
      <c r="V3693" t="s">
        <v>83127</v>
      </c>
      <c r="W3693" t="s">
        <v>83128</v>
      </c>
      <c r="X3693" t="s">
        <v>83129</v>
      </c>
      <c r="Y3693" t="s">
        <v>83130</v>
      </c>
    </row>
    <row r="3694" spans="1:25" x14ac:dyDescent="0.3">
      <c r="A3694">
        <v>184650</v>
      </c>
      <c r="B3694" t="s">
        <v>83131</v>
      </c>
      <c r="C3694" t="s">
        <v>83132</v>
      </c>
      <c r="D3694" t="s">
        <v>83133</v>
      </c>
      <c r="E3694" t="s">
        <v>83134</v>
      </c>
      <c r="F3694" t="s">
        <v>83135</v>
      </c>
      <c r="G3694" t="s">
        <v>83136</v>
      </c>
      <c r="H3694" t="s">
        <v>83137</v>
      </c>
      <c r="I3694" t="s">
        <v>83138</v>
      </c>
      <c r="J3694" t="s">
        <v>83139</v>
      </c>
      <c r="K3694" t="s">
        <v>83140</v>
      </c>
      <c r="L3694" t="s">
        <v>83141</v>
      </c>
      <c r="M3694" t="s">
        <v>83142</v>
      </c>
      <c r="N3694" t="s">
        <v>83143</v>
      </c>
      <c r="O3694">
        <f>-560.476730679324 -28.2917183776713 -651.64343460952</f>
        <v>-1240.4118836665152</v>
      </c>
      <c r="P3694">
        <f>-534.079330935827 -56.5779660918877 -354.148768031443</f>
        <v>-944.80606505915762</v>
      </c>
      <c r="Q3694" t="s">
        <v>83144</v>
      </c>
      <c r="R3694" t="s">
        <v>83145</v>
      </c>
      <c r="S3694" t="s">
        <v>83146</v>
      </c>
      <c r="T3694" t="s">
        <v>83147</v>
      </c>
      <c r="U3694" t="s">
        <v>83148</v>
      </c>
      <c r="V3694" t="s">
        <v>83149</v>
      </c>
      <c r="W3694" t="s">
        <v>83150</v>
      </c>
      <c r="X3694" t="s">
        <v>83151</v>
      </c>
      <c r="Y3694" t="s">
        <v>83152</v>
      </c>
    </row>
    <row r="3695" spans="1:25" x14ac:dyDescent="0.3">
      <c r="A3695">
        <v>184700</v>
      </c>
      <c r="B3695" t="s">
        <v>83153</v>
      </c>
      <c r="C3695" t="s">
        <v>83154</v>
      </c>
      <c r="D3695" t="s">
        <v>83155</v>
      </c>
      <c r="E3695" t="s">
        <v>83156</v>
      </c>
      <c r="F3695" t="s">
        <v>83157</v>
      </c>
      <c r="G3695" t="s">
        <v>83158</v>
      </c>
      <c r="H3695" t="s">
        <v>83159</v>
      </c>
      <c r="I3695" t="s">
        <v>83160</v>
      </c>
      <c r="J3695" t="s">
        <v>83161</v>
      </c>
      <c r="K3695" t="s">
        <v>83162</v>
      </c>
      <c r="L3695" t="s">
        <v>83163</v>
      </c>
      <c r="M3695" t="s">
        <v>83164</v>
      </c>
      <c r="N3695" t="s">
        <v>83165</v>
      </c>
      <c r="O3695">
        <f>-560.419695375687 -28.1911973037827 -651.735241034328</f>
        <v>-1240.3461337137978</v>
      </c>
      <c r="P3695">
        <f>-533.021959978894 -57.3129615337848 -354.411645925484</f>
        <v>-944.74656743816274</v>
      </c>
      <c r="Q3695" t="s">
        <v>83166</v>
      </c>
      <c r="R3695" t="s">
        <v>83167</v>
      </c>
      <c r="S3695" t="s">
        <v>83168</v>
      </c>
      <c r="T3695" t="s">
        <v>83169</v>
      </c>
      <c r="U3695" t="s">
        <v>83170</v>
      </c>
      <c r="V3695" t="s">
        <v>83171</v>
      </c>
      <c r="W3695" t="s">
        <v>83172</v>
      </c>
      <c r="X3695" t="s">
        <v>83173</v>
      </c>
      <c r="Y3695" t="s">
        <v>83174</v>
      </c>
    </row>
    <row r="3696" spans="1:25" x14ac:dyDescent="0.3">
      <c r="A3696">
        <v>184750</v>
      </c>
      <c r="B3696" t="s">
        <v>83175</v>
      </c>
      <c r="C3696" t="s">
        <v>83176</v>
      </c>
      <c r="D3696" t="s">
        <v>83177</v>
      </c>
      <c r="E3696" t="s">
        <v>83178</v>
      </c>
      <c r="F3696" t="s">
        <v>83179</v>
      </c>
      <c r="G3696" t="s">
        <v>83180</v>
      </c>
      <c r="H3696" t="s">
        <v>83181</v>
      </c>
      <c r="I3696" t="s">
        <v>83182</v>
      </c>
      <c r="J3696" t="s">
        <v>83183</v>
      </c>
      <c r="K3696" t="s">
        <v>83184</v>
      </c>
      <c r="L3696" t="s">
        <v>83185</v>
      </c>
      <c r="M3696" t="s">
        <v>83186</v>
      </c>
      <c r="N3696" t="s">
        <v>83187</v>
      </c>
      <c r="O3696">
        <f>-560.454959524007 -28.0089125007378 -651.851354182849</f>
        <v>-1240.3152262075937</v>
      </c>
      <c r="P3696">
        <f>-530.623792958784 -57.6280944559885 -354.811286443597</f>
        <v>-943.06317385836951</v>
      </c>
      <c r="Q3696" t="s">
        <v>83188</v>
      </c>
      <c r="R3696" t="s">
        <v>83189</v>
      </c>
      <c r="S3696" t="s">
        <v>83190</v>
      </c>
      <c r="T3696" t="s">
        <v>83191</v>
      </c>
      <c r="U3696" t="s">
        <v>83192</v>
      </c>
      <c r="V3696" t="s">
        <v>83193</v>
      </c>
      <c r="W3696" t="s">
        <v>83194</v>
      </c>
      <c r="X3696" t="s">
        <v>83195</v>
      </c>
      <c r="Y3696" t="s">
        <v>83196</v>
      </c>
    </row>
    <row r="3697" spans="1:25" x14ac:dyDescent="0.3">
      <c r="A3697">
        <v>184800</v>
      </c>
      <c r="B3697" t="s">
        <v>83197</v>
      </c>
      <c r="C3697" t="s">
        <v>83198</v>
      </c>
      <c r="D3697" t="s">
        <v>83199</v>
      </c>
      <c r="E3697" t="s">
        <v>83200</v>
      </c>
      <c r="F3697" t="s">
        <v>83201</v>
      </c>
      <c r="G3697" t="s">
        <v>83202</v>
      </c>
      <c r="H3697" t="s">
        <v>83203</v>
      </c>
      <c r="I3697" t="s">
        <v>83204</v>
      </c>
      <c r="J3697" t="s">
        <v>83205</v>
      </c>
      <c r="K3697" t="s">
        <v>83206</v>
      </c>
      <c r="L3697" t="s">
        <v>83207</v>
      </c>
      <c r="M3697" t="s">
        <v>83208</v>
      </c>
      <c r="N3697" t="s">
        <v>83209</v>
      </c>
      <c r="O3697">
        <f>-560.530481766512 -27.9739853914361 -651.857876215158</f>
        <v>-1240.3623433731061</v>
      </c>
      <c r="P3697">
        <f>-529.514668942887 -57.4885368273867 -354.928712489311</f>
        <v>-941.93191825958479</v>
      </c>
      <c r="Q3697" t="s">
        <v>83210</v>
      </c>
      <c r="R3697" t="s">
        <v>83211</v>
      </c>
      <c r="S3697" t="s">
        <v>83212</v>
      </c>
      <c r="T3697" t="s">
        <v>83213</v>
      </c>
      <c r="U3697" t="s">
        <v>83214</v>
      </c>
      <c r="V3697" t="s">
        <v>83215</v>
      </c>
      <c r="W3697" t="s">
        <v>83216</v>
      </c>
      <c r="X3697" t="s">
        <v>83217</v>
      </c>
      <c r="Y3697" t="s">
        <v>83218</v>
      </c>
    </row>
    <row r="3698" spans="1:25" x14ac:dyDescent="0.3">
      <c r="A3698">
        <v>184850</v>
      </c>
      <c r="B3698" t="s">
        <v>83219</v>
      </c>
      <c r="C3698" t="s">
        <v>83220</v>
      </c>
      <c r="D3698" t="s">
        <v>83221</v>
      </c>
      <c r="E3698" t="s">
        <v>83222</v>
      </c>
      <c r="F3698" t="s">
        <v>83223</v>
      </c>
      <c r="G3698" t="s">
        <v>83224</v>
      </c>
      <c r="H3698" t="s">
        <v>83225</v>
      </c>
      <c r="I3698" t="s">
        <v>83226</v>
      </c>
      <c r="J3698" t="s">
        <v>83227</v>
      </c>
      <c r="K3698" t="s">
        <v>83228</v>
      </c>
      <c r="L3698" t="s">
        <v>83229</v>
      </c>
      <c r="M3698" t="s">
        <v>83230</v>
      </c>
      <c r="N3698" t="s">
        <v>83231</v>
      </c>
      <c r="O3698">
        <f>-560.777099622452 -27.9694127731391 -651.76188869394</f>
        <v>-1240.5084010895312</v>
      </c>
      <c r="P3698">
        <f>-527.776663434028 -56.3111135689644 -354.932537217644</f>
        <v>-939.02031422063646</v>
      </c>
      <c r="Q3698" t="s">
        <v>83232</v>
      </c>
      <c r="R3698" t="s">
        <v>83233</v>
      </c>
      <c r="S3698" t="s">
        <v>83234</v>
      </c>
      <c r="T3698" t="s">
        <v>83235</v>
      </c>
      <c r="U3698" t="s">
        <v>83236</v>
      </c>
      <c r="V3698" t="s">
        <v>83237</v>
      </c>
      <c r="W3698" t="s">
        <v>83238</v>
      </c>
      <c r="X3698" t="s">
        <v>83239</v>
      </c>
      <c r="Y3698" t="s">
        <v>83240</v>
      </c>
    </row>
    <row r="3699" spans="1:25" x14ac:dyDescent="0.3">
      <c r="A3699">
        <v>184900</v>
      </c>
      <c r="B3699" t="s">
        <v>83241</v>
      </c>
      <c r="C3699" t="s">
        <v>83242</v>
      </c>
      <c r="D3699" t="s">
        <v>83243</v>
      </c>
      <c r="E3699" t="s">
        <v>83244</v>
      </c>
      <c r="F3699" t="s">
        <v>83245</v>
      </c>
      <c r="G3699" t="s">
        <v>83246</v>
      </c>
      <c r="H3699" t="s">
        <v>83247</v>
      </c>
      <c r="I3699" t="s">
        <v>83248</v>
      </c>
      <c r="J3699" t="s">
        <v>83249</v>
      </c>
      <c r="K3699" t="s">
        <v>83250</v>
      </c>
      <c r="L3699" t="s">
        <v>83251</v>
      </c>
      <c r="M3699" t="s">
        <v>83252</v>
      </c>
      <c r="N3699" t="s">
        <v>83253</v>
      </c>
      <c r="O3699">
        <f>-561.001769030585 -28.0168112840086 -651.726489955379</f>
        <v>-1240.7450702699725</v>
      </c>
      <c r="P3699">
        <f>-527.485963132903 -56.119526343223 -354.932099428862</f>
        <v>-938.53758890498796</v>
      </c>
      <c r="Q3699" t="s">
        <v>83254</v>
      </c>
      <c r="R3699" t="s">
        <v>83255</v>
      </c>
      <c r="S3699" t="s">
        <v>83256</v>
      </c>
      <c r="T3699" t="s">
        <v>83257</v>
      </c>
      <c r="U3699" t="s">
        <v>83258</v>
      </c>
      <c r="V3699" t="s">
        <v>83259</v>
      </c>
      <c r="W3699" t="s">
        <v>83260</v>
      </c>
      <c r="X3699" t="s">
        <v>83261</v>
      </c>
      <c r="Y3699" t="s">
        <v>83262</v>
      </c>
    </row>
    <row r="3700" spans="1:25" x14ac:dyDescent="0.3">
      <c r="A3700">
        <v>184950</v>
      </c>
      <c r="B3700" t="s">
        <v>83263</v>
      </c>
      <c r="C3700" t="s">
        <v>83264</v>
      </c>
      <c r="D3700" t="s">
        <v>83265</v>
      </c>
      <c r="E3700" t="s">
        <v>83266</v>
      </c>
      <c r="F3700" t="s">
        <v>83267</v>
      </c>
      <c r="G3700" t="s">
        <v>83268</v>
      </c>
      <c r="H3700" t="s">
        <v>83269</v>
      </c>
      <c r="I3700" t="s">
        <v>83270</v>
      </c>
      <c r="J3700" t="s">
        <v>83271</v>
      </c>
      <c r="K3700" t="s">
        <v>83272</v>
      </c>
      <c r="L3700" t="s">
        <v>83273</v>
      </c>
      <c r="M3700" t="s">
        <v>83274</v>
      </c>
      <c r="N3700" t="s">
        <v>83275</v>
      </c>
      <c r="O3700">
        <f>-561.153545714633 -27.9734945315863 -651.843203306758</f>
        <v>-1240.9702435529773</v>
      </c>
      <c r="P3700">
        <f>-527.655293094027 -56.0911693713044 -355.048078586289</f>
        <v>-938.7945410516204</v>
      </c>
      <c r="Q3700" t="s">
        <v>83276</v>
      </c>
      <c r="R3700" t="s">
        <v>83277</v>
      </c>
      <c r="S3700" t="s">
        <v>83278</v>
      </c>
      <c r="T3700" t="s">
        <v>83279</v>
      </c>
      <c r="U3700" t="s">
        <v>83280</v>
      </c>
      <c r="V3700" t="s">
        <v>83281</v>
      </c>
      <c r="W3700" t="s">
        <v>83282</v>
      </c>
      <c r="X3700" t="s">
        <v>83283</v>
      </c>
      <c r="Y3700" t="s">
        <v>83284</v>
      </c>
    </row>
    <row r="3701" spans="1:25" x14ac:dyDescent="0.3">
      <c r="A3701">
        <v>185000</v>
      </c>
      <c r="B3701" t="s">
        <v>83285</v>
      </c>
      <c r="C3701" t="s">
        <v>83286</v>
      </c>
      <c r="D3701" t="s">
        <v>83287</v>
      </c>
      <c r="E3701" t="s">
        <v>83288</v>
      </c>
      <c r="F3701" t="s">
        <v>83289</v>
      </c>
      <c r="G3701" t="s">
        <v>83290</v>
      </c>
      <c r="H3701" t="s">
        <v>83291</v>
      </c>
      <c r="I3701" t="s">
        <v>83292</v>
      </c>
      <c r="J3701" t="s">
        <v>83293</v>
      </c>
      <c r="K3701" t="s">
        <v>83294</v>
      </c>
      <c r="L3701" t="s">
        <v>83295</v>
      </c>
      <c r="M3701" t="s">
        <v>83296</v>
      </c>
      <c r="N3701" t="s">
        <v>83297</v>
      </c>
      <c r="O3701">
        <f>-561.319813761888 -27.9916626649242 -651.926264392046</f>
        <v>-1241.2377408188581</v>
      </c>
      <c r="P3701">
        <f>-527.961125786115 -56.4571311145503 -355.148684360485</f>
        <v>-939.5669412611503</v>
      </c>
      <c r="Q3701" t="s">
        <v>83298</v>
      </c>
      <c r="R3701" t="s">
        <v>83299</v>
      </c>
      <c r="S3701" t="s">
        <v>83300</v>
      </c>
      <c r="T3701" t="s">
        <v>83301</v>
      </c>
      <c r="U3701" t="s">
        <v>83302</v>
      </c>
      <c r="V3701" t="s">
        <v>83303</v>
      </c>
      <c r="W3701" t="s">
        <v>83304</v>
      </c>
      <c r="X3701" t="s">
        <v>83305</v>
      </c>
      <c r="Y3701" t="s">
        <v>83306</v>
      </c>
    </row>
    <row r="3702" spans="1:25" x14ac:dyDescent="0.3">
      <c r="A3702">
        <v>185050</v>
      </c>
      <c r="B3702" t="s">
        <v>83307</v>
      </c>
      <c r="C3702" t="s">
        <v>83308</v>
      </c>
      <c r="D3702" t="s">
        <v>83309</v>
      </c>
      <c r="E3702" t="s">
        <v>83310</v>
      </c>
      <c r="F3702" t="s">
        <v>83311</v>
      </c>
      <c r="G3702" t="s">
        <v>83312</v>
      </c>
      <c r="H3702" t="s">
        <v>83313</v>
      </c>
      <c r="I3702" t="s">
        <v>83314</v>
      </c>
      <c r="J3702" t="s">
        <v>83315</v>
      </c>
      <c r="K3702" t="s">
        <v>83316</v>
      </c>
      <c r="L3702" t="s">
        <v>83317</v>
      </c>
      <c r="M3702" t="s">
        <v>83318</v>
      </c>
      <c r="N3702" t="s">
        <v>83319</v>
      </c>
      <c r="O3702">
        <f>-561.406595125928 -28.0459254574002 -651.975300528019</f>
        <v>-1241.4278211113474</v>
      </c>
      <c r="P3702">
        <f>-528.352918810103 -56.7959601925609 -355.191112046247</f>
        <v>-940.33999104891086</v>
      </c>
      <c r="Q3702" t="s">
        <v>83320</v>
      </c>
      <c r="R3702" t="s">
        <v>83321</v>
      </c>
      <c r="S3702" t="s">
        <v>83322</v>
      </c>
      <c r="T3702" t="s">
        <v>83323</v>
      </c>
      <c r="U3702" t="s">
        <v>83324</v>
      </c>
      <c r="V3702" t="s">
        <v>83325</v>
      </c>
      <c r="W3702" t="s">
        <v>83326</v>
      </c>
      <c r="X3702" t="s">
        <v>83327</v>
      </c>
      <c r="Y3702" t="s">
        <v>83328</v>
      </c>
    </row>
    <row r="3703" spans="1:25" x14ac:dyDescent="0.3">
      <c r="A3703">
        <v>185100</v>
      </c>
      <c r="B3703" t="s">
        <v>83329</v>
      </c>
      <c r="C3703" t="s">
        <v>83330</v>
      </c>
      <c r="D3703" t="s">
        <v>83331</v>
      </c>
      <c r="E3703" t="s">
        <v>83332</v>
      </c>
      <c r="F3703" t="s">
        <v>83333</v>
      </c>
      <c r="G3703" t="s">
        <v>83334</v>
      </c>
      <c r="H3703" t="s">
        <v>83335</v>
      </c>
      <c r="I3703" t="s">
        <v>83336</v>
      </c>
      <c r="J3703" t="s">
        <v>83337</v>
      </c>
      <c r="K3703" t="s">
        <v>83338</v>
      </c>
      <c r="L3703" t="s">
        <v>83339</v>
      </c>
      <c r="M3703" t="s">
        <v>83340</v>
      </c>
      <c r="N3703" t="s">
        <v>83341</v>
      </c>
      <c r="O3703">
        <f>-561.558973276222 -28.3003487905376 -651.977204950114</f>
        <v>-1241.8365270168736</v>
      </c>
      <c r="P3703">
        <f>-529.293929850969 -57.2836994628508 -355.128852090303</f>
        <v>-941.70648140412277</v>
      </c>
      <c r="Q3703" t="s">
        <v>83342</v>
      </c>
      <c r="R3703" t="s">
        <v>83343</v>
      </c>
      <c r="S3703" t="s">
        <v>83344</v>
      </c>
      <c r="T3703" t="s">
        <v>83345</v>
      </c>
      <c r="U3703" t="s">
        <v>83346</v>
      </c>
      <c r="V3703" t="s">
        <v>83347</v>
      </c>
      <c r="W3703" t="s">
        <v>83348</v>
      </c>
      <c r="X3703" t="s">
        <v>83349</v>
      </c>
      <c r="Y3703" t="s">
        <v>83350</v>
      </c>
    </row>
    <row r="3704" spans="1:25" x14ac:dyDescent="0.3">
      <c r="A3704">
        <v>185150</v>
      </c>
      <c r="B3704" t="s">
        <v>83351</v>
      </c>
      <c r="C3704" t="s">
        <v>83352</v>
      </c>
      <c r="D3704" t="s">
        <v>83353</v>
      </c>
      <c r="E3704" t="s">
        <v>83354</v>
      </c>
      <c r="F3704" t="s">
        <v>83355</v>
      </c>
      <c r="G3704" t="s">
        <v>83356</v>
      </c>
      <c r="H3704" t="s">
        <v>83357</v>
      </c>
      <c r="I3704" t="s">
        <v>83358</v>
      </c>
      <c r="J3704" t="s">
        <v>83359</v>
      </c>
      <c r="K3704" t="s">
        <v>83360</v>
      </c>
      <c r="L3704" t="s">
        <v>83361</v>
      </c>
      <c r="M3704" t="s">
        <v>83362</v>
      </c>
      <c r="N3704" t="s">
        <v>83363</v>
      </c>
      <c r="O3704">
        <f>-561.669149704355 -28.358137265383 -651.969745107557</f>
        <v>-1241.997032077295</v>
      </c>
      <c r="P3704">
        <f>-529.449155102805 -57.0350755759609 -355.086856368682</f>
        <v>-941.57108704744792</v>
      </c>
      <c r="Q3704" t="s">
        <v>83364</v>
      </c>
      <c r="R3704" t="s">
        <v>83365</v>
      </c>
      <c r="S3704" t="s">
        <v>83366</v>
      </c>
      <c r="T3704" t="s">
        <v>83367</v>
      </c>
      <c r="U3704" t="s">
        <v>83368</v>
      </c>
      <c r="V3704" t="s">
        <v>83369</v>
      </c>
      <c r="W3704" t="s">
        <v>83370</v>
      </c>
      <c r="X3704" t="s">
        <v>83371</v>
      </c>
      <c r="Y3704" t="s">
        <v>83372</v>
      </c>
    </row>
    <row r="3705" spans="1:25" x14ac:dyDescent="0.3">
      <c r="A3705">
        <v>185200</v>
      </c>
      <c r="B3705" t="s">
        <v>83373</v>
      </c>
      <c r="C3705" t="s">
        <v>83374</v>
      </c>
      <c r="D3705" t="s">
        <v>83375</v>
      </c>
      <c r="E3705" t="s">
        <v>83376</v>
      </c>
      <c r="F3705" t="s">
        <v>83377</v>
      </c>
      <c r="G3705" t="s">
        <v>83378</v>
      </c>
      <c r="H3705" t="s">
        <v>83379</v>
      </c>
      <c r="I3705" t="s">
        <v>83380</v>
      </c>
      <c r="J3705" t="s">
        <v>83381</v>
      </c>
      <c r="K3705" t="s">
        <v>83382</v>
      </c>
      <c r="L3705" t="s">
        <v>83383</v>
      </c>
      <c r="M3705" t="s">
        <v>83384</v>
      </c>
      <c r="N3705" t="s">
        <v>83385</v>
      </c>
      <c r="O3705">
        <f>-561.835446498288 -28.4125165107619 -651.956497710056</f>
        <v>-1242.204460719106</v>
      </c>
      <c r="P3705">
        <f>-529.3578909526 -56.8998397045511 -355.083327915382</f>
        <v>-941.34105857253303</v>
      </c>
      <c r="Q3705" t="s">
        <v>83386</v>
      </c>
      <c r="R3705" t="s">
        <v>83387</v>
      </c>
      <c r="S3705" t="s">
        <v>83388</v>
      </c>
      <c r="T3705" t="s">
        <v>83389</v>
      </c>
      <c r="U3705" t="s">
        <v>83390</v>
      </c>
      <c r="V3705" t="s">
        <v>83391</v>
      </c>
      <c r="W3705" t="s">
        <v>83392</v>
      </c>
      <c r="X3705" t="s">
        <v>83393</v>
      </c>
      <c r="Y3705" t="s">
        <v>83394</v>
      </c>
    </row>
    <row r="3706" spans="1:25" x14ac:dyDescent="0.3">
      <c r="A3706">
        <v>185250</v>
      </c>
      <c r="B3706" t="s">
        <v>83395</v>
      </c>
      <c r="C3706" t="s">
        <v>83396</v>
      </c>
      <c r="D3706" t="s">
        <v>83397</v>
      </c>
      <c r="E3706" t="s">
        <v>83398</v>
      </c>
      <c r="F3706" t="s">
        <v>83399</v>
      </c>
      <c r="G3706" t="s">
        <v>83400</v>
      </c>
      <c r="H3706" t="s">
        <v>83401</v>
      </c>
      <c r="I3706" t="s">
        <v>83402</v>
      </c>
      <c r="J3706" t="s">
        <v>83403</v>
      </c>
      <c r="K3706" t="s">
        <v>83404</v>
      </c>
      <c r="L3706" t="s">
        <v>83405</v>
      </c>
      <c r="M3706" t="s">
        <v>83406</v>
      </c>
      <c r="N3706" t="s">
        <v>83407</v>
      </c>
      <c r="O3706">
        <f>-561.95445489248 -28.4748179779724 -651.907444034047</f>
        <v>-1242.3367169044996</v>
      </c>
      <c r="P3706">
        <f>-529.017275906875 -56.7725543544768 -355.06681442663</f>
        <v>-940.85664468798188</v>
      </c>
      <c r="Q3706" t="s">
        <v>83408</v>
      </c>
      <c r="R3706" t="s">
        <v>83409</v>
      </c>
      <c r="S3706" t="s">
        <v>83410</v>
      </c>
      <c r="T3706" t="s">
        <v>83411</v>
      </c>
      <c r="U3706" t="s">
        <v>83412</v>
      </c>
      <c r="V3706" t="s">
        <v>83413</v>
      </c>
      <c r="W3706" t="s">
        <v>83414</v>
      </c>
      <c r="X3706" t="s">
        <v>83415</v>
      </c>
      <c r="Y3706" t="s">
        <v>83416</v>
      </c>
    </row>
    <row r="3707" spans="1:25" x14ac:dyDescent="0.3">
      <c r="A3707">
        <v>185300</v>
      </c>
      <c r="B3707" t="s">
        <v>83417</v>
      </c>
      <c r="C3707" t="s">
        <v>83418</v>
      </c>
      <c r="D3707" t="s">
        <v>83419</v>
      </c>
      <c r="E3707" t="s">
        <v>83420</v>
      </c>
      <c r="F3707" t="s">
        <v>83421</v>
      </c>
      <c r="G3707" t="s">
        <v>83422</v>
      </c>
      <c r="H3707" t="s">
        <v>83423</v>
      </c>
      <c r="I3707" t="s">
        <v>83424</v>
      </c>
      <c r="J3707" t="s">
        <v>83425</v>
      </c>
      <c r="K3707" t="s">
        <v>83426</v>
      </c>
      <c r="L3707" t="s">
        <v>83427</v>
      </c>
      <c r="M3707" t="s">
        <v>83428</v>
      </c>
      <c r="N3707" t="s">
        <v>83429</v>
      </c>
      <c r="O3707">
        <f>-561.87120404405 -28.5194632670894 -651.86564446123</f>
        <v>-1242.2563117723694</v>
      </c>
      <c r="P3707">
        <f>-529.089385283251 -56.7237465991957 -354.998897519715</f>
        <v>-940.81202940216167</v>
      </c>
      <c r="Q3707" t="s">
        <v>83430</v>
      </c>
      <c r="R3707" t="s">
        <v>83431</v>
      </c>
      <c r="S3707" t="s">
        <v>83432</v>
      </c>
      <c r="T3707" t="s">
        <v>83433</v>
      </c>
      <c r="U3707" t="s">
        <v>83434</v>
      </c>
      <c r="V3707" t="s">
        <v>83435</v>
      </c>
      <c r="W3707" t="s">
        <v>83436</v>
      </c>
      <c r="X3707" t="s">
        <v>83437</v>
      </c>
      <c r="Y3707" t="s">
        <v>83438</v>
      </c>
    </row>
    <row r="3708" spans="1:25" x14ac:dyDescent="0.3">
      <c r="A3708">
        <v>185350</v>
      </c>
      <c r="B3708" t="s">
        <v>83439</v>
      </c>
      <c r="C3708" t="s">
        <v>83440</v>
      </c>
      <c r="D3708" t="s">
        <v>83441</v>
      </c>
      <c r="E3708" t="s">
        <v>83442</v>
      </c>
      <c r="F3708" t="s">
        <v>83443</v>
      </c>
      <c r="G3708" t="s">
        <v>83444</v>
      </c>
      <c r="H3708" t="s">
        <v>83445</v>
      </c>
      <c r="I3708" t="s">
        <v>83446</v>
      </c>
      <c r="J3708" t="s">
        <v>83447</v>
      </c>
      <c r="K3708" t="s">
        <v>83448</v>
      </c>
      <c r="L3708" t="s">
        <v>83449</v>
      </c>
      <c r="M3708" t="s">
        <v>83450</v>
      </c>
      <c r="N3708" t="s">
        <v>83451</v>
      </c>
      <c r="O3708">
        <f>-561.875316089392 -28.5830604999842 -651.860282792572</f>
        <v>-1242.3186593819482</v>
      </c>
      <c r="P3708">
        <f>-528.963065466924 -56.4014342816997 -354.971593106795</f>
        <v>-940.33609285541877</v>
      </c>
      <c r="Q3708" t="s">
        <v>83452</v>
      </c>
      <c r="R3708" t="s">
        <v>83453</v>
      </c>
      <c r="S3708" t="s">
        <v>83454</v>
      </c>
      <c r="T3708" t="s">
        <v>83455</v>
      </c>
      <c r="U3708" t="s">
        <v>83456</v>
      </c>
      <c r="V3708" t="s">
        <v>83457</v>
      </c>
      <c r="W3708" t="s">
        <v>83458</v>
      </c>
      <c r="X3708" t="s">
        <v>83459</v>
      </c>
      <c r="Y3708" t="s">
        <v>83460</v>
      </c>
    </row>
    <row r="3709" spans="1:25" x14ac:dyDescent="0.3">
      <c r="A3709">
        <v>185400</v>
      </c>
      <c r="B3709" t="s">
        <v>83461</v>
      </c>
      <c r="C3709" t="s">
        <v>83462</v>
      </c>
      <c r="D3709" t="s">
        <v>83463</v>
      </c>
      <c r="E3709" t="s">
        <v>83464</v>
      </c>
      <c r="F3709" t="s">
        <v>83465</v>
      </c>
      <c r="G3709" t="s">
        <v>83466</v>
      </c>
      <c r="H3709" t="s">
        <v>83467</v>
      </c>
      <c r="I3709" t="s">
        <v>83468</v>
      </c>
      <c r="J3709" t="s">
        <v>83469</v>
      </c>
      <c r="K3709" t="s">
        <v>83470</v>
      </c>
      <c r="L3709" t="s">
        <v>83471</v>
      </c>
      <c r="M3709" t="s">
        <v>83472</v>
      </c>
      <c r="N3709" t="s">
        <v>83473</v>
      </c>
      <c r="O3709">
        <f>-561.884377874217 -28.6148234450045 -651.821192407321</f>
        <v>-1242.3203937265425</v>
      </c>
      <c r="P3709">
        <f>-528.856497030086 -56.3748710577158 -354.939799715988</f>
        <v>-940.17116780378979</v>
      </c>
      <c r="Q3709" t="s">
        <v>83474</v>
      </c>
      <c r="R3709" t="s">
        <v>83475</v>
      </c>
      <c r="S3709" t="s">
        <v>83476</v>
      </c>
      <c r="T3709" t="s">
        <v>83477</v>
      </c>
      <c r="U3709" t="s">
        <v>83478</v>
      </c>
      <c r="V3709" t="s">
        <v>83479</v>
      </c>
      <c r="W3709" t="s">
        <v>83480</v>
      </c>
      <c r="X3709" t="s">
        <v>83481</v>
      </c>
      <c r="Y3709" t="s">
        <v>83482</v>
      </c>
    </row>
    <row r="3710" spans="1:25" x14ac:dyDescent="0.3">
      <c r="A3710">
        <v>185450</v>
      </c>
      <c r="B3710" t="s">
        <v>83483</v>
      </c>
      <c r="C3710" t="s">
        <v>83484</v>
      </c>
      <c r="D3710" t="s">
        <v>83485</v>
      </c>
      <c r="E3710" t="s">
        <v>83486</v>
      </c>
      <c r="F3710" t="s">
        <v>83487</v>
      </c>
      <c r="G3710" t="s">
        <v>83488</v>
      </c>
      <c r="H3710" t="s">
        <v>83489</v>
      </c>
      <c r="I3710" t="s">
        <v>83490</v>
      </c>
      <c r="J3710" t="s">
        <v>83491</v>
      </c>
      <c r="K3710" t="s">
        <v>83492</v>
      </c>
      <c r="L3710" t="s">
        <v>83493</v>
      </c>
      <c r="M3710" t="s">
        <v>83494</v>
      </c>
      <c r="N3710" t="s">
        <v>83495</v>
      </c>
      <c r="O3710">
        <f>-561.767434638764 -28.646014355704 -651.777844052114</f>
        <v>-1242.1912930465819</v>
      </c>
      <c r="P3710">
        <f>-528.800639938164 -55.6814196892581 -354.822814731045</f>
        <v>-939.30487435846703</v>
      </c>
      <c r="Q3710" t="s">
        <v>83496</v>
      </c>
      <c r="R3710" t="s">
        <v>83497</v>
      </c>
      <c r="S3710" t="s">
        <v>83498</v>
      </c>
      <c r="T3710" t="s">
        <v>83499</v>
      </c>
      <c r="U3710" t="s">
        <v>83500</v>
      </c>
      <c r="V3710" t="s">
        <v>83501</v>
      </c>
      <c r="W3710" t="s">
        <v>83502</v>
      </c>
      <c r="X3710" t="s">
        <v>83503</v>
      </c>
      <c r="Y3710" t="s">
        <v>83504</v>
      </c>
    </row>
    <row r="3711" spans="1:25" x14ac:dyDescent="0.3">
      <c r="A3711">
        <v>185500</v>
      </c>
      <c r="B3711" t="s">
        <v>83505</v>
      </c>
      <c r="C3711" t="s">
        <v>83506</v>
      </c>
      <c r="D3711" t="s">
        <v>83507</v>
      </c>
      <c r="E3711" t="s">
        <v>83508</v>
      </c>
      <c r="F3711" t="s">
        <v>83509</v>
      </c>
      <c r="G3711" t="s">
        <v>83510</v>
      </c>
      <c r="H3711" t="s">
        <v>83511</v>
      </c>
      <c r="I3711" t="s">
        <v>83512</v>
      </c>
      <c r="J3711" t="s">
        <v>83513</v>
      </c>
      <c r="K3711" t="s">
        <v>83514</v>
      </c>
      <c r="L3711" t="s">
        <v>83515</v>
      </c>
      <c r="M3711" t="s">
        <v>83516</v>
      </c>
      <c r="N3711" t="s">
        <v>83517</v>
      </c>
      <c r="O3711">
        <f>-561.947278038666 -28.6776809329958 -651.722769631471</f>
        <v>-1242.347728603133</v>
      </c>
      <c r="P3711">
        <f>-528.58070740432 -55.7349947344428 -354.81453009469</f>
        <v>-939.13023223345283</v>
      </c>
      <c r="Q3711" t="s">
        <v>83518</v>
      </c>
      <c r="R3711" t="s">
        <v>83519</v>
      </c>
      <c r="S3711" t="s">
        <v>83520</v>
      </c>
      <c r="T3711" t="s">
        <v>83521</v>
      </c>
      <c r="U3711" t="s">
        <v>83522</v>
      </c>
      <c r="V3711" t="s">
        <v>83523</v>
      </c>
      <c r="W3711" t="s">
        <v>83524</v>
      </c>
      <c r="X3711" t="s">
        <v>83525</v>
      </c>
      <c r="Y3711" t="s">
        <v>83526</v>
      </c>
    </row>
    <row r="3712" spans="1:25" x14ac:dyDescent="0.3">
      <c r="A3712">
        <v>185550</v>
      </c>
      <c r="B3712" t="s">
        <v>83527</v>
      </c>
      <c r="C3712" t="s">
        <v>83528</v>
      </c>
      <c r="D3712" t="s">
        <v>83529</v>
      </c>
      <c r="E3712" t="s">
        <v>83530</v>
      </c>
      <c r="F3712" t="s">
        <v>83531</v>
      </c>
      <c r="G3712" t="s">
        <v>83532</v>
      </c>
      <c r="H3712" t="s">
        <v>83533</v>
      </c>
      <c r="I3712" t="s">
        <v>83534</v>
      </c>
      <c r="J3712" t="s">
        <v>83535</v>
      </c>
      <c r="K3712" t="s">
        <v>83536</v>
      </c>
      <c r="L3712" t="s">
        <v>83537</v>
      </c>
      <c r="M3712" t="s">
        <v>83538</v>
      </c>
      <c r="N3712" t="s">
        <v>83539</v>
      </c>
      <c r="O3712">
        <f>-562.283672759176 -28.85748758765 -651.666672449889</f>
        <v>-1242.807832796715</v>
      </c>
      <c r="P3712">
        <f>-528.57309868375 -56.0098380637021 -354.805887169052</f>
        <v>-939.38882391650418</v>
      </c>
      <c r="Q3712" t="s">
        <v>83540</v>
      </c>
      <c r="R3712" t="s">
        <v>83541</v>
      </c>
      <c r="S3712" t="s">
        <v>83542</v>
      </c>
      <c r="T3712" t="s">
        <v>83543</v>
      </c>
      <c r="U3712" t="s">
        <v>83544</v>
      </c>
      <c r="V3712" t="s">
        <v>83545</v>
      </c>
      <c r="W3712" t="s">
        <v>83546</v>
      </c>
      <c r="X3712" t="s">
        <v>83547</v>
      </c>
      <c r="Y3712" t="s">
        <v>83548</v>
      </c>
    </row>
    <row r="3713" spans="1:25" x14ac:dyDescent="0.3">
      <c r="A3713">
        <v>185600</v>
      </c>
      <c r="B3713" t="s">
        <v>83549</v>
      </c>
      <c r="C3713" t="s">
        <v>83550</v>
      </c>
      <c r="D3713" t="s">
        <v>83551</v>
      </c>
      <c r="E3713" t="s">
        <v>83552</v>
      </c>
      <c r="F3713" t="s">
        <v>83553</v>
      </c>
      <c r="G3713" t="s">
        <v>83554</v>
      </c>
      <c r="H3713" t="s">
        <v>83555</v>
      </c>
      <c r="I3713" t="s">
        <v>83556</v>
      </c>
      <c r="J3713" t="s">
        <v>83557</v>
      </c>
      <c r="K3713" t="s">
        <v>83558</v>
      </c>
      <c r="L3713" t="s">
        <v>83559</v>
      </c>
      <c r="M3713" t="s">
        <v>83560</v>
      </c>
      <c r="N3713" t="s">
        <v>83561</v>
      </c>
      <c r="O3713">
        <f>-562.519550334248 -28.9308156154927 -651.726161283221</f>
        <v>-1243.1765272329617</v>
      </c>
      <c r="P3713">
        <f>-528.556874804115 -56.2690139281262 -354.911189690162</f>
        <v>-939.73707842240321</v>
      </c>
      <c r="Q3713" t="s">
        <v>83562</v>
      </c>
      <c r="R3713" t="s">
        <v>83563</v>
      </c>
      <c r="S3713" t="s">
        <v>83564</v>
      </c>
      <c r="T3713" t="s">
        <v>83565</v>
      </c>
      <c r="U3713" t="s">
        <v>83566</v>
      </c>
      <c r="V3713" t="s">
        <v>83567</v>
      </c>
      <c r="W3713" t="s">
        <v>83568</v>
      </c>
      <c r="X3713" t="s">
        <v>83569</v>
      </c>
      <c r="Y3713" t="s">
        <v>83570</v>
      </c>
    </row>
    <row r="3714" spans="1:25" x14ac:dyDescent="0.3">
      <c r="A3714">
        <v>185650</v>
      </c>
      <c r="B3714" t="s">
        <v>83571</v>
      </c>
      <c r="C3714" t="s">
        <v>83572</v>
      </c>
      <c r="D3714" t="s">
        <v>83573</v>
      </c>
      <c r="E3714" t="s">
        <v>83574</v>
      </c>
      <c r="F3714" t="s">
        <v>83575</v>
      </c>
      <c r="G3714" t="s">
        <v>83576</v>
      </c>
      <c r="H3714" t="s">
        <v>83577</v>
      </c>
      <c r="I3714" t="s">
        <v>83578</v>
      </c>
      <c r="J3714" t="s">
        <v>83579</v>
      </c>
      <c r="K3714" t="s">
        <v>83580</v>
      </c>
      <c r="L3714" t="s">
        <v>83581</v>
      </c>
      <c r="M3714" t="s">
        <v>83582</v>
      </c>
      <c r="N3714" t="s">
        <v>83583</v>
      </c>
      <c r="O3714">
        <f>-562.864294807953 -29.2140083582099 -651.788574348783</f>
        <v>-1243.8668775149458</v>
      </c>
      <c r="P3714">
        <f>-528.707743458194 -56.685681044296 -355.008152867671</f>
        <v>-940.40157737016102</v>
      </c>
      <c r="Q3714" t="s">
        <v>83584</v>
      </c>
      <c r="R3714" t="s">
        <v>83585</v>
      </c>
      <c r="S3714" t="s">
        <v>83586</v>
      </c>
      <c r="T3714" t="s">
        <v>83587</v>
      </c>
      <c r="U3714" t="s">
        <v>83588</v>
      </c>
      <c r="V3714" t="s">
        <v>83589</v>
      </c>
      <c r="W3714" t="s">
        <v>83590</v>
      </c>
      <c r="X3714" t="s">
        <v>83591</v>
      </c>
      <c r="Y3714" t="s">
        <v>83592</v>
      </c>
    </row>
    <row r="3715" spans="1:25" x14ac:dyDescent="0.3">
      <c r="A3715">
        <v>185700</v>
      </c>
      <c r="B3715" t="s">
        <v>83593</v>
      </c>
      <c r="C3715" t="s">
        <v>83594</v>
      </c>
      <c r="D3715" t="s">
        <v>83595</v>
      </c>
      <c r="E3715" t="s">
        <v>83596</v>
      </c>
      <c r="F3715" t="s">
        <v>83597</v>
      </c>
      <c r="G3715" t="s">
        <v>83598</v>
      </c>
      <c r="H3715" t="s">
        <v>83599</v>
      </c>
      <c r="I3715" t="s">
        <v>83600</v>
      </c>
      <c r="J3715" t="s">
        <v>83601</v>
      </c>
      <c r="K3715" t="s">
        <v>83602</v>
      </c>
      <c r="L3715" t="s">
        <v>83603</v>
      </c>
      <c r="M3715" t="s">
        <v>83604</v>
      </c>
      <c r="N3715" t="s">
        <v>83605</v>
      </c>
      <c r="O3715">
        <f>-563.04283000657 -29.3327896858098 -651.801428780664</f>
        <v>-1244.1770484730437</v>
      </c>
      <c r="P3715">
        <f>-528.733627708678 -56.9614488190075 -355.053176387223</f>
        <v>-940.74825291490856</v>
      </c>
      <c r="Q3715" t="s">
        <v>83606</v>
      </c>
      <c r="R3715" t="s">
        <v>83607</v>
      </c>
      <c r="S3715" t="s">
        <v>83608</v>
      </c>
      <c r="T3715" t="s">
        <v>83609</v>
      </c>
      <c r="U3715" t="s">
        <v>83610</v>
      </c>
      <c r="V3715" t="s">
        <v>83611</v>
      </c>
      <c r="W3715" t="s">
        <v>83612</v>
      </c>
      <c r="X3715" t="s">
        <v>83613</v>
      </c>
      <c r="Y3715" t="s">
        <v>83614</v>
      </c>
    </row>
    <row r="3716" spans="1:25" x14ac:dyDescent="0.3">
      <c r="A3716">
        <v>185750</v>
      </c>
      <c r="B3716" t="s">
        <v>83615</v>
      </c>
      <c r="C3716" t="s">
        <v>83616</v>
      </c>
      <c r="D3716" t="s">
        <v>83617</v>
      </c>
      <c r="E3716" t="s">
        <v>83618</v>
      </c>
      <c r="F3716" t="s">
        <v>83619</v>
      </c>
      <c r="G3716" t="s">
        <v>83620</v>
      </c>
      <c r="H3716" t="s">
        <v>83621</v>
      </c>
      <c r="I3716" t="s">
        <v>83622</v>
      </c>
      <c r="J3716" t="s">
        <v>83623</v>
      </c>
      <c r="K3716" t="s">
        <v>83624</v>
      </c>
      <c r="L3716" t="s">
        <v>83625</v>
      </c>
      <c r="M3716" t="s">
        <v>83626</v>
      </c>
      <c r="N3716" t="s">
        <v>83627</v>
      </c>
      <c r="O3716">
        <f>-563.419948843163 -29.3724709437113 -651.945629388731</f>
        <v>-1244.7380491756053</v>
      </c>
      <c r="P3716">
        <f>-528.882042700287 -57.0686727061504 -355.230110740133</f>
        <v>-941.18082614657044</v>
      </c>
      <c r="Q3716" t="s">
        <v>83628</v>
      </c>
      <c r="R3716" t="s">
        <v>83629</v>
      </c>
      <c r="S3716" t="s">
        <v>83630</v>
      </c>
      <c r="T3716" t="s">
        <v>83631</v>
      </c>
      <c r="U3716" t="s">
        <v>83632</v>
      </c>
      <c r="V3716" t="s">
        <v>83633</v>
      </c>
      <c r="W3716" t="s">
        <v>83634</v>
      </c>
      <c r="X3716" t="s">
        <v>83635</v>
      </c>
      <c r="Y3716" t="s">
        <v>83636</v>
      </c>
    </row>
    <row r="3717" spans="1:25" x14ac:dyDescent="0.3">
      <c r="A3717">
        <v>185800</v>
      </c>
      <c r="B3717" t="s">
        <v>83637</v>
      </c>
      <c r="C3717" t="s">
        <v>83638</v>
      </c>
      <c r="D3717" t="s">
        <v>83639</v>
      </c>
      <c r="E3717" t="s">
        <v>83640</v>
      </c>
      <c r="F3717" t="s">
        <v>83641</v>
      </c>
      <c r="G3717" t="s">
        <v>83642</v>
      </c>
      <c r="H3717" t="s">
        <v>83643</v>
      </c>
      <c r="I3717" t="s">
        <v>83644</v>
      </c>
      <c r="J3717" t="s">
        <v>83645</v>
      </c>
      <c r="K3717" t="s">
        <v>83646</v>
      </c>
      <c r="L3717" t="s">
        <v>83647</v>
      </c>
      <c r="M3717" t="s">
        <v>83648</v>
      </c>
      <c r="N3717" t="s">
        <v>83649</v>
      </c>
      <c r="O3717">
        <f>-563.624928080056 -29.3281975485945 -652.038880999679</f>
        <v>-1244.9920066283294</v>
      </c>
      <c r="P3717">
        <f>-529.002885386037 -56.9666041431303 -355.327957560647</f>
        <v>-941.29744708981434</v>
      </c>
      <c r="Q3717" t="s">
        <v>83650</v>
      </c>
      <c r="R3717" t="s">
        <v>83651</v>
      </c>
      <c r="S3717" t="s">
        <v>83652</v>
      </c>
      <c r="T3717" t="s">
        <v>83653</v>
      </c>
      <c r="U3717" t="s">
        <v>83654</v>
      </c>
      <c r="V3717" t="s">
        <v>83655</v>
      </c>
      <c r="W3717" t="s">
        <v>83656</v>
      </c>
      <c r="X3717" t="s">
        <v>83657</v>
      </c>
      <c r="Y3717" t="s">
        <v>83658</v>
      </c>
    </row>
    <row r="3718" spans="1:25" x14ac:dyDescent="0.3">
      <c r="A3718">
        <v>185850</v>
      </c>
      <c r="B3718" t="s">
        <v>83659</v>
      </c>
      <c r="C3718" t="s">
        <v>83660</v>
      </c>
      <c r="D3718" t="s">
        <v>83661</v>
      </c>
      <c r="E3718" t="s">
        <v>83662</v>
      </c>
      <c r="F3718" t="s">
        <v>83663</v>
      </c>
      <c r="G3718" t="s">
        <v>83664</v>
      </c>
      <c r="H3718" t="s">
        <v>83665</v>
      </c>
      <c r="I3718" t="s">
        <v>83666</v>
      </c>
      <c r="J3718" t="s">
        <v>83667</v>
      </c>
      <c r="K3718" t="s">
        <v>83668</v>
      </c>
      <c r="L3718" t="s">
        <v>83669</v>
      </c>
      <c r="M3718" t="s">
        <v>83670</v>
      </c>
      <c r="N3718" t="s">
        <v>83671</v>
      </c>
      <c r="O3718">
        <f>-563.779037442782 -29.2700533019813 -652.17151400169</f>
        <v>-1245.2206047464533</v>
      </c>
      <c r="P3718">
        <f>-528.834509722749 -56.6894539204136 -355.47793849498</f>
        <v>-941.00190213814255</v>
      </c>
      <c r="Q3718" t="s">
        <v>83672</v>
      </c>
      <c r="R3718" t="s">
        <v>83673</v>
      </c>
      <c r="S3718" t="s">
        <v>83674</v>
      </c>
      <c r="T3718" t="s">
        <v>83675</v>
      </c>
      <c r="U3718" t="s">
        <v>83676</v>
      </c>
      <c r="V3718" t="s">
        <v>83677</v>
      </c>
      <c r="W3718" t="s">
        <v>83678</v>
      </c>
      <c r="X3718" t="s">
        <v>83679</v>
      </c>
      <c r="Y3718" t="s">
        <v>83680</v>
      </c>
    </row>
    <row r="3719" spans="1:25" x14ac:dyDescent="0.3">
      <c r="A3719">
        <v>185900</v>
      </c>
      <c r="B3719" t="s">
        <v>83681</v>
      </c>
      <c r="C3719" t="s">
        <v>83682</v>
      </c>
      <c r="D3719" t="s">
        <v>83683</v>
      </c>
      <c r="E3719" t="s">
        <v>83684</v>
      </c>
      <c r="F3719" t="s">
        <v>83685</v>
      </c>
      <c r="G3719" t="s">
        <v>83686</v>
      </c>
      <c r="H3719" t="s">
        <v>83687</v>
      </c>
      <c r="I3719" t="s">
        <v>83688</v>
      </c>
      <c r="J3719" t="s">
        <v>83689</v>
      </c>
      <c r="K3719" t="s">
        <v>83690</v>
      </c>
      <c r="L3719" t="s">
        <v>83691</v>
      </c>
      <c r="M3719" t="s">
        <v>83692</v>
      </c>
      <c r="N3719" t="s">
        <v>83693</v>
      </c>
      <c r="O3719">
        <f>-563.867192968024 -29.2557933074097 -652.205558275933</f>
        <v>-1245.3285445513666</v>
      </c>
      <c r="P3719">
        <f>-528.603933107652 -56.5640992252418 -355.539394235679</f>
        <v>-940.70742656857283</v>
      </c>
      <c r="Q3719" t="s">
        <v>83694</v>
      </c>
      <c r="R3719" t="s">
        <v>83695</v>
      </c>
      <c r="S3719" t="s">
        <v>83696</v>
      </c>
      <c r="T3719" t="s">
        <v>83697</v>
      </c>
      <c r="U3719" t="s">
        <v>83698</v>
      </c>
      <c r="V3719" t="s">
        <v>83699</v>
      </c>
      <c r="W3719" t="s">
        <v>83700</v>
      </c>
      <c r="X3719" t="s">
        <v>83701</v>
      </c>
      <c r="Y3719" t="s">
        <v>83702</v>
      </c>
    </row>
    <row r="3720" spans="1:25" x14ac:dyDescent="0.3">
      <c r="A3720">
        <v>185950</v>
      </c>
      <c r="B3720" t="s">
        <v>83703</v>
      </c>
      <c r="C3720" t="s">
        <v>83704</v>
      </c>
      <c r="D3720" t="s">
        <v>83705</v>
      </c>
      <c r="E3720" t="s">
        <v>83706</v>
      </c>
      <c r="F3720" t="s">
        <v>83707</v>
      </c>
      <c r="G3720" t="s">
        <v>83708</v>
      </c>
      <c r="H3720" t="s">
        <v>83709</v>
      </c>
      <c r="I3720" t="s">
        <v>83710</v>
      </c>
      <c r="J3720" t="s">
        <v>83711</v>
      </c>
      <c r="K3720" t="s">
        <v>83712</v>
      </c>
      <c r="L3720" t="s">
        <v>83713</v>
      </c>
      <c r="M3720" t="s">
        <v>83714</v>
      </c>
      <c r="N3720" t="s">
        <v>83715</v>
      </c>
      <c r="O3720">
        <f>-563.837317531267 -29.3664158371157 -652.205001288041</f>
        <v>-1245.4087346564238</v>
      </c>
      <c r="P3720">
        <f>-528.209606339573 -55.826774843672 -355.505683604749</f>
        <v>-939.54206478799392</v>
      </c>
      <c r="Q3720" t="s">
        <v>83716</v>
      </c>
      <c r="R3720" t="s">
        <v>83717</v>
      </c>
      <c r="S3720" t="s">
        <v>83718</v>
      </c>
      <c r="T3720" t="s">
        <v>83719</v>
      </c>
      <c r="U3720" t="s">
        <v>83720</v>
      </c>
      <c r="V3720" t="s">
        <v>83721</v>
      </c>
      <c r="W3720" t="s">
        <v>83722</v>
      </c>
      <c r="X3720" t="s">
        <v>83723</v>
      </c>
      <c r="Y3720" t="s">
        <v>83724</v>
      </c>
    </row>
    <row r="3721" spans="1:25" x14ac:dyDescent="0.3">
      <c r="A3721">
        <v>186000</v>
      </c>
      <c r="B3721" t="s">
        <v>83725</v>
      </c>
      <c r="C3721" t="s">
        <v>83726</v>
      </c>
      <c r="D3721" t="s">
        <v>83727</v>
      </c>
      <c r="E3721" t="s">
        <v>83728</v>
      </c>
      <c r="F3721" t="s">
        <v>83729</v>
      </c>
      <c r="G3721" t="s">
        <v>83730</v>
      </c>
      <c r="H3721" t="s">
        <v>83731</v>
      </c>
      <c r="I3721" t="s">
        <v>83732</v>
      </c>
      <c r="J3721" t="s">
        <v>83733</v>
      </c>
      <c r="K3721" t="s">
        <v>83734</v>
      </c>
      <c r="L3721" t="s">
        <v>83735</v>
      </c>
      <c r="M3721" t="s">
        <v>83736</v>
      </c>
      <c r="N3721" t="s">
        <v>83737</v>
      </c>
      <c r="O3721">
        <f>-563.77518768078 -29.4089995636527 -652.178031029686</f>
        <v>-1245.3622182741187</v>
      </c>
      <c r="P3721">
        <f>-527.849555266018 -55.2272864963784 -355.458002465019</f>
        <v>-938.53484422741531</v>
      </c>
      <c r="Q3721" t="s">
        <v>83738</v>
      </c>
      <c r="R3721" t="s">
        <v>83739</v>
      </c>
      <c r="S3721" t="s">
        <v>83740</v>
      </c>
      <c r="T3721" t="s">
        <v>83741</v>
      </c>
      <c r="U3721" t="s">
        <v>83742</v>
      </c>
      <c r="V3721" t="s">
        <v>83743</v>
      </c>
      <c r="W3721" t="s">
        <v>83744</v>
      </c>
      <c r="X3721" t="s">
        <v>83745</v>
      </c>
      <c r="Y3721" t="s">
        <v>83746</v>
      </c>
    </row>
    <row r="3722" spans="1:25" x14ac:dyDescent="0.3">
      <c r="A3722">
        <v>186050</v>
      </c>
      <c r="B3722" t="s">
        <v>83747</v>
      </c>
      <c r="C3722" t="s">
        <v>83748</v>
      </c>
      <c r="D3722" t="s">
        <v>83749</v>
      </c>
      <c r="E3722" t="s">
        <v>83750</v>
      </c>
      <c r="F3722" t="s">
        <v>83751</v>
      </c>
      <c r="G3722" t="s">
        <v>83752</v>
      </c>
      <c r="H3722" t="s">
        <v>83753</v>
      </c>
      <c r="I3722" t="s">
        <v>83754</v>
      </c>
      <c r="J3722" t="s">
        <v>83755</v>
      </c>
      <c r="K3722" t="s">
        <v>83756</v>
      </c>
      <c r="L3722" t="s">
        <v>83757</v>
      </c>
      <c r="M3722" t="s">
        <v>83758</v>
      </c>
      <c r="N3722" t="s">
        <v>83759</v>
      </c>
      <c r="O3722">
        <f>-563.727920333204 -29.405662130898 -652.124782620538</f>
        <v>-1245.25836508464</v>
      </c>
      <c r="P3722">
        <f>-527.30924761566 -54.7096237152671 -355.420487089786</f>
        <v>-937.43935842071301</v>
      </c>
      <c r="Q3722" t="s">
        <v>83760</v>
      </c>
      <c r="R3722" t="s">
        <v>83761</v>
      </c>
      <c r="S3722" t="s">
        <v>83762</v>
      </c>
      <c r="T3722" t="s">
        <v>83763</v>
      </c>
      <c r="U3722" t="s">
        <v>83764</v>
      </c>
      <c r="V3722" t="s">
        <v>83765</v>
      </c>
      <c r="W3722" t="s">
        <v>83766</v>
      </c>
      <c r="X3722" t="s">
        <v>83767</v>
      </c>
      <c r="Y3722" t="s">
        <v>83768</v>
      </c>
    </row>
    <row r="3723" spans="1:25" x14ac:dyDescent="0.3">
      <c r="A3723">
        <v>186100</v>
      </c>
      <c r="B3723" t="s">
        <v>83769</v>
      </c>
      <c r="C3723" t="s">
        <v>83770</v>
      </c>
      <c r="D3723" t="s">
        <v>83771</v>
      </c>
      <c r="E3723" t="s">
        <v>83772</v>
      </c>
      <c r="F3723" t="s">
        <v>83773</v>
      </c>
      <c r="G3723" t="s">
        <v>83774</v>
      </c>
      <c r="H3723" t="s">
        <v>83775</v>
      </c>
      <c r="I3723" t="s">
        <v>83776</v>
      </c>
      <c r="J3723" t="s">
        <v>83777</v>
      </c>
      <c r="K3723" t="s">
        <v>83778</v>
      </c>
      <c r="L3723" t="s">
        <v>83779</v>
      </c>
      <c r="M3723" t="s">
        <v>83780</v>
      </c>
      <c r="N3723" t="s">
        <v>83781</v>
      </c>
      <c r="O3723">
        <f>-563.472973021229 -29.5240115261204 -651.866035370098</f>
        <v>-1244.8630199174472</v>
      </c>
      <c r="P3723">
        <f>-526.482490275109 -52.6062166959427 -355.051342545988</f>
        <v>-934.14004951703964</v>
      </c>
      <c r="Q3723" t="s">
        <v>83782</v>
      </c>
      <c r="R3723" t="s">
        <v>83783</v>
      </c>
      <c r="S3723" t="s">
        <v>83784</v>
      </c>
      <c r="T3723" t="s">
        <v>83785</v>
      </c>
      <c r="U3723" t="s">
        <v>83786</v>
      </c>
      <c r="V3723" t="s">
        <v>83787</v>
      </c>
      <c r="W3723" t="s">
        <v>83788</v>
      </c>
      <c r="X3723" t="s">
        <v>83789</v>
      </c>
      <c r="Y3723" t="s">
        <v>83790</v>
      </c>
    </row>
    <row r="3724" spans="1:25" x14ac:dyDescent="0.3">
      <c r="A3724">
        <v>186150</v>
      </c>
      <c r="B3724" t="s">
        <v>83791</v>
      </c>
      <c r="C3724" t="s">
        <v>83792</v>
      </c>
      <c r="D3724" t="s">
        <v>83793</v>
      </c>
      <c r="E3724" t="s">
        <v>83794</v>
      </c>
      <c r="F3724" t="s">
        <v>83795</v>
      </c>
      <c r="G3724" t="s">
        <v>83796</v>
      </c>
      <c r="H3724" t="s">
        <v>83797</v>
      </c>
      <c r="I3724" t="s">
        <v>83798</v>
      </c>
      <c r="J3724" t="s">
        <v>83799</v>
      </c>
      <c r="K3724" t="s">
        <v>83800</v>
      </c>
      <c r="L3724" t="s">
        <v>83801</v>
      </c>
      <c r="M3724" t="s">
        <v>83802</v>
      </c>
      <c r="N3724" t="s">
        <v>83803</v>
      </c>
      <c r="O3724">
        <f>-563.640372176687 -29.8333471878557 -651.8374839987</f>
        <v>-1245.3112033632428</v>
      </c>
      <c r="P3724">
        <f>-526.613785623237 -52.0497279597848 -354.961373140765</f>
        <v>-933.62488672378686</v>
      </c>
      <c r="Q3724" t="s">
        <v>83804</v>
      </c>
      <c r="R3724" t="s">
        <v>83805</v>
      </c>
      <c r="S3724" t="s">
        <v>83806</v>
      </c>
      <c r="T3724" t="s">
        <v>83807</v>
      </c>
      <c r="U3724" t="s">
        <v>83808</v>
      </c>
      <c r="V3724" t="s">
        <v>83809</v>
      </c>
      <c r="W3724" t="s">
        <v>83810</v>
      </c>
      <c r="X3724" t="s">
        <v>83811</v>
      </c>
      <c r="Y3724" t="s">
        <v>83812</v>
      </c>
    </row>
    <row r="3725" spans="1:25" x14ac:dyDescent="0.3">
      <c r="A3725">
        <v>186200</v>
      </c>
      <c r="B3725" t="s">
        <v>83813</v>
      </c>
      <c r="C3725" t="s">
        <v>83814</v>
      </c>
      <c r="D3725" t="s">
        <v>83815</v>
      </c>
      <c r="E3725" t="s">
        <v>83816</v>
      </c>
      <c r="F3725" t="s">
        <v>83817</v>
      </c>
      <c r="G3725" t="s">
        <v>83818</v>
      </c>
      <c r="H3725" t="s">
        <v>83819</v>
      </c>
      <c r="I3725" t="s">
        <v>83820</v>
      </c>
      <c r="J3725" t="s">
        <v>83821</v>
      </c>
      <c r="K3725" t="s">
        <v>83822</v>
      </c>
      <c r="L3725" t="s">
        <v>83823</v>
      </c>
      <c r="M3725" t="s">
        <v>83824</v>
      </c>
      <c r="N3725" t="s">
        <v>83825</v>
      </c>
      <c r="O3725">
        <f>-563.595607361589 -29.7977603753945 -651.948047270595</f>
        <v>-1245.3414150075787</v>
      </c>
      <c r="P3725">
        <f>-526.748966010555 -52.0589102929055 -355.052826376377</f>
        <v>-933.86070267983746</v>
      </c>
      <c r="Q3725" t="s">
        <v>83826</v>
      </c>
      <c r="R3725" t="s">
        <v>83827</v>
      </c>
      <c r="S3725" t="s">
        <v>83828</v>
      </c>
      <c r="T3725" t="s">
        <v>83829</v>
      </c>
      <c r="U3725" t="s">
        <v>83830</v>
      </c>
      <c r="V3725" t="s">
        <v>83831</v>
      </c>
      <c r="W3725" t="s">
        <v>83832</v>
      </c>
      <c r="X3725" t="s">
        <v>83833</v>
      </c>
      <c r="Y3725" t="s">
        <v>83834</v>
      </c>
    </row>
    <row r="3726" spans="1:25" x14ac:dyDescent="0.3">
      <c r="A3726">
        <v>186250</v>
      </c>
      <c r="B3726" t="s">
        <v>83835</v>
      </c>
      <c r="C3726" t="s">
        <v>83836</v>
      </c>
      <c r="D3726" t="s">
        <v>83837</v>
      </c>
      <c r="E3726" t="s">
        <v>83838</v>
      </c>
      <c r="F3726" t="s">
        <v>83839</v>
      </c>
      <c r="G3726" t="s">
        <v>83840</v>
      </c>
      <c r="H3726" t="s">
        <v>83841</v>
      </c>
      <c r="I3726" t="s">
        <v>83842</v>
      </c>
      <c r="J3726" t="s">
        <v>83843</v>
      </c>
      <c r="K3726" t="s">
        <v>83844</v>
      </c>
      <c r="L3726" t="s">
        <v>83845</v>
      </c>
      <c r="M3726" t="s">
        <v>83846</v>
      </c>
      <c r="N3726" t="s">
        <v>83847</v>
      </c>
      <c r="O3726">
        <f>-563.537107459499 -29.8596638874453 -652.168628468049</f>
        <v>-1245.5653998149933</v>
      </c>
      <c r="P3726">
        <f>-525.338964412498 -54.6549644929389 -355.645349367676</f>
        <v>-935.63927827311284</v>
      </c>
      <c r="Q3726" t="s">
        <v>83848</v>
      </c>
      <c r="R3726" t="s">
        <v>83849</v>
      </c>
      <c r="S3726" t="s">
        <v>83850</v>
      </c>
      <c r="T3726" t="s">
        <v>83851</v>
      </c>
      <c r="U3726" t="s">
        <v>83852</v>
      </c>
      <c r="V3726" t="s">
        <v>83853</v>
      </c>
      <c r="W3726" t="s">
        <v>83854</v>
      </c>
      <c r="X3726" t="s">
        <v>83855</v>
      </c>
      <c r="Y3726" t="s">
        <v>83856</v>
      </c>
    </row>
    <row r="3727" spans="1:25" x14ac:dyDescent="0.3">
      <c r="A3727">
        <v>186300</v>
      </c>
      <c r="B3727" t="s">
        <v>83857</v>
      </c>
      <c r="C3727" t="s">
        <v>83858</v>
      </c>
      <c r="D3727" t="s">
        <v>83859</v>
      </c>
      <c r="E3727" t="s">
        <v>83860</v>
      </c>
      <c r="F3727" t="s">
        <v>83861</v>
      </c>
      <c r="G3727" t="s">
        <v>83862</v>
      </c>
      <c r="H3727" t="s">
        <v>83863</v>
      </c>
      <c r="I3727" t="s">
        <v>83864</v>
      </c>
      <c r="J3727" t="s">
        <v>83865</v>
      </c>
      <c r="K3727" t="s">
        <v>83866</v>
      </c>
      <c r="L3727" t="s">
        <v>83867</v>
      </c>
      <c r="M3727" t="s">
        <v>83868</v>
      </c>
      <c r="N3727" t="s">
        <v>83869</v>
      </c>
      <c r="O3727">
        <f>-563.262798735883 -29.8863548768675 -652.331998893653</f>
        <v>-1245.4811525064035</v>
      </c>
      <c r="P3727">
        <f>-524.933687228884 -55.9945617496569 -355.938248005134</f>
        <v>-936.86649698367489</v>
      </c>
      <c r="Q3727" t="s">
        <v>83870</v>
      </c>
      <c r="R3727" t="s">
        <v>83871</v>
      </c>
      <c r="S3727" t="s">
        <v>83872</v>
      </c>
      <c r="T3727" t="s">
        <v>83873</v>
      </c>
      <c r="U3727" t="s">
        <v>83874</v>
      </c>
      <c r="V3727" t="s">
        <v>83875</v>
      </c>
      <c r="W3727" t="s">
        <v>83876</v>
      </c>
      <c r="X3727" t="s">
        <v>83877</v>
      </c>
      <c r="Y3727" t="s">
        <v>83878</v>
      </c>
    </row>
    <row r="3728" spans="1:25" x14ac:dyDescent="0.3">
      <c r="A3728">
        <v>186350</v>
      </c>
      <c r="B3728" t="s">
        <v>83879</v>
      </c>
      <c r="C3728" t="s">
        <v>83880</v>
      </c>
      <c r="D3728" t="s">
        <v>83881</v>
      </c>
      <c r="E3728" t="s">
        <v>83882</v>
      </c>
      <c r="F3728" t="s">
        <v>83883</v>
      </c>
      <c r="G3728" t="s">
        <v>83884</v>
      </c>
      <c r="H3728" t="s">
        <v>83885</v>
      </c>
      <c r="I3728" t="s">
        <v>83886</v>
      </c>
      <c r="J3728" t="s">
        <v>83887</v>
      </c>
      <c r="K3728" t="s">
        <v>83888</v>
      </c>
      <c r="L3728" t="s">
        <v>83889</v>
      </c>
      <c r="M3728" t="s">
        <v>83890</v>
      </c>
      <c r="N3728" t="s">
        <v>83891</v>
      </c>
      <c r="O3728">
        <f>-562.978174345403 -29.7127180638147 -652.702463492641</f>
        <v>-1245.3933559018587</v>
      </c>
      <c r="P3728">
        <f>-524.188466050706 -58.5657398513795 -356.623366034277</f>
        <v>-939.37757193636253</v>
      </c>
      <c r="Q3728" t="s">
        <v>83892</v>
      </c>
      <c r="R3728" t="s">
        <v>83893</v>
      </c>
      <c r="S3728" t="s">
        <v>83894</v>
      </c>
      <c r="T3728" t="s">
        <v>83895</v>
      </c>
      <c r="U3728" t="s">
        <v>83896</v>
      </c>
      <c r="V3728" t="s">
        <v>83897</v>
      </c>
      <c r="W3728" t="s">
        <v>83898</v>
      </c>
      <c r="X3728" t="s">
        <v>83899</v>
      </c>
      <c r="Y3728" t="s">
        <v>83900</v>
      </c>
    </row>
    <row r="3729" spans="1:25" x14ac:dyDescent="0.3">
      <c r="A3729">
        <v>186400</v>
      </c>
      <c r="B3729" t="s">
        <v>83901</v>
      </c>
      <c r="C3729" t="s">
        <v>83902</v>
      </c>
      <c r="D3729" t="s">
        <v>83903</v>
      </c>
      <c r="E3729" t="s">
        <v>83904</v>
      </c>
      <c r="F3729" t="s">
        <v>83905</v>
      </c>
      <c r="G3729" t="s">
        <v>83906</v>
      </c>
      <c r="H3729" t="s">
        <v>83907</v>
      </c>
      <c r="I3729" t="s">
        <v>83908</v>
      </c>
      <c r="J3729" t="s">
        <v>83909</v>
      </c>
      <c r="K3729" t="s">
        <v>83910</v>
      </c>
      <c r="L3729" t="s">
        <v>83911</v>
      </c>
      <c r="M3729" t="s">
        <v>83912</v>
      </c>
      <c r="N3729" t="s">
        <v>83913</v>
      </c>
      <c r="O3729">
        <f>-562.803502397303 -29.6125909463196 -652.855062873769</f>
        <v>-1245.2711562173918</v>
      </c>
      <c r="P3729">
        <f>-523.79301547279 -58.8931585810869 -356.846917868907</f>
        <v>-939.53309192278391</v>
      </c>
      <c r="Q3729" t="s">
        <v>83914</v>
      </c>
      <c r="R3729" t="s">
        <v>83915</v>
      </c>
      <c r="S3729" t="s">
        <v>83916</v>
      </c>
      <c r="T3729" t="s">
        <v>83917</v>
      </c>
      <c r="U3729" t="s">
        <v>83918</v>
      </c>
      <c r="V3729" t="s">
        <v>83919</v>
      </c>
      <c r="W3729" t="s">
        <v>83920</v>
      </c>
      <c r="X3729" t="s">
        <v>83921</v>
      </c>
      <c r="Y3729" t="s">
        <v>83922</v>
      </c>
    </row>
    <row r="3730" spans="1:25" x14ac:dyDescent="0.3">
      <c r="A3730">
        <v>186450</v>
      </c>
      <c r="B3730" t="s">
        <v>83923</v>
      </c>
      <c r="C3730" t="s">
        <v>83924</v>
      </c>
      <c r="D3730" t="s">
        <v>83925</v>
      </c>
      <c r="E3730" t="s">
        <v>83926</v>
      </c>
      <c r="F3730" t="s">
        <v>83927</v>
      </c>
      <c r="G3730" t="s">
        <v>83928</v>
      </c>
      <c r="H3730" t="s">
        <v>83929</v>
      </c>
      <c r="I3730" t="s">
        <v>83930</v>
      </c>
      <c r="J3730" t="s">
        <v>83931</v>
      </c>
      <c r="K3730" t="s">
        <v>83932</v>
      </c>
      <c r="L3730" t="s">
        <v>83933</v>
      </c>
      <c r="M3730" t="s">
        <v>83934</v>
      </c>
      <c r="N3730" t="s">
        <v>83935</v>
      </c>
      <c r="O3730">
        <f>-562.354201990568 -29.6363735224927 -653.046367189571</f>
        <v>-1245.0369427026317</v>
      </c>
      <c r="P3730">
        <f>-523.495365641677 -58.858351096545 -357.012360841835</f>
        <v>-939.36607758005698</v>
      </c>
      <c r="Q3730" t="s">
        <v>83936</v>
      </c>
      <c r="R3730" t="s">
        <v>83937</v>
      </c>
      <c r="S3730" t="s">
        <v>83938</v>
      </c>
      <c r="T3730" t="s">
        <v>83939</v>
      </c>
      <c r="U3730" t="s">
        <v>83940</v>
      </c>
      <c r="V3730" t="s">
        <v>83941</v>
      </c>
      <c r="W3730" t="s">
        <v>83942</v>
      </c>
      <c r="X3730" t="s">
        <v>83943</v>
      </c>
      <c r="Y3730" t="s">
        <v>83944</v>
      </c>
    </row>
    <row r="3731" spans="1:25" x14ac:dyDescent="0.3">
      <c r="A3731">
        <v>186500</v>
      </c>
      <c r="B3731" t="s">
        <v>83945</v>
      </c>
      <c r="C3731" t="s">
        <v>83946</v>
      </c>
      <c r="D3731" t="s">
        <v>83947</v>
      </c>
      <c r="E3731" t="s">
        <v>83948</v>
      </c>
      <c r="F3731" t="s">
        <v>83949</v>
      </c>
      <c r="G3731" t="s">
        <v>83950</v>
      </c>
      <c r="H3731" t="s">
        <v>83951</v>
      </c>
      <c r="I3731" t="s">
        <v>83952</v>
      </c>
      <c r="J3731" t="s">
        <v>83953</v>
      </c>
      <c r="K3731" t="s">
        <v>83954</v>
      </c>
      <c r="L3731" t="s">
        <v>83955</v>
      </c>
      <c r="M3731" t="s">
        <v>83956</v>
      </c>
      <c r="N3731" t="s">
        <v>83957</v>
      </c>
      <c r="O3731">
        <f>-562.105594473914 -29.7444725032226 -653.118148681152</f>
        <v>-1244.9682156582885</v>
      </c>
      <c r="P3731">
        <f>-523.611672043699 -58.3487915456169 -356.976262339428</f>
        <v>-938.93672592874384</v>
      </c>
      <c r="Q3731" t="s">
        <v>83958</v>
      </c>
      <c r="R3731" t="s">
        <v>83959</v>
      </c>
      <c r="S3731" t="s">
        <v>83960</v>
      </c>
      <c r="T3731" t="s">
        <v>83961</v>
      </c>
      <c r="U3731" t="s">
        <v>83962</v>
      </c>
      <c r="V3731" t="s">
        <v>83963</v>
      </c>
      <c r="W3731" t="s">
        <v>83964</v>
      </c>
      <c r="X3731" t="s">
        <v>83965</v>
      </c>
      <c r="Y3731" t="s">
        <v>83966</v>
      </c>
    </row>
    <row r="3732" spans="1:25" x14ac:dyDescent="0.3">
      <c r="A3732">
        <v>186550</v>
      </c>
      <c r="B3732" t="s">
        <v>83967</v>
      </c>
      <c r="C3732" t="s">
        <v>83968</v>
      </c>
      <c r="D3732" t="s">
        <v>83969</v>
      </c>
      <c r="E3732" t="s">
        <v>83970</v>
      </c>
      <c r="F3732" t="s">
        <v>83971</v>
      </c>
      <c r="G3732" t="s">
        <v>83972</v>
      </c>
      <c r="H3732" t="s">
        <v>83973</v>
      </c>
      <c r="I3732" t="s">
        <v>83974</v>
      </c>
      <c r="J3732" t="s">
        <v>83975</v>
      </c>
      <c r="K3732" t="s">
        <v>83976</v>
      </c>
      <c r="L3732" t="s">
        <v>83977</v>
      </c>
      <c r="M3732" t="s">
        <v>83978</v>
      </c>
      <c r="N3732" t="s">
        <v>83979</v>
      </c>
      <c r="O3732">
        <f>-561.845069260292 -30.0625804790427 -653.17214643947</f>
        <v>-1245.0797961788048</v>
      </c>
      <c r="P3732">
        <f>-523.471325127522 -58.0518367341174 -356.956037723826</f>
        <v>-938.47919958546549</v>
      </c>
      <c r="Q3732" t="s">
        <v>83980</v>
      </c>
      <c r="R3732" t="s">
        <v>83981</v>
      </c>
      <c r="S3732" t="s">
        <v>83982</v>
      </c>
      <c r="T3732" t="s">
        <v>83983</v>
      </c>
      <c r="U3732" t="s">
        <v>83984</v>
      </c>
      <c r="V3732" t="s">
        <v>83985</v>
      </c>
      <c r="W3732" t="s">
        <v>83986</v>
      </c>
      <c r="X3732" t="s">
        <v>83987</v>
      </c>
      <c r="Y3732" t="s">
        <v>83988</v>
      </c>
    </row>
    <row r="3733" spans="1:25" x14ac:dyDescent="0.3">
      <c r="A3733">
        <v>186600</v>
      </c>
      <c r="B3733" t="s">
        <v>83989</v>
      </c>
      <c r="C3733" t="s">
        <v>83990</v>
      </c>
      <c r="D3733" t="s">
        <v>83991</v>
      </c>
      <c r="E3733" t="s">
        <v>83992</v>
      </c>
      <c r="F3733" t="s">
        <v>83993</v>
      </c>
      <c r="G3733" t="s">
        <v>83994</v>
      </c>
      <c r="H3733" t="s">
        <v>83995</v>
      </c>
      <c r="I3733" t="s">
        <v>83996</v>
      </c>
      <c r="J3733" t="s">
        <v>83997</v>
      </c>
      <c r="K3733" t="s">
        <v>83998</v>
      </c>
      <c r="L3733" t="s">
        <v>83999</v>
      </c>
      <c r="M3733" t="s">
        <v>84000</v>
      </c>
      <c r="N3733" t="s">
        <v>84001</v>
      </c>
      <c r="O3733">
        <f>-561.686825484742 -30.1708985900234 -653.23147928044</f>
        <v>-1245.0892033552054</v>
      </c>
      <c r="P3733">
        <f>-523.348106289979 -57.9653964365959 -356.992387877808</f>
        <v>-938.30589060438297</v>
      </c>
      <c r="Q3733" t="s">
        <v>84002</v>
      </c>
      <c r="R3733" t="s">
        <v>84003</v>
      </c>
      <c r="S3733" t="s">
        <v>84004</v>
      </c>
      <c r="T3733" t="s">
        <v>84005</v>
      </c>
      <c r="U3733" t="s">
        <v>84006</v>
      </c>
      <c r="V3733" t="s">
        <v>84007</v>
      </c>
      <c r="W3733" t="s">
        <v>84008</v>
      </c>
      <c r="X3733" t="s">
        <v>84009</v>
      </c>
      <c r="Y3733" t="s">
        <v>84010</v>
      </c>
    </row>
    <row r="3734" spans="1:25" x14ac:dyDescent="0.3">
      <c r="A3734">
        <v>186650</v>
      </c>
      <c r="B3734" t="s">
        <v>84011</v>
      </c>
      <c r="C3734" t="s">
        <v>84012</v>
      </c>
      <c r="D3734" t="s">
        <v>84013</v>
      </c>
      <c r="E3734" t="s">
        <v>84014</v>
      </c>
      <c r="F3734" t="s">
        <v>84015</v>
      </c>
      <c r="G3734" t="s">
        <v>84016</v>
      </c>
      <c r="H3734" t="s">
        <v>84017</v>
      </c>
      <c r="I3734" t="s">
        <v>84018</v>
      </c>
      <c r="J3734" t="s">
        <v>84019</v>
      </c>
      <c r="K3734" t="s">
        <v>84020</v>
      </c>
      <c r="L3734" t="s">
        <v>84021</v>
      </c>
      <c r="M3734" t="s">
        <v>84022</v>
      </c>
      <c r="N3734" t="s">
        <v>84023</v>
      </c>
      <c r="O3734">
        <f>-561.416681946651 -30.340548745115 -653.406364679057</f>
        <v>-1245.163595370823</v>
      </c>
      <c r="P3734">
        <f>-522.840286769551 -58.2931224400675 -357.213016515661</f>
        <v>-938.34642572527946</v>
      </c>
      <c r="Q3734" t="s">
        <v>84024</v>
      </c>
      <c r="R3734" t="s">
        <v>84025</v>
      </c>
      <c r="S3734" t="s">
        <v>84026</v>
      </c>
      <c r="T3734" t="s">
        <v>84027</v>
      </c>
      <c r="U3734" t="s">
        <v>84028</v>
      </c>
      <c r="V3734" t="s">
        <v>84029</v>
      </c>
      <c r="W3734" t="s">
        <v>84030</v>
      </c>
      <c r="X3734" t="s">
        <v>84031</v>
      </c>
      <c r="Y3734" t="s">
        <v>84032</v>
      </c>
    </row>
    <row r="3735" spans="1:25" x14ac:dyDescent="0.3">
      <c r="A3735">
        <v>186700</v>
      </c>
      <c r="B3735" t="s">
        <v>84033</v>
      </c>
      <c r="C3735" t="s">
        <v>84034</v>
      </c>
      <c r="D3735" t="s">
        <v>84035</v>
      </c>
      <c r="E3735" t="s">
        <v>84036</v>
      </c>
      <c r="F3735" t="s">
        <v>84037</v>
      </c>
      <c r="G3735" t="s">
        <v>84038</v>
      </c>
      <c r="H3735" t="s">
        <v>84039</v>
      </c>
      <c r="I3735" t="s">
        <v>84040</v>
      </c>
      <c r="J3735" t="s">
        <v>84041</v>
      </c>
      <c r="K3735" t="s">
        <v>84042</v>
      </c>
      <c r="L3735" t="s">
        <v>84043</v>
      </c>
      <c r="M3735" t="s">
        <v>84044</v>
      </c>
      <c r="N3735" t="s">
        <v>84045</v>
      </c>
      <c r="O3735">
        <f>-561.173262245544 -30.341288683557 -653.519683737563</f>
        <v>-1245.0342346666639</v>
      </c>
      <c r="P3735">
        <f>-522.710316482657 -58.1550326359754 -357.298514112466</f>
        <v>-938.1638632310985</v>
      </c>
      <c r="Q3735" t="s">
        <v>84046</v>
      </c>
      <c r="R3735" t="s">
        <v>84047</v>
      </c>
      <c r="S3735" t="s">
        <v>84048</v>
      </c>
      <c r="T3735" t="s">
        <v>84049</v>
      </c>
      <c r="U3735" t="s">
        <v>84050</v>
      </c>
      <c r="V3735" t="s">
        <v>84051</v>
      </c>
      <c r="W3735" t="s">
        <v>84052</v>
      </c>
      <c r="X3735" t="s">
        <v>84053</v>
      </c>
      <c r="Y3735" t="s">
        <v>84054</v>
      </c>
    </row>
    <row r="3736" spans="1:25" x14ac:dyDescent="0.3">
      <c r="A3736">
        <v>186750</v>
      </c>
      <c r="B3736" t="s">
        <v>84055</v>
      </c>
      <c r="C3736" t="s">
        <v>84056</v>
      </c>
      <c r="D3736" t="s">
        <v>84057</v>
      </c>
      <c r="E3736" t="s">
        <v>84058</v>
      </c>
      <c r="F3736" t="s">
        <v>84059</v>
      </c>
      <c r="G3736" t="s">
        <v>84060</v>
      </c>
      <c r="H3736" t="s">
        <v>84061</v>
      </c>
      <c r="I3736" t="s">
        <v>84062</v>
      </c>
      <c r="J3736" t="s">
        <v>84063</v>
      </c>
      <c r="K3736" t="s">
        <v>84064</v>
      </c>
      <c r="L3736" t="s">
        <v>84065</v>
      </c>
      <c r="M3736" t="s">
        <v>84066</v>
      </c>
      <c r="N3736" t="s">
        <v>84067</v>
      </c>
      <c r="O3736">
        <f>-560.663444342127 -30.4720799094439 -653.746411628079</f>
        <v>-1244.88193587965</v>
      </c>
      <c r="P3736">
        <f>-522.747261894563 -58.498657248567 -357.474794236835</f>
        <v>-938.7207133799651</v>
      </c>
      <c r="Q3736" t="s">
        <v>84068</v>
      </c>
      <c r="R3736" t="s">
        <v>84069</v>
      </c>
      <c r="S3736" t="s">
        <v>84070</v>
      </c>
      <c r="T3736" t="s">
        <v>84071</v>
      </c>
      <c r="U3736" t="s">
        <v>84072</v>
      </c>
      <c r="V3736" t="s">
        <v>84073</v>
      </c>
      <c r="W3736" t="s">
        <v>84074</v>
      </c>
      <c r="X3736" t="s">
        <v>84075</v>
      </c>
      <c r="Y3736" t="s">
        <v>84076</v>
      </c>
    </row>
    <row r="3737" spans="1:25" x14ac:dyDescent="0.3">
      <c r="A3737">
        <v>186800</v>
      </c>
      <c r="B3737" t="s">
        <v>84077</v>
      </c>
      <c r="C3737" t="s">
        <v>84078</v>
      </c>
      <c r="D3737" t="s">
        <v>84079</v>
      </c>
      <c r="E3737" t="s">
        <v>84080</v>
      </c>
      <c r="F3737" t="s">
        <v>84081</v>
      </c>
      <c r="G3737" t="s">
        <v>84082</v>
      </c>
      <c r="H3737" t="s">
        <v>84083</v>
      </c>
      <c r="I3737" t="s">
        <v>84084</v>
      </c>
      <c r="J3737" t="s">
        <v>84085</v>
      </c>
      <c r="K3737" t="s">
        <v>84086</v>
      </c>
      <c r="L3737" t="s">
        <v>84087</v>
      </c>
      <c r="M3737" t="s">
        <v>84088</v>
      </c>
      <c r="N3737" t="s">
        <v>84089</v>
      </c>
      <c r="O3737">
        <f>-560.320207166035 -30.3127136791659 -653.924918789717</f>
        <v>-1244.5578396349179</v>
      </c>
      <c r="P3737">
        <f>-522.762290873911 -58.6105544621023 -357.633427464671</f>
        <v>-939.0062728006842</v>
      </c>
      <c r="Q3737" t="s">
        <v>84090</v>
      </c>
      <c r="R3737" t="s">
        <v>84091</v>
      </c>
      <c r="S3737" t="s">
        <v>84092</v>
      </c>
      <c r="T3737" t="s">
        <v>84093</v>
      </c>
      <c r="U3737" t="s">
        <v>84094</v>
      </c>
      <c r="V3737" t="s">
        <v>84095</v>
      </c>
      <c r="W3737" t="s">
        <v>84096</v>
      </c>
      <c r="X3737" t="s">
        <v>84097</v>
      </c>
      <c r="Y3737" t="s">
        <v>84098</v>
      </c>
    </row>
    <row r="3738" spans="1:25" x14ac:dyDescent="0.3">
      <c r="A3738">
        <v>186850</v>
      </c>
      <c r="B3738" t="s">
        <v>84099</v>
      </c>
      <c r="C3738" t="s">
        <v>84100</v>
      </c>
      <c r="D3738" t="s">
        <v>84101</v>
      </c>
      <c r="E3738" t="s">
        <v>84102</v>
      </c>
      <c r="F3738" t="s">
        <v>84103</v>
      </c>
      <c r="G3738" t="s">
        <v>84104</v>
      </c>
      <c r="H3738" t="s">
        <v>84105</v>
      </c>
      <c r="I3738" t="s">
        <v>84106</v>
      </c>
      <c r="J3738" t="s">
        <v>84107</v>
      </c>
      <c r="K3738" t="s">
        <v>84108</v>
      </c>
      <c r="L3738" t="s">
        <v>84109</v>
      </c>
      <c r="M3738" t="s">
        <v>84110</v>
      </c>
      <c r="N3738" t="s">
        <v>84111</v>
      </c>
      <c r="O3738">
        <f>-559.738804096313 -30.2786206264482 -654.234292094577</f>
        <v>-1244.2517168173381</v>
      </c>
      <c r="P3738">
        <f>-522.825514181438 -59.0310941712792 -357.905511902221</f>
        <v>-939.76212025493828</v>
      </c>
      <c r="Q3738" t="s">
        <v>84112</v>
      </c>
      <c r="R3738" t="s">
        <v>84113</v>
      </c>
      <c r="S3738" t="s">
        <v>84114</v>
      </c>
      <c r="T3738" t="s">
        <v>84115</v>
      </c>
      <c r="U3738" t="s">
        <v>84116</v>
      </c>
      <c r="V3738" t="s">
        <v>84117</v>
      </c>
      <c r="W3738" t="s">
        <v>84118</v>
      </c>
      <c r="X3738" t="s">
        <v>84119</v>
      </c>
      <c r="Y3738" t="s">
        <v>84120</v>
      </c>
    </row>
    <row r="3739" spans="1:25" x14ac:dyDescent="0.3">
      <c r="A3739">
        <v>186900</v>
      </c>
      <c r="B3739" t="s">
        <v>84121</v>
      </c>
      <c r="C3739" t="s">
        <v>84122</v>
      </c>
      <c r="D3739" t="s">
        <v>84123</v>
      </c>
      <c r="E3739" t="s">
        <v>84124</v>
      </c>
      <c r="F3739" t="s">
        <v>84125</v>
      </c>
      <c r="G3739" t="s">
        <v>84126</v>
      </c>
      <c r="H3739" t="s">
        <v>84127</v>
      </c>
      <c r="I3739" t="s">
        <v>84128</v>
      </c>
      <c r="J3739" t="s">
        <v>84129</v>
      </c>
      <c r="K3739" t="s">
        <v>84130</v>
      </c>
      <c r="L3739" t="s">
        <v>84131</v>
      </c>
      <c r="M3739" t="s">
        <v>84132</v>
      </c>
      <c r="N3739" t="s">
        <v>84133</v>
      </c>
      <c r="O3739">
        <f>-559.615356836266 -30.2867551598017 -654.363764934964</f>
        <v>-1244.2658769310317</v>
      </c>
      <c r="P3739">
        <f>-522.587180547753 -59.2403402699422 -358.068911210317</f>
        <v>-939.89643202801221</v>
      </c>
      <c r="Q3739" t="s">
        <v>84134</v>
      </c>
      <c r="R3739" t="s">
        <v>84135</v>
      </c>
      <c r="S3739" t="s">
        <v>84136</v>
      </c>
      <c r="T3739" t="s">
        <v>84137</v>
      </c>
      <c r="U3739" t="s">
        <v>84138</v>
      </c>
      <c r="V3739" t="s">
        <v>84139</v>
      </c>
      <c r="W3739" t="s">
        <v>84140</v>
      </c>
      <c r="X3739" t="s">
        <v>84141</v>
      </c>
      <c r="Y3739" t="s">
        <v>84142</v>
      </c>
    </row>
    <row r="3740" spans="1:25" x14ac:dyDescent="0.3">
      <c r="A3740">
        <v>186950</v>
      </c>
      <c r="B3740" t="s">
        <v>84143</v>
      </c>
      <c r="C3740" t="s">
        <v>84144</v>
      </c>
      <c r="D3740" t="s">
        <v>84145</v>
      </c>
      <c r="E3740" t="s">
        <v>84146</v>
      </c>
      <c r="F3740" t="s">
        <v>84147</v>
      </c>
      <c r="G3740" t="s">
        <v>84148</v>
      </c>
      <c r="H3740" t="s">
        <v>84149</v>
      </c>
      <c r="I3740" t="s">
        <v>84150</v>
      </c>
      <c r="J3740" t="s">
        <v>84151</v>
      </c>
      <c r="K3740" t="s">
        <v>84152</v>
      </c>
      <c r="L3740" t="s">
        <v>84153</v>
      </c>
      <c r="M3740" t="s">
        <v>84154</v>
      </c>
      <c r="N3740" t="s">
        <v>84155</v>
      </c>
      <c r="O3740">
        <f>-559.373453924499 -30.3307270424386 -654.530346221636</f>
        <v>-1244.2345271885738</v>
      </c>
      <c r="P3740">
        <f>-521.959817070516 -59.5640016763239 -358.311410322982</f>
        <v>-939.83522906982193</v>
      </c>
      <c r="Q3740" t="s">
        <v>84156</v>
      </c>
      <c r="R3740" t="s">
        <v>84157</v>
      </c>
      <c r="S3740" t="s">
        <v>84158</v>
      </c>
      <c r="T3740" t="s">
        <v>84159</v>
      </c>
      <c r="U3740" t="s">
        <v>84160</v>
      </c>
      <c r="V3740" t="s">
        <v>84161</v>
      </c>
      <c r="W3740" t="s">
        <v>84162</v>
      </c>
      <c r="X3740" t="s">
        <v>84163</v>
      </c>
      <c r="Y3740" t="s">
        <v>84164</v>
      </c>
    </row>
    <row r="3741" spans="1:25" x14ac:dyDescent="0.3">
      <c r="A3741">
        <v>187000</v>
      </c>
      <c r="B3741" t="s">
        <v>84165</v>
      </c>
      <c r="C3741" t="s">
        <v>84166</v>
      </c>
      <c r="D3741" t="s">
        <v>84167</v>
      </c>
      <c r="E3741" t="s">
        <v>84168</v>
      </c>
      <c r="F3741" t="s">
        <v>84169</v>
      </c>
      <c r="G3741" t="s">
        <v>84170</v>
      </c>
      <c r="H3741" t="s">
        <v>84171</v>
      </c>
      <c r="I3741" t="s">
        <v>84172</v>
      </c>
      <c r="J3741" t="s">
        <v>84173</v>
      </c>
      <c r="K3741" t="s">
        <v>84174</v>
      </c>
      <c r="L3741" t="s">
        <v>84175</v>
      </c>
      <c r="M3741" t="s">
        <v>84176</v>
      </c>
      <c r="N3741" t="s">
        <v>84177</v>
      </c>
      <c r="O3741">
        <f>-559.293368624866 -30.3521100379403 -654.619982123018</f>
        <v>-1244.2654607858244</v>
      </c>
      <c r="P3741">
        <f>-521.784304420817 -59.6864340190937 -358.423051195372</f>
        <v>-939.8937896352827</v>
      </c>
      <c r="Q3741" t="s">
        <v>84178</v>
      </c>
      <c r="R3741" t="s">
        <v>84179</v>
      </c>
      <c r="S3741" t="s">
        <v>84180</v>
      </c>
      <c r="T3741" t="s">
        <v>84181</v>
      </c>
      <c r="U3741" t="s">
        <v>84182</v>
      </c>
      <c r="V3741" t="s">
        <v>84183</v>
      </c>
      <c r="W3741" t="s">
        <v>84184</v>
      </c>
      <c r="X3741" t="s">
        <v>84185</v>
      </c>
      <c r="Y3741" t="s">
        <v>84186</v>
      </c>
    </row>
    <row r="3742" spans="1:25" x14ac:dyDescent="0.3">
      <c r="A3742">
        <v>187050</v>
      </c>
      <c r="B3742" t="s">
        <v>84187</v>
      </c>
      <c r="C3742" t="s">
        <v>84188</v>
      </c>
      <c r="D3742" t="s">
        <v>84189</v>
      </c>
      <c r="E3742" t="s">
        <v>84190</v>
      </c>
      <c r="F3742" t="s">
        <v>84191</v>
      </c>
      <c r="G3742" t="s">
        <v>84192</v>
      </c>
      <c r="H3742" t="s">
        <v>84193</v>
      </c>
      <c r="I3742" t="s">
        <v>84194</v>
      </c>
      <c r="J3742" t="s">
        <v>84195</v>
      </c>
      <c r="K3742" t="s">
        <v>84196</v>
      </c>
      <c r="L3742" t="s">
        <v>84197</v>
      </c>
      <c r="M3742" t="s">
        <v>84198</v>
      </c>
      <c r="N3742" t="s">
        <v>84199</v>
      </c>
      <c r="O3742">
        <f>-559.326976001561 -30.5814548959761 -654.747119533961</f>
        <v>-1244.6555504314981</v>
      </c>
      <c r="P3742">
        <f>-521.618934525755 -60.0764425812686 -358.591461912445</f>
        <v>-940.28683901946852</v>
      </c>
      <c r="Q3742" t="s">
        <v>84200</v>
      </c>
      <c r="R3742" t="s">
        <v>84201</v>
      </c>
      <c r="S3742" t="s">
        <v>84202</v>
      </c>
      <c r="T3742" t="s">
        <v>84203</v>
      </c>
      <c r="U3742" t="s">
        <v>84204</v>
      </c>
      <c r="V3742" t="s">
        <v>84205</v>
      </c>
      <c r="W3742" t="s">
        <v>84206</v>
      </c>
      <c r="X3742" t="s">
        <v>84207</v>
      </c>
      <c r="Y3742" t="s">
        <v>84208</v>
      </c>
    </row>
    <row r="3743" spans="1:25" x14ac:dyDescent="0.3">
      <c r="A3743">
        <v>187100</v>
      </c>
      <c r="B3743" t="s">
        <v>84209</v>
      </c>
      <c r="C3743" t="s">
        <v>84210</v>
      </c>
      <c r="D3743" t="s">
        <v>84211</v>
      </c>
      <c r="E3743" t="s">
        <v>84212</v>
      </c>
      <c r="F3743" t="s">
        <v>84213</v>
      </c>
      <c r="G3743" t="s">
        <v>84214</v>
      </c>
      <c r="H3743" t="s">
        <v>84215</v>
      </c>
      <c r="I3743" t="s">
        <v>84216</v>
      </c>
      <c r="J3743" t="s">
        <v>84217</v>
      </c>
      <c r="K3743" t="s">
        <v>84218</v>
      </c>
      <c r="L3743" t="s">
        <v>84219</v>
      </c>
      <c r="M3743" t="s">
        <v>84220</v>
      </c>
      <c r="N3743" t="s">
        <v>84221</v>
      </c>
      <c r="O3743">
        <f>-559.298100856173 -30.6465206977612 -654.74140849459</f>
        <v>-1244.6860300485241</v>
      </c>
      <c r="P3743">
        <f>-521.408875040353 -60.0580066236034 -358.600595966659</f>
        <v>-940.06747763061549</v>
      </c>
      <c r="Q3743" t="s">
        <v>84222</v>
      </c>
      <c r="R3743" t="s">
        <v>84223</v>
      </c>
      <c r="S3743" t="s">
        <v>84224</v>
      </c>
      <c r="T3743" t="s">
        <v>84225</v>
      </c>
      <c r="U3743" t="s">
        <v>84226</v>
      </c>
      <c r="V3743" t="s">
        <v>84227</v>
      </c>
      <c r="W3743" t="s">
        <v>84228</v>
      </c>
      <c r="X3743" t="s">
        <v>84229</v>
      </c>
      <c r="Y3743" t="s">
        <v>84230</v>
      </c>
    </row>
    <row r="3744" spans="1:25" x14ac:dyDescent="0.3">
      <c r="A3744">
        <v>187150</v>
      </c>
      <c r="B3744" t="s">
        <v>84231</v>
      </c>
      <c r="C3744" t="s">
        <v>84232</v>
      </c>
      <c r="D3744" t="s">
        <v>84233</v>
      </c>
      <c r="E3744" t="s">
        <v>84234</v>
      </c>
      <c r="F3744" t="s">
        <v>84235</v>
      </c>
      <c r="G3744" t="s">
        <v>84236</v>
      </c>
      <c r="H3744" t="s">
        <v>84237</v>
      </c>
      <c r="I3744" t="s">
        <v>84238</v>
      </c>
      <c r="J3744" t="s">
        <v>84239</v>
      </c>
      <c r="K3744" t="s">
        <v>84240</v>
      </c>
      <c r="L3744" t="s">
        <v>84241</v>
      </c>
      <c r="M3744" t="s">
        <v>84242</v>
      </c>
      <c r="N3744" t="s">
        <v>84243</v>
      </c>
      <c r="O3744">
        <f>-559.166950478916 -30.7618209411837 -654.706888676172</f>
        <v>-1244.6356600962717</v>
      </c>
      <c r="P3744">
        <f>-521.205288272247 -59.9298740309205 -358.55145774909</f>
        <v>-939.68662005225747</v>
      </c>
      <c r="Q3744" t="s">
        <v>84244</v>
      </c>
      <c r="R3744" t="s">
        <v>84245</v>
      </c>
      <c r="S3744" t="s">
        <v>84246</v>
      </c>
      <c r="T3744" t="s">
        <v>84247</v>
      </c>
      <c r="U3744" t="s">
        <v>84248</v>
      </c>
      <c r="V3744" t="s">
        <v>84249</v>
      </c>
      <c r="W3744" t="s">
        <v>84250</v>
      </c>
      <c r="X3744" t="s">
        <v>84251</v>
      </c>
      <c r="Y3744" t="s">
        <v>84252</v>
      </c>
    </row>
    <row r="3745" spans="1:25" x14ac:dyDescent="0.3">
      <c r="A3745">
        <v>187200</v>
      </c>
      <c r="B3745" t="s">
        <v>84253</v>
      </c>
      <c r="C3745" t="s">
        <v>84254</v>
      </c>
      <c r="D3745" t="s">
        <v>84255</v>
      </c>
      <c r="E3745" t="s">
        <v>84256</v>
      </c>
      <c r="F3745" t="s">
        <v>84257</v>
      </c>
      <c r="G3745" t="s">
        <v>84258</v>
      </c>
      <c r="H3745" t="s">
        <v>84259</v>
      </c>
      <c r="I3745" t="s">
        <v>84260</v>
      </c>
      <c r="J3745" t="s">
        <v>84261</v>
      </c>
      <c r="K3745" t="s">
        <v>84262</v>
      </c>
      <c r="L3745" t="s">
        <v>84263</v>
      </c>
      <c r="M3745" t="s">
        <v>84264</v>
      </c>
      <c r="N3745" t="s">
        <v>84265</v>
      </c>
      <c r="O3745">
        <f>-559.170082674525 -30.8610723735455 -654.671611732355</f>
        <v>-1244.7027667804255</v>
      </c>
      <c r="P3745">
        <f>-521.233010357091 -59.9899138521123 -358.509070127202</f>
        <v>-939.73199433640525</v>
      </c>
      <c r="Q3745" t="s">
        <v>84266</v>
      </c>
      <c r="R3745" t="s">
        <v>84267</v>
      </c>
      <c r="S3745" t="s">
        <v>84268</v>
      </c>
      <c r="T3745" t="s">
        <v>84269</v>
      </c>
      <c r="U3745" t="s">
        <v>84270</v>
      </c>
      <c r="V3745" t="s">
        <v>84271</v>
      </c>
      <c r="W3745" t="s">
        <v>84272</v>
      </c>
      <c r="X3745" t="s">
        <v>84273</v>
      </c>
      <c r="Y3745" t="s">
        <v>84274</v>
      </c>
    </row>
    <row r="3746" spans="1:25" x14ac:dyDescent="0.3">
      <c r="A3746">
        <v>187250</v>
      </c>
      <c r="B3746" t="s">
        <v>84275</v>
      </c>
      <c r="C3746" t="s">
        <v>84276</v>
      </c>
      <c r="D3746" t="s">
        <v>84277</v>
      </c>
      <c r="E3746" t="s">
        <v>84278</v>
      </c>
      <c r="F3746" t="s">
        <v>84279</v>
      </c>
      <c r="G3746" t="s">
        <v>84280</v>
      </c>
      <c r="H3746" t="s">
        <v>84281</v>
      </c>
      <c r="I3746" t="s">
        <v>84282</v>
      </c>
      <c r="J3746" t="s">
        <v>84283</v>
      </c>
      <c r="K3746" t="s">
        <v>84284</v>
      </c>
      <c r="L3746" t="s">
        <v>84285</v>
      </c>
      <c r="M3746" t="s">
        <v>84286</v>
      </c>
      <c r="N3746" t="s">
        <v>84287</v>
      </c>
      <c r="O3746">
        <f>-559.154663760078 -30.8206221681103 -654.629152769022</f>
        <v>-1244.6044386972103</v>
      </c>
      <c r="P3746">
        <f>-521.267393125777 -59.7829073415166 -358.443889839097</f>
        <v>-939.49419030639058</v>
      </c>
      <c r="Q3746" t="s">
        <v>84288</v>
      </c>
      <c r="R3746" t="s">
        <v>84289</v>
      </c>
      <c r="S3746" t="s">
        <v>84290</v>
      </c>
      <c r="T3746" t="s">
        <v>84291</v>
      </c>
      <c r="U3746" t="s">
        <v>84292</v>
      </c>
      <c r="V3746" t="s">
        <v>84293</v>
      </c>
      <c r="W3746" t="s">
        <v>84294</v>
      </c>
      <c r="X3746" t="s">
        <v>84295</v>
      </c>
      <c r="Y3746" t="s">
        <v>84296</v>
      </c>
    </row>
    <row r="3747" spans="1:25" x14ac:dyDescent="0.3">
      <c r="A3747">
        <v>187300</v>
      </c>
      <c r="B3747" t="s">
        <v>84297</v>
      </c>
      <c r="C3747" t="s">
        <v>84298</v>
      </c>
      <c r="D3747" t="s">
        <v>84299</v>
      </c>
      <c r="E3747" t="s">
        <v>84300</v>
      </c>
      <c r="F3747" t="s">
        <v>84301</v>
      </c>
      <c r="G3747" t="s">
        <v>84302</v>
      </c>
      <c r="H3747" t="s">
        <v>84303</v>
      </c>
      <c r="I3747" t="s">
        <v>84304</v>
      </c>
      <c r="J3747" t="s">
        <v>84305</v>
      </c>
      <c r="K3747" t="s">
        <v>84306</v>
      </c>
      <c r="L3747" t="s">
        <v>84307</v>
      </c>
      <c r="M3747" t="s">
        <v>84308</v>
      </c>
      <c r="N3747" t="s">
        <v>84309</v>
      </c>
      <c r="O3747">
        <f>-559.12764581407 -30.7271634527317 -654.616372644733</f>
        <v>-1244.4711819115346</v>
      </c>
      <c r="P3747">
        <f>-521.345133951159 -59.5234676791847 -358.401444579881</f>
        <v>-939.27004621022479</v>
      </c>
      <c r="Q3747" t="s">
        <v>84310</v>
      </c>
      <c r="R3747" t="s">
        <v>84311</v>
      </c>
      <c r="S3747" t="s">
        <v>84312</v>
      </c>
      <c r="T3747" t="s">
        <v>84313</v>
      </c>
      <c r="U3747" t="s">
        <v>84314</v>
      </c>
      <c r="V3747" t="s">
        <v>84315</v>
      </c>
      <c r="W3747" t="s">
        <v>84316</v>
      </c>
      <c r="X3747" t="s">
        <v>84317</v>
      </c>
      <c r="Y3747" t="s">
        <v>84318</v>
      </c>
    </row>
    <row r="3748" spans="1:25" x14ac:dyDescent="0.3">
      <c r="A3748">
        <v>187350</v>
      </c>
      <c r="B3748" t="s">
        <v>84319</v>
      </c>
      <c r="C3748" t="s">
        <v>84320</v>
      </c>
      <c r="D3748" t="s">
        <v>84321</v>
      </c>
      <c r="E3748" t="s">
        <v>84322</v>
      </c>
      <c r="F3748" t="s">
        <v>84323</v>
      </c>
      <c r="G3748" t="s">
        <v>84324</v>
      </c>
      <c r="H3748" t="s">
        <v>84325</v>
      </c>
      <c r="I3748" t="s">
        <v>84326</v>
      </c>
      <c r="J3748" t="s">
        <v>84327</v>
      </c>
      <c r="K3748" t="s">
        <v>84328</v>
      </c>
      <c r="L3748" t="s">
        <v>84329</v>
      </c>
      <c r="M3748" t="s">
        <v>84330</v>
      </c>
      <c r="N3748" t="s">
        <v>84331</v>
      </c>
      <c r="O3748">
        <f>-558.989312556967 -30.5772001861669 -654.600797597632</f>
        <v>-1244.1673103407659</v>
      </c>
      <c r="P3748">
        <f>-521.414752903472 -59.354101138857 -358.357695141107</f>
        <v>-939.12654918343605</v>
      </c>
      <c r="Q3748" t="s">
        <v>84332</v>
      </c>
      <c r="R3748" t="s">
        <v>84333</v>
      </c>
      <c r="S3748" t="s">
        <v>84334</v>
      </c>
      <c r="T3748" t="s">
        <v>84335</v>
      </c>
      <c r="U3748" t="s">
        <v>84336</v>
      </c>
      <c r="V3748" t="s">
        <v>84337</v>
      </c>
      <c r="W3748" t="s">
        <v>84338</v>
      </c>
      <c r="X3748" t="s">
        <v>84339</v>
      </c>
      <c r="Y3748" t="s">
        <v>84340</v>
      </c>
    </row>
    <row r="3749" spans="1:25" x14ac:dyDescent="0.3">
      <c r="A3749">
        <v>187400</v>
      </c>
      <c r="B3749" t="s">
        <v>84341</v>
      </c>
      <c r="C3749" t="s">
        <v>84342</v>
      </c>
      <c r="D3749" t="s">
        <v>84343</v>
      </c>
      <c r="E3749" t="s">
        <v>84344</v>
      </c>
      <c r="F3749" t="s">
        <v>84345</v>
      </c>
      <c r="G3749" t="s">
        <v>84346</v>
      </c>
      <c r="H3749" t="s">
        <v>84347</v>
      </c>
      <c r="I3749" t="s">
        <v>84348</v>
      </c>
      <c r="J3749" t="s">
        <v>84349</v>
      </c>
      <c r="K3749" t="s">
        <v>84350</v>
      </c>
      <c r="L3749" t="s">
        <v>84351</v>
      </c>
      <c r="M3749" t="s">
        <v>84352</v>
      </c>
      <c r="N3749" t="s">
        <v>84353</v>
      </c>
      <c r="O3749">
        <f>-558.849021890172 -30.3693131623616 -654.61639501567</f>
        <v>-1243.8347300682035</v>
      </c>
      <c r="P3749">
        <f>-521.378456595015 -59.1273539742351 -358.358145402609</f>
        <v>-938.86395597185913</v>
      </c>
      <c r="Q3749" t="s">
        <v>84354</v>
      </c>
      <c r="R3749" t="s">
        <v>84355</v>
      </c>
      <c r="S3749" t="s">
        <v>84356</v>
      </c>
      <c r="T3749" t="s">
        <v>84357</v>
      </c>
      <c r="U3749" t="s">
        <v>84358</v>
      </c>
      <c r="V3749" t="s">
        <v>84359</v>
      </c>
      <c r="W3749" t="s">
        <v>84360</v>
      </c>
      <c r="X3749" t="s">
        <v>84361</v>
      </c>
      <c r="Y3749" t="s">
        <v>84362</v>
      </c>
    </row>
    <row r="3750" spans="1:25" x14ac:dyDescent="0.3">
      <c r="A3750">
        <v>187450</v>
      </c>
      <c r="B3750" t="s">
        <v>84363</v>
      </c>
      <c r="C3750" t="s">
        <v>84364</v>
      </c>
      <c r="D3750" t="s">
        <v>84365</v>
      </c>
      <c r="E3750" t="s">
        <v>84366</v>
      </c>
      <c r="F3750" t="s">
        <v>84367</v>
      </c>
      <c r="G3750" t="s">
        <v>84368</v>
      </c>
      <c r="H3750" t="s">
        <v>84369</v>
      </c>
      <c r="I3750" t="s">
        <v>84370</v>
      </c>
      <c r="J3750" t="s">
        <v>84371</v>
      </c>
      <c r="K3750" t="s">
        <v>84372</v>
      </c>
      <c r="L3750" t="s">
        <v>84373</v>
      </c>
      <c r="M3750" t="s">
        <v>84374</v>
      </c>
      <c r="N3750" t="s">
        <v>84375</v>
      </c>
      <c r="O3750">
        <f>-558.635146726045 -30.247816565003 -654.599954489143</f>
        <v>-1243.482917780191</v>
      </c>
      <c r="P3750">
        <f>-521.339012071131 -58.9947354082433 -358.318775986743</f>
        <v>-938.65252346611737</v>
      </c>
      <c r="Q3750" t="s">
        <v>84376</v>
      </c>
      <c r="R3750" t="s">
        <v>84377</v>
      </c>
      <c r="S3750" t="s">
        <v>84378</v>
      </c>
      <c r="T3750" t="s">
        <v>84379</v>
      </c>
      <c r="U3750" t="s">
        <v>84380</v>
      </c>
      <c r="V3750" t="s">
        <v>84381</v>
      </c>
      <c r="W3750" t="s">
        <v>84382</v>
      </c>
      <c r="X3750" t="s">
        <v>84383</v>
      </c>
      <c r="Y3750" t="s">
        <v>84384</v>
      </c>
    </row>
    <row r="3751" spans="1:25" x14ac:dyDescent="0.3">
      <c r="A3751">
        <v>187500</v>
      </c>
      <c r="B3751" t="s">
        <v>84385</v>
      </c>
      <c r="C3751" t="s">
        <v>84386</v>
      </c>
      <c r="D3751" t="s">
        <v>84387</v>
      </c>
      <c r="E3751" t="s">
        <v>84388</v>
      </c>
      <c r="F3751" t="s">
        <v>84389</v>
      </c>
      <c r="G3751" t="s">
        <v>84390</v>
      </c>
      <c r="H3751" t="s">
        <v>84391</v>
      </c>
      <c r="I3751" t="s">
        <v>84392</v>
      </c>
      <c r="J3751" t="s">
        <v>84393</v>
      </c>
      <c r="K3751" t="s">
        <v>84394</v>
      </c>
      <c r="L3751" t="s">
        <v>84395</v>
      </c>
      <c r="M3751" t="s">
        <v>84396</v>
      </c>
      <c r="N3751" t="s">
        <v>84397</v>
      </c>
      <c r="O3751">
        <f>-558.565494685751 -30.2062146055803 -654.563450660744</f>
        <v>-1243.3351599520752</v>
      </c>
      <c r="P3751">
        <f>-521.321048581774 -58.9063217521805 -358.271101229441</f>
        <v>-938.49847156339547</v>
      </c>
      <c r="Q3751" t="s">
        <v>84398</v>
      </c>
      <c r="R3751" t="s">
        <v>84399</v>
      </c>
      <c r="S3751" t="s">
        <v>84400</v>
      </c>
      <c r="T3751" t="s">
        <v>84401</v>
      </c>
      <c r="U3751" t="s">
        <v>84402</v>
      </c>
      <c r="V3751" t="s">
        <v>84403</v>
      </c>
      <c r="W3751" t="s">
        <v>84404</v>
      </c>
      <c r="X3751" t="s">
        <v>84405</v>
      </c>
      <c r="Y3751" t="s">
        <v>84406</v>
      </c>
    </row>
    <row r="3752" spans="1:25" x14ac:dyDescent="0.3">
      <c r="A3752">
        <v>187550</v>
      </c>
      <c r="B3752" t="s">
        <v>84407</v>
      </c>
      <c r="C3752" t="s">
        <v>84408</v>
      </c>
      <c r="D3752" t="s">
        <v>84409</v>
      </c>
      <c r="E3752" t="s">
        <v>84410</v>
      </c>
      <c r="F3752" t="s">
        <v>84411</v>
      </c>
      <c r="G3752" t="s">
        <v>84412</v>
      </c>
      <c r="H3752" t="s">
        <v>84413</v>
      </c>
      <c r="I3752" t="s">
        <v>84414</v>
      </c>
      <c r="J3752" t="s">
        <v>84415</v>
      </c>
      <c r="K3752" t="s">
        <v>84416</v>
      </c>
      <c r="L3752" t="s">
        <v>84417</v>
      </c>
      <c r="M3752" t="s">
        <v>84418</v>
      </c>
      <c r="N3752" t="s">
        <v>84419</v>
      </c>
      <c r="O3752">
        <f>-558.602068559913 -30.0380538567608 -654.464623129757</f>
        <v>-1243.1047455464309</v>
      </c>
      <c r="P3752">
        <f>-521.376587382749 -58.4759784302585 -358.144656015844</f>
        <v>-937.99722182885148</v>
      </c>
      <c r="Q3752" t="s">
        <v>84420</v>
      </c>
      <c r="R3752" t="s">
        <v>84421</v>
      </c>
      <c r="S3752" t="s">
        <v>84422</v>
      </c>
      <c r="T3752" t="s">
        <v>84423</v>
      </c>
      <c r="U3752" t="s">
        <v>84424</v>
      </c>
      <c r="V3752" t="s">
        <v>84425</v>
      </c>
      <c r="W3752" t="s">
        <v>84426</v>
      </c>
      <c r="X3752" t="s">
        <v>84427</v>
      </c>
      <c r="Y3752" t="s">
        <v>84428</v>
      </c>
    </row>
    <row r="3753" spans="1:25" x14ac:dyDescent="0.3">
      <c r="A3753">
        <v>187600</v>
      </c>
      <c r="B3753" t="s">
        <v>84429</v>
      </c>
      <c r="C3753" t="s">
        <v>84430</v>
      </c>
      <c r="D3753" t="s">
        <v>84431</v>
      </c>
      <c r="E3753" t="s">
        <v>84432</v>
      </c>
      <c r="F3753" t="s">
        <v>84433</v>
      </c>
      <c r="G3753" t="s">
        <v>84434</v>
      </c>
      <c r="H3753" t="s">
        <v>84435</v>
      </c>
      <c r="I3753" t="s">
        <v>84436</v>
      </c>
      <c r="J3753" t="s">
        <v>84437</v>
      </c>
      <c r="K3753" t="s">
        <v>84438</v>
      </c>
      <c r="L3753" t="s">
        <v>84439</v>
      </c>
      <c r="M3753" t="s">
        <v>84440</v>
      </c>
      <c r="N3753" t="s">
        <v>84441</v>
      </c>
      <c r="O3753">
        <f>-558.672868499358 -29.9570448128347 -654.447510176355</f>
        <v>-1243.0774234885475</v>
      </c>
      <c r="P3753">
        <f>-521.539512891701 -58.2197631791903 -358.099033296501</f>
        <v>-937.85830936739217</v>
      </c>
      <c r="Q3753" t="s">
        <v>84442</v>
      </c>
      <c r="R3753" t="s">
        <v>84443</v>
      </c>
      <c r="S3753" t="s">
        <v>84444</v>
      </c>
      <c r="T3753" t="s">
        <v>84445</v>
      </c>
      <c r="U3753" t="s">
        <v>84446</v>
      </c>
      <c r="V3753" t="s">
        <v>84447</v>
      </c>
      <c r="W3753" t="s">
        <v>84448</v>
      </c>
      <c r="X3753" t="s">
        <v>84449</v>
      </c>
      <c r="Y3753" t="s">
        <v>84450</v>
      </c>
    </row>
    <row r="3754" spans="1:25" x14ac:dyDescent="0.3">
      <c r="A3754">
        <v>187650</v>
      </c>
      <c r="B3754" t="s">
        <v>84451</v>
      </c>
      <c r="C3754" t="s">
        <v>84452</v>
      </c>
      <c r="D3754" t="s">
        <v>84453</v>
      </c>
      <c r="E3754" t="s">
        <v>84454</v>
      </c>
      <c r="F3754" t="s">
        <v>84455</v>
      </c>
      <c r="G3754" t="s">
        <v>84456</v>
      </c>
      <c r="H3754" t="s">
        <v>84457</v>
      </c>
      <c r="I3754" t="s">
        <v>84458</v>
      </c>
      <c r="J3754" t="s">
        <v>84459</v>
      </c>
      <c r="K3754" t="s">
        <v>84460</v>
      </c>
      <c r="L3754" t="s">
        <v>84461</v>
      </c>
      <c r="M3754" t="s">
        <v>84462</v>
      </c>
      <c r="N3754" t="s">
        <v>84463</v>
      </c>
      <c r="O3754">
        <f>-558.821007566528 -29.7904937139449 -654.392517819052</f>
        <v>-1243.0040190995251</v>
      </c>
      <c r="P3754">
        <f>-522.088387579538 -57.8634063294558 -357.976269226766</f>
        <v>-937.92806313575977</v>
      </c>
      <c r="Q3754" t="s">
        <v>84464</v>
      </c>
      <c r="R3754" t="s">
        <v>84465</v>
      </c>
      <c r="S3754" t="s">
        <v>84466</v>
      </c>
      <c r="T3754" t="s">
        <v>84467</v>
      </c>
      <c r="U3754" t="s">
        <v>84468</v>
      </c>
      <c r="V3754" t="s">
        <v>84469</v>
      </c>
      <c r="W3754" t="s">
        <v>84470</v>
      </c>
      <c r="X3754" t="s">
        <v>84471</v>
      </c>
      <c r="Y3754" t="s">
        <v>84472</v>
      </c>
    </row>
    <row r="3755" spans="1:25" x14ac:dyDescent="0.3">
      <c r="A3755">
        <v>187700</v>
      </c>
      <c r="B3755" t="s">
        <v>84473</v>
      </c>
      <c r="C3755" t="s">
        <v>84474</v>
      </c>
      <c r="D3755" t="s">
        <v>84475</v>
      </c>
      <c r="E3755" t="s">
        <v>84476</v>
      </c>
      <c r="F3755" t="s">
        <v>84477</v>
      </c>
      <c r="G3755" t="s">
        <v>84478</v>
      </c>
      <c r="H3755" t="s">
        <v>84479</v>
      </c>
      <c r="I3755" t="s">
        <v>84480</v>
      </c>
      <c r="J3755" t="s">
        <v>84481</v>
      </c>
      <c r="K3755" t="s">
        <v>84482</v>
      </c>
      <c r="L3755" t="s">
        <v>84483</v>
      </c>
      <c r="M3755" t="s">
        <v>84484</v>
      </c>
      <c r="N3755" t="s">
        <v>84485</v>
      </c>
      <c r="O3755">
        <f>-558.77108140616 -29.7287769772402 -654.347140903348</f>
        <v>-1242.8469992867481</v>
      </c>
      <c r="P3755">
        <f>-522.303212538447 -57.617629136937 -357.880805362815</f>
        <v>-937.80164703819901</v>
      </c>
      <c r="Q3755" t="s">
        <v>84486</v>
      </c>
      <c r="R3755" t="s">
        <v>84487</v>
      </c>
      <c r="S3755" t="s">
        <v>84488</v>
      </c>
      <c r="T3755" t="s">
        <v>84489</v>
      </c>
      <c r="U3755" t="s">
        <v>84490</v>
      </c>
      <c r="V3755" t="s">
        <v>84491</v>
      </c>
      <c r="W3755" t="s">
        <v>84492</v>
      </c>
      <c r="X3755" t="s">
        <v>84493</v>
      </c>
      <c r="Y3755" t="s">
        <v>84494</v>
      </c>
    </row>
    <row r="3756" spans="1:25" x14ac:dyDescent="0.3">
      <c r="A3756">
        <v>187750</v>
      </c>
      <c r="B3756" t="s">
        <v>84495</v>
      </c>
      <c r="C3756" t="s">
        <v>84496</v>
      </c>
      <c r="D3756" t="s">
        <v>84497</v>
      </c>
      <c r="E3756" t="s">
        <v>84498</v>
      </c>
      <c r="F3756" t="s">
        <v>84499</v>
      </c>
      <c r="G3756" t="s">
        <v>84500</v>
      </c>
      <c r="H3756" t="s">
        <v>84501</v>
      </c>
      <c r="I3756" t="s">
        <v>84502</v>
      </c>
      <c r="J3756" t="s">
        <v>84503</v>
      </c>
      <c r="K3756" t="s">
        <v>84504</v>
      </c>
      <c r="L3756" t="s">
        <v>84505</v>
      </c>
      <c r="M3756" t="s">
        <v>84506</v>
      </c>
      <c r="N3756" t="s">
        <v>84507</v>
      </c>
      <c r="O3756">
        <f>-558.427714255333 -29.502157242076 -654.278655754683</f>
        <v>-1242.2085272520919</v>
      </c>
      <c r="P3756">
        <f>-522.180976460727 -57.0631587944347 -357.754438671727</f>
        <v>-936.99857392688864</v>
      </c>
      <c r="Q3756" t="s">
        <v>84508</v>
      </c>
      <c r="R3756" t="s">
        <v>84509</v>
      </c>
      <c r="S3756" t="s">
        <v>84510</v>
      </c>
      <c r="T3756" t="s">
        <v>84511</v>
      </c>
      <c r="U3756" t="s">
        <v>84512</v>
      </c>
      <c r="V3756" t="s">
        <v>84513</v>
      </c>
      <c r="W3756" t="s">
        <v>84514</v>
      </c>
      <c r="X3756" t="s">
        <v>84515</v>
      </c>
      <c r="Y3756" t="s">
        <v>84516</v>
      </c>
    </row>
    <row r="3757" spans="1:25" x14ac:dyDescent="0.3">
      <c r="A3757">
        <v>187800</v>
      </c>
      <c r="B3757" t="s">
        <v>84517</v>
      </c>
      <c r="C3757" t="s">
        <v>84518</v>
      </c>
      <c r="D3757" t="s">
        <v>84519</v>
      </c>
      <c r="E3757" t="s">
        <v>84520</v>
      </c>
      <c r="F3757" t="s">
        <v>84521</v>
      </c>
      <c r="G3757" t="s">
        <v>84522</v>
      </c>
      <c r="H3757" t="s">
        <v>84523</v>
      </c>
      <c r="I3757" t="s">
        <v>84524</v>
      </c>
      <c r="J3757" t="s">
        <v>84525</v>
      </c>
      <c r="K3757" t="s">
        <v>84526</v>
      </c>
      <c r="L3757" t="s">
        <v>84527</v>
      </c>
      <c r="M3757" t="s">
        <v>84528</v>
      </c>
      <c r="N3757" t="s">
        <v>84529</v>
      </c>
      <c r="O3757">
        <f>-558.327799382111 -29.4815642190592 -654.220703901553</f>
        <v>-1242.0300675027233</v>
      </c>
      <c r="P3757">
        <f>-522.106210554929 -56.8631638047248 -357.676773229148</f>
        <v>-936.6461475888018</v>
      </c>
      <c r="Q3757" t="s">
        <v>84530</v>
      </c>
      <c r="R3757" t="s">
        <v>84531</v>
      </c>
      <c r="S3757" t="s">
        <v>84532</v>
      </c>
      <c r="T3757" t="s">
        <v>84533</v>
      </c>
      <c r="U3757" t="s">
        <v>84534</v>
      </c>
      <c r="V3757" t="s">
        <v>84535</v>
      </c>
      <c r="W3757" t="s">
        <v>84536</v>
      </c>
      <c r="X3757" t="s">
        <v>84537</v>
      </c>
      <c r="Y3757" t="s">
        <v>84538</v>
      </c>
    </row>
    <row r="3758" spans="1:25" x14ac:dyDescent="0.3">
      <c r="A3758">
        <v>187850</v>
      </c>
      <c r="B3758" t="s">
        <v>84539</v>
      </c>
      <c r="C3758" t="s">
        <v>84540</v>
      </c>
      <c r="D3758" t="s">
        <v>84541</v>
      </c>
      <c r="E3758" t="s">
        <v>84542</v>
      </c>
      <c r="F3758" t="s">
        <v>84543</v>
      </c>
      <c r="G3758" t="s">
        <v>84544</v>
      </c>
      <c r="H3758" t="s">
        <v>84545</v>
      </c>
      <c r="I3758" t="s">
        <v>84546</v>
      </c>
      <c r="J3758" t="s">
        <v>84547</v>
      </c>
      <c r="K3758" t="s">
        <v>84548</v>
      </c>
      <c r="L3758" t="s">
        <v>84549</v>
      </c>
      <c r="M3758" t="s">
        <v>84550</v>
      </c>
      <c r="N3758" t="s">
        <v>84551</v>
      </c>
      <c r="O3758">
        <f>-558.060851656846 -29.5115257146133 -654.126301573466</f>
        <v>-1241.6986789449252</v>
      </c>
      <c r="P3758">
        <f>-521.65008542441 -56.9295711483005 -357.608984483053</f>
        <v>-936.18864105576358</v>
      </c>
      <c r="Q3758" t="s">
        <v>84552</v>
      </c>
      <c r="R3758" t="s">
        <v>84553</v>
      </c>
      <c r="S3758" t="s">
        <v>84554</v>
      </c>
      <c r="T3758" t="s">
        <v>84555</v>
      </c>
      <c r="U3758" t="s">
        <v>84556</v>
      </c>
      <c r="V3758" t="s">
        <v>84557</v>
      </c>
      <c r="W3758" t="s">
        <v>84558</v>
      </c>
      <c r="X3758" t="s">
        <v>84559</v>
      </c>
      <c r="Y3758" t="s">
        <v>84560</v>
      </c>
    </row>
    <row r="3759" spans="1:25" x14ac:dyDescent="0.3">
      <c r="A3759">
        <v>187900</v>
      </c>
      <c r="B3759" t="s">
        <v>84561</v>
      </c>
      <c r="C3759" t="s">
        <v>84562</v>
      </c>
      <c r="D3759" t="s">
        <v>84563</v>
      </c>
      <c r="E3759" t="s">
        <v>84564</v>
      </c>
      <c r="F3759" t="s">
        <v>84565</v>
      </c>
      <c r="G3759" t="s">
        <v>84566</v>
      </c>
      <c r="H3759" t="s">
        <v>84567</v>
      </c>
      <c r="I3759" t="s">
        <v>84568</v>
      </c>
      <c r="J3759" t="s">
        <v>84569</v>
      </c>
      <c r="K3759" t="s">
        <v>84570</v>
      </c>
      <c r="L3759" t="s">
        <v>84571</v>
      </c>
      <c r="M3759" t="s">
        <v>84572</v>
      </c>
      <c r="N3759" t="s">
        <v>84573</v>
      </c>
      <c r="O3759">
        <f>-557.961384980485 -29.5577429171124 -654.066458711833</f>
        <v>-1241.5855866094303</v>
      </c>
      <c r="P3759">
        <f>-521.474089709169 -56.9879842533896 -357.559704144459</f>
        <v>-936.02177810701755</v>
      </c>
      <c r="Q3759" t="s">
        <v>84574</v>
      </c>
      <c r="R3759" t="s">
        <v>84575</v>
      </c>
      <c r="S3759" t="s">
        <v>84576</v>
      </c>
      <c r="T3759" t="s">
        <v>84577</v>
      </c>
      <c r="U3759" t="s">
        <v>84578</v>
      </c>
      <c r="V3759" t="s">
        <v>84579</v>
      </c>
      <c r="W3759" t="s">
        <v>84580</v>
      </c>
      <c r="X3759" t="s">
        <v>84581</v>
      </c>
      <c r="Y3759" t="s">
        <v>84582</v>
      </c>
    </row>
    <row r="3760" spans="1:25" x14ac:dyDescent="0.3">
      <c r="A3760">
        <v>187950</v>
      </c>
      <c r="B3760" t="s">
        <v>84583</v>
      </c>
      <c r="C3760" t="s">
        <v>84584</v>
      </c>
      <c r="D3760" t="s">
        <v>84585</v>
      </c>
      <c r="E3760" t="s">
        <v>84586</v>
      </c>
      <c r="F3760" t="s">
        <v>84587</v>
      </c>
      <c r="G3760" t="s">
        <v>84588</v>
      </c>
      <c r="H3760" t="s">
        <v>84589</v>
      </c>
      <c r="I3760" t="s">
        <v>84590</v>
      </c>
      <c r="J3760" t="s">
        <v>84591</v>
      </c>
      <c r="K3760" t="s">
        <v>84592</v>
      </c>
      <c r="L3760" t="s">
        <v>84593</v>
      </c>
      <c r="M3760" t="s">
        <v>84594</v>
      </c>
      <c r="N3760" t="s">
        <v>84595</v>
      </c>
      <c r="O3760">
        <f>-557.602851872862 -29.6117092226789 -653.934595173465</f>
        <v>-1241.1491562690057</v>
      </c>
      <c r="P3760">
        <f>-521.078292913634 -56.9374153054739 -357.42289758454</f>
        <v>-935.43860580364787</v>
      </c>
      <c r="Q3760" t="s">
        <v>84596</v>
      </c>
      <c r="R3760" t="s">
        <v>84597</v>
      </c>
      <c r="S3760" t="s">
        <v>84598</v>
      </c>
      <c r="T3760" t="s">
        <v>84599</v>
      </c>
      <c r="U3760" t="s">
        <v>84600</v>
      </c>
      <c r="V3760" t="s">
        <v>84601</v>
      </c>
      <c r="W3760" t="s">
        <v>84602</v>
      </c>
      <c r="X3760" t="s">
        <v>84603</v>
      </c>
      <c r="Y3760" t="s">
        <v>84604</v>
      </c>
    </row>
    <row r="3761" spans="1:25" x14ac:dyDescent="0.3">
      <c r="A3761">
        <v>188000</v>
      </c>
      <c r="B3761" t="s">
        <v>84605</v>
      </c>
      <c r="C3761" t="s">
        <v>84606</v>
      </c>
      <c r="D3761" t="s">
        <v>84607</v>
      </c>
      <c r="E3761" t="s">
        <v>84608</v>
      </c>
      <c r="F3761" t="s">
        <v>84609</v>
      </c>
      <c r="G3761" t="s">
        <v>84610</v>
      </c>
      <c r="H3761" t="s">
        <v>84611</v>
      </c>
      <c r="I3761" t="s">
        <v>84612</v>
      </c>
      <c r="J3761" t="s">
        <v>84613</v>
      </c>
      <c r="K3761" t="s">
        <v>84614</v>
      </c>
      <c r="L3761" t="s">
        <v>84615</v>
      </c>
      <c r="M3761" t="s">
        <v>84616</v>
      </c>
      <c r="N3761" t="s">
        <v>84617</v>
      </c>
      <c r="O3761">
        <f>-557.406891561844 -29.5369482951824 -653.93801380184</f>
        <v>-1240.8818536588665</v>
      </c>
      <c r="P3761">
        <f>-521.007190144501 -56.7331946869967 -357.398967009748</f>
        <v>-935.1393518412458</v>
      </c>
      <c r="Q3761" t="s">
        <v>84618</v>
      </c>
      <c r="R3761" t="s">
        <v>84619</v>
      </c>
      <c r="S3761" t="s">
        <v>84620</v>
      </c>
      <c r="T3761" t="s">
        <v>84621</v>
      </c>
      <c r="U3761" t="s">
        <v>84622</v>
      </c>
      <c r="V3761" t="s">
        <v>84623</v>
      </c>
      <c r="W3761" t="s">
        <v>84624</v>
      </c>
      <c r="X3761" t="s">
        <v>84625</v>
      </c>
      <c r="Y3761" t="s">
        <v>84626</v>
      </c>
    </row>
    <row r="3762" spans="1:25" x14ac:dyDescent="0.3">
      <c r="A3762">
        <v>188050</v>
      </c>
      <c r="B3762" t="s">
        <v>84627</v>
      </c>
      <c r="C3762" t="s">
        <v>84628</v>
      </c>
      <c r="D3762" t="s">
        <v>84629</v>
      </c>
      <c r="E3762" t="s">
        <v>84630</v>
      </c>
      <c r="F3762" t="s">
        <v>84631</v>
      </c>
      <c r="G3762" t="s">
        <v>84632</v>
      </c>
      <c r="H3762" t="s">
        <v>84633</v>
      </c>
      <c r="I3762" t="s">
        <v>84634</v>
      </c>
      <c r="J3762" t="s">
        <v>84635</v>
      </c>
      <c r="K3762" t="s">
        <v>84636</v>
      </c>
      <c r="L3762" t="s">
        <v>84637</v>
      </c>
      <c r="M3762" t="s">
        <v>84638</v>
      </c>
      <c r="N3762" t="s">
        <v>84639</v>
      </c>
      <c r="O3762">
        <f>-557.071824316415 -29.8250259274848 -653.884408858151</f>
        <v>-1240.7812591020509</v>
      </c>
      <c r="P3762">
        <f>-520.977495287431 -56.8327802837662 -357.290787184502</f>
        <v>-935.1010627556991</v>
      </c>
      <c r="Q3762" t="s">
        <v>84640</v>
      </c>
      <c r="R3762" t="s">
        <v>84641</v>
      </c>
      <c r="S3762" t="s">
        <v>84642</v>
      </c>
      <c r="T3762" t="s">
        <v>84643</v>
      </c>
      <c r="U3762" t="s">
        <v>84644</v>
      </c>
      <c r="V3762" t="s">
        <v>84645</v>
      </c>
      <c r="W3762" t="s">
        <v>84646</v>
      </c>
      <c r="X3762" t="s">
        <v>84647</v>
      </c>
      <c r="Y3762" t="s">
        <v>84648</v>
      </c>
    </row>
    <row r="3763" spans="1:25" x14ac:dyDescent="0.3">
      <c r="A3763">
        <v>188100</v>
      </c>
      <c r="B3763" t="s">
        <v>84649</v>
      </c>
      <c r="C3763" t="s">
        <v>84650</v>
      </c>
      <c r="D3763" t="s">
        <v>84651</v>
      </c>
      <c r="E3763" t="s">
        <v>84652</v>
      </c>
      <c r="F3763" t="s">
        <v>84653</v>
      </c>
      <c r="G3763" t="s">
        <v>84654</v>
      </c>
      <c r="H3763" t="s">
        <v>84655</v>
      </c>
      <c r="I3763" t="s">
        <v>84656</v>
      </c>
      <c r="J3763" t="s">
        <v>84657</v>
      </c>
      <c r="K3763" t="s">
        <v>84658</v>
      </c>
      <c r="L3763" t="s">
        <v>84659</v>
      </c>
      <c r="M3763" t="s">
        <v>84660</v>
      </c>
      <c r="N3763" t="s">
        <v>84661</v>
      </c>
      <c r="O3763">
        <f>-556.886310211252 -30.1154765230172 -653.810125401782</f>
        <v>-1240.811912136051</v>
      </c>
      <c r="P3763">
        <f>-521.109720036101 -57.2711083272411 -357.191527912807</f>
        <v>-935.57235627614909</v>
      </c>
      <c r="Q3763" t="s">
        <v>84662</v>
      </c>
      <c r="R3763" t="s">
        <v>84663</v>
      </c>
      <c r="S3763" t="s">
        <v>84664</v>
      </c>
      <c r="T3763" t="s">
        <v>84665</v>
      </c>
      <c r="U3763" t="s">
        <v>84666</v>
      </c>
      <c r="V3763" t="s">
        <v>84667</v>
      </c>
      <c r="W3763" t="s">
        <v>84668</v>
      </c>
      <c r="X3763" t="s">
        <v>84669</v>
      </c>
      <c r="Y3763" t="s">
        <v>84670</v>
      </c>
    </row>
    <row r="3764" spans="1:25" x14ac:dyDescent="0.3">
      <c r="A3764">
        <v>188150</v>
      </c>
      <c r="B3764" t="s">
        <v>84671</v>
      </c>
      <c r="C3764" t="s">
        <v>84672</v>
      </c>
      <c r="D3764" t="s">
        <v>84673</v>
      </c>
      <c r="E3764" t="s">
        <v>84674</v>
      </c>
      <c r="F3764" t="s">
        <v>84675</v>
      </c>
      <c r="G3764" t="s">
        <v>84676</v>
      </c>
      <c r="H3764" t="s">
        <v>84677</v>
      </c>
      <c r="I3764" t="s">
        <v>84678</v>
      </c>
      <c r="J3764" t="s">
        <v>84679</v>
      </c>
      <c r="K3764" t="s">
        <v>84680</v>
      </c>
      <c r="L3764" t="s">
        <v>84681</v>
      </c>
      <c r="M3764" t="s">
        <v>84682</v>
      </c>
      <c r="N3764" t="s">
        <v>84683</v>
      </c>
      <c r="O3764">
        <f>-556.442296948325 -30.663689110716 -653.663318413569</f>
        <v>-1240.7693044726097</v>
      </c>
      <c r="P3764">
        <f>-521.708806240479 -57.3724370035359 -356.880261888891</f>
        <v>-935.96150513290593</v>
      </c>
      <c r="Q3764" t="s">
        <v>84684</v>
      </c>
      <c r="R3764" t="s">
        <v>84685</v>
      </c>
      <c r="S3764" t="s">
        <v>84686</v>
      </c>
      <c r="T3764" t="s">
        <v>84687</v>
      </c>
      <c r="U3764" t="s">
        <v>84688</v>
      </c>
      <c r="V3764" t="s">
        <v>84689</v>
      </c>
      <c r="W3764" t="s">
        <v>84690</v>
      </c>
      <c r="X3764" t="s">
        <v>84691</v>
      </c>
      <c r="Y3764" t="s">
        <v>84692</v>
      </c>
    </row>
    <row r="3765" spans="1:25" x14ac:dyDescent="0.3">
      <c r="A3765">
        <v>188200</v>
      </c>
      <c r="B3765" t="s">
        <v>84693</v>
      </c>
      <c r="C3765" t="s">
        <v>84694</v>
      </c>
      <c r="D3765" t="s">
        <v>84695</v>
      </c>
      <c r="E3765" t="s">
        <v>84696</v>
      </c>
      <c r="F3765" t="s">
        <v>84697</v>
      </c>
      <c r="G3765" t="s">
        <v>84698</v>
      </c>
      <c r="H3765" t="s">
        <v>84699</v>
      </c>
      <c r="I3765" t="s">
        <v>84700</v>
      </c>
      <c r="J3765" t="s">
        <v>84701</v>
      </c>
      <c r="K3765" t="s">
        <v>84702</v>
      </c>
      <c r="L3765" t="s">
        <v>84703</v>
      </c>
      <c r="M3765" t="s">
        <v>84704</v>
      </c>
      <c r="N3765" t="s">
        <v>84705</v>
      </c>
      <c r="O3765">
        <f>-556.170354346397 -30.9071019591872 -653.599312336267</f>
        <v>-1240.6767686418511</v>
      </c>
      <c r="P3765">
        <f>-522.204972071951 -57.4369428118539 -356.711067070344</f>
        <v>-936.35298195414885</v>
      </c>
      <c r="Q3765" t="s">
        <v>84706</v>
      </c>
      <c r="R3765" t="s">
        <v>84707</v>
      </c>
      <c r="S3765" t="s">
        <v>84708</v>
      </c>
      <c r="T3765" t="s">
        <v>84709</v>
      </c>
      <c r="U3765" t="s">
        <v>84710</v>
      </c>
      <c r="V3765" t="s">
        <v>84711</v>
      </c>
      <c r="W3765" t="s">
        <v>84712</v>
      </c>
      <c r="X3765" t="s">
        <v>84713</v>
      </c>
      <c r="Y3765" t="s">
        <v>84714</v>
      </c>
    </row>
    <row r="3766" spans="1:25" x14ac:dyDescent="0.3">
      <c r="A3766">
        <v>188250</v>
      </c>
      <c r="B3766" t="s">
        <v>84715</v>
      </c>
      <c r="C3766" t="s">
        <v>84716</v>
      </c>
      <c r="D3766" t="s">
        <v>84717</v>
      </c>
      <c r="E3766" t="s">
        <v>84718</v>
      </c>
      <c r="F3766" t="s">
        <v>84719</v>
      </c>
      <c r="G3766" t="s">
        <v>84720</v>
      </c>
      <c r="H3766" t="s">
        <v>84721</v>
      </c>
      <c r="I3766" t="s">
        <v>84722</v>
      </c>
      <c r="J3766" t="s">
        <v>84723</v>
      </c>
      <c r="K3766" t="s">
        <v>84724</v>
      </c>
      <c r="L3766" t="s">
        <v>84725</v>
      </c>
      <c r="M3766" t="s">
        <v>84726</v>
      </c>
      <c r="N3766" t="s">
        <v>84727</v>
      </c>
      <c r="O3766">
        <f>-555.67501530951 -31.2922909394954 -653.466586882713</f>
        <v>-1240.4338931317184</v>
      </c>
      <c r="P3766">
        <f>-522.729073245284 -56.8955417547729 -356.382434762346</f>
        <v>-936.00704976240286</v>
      </c>
      <c r="Q3766" t="s">
        <v>84728</v>
      </c>
      <c r="R3766" t="s">
        <v>84729</v>
      </c>
      <c r="S3766" t="s">
        <v>84730</v>
      </c>
      <c r="T3766" t="s">
        <v>84731</v>
      </c>
      <c r="U3766" t="s">
        <v>84732</v>
      </c>
      <c r="V3766" t="s">
        <v>84733</v>
      </c>
      <c r="W3766" t="s">
        <v>84734</v>
      </c>
      <c r="X3766" t="s">
        <v>84735</v>
      </c>
      <c r="Y3766" t="s">
        <v>84736</v>
      </c>
    </row>
    <row r="3767" spans="1:25" x14ac:dyDescent="0.3">
      <c r="A3767">
        <v>188300</v>
      </c>
      <c r="B3767" t="s">
        <v>84737</v>
      </c>
      <c r="C3767" t="s">
        <v>84738</v>
      </c>
      <c r="D3767" t="s">
        <v>84739</v>
      </c>
      <c r="E3767" t="s">
        <v>84740</v>
      </c>
      <c r="F3767" t="s">
        <v>84741</v>
      </c>
      <c r="G3767" t="s">
        <v>84742</v>
      </c>
      <c r="H3767" t="s">
        <v>84743</v>
      </c>
      <c r="I3767" t="s">
        <v>84744</v>
      </c>
      <c r="J3767" t="s">
        <v>84745</v>
      </c>
      <c r="K3767" t="s">
        <v>84746</v>
      </c>
      <c r="L3767" t="s">
        <v>84747</v>
      </c>
      <c r="M3767" t="s">
        <v>84748</v>
      </c>
      <c r="N3767" t="s">
        <v>84749</v>
      </c>
      <c r="O3767">
        <f>-555.498492896713 -31.4767441892268 -653.351446914401</f>
        <v>-1240.3266840003407</v>
      </c>
      <c r="P3767">
        <f>-522.722815659389 -56.4836177560512 -356.19758608113</f>
        <v>-935.40401949657019</v>
      </c>
      <c r="Q3767" t="s">
        <v>84750</v>
      </c>
      <c r="R3767" t="s">
        <v>84751</v>
      </c>
      <c r="S3767" t="s">
        <v>84752</v>
      </c>
      <c r="T3767" t="s">
        <v>84753</v>
      </c>
      <c r="U3767" t="s">
        <v>84754</v>
      </c>
      <c r="V3767" t="s">
        <v>84755</v>
      </c>
      <c r="W3767" t="s">
        <v>84756</v>
      </c>
      <c r="X3767" t="s">
        <v>84757</v>
      </c>
      <c r="Y3767" t="s">
        <v>84758</v>
      </c>
    </row>
    <row r="3768" spans="1:25" x14ac:dyDescent="0.3">
      <c r="A3768">
        <v>188350</v>
      </c>
      <c r="B3768" t="s">
        <v>84759</v>
      </c>
      <c r="C3768" t="s">
        <v>84760</v>
      </c>
      <c r="D3768" t="s">
        <v>84761</v>
      </c>
      <c r="E3768" t="s">
        <v>84762</v>
      </c>
      <c r="F3768" t="s">
        <v>84763</v>
      </c>
      <c r="G3768" t="s">
        <v>84764</v>
      </c>
      <c r="H3768" t="s">
        <v>84765</v>
      </c>
      <c r="I3768" t="s">
        <v>84766</v>
      </c>
      <c r="J3768" t="s">
        <v>84767</v>
      </c>
      <c r="K3768" t="s">
        <v>84768</v>
      </c>
      <c r="L3768" t="s">
        <v>84769</v>
      </c>
      <c r="M3768" t="s">
        <v>84770</v>
      </c>
      <c r="N3768" t="s">
        <v>84771</v>
      </c>
      <c r="O3768">
        <f>-555.19885671106 -31.8942799136344 -653.23174207862</f>
        <v>-1240.3248787033144</v>
      </c>
      <c r="P3768">
        <f>-522.256682485237 -56.5076234126418 -356.063493797603</f>
        <v>-934.82779969548176</v>
      </c>
      <c r="Q3768" t="s">
        <v>84772</v>
      </c>
      <c r="R3768" t="s">
        <v>84773</v>
      </c>
      <c r="S3768" t="s">
        <v>84774</v>
      </c>
      <c r="T3768" t="s">
        <v>84775</v>
      </c>
      <c r="U3768" t="s">
        <v>84776</v>
      </c>
      <c r="V3768" t="s">
        <v>84777</v>
      </c>
      <c r="W3768" t="s">
        <v>84778</v>
      </c>
      <c r="X3768" t="s">
        <v>84779</v>
      </c>
      <c r="Y3768" t="s">
        <v>84780</v>
      </c>
    </row>
    <row r="3769" spans="1:25" x14ac:dyDescent="0.3">
      <c r="A3769">
        <v>188400</v>
      </c>
      <c r="B3769" t="s">
        <v>84781</v>
      </c>
      <c r="C3769" t="s">
        <v>84782</v>
      </c>
      <c r="D3769" t="s">
        <v>84783</v>
      </c>
      <c r="E3769" t="s">
        <v>84784</v>
      </c>
      <c r="F3769" t="s">
        <v>84785</v>
      </c>
      <c r="G3769" t="s">
        <v>84786</v>
      </c>
      <c r="H3769" t="s">
        <v>84787</v>
      </c>
      <c r="I3769" t="s">
        <v>84788</v>
      </c>
      <c r="J3769" t="s">
        <v>84789</v>
      </c>
      <c r="K3769" t="s">
        <v>84790</v>
      </c>
      <c r="L3769" t="s">
        <v>84791</v>
      </c>
      <c r="M3769" t="s">
        <v>84792</v>
      </c>
      <c r="N3769" t="s">
        <v>84793</v>
      </c>
      <c r="O3769">
        <f>-555.016870826584 -32.0916496759414 -653.21886550816</f>
        <v>-1240.3273860106854</v>
      </c>
      <c r="P3769">
        <f>-522.408067791192 -56.820775629375 -356.023435065689</f>
        <v>-935.25227848625605</v>
      </c>
      <c r="Q3769" t="s">
        <v>84794</v>
      </c>
      <c r="R3769" t="s">
        <v>84795</v>
      </c>
      <c r="S3769" t="s">
        <v>84796</v>
      </c>
      <c r="T3769" t="s">
        <v>84797</v>
      </c>
      <c r="U3769" t="s">
        <v>84798</v>
      </c>
      <c r="V3769" t="s">
        <v>84799</v>
      </c>
      <c r="W3769" t="s">
        <v>84800</v>
      </c>
      <c r="X3769" t="s">
        <v>84801</v>
      </c>
      <c r="Y3769" t="s">
        <v>84802</v>
      </c>
    </row>
    <row r="3770" spans="1:25" x14ac:dyDescent="0.3">
      <c r="A3770">
        <v>188450</v>
      </c>
      <c r="B3770" t="s">
        <v>84803</v>
      </c>
      <c r="C3770" t="s">
        <v>84804</v>
      </c>
      <c r="D3770" t="s">
        <v>84805</v>
      </c>
      <c r="E3770" t="s">
        <v>84806</v>
      </c>
      <c r="F3770" t="s">
        <v>84807</v>
      </c>
      <c r="G3770" t="s">
        <v>84808</v>
      </c>
      <c r="H3770" t="s">
        <v>84809</v>
      </c>
      <c r="I3770" t="s">
        <v>84810</v>
      </c>
      <c r="J3770" t="s">
        <v>84811</v>
      </c>
      <c r="K3770" t="s">
        <v>84812</v>
      </c>
      <c r="L3770" t="s">
        <v>84813</v>
      </c>
      <c r="M3770" t="s">
        <v>84814</v>
      </c>
      <c r="N3770" t="s">
        <v>84815</v>
      </c>
      <c r="O3770">
        <f>-554.900200214797 -32.2379939658972 -653.229510717547</f>
        <v>-1240.3677048982413</v>
      </c>
      <c r="P3770">
        <f>-522.738716181084 -57.2031433889842 -356.004990573606</f>
        <v>-935.94685014367428</v>
      </c>
      <c r="Q3770" t="s">
        <v>84816</v>
      </c>
      <c r="R3770" t="s">
        <v>84817</v>
      </c>
      <c r="S3770" t="s">
        <v>84818</v>
      </c>
      <c r="T3770" t="s">
        <v>84819</v>
      </c>
      <c r="U3770" t="s">
        <v>84820</v>
      </c>
      <c r="V3770" t="s">
        <v>84821</v>
      </c>
      <c r="W3770" t="s">
        <v>84822</v>
      </c>
      <c r="X3770" t="s">
        <v>84823</v>
      </c>
      <c r="Y3770" t="s">
        <v>84824</v>
      </c>
    </row>
    <row r="3771" spans="1:25" x14ac:dyDescent="0.3">
      <c r="A3771">
        <v>188500</v>
      </c>
      <c r="B3771" t="s">
        <v>84825</v>
      </c>
      <c r="C3771" t="s">
        <v>84826</v>
      </c>
      <c r="D3771" t="s">
        <v>84827</v>
      </c>
      <c r="E3771" t="s">
        <v>84828</v>
      </c>
      <c r="F3771" t="s">
        <v>84829</v>
      </c>
      <c r="G3771" t="s">
        <v>84830</v>
      </c>
      <c r="H3771" t="s">
        <v>84831</v>
      </c>
      <c r="I3771" t="s">
        <v>84832</v>
      </c>
      <c r="J3771" t="s">
        <v>84833</v>
      </c>
      <c r="K3771" t="s">
        <v>84834</v>
      </c>
      <c r="L3771" t="s">
        <v>84835</v>
      </c>
      <c r="M3771" t="s">
        <v>84836</v>
      </c>
      <c r="N3771" t="s">
        <v>84837</v>
      </c>
      <c r="O3771">
        <f>-554.964190427386 -32.5211087371265 -653.29452724791</f>
        <v>-1240.7798264124226</v>
      </c>
      <c r="P3771">
        <f>-523.172015549253 -58.1875230834319 -356.090077377232</f>
        <v>-937.44961600991689</v>
      </c>
      <c r="Q3771" t="s">
        <v>84838</v>
      </c>
      <c r="R3771" t="s">
        <v>84839</v>
      </c>
      <c r="S3771" t="s">
        <v>84840</v>
      </c>
      <c r="T3771" t="s">
        <v>84841</v>
      </c>
      <c r="U3771" t="s">
        <v>84842</v>
      </c>
      <c r="V3771" t="s">
        <v>84843</v>
      </c>
      <c r="W3771" t="s">
        <v>84844</v>
      </c>
      <c r="X3771" t="s">
        <v>84845</v>
      </c>
      <c r="Y3771" t="s">
        <v>84846</v>
      </c>
    </row>
    <row r="3772" spans="1:25" x14ac:dyDescent="0.3">
      <c r="A3772">
        <v>188550</v>
      </c>
      <c r="B3772" t="s">
        <v>84847</v>
      </c>
      <c r="C3772" t="s">
        <v>84848</v>
      </c>
      <c r="D3772" t="s">
        <v>84849</v>
      </c>
      <c r="E3772" t="s">
        <v>84850</v>
      </c>
      <c r="F3772" t="s">
        <v>84851</v>
      </c>
      <c r="G3772" t="s">
        <v>84852</v>
      </c>
      <c r="H3772" t="s">
        <v>84853</v>
      </c>
      <c r="I3772" t="s">
        <v>84854</v>
      </c>
      <c r="J3772" t="s">
        <v>84855</v>
      </c>
      <c r="K3772" t="s">
        <v>84856</v>
      </c>
      <c r="L3772" t="s">
        <v>84857</v>
      </c>
      <c r="M3772" t="s">
        <v>84858</v>
      </c>
      <c r="N3772" t="s">
        <v>84859</v>
      </c>
      <c r="O3772">
        <f>-555.268489519194 -33.0242794031751 -653.286516878224</f>
        <v>-1241.579285800593</v>
      </c>
      <c r="P3772">
        <f>-523.64492111318 -58.8984019643945 -356.082101167826</f>
        <v>-938.62542424540038</v>
      </c>
      <c r="Q3772" t="s">
        <v>84860</v>
      </c>
      <c r="R3772" t="s">
        <v>84861</v>
      </c>
      <c r="S3772" t="s">
        <v>84862</v>
      </c>
      <c r="T3772" t="s">
        <v>84863</v>
      </c>
      <c r="U3772" t="s">
        <v>84864</v>
      </c>
      <c r="V3772" t="s">
        <v>84865</v>
      </c>
      <c r="W3772" t="s">
        <v>84866</v>
      </c>
      <c r="X3772" t="s">
        <v>84867</v>
      </c>
      <c r="Y3772" t="s">
        <v>84868</v>
      </c>
    </row>
    <row r="3773" spans="1:25" x14ac:dyDescent="0.3">
      <c r="A3773">
        <v>188600</v>
      </c>
      <c r="B3773" t="s">
        <v>84869</v>
      </c>
      <c r="C3773" t="s">
        <v>84870</v>
      </c>
      <c r="D3773" t="s">
        <v>84871</v>
      </c>
      <c r="E3773" t="s">
        <v>84872</v>
      </c>
      <c r="F3773" t="s">
        <v>84873</v>
      </c>
      <c r="G3773" t="s">
        <v>84874</v>
      </c>
      <c r="H3773" t="s">
        <v>84875</v>
      </c>
      <c r="I3773" t="s">
        <v>84876</v>
      </c>
      <c r="J3773" t="s">
        <v>84877</v>
      </c>
      <c r="K3773" t="s">
        <v>84878</v>
      </c>
      <c r="L3773" t="s">
        <v>84879</v>
      </c>
      <c r="M3773" t="s">
        <v>84880</v>
      </c>
      <c r="N3773" t="s">
        <v>84881</v>
      </c>
      <c r="O3773">
        <f>-555.496360876597 -33.2591132046016 -653.313630183867</f>
        <v>-1242.0691042650656</v>
      </c>
      <c r="P3773">
        <f>-523.942250698331 -58.9546499133276 -356.08634433043</f>
        <v>-938.9832449420885</v>
      </c>
      <c r="Q3773" t="s">
        <v>84882</v>
      </c>
      <c r="R3773" t="s">
        <v>84883</v>
      </c>
      <c r="S3773" t="s">
        <v>84884</v>
      </c>
      <c r="T3773" t="s">
        <v>84885</v>
      </c>
      <c r="U3773" t="s">
        <v>84886</v>
      </c>
      <c r="V3773" t="s">
        <v>84887</v>
      </c>
      <c r="W3773" t="s">
        <v>84888</v>
      </c>
      <c r="X3773" t="s">
        <v>84889</v>
      </c>
      <c r="Y3773" t="s">
        <v>84890</v>
      </c>
    </row>
    <row r="3774" spans="1:25" x14ac:dyDescent="0.3">
      <c r="A3774">
        <v>188650</v>
      </c>
      <c r="B3774" t="s">
        <v>84891</v>
      </c>
      <c r="C3774" t="s">
        <v>84892</v>
      </c>
      <c r="D3774" t="s">
        <v>84893</v>
      </c>
      <c r="E3774" t="s">
        <v>84894</v>
      </c>
      <c r="F3774" t="s">
        <v>84895</v>
      </c>
      <c r="G3774" t="s">
        <v>84896</v>
      </c>
      <c r="H3774" t="s">
        <v>84897</v>
      </c>
      <c r="I3774" t="s">
        <v>84898</v>
      </c>
      <c r="J3774" t="s">
        <v>84899</v>
      </c>
      <c r="K3774" t="s">
        <v>84900</v>
      </c>
      <c r="L3774" t="s">
        <v>84901</v>
      </c>
      <c r="M3774" t="s">
        <v>84902</v>
      </c>
      <c r="N3774" t="s">
        <v>84903</v>
      </c>
      <c r="O3774">
        <f>-555.80574397748 -34.1357955275821 -653.340920045314</f>
        <v>-1243.2824595503762</v>
      </c>
      <c r="P3774">
        <f>-524.366873789352 -59.633746339422 -356.084252182621</f>
        <v>-940.08487231139497</v>
      </c>
      <c r="Q3774" t="s">
        <v>84904</v>
      </c>
      <c r="R3774" t="s">
        <v>84905</v>
      </c>
      <c r="S3774" t="s">
        <v>84906</v>
      </c>
      <c r="T3774" t="s">
        <v>84907</v>
      </c>
      <c r="U3774" t="s">
        <v>84908</v>
      </c>
      <c r="V3774" t="s">
        <v>84909</v>
      </c>
      <c r="W3774" t="s">
        <v>84910</v>
      </c>
      <c r="X3774" t="s">
        <v>84911</v>
      </c>
      <c r="Y3774" t="s">
        <v>84912</v>
      </c>
    </row>
    <row r="3775" spans="1:25" x14ac:dyDescent="0.3">
      <c r="A3775">
        <v>188700</v>
      </c>
      <c r="B3775" t="s">
        <v>84913</v>
      </c>
      <c r="C3775" t="s">
        <v>84914</v>
      </c>
      <c r="D3775" t="s">
        <v>84915</v>
      </c>
      <c r="E3775" t="s">
        <v>84916</v>
      </c>
      <c r="F3775" t="s">
        <v>84917</v>
      </c>
      <c r="G3775" t="s">
        <v>84918</v>
      </c>
      <c r="H3775" t="s">
        <v>84919</v>
      </c>
      <c r="I3775" t="s">
        <v>84920</v>
      </c>
      <c r="J3775" t="s">
        <v>84921</v>
      </c>
      <c r="K3775" t="s">
        <v>84922</v>
      </c>
      <c r="L3775" t="s">
        <v>84923</v>
      </c>
      <c r="M3775" t="s">
        <v>84924</v>
      </c>
      <c r="N3775" t="s">
        <v>84925</v>
      </c>
      <c r="O3775">
        <f>-555.91748110062 -34.6467490615848 -653.300228119066</f>
        <v>-1243.8644582812708</v>
      </c>
      <c r="P3775">
        <f>-524.552717308548 -60.1220687734906 -356.033948038473</f>
        <v>-940.70873412051162</v>
      </c>
      <c r="Q3775" t="s">
        <v>84926</v>
      </c>
      <c r="R3775" t="s">
        <v>84927</v>
      </c>
      <c r="S3775" t="s">
        <v>84928</v>
      </c>
      <c r="T3775" t="s">
        <v>84929</v>
      </c>
      <c r="U3775" t="s">
        <v>84930</v>
      </c>
      <c r="V3775" t="s">
        <v>84931</v>
      </c>
      <c r="W3775" t="s">
        <v>84932</v>
      </c>
      <c r="X3775" t="s">
        <v>84933</v>
      </c>
      <c r="Y3775" t="s">
        <v>84934</v>
      </c>
    </row>
    <row r="3776" spans="1:25" x14ac:dyDescent="0.3">
      <c r="A3776">
        <v>188750</v>
      </c>
      <c r="B3776" t="s">
        <v>84935</v>
      </c>
      <c r="C3776" t="s">
        <v>84936</v>
      </c>
      <c r="D3776" t="s">
        <v>84937</v>
      </c>
      <c r="E3776" t="s">
        <v>84938</v>
      </c>
      <c r="F3776" t="s">
        <v>84939</v>
      </c>
      <c r="G3776" t="s">
        <v>84940</v>
      </c>
      <c r="H3776" t="s">
        <v>84941</v>
      </c>
      <c r="I3776" t="s">
        <v>84942</v>
      </c>
      <c r="J3776" t="s">
        <v>84943</v>
      </c>
      <c r="K3776" t="s">
        <v>84944</v>
      </c>
      <c r="L3776" t="s">
        <v>84945</v>
      </c>
      <c r="M3776" t="s">
        <v>84946</v>
      </c>
      <c r="N3776" t="s">
        <v>84947</v>
      </c>
      <c r="O3776">
        <f>-556.198844139187 -35.5227699592249 -653.264001565868</f>
        <v>-1244.98561566428</v>
      </c>
      <c r="P3776">
        <f>-524.708750992584 -61.0944713749714 -356.019296898843</f>
        <v>-941.82251926639833</v>
      </c>
      <c r="Q3776" t="s">
        <v>84948</v>
      </c>
      <c r="R3776" t="s">
        <v>84949</v>
      </c>
      <c r="S3776" t="s">
        <v>84950</v>
      </c>
      <c r="T3776" t="s">
        <v>84951</v>
      </c>
      <c r="U3776" t="s">
        <v>84952</v>
      </c>
      <c r="V3776" t="s">
        <v>84953</v>
      </c>
      <c r="W3776" t="s">
        <v>84954</v>
      </c>
      <c r="X3776" t="s">
        <v>84955</v>
      </c>
      <c r="Y3776" t="s">
        <v>84956</v>
      </c>
    </row>
    <row r="3777" spans="1:25" x14ac:dyDescent="0.3">
      <c r="A3777">
        <v>188800</v>
      </c>
      <c r="B3777" t="s">
        <v>84957</v>
      </c>
      <c r="C3777" t="s">
        <v>84958</v>
      </c>
      <c r="D3777" t="s">
        <v>84959</v>
      </c>
      <c r="E3777" t="s">
        <v>84960</v>
      </c>
      <c r="F3777" t="s">
        <v>84961</v>
      </c>
      <c r="G3777" t="s">
        <v>84962</v>
      </c>
      <c r="H3777" t="s">
        <v>84963</v>
      </c>
      <c r="I3777" t="s">
        <v>84964</v>
      </c>
      <c r="J3777" t="s">
        <v>84965</v>
      </c>
      <c r="K3777" t="s">
        <v>84966</v>
      </c>
      <c r="L3777" t="s">
        <v>84967</v>
      </c>
      <c r="M3777" t="s">
        <v>84968</v>
      </c>
      <c r="N3777" t="s">
        <v>84969</v>
      </c>
      <c r="O3777">
        <f>-556.299925143506 -35.8626720721932 -653.280884356555</f>
        <v>-1245.4434815722543</v>
      </c>
      <c r="P3777">
        <f>-524.782856919117 -61.4280706300804 -356.038497943866</f>
        <v>-942.24942549306331</v>
      </c>
      <c r="Q3777" t="s">
        <v>84970</v>
      </c>
      <c r="R3777" t="s">
        <v>84971</v>
      </c>
      <c r="S3777" t="s">
        <v>84972</v>
      </c>
      <c r="T3777" t="s">
        <v>84973</v>
      </c>
      <c r="U3777" t="s">
        <v>84974</v>
      </c>
      <c r="V3777" t="s">
        <v>84975</v>
      </c>
      <c r="W3777" t="s">
        <v>84976</v>
      </c>
      <c r="X3777" t="s">
        <v>84977</v>
      </c>
      <c r="Y3777" t="s">
        <v>84978</v>
      </c>
    </row>
    <row r="3778" spans="1:25" x14ac:dyDescent="0.3">
      <c r="A3778">
        <v>188850</v>
      </c>
      <c r="B3778" t="s">
        <v>84979</v>
      </c>
      <c r="C3778" t="s">
        <v>84980</v>
      </c>
      <c r="D3778" t="s">
        <v>84981</v>
      </c>
      <c r="E3778" t="s">
        <v>84982</v>
      </c>
      <c r="F3778" t="s">
        <v>84983</v>
      </c>
      <c r="G3778" t="s">
        <v>84984</v>
      </c>
      <c r="H3778" t="s">
        <v>84985</v>
      </c>
      <c r="I3778" t="s">
        <v>84986</v>
      </c>
      <c r="J3778" t="s">
        <v>84987</v>
      </c>
      <c r="K3778" t="s">
        <v>84988</v>
      </c>
      <c r="L3778" t="s">
        <v>84989</v>
      </c>
      <c r="M3778" t="s">
        <v>84990</v>
      </c>
      <c r="N3778" t="s">
        <v>84991</v>
      </c>
      <c r="O3778">
        <f>-556.525481652163 -36.4868184300403 -653.275971055508</f>
        <v>-1246.2882711377113</v>
      </c>
      <c r="P3778">
        <f>-524.793886275005 -62.2868611004012 -356.07664980424</f>
        <v>-943.15739717964618</v>
      </c>
      <c r="Q3778" t="s">
        <v>84992</v>
      </c>
      <c r="R3778" t="s">
        <v>84993</v>
      </c>
      <c r="S3778" t="s">
        <v>84994</v>
      </c>
      <c r="T3778" t="s">
        <v>84995</v>
      </c>
      <c r="U3778" t="s">
        <v>84996</v>
      </c>
      <c r="V3778" t="s">
        <v>84997</v>
      </c>
      <c r="W3778" t="s">
        <v>84998</v>
      </c>
      <c r="X3778" t="s">
        <v>84999</v>
      </c>
      <c r="Y3778" t="s">
        <v>85000</v>
      </c>
    </row>
    <row r="3779" spans="1:25" x14ac:dyDescent="0.3">
      <c r="A3779">
        <v>188900</v>
      </c>
      <c r="B3779" t="s">
        <v>85001</v>
      </c>
      <c r="C3779" t="s">
        <v>85002</v>
      </c>
      <c r="D3779" t="s">
        <v>85003</v>
      </c>
      <c r="E3779" t="s">
        <v>85004</v>
      </c>
      <c r="F3779" t="s">
        <v>85005</v>
      </c>
      <c r="G3779" t="s">
        <v>85006</v>
      </c>
      <c r="H3779" t="s">
        <v>85007</v>
      </c>
      <c r="I3779" t="s">
        <v>85008</v>
      </c>
      <c r="J3779" t="s">
        <v>85009</v>
      </c>
      <c r="K3779" t="s">
        <v>85010</v>
      </c>
      <c r="L3779" t="s">
        <v>85011</v>
      </c>
      <c r="M3779" t="s">
        <v>85012</v>
      </c>
      <c r="N3779" t="s">
        <v>85013</v>
      </c>
      <c r="O3779">
        <f>-556.767886254068 -36.8301410870415 -653.26339591461</f>
        <v>-1246.8614232557195</v>
      </c>
      <c r="P3779">
        <f>-524.9603275211 -62.7108259805841 -356.079177733352</f>
        <v>-943.75033123503613</v>
      </c>
      <c r="Q3779" t="s">
        <v>85014</v>
      </c>
      <c r="R3779" t="s">
        <v>85015</v>
      </c>
      <c r="S3779" t="s">
        <v>85016</v>
      </c>
      <c r="T3779" t="s">
        <v>85017</v>
      </c>
      <c r="U3779" t="s">
        <v>85018</v>
      </c>
      <c r="V3779" t="s">
        <v>85019</v>
      </c>
      <c r="W3779" t="s">
        <v>85020</v>
      </c>
      <c r="X3779" t="s">
        <v>85021</v>
      </c>
      <c r="Y3779" t="s">
        <v>85022</v>
      </c>
    </row>
    <row r="3780" spans="1:25" x14ac:dyDescent="0.3">
      <c r="A3780">
        <v>188950</v>
      </c>
      <c r="B3780" t="s">
        <v>85023</v>
      </c>
      <c r="C3780" t="s">
        <v>85024</v>
      </c>
      <c r="D3780" t="s">
        <v>85025</v>
      </c>
      <c r="E3780" t="s">
        <v>85026</v>
      </c>
      <c r="F3780" t="s">
        <v>85027</v>
      </c>
      <c r="G3780" t="s">
        <v>85028</v>
      </c>
      <c r="H3780" t="s">
        <v>85029</v>
      </c>
      <c r="I3780" t="s">
        <v>85030</v>
      </c>
      <c r="J3780" t="s">
        <v>85031</v>
      </c>
      <c r="K3780" t="s">
        <v>85032</v>
      </c>
      <c r="L3780" t="s">
        <v>85033</v>
      </c>
      <c r="M3780" t="s">
        <v>85034</v>
      </c>
      <c r="N3780" t="s">
        <v>85035</v>
      </c>
      <c r="O3780">
        <f>-557.403863240628 -37.386423082442 -653.202912636949</f>
        <v>-1247.9931989600191</v>
      </c>
      <c r="P3780">
        <f>-525.367685005864 -63.334090567382 -356.049117483113</f>
        <v>-944.75089305635902</v>
      </c>
      <c r="Q3780" t="s">
        <v>85036</v>
      </c>
      <c r="R3780" t="s">
        <v>85037</v>
      </c>
      <c r="S3780" t="s">
        <v>85038</v>
      </c>
      <c r="T3780" t="s">
        <v>85039</v>
      </c>
      <c r="U3780" t="s">
        <v>85040</v>
      </c>
      <c r="V3780" t="s">
        <v>85041</v>
      </c>
      <c r="W3780" t="s">
        <v>85042</v>
      </c>
      <c r="X3780" t="s">
        <v>85043</v>
      </c>
      <c r="Y3780" t="s">
        <v>85044</v>
      </c>
    </row>
    <row r="3781" spans="1:25" x14ac:dyDescent="0.3">
      <c r="A3781">
        <v>189000</v>
      </c>
      <c r="B3781" t="s">
        <v>85045</v>
      </c>
      <c r="C3781" t="s">
        <v>85046</v>
      </c>
      <c r="D3781" t="s">
        <v>85047</v>
      </c>
      <c r="E3781" t="s">
        <v>85048</v>
      </c>
      <c r="F3781" t="s">
        <v>85049</v>
      </c>
      <c r="G3781" t="s">
        <v>85050</v>
      </c>
      <c r="H3781" t="s">
        <v>85051</v>
      </c>
      <c r="I3781" t="s">
        <v>85052</v>
      </c>
      <c r="J3781" t="s">
        <v>85053</v>
      </c>
      <c r="K3781" t="s">
        <v>85054</v>
      </c>
      <c r="L3781" t="s">
        <v>85055</v>
      </c>
      <c r="M3781" t="s">
        <v>85056</v>
      </c>
      <c r="N3781" t="s">
        <v>85057</v>
      </c>
      <c r="O3781">
        <f>-557.614351953494 -37.6238462642391 -653.178398767915</f>
        <v>-1248.4165969856481</v>
      </c>
      <c r="P3781">
        <f>-525.484615217573 -63.5384522172067 -356.031734413938</f>
        <v>-945.05480184871772</v>
      </c>
      <c r="Q3781" t="s">
        <v>85058</v>
      </c>
      <c r="R3781" t="s">
        <v>85059</v>
      </c>
      <c r="S3781" t="s">
        <v>85060</v>
      </c>
      <c r="T3781" t="s">
        <v>85061</v>
      </c>
      <c r="U3781" t="s">
        <v>85062</v>
      </c>
      <c r="V3781" t="s">
        <v>85063</v>
      </c>
      <c r="W3781" t="s">
        <v>85064</v>
      </c>
      <c r="X3781" t="s">
        <v>85065</v>
      </c>
      <c r="Y3781" t="s">
        <v>85066</v>
      </c>
    </row>
    <row r="3782" spans="1:25" x14ac:dyDescent="0.3">
      <c r="A3782">
        <v>189050</v>
      </c>
      <c r="B3782" t="s">
        <v>85067</v>
      </c>
      <c r="C3782" t="s">
        <v>85068</v>
      </c>
      <c r="D3782" t="s">
        <v>85069</v>
      </c>
      <c r="E3782" t="s">
        <v>85070</v>
      </c>
      <c r="F3782" t="s">
        <v>85071</v>
      </c>
      <c r="G3782" t="s">
        <v>85072</v>
      </c>
      <c r="H3782" t="s">
        <v>85073</v>
      </c>
      <c r="I3782" t="s">
        <v>85074</v>
      </c>
      <c r="J3782" t="s">
        <v>85075</v>
      </c>
      <c r="K3782" t="s">
        <v>85076</v>
      </c>
      <c r="L3782" t="s">
        <v>85077</v>
      </c>
      <c r="M3782" t="s">
        <v>85078</v>
      </c>
      <c r="N3782" t="s">
        <v>85079</v>
      </c>
      <c r="O3782">
        <f>-558.172732620328 -38.0925749135713 -653.111279239479</f>
        <v>-1249.3765867733782</v>
      </c>
      <c r="P3782">
        <f>-525.798426968935 -63.8798832341745 -355.980178142842</f>
        <v>-945.65848834595158</v>
      </c>
      <c r="Q3782" t="s">
        <v>85080</v>
      </c>
      <c r="R3782" t="s">
        <v>85081</v>
      </c>
      <c r="S3782" t="s">
        <v>85082</v>
      </c>
      <c r="T3782" t="s">
        <v>85083</v>
      </c>
      <c r="U3782" t="s">
        <v>85084</v>
      </c>
      <c r="V3782" t="s">
        <v>85085</v>
      </c>
      <c r="W3782" t="s">
        <v>85086</v>
      </c>
      <c r="X3782" t="s">
        <v>85087</v>
      </c>
      <c r="Y3782" t="s">
        <v>85088</v>
      </c>
    </row>
    <row r="3783" spans="1:25" x14ac:dyDescent="0.3">
      <c r="A3783">
        <v>189100</v>
      </c>
      <c r="B3783" t="s">
        <v>85089</v>
      </c>
      <c r="C3783" t="s">
        <v>85090</v>
      </c>
      <c r="D3783" t="s">
        <v>85091</v>
      </c>
      <c r="E3783" t="s">
        <v>85092</v>
      </c>
      <c r="F3783" t="s">
        <v>85093</v>
      </c>
      <c r="G3783" t="s">
        <v>85094</v>
      </c>
      <c r="H3783" t="s">
        <v>85095</v>
      </c>
      <c r="I3783" t="s">
        <v>85096</v>
      </c>
      <c r="J3783" t="s">
        <v>85097</v>
      </c>
      <c r="K3783" t="s">
        <v>85098</v>
      </c>
      <c r="L3783" t="s">
        <v>85099</v>
      </c>
      <c r="M3783" t="s">
        <v>85100</v>
      </c>
      <c r="N3783" t="s">
        <v>85101</v>
      </c>
      <c r="O3783">
        <f>-558.338714965574 -38.3528285079447 -653.062349511413</f>
        <v>-1249.7538929849316</v>
      </c>
      <c r="P3783">
        <f>-525.929402226262 -64.1012340348987 -355.931588634871</f>
        <v>-945.96222489603167</v>
      </c>
      <c r="Q3783" t="s">
        <v>85102</v>
      </c>
      <c r="R3783" t="s">
        <v>85103</v>
      </c>
      <c r="S3783" t="s">
        <v>85104</v>
      </c>
      <c r="T3783" t="s">
        <v>85105</v>
      </c>
      <c r="U3783" t="s">
        <v>85106</v>
      </c>
      <c r="V3783" t="s">
        <v>85107</v>
      </c>
      <c r="W3783" t="s">
        <v>85108</v>
      </c>
      <c r="X3783" t="s">
        <v>85109</v>
      </c>
      <c r="Y3783" t="s">
        <v>85110</v>
      </c>
    </row>
    <row r="3784" spans="1:25" x14ac:dyDescent="0.3">
      <c r="A3784">
        <v>189150</v>
      </c>
      <c r="B3784" t="s">
        <v>85111</v>
      </c>
      <c r="C3784" t="s">
        <v>85112</v>
      </c>
      <c r="D3784" t="s">
        <v>85113</v>
      </c>
      <c r="E3784" t="s">
        <v>85114</v>
      </c>
      <c r="F3784" t="s">
        <v>85115</v>
      </c>
      <c r="G3784" t="s">
        <v>85116</v>
      </c>
      <c r="H3784" t="s">
        <v>85117</v>
      </c>
      <c r="I3784" t="s">
        <v>85118</v>
      </c>
      <c r="J3784" t="s">
        <v>85119</v>
      </c>
      <c r="K3784" t="s">
        <v>85120</v>
      </c>
      <c r="L3784" t="s">
        <v>85121</v>
      </c>
      <c r="M3784" t="s">
        <v>85122</v>
      </c>
      <c r="N3784" t="s">
        <v>85123</v>
      </c>
      <c r="O3784">
        <f>-558.560128728797 -38.4350823079415 -653.104653942651</f>
        <v>-1250.0998649793896</v>
      </c>
      <c r="P3784">
        <f>-526.075937728324 -64.3061714111614 -355.992819144352</f>
        <v>-946.37492828383733</v>
      </c>
      <c r="Q3784" t="s">
        <v>85124</v>
      </c>
      <c r="R3784" t="s">
        <v>85125</v>
      </c>
      <c r="S3784" t="s">
        <v>85126</v>
      </c>
      <c r="T3784" t="s">
        <v>85127</v>
      </c>
      <c r="U3784" t="s">
        <v>85128</v>
      </c>
      <c r="V3784" t="s">
        <v>85129</v>
      </c>
      <c r="W3784" t="s">
        <v>85130</v>
      </c>
      <c r="X3784" t="s">
        <v>85131</v>
      </c>
      <c r="Y3784" t="s">
        <v>85132</v>
      </c>
    </row>
    <row r="3785" spans="1:25" x14ac:dyDescent="0.3">
      <c r="A3785">
        <v>189200</v>
      </c>
      <c r="B3785" t="s">
        <v>85133</v>
      </c>
      <c r="C3785" t="s">
        <v>85134</v>
      </c>
      <c r="D3785" t="s">
        <v>85135</v>
      </c>
      <c r="E3785" t="s">
        <v>85136</v>
      </c>
      <c r="F3785" t="s">
        <v>85137</v>
      </c>
      <c r="G3785" t="s">
        <v>85138</v>
      </c>
      <c r="H3785" t="s">
        <v>85139</v>
      </c>
      <c r="I3785" t="s">
        <v>85140</v>
      </c>
      <c r="J3785" t="s">
        <v>85141</v>
      </c>
      <c r="K3785" t="s">
        <v>85142</v>
      </c>
      <c r="L3785" t="s">
        <v>85143</v>
      </c>
      <c r="M3785" t="s">
        <v>85144</v>
      </c>
      <c r="N3785" t="s">
        <v>85145</v>
      </c>
      <c r="O3785">
        <f>-558.656986676361 -38.5044298641146 -653.126089870476</f>
        <v>-1250.2875064109517</v>
      </c>
      <c r="P3785">
        <f>-526.240452733635 -64.4326378789101 -356.011718379773</f>
        <v>-946.68480899231815</v>
      </c>
      <c r="Q3785" t="s">
        <v>85146</v>
      </c>
      <c r="R3785" t="s">
        <v>85147</v>
      </c>
      <c r="S3785" t="s">
        <v>85148</v>
      </c>
      <c r="T3785" t="s">
        <v>85149</v>
      </c>
      <c r="U3785" t="s">
        <v>85150</v>
      </c>
      <c r="V3785" t="s">
        <v>85151</v>
      </c>
      <c r="W3785" t="s">
        <v>85152</v>
      </c>
      <c r="X3785" t="s">
        <v>85153</v>
      </c>
      <c r="Y3785" t="s">
        <v>85154</v>
      </c>
    </row>
    <row r="3786" spans="1:25" x14ac:dyDescent="0.3">
      <c r="A3786">
        <v>189250</v>
      </c>
      <c r="B3786" t="s">
        <v>85155</v>
      </c>
      <c r="C3786" t="s">
        <v>85156</v>
      </c>
      <c r="D3786" t="s">
        <v>85157</v>
      </c>
      <c r="E3786" t="s">
        <v>85158</v>
      </c>
      <c r="F3786" t="s">
        <v>85159</v>
      </c>
      <c r="G3786" t="s">
        <v>85160</v>
      </c>
      <c r="H3786" t="s">
        <v>85161</v>
      </c>
      <c r="I3786" t="s">
        <v>85162</v>
      </c>
      <c r="J3786" t="s">
        <v>85163</v>
      </c>
      <c r="K3786" t="s">
        <v>85164</v>
      </c>
      <c r="L3786" t="s">
        <v>85165</v>
      </c>
      <c r="M3786" t="s">
        <v>85166</v>
      </c>
      <c r="N3786" t="s">
        <v>85167</v>
      </c>
      <c r="O3786">
        <f>-558.682887780791 -38.5660864870551 -653.159967451636</f>
        <v>-1250.4089417194823</v>
      </c>
      <c r="P3786">
        <f>-526.330933078606 -64.7456124407734 -356.060662959101</f>
        <v>-947.13720847848037</v>
      </c>
      <c r="Q3786" t="s">
        <v>85168</v>
      </c>
      <c r="R3786" t="s">
        <v>85169</v>
      </c>
      <c r="S3786" t="s">
        <v>85170</v>
      </c>
      <c r="T3786" t="s">
        <v>85171</v>
      </c>
      <c r="U3786" t="s">
        <v>85172</v>
      </c>
      <c r="V3786" t="s">
        <v>85173</v>
      </c>
      <c r="W3786" t="s">
        <v>85174</v>
      </c>
      <c r="X3786" t="s">
        <v>85175</v>
      </c>
      <c r="Y3786" t="s">
        <v>85176</v>
      </c>
    </row>
    <row r="3787" spans="1:25" x14ac:dyDescent="0.3">
      <c r="A3787">
        <v>189300</v>
      </c>
      <c r="B3787" t="s">
        <v>85177</v>
      </c>
      <c r="C3787" t="s">
        <v>85178</v>
      </c>
      <c r="D3787" t="s">
        <v>85179</v>
      </c>
      <c r="E3787" t="s">
        <v>85180</v>
      </c>
      <c r="F3787" t="s">
        <v>85181</v>
      </c>
      <c r="G3787" t="s">
        <v>85182</v>
      </c>
      <c r="H3787" t="s">
        <v>85183</v>
      </c>
      <c r="I3787" t="s">
        <v>85184</v>
      </c>
      <c r="J3787" t="s">
        <v>85185</v>
      </c>
      <c r="K3787" t="s">
        <v>85186</v>
      </c>
      <c r="L3787" t="s">
        <v>85187</v>
      </c>
      <c r="M3787" t="s">
        <v>85188</v>
      </c>
      <c r="N3787" t="s">
        <v>85189</v>
      </c>
      <c r="O3787">
        <f>-558.573410855349 -38.505252245584 -653.170165191218</f>
        <v>-1250.2488282921508</v>
      </c>
      <c r="P3787">
        <f>-526.307582465925 -64.7193292375989 -356.064564141566</f>
        <v>-947.09147584508992</v>
      </c>
      <c r="Q3787" t="s">
        <v>85190</v>
      </c>
      <c r="R3787" t="s">
        <v>85191</v>
      </c>
      <c r="S3787" t="s">
        <v>85192</v>
      </c>
      <c r="T3787" t="s">
        <v>85193</v>
      </c>
      <c r="U3787" t="s">
        <v>85194</v>
      </c>
      <c r="V3787" t="s">
        <v>85195</v>
      </c>
      <c r="W3787" t="s">
        <v>85196</v>
      </c>
      <c r="X3787" t="s">
        <v>85197</v>
      </c>
      <c r="Y3787" t="s">
        <v>85198</v>
      </c>
    </row>
    <row r="3788" spans="1:25" x14ac:dyDescent="0.3">
      <c r="A3788">
        <v>189350</v>
      </c>
      <c r="B3788" t="s">
        <v>85199</v>
      </c>
      <c r="C3788" t="s">
        <v>85200</v>
      </c>
      <c r="D3788" t="s">
        <v>85201</v>
      </c>
      <c r="E3788" t="s">
        <v>85202</v>
      </c>
      <c r="F3788" t="s">
        <v>85203</v>
      </c>
      <c r="G3788" t="s">
        <v>85204</v>
      </c>
      <c r="H3788" t="s">
        <v>85205</v>
      </c>
      <c r="I3788" t="s">
        <v>85206</v>
      </c>
      <c r="J3788" t="s">
        <v>85207</v>
      </c>
      <c r="K3788" t="s">
        <v>85208</v>
      </c>
      <c r="L3788" t="s">
        <v>85209</v>
      </c>
      <c r="M3788" t="s">
        <v>85210</v>
      </c>
      <c r="N3788" t="s">
        <v>85211</v>
      </c>
      <c r="O3788">
        <f>-558.218235766717 -38.1935722553815 -653.25384106945</f>
        <v>-1249.6656490915484</v>
      </c>
      <c r="P3788">
        <f>-526.047608226602 -64.221949646934 -356.121589499077</f>
        <v>-946.39114737261309</v>
      </c>
      <c r="Q3788" t="s">
        <v>85212</v>
      </c>
      <c r="R3788" t="s">
        <v>85213</v>
      </c>
      <c r="S3788" t="s">
        <v>85214</v>
      </c>
      <c r="T3788" t="s">
        <v>85215</v>
      </c>
      <c r="U3788" t="s">
        <v>85216</v>
      </c>
      <c r="V3788" t="s">
        <v>85217</v>
      </c>
      <c r="W3788" t="s">
        <v>85218</v>
      </c>
      <c r="X3788" t="s">
        <v>85219</v>
      </c>
      <c r="Y3788" t="s">
        <v>85220</v>
      </c>
    </row>
    <row r="3789" spans="1:25" x14ac:dyDescent="0.3">
      <c r="A3789">
        <v>189400</v>
      </c>
      <c r="B3789" t="s">
        <v>85221</v>
      </c>
      <c r="C3789" t="s">
        <v>85222</v>
      </c>
      <c r="D3789" t="s">
        <v>85223</v>
      </c>
      <c r="E3789" t="s">
        <v>85224</v>
      </c>
      <c r="F3789" t="s">
        <v>85225</v>
      </c>
      <c r="G3789" t="s">
        <v>85226</v>
      </c>
      <c r="H3789" t="s">
        <v>85227</v>
      </c>
      <c r="I3789" t="s">
        <v>85228</v>
      </c>
      <c r="J3789" t="s">
        <v>85229</v>
      </c>
      <c r="K3789" t="s">
        <v>85230</v>
      </c>
      <c r="L3789" t="s">
        <v>85231</v>
      </c>
      <c r="M3789" t="s">
        <v>85232</v>
      </c>
      <c r="N3789" t="s">
        <v>85233</v>
      </c>
      <c r="O3789">
        <f>-557.96531524119 -38.0517841559392 -653.292531230277</f>
        <v>-1249.309630627406</v>
      </c>
      <c r="P3789">
        <f>-525.835938154936 -64.084513737072 -356.156288397074</f>
        <v>-946.07674028908195</v>
      </c>
      <c r="Q3789" t="s">
        <v>85234</v>
      </c>
      <c r="R3789" t="s">
        <v>85235</v>
      </c>
      <c r="S3789" t="s">
        <v>85236</v>
      </c>
      <c r="T3789" t="s">
        <v>85237</v>
      </c>
      <c r="U3789" t="s">
        <v>85238</v>
      </c>
      <c r="V3789" t="s">
        <v>85239</v>
      </c>
      <c r="W3789" t="s">
        <v>85240</v>
      </c>
      <c r="X3789" t="s">
        <v>85241</v>
      </c>
      <c r="Y3789" t="s">
        <v>85242</v>
      </c>
    </row>
    <row r="3790" spans="1:25" x14ac:dyDescent="0.3">
      <c r="A3790">
        <v>189450</v>
      </c>
      <c r="B3790" t="s">
        <v>85243</v>
      </c>
      <c r="C3790" t="s">
        <v>85244</v>
      </c>
      <c r="D3790" t="s">
        <v>85245</v>
      </c>
      <c r="E3790" t="s">
        <v>85246</v>
      </c>
      <c r="F3790" t="s">
        <v>85247</v>
      </c>
      <c r="G3790" t="s">
        <v>85248</v>
      </c>
      <c r="H3790" t="s">
        <v>85249</v>
      </c>
      <c r="I3790" t="s">
        <v>85250</v>
      </c>
      <c r="J3790" t="s">
        <v>85251</v>
      </c>
      <c r="K3790" t="s">
        <v>85252</v>
      </c>
      <c r="L3790" t="s">
        <v>85253</v>
      </c>
      <c r="M3790" t="s">
        <v>85254</v>
      </c>
      <c r="N3790" t="s">
        <v>85255</v>
      </c>
      <c r="O3790">
        <f>-557.418395341352 -37.7805520643776 -653.308244486117</f>
        <v>-1248.5071918918466</v>
      </c>
      <c r="P3790">
        <f>-525.359682984202 -63.6200942448052 -356.147490909207</f>
        <v>-945.12726813821416</v>
      </c>
      <c r="Q3790" t="s">
        <v>85256</v>
      </c>
      <c r="R3790" t="s">
        <v>85257</v>
      </c>
      <c r="S3790" t="s">
        <v>85258</v>
      </c>
      <c r="T3790" t="s">
        <v>85259</v>
      </c>
      <c r="U3790" t="s">
        <v>85260</v>
      </c>
      <c r="V3790" t="s">
        <v>85261</v>
      </c>
      <c r="W3790" t="s">
        <v>85262</v>
      </c>
      <c r="X3790" t="s">
        <v>85263</v>
      </c>
      <c r="Y3790" t="s">
        <v>85264</v>
      </c>
    </row>
    <row r="3791" spans="1:25" x14ac:dyDescent="0.3">
      <c r="A3791">
        <v>189500</v>
      </c>
      <c r="B3791" t="s">
        <v>85265</v>
      </c>
      <c r="C3791" t="s">
        <v>85266</v>
      </c>
      <c r="D3791" t="s">
        <v>85267</v>
      </c>
      <c r="E3791" t="s">
        <v>85268</v>
      </c>
      <c r="F3791" t="s">
        <v>85269</v>
      </c>
      <c r="G3791" t="s">
        <v>85270</v>
      </c>
      <c r="H3791" t="s">
        <v>85271</v>
      </c>
      <c r="I3791" t="s">
        <v>85272</v>
      </c>
      <c r="J3791" t="s">
        <v>85273</v>
      </c>
      <c r="K3791" t="s">
        <v>85274</v>
      </c>
      <c r="L3791" t="s">
        <v>85275</v>
      </c>
      <c r="M3791" t="s">
        <v>85276</v>
      </c>
      <c r="N3791" t="s">
        <v>85277</v>
      </c>
      <c r="O3791">
        <f>-557.14880478136 -37.6982823548215 -653.26884567154</f>
        <v>-1248.1159328077215</v>
      </c>
      <c r="P3791">
        <f>-525.158697478091 -63.3615200070105 -356.085440433758</f>
        <v>-944.60565791885949</v>
      </c>
      <c r="Q3791" t="s">
        <v>85278</v>
      </c>
      <c r="R3791" t="s">
        <v>85279</v>
      </c>
      <c r="S3791" t="s">
        <v>85280</v>
      </c>
      <c r="T3791" t="s">
        <v>85281</v>
      </c>
      <c r="U3791" t="s">
        <v>85282</v>
      </c>
      <c r="V3791" t="s">
        <v>85283</v>
      </c>
      <c r="W3791" t="s">
        <v>85284</v>
      </c>
      <c r="X3791" t="s">
        <v>85285</v>
      </c>
      <c r="Y3791" t="s">
        <v>85286</v>
      </c>
    </row>
    <row r="3792" spans="1:25" x14ac:dyDescent="0.3">
      <c r="A3792">
        <v>189550</v>
      </c>
      <c r="B3792" t="s">
        <v>85287</v>
      </c>
      <c r="C3792" t="s">
        <v>85288</v>
      </c>
      <c r="D3792" t="s">
        <v>85289</v>
      </c>
      <c r="E3792" t="s">
        <v>85290</v>
      </c>
      <c r="F3792" t="s">
        <v>85291</v>
      </c>
      <c r="G3792" t="s">
        <v>85292</v>
      </c>
      <c r="H3792" t="s">
        <v>85293</v>
      </c>
      <c r="I3792" t="s">
        <v>85294</v>
      </c>
      <c r="J3792" t="s">
        <v>85295</v>
      </c>
      <c r="K3792" t="s">
        <v>85296</v>
      </c>
      <c r="L3792" t="s">
        <v>85297</v>
      </c>
      <c r="M3792" t="s">
        <v>85298</v>
      </c>
      <c r="N3792" t="s">
        <v>85299</v>
      </c>
      <c r="O3792">
        <f>-556.508821980693 -37.5032669686962 -653.292670121516</f>
        <v>-1247.3047590709052</v>
      </c>
      <c r="P3792">
        <f>-524.661893187742 -62.8718539262456 -356.068569358775</f>
        <v>-943.6023164727626</v>
      </c>
      <c r="Q3792" t="s">
        <v>85300</v>
      </c>
      <c r="R3792" t="s">
        <v>85301</v>
      </c>
      <c r="S3792" t="s">
        <v>85302</v>
      </c>
      <c r="T3792" t="s">
        <v>85303</v>
      </c>
      <c r="U3792" t="s">
        <v>85304</v>
      </c>
      <c r="V3792" t="s">
        <v>85305</v>
      </c>
      <c r="W3792" t="s">
        <v>85306</v>
      </c>
      <c r="X3792" t="s">
        <v>85307</v>
      </c>
      <c r="Y3792" t="s">
        <v>85308</v>
      </c>
    </row>
    <row r="3793" spans="1:25" x14ac:dyDescent="0.3">
      <c r="A3793">
        <v>189600</v>
      </c>
      <c r="B3793" t="s">
        <v>85309</v>
      </c>
      <c r="C3793" t="s">
        <v>85310</v>
      </c>
      <c r="D3793" t="s">
        <v>85311</v>
      </c>
      <c r="E3793" t="s">
        <v>85312</v>
      </c>
      <c r="F3793" t="s">
        <v>85313</v>
      </c>
      <c r="G3793" t="s">
        <v>85314</v>
      </c>
      <c r="H3793" t="s">
        <v>85315</v>
      </c>
      <c r="I3793" t="s">
        <v>85316</v>
      </c>
      <c r="J3793" t="s">
        <v>85317</v>
      </c>
      <c r="K3793" t="s">
        <v>85318</v>
      </c>
      <c r="L3793" t="s">
        <v>85319</v>
      </c>
      <c r="M3793" t="s">
        <v>85320</v>
      </c>
      <c r="N3793" t="s">
        <v>85321</v>
      </c>
      <c r="O3793">
        <f>-556.189207593158 -37.4442775029174 -653.282674789035</f>
        <v>-1246.9161598851106</v>
      </c>
      <c r="P3793">
        <f>-524.446394904721 -62.7816541069333 -356.044701560869</f>
        <v>-943.27275057252336</v>
      </c>
      <c r="Q3793" t="s">
        <v>85322</v>
      </c>
      <c r="R3793" t="s">
        <v>85323</v>
      </c>
      <c r="S3793" t="s">
        <v>85324</v>
      </c>
      <c r="T3793" t="s">
        <v>85325</v>
      </c>
      <c r="U3793" t="s">
        <v>85326</v>
      </c>
      <c r="V3793" t="s">
        <v>85327</v>
      </c>
      <c r="W3793" t="s">
        <v>85328</v>
      </c>
      <c r="X3793" t="s">
        <v>85329</v>
      </c>
      <c r="Y3793" t="s">
        <v>85330</v>
      </c>
    </row>
    <row r="3794" spans="1:25" x14ac:dyDescent="0.3">
      <c r="A3794">
        <v>189650</v>
      </c>
      <c r="B3794" t="s">
        <v>85331</v>
      </c>
      <c r="C3794" t="s">
        <v>85332</v>
      </c>
      <c r="D3794" t="s">
        <v>85333</v>
      </c>
      <c r="E3794" t="s">
        <v>85334</v>
      </c>
      <c r="F3794" t="s">
        <v>85335</v>
      </c>
      <c r="G3794" t="s">
        <v>85336</v>
      </c>
      <c r="H3794" t="s">
        <v>85337</v>
      </c>
      <c r="I3794" t="s">
        <v>85338</v>
      </c>
      <c r="J3794" t="s">
        <v>85339</v>
      </c>
      <c r="K3794" t="s">
        <v>85340</v>
      </c>
      <c r="L3794" t="s">
        <v>85341</v>
      </c>
      <c r="M3794" t="s">
        <v>85342</v>
      </c>
      <c r="N3794" t="s">
        <v>85343</v>
      </c>
      <c r="O3794">
        <f>-555.666592826968 -37.4454000835983 -653.249470571662</f>
        <v>-1246.3614634822284</v>
      </c>
      <c r="P3794">
        <f>-523.907619348941 -62.7694090853627 -356.011899649581</f>
        <v>-942.68892808388466</v>
      </c>
      <c r="Q3794" t="s">
        <v>85344</v>
      </c>
      <c r="R3794" t="s">
        <v>85345</v>
      </c>
      <c r="S3794" t="s">
        <v>85346</v>
      </c>
      <c r="T3794" t="s">
        <v>85347</v>
      </c>
      <c r="U3794" t="s">
        <v>85348</v>
      </c>
      <c r="V3794" t="s">
        <v>85349</v>
      </c>
      <c r="W3794" t="s">
        <v>85350</v>
      </c>
      <c r="X3794" t="s">
        <v>85351</v>
      </c>
      <c r="Y3794" t="s">
        <v>85352</v>
      </c>
    </row>
    <row r="3795" spans="1:25" x14ac:dyDescent="0.3">
      <c r="A3795">
        <v>189700</v>
      </c>
      <c r="B3795" t="s">
        <v>85353</v>
      </c>
      <c r="C3795" t="s">
        <v>85354</v>
      </c>
      <c r="D3795" t="s">
        <v>85355</v>
      </c>
      <c r="E3795" t="s">
        <v>85356</v>
      </c>
      <c r="F3795" t="s">
        <v>85357</v>
      </c>
      <c r="G3795" t="s">
        <v>85358</v>
      </c>
      <c r="H3795" t="s">
        <v>85359</v>
      </c>
      <c r="I3795" t="s">
        <v>85360</v>
      </c>
      <c r="J3795" t="s">
        <v>85361</v>
      </c>
      <c r="K3795" t="s">
        <v>85362</v>
      </c>
      <c r="L3795" t="s">
        <v>85363</v>
      </c>
      <c r="M3795" t="s">
        <v>85364</v>
      </c>
      <c r="N3795" t="s">
        <v>85365</v>
      </c>
      <c r="O3795">
        <f>-555.392737124755 -37.3561627425954 -653.301171488083</f>
        <v>-1246.0500713554334</v>
      </c>
      <c r="P3795">
        <f>-523.668391033629 -62.7420728230618 -356.065277979036</f>
        <v>-942.47574183572669</v>
      </c>
      <c r="Q3795" t="s">
        <v>85366</v>
      </c>
      <c r="R3795" t="s">
        <v>85367</v>
      </c>
      <c r="S3795" t="s">
        <v>85368</v>
      </c>
      <c r="T3795" t="s">
        <v>85369</v>
      </c>
      <c r="U3795" t="s">
        <v>85370</v>
      </c>
      <c r="V3795" t="s">
        <v>85371</v>
      </c>
      <c r="W3795" t="s">
        <v>85372</v>
      </c>
      <c r="X3795" t="s">
        <v>85373</v>
      </c>
      <c r="Y3795" t="s">
        <v>85374</v>
      </c>
    </row>
    <row r="3796" spans="1:25" x14ac:dyDescent="0.3">
      <c r="A3796">
        <v>189750</v>
      </c>
      <c r="B3796" t="s">
        <v>85375</v>
      </c>
      <c r="C3796" t="s">
        <v>85376</v>
      </c>
      <c r="D3796" t="s">
        <v>85377</v>
      </c>
      <c r="E3796" t="s">
        <v>85378</v>
      </c>
      <c r="F3796" t="s">
        <v>85379</v>
      </c>
      <c r="G3796" t="s">
        <v>85380</v>
      </c>
      <c r="H3796" t="s">
        <v>85381</v>
      </c>
      <c r="I3796" t="s">
        <v>85382</v>
      </c>
      <c r="J3796" t="s">
        <v>85383</v>
      </c>
      <c r="K3796" t="s">
        <v>85384</v>
      </c>
      <c r="L3796" t="s">
        <v>85385</v>
      </c>
      <c r="M3796" t="s">
        <v>85386</v>
      </c>
      <c r="N3796" t="s">
        <v>85387</v>
      </c>
      <c r="O3796">
        <f>-555.076756672898 -37.4889730851176 -653.366762122783</f>
        <v>-1245.9324918807986</v>
      </c>
      <c r="P3796">
        <f>-523.471861539785 -62.6964768176667 -356.103070508561</f>
        <v>-942.27140886601273</v>
      </c>
      <c r="Q3796" t="s">
        <v>85388</v>
      </c>
      <c r="R3796" t="s">
        <v>85389</v>
      </c>
      <c r="S3796" t="s">
        <v>85390</v>
      </c>
      <c r="T3796" t="s">
        <v>85391</v>
      </c>
      <c r="U3796" t="s">
        <v>85392</v>
      </c>
      <c r="V3796" t="s">
        <v>85393</v>
      </c>
      <c r="W3796" t="s">
        <v>85394</v>
      </c>
      <c r="X3796" t="s">
        <v>85395</v>
      </c>
      <c r="Y3796" t="s">
        <v>85396</v>
      </c>
    </row>
    <row r="3797" spans="1:25" x14ac:dyDescent="0.3">
      <c r="A3797">
        <v>189800</v>
      </c>
      <c r="B3797" t="s">
        <v>85397</v>
      </c>
      <c r="C3797" t="s">
        <v>85398</v>
      </c>
      <c r="D3797" t="s">
        <v>85399</v>
      </c>
      <c r="E3797" t="s">
        <v>85400</v>
      </c>
      <c r="F3797" t="s">
        <v>85401</v>
      </c>
      <c r="G3797" t="s">
        <v>85402</v>
      </c>
      <c r="H3797" t="s">
        <v>85403</v>
      </c>
      <c r="I3797" t="s">
        <v>85404</v>
      </c>
      <c r="J3797" t="s">
        <v>85405</v>
      </c>
      <c r="K3797" t="s">
        <v>85406</v>
      </c>
      <c r="L3797" t="s">
        <v>85407</v>
      </c>
      <c r="M3797" t="s">
        <v>85408</v>
      </c>
      <c r="N3797" t="s">
        <v>85409</v>
      </c>
      <c r="O3797">
        <f>-554.979068856558 -37.6469236798118 -653.365830929903</f>
        <v>-1245.9918234662728</v>
      </c>
      <c r="P3797">
        <f>-523.362491518985 -62.9241966255086 -356.10939698149</f>
        <v>-942.39608512598363</v>
      </c>
      <c r="Q3797" t="s">
        <v>85410</v>
      </c>
      <c r="R3797" t="s">
        <v>85411</v>
      </c>
      <c r="S3797" t="s">
        <v>85412</v>
      </c>
      <c r="T3797" t="s">
        <v>85413</v>
      </c>
      <c r="U3797" t="s">
        <v>85414</v>
      </c>
      <c r="V3797" t="s">
        <v>85415</v>
      </c>
      <c r="W3797" t="s">
        <v>85416</v>
      </c>
      <c r="X3797" t="s">
        <v>85417</v>
      </c>
      <c r="Y3797" t="s">
        <v>85418</v>
      </c>
    </row>
    <row r="3798" spans="1:25" x14ac:dyDescent="0.3">
      <c r="A3798">
        <v>189850</v>
      </c>
      <c r="B3798" t="s">
        <v>85419</v>
      </c>
      <c r="C3798" t="s">
        <v>85420</v>
      </c>
      <c r="D3798" t="s">
        <v>85421</v>
      </c>
      <c r="E3798" t="s">
        <v>85422</v>
      </c>
      <c r="F3798" t="s">
        <v>85423</v>
      </c>
      <c r="G3798" t="s">
        <v>85424</v>
      </c>
      <c r="H3798" t="s">
        <v>85425</v>
      </c>
      <c r="I3798" t="s">
        <v>85426</v>
      </c>
      <c r="J3798" t="s">
        <v>85427</v>
      </c>
      <c r="K3798" t="s">
        <v>85428</v>
      </c>
      <c r="L3798" t="s">
        <v>85429</v>
      </c>
      <c r="M3798" t="s">
        <v>85430</v>
      </c>
      <c r="N3798" t="s">
        <v>85431</v>
      </c>
      <c r="O3798">
        <f>-554.799513565927 -37.8196770488269 -653.396600318073</f>
        <v>-1246.0157909328268</v>
      </c>
      <c r="P3798">
        <f>-523.360841191201 -63.0737131401627 -356.119244547364</f>
        <v>-942.55379887872766</v>
      </c>
      <c r="Q3798" t="s">
        <v>85432</v>
      </c>
      <c r="R3798" t="s">
        <v>85433</v>
      </c>
      <c r="S3798" t="s">
        <v>85434</v>
      </c>
      <c r="T3798" t="s">
        <v>85435</v>
      </c>
      <c r="U3798" t="s">
        <v>85436</v>
      </c>
      <c r="V3798" t="s">
        <v>85437</v>
      </c>
      <c r="W3798" t="s">
        <v>85438</v>
      </c>
      <c r="X3798" t="s">
        <v>85439</v>
      </c>
      <c r="Y3798" t="s">
        <v>85440</v>
      </c>
    </row>
    <row r="3799" spans="1:25" x14ac:dyDescent="0.3">
      <c r="A3799">
        <v>189900</v>
      </c>
      <c r="B3799" t="s">
        <v>85441</v>
      </c>
      <c r="C3799" t="s">
        <v>85442</v>
      </c>
      <c r="D3799" t="s">
        <v>85443</v>
      </c>
      <c r="E3799" t="s">
        <v>85444</v>
      </c>
      <c r="F3799" t="s">
        <v>85445</v>
      </c>
      <c r="G3799" t="s">
        <v>85446</v>
      </c>
      <c r="H3799" t="s">
        <v>85447</v>
      </c>
      <c r="I3799" t="s">
        <v>85448</v>
      </c>
      <c r="J3799" t="s">
        <v>85449</v>
      </c>
      <c r="K3799" t="s">
        <v>85450</v>
      </c>
      <c r="L3799" t="s">
        <v>85451</v>
      </c>
      <c r="M3799" t="s">
        <v>85452</v>
      </c>
      <c r="N3799" t="s">
        <v>85453</v>
      </c>
      <c r="O3799">
        <f>-554.730551422885 -37.8374234123107 -653.458201203931</f>
        <v>-1246.0261760391268</v>
      </c>
      <c r="P3799">
        <f>-523.287913843458 -63.1755540891868 -356.188461183243</f>
        <v>-942.65192911588781</v>
      </c>
      <c r="Q3799" t="s">
        <v>85454</v>
      </c>
      <c r="R3799" t="s">
        <v>85455</v>
      </c>
      <c r="S3799" t="s">
        <v>85456</v>
      </c>
      <c r="T3799" t="s">
        <v>85457</v>
      </c>
      <c r="U3799" t="s">
        <v>85458</v>
      </c>
      <c r="V3799" t="s">
        <v>85459</v>
      </c>
      <c r="W3799" t="s">
        <v>85460</v>
      </c>
      <c r="X3799" t="s">
        <v>85461</v>
      </c>
      <c r="Y3799" t="s">
        <v>85462</v>
      </c>
    </row>
    <row r="3800" spans="1:25" x14ac:dyDescent="0.3">
      <c r="A3800">
        <v>189950</v>
      </c>
      <c r="B3800" t="s">
        <v>85463</v>
      </c>
      <c r="C3800" t="s">
        <v>85464</v>
      </c>
      <c r="D3800" t="s">
        <v>85465</v>
      </c>
      <c r="E3800" t="s">
        <v>85466</v>
      </c>
      <c r="F3800" t="s">
        <v>85467</v>
      </c>
      <c r="G3800" t="s">
        <v>85468</v>
      </c>
      <c r="H3800" t="s">
        <v>85469</v>
      </c>
      <c r="I3800" t="s">
        <v>85470</v>
      </c>
      <c r="J3800" t="s">
        <v>85471</v>
      </c>
      <c r="K3800" t="s">
        <v>85472</v>
      </c>
      <c r="L3800" t="s">
        <v>85473</v>
      </c>
      <c r="M3800" t="s">
        <v>85474</v>
      </c>
      <c r="N3800" t="s">
        <v>85475</v>
      </c>
      <c r="O3800">
        <f>-554.752331169432 -37.907794825496 -653.516201917754</f>
        <v>-1246.1763279126819</v>
      </c>
      <c r="P3800">
        <f>-523.281683315356 -63.3436084612247 -356.257762829373</f>
        <v>-942.8830546059537</v>
      </c>
      <c r="Q3800" t="s">
        <v>85476</v>
      </c>
      <c r="R3800" t="s">
        <v>85477</v>
      </c>
      <c r="S3800" t="s">
        <v>85478</v>
      </c>
      <c r="T3800" t="s">
        <v>85479</v>
      </c>
      <c r="U3800" t="s">
        <v>85480</v>
      </c>
      <c r="V3800" t="s">
        <v>85481</v>
      </c>
      <c r="W3800" t="s">
        <v>85482</v>
      </c>
      <c r="X3800" t="s">
        <v>85483</v>
      </c>
      <c r="Y3800" t="s">
        <v>85484</v>
      </c>
    </row>
    <row r="3801" spans="1:25" x14ac:dyDescent="0.3">
      <c r="A3801">
        <v>190000</v>
      </c>
      <c r="B3801" t="s">
        <v>85485</v>
      </c>
      <c r="C3801" t="s">
        <v>85486</v>
      </c>
      <c r="D3801" t="s">
        <v>85487</v>
      </c>
      <c r="E3801" t="s">
        <v>85488</v>
      </c>
      <c r="F3801" t="s">
        <v>85489</v>
      </c>
      <c r="G3801" t="s">
        <v>85490</v>
      </c>
      <c r="H3801" t="s">
        <v>85491</v>
      </c>
      <c r="I3801" t="s">
        <v>85492</v>
      </c>
      <c r="J3801" t="s">
        <v>85493</v>
      </c>
      <c r="K3801" t="s">
        <v>85494</v>
      </c>
      <c r="L3801" t="s">
        <v>85495</v>
      </c>
      <c r="M3801" t="s">
        <v>85496</v>
      </c>
      <c r="N3801" t="s">
        <v>85497</v>
      </c>
      <c r="O3801">
        <f>-554.737107411751 -38.0962373439488 -653.542312322011</f>
        <v>-1246.3756570777109</v>
      </c>
      <c r="P3801">
        <f>-523.342546603994 -63.5884614814245 -356.280692726901</f>
        <v>-943.21170081231958</v>
      </c>
      <c r="Q3801" t="s">
        <v>85498</v>
      </c>
      <c r="R3801" t="s">
        <v>85499</v>
      </c>
      <c r="S3801" t="s">
        <v>85500</v>
      </c>
      <c r="T3801" t="s">
        <v>85501</v>
      </c>
      <c r="U3801" t="s">
        <v>85502</v>
      </c>
      <c r="V3801" t="s">
        <v>85503</v>
      </c>
      <c r="W3801" t="s">
        <v>85504</v>
      </c>
      <c r="X3801" t="s">
        <v>85505</v>
      </c>
      <c r="Y3801" t="s">
        <v>85506</v>
      </c>
    </row>
    <row r="3802" spans="1:25" x14ac:dyDescent="0.3">
      <c r="A3802">
        <v>190050</v>
      </c>
      <c r="B3802" t="s">
        <v>85507</v>
      </c>
      <c r="C3802" t="s">
        <v>85508</v>
      </c>
      <c r="D3802" t="s">
        <v>85509</v>
      </c>
      <c r="E3802" t="s">
        <v>85510</v>
      </c>
      <c r="F3802" t="s">
        <v>85511</v>
      </c>
      <c r="G3802" t="s">
        <v>85512</v>
      </c>
      <c r="H3802" t="s">
        <v>85513</v>
      </c>
      <c r="I3802" t="s">
        <v>85514</v>
      </c>
      <c r="J3802" t="s">
        <v>85515</v>
      </c>
      <c r="K3802" t="s">
        <v>85516</v>
      </c>
      <c r="L3802" t="s">
        <v>85517</v>
      </c>
      <c r="M3802" t="s">
        <v>85518</v>
      </c>
      <c r="N3802" t="s">
        <v>85519</v>
      </c>
      <c r="O3802">
        <f>-554.861075861901 -38.2497707959069 -653.600699017116</f>
        <v>-1246.7115456749239</v>
      </c>
      <c r="P3802">
        <f>-523.416991988897 -63.8092043491752 -356.349921092443</f>
        <v>-943.5761174305153</v>
      </c>
      <c r="Q3802" t="s">
        <v>85520</v>
      </c>
      <c r="R3802" t="s">
        <v>85521</v>
      </c>
      <c r="S3802" t="s">
        <v>85522</v>
      </c>
      <c r="T3802" t="s">
        <v>85523</v>
      </c>
      <c r="U3802" t="s">
        <v>85524</v>
      </c>
      <c r="V3802" t="s">
        <v>85525</v>
      </c>
      <c r="W3802" t="s">
        <v>85526</v>
      </c>
      <c r="X3802" t="s">
        <v>85527</v>
      </c>
      <c r="Y3802" t="s">
        <v>85528</v>
      </c>
    </row>
    <row r="3803" spans="1:25" x14ac:dyDescent="0.3">
      <c r="A3803">
        <v>190100</v>
      </c>
      <c r="B3803" t="s">
        <v>85529</v>
      </c>
      <c r="C3803" t="s">
        <v>85530</v>
      </c>
      <c r="D3803" t="s">
        <v>85531</v>
      </c>
      <c r="E3803" t="s">
        <v>85532</v>
      </c>
      <c r="F3803" t="s">
        <v>85533</v>
      </c>
      <c r="G3803" t="s">
        <v>85534</v>
      </c>
      <c r="H3803" t="s">
        <v>85535</v>
      </c>
      <c r="I3803" t="s">
        <v>85536</v>
      </c>
      <c r="J3803" t="s">
        <v>85537</v>
      </c>
      <c r="K3803" t="s">
        <v>85538</v>
      </c>
      <c r="L3803" t="s">
        <v>85539</v>
      </c>
      <c r="M3803" t="s">
        <v>85540</v>
      </c>
      <c r="N3803" t="s">
        <v>85541</v>
      </c>
      <c r="O3803">
        <f>-554.951426258997 -38.3031901548479 -653.620551916476</f>
        <v>-1246.8751683303208</v>
      </c>
      <c r="P3803">
        <f>-523.468098756206 -63.8627714198487 -356.374074003336</f>
        <v>-943.70494417939074</v>
      </c>
      <c r="Q3803" t="s">
        <v>85542</v>
      </c>
      <c r="R3803" t="s">
        <v>85543</v>
      </c>
      <c r="S3803" t="s">
        <v>85544</v>
      </c>
      <c r="T3803" t="s">
        <v>85545</v>
      </c>
      <c r="U3803" t="s">
        <v>85546</v>
      </c>
      <c r="V3803" t="s">
        <v>85547</v>
      </c>
      <c r="W3803" t="s">
        <v>85548</v>
      </c>
      <c r="X3803" t="s">
        <v>85549</v>
      </c>
      <c r="Y3803" t="s">
        <v>85550</v>
      </c>
    </row>
    <row r="3804" spans="1:25" x14ac:dyDescent="0.3">
      <c r="A3804">
        <v>190150</v>
      </c>
      <c r="B3804" t="s">
        <v>85551</v>
      </c>
      <c r="C3804" t="s">
        <v>85552</v>
      </c>
      <c r="D3804" t="s">
        <v>85553</v>
      </c>
      <c r="E3804" t="s">
        <v>85554</v>
      </c>
      <c r="F3804" t="s">
        <v>85555</v>
      </c>
      <c r="G3804" t="s">
        <v>85556</v>
      </c>
      <c r="H3804" t="s">
        <v>85557</v>
      </c>
      <c r="I3804" t="s">
        <v>85558</v>
      </c>
      <c r="J3804" t="s">
        <v>85559</v>
      </c>
      <c r="K3804" t="s">
        <v>85560</v>
      </c>
      <c r="L3804" t="s">
        <v>85561</v>
      </c>
      <c r="M3804" t="s">
        <v>85562</v>
      </c>
      <c r="N3804" t="s">
        <v>85563</v>
      </c>
      <c r="O3804">
        <f>-555.087990677884 -38.4392182132819 -653.632008257477</f>
        <v>-1247.1592171486429</v>
      </c>
      <c r="P3804">
        <f>-523.524021583565 -64.0519580718938 -356.398657652905</f>
        <v>-943.97463730836375</v>
      </c>
      <c r="Q3804" t="s">
        <v>85564</v>
      </c>
      <c r="R3804" t="s">
        <v>85565</v>
      </c>
      <c r="S3804" t="s">
        <v>85566</v>
      </c>
      <c r="T3804" t="s">
        <v>85567</v>
      </c>
      <c r="U3804" t="s">
        <v>85568</v>
      </c>
      <c r="V3804" t="s">
        <v>85569</v>
      </c>
      <c r="W3804" t="s">
        <v>85570</v>
      </c>
      <c r="X3804" t="s">
        <v>85571</v>
      </c>
      <c r="Y3804" t="s">
        <v>85572</v>
      </c>
    </row>
    <row r="3805" spans="1:25" x14ac:dyDescent="0.3">
      <c r="A3805">
        <v>190200</v>
      </c>
      <c r="B3805" t="s">
        <v>85573</v>
      </c>
      <c r="C3805" t="s">
        <v>85574</v>
      </c>
      <c r="D3805" t="s">
        <v>85575</v>
      </c>
      <c r="E3805" t="s">
        <v>85576</v>
      </c>
      <c r="F3805" t="s">
        <v>85577</v>
      </c>
      <c r="G3805" t="s">
        <v>85578</v>
      </c>
      <c r="H3805" t="s">
        <v>85579</v>
      </c>
      <c r="I3805" t="s">
        <v>85580</v>
      </c>
      <c r="J3805" t="s">
        <v>85581</v>
      </c>
      <c r="K3805" t="s">
        <v>85582</v>
      </c>
      <c r="L3805" t="s">
        <v>85583</v>
      </c>
      <c r="M3805" t="s">
        <v>85584</v>
      </c>
      <c r="N3805" t="s">
        <v>85585</v>
      </c>
      <c r="O3805">
        <f>-555.148732857154 -38.5364764138944 -653.651825538459</f>
        <v>-1247.3370348095073</v>
      </c>
      <c r="P3805">
        <f>-523.525778464616 -64.1720406064599 -356.426698797769</f>
        <v>-944.1245178688448</v>
      </c>
      <c r="Q3805" t="s">
        <v>85586</v>
      </c>
      <c r="R3805" t="s">
        <v>85587</v>
      </c>
      <c r="S3805" t="s">
        <v>85588</v>
      </c>
      <c r="T3805" t="s">
        <v>85589</v>
      </c>
      <c r="U3805" t="s">
        <v>85590</v>
      </c>
      <c r="V3805" t="s">
        <v>85591</v>
      </c>
      <c r="W3805" t="s">
        <v>85592</v>
      </c>
      <c r="X3805" t="s">
        <v>85593</v>
      </c>
      <c r="Y3805" t="s">
        <v>85594</v>
      </c>
    </row>
    <row r="3806" spans="1:25" x14ac:dyDescent="0.3">
      <c r="A3806">
        <v>190250</v>
      </c>
      <c r="B3806" t="s">
        <v>85595</v>
      </c>
      <c r="C3806" t="s">
        <v>85596</v>
      </c>
      <c r="D3806" t="s">
        <v>85597</v>
      </c>
      <c r="E3806" t="s">
        <v>85598</v>
      </c>
      <c r="F3806" t="s">
        <v>85599</v>
      </c>
      <c r="G3806" t="s">
        <v>85600</v>
      </c>
      <c r="H3806" t="s">
        <v>85601</v>
      </c>
      <c r="I3806" t="s">
        <v>85602</v>
      </c>
      <c r="J3806" t="s">
        <v>85603</v>
      </c>
      <c r="K3806" t="s">
        <v>85604</v>
      </c>
      <c r="L3806" t="s">
        <v>85605</v>
      </c>
      <c r="M3806" t="s">
        <v>85606</v>
      </c>
      <c r="N3806" t="s">
        <v>85607</v>
      </c>
      <c r="O3806">
        <f>-555.17746751945 -38.5648673744679 -653.71891638461</f>
        <v>-1247.4612512785279</v>
      </c>
      <c r="P3806">
        <f>-523.474890191141 -64.3951124603616 -356.519187855913</f>
        <v>-944.38919050741561</v>
      </c>
      <c r="Q3806" t="s">
        <v>85608</v>
      </c>
      <c r="R3806" t="s">
        <v>85609</v>
      </c>
      <c r="S3806" t="s">
        <v>85610</v>
      </c>
      <c r="T3806" t="s">
        <v>85611</v>
      </c>
      <c r="U3806" t="s">
        <v>85612</v>
      </c>
      <c r="V3806" t="s">
        <v>85613</v>
      </c>
      <c r="W3806" t="s">
        <v>85614</v>
      </c>
      <c r="X3806" t="s">
        <v>85615</v>
      </c>
      <c r="Y3806" t="s">
        <v>85616</v>
      </c>
    </row>
    <row r="3807" spans="1:25" x14ac:dyDescent="0.3">
      <c r="A3807">
        <v>190300</v>
      </c>
      <c r="B3807" t="s">
        <v>85617</v>
      </c>
      <c r="C3807" t="s">
        <v>85618</v>
      </c>
      <c r="D3807" t="s">
        <v>85619</v>
      </c>
      <c r="E3807" t="s">
        <v>85620</v>
      </c>
      <c r="F3807" t="s">
        <v>85621</v>
      </c>
      <c r="G3807" t="s">
        <v>85622</v>
      </c>
      <c r="H3807" t="s">
        <v>85623</v>
      </c>
      <c r="I3807" t="s">
        <v>85624</v>
      </c>
      <c r="J3807" t="s">
        <v>85625</v>
      </c>
      <c r="K3807" t="s">
        <v>85626</v>
      </c>
      <c r="L3807" t="s">
        <v>85627</v>
      </c>
      <c r="M3807" t="s">
        <v>85628</v>
      </c>
      <c r="N3807" t="s">
        <v>85629</v>
      </c>
      <c r="O3807">
        <f>-555.227661215595 -38.6801848605878 -653.74024974378</f>
        <v>-1247.6480958199629</v>
      </c>
      <c r="P3807">
        <f>-523.507097296418 -64.5045901794349 -356.541903178547</f>
        <v>-944.55359065439984</v>
      </c>
      <c r="Q3807" t="s">
        <v>85630</v>
      </c>
      <c r="R3807" t="s">
        <v>85631</v>
      </c>
      <c r="S3807" t="s">
        <v>85632</v>
      </c>
      <c r="T3807" t="s">
        <v>85633</v>
      </c>
      <c r="U3807" t="s">
        <v>85634</v>
      </c>
      <c r="V3807" t="s">
        <v>85635</v>
      </c>
      <c r="W3807" t="s">
        <v>85636</v>
      </c>
      <c r="X3807" t="s">
        <v>85637</v>
      </c>
      <c r="Y3807" t="s">
        <v>85638</v>
      </c>
    </row>
    <row r="3808" spans="1:25" x14ac:dyDescent="0.3">
      <c r="A3808">
        <v>190350</v>
      </c>
      <c r="B3808" t="s">
        <v>85639</v>
      </c>
      <c r="C3808" t="s">
        <v>85640</v>
      </c>
      <c r="D3808" t="s">
        <v>85641</v>
      </c>
      <c r="E3808" t="s">
        <v>85642</v>
      </c>
      <c r="F3808" t="s">
        <v>85643</v>
      </c>
      <c r="G3808" t="s">
        <v>85644</v>
      </c>
      <c r="H3808" t="s">
        <v>85645</v>
      </c>
      <c r="I3808" t="s">
        <v>85646</v>
      </c>
      <c r="J3808" t="s">
        <v>85647</v>
      </c>
      <c r="K3808" t="s">
        <v>85648</v>
      </c>
      <c r="L3808" t="s">
        <v>85649</v>
      </c>
      <c r="M3808" t="s">
        <v>85650</v>
      </c>
      <c r="N3808" t="s">
        <v>85651</v>
      </c>
      <c r="O3808">
        <f>-555.321766184746 -38.9288773451829 -653.77023268361</f>
        <v>-1248.0208762135389</v>
      </c>
      <c r="P3808">
        <f>-523.409451910503 -64.8095092879053 -356.597251445098</f>
        <v>-944.81621264350622</v>
      </c>
      <c r="Q3808" t="s">
        <v>85652</v>
      </c>
      <c r="R3808" t="s">
        <v>85653</v>
      </c>
      <c r="S3808" t="s">
        <v>85654</v>
      </c>
      <c r="T3808" t="s">
        <v>85655</v>
      </c>
      <c r="U3808" t="s">
        <v>85656</v>
      </c>
      <c r="V3808" t="s">
        <v>85657</v>
      </c>
      <c r="W3808" t="s">
        <v>85658</v>
      </c>
      <c r="X3808" t="s">
        <v>85659</v>
      </c>
      <c r="Y3808" t="s">
        <v>85660</v>
      </c>
    </row>
    <row r="3809" spans="1:25" x14ac:dyDescent="0.3">
      <c r="A3809">
        <v>190400</v>
      </c>
      <c r="B3809" t="s">
        <v>85661</v>
      </c>
      <c r="C3809" t="s">
        <v>85662</v>
      </c>
      <c r="D3809" t="s">
        <v>85663</v>
      </c>
      <c r="E3809" t="s">
        <v>85664</v>
      </c>
      <c r="F3809" t="s">
        <v>85665</v>
      </c>
      <c r="G3809" t="s">
        <v>85666</v>
      </c>
      <c r="H3809" t="s">
        <v>85667</v>
      </c>
      <c r="I3809" t="s">
        <v>85668</v>
      </c>
      <c r="J3809" t="s">
        <v>85669</v>
      </c>
      <c r="K3809" t="s">
        <v>85670</v>
      </c>
      <c r="L3809" t="s">
        <v>85671</v>
      </c>
      <c r="M3809" t="s">
        <v>85672</v>
      </c>
      <c r="N3809" t="s">
        <v>85673</v>
      </c>
      <c r="O3809">
        <f>-555.431752272749 -38.9815936109389 -653.791860250498</f>
        <v>-1248.205206134186</v>
      </c>
      <c r="P3809">
        <f>-523.394856051782 -64.9736624723544 -356.642137857948</f>
        <v>-945.01065638208433</v>
      </c>
      <c r="Q3809" t="s">
        <v>85674</v>
      </c>
      <c r="R3809" t="s">
        <v>85675</v>
      </c>
      <c r="S3809" t="s">
        <v>85676</v>
      </c>
      <c r="T3809" t="s">
        <v>85677</v>
      </c>
      <c r="U3809" t="s">
        <v>85678</v>
      </c>
      <c r="V3809" t="s">
        <v>85679</v>
      </c>
      <c r="W3809" t="s">
        <v>85680</v>
      </c>
      <c r="X3809" t="s">
        <v>85681</v>
      </c>
      <c r="Y3809" t="s">
        <v>85682</v>
      </c>
    </row>
    <row r="3810" spans="1:25" x14ac:dyDescent="0.3">
      <c r="A3810">
        <v>190450</v>
      </c>
      <c r="B3810" t="s">
        <v>85683</v>
      </c>
      <c r="C3810" t="s">
        <v>85684</v>
      </c>
      <c r="D3810" t="s">
        <v>85685</v>
      </c>
      <c r="E3810" t="s">
        <v>85686</v>
      </c>
      <c r="F3810" t="s">
        <v>85687</v>
      </c>
      <c r="G3810" t="s">
        <v>85688</v>
      </c>
      <c r="H3810" t="s">
        <v>85689</v>
      </c>
      <c r="I3810" t="s">
        <v>85690</v>
      </c>
      <c r="J3810" t="s">
        <v>85691</v>
      </c>
      <c r="K3810" t="s">
        <v>85692</v>
      </c>
      <c r="L3810" t="s">
        <v>85693</v>
      </c>
      <c r="M3810" t="s">
        <v>85694</v>
      </c>
      <c r="N3810" t="s">
        <v>85695</v>
      </c>
      <c r="O3810">
        <f>-555.585749839875 -39.1011164071369 -653.839031624705</f>
        <v>-1248.525897871717</v>
      </c>
      <c r="P3810">
        <f>-523.437678101294 -65.0801654765769 -356.69998742357</f>
        <v>-945.2178310014408</v>
      </c>
      <c r="Q3810" t="s">
        <v>85696</v>
      </c>
      <c r="R3810" t="s">
        <v>85697</v>
      </c>
      <c r="S3810" t="s">
        <v>85698</v>
      </c>
      <c r="T3810" t="s">
        <v>85699</v>
      </c>
      <c r="U3810" t="s">
        <v>85700</v>
      </c>
      <c r="V3810" t="s">
        <v>85701</v>
      </c>
      <c r="W3810" t="s">
        <v>85702</v>
      </c>
      <c r="X3810" t="s">
        <v>85703</v>
      </c>
      <c r="Y3810" t="s">
        <v>85704</v>
      </c>
    </row>
    <row r="3811" spans="1:25" x14ac:dyDescent="0.3">
      <c r="A3811">
        <v>190500</v>
      </c>
      <c r="B3811" t="s">
        <v>85705</v>
      </c>
      <c r="C3811" t="s">
        <v>85706</v>
      </c>
      <c r="D3811" t="s">
        <v>85707</v>
      </c>
      <c r="E3811" t="s">
        <v>85708</v>
      </c>
      <c r="F3811" t="s">
        <v>85709</v>
      </c>
      <c r="G3811" t="s">
        <v>85710</v>
      </c>
      <c r="H3811" t="s">
        <v>85711</v>
      </c>
      <c r="I3811" t="s">
        <v>85712</v>
      </c>
      <c r="J3811" t="s">
        <v>85713</v>
      </c>
      <c r="K3811" t="s">
        <v>85714</v>
      </c>
      <c r="L3811" t="s">
        <v>85715</v>
      </c>
      <c r="M3811" t="s">
        <v>85716</v>
      </c>
      <c r="N3811" t="s">
        <v>85717</v>
      </c>
      <c r="O3811">
        <f>-555.725235054609 -39.1958263827751 -653.862757419245</f>
        <v>-1248.7838188566291</v>
      </c>
      <c r="P3811">
        <f>-523.469096276691 -65.2626786510232 -356.743184327618</f>
        <v>-945.47495925533212</v>
      </c>
      <c r="Q3811" t="s">
        <v>85718</v>
      </c>
      <c r="R3811" t="s">
        <v>85719</v>
      </c>
      <c r="S3811" t="s">
        <v>85720</v>
      </c>
      <c r="T3811" t="s">
        <v>85721</v>
      </c>
      <c r="U3811" t="s">
        <v>85722</v>
      </c>
      <c r="V3811" t="s">
        <v>85723</v>
      </c>
      <c r="W3811" t="s">
        <v>85724</v>
      </c>
      <c r="X3811" t="s">
        <v>85725</v>
      </c>
      <c r="Y3811" t="s">
        <v>85726</v>
      </c>
    </row>
    <row r="3812" spans="1:25" x14ac:dyDescent="0.3">
      <c r="A3812">
        <v>190550</v>
      </c>
      <c r="B3812" t="s">
        <v>85727</v>
      </c>
      <c r="C3812" t="s">
        <v>85728</v>
      </c>
      <c r="D3812" t="s">
        <v>85729</v>
      </c>
      <c r="E3812" t="s">
        <v>85730</v>
      </c>
      <c r="F3812" t="s">
        <v>85731</v>
      </c>
      <c r="G3812" t="s">
        <v>85732</v>
      </c>
      <c r="H3812" t="s">
        <v>85733</v>
      </c>
      <c r="I3812" t="s">
        <v>85734</v>
      </c>
      <c r="J3812" t="s">
        <v>85735</v>
      </c>
      <c r="K3812" t="s">
        <v>85736</v>
      </c>
      <c r="L3812" t="s">
        <v>85737</v>
      </c>
      <c r="M3812" t="s">
        <v>85738</v>
      </c>
      <c r="N3812" t="s">
        <v>85739</v>
      </c>
      <c r="O3812">
        <f>-555.771117018005 -39.3112838384554 -653.871775545866</f>
        <v>-1248.9541764023265</v>
      </c>
      <c r="P3812">
        <f>-523.502871696165 -65.4042174612985 -356.755654218223</f>
        <v>-945.66274337568643</v>
      </c>
      <c r="Q3812" t="s">
        <v>85740</v>
      </c>
      <c r="R3812" t="s">
        <v>85741</v>
      </c>
      <c r="S3812" t="s">
        <v>85742</v>
      </c>
      <c r="T3812" t="s">
        <v>85743</v>
      </c>
      <c r="U3812" t="s">
        <v>85744</v>
      </c>
      <c r="V3812" t="s">
        <v>85745</v>
      </c>
      <c r="W3812" t="s">
        <v>85746</v>
      </c>
      <c r="X3812" t="s">
        <v>85747</v>
      </c>
      <c r="Y3812" t="s">
        <v>85748</v>
      </c>
    </row>
    <row r="3813" spans="1:25" x14ac:dyDescent="0.3">
      <c r="A3813">
        <v>190600</v>
      </c>
      <c r="B3813" t="s">
        <v>85749</v>
      </c>
      <c r="C3813" t="s">
        <v>85750</v>
      </c>
      <c r="D3813" t="s">
        <v>85751</v>
      </c>
      <c r="E3813" t="s">
        <v>85752</v>
      </c>
      <c r="F3813" t="s">
        <v>85753</v>
      </c>
      <c r="G3813" t="s">
        <v>85754</v>
      </c>
      <c r="H3813" t="s">
        <v>85755</v>
      </c>
      <c r="I3813" t="s">
        <v>85756</v>
      </c>
      <c r="J3813" t="s">
        <v>85757</v>
      </c>
      <c r="K3813" t="s">
        <v>85758</v>
      </c>
      <c r="L3813" t="s">
        <v>85759</v>
      </c>
      <c r="M3813" t="s">
        <v>85760</v>
      </c>
      <c r="N3813" t="s">
        <v>85761</v>
      </c>
      <c r="O3813">
        <f>-555.997077692339 -39.4728098289952 -653.842342627014</f>
        <v>-1249.3122301483481</v>
      </c>
      <c r="P3813">
        <f>-523.551986832916 -65.5042860115168 -356.740254452799</f>
        <v>-945.79652729723171</v>
      </c>
      <c r="Q3813" t="s">
        <v>85762</v>
      </c>
      <c r="R3813" t="s">
        <v>85763</v>
      </c>
      <c r="S3813" t="s">
        <v>85764</v>
      </c>
      <c r="T3813" t="s">
        <v>85765</v>
      </c>
      <c r="U3813" t="s">
        <v>85766</v>
      </c>
      <c r="V3813" t="s">
        <v>85767</v>
      </c>
      <c r="W3813" t="s">
        <v>85768</v>
      </c>
      <c r="X3813" t="s">
        <v>85769</v>
      </c>
      <c r="Y3813" t="s">
        <v>85770</v>
      </c>
    </row>
    <row r="3814" spans="1:25" x14ac:dyDescent="0.3">
      <c r="A3814">
        <v>190650</v>
      </c>
      <c r="B3814" t="s">
        <v>85771</v>
      </c>
      <c r="C3814" t="s">
        <v>85772</v>
      </c>
      <c r="D3814" t="s">
        <v>85773</v>
      </c>
      <c r="E3814" t="s">
        <v>85774</v>
      </c>
      <c r="F3814" t="s">
        <v>85775</v>
      </c>
      <c r="G3814" t="s">
        <v>85776</v>
      </c>
      <c r="H3814" t="s">
        <v>85777</v>
      </c>
      <c r="I3814" t="s">
        <v>85778</v>
      </c>
      <c r="J3814" t="s">
        <v>85779</v>
      </c>
      <c r="K3814" t="s">
        <v>85780</v>
      </c>
      <c r="L3814" t="s">
        <v>85781</v>
      </c>
      <c r="M3814" t="s">
        <v>85782</v>
      </c>
      <c r="N3814" t="s">
        <v>85783</v>
      </c>
      <c r="O3814">
        <f>-556.21068927945 -39.6189061086993 -653.780606795102</f>
        <v>-1249.6102021832512</v>
      </c>
      <c r="P3814">
        <f>-523.70055922774 -65.5547176406294 -356.677261941116</f>
        <v>-945.93253880948532</v>
      </c>
      <c r="Q3814" t="s">
        <v>85784</v>
      </c>
      <c r="R3814" t="s">
        <v>85785</v>
      </c>
      <c r="S3814" t="s">
        <v>85786</v>
      </c>
      <c r="T3814" t="s">
        <v>85787</v>
      </c>
      <c r="U3814" t="s">
        <v>85788</v>
      </c>
      <c r="V3814" t="s">
        <v>85789</v>
      </c>
      <c r="W3814" t="s">
        <v>85790</v>
      </c>
      <c r="X3814" t="s">
        <v>85791</v>
      </c>
      <c r="Y3814" t="s">
        <v>85792</v>
      </c>
    </row>
    <row r="3815" spans="1:25" x14ac:dyDescent="0.3">
      <c r="A3815">
        <v>190700</v>
      </c>
      <c r="B3815" t="s">
        <v>85793</v>
      </c>
      <c r="C3815" t="s">
        <v>85794</v>
      </c>
      <c r="D3815" t="s">
        <v>85795</v>
      </c>
      <c r="E3815" t="s">
        <v>85796</v>
      </c>
      <c r="F3815" t="s">
        <v>85797</v>
      </c>
      <c r="G3815" t="s">
        <v>85798</v>
      </c>
      <c r="H3815" t="s">
        <v>85799</v>
      </c>
      <c r="I3815" t="s">
        <v>85800</v>
      </c>
      <c r="J3815" t="s">
        <v>85801</v>
      </c>
      <c r="K3815" t="s">
        <v>85802</v>
      </c>
      <c r="L3815" t="s">
        <v>85803</v>
      </c>
      <c r="M3815" t="s">
        <v>85804</v>
      </c>
      <c r="N3815" t="s">
        <v>85805</v>
      </c>
      <c r="O3815">
        <f>-556.358290736208 -39.6473889558124 -653.741031905341</f>
        <v>-1249.7467115973614</v>
      </c>
      <c r="P3815">
        <f>-523.849421617617 -65.4978539693905 -356.629951995411</f>
        <v>-945.97722758241844</v>
      </c>
      <c r="Q3815" t="s">
        <v>85806</v>
      </c>
      <c r="R3815" t="s">
        <v>85807</v>
      </c>
      <c r="S3815" t="s">
        <v>85808</v>
      </c>
      <c r="T3815" t="s">
        <v>85809</v>
      </c>
      <c r="U3815" t="s">
        <v>85810</v>
      </c>
      <c r="V3815" t="s">
        <v>85811</v>
      </c>
      <c r="W3815" t="s">
        <v>85812</v>
      </c>
      <c r="X3815" t="s">
        <v>85813</v>
      </c>
      <c r="Y3815" t="s">
        <v>85814</v>
      </c>
    </row>
    <row r="3816" spans="1:25" x14ac:dyDescent="0.3">
      <c r="A3816">
        <v>190750</v>
      </c>
      <c r="B3816" t="s">
        <v>85815</v>
      </c>
      <c r="C3816" t="s">
        <v>85816</v>
      </c>
      <c r="D3816" t="s">
        <v>85817</v>
      </c>
      <c r="E3816" t="s">
        <v>85818</v>
      </c>
      <c r="F3816" t="s">
        <v>85819</v>
      </c>
      <c r="G3816" t="s">
        <v>85820</v>
      </c>
      <c r="H3816" t="s">
        <v>85821</v>
      </c>
      <c r="I3816" t="s">
        <v>85822</v>
      </c>
      <c r="J3816" t="s">
        <v>85823</v>
      </c>
      <c r="K3816" t="s">
        <v>85824</v>
      </c>
      <c r="L3816" t="s">
        <v>85825</v>
      </c>
      <c r="M3816" t="s">
        <v>85826</v>
      </c>
      <c r="N3816" t="s">
        <v>85827</v>
      </c>
      <c r="O3816">
        <f>-556.573636978127 -39.7239640159085 -653.651242605093</f>
        <v>-1249.9488435991284</v>
      </c>
      <c r="P3816">
        <f>-524.043517416725 -65.4746692704277 -356.533810463826</f>
        <v>-946.05199715097865</v>
      </c>
      <c r="Q3816" t="s">
        <v>85828</v>
      </c>
      <c r="R3816" t="s">
        <v>85829</v>
      </c>
      <c r="S3816" t="s">
        <v>85830</v>
      </c>
      <c r="T3816" t="s">
        <v>85831</v>
      </c>
      <c r="U3816" t="s">
        <v>85832</v>
      </c>
      <c r="V3816" t="s">
        <v>85833</v>
      </c>
      <c r="W3816" t="s">
        <v>85834</v>
      </c>
      <c r="X3816" t="s">
        <v>85835</v>
      </c>
      <c r="Y3816" t="s">
        <v>85836</v>
      </c>
    </row>
    <row r="3817" spans="1:25" x14ac:dyDescent="0.3">
      <c r="A3817">
        <v>190800</v>
      </c>
      <c r="B3817" t="s">
        <v>85837</v>
      </c>
      <c r="C3817" t="s">
        <v>85838</v>
      </c>
      <c r="D3817" t="s">
        <v>85839</v>
      </c>
      <c r="E3817" t="s">
        <v>85840</v>
      </c>
      <c r="F3817" t="s">
        <v>85841</v>
      </c>
      <c r="G3817" t="s">
        <v>85842</v>
      </c>
      <c r="H3817" t="s">
        <v>85843</v>
      </c>
      <c r="I3817" t="s">
        <v>85844</v>
      </c>
      <c r="J3817" t="s">
        <v>85845</v>
      </c>
      <c r="K3817" t="s">
        <v>85846</v>
      </c>
      <c r="L3817" t="s">
        <v>85847</v>
      </c>
      <c r="M3817" t="s">
        <v>85848</v>
      </c>
      <c r="N3817" t="s">
        <v>85849</v>
      </c>
      <c r="O3817">
        <f>-556.637573612752 -39.6955545356489 -653.628320335922</f>
        <v>-1249.9614484843228</v>
      </c>
      <c r="P3817">
        <f>-524.066939126366 -65.4839779149543 -356.518713973403</f>
        <v>-946.06963101472331</v>
      </c>
      <c r="Q3817" t="s">
        <v>85850</v>
      </c>
      <c r="R3817" t="s">
        <v>85851</v>
      </c>
      <c r="S3817" t="s">
        <v>85852</v>
      </c>
      <c r="T3817" t="s">
        <v>85853</v>
      </c>
      <c r="U3817" t="s">
        <v>85854</v>
      </c>
      <c r="V3817" t="s">
        <v>85855</v>
      </c>
      <c r="W3817" t="s">
        <v>85856</v>
      </c>
      <c r="X3817" t="s">
        <v>85857</v>
      </c>
      <c r="Y3817" t="s">
        <v>85858</v>
      </c>
    </row>
    <row r="3818" spans="1:25" x14ac:dyDescent="0.3">
      <c r="A3818">
        <v>190850</v>
      </c>
      <c r="B3818" t="s">
        <v>85859</v>
      </c>
      <c r="C3818" t="s">
        <v>85860</v>
      </c>
      <c r="D3818" t="s">
        <v>85861</v>
      </c>
      <c r="E3818" t="s">
        <v>85862</v>
      </c>
      <c r="F3818" t="s">
        <v>85863</v>
      </c>
      <c r="G3818" t="s">
        <v>85864</v>
      </c>
      <c r="H3818" t="s">
        <v>85865</v>
      </c>
      <c r="I3818" t="s">
        <v>85866</v>
      </c>
      <c r="J3818" t="s">
        <v>85867</v>
      </c>
      <c r="K3818" t="s">
        <v>85868</v>
      </c>
      <c r="L3818" t="s">
        <v>85869</v>
      </c>
      <c r="M3818" t="s">
        <v>85870</v>
      </c>
      <c r="N3818" t="s">
        <v>85871</v>
      </c>
      <c r="O3818">
        <f>-556.707897615197 -39.5943398426214 -653.637130958493</f>
        <v>-1249.9393684163115</v>
      </c>
      <c r="P3818">
        <f>-524.237946364867 -65.1837062422078 -356.499298053959</f>
        <v>-945.92095066103377</v>
      </c>
      <c r="Q3818" t="s">
        <v>85872</v>
      </c>
      <c r="R3818" t="s">
        <v>85873</v>
      </c>
      <c r="S3818" t="s">
        <v>85874</v>
      </c>
      <c r="T3818" t="s">
        <v>85875</v>
      </c>
      <c r="U3818" t="s">
        <v>85876</v>
      </c>
      <c r="V3818" t="s">
        <v>85877</v>
      </c>
      <c r="W3818" t="s">
        <v>85878</v>
      </c>
      <c r="X3818" t="s">
        <v>85879</v>
      </c>
      <c r="Y3818" t="s">
        <v>85880</v>
      </c>
    </row>
    <row r="3819" spans="1:25" x14ac:dyDescent="0.3">
      <c r="A3819">
        <v>190900</v>
      </c>
      <c r="B3819" t="s">
        <v>85881</v>
      </c>
      <c r="C3819" t="s">
        <v>85882</v>
      </c>
      <c r="D3819" t="s">
        <v>85883</v>
      </c>
      <c r="E3819" t="s">
        <v>85884</v>
      </c>
      <c r="F3819" t="s">
        <v>85885</v>
      </c>
      <c r="G3819" t="s">
        <v>85886</v>
      </c>
      <c r="H3819" t="s">
        <v>85887</v>
      </c>
      <c r="I3819" t="s">
        <v>85888</v>
      </c>
      <c r="J3819" t="s">
        <v>85889</v>
      </c>
      <c r="K3819" t="s">
        <v>85890</v>
      </c>
      <c r="L3819" t="s">
        <v>85891</v>
      </c>
      <c r="M3819" t="s">
        <v>85892</v>
      </c>
      <c r="N3819" t="s">
        <v>85893</v>
      </c>
      <c r="O3819">
        <f>-556.734713208546 -39.5765073769544 -653.611948690943</f>
        <v>-1249.9231692764433</v>
      </c>
      <c r="P3819">
        <f>-524.291467683626 -65.2329915333055 -356.477042281733</f>
        <v>-946.00150149866454</v>
      </c>
      <c r="Q3819" t="s">
        <v>85894</v>
      </c>
      <c r="R3819" t="s">
        <v>85895</v>
      </c>
      <c r="S3819" t="s">
        <v>85896</v>
      </c>
      <c r="T3819" t="s">
        <v>85897</v>
      </c>
      <c r="U3819" t="s">
        <v>85898</v>
      </c>
      <c r="V3819" t="s">
        <v>85899</v>
      </c>
      <c r="W3819" t="s">
        <v>85900</v>
      </c>
      <c r="X3819" t="s">
        <v>85901</v>
      </c>
      <c r="Y3819" t="s">
        <v>85902</v>
      </c>
    </row>
    <row r="3820" spans="1:25" x14ac:dyDescent="0.3">
      <c r="A3820">
        <v>190950</v>
      </c>
      <c r="B3820" t="s">
        <v>85903</v>
      </c>
      <c r="C3820" t="s">
        <v>85904</v>
      </c>
      <c r="D3820" t="s">
        <v>85905</v>
      </c>
      <c r="E3820" t="s">
        <v>85906</v>
      </c>
      <c r="F3820" t="s">
        <v>85907</v>
      </c>
      <c r="G3820" t="s">
        <v>85908</v>
      </c>
      <c r="H3820" t="s">
        <v>85909</v>
      </c>
      <c r="I3820" t="s">
        <v>85910</v>
      </c>
      <c r="J3820" t="s">
        <v>85911</v>
      </c>
      <c r="K3820" t="s">
        <v>85912</v>
      </c>
      <c r="L3820" t="s">
        <v>85913</v>
      </c>
      <c r="M3820" t="s">
        <v>85914</v>
      </c>
      <c r="N3820" t="s">
        <v>85915</v>
      </c>
      <c r="O3820">
        <f>-556.778567630885 -39.4920449200099 -653.53550409361</f>
        <v>-1249.806116644505</v>
      </c>
      <c r="P3820">
        <f>-524.360463062778 -64.9794829448194 -356.383197370406</f>
        <v>-945.72314337800344</v>
      </c>
      <c r="Q3820" t="s">
        <v>85916</v>
      </c>
      <c r="R3820" t="s">
        <v>85917</v>
      </c>
      <c r="S3820" t="s">
        <v>85918</v>
      </c>
      <c r="T3820" t="s">
        <v>85919</v>
      </c>
      <c r="U3820" t="s">
        <v>85920</v>
      </c>
      <c r="V3820" t="s">
        <v>85921</v>
      </c>
      <c r="W3820" t="s">
        <v>85922</v>
      </c>
      <c r="X3820" t="s">
        <v>85923</v>
      </c>
      <c r="Y3820" t="s">
        <v>85924</v>
      </c>
    </row>
    <row r="3821" spans="1:25" x14ac:dyDescent="0.3">
      <c r="A3821">
        <v>191000</v>
      </c>
      <c r="B3821" t="s">
        <v>85925</v>
      </c>
      <c r="C3821" t="s">
        <v>85926</v>
      </c>
      <c r="D3821" t="s">
        <v>85927</v>
      </c>
      <c r="E3821" t="s">
        <v>85928</v>
      </c>
      <c r="F3821" t="s">
        <v>85929</v>
      </c>
      <c r="G3821" t="s">
        <v>85930</v>
      </c>
      <c r="H3821" t="s">
        <v>85931</v>
      </c>
      <c r="I3821" t="s">
        <v>85932</v>
      </c>
      <c r="J3821" t="s">
        <v>85933</v>
      </c>
      <c r="K3821" t="s">
        <v>85934</v>
      </c>
      <c r="L3821" t="s">
        <v>85935</v>
      </c>
      <c r="M3821" t="s">
        <v>85936</v>
      </c>
      <c r="N3821" t="s">
        <v>85937</v>
      </c>
      <c r="O3821">
        <f>-556.815961737856 -39.3730445949211 -653.547976634585</f>
        <v>-1249.7369829673621</v>
      </c>
      <c r="P3821">
        <f>-524.393311354346 -64.8340966692945 -356.393907088392</f>
        <v>-945.62131511203245</v>
      </c>
      <c r="Q3821" t="s">
        <v>85938</v>
      </c>
      <c r="R3821" t="s">
        <v>85939</v>
      </c>
      <c r="S3821" t="s">
        <v>85940</v>
      </c>
      <c r="T3821" t="s">
        <v>85941</v>
      </c>
      <c r="U3821" t="s">
        <v>85942</v>
      </c>
      <c r="V3821" t="s">
        <v>85943</v>
      </c>
      <c r="W3821" t="s">
        <v>85944</v>
      </c>
      <c r="X3821" t="s">
        <v>85945</v>
      </c>
      <c r="Y3821" t="s">
        <v>85946</v>
      </c>
    </row>
    <row r="3822" spans="1:25" x14ac:dyDescent="0.3">
      <c r="A3822">
        <v>191050</v>
      </c>
      <c r="B3822" t="s">
        <v>85947</v>
      </c>
      <c r="C3822" t="s">
        <v>85948</v>
      </c>
      <c r="D3822" t="s">
        <v>85949</v>
      </c>
      <c r="E3822" t="s">
        <v>85950</v>
      </c>
      <c r="F3822" t="s">
        <v>85951</v>
      </c>
      <c r="G3822" t="s">
        <v>85952</v>
      </c>
      <c r="H3822" t="s">
        <v>85953</v>
      </c>
      <c r="I3822" t="s">
        <v>85954</v>
      </c>
      <c r="J3822" t="s">
        <v>85955</v>
      </c>
      <c r="K3822" t="s">
        <v>85956</v>
      </c>
      <c r="L3822" t="s">
        <v>85957</v>
      </c>
      <c r="M3822" t="s">
        <v>85958</v>
      </c>
      <c r="N3822" t="s">
        <v>85959</v>
      </c>
      <c r="O3822">
        <f>-556.901934812824 -39.2510447181712 -653.573975395402</f>
        <v>-1249.7269549263974</v>
      </c>
      <c r="P3822">
        <f>-524.547184889719 -64.672542951844 -356.409090886154</f>
        <v>-945.62881872771698</v>
      </c>
      <c r="Q3822" t="s">
        <v>85960</v>
      </c>
      <c r="R3822" t="s">
        <v>85961</v>
      </c>
      <c r="S3822" t="s">
        <v>85962</v>
      </c>
      <c r="T3822" t="s">
        <v>85963</v>
      </c>
      <c r="U3822" t="s">
        <v>85964</v>
      </c>
      <c r="V3822" t="s">
        <v>85965</v>
      </c>
      <c r="W3822" t="s">
        <v>85966</v>
      </c>
      <c r="X3822" t="s">
        <v>85967</v>
      </c>
      <c r="Y3822" t="s">
        <v>85968</v>
      </c>
    </row>
    <row r="3823" spans="1:25" x14ac:dyDescent="0.3">
      <c r="A3823">
        <v>191100</v>
      </c>
      <c r="B3823" t="s">
        <v>85969</v>
      </c>
      <c r="C3823" t="s">
        <v>85970</v>
      </c>
      <c r="D3823" t="s">
        <v>85971</v>
      </c>
      <c r="E3823" t="s">
        <v>85972</v>
      </c>
      <c r="F3823" t="s">
        <v>85973</v>
      </c>
      <c r="G3823" t="s">
        <v>85974</v>
      </c>
      <c r="H3823" t="s">
        <v>85975</v>
      </c>
      <c r="I3823" t="s">
        <v>85976</v>
      </c>
      <c r="J3823" t="s">
        <v>85977</v>
      </c>
      <c r="K3823" t="s">
        <v>85978</v>
      </c>
      <c r="L3823" t="s">
        <v>85979</v>
      </c>
      <c r="M3823" t="s">
        <v>85980</v>
      </c>
      <c r="N3823" t="s">
        <v>85981</v>
      </c>
      <c r="O3823">
        <f>-556.940587912569 -39.1886422951684 -653.571948880323</f>
        <v>-1249.7011790880604</v>
      </c>
      <c r="P3823">
        <f>-524.637603829967 -64.6094218210596 -356.401485473624</f>
        <v>-945.64851112465067</v>
      </c>
      <c r="Q3823" t="s">
        <v>85982</v>
      </c>
      <c r="R3823" t="s">
        <v>85983</v>
      </c>
      <c r="S3823" t="s">
        <v>85984</v>
      </c>
      <c r="T3823" t="s">
        <v>85985</v>
      </c>
      <c r="U3823" t="s">
        <v>85986</v>
      </c>
      <c r="V3823" t="s">
        <v>85987</v>
      </c>
      <c r="W3823" t="s">
        <v>85988</v>
      </c>
      <c r="X3823" t="s">
        <v>85989</v>
      </c>
      <c r="Y3823" t="s">
        <v>85990</v>
      </c>
    </row>
    <row r="3824" spans="1:25" x14ac:dyDescent="0.3">
      <c r="A3824">
        <v>191150</v>
      </c>
      <c r="B3824" t="s">
        <v>85991</v>
      </c>
      <c r="C3824" t="s">
        <v>85992</v>
      </c>
      <c r="D3824" t="s">
        <v>85993</v>
      </c>
      <c r="E3824" t="s">
        <v>85994</v>
      </c>
      <c r="F3824" t="s">
        <v>85995</v>
      </c>
      <c r="G3824" t="s">
        <v>85996</v>
      </c>
      <c r="H3824" t="s">
        <v>85997</v>
      </c>
      <c r="I3824" t="s">
        <v>85998</v>
      </c>
      <c r="J3824" t="s">
        <v>85999</v>
      </c>
      <c r="K3824" t="s">
        <v>86000</v>
      </c>
      <c r="L3824" t="s">
        <v>86001</v>
      </c>
      <c r="M3824" t="s">
        <v>86002</v>
      </c>
      <c r="N3824" t="s">
        <v>86003</v>
      </c>
      <c r="O3824">
        <f>-557.111318524462 -39.0276152191004 -653.589707503705</f>
        <v>-1249.7286412472674</v>
      </c>
      <c r="P3824">
        <f>-524.785934916544 -64.470934230151 -356.423630712757</f>
        <v>-945.68049985945197</v>
      </c>
      <c r="Q3824" t="s">
        <v>86004</v>
      </c>
      <c r="R3824" t="s">
        <v>86005</v>
      </c>
      <c r="S3824" t="s">
        <v>86006</v>
      </c>
      <c r="T3824" t="s">
        <v>86007</v>
      </c>
      <c r="U3824" t="s">
        <v>86008</v>
      </c>
      <c r="V3824" t="s">
        <v>86009</v>
      </c>
      <c r="W3824" t="s">
        <v>86010</v>
      </c>
      <c r="X3824" t="s">
        <v>86011</v>
      </c>
      <c r="Y3824" t="s">
        <v>86012</v>
      </c>
    </row>
    <row r="3825" spans="1:25" x14ac:dyDescent="0.3">
      <c r="A3825">
        <v>191200</v>
      </c>
      <c r="B3825" t="s">
        <v>86013</v>
      </c>
      <c r="C3825" t="s">
        <v>86014</v>
      </c>
      <c r="D3825" t="s">
        <v>86015</v>
      </c>
      <c r="E3825" t="s">
        <v>86016</v>
      </c>
      <c r="F3825" t="s">
        <v>86017</v>
      </c>
      <c r="G3825" t="s">
        <v>86018</v>
      </c>
      <c r="H3825" t="s">
        <v>86019</v>
      </c>
      <c r="I3825" t="s">
        <v>86020</v>
      </c>
      <c r="J3825" t="s">
        <v>86021</v>
      </c>
      <c r="K3825" t="s">
        <v>86022</v>
      </c>
      <c r="L3825" t="s">
        <v>86023</v>
      </c>
      <c r="M3825" t="s">
        <v>86024</v>
      </c>
      <c r="N3825" t="s">
        <v>86025</v>
      </c>
      <c r="O3825">
        <f>-557.246804995442 -38.9878568687595 -653.581300975662</f>
        <v>-1249.8159628398635</v>
      </c>
      <c r="P3825">
        <f>-524.96215475502 -64.3869368430396 -356.407061238261</f>
        <v>-945.75615283632067</v>
      </c>
      <c r="Q3825" t="s">
        <v>86026</v>
      </c>
      <c r="R3825" t="s">
        <v>86027</v>
      </c>
      <c r="S3825" t="s">
        <v>86028</v>
      </c>
      <c r="T3825" t="s">
        <v>86029</v>
      </c>
      <c r="U3825" t="s">
        <v>86030</v>
      </c>
      <c r="V3825" t="s">
        <v>86031</v>
      </c>
      <c r="W3825" t="s">
        <v>86032</v>
      </c>
      <c r="X3825" t="s">
        <v>86033</v>
      </c>
      <c r="Y3825" t="s">
        <v>86034</v>
      </c>
    </row>
    <row r="3826" spans="1:25" x14ac:dyDescent="0.3">
      <c r="A3826">
        <v>191250</v>
      </c>
      <c r="B3826" t="s">
        <v>86035</v>
      </c>
      <c r="C3826" t="s">
        <v>86036</v>
      </c>
      <c r="D3826" t="s">
        <v>86037</v>
      </c>
      <c r="E3826" t="s">
        <v>86038</v>
      </c>
      <c r="F3826" t="s">
        <v>86039</v>
      </c>
      <c r="G3826" t="s">
        <v>86040</v>
      </c>
      <c r="H3826" t="s">
        <v>86041</v>
      </c>
      <c r="I3826" t="s">
        <v>86042</v>
      </c>
      <c r="J3826" t="s">
        <v>86043</v>
      </c>
      <c r="K3826" t="s">
        <v>86044</v>
      </c>
      <c r="L3826" t="s">
        <v>86045</v>
      </c>
      <c r="M3826" t="s">
        <v>86046</v>
      </c>
      <c r="N3826" t="s">
        <v>86047</v>
      </c>
      <c r="O3826">
        <f>-557.76378253915 -39.0277065793289 -653.554444085404</f>
        <v>-1250.3459332038829</v>
      </c>
      <c r="P3826">
        <f>-525.415029117969 -64.5062970832771 -356.393943171967</f>
        <v>-946.31526937321314</v>
      </c>
      <c r="Q3826" t="s">
        <v>86048</v>
      </c>
      <c r="R3826" t="s">
        <v>86049</v>
      </c>
      <c r="S3826" t="s">
        <v>86050</v>
      </c>
      <c r="T3826" t="s">
        <v>86051</v>
      </c>
      <c r="U3826" t="s">
        <v>86052</v>
      </c>
      <c r="V3826" t="s">
        <v>86053</v>
      </c>
      <c r="W3826" t="s">
        <v>86054</v>
      </c>
      <c r="X3826" t="s">
        <v>86055</v>
      </c>
      <c r="Y3826" t="s">
        <v>86056</v>
      </c>
    </row>
    <row r="3827" spans="1:25" x14ac:dyDescent="0.3">
      <c r="A3827">
        <v>191300</v>
      </c>
      <c r="B3827" t="s">
        <v>86057</v>
      </c>
      <c r="C3827" t="s">
        <v>86058</v>
      </c>
      <c r="D3827" t="s">
        <v>86059</v>
      </c>
      <c r="E3827" t="s">
        <v>86060</v>
      </c>
      <c r="F3827" t="s">
        <v>86061</v>
      </c>
      <c r="G3827" t="s">
        <v>86062</v>
      </c>
      <c r="H3827" t="s">
        <v>86063</v>
      </c>
      <c r="I3827" t="s">
        <v>86064</v>
      </c>
      <c r="J3827" t="s">
        <v>86065</v>
      </c>
      <c r="K3827" t="s">
        <v>86066</v>
      </c>
      <c r="L3827" t="s">
        <v>86067</v>
      </c>
      <c r="M3827" t="s">
        <v>86068</v>
      </c>
      <c r="N3827" t="s">
        <v>86069</v>
      </c>
      <c r="O3827">
        <f>-558.015497949926 -39.094507611439 -653.521047706557</f>
        <v>-1250.6310532679222</v>
      </c>
      <c r="P3827">
        <f>-525.629735083411 -64.6199705963547 -356.368637509475</f>
        <v>-946.6183431892407</v>
      </c>
      <c r="Q3827" t="s">
        <v>86070</v>
      </c>
      <c r="R3827" t="s">
        <v>86071</v>
      </c>
      <c r="S3827" t="s">
        <v>86072</v>
      </c>
      <c r="T3827" t="s">
        <v>86073</v>
      </c>
      <c r="U3827" t="s">
        <v>86074</v>
      </c>
      <c r="V3827" t="s">
        <v>86075</v>
      </c>
      <c r="W3827" t="s">
        <v>86076</v>
      </c>
      <c r="X3827" t="s">
        <v>86077</v>
      </c>
      <c r="Y3827" t="s">
        <v>86078</v>
      </c>
    </row>
    <row r="3828" spans="1:25" x14ac:dyDescent="0.3">
      <c r="A3828">
        <v>191350</v>
      </c>
      <c r="B3828" t="s">
        <v>86079</v>
      </c>
      <c r="C3828" t="s">
        <v>86080</v>
      </c>
      <c r="D3828" t="s">
        <v>86081</v>
      </c>
      <c r="E3828" t="s">
        <v>86082</v>
      </c>
      <c r="F3828" t="s">
        <v>86083</v>
      </c>
      <c r="G3828" t="s">
        <v>86084</v>
      </c>
      <c r="H3828" t="s">
        <v>86085</v>
      </c>
      <c r="I3828" t="s">
        <v>86086</v>
      </c>
      <c r="J3828" t="s">
        <v>86087</v>
      </c>
      <c r="K3828" t="s">
        <v>86088</v>
      </c>
      <c r="L3828" t="s">
        <v>86089</v>
      </c>
      <c r="M3828" t="s">
        <v>86090</v>
      </c>
      <c r="N3828" t="s">
        <v>86091</v>
      </c>
      <c r="O3828">
        <f>-558.384112901671 -39.3488534609273 -653.442089475054</f>
        <v>-1251.1750558376523</v>
      </c>
      <c r="P3828">
        <f>-525.87221592933 -64.9593542871535 -356.310704472156</f>
        <v>-947.14227468863942</v>
      </c>
      <c r="Q3828" t="s">
        <v>86092</v>
      </c>
      <c r="R3828" t="s">
        <v>86093</v>
      </c>
      <c r="S3828" t="s">
        <v>86094</v>
      </c>
      <c r="T3828" t="s">
        <v>86095</v>
      </c>
      <c r="U3828" t="s">
        <v>86096</v>
      </c>
      <c r="V3828" t="s">
        <v>86097</v>
      </c>
      <c r="W3828" t="s">
        <v>86098</v>
      </c>
      <c r="X3828" t="s">
        <v>86099</v>
      </c>
      <c r="Y3828" t="s">
        <v>86100</v>
      </c>
    </row>
    <row r="3829" spans="1:25" x14ac:dyDescent="0.3">
      <c r="A3829">
        <v>191400</v>
      </c>
      <c r="B3829" t="s">
        <v>86101</v>
      </c>
      <c r="C3829" t="s">
        <v>86102</v>
      </c>
      <c r="D3829" t="s">
        <v>86103</v>
      </c>
      <c r="E3829" t="s">
        <v>86104</v>
      </c>
      <c r="F3829" t="s">
        <v>86105</v>
      </c>
      <c r="G3829" t="s">
        <v>86106</v>
      </c>
      <c r="H3829" t="s">
        <v>86107</v>
      </c>
      <c r="I3829" t="s">
        <v>86108</v>
      </c>
      <c r="J3829" t="s">
        <v>86109</v>
      </c>
      <c r="K3829" t="s">
        <v>86110</v>
      </c>
      <c r="L3829" t="s">
        <v>86111</v>
      </c>
      <c r="M3829" t="s">
        <v>86112</v>
      </c>
      <c r="N3829" t="s">
        <v>86113</v>
      </c>
      <c r="O3829">
        <f>-558.540164472126 -39.3095371077993 -653.421835075874</f>
        <v>-1251.2715366557993</v>
      </c>
      <c r="P3829">
        <f>-525.98485471003 -65.1069727476361 -356.311351039175</f>
        <v>-947.40317849684106</v>
      </c>
      <c r="Q3829" t="s">
        <v>86114</v>
      </c>
      <c r="R3829" t="s">
        <v>86115</v>
      </c>
      <c r="S3829" t="s">
        <v>86116</v>
      </c>
      <c r="T3829" t="s">
        <v>86117</v>
      </c>
      <c r="U3829" t="s">
        <v>86118</v>
      </c>
      <c r="V3829" t="s">
        <v>86119</v>
      </c>
      <c r="W3829" t="s">
        <v>86120</v>
      </c>
      <c r="X3829" t="s">
        <v>86121</v>
      </c>
      <c r="Y3829" t="s">
        <v>86122</v>
      </c>
    </row>
    <row r="3830" spans="1:25" x14ac:dyDescent="0.3">
      <c r="A3830">
        <v>191450</v>
      </c>
      <c r="B3830" t="s">
        <v>86123</v>
      </c>
      <c r="C3830" t="s">
        <v>86124</v>
      </c>
      <c r="D3830" t="s">
        <v>86125</v>
      </c>
      <c r="E3830" t="s">
        <v>86126</v>
      </c>
      <c r="F3830" t="s">
        <v>86127</v>
      </c>
      <c r="G3830" t="s">
        <v>86128</v>
      </c>
      <c r="H3830" t="s">
        <v>86129</v>
      </c>
      <c r="I3830" t="s">
        <v>86130</v>
      </c>
      <c r="J3830" t="s">
        <v>86131</v>
      </c>
      <c r="K3830" t="s">
        <v>86132</v>
      </c>
      <c r="L3830" t="s">
        <v>86133</v>
      </c>
      <c r="M3830" t="s">
        <v>86134</v>
      </c>
      <c r="N3830" t="s">
        <v>86135</v>
      </c>
      <c r="O3830">
        <f>-559.039619522986 -39.5749007054728 -653.376278702221</f>
        <v>-1251.9907989306798</v>
      </c>
      <c r="P3830">
        <f>-526.483955788946 -65.467426495816 -356.27411543454</f>
        <v>-948.22549771930198</v>
      </c>
      <c r="Q3830" t="s">
        <v>86136</v>
      </c>
      <c r="R3830" t="s">
        <v>86137</v>
      </c>
      <c r="S3830" t="s">
        <v>86138</v>
      </c>
      <c r="T3830" t="s">
        <v>86139</v>
      </c>
      <c r="U3830" t="s">
        <v>86140</v>
      </c>
      <c r="V3830" t="s">
        <v>86141</v>
      </c>
      <c r="W3830" t="s">
        <v>86142</v>
      </c>
      <c r="X3830" t="s">
        <v>86143</v>
      </c>
      <c r="Y3830" t="s">
        <v>86144</v>
      </c>
    </row>
    <row r="3831" spans="1:25" x14ac:dyDescent="0.3">
      <c r="A3831">
        <v>191500</v>
      </c>
      <c r="B3831" t="s">
        <v>86145</v>
      </c>
      <c r="C3831" t="s">
        <v>86146</v>
      </c>
      <c r="D3831" t="s">
        <v>86147</v>
      </c>
      <c r="E3831" t="s">
        <v>86148</v>
      </c>
      <c r="F3831" t="s">
        <v>86149</v>
      </c>
      <c r="G3831" t="s">
        <v>86150</v>
      </c>
      <c r="H3831" t="s">
        <v>86151</v>
      </c>
      <c r="I3831" t="s">
        <v>86152</v>
      </c>
      <c r="J3831" t="s">
        <v>86153</v>
      </c>
      <c r="K3831" t="s">
        <v>86154</v>
      </c>
      <c r="L3831" t="s">
        <v>86155</v>
      </c>
      <c r="M3831" t="s">
        <v>86156</v>
      </c>
      <c r="N3831" t="s">
        <v>86157</v>
      </c>
      <c r="O3831">
        <f>-559.318571939272 -39.7080984239453 -653.334445009594</f>
        <v>-1252.3611153728114</v>
      </c>
      <c r="P3831">
        <f>-526.749274150117 -65.6140647195575 -356.234873660368</f>
        <v>-948.59821253004247</v>
      </c>
      <c r="Q3831" t="s">
        <v>86158</v>
      </c>
      <c r="R3831" t="s">
        <v>86159</v>
      </c>
      <c r="S3831" t="s">
        <v>86160</v>
      </c>
      <c r="T3831" t="s">
        <v>86161</v>
      </c>
      <c r="U3831" t="s">
        <v>86162</v>
      </c>
      <c r="V3831" t="s">
        <v>86163</v>
      </c>
      <c r="W3831" t="s">
        <v>86164</v>
      </c>
      <c r="X3831" t="s">
        <v>86165</v>
      </c>
      <c r="Y3831" t="s">
        <v>86166</v>
      </c>
    </row>
    <row r="3832" spans="1:25" x14ac:dyDescent="0.3">
      <c r="A3832">
        <v>191550</v>
      </c>
      <c r="B3832" t="s">
        <v>86167</v>
      </c>
      <c r="C3832" t="s">
        <v>86168</v>
      </c>
      <c r="D3832" t="s">
        <v>86169</v>
      </c>
      <c r="E3832" t="s">
        <v>86170</v>
      </c>
      <c r="F3832" t="s">
        <v>86171</v>
      </c>
      <c r="G3832" t="s">
        <v>86172</v>
      </c>
      <c r="H3832" t="s">
        <v>86173</v>
      </c>
      <c r="I3832" t="s">
        <v>86174</v>
      </c>
      <c r="J3832" t="s">
        <v>86175</v>
      </c>
      <c r="K3832" t="s">
        <v>86176</v>
      </c>
      <c r="L3832" t="s">
        <v>86177</v>
      </c>
      <c r="M3832" t="s">
        <v>86178</v>
      </c>
      <c r="N3832" t="s">
        <v>86179</v>
      </c>
      <c r="O3832">
        <f>-559.938627933878 -39.8872914623919 -653.214202545205</f>
        <v>-1253.0401219414748</v>
      </c>
      <c r="P3832">
        <f>-527.274767711375 -65.8446643492266 -356.129509515097</f>
        <v>-949.24894157569861</v>
      </c>
      <c r="Q3832" t="s">
        <v>86180</v>
      </c>
      <c r="R3832" t="s">
        <v>86181</v>
      </c>
      <c r="S3832" t="s">
        <v>86182</v>
      </c>
      <c r="T3832" t="s">
        <v>86183</v>
      </c>
      <c r="U3832" t="s">
        <v>86184</v>
      </c>
      <c r="V3832" t="s">
        <v>86185</v>
      </c>
      <c r="W3832" t="s">
        <v>86186</v>
      </c>
      <c r="X3832" t="s">
        <v>86187</v>
      </c>
      <c r="Y3832" t="s">
        <v>86188</v>
      </c>
    </row>
    <row r="3833" spans="1:25" x14ac:dyDescent="0.3">
      <c r="A3833">
        <v>191600</v>
      </c>
      <c r="B3833" t="s">
        <v>86189</v>
      </c>
      <c r="C3833" t="s">
        <v>86190</v>
      </c>
      <c r="D3833" t="s">
        <v>86191</v>
      </c>
      <c r="E3833" t="s">
        <v>86192</v>
      </c>
      <c r="F3833" t="s">
        <v>86193</v>
      </c>
      <c r="G3833" t="s">
        <v>86194</v>
      </c>
      <c r="H3833" t="s">
        <v>86195</v>
      </c>
      <c r="I3833" t="s">
        <v>86196</v>
      </c>
      <c r="J3833" t="s">
        <v>86197</v>
      </c>
      <c r="K3833" t="s">
        <v>86198</v>
      </c>
      <c r="L3833" t="s">
        <v>86199</v>
      </c>
      <c r="M3833" t="s">
        <v>86200</v>
      </c>
      <c r="N3833" t="s">
        <v>86201</v>
      </c>
      <c r="O3833">
        <f>-560.1539786951 -39.9259537483294 -653.194370976347</f>
        <v>-1253.2743034197765</v>
      </c>
      <c r="P3833">
        <f>-527.534033952338 -65.8405315074731 -356.101124197573</f>
        <v>-949.47568965738401</v>
      </c>
      <c r="Q3833" t="s">
        <v>86202</v>
      </c>
      <c r="R3833" t="s">
        <v>86203</v>
      </c>
      <c r="S3833" t="s">
        <v>86204</v>
      </c>
      <c r="T3833" t="s">
        <v>86205</v>
      </c>
      <c r="U3833" t="s">
        <v>86206</v>
      </c>
      <c r="V3833" t="s">
        <v>86207</v>
      </c>
      <c r="W3833" t="s">
        <v>86208</v>
      </c>
      <c r="X3833" t="s">
        <v>86209</v>
      </c>
      <c r="Y3833" t="s">
        <v>86210</v>
      </c>
    </row>
    <row r="3834" spans="1:25" x14ac:dyDescent="0.3">
      <c r="A3834">
        <v>191650</v>
      </c>
      <c r="B3834" t="s">
        <v>86211</v>
      </c>
      <c r="C3834" t="s">
        <v>86212</v>
      </c>
      <c r="D3834" t="s">
        <v>86213</v>
      </c>
      <c r="E3834" t="s">
        <v>86214</v>
      </c>
      <c r="F3834" t="s">
        <v>86215</v>
      </c>
      <c r="G3834" t="s">
        <v>86216</v>
      </c>
      <c r="H3834" t="s">
        <v>86217</v>
      </c>
      <c r="I3834" t="s">
        <v>86218</v>
      </c>
      <c r="J3834" t="s">
        <v>86219</v>
      </c>
      <c r="K3834" t="s">
        <v>86220</v>
      </c>
      <c r="L3834" t="s">
        <v>86221</v>
      </c>
      <c r="M3834" t="s">
        <v>86222</v>
      </c>
      <c r="N3834" t="s">
        <v>86223</v>
      </c>
      <c r="O3834">
        <f>-560.482956856704 -40.1398161798054 -653.124750368183</f>
        <v>-1253.7475234046924</v>
      </c>
      <c r="P3834">
        <f>-527.883997115003 -66.0666105472183 -356.030349905928</f>
        <v>-949.98095756814928</v>
      </c>
      <c r="Q3834" t="s">
        <v>86224</v>
      </c>
      <c r="R3834" t="s">
        <v>86225</v>
      </c>
      <c r="S3834" t="s">
        <v>86226</v>
      </c>
      <c r="T3834" t="s">
        <v>86227</v>
      </c>
      <c r="U3834" t="s">
        <v>86228</v>
      </c>
      <c r="V3834" t="s">
        <v>86229</v>
      </c>
      <c r="W3834" t="s">
        <v>86230</v>
      </c>
      <c r="X3834" t="s">
        <v>86231</v>
      </c>
      <c r="Y3834" t="s">
        <v>86232</v>
      </c>
    </row>
    <row r="3835" spans="1:25" x14ac:dyDescent="0.3">
      <c r="A3835">
        <v>191700</v>
      </c>
      <c r="B3835" t="s">
        <v>86233</v>
      </c>
      <c r="C3835" t="s">
        <v>86234</v>
      </c>
      <c r="D3835" t="s">
        <v>86235</v>
      </c>
      <c r="E3835" t="s">
        <v>86236</v>
      </c>
      <c r="F3835" t="s">
        <v>86237</v>
      </c>
      <c r="G3835" t="s">
        <v>86238</v>
      </c>
      <c r="H3835" t="s">
        <v>86239</v>
      </c>
      <c r="I3835" t="s">
        <v>86240</v>
      </c>
      <c r="J3835" t="s">
        <v>86241</v>
      </c>
      <c r="K3835" t="s">
        <v>86242</v>
      </c>
      <c r="L3835" t="s">
        <v>86243</v>
      </c>
      <c r="M3835" t="s">
        <v>86244</v>
      </c>
      <c r="N3835" t="s">
        <v>86245</v>
      </c>
      <c r="O3835">
        <f>-560.638428409426 -40.2681887814254 -653.078552151281</f>
        <v>-1253.9851693421324</v>
      </c>
      <c r="P3835">
        <f>-528.03992952565 -66.1863439656613 -355.983246856609</f>
        <v>-950.20952034792026</v>
      </c>
      <c r="Q3835" t="s">
        <v>86246</v>
      </c>
      <c r="R3835" t="s">
        <v>86247</v>
      </c>
      <c r="S3835" t="s">
        <v>86248</v>
      </c>
      <c r="T3835" t="s">
        <v>86249</v>
      </c>
      <c r="U3835" t="s">
        <v>86250</v>
      </c>
      <c r="V3835" t="s">
        <v>86251</v>
      </c>
      <c r="W3835" t="s">
        <v>86252</v>
      </c>
      <c r="X3835" t="s">
        <v>86253</v>
      </c>
      <c r="Y3835" t="s">
        <v>86254</v>
      </c>
    </row>
    <row r="3836" spans="1:25" x14ac:dyDescent="0.3">
      <c r="A3836">
        <v>191750</v>
      </c>
      <c r="B3836" t="s">
        <v>86255</v>
      </c>
      <c r="C3836" t="s">
        <v>86256</v>
      </c>
      <c r="D3836" t="s">
        <v>86257</v>
      </c>
      <c r="E3836" t="s">
        <v>86258</v>
      </c>
      <c r="F3836" t="s">
        <v>86259</v>
      </c>
      <c r="G3836" t="s">
        <v>86260</v>
      </c>
      <c r="H3836" t="s">
        <v>86261</v>
      </c>
      <c r="I3836" t="s">
        <v>86262</v>
      </c>
      <c r="J3836" t="s">
        <v>86263</v>
      </c>
      <c r="K3836" t="s">
        <v>86264</v>
      </c>
      <c r="L3836" t="s">
        <v>86265</v>
      </c>
      <c r="M3836" t="s">
        <v>86266</v>
      </c>
      <c r="N3836" t="s">
        <v>86267</v>
      </c>
      <c r="O3836">
        <f>-560.837339383738 -40.474793165766 -653.003390380609</f>
        <v>-1254.3155229301128</v>
      </c>
      <c r="P3836">
        <f>-528.283403019847 -66.2546714615321 -355.891209887795</f>
        <v>-950.42928436917418</v>
      </c>
      <c r="Q3836" t="s">
        <v>86268</v>
      </c>
      <c r="R3836" t="s">
        <v>86269</v>
      </c>
      <c r="S3836" t="s">
        <v>86270</v>
      </c>
      <c r="T3836" t="s">
        <v>86271</v>
      </c>
      <c r="U3836" t="s">
        <v>86272</v>
      </c>
      <c r="V3836" t="s">
        <v>86273</v>
      </c>
      <c r="W3836" t="s">
        <v>86274</v>
      </c>
      <c r="X3836" t="s">
        <v>86275</v>
      </c>
      <c r="Y3836" t="s">
        <v>86276</v>
      </c>
    </row>
    <row r="3837" spans="1:25" x14ac:dyDescent="0.3">
      <c r="A3837">
        <v>191800</v>
      </c>
      <c r="B3837" t="s">
        <v>86277</v>
      </c>
      <c r="C3837" t="s">
        <v>86278</v>
      </c>
      <c r="D3837" t="s">
        <v>86279</v>
      </c>
      <c r="E3837" t="s">
        <v>86280</v>
      </c>
      <c r="F3837" t="s">
        <v>86281</v>
      </c>
      <c r="G3837" t="s">
        <v>86282</v>
      </c>
      <c r="H3837" t="s">
        <v>86283</v>
      </c>
      <c r="I3837" t="s">
        <v>86284</v>
      </c>
      <c r="J3837" t="s">
        <v>86285</v>
      </c>
      <c r="K3837" t="s">
        <v>86286</v>
      </c>
      <c r="L3837" t="s">
        <v>86287</v>
      </c>
      <c r="M3837" t="s">
        <v>86288</v>
      </c>
      <c r="N3837" t="s">
        <v>86289</v>
      </c>
      <c r="O3837">
        <f>-560.834214159399 -40.5534377340834 -652.975432928174</f>
        <v>-1254.3630848216565</v>
      </c>
      <c r="P3837">
        <f>-528.377426693017 -66.2770256561932 -355.847792056888</f>
        <v>-950.50224440609827</v>
      </c>
      <c r="Q3837" t="s">
        <v>86290</v>
      </c>
      <c r="R3837" t="s">
        <v>86291</v>
      </c>
      <c r="S3837" t="s">
        <v>86292</v>
      </c>
      <c r="T3837" t="s">
        <v>86293</v>
      </c>
      <c r="U3837" t="s">
        <v>86294</v>
      </c>
      <c r="V3837" t="s">
        <v>86295</v>
      </c>
      <c r="W3837" t="s">
        <v>86296</v>
      </c>
      <c r="X3837" t="s">
        <v>86297</v>
      </c>
      <c r="Y3837" t="s">
        <v>86298</v>
      </c>
    </row>
    <row r="3838" spans="1:25" x14ac:dyDescent="0.3">
      <c r="A3838">
        <v>191850</v>
      </c>
      <c r="B3838" t="s">
        <v>86299</v>
      </c>
      <c r="C3838" t="s">
        <v>86300</v>
      </c>
      <c r="D3838" t="s">
        <v>86301</v>
      </c>
      <c r="E3838" t="s">
        <v>86302</v>
      </c>
      <c r="F3838" t="s">
        <v>86303</v>
      </c>
      <c r="G3838" t="s">
        <v>86304</v>
      </c>
      <c r="H3838" t="s">
        <v>86305</v>
      </c>
      <c r="I3838" t="s">
        <v>86306</v>
      </c>
      <c r="J3838" t="s">
        <v>86307</v>
      </c>
      <c r="K3838" t="s">
        <v>86308</v>
      </c>
      <c r="L3838" t="s">
        <v>86309</v>
      </c>
      <c r="M3838" t="s">
        <v>86310</v>
      </c>
      <c r="N3838" t="s">
        <v>86311</v>
      </c>
      <c r="O3838">
        <f>-560.949779840635 -40.5952407626294 -652.995543591388</f>
        <v>-1254.5405641946522</v>
      </c>
      <c r="P3838">
        <f>-528.487340844889 -66.4462962228599 -355.879405811335</f>
        <v>-950.81304287908392</v>
      </c>
      <c r="Q3838" t="s">
        <v>86312</v>
      </c>
      <c r="R3838" t="s">
        <v>86313</v>
      </c>
      <c r="S3838" t="s">
        <v>86314</v>
      </c>
      <c r="T3838" t="s">
        <v>86315</v>
      </c>
      <c r="U3838" t="s">
        <v>86316</v>
      </c>
      <c r="V3838" t="s">
        <v>86317</v>
      </c>
      <c r="W3838" t="s">
        <v>86318</v>
      </c>
      <c r="X3838" t="s">
        <v>86319</v>
      </c>
      <c r="Y3838" t="s">
        <v>86320</v>
      </c>
    </row>
    <row r="3839" spans="1:25" x14ac:dyDescent="0.3">
      <c r="A3839">
        <v>191900</v>
      </c>
      <c r="B3839" t="s">
        <v>86321</v>
      </c>
      <c r="C3839" t="s">
        <v>86322</v>
      </c>
      <c r="D3839" t="s">
        <v>86323</v>
      </c>
      <c r="E3839" t="s">
        <v>86324</v>
      </c>
      <c r="F3839" t="s">
        <v>86325</v>
      </c>
      <c r="G3839" t="s">
        <v>86326</v>
      </c>
      <c r="H3839" t="s">
        <v>86327</v>
      </c>
      <c r="I3839" t="s">
        <v>86328</v>
      </c>
      <c r="J3839" t="s">
        <v>86329</v>
      </c>
      <c r="K3839" t="s">
        <v>86330</v>
      </c>
      <c r="L3839" t="s">
        <v>86331</v>
      </c>
      <c r="M3839" t="s">
        <v>86332</v>
      </c>
      <c r="N3839" t="s">
        <v>86333</v>
      </c>
      <c r="O3839">
        <f>-560.942899432823 -40.6302349961413 -652.982100701718</f>
        <v>-1254.5552351306824</v>
      </c>
      <c r="P3839">
        <f>-528.513933062225 -66.4716929733415 -355.861728709635</f>
        <v>-950.84735474520153</v>
      </c>
      <c r="Q3839" t="s">
        <v>86334</v>
      </c>
      <c r="R3839" t="s">
        <v>86335</v>
      </c>
      <c r="S3839" t="s">
        <v>86336</v>
      </c>
      <c r="T3839" t="s">
        <v>86337</v>
      </c>
      <c r="U3839" t="s">
        <v>86338</v>
      </c>
      <c r="V3839" t="s">
        <v>86339</v>
      </c>
      <c r="W3839" t="s">
        <v>86340</v>
      </c>
      <c r="X3839" t="s">
        <v>86341</v>
      </c>
      <c r="Y3839" t="s">
        <v>86342</v>
      </c>
    </row>
    <row r="3840" spans="1:25" x14ac:dyDescent="0.3">
      <c r="A3840">
        <v>191950</v>
      </c>
      <c r="B3840" t="s">
        <v>86343</v>
      </c>
      <c r="C3840" t="s">
        <v>86344</v>
      </c>
      <c r="D3840" t="s">
        <v>86345</v>
      </c>
      <c r="E3840" t="s">
        <v>86346</v>
      </c>
      <c r="F3840" t="s">
        <v>86347</v>
      </c>
      <c r="G3840" t="s">
        <v>86348</v>
      </c>
      <c r="H3840" t="s">
        <v>86349</v>
      </c>
      <c r="I3840" t="s">
        <v>86350</v>
      </c>
      <c r="J3840" t="s">
        <v>86351</v>
      </c>
      <c r="K3840" t="s">
        <v>86352</v>
      </c>
      <c r="L3840" t="s">
        <v>86353</v>
      </c>
      <c r="M3840" t="s">
        <v>86354</v>
      </c>
      <c r="N3840" t="s">
        <v>86355</v>
      </c>
      <c r="O3840">
        <f>-560.982811582123 -40.6751702194931 -652.898725177093</f>
        <v>-1254.5567069787089</v>
      </c>
      <c r="P3840">
        <f>-528.349450569177 -66.6128734313168 -355.808925906315</f>
        <v>-950.77124990680863</v>
      </c>
      <c r="Q3840" t="s">
        <v>86356</v>
      </c>
      <c r="R3840" t="s">
        <v>86357</v>
      </c>
      <c r="S3840" t="s">
        <v>86358</v>
      </c>
      <c r="T3840" t="s">
        <v>86359</v>
      </c>
      <c r="U3840" t="s">
        <v>86360</v>
      </c>
      <c r="V3840" t="s">
        <v>86361</v>
      </c>
      <c r="W3840" t="s">
        <v>86362</v>
      </c>
      <c r="X3840" t="s">
        <v>86363</v>
      </c>
      <c r="Y3840" t="s">
        <v>86364</v>
      </c>
    </row>
    <row r="3841" spans="1:25" x14ac:dyDescent="0.3">
      <c r="A3841">
        <v>192000</v>
      </c>
      <c r="B3841" t="s">
        <v>86365</v>
      </c>
      <c r="C3841" t="s">
        <v>86366</v>
      </c>
      <c r="D3841" t="s">
        <v>86367</v>
      </c>
      <c r="E3841" t="s">
        <v>86368</v>
      </c>
      <c r="F3841" t="s">
        <v>86369</v>
      </c>
      <c r="G3841" t="s">
        <v>86370</v>
      </c>
      <c r="H3841" t="s">
        <v>86371</v>
      </c>
      <c r="I3841" t="s">
        <v>86372</v>
      </c>
      <c r="J3841" t="s">
        <v>86373</v>
      </c>
      <c r="K3841" t="s">
        <v>86374</v>
      </c>
      <c r="L3841" t="s">
        <v>86375</v>
      </c>
      <c r="M3841" t="s">
        <v>86376</v>
      </c>
      <c r="N3841" t="s">
        <v>86377</v>
      </c>
      <c r="O3841">
        <f>-561.097898837736 -40.6165867266293 -652.866566055051</f>
        <v>-1254.5810516194163</v>
      </c>
      <c r="P3841">
        <f>-528.399979413698 -66.603144109795 -355.788215375513</f>
        <v>-950.79133889900606</v>
      </c>
      <c r="Q3841" t="s">
        <v>86378</v>
      </c>
      <c r="R3841" t="s">
        <v>86379</v>
      </c>
      <c r="S3841" t="s">
        <v>86380</v>
      </c>
      <c r="T3841" t="s">
        <v>86381</v>
      </c>
      <c r="U3841" t="s">
        <v>86382</v>
      </c>
      <c r="V3841" t="s">
        <v>86383</v>
      </c>
      <c r="W3841" t="s">
        <v>86384</v>
      </c>
      <c r="X3841" t="s">
        <v>86385</v>
      </c>
      <c r="Y3841" t="s">
        <v>86386</v>
      </c>
    </row>
    <row r="3842" spans="1:25" x14ac:dyDescent="0.3">
      <c r="A3842">
        <v>192050</v>
      </c>
      <c r="B3842" t="s">
        <v>86387</v>
      </c>
      <c r="C3842" t="s">
        <v>86388</v>
      </c>
      <c r="D3842" t="s">
        <v>86389</v>
      </c>
      <c r="E3842" t="s">
        <v>86390</v>
      </c>
      <c r="F3842" t="s">
        <v>86391</v>
      </c>
      <c r="G3842" t="s">
        <v>86392</v>
      </c>
      <c r="H3842" t="s">
        <v>86393</v>
      </c>
      <c r="I3842" t="s">
        <v>86394</v>
      </c>
      <c r="J3842" t="s">
        <v>86395</v>
      </c>
      <c r="K3842" t="s">
        <v>86396</v>
      </c>
      <c r="L3842" t="s">
        <v>86397</v>
      </c>
      <c r="M3842" t="s">
        <v>86398</v>
      </c>
      <c r="N3842" t="s">
        <v>86399</v>
      </c>
      <c r="O3842">
        <f>-561.472466783795 -40.5767218283795 -652.894281970636</f>
        <v>-1254.9434705828105</v>
      </c>
      <c r="P3842">
        <f>-528.690258791365 -66.6396043207158 -355.831919379588</f>
        <v>-951.16178249166865</v>
      </c>
      <c r="Q3842" t="s">
        <v>86400</v>
      </c>
      <c r="R3842" t="s">
        <v>86401</v>
      </c>
      <c r="S3842" t="s">
        <v>86402</v>
      </c>
      <c r="T3842" t="s">
        <v>86403</v>
      </c>
      <c r="U3842" t="s">
        <v>86404</v>
      </c>
      <c r="V3842" t="s">
        <v>86405</v>
      </c>
      <c r="W3842" t="s">
        <v>86406</v>
      </c>
      <c r="X3842" t="s">
        <v>86407</v>
      </c>
      <c r="Y3842" t="s">
        <v>86408</v>
      </c>
    </row>
    <row r="3843" spans="1:25" x14ac:dyDescent="0.3">
      <c r="A3843">
        <v>192100</v>
      </c>
      <c r="B3843" t="s">
        <v>86409</v>
      </c>
      <c r="C3843" t="s">
        <v>86410</v>
      </c>
      <c r="D3843" t="s">
        <v>86411</v>
      </c>
      <c r="E3843" t="s">
        <v>86412</v>
      </c>
      <c r="F3843" t="s">
        <v>86413</v>
      </c>
      <c r="G3843" t="s">
        <v>86414</v>
      </c>
      <c r="H3843" t="s">
        <v>86415</v>
      </c>
      <c r="I3843" t="s">
        <v>86416</v>
      </c>
      <c r="J3843" t="s">
        <v>86417</v>
      </c>
      <c r="K3843" t="s">
        <v>86418</v>
      </c>
      <c r="L3843" t="s">
        <v>86419</v>
      </c>
      <c r="M3843" t="s">
        <v>86420</v>
      </c>
      <c r="N3843" t="s">
        <v>86421</v>
      </c>
      <c r="O3843">
        <f>-561.524671725321 -40.6230502077049 -652.862980793716</f>
        <v>-1255.0107027267418</v>
      </c>
      <c r="P3843">
        <f>-528.75859314206 -66.8396818338267 -355.812429158387</f>
        <v>-951.41070413427371</v>
      </c>
      <c r="Q3843" t="s">
        <v>86422</v>
      </c>
      <c r="R3843" t="s">
        <v>86423</v>
      </c>
      <c r="S3843" t="s">
        <v>86424</v>
      </c>
      <c r="T3843" t="s">
        <v>86425</v>
      </c>
      <c r="U3843" t="s">
        <v>86426</v>
      </c>
      <c r="V3843" t="s">
        <v>86427</v>
      </c>
      <c r="W3843" t="s">
        <v>86428</v>
      </c>
      <c r="X3843" t="s">
        <v>86429</v>
      </c>
      <c r="Y3843" t="s">
        <v>86430</v>
      </c>
    </row>
    <row r="3844" spans="1:25" x14ac:dyDescent="0.3">
      <c r="A3844">
        <v>192150</v>
      </c>
      <c r="B3844" t="s">
        <v>86431</v>
      </c>
      <c r="C3844" t="s">
        <v>86432</v>
      </c>
      <c r="D3844" t="s">
        <v>86433</v>
      </c>
      <c r="E3844" t="s">
        <v>86434</v>
      </c>
      <c r="F3844" t="s">
        <v>86435</v>
      </c>
      <c r="G3844" t="s">
        <v>86436</v>
      </c>
      <c r="H3844" t="s">
        <v>86437</v>
      </c>
      <c r="I3844" t="s">
        <v>86438</v>
      </c>
      <c r="J3844" t="s">
        <v>86439</v>
      </c>
      <c r="K3844" t="s">
        <v>86440</v>
      </c>
      <c r="L3844" t="s">
        <v>86441</v>
      </c>
      <c r="M3844" t="s">
        <v>86442</v>
      </c>
      <c r="N3844" t="s">
        <v>86443</v>
      </c>
      <c r="O3844">
        <f>-561.706119594956 -40.6096983331709 -652.779381468239</f>
        <v>-1255.0951993963658</v>
      </c>
      <c r="P3844">
        <f>-529.07217740924 -66.9306516118816 -355.723498655258</f>
        <v>-951.72632767637958</v>
      </c>
      <c r="Q3844" t="s">
        <v>86444</v>
      </c>
      <c r="R3844" t="s">
        <v>86445</v>
      </c>
      <c r="S3844" t="s">
        <v>86446</v>
      </c>
      <c r="T3844" t="s">
        <v>86447</v>
      </c>
      <c r="U3844" t="s">
        <v>86448</v>
      </c>
      <c r="V3844" t="s">
        <v>86449</v>
      </c>
      <c r="W3844" t="s">
        <v>86450</v>
      </c>
      <c r="X3844" t="s">
        <v>86451</v>
      </c>
      <c r="Y3844" t="s">
        <v>86452</v>
      </c>
    </row>
    <row r="3845" spans="1:25" x14ac:dyDescent="0.3">
      <c r="A3845">
        <v>192200</v>
      </c>
      <c r="B3845" t="s">
        <v>86453</v>
      </c>
      <c r="C3845" t="s">
        <v>86454</v>
      </c>
      <c r="D3845" t="s">
        <v>86455</v>
      </c>
      <c r="E3845" t="s">
        <v>86456</v>
      </c>
      <c r="F3845" t="s">
        <v>86457</v>
      </c>
      <c r="G3845" t="s">
        <v>86458</v>
      </c>
      <c r="H3845" t="s">
        <v>86459</v>
      </c>
      <c r="I3845" t="s">
        <v>86460</v>
      </c>
      <c r="J3845" t="s">
        <v>86461</v>
      </c>
      <c r="K3845" t="s">
        <v>86462</v>
      </c>
      <c r="L3845" t="s">
        <v>86463</v>
      </c>
      <c r="M3845" t="s">
        <v>86464</v>
      </c>
      <c r="N3845" t="s">
        <v>86465</v>
      </c>
      <c r="O3845">
        <f>-561.733720685606 -40.4641339425243 -652.844160775707</f>
        <v>-1255.0420154038375</v>
      </c>
      <c r="P3845">
        <f>-529.135078507155 -66.7528479653267 -355.781478104116</f>
        <v>-951.66940457659769</v>
      </c>
      <c r="Q3845" t="s">
        <v>86466</v>
      </c>
      <c r="R3845" t="s">
        <v>86467</v>
      </c>
      <c r="S3845" t="s">
        <v>86468</v>
      </c>
      <c r="T3845" t="s">
        <v>86469</v>
      </c>
      <c r="U3845" t="s">
        <v>86470</v>
      </c>
      <c r="V3845" t="s">
        <v>86471</v>
      </c>
      <c r="W3845" t="s">
        <v>86472</v>
      </c>
      <c r="X3845" t="s">
        <v>86473</v>
      </c>
      <c r="Y3845" t="s">
        <v>86474</v>
      </c>
    </row>
    <row r="3846" spans="1:25" x14ac:dyDescent="0.3">
      <c r="A3846">
        <v>192250</v>
      </c>
      <c r="B3846" t="s">
        <v>86475</v>
      </c>
      <c r="C3846" t="s">
        <v>86476</v>
      </c>
      <c r="D3846" t="s">
        <v>86477</v>
      </c>
      <c r="E3846" t="s">
        <v>86478</v>
      </c>
      <c r="F3846" t="s">
        <v>86479</v>
      </c>
      <c r="G3846" t="s">
        <v>86480</v>
      </c>
      <c r="H3846" t="s">
        <v>86481</v>
      </c>
      <c r="I3846" t="s">
        <v>86482</v>
      </c>
      <c r="J3846" t="s">
        <v>86483</v>
      </c>
      <c r="K3846" t="s">
        <v>86484</v>
      </c>
      <c r="L3846" t="s">
        <v>86485</v>
      </c>
      <c r="M3846" t="s">
        <v>86486</v>
      </c>
      <c r="N3846" t="s">
        <v>86487</v>
      </c>
      <c r="O3846">
        <f>-561.594944113774 -40.1818636203536 -652.913325959406</f>
        <v>-1254.6901336935337</v>
      </c>
      <c r="P3846">
        <f>-529.471366123377 -66.0630312996907 -355.76310854626</f>
        <v>-951.29750596932774</v>
      </c>
      <c r="Q3846" t="s">
        <v>86488</v>
      </c>
      <c r="R3846" t="s">
        <v>86489</v>
      </c>
      <c r="S3846" t="s">
        <v>86490</v>
      </c>
      <c r="T3846" t="s">
        <v>86491</v>
      </c>
      <c r="U3846" t="s">
        <v>86492</v>
      </c>
      <c r="V3846" t="s">
        <v>86493</v>
      </c>
      <c r="W3846" t="s">
        <v>86494</v>
      </c>
      <c r="X3846" t="s">
        <v>86495</v>
      </c>
      <c r="Y3846" t="s">
        <v>86496</v>
      </c>
    </row>
    <row r="3847" spans="1:25" x14ac:dyDescent="0.3">
      <c r="A3847">
        <v>192300</v>
      </c>
      <c r="B3847" t="s">
        <v>86497</v>
      </c>
      <c r="C3847" t="s">
        <v>86498</v>
      </c>
      <c r="D3847" t="s">
        <v>86499</v>
      </c>
      <c r="E3847" t="s">
        <v>86500</v>
      </c>
      <c r="F3847" t="s">
        <v>86501</v>
      </c>
      <c r="G3847" t="s">
        <v>86502</v>
      </c>
      <c r="H3847" t="s">
        <v>86503</v>
      </c>
      <c r="I3847" t="s">
        <v>86504</v>
      </c>
      <c r="J3847" t="s">
        <v>86505</v>
      </c>
      <c r="K3847" t="s">
        <v>86506</v>
      </c>
      <c r="L3847" t="s">
        <v>86507</v>
      </c>
      <c r="M3847" t="s">
        <v>86508</v>
      </c>
      <c r="N3847" t="s">
        <v>86509</v>
      </c>
      <c r="O3847">
        <f>-561.508373099583 -40.0286100098465 -652.946116810971</f>
        <v>-1254.4830999204005</v>
      </c>
      <c r="P3847">
        <f>-529.443209022003 -65.9006318602355 -355.788827750972</f>
        <v>-951.13266863321053</v>
      </c>
      <c r="Q3847" t="s">
        <v>86510</v>
      </c>
      <c r="R3847" t="s">
        <v>86511</v>
      </c>
      <c r="S3847" t="s">
        <v>86512</v>
      </c>
      <c r="T3847" t="s">
        <v>86513</v>
      </c>
      <c r="U3847" t="s">
        <v>86514</v>
      </c>
      <c r="V3847" t="s">
        <v>86515</v>
      </c>
      <c r="W3847" t="s">
        <v>86516</v>
      </c>
      <c r="X3847" t="s">
        <v>86517</v>
      </c>
      <c r="Y3847" t="s">
        <v>86518</v>
      </c>
    </row>
    <row r="3848" spans="1:25" x14ac:dyDescent="0.3">
      <c r="A3848">
        <v>192350</v>
      </c>
      <c r="B3848" t="s">
        <v>86519</v>
      </c>
      <c r="C3848" t="s">
        <v>86520</v>
      </c>
      <c r="D3848" t="s">
        <v>86521</v>
      </c>
      <c r="E3848" t="s">
        <v>86522</v>
      </c>
      <c r="F3848" t="s">
        <v>86523</v>
      </c>
      <c r="G3848" t="s">
        <v>86524</v>
      </c>
      <c r="H3848" t="s">
        <v>86525</v>
      </c>
      <c r="I3848" t="s">
        <v>86526</v>
      </c>
      <c r="J3848" t="s">
        <v>86527</v>
      </c>
      <c r="K3848" t="s">
        <v>86528</v>
      </c>
      <c r="L3848" t="s">
        <v>86529</v>
      </c>
      <c r="M3848" t="s">
        <v>86530</v>
      </c>
      <c r="N3848" t="s">
        <v>86531</v>
      </c>
      <c r="O3848">
        <f>-561.152850685355 -39.7664389845834 -653.047045557504</f>
        <v>-1253.9663352274424</v>
      </c>
      <c r="P3848">
        <f>-528.90789696883 -65.9416454722329 -355.935677133066</f>
        <v>-950.78521957412886</v>
      </c>
      <c r="Q3848" t="s">
        <v>86532</v>
      </c>
      <c r="R3848" t="s">
        <v>86533</v>
      </c>
      <c r="S3848" t="s">
        <v>86534</v>
      </c>
      <c r="T3848" t="s">
        <v>86535</v>
      </c>
      <c r="U3848" t="s">
        <v>86536</v>
      </c>
      <c r="V3848" t="s">
        <v>86537</v>
      </c>
      <c r="W3848" t="s">
        <v>86538</v>
      </c>
      <c r="X3848" t="s">
        <v>86539</v>
      </c>
      <c r="Y3848" t="s">
        <v>86540</v>
      </c>
    </row>
    <row r="3849" spans="1:25" x14ac:dyDescent="0.3">
      <c r="A3849">
        <v>192400</v>
      </c>
      <c r="B3849" t="s">
        <v>86541</v>
      </c>
      <c r="C3849" t="s">
        <v>86542</v>
      </c>
      <c r="D3849" t="s">
        <v>86543</v>
      </c>
      <c r="E3849" t="s">
        <v>86544</v>
      </c>
      <c r="F3849" t="s">
        <v>86545</v>
      </c>
      <c r="G3849" t="s">
        <v>86546</v>
      </c>
      <c r="H3849" t="s">
        <v>86547</v>
      </c>
      <c r="I3849" t="s">
        <v>86548</v>
      </c>
      <c r="J3849" t="s">
        <v>86549</v>
      </c>
      <c r="K3849" t="s">
        <v>86550</v>
      </c>
      <c r="L3849" t="s">
        <v>86551</v>
      </c>
      <c r="M3849" t="s">
        <v>86552</v>
      </c>
      <c r="N3849" t="s">
        <v>86553</v>
      </c>
      <c r="O3849">
        <f>-560.843902022718 -39.6415433468962 -653.123446721074</f>
        <v>-1253.6088920906882</v>
      </c>
      <c r="P3849">
        <f>-528.552295415678 -65.882990129169 -356.0229655156</f>
        <v>-950.45825106044708</v>
      </c>
      <c r="Q3849" t="s">
        <v>86554</v>
      </c>
      <c r="R3849" t="s">
        <v>86555</v>
      </c>
      <c r="S3849" t="s">
        <v>86556</v>
      </c>
      <c r="T3849" t="s">
        <v>86557</v>
      </c>
      <c r="U3849" t="s">
        <v>86558</v>
      </c>
      <c r="V3849" t="s">
        <v>86559</v>
      </c>
      <c r="W3849" t="s">
        <v>86560</v>
      </c>
      <c r="X3849" t="s">
        <v>86561</v>
      </c>
      <c r="Y3849" t="s">
        <v>86562</v>
      </c>
    </row>
    <row r="3850" spans="1:25" x14ac:dyDescent="0.3">
      <c r="A3850">
        <v>192450</v>
      </c>
      <c r="B3850" t="s">
        <v>86563</v>
      </c>
      <c r="C3850" t="s">
        <v>86564</v>
      </c>
      <c r="D3850" t="s">
        <v>86565</v>
      </c>
      <c r="E3850" t="s">
        <v>86566</v>
      </c>
      <c r="F3850" t="s">
        <v>86567</v>
      </c>
      <c r="G3850" t="s">
        <v>86568</v>
      </c>
      <c r="H3850" t="s">
        <v>86569</v>
      </c>
      <c r="I3850" t="s">
        <v>86570</v>
      </c>
      <c r="J3850" t="s">
        <v>86571</v>
      </c>
      <c r="K3850" t="s">
        <v>86572</v>
      </c>
      <c r="L3850" t="s">
        <v>86573</v>
      </c>
      <c r="M3850" t="s">
        <v>86574</v>
      </c>
      <c r="N3850" t="s">
        <v>86575</v>
      </c>
      <c r="O3850">
        <f>-560.250396559442 -39.4083739774778 -653.226729400906</f>
        <v>-1252.8854999378259</v>
      </c>
      <c r="P3850">
        <f>-527.291087333759 -65.3586115083081 -356.174160346152</f>
        <v>-948.8238591882191</v>
      </c>
      <c r="Q3850" t="s">
        <v>86576</v>
      </c>
      <c r="R3850" t="s">
        <v>86577</v>
      </c>
      <c r="S3850" t="s">
        <v>86578</v>
      </c>
      <c r="T3850" t="s">
        <v>86579</v>
      </c>
      <c r="U3850" t="s">
        <v>86580</v>
      </c>
      <c r="V3850" t="s">
        <v>86581</v>
      </c>
      <c r="W3850" t="s">
        <v>86582</v>
      </c>
      <c r="X3850" t="s">
        <v>86583</v>
      </c>
      <c r="Y3850" t="s">
        <v>86584</v>
      </c>
    </row>
    <row r="3851" spans="1:25" x14ac:dyDescent="0.3">
      <c r="A3851">
        <v>192500</v>
      </c>
      <c r="B3851" t="s">
        <v>86585</v>
      </c>
      <c r="C3851" t="s">
        <v>86586</v>
      </c>
      <c r="D3851" t="s">
        <v>86587</v>
      </c>
      <c r="E3851" t="s">
        <v>86588</v>
      </c>
      <c r="F3851" t="s">
        <v>86589</v>
      </c>
      <c r="G3851" t="s">
        <v>86590</v>
      </c>
      <c r="H3851" t="s">
        <v>86591</v>
      </c>
      <c r="I3851" t="s">
        <v>86592</v>
      </c>
      <c r="J3851" t="s">
        <v>86593</v>
      </c>
      <c r="K3851" t="s">
        <v>86594</v>
      </c>
      <c r="L3851" t="s">
        <v>86595</v>
      </c>
      <c r="M3851" t="s">
        <v>86596</v>
      </c>
      <c r="N3851" t="s">
        <v>86597</v>
      </c>
      <c r="O3851">
        <f>-559.792498837464 -39.3671594278037 -653.264262055029</f>
        <v>-1252.4239203202967</v>
      </c>
      <c r="P3851">
        <f>-526.608164462001 -65.0448777179622 -356.213013167762</f>
        <v>-947.86605534772525</v>
      </c>
      <c r="Q3851" t="s">
        <v>86598</v>
      </c>
      <c r="R3851" t="s">
        <v>86599</v>
      </c>
      <c r="S3851" t="s">
        <v>86600</v>
      </c>
      <c r="T3851" t="s">
        <v>86601</v>
      </c>
      <c r="U3851" t="s">
        <v>86602</v>
      </c>
      <c r="V3851" t="s">
        <v>86603</v>
      </c>
      <c r="W3851" t="s">
        <v>86604</v>
      </c>
      <c r="X3851" t="s">
        <v>86605</v>
      </c>
      <c r="Y3851" t="s">
        <v>86606</v>
      </c>
    </row>
    <row r="3852" spans="1:25" x14ac:dyDescent="0.3">
      <c r="A3852">
        <v>192550</v>
      </c>
      <c r="B3852" t="s">
        <v>86607</v>
      </c>
      <c r="C3852" t="s">
        <v>86608</v>
      </c>
      <c r="D3852" t="s">
        <v>86609</v>
      </c>
      <c r="E3852" t="s">
        <v>86610</v>
      </c>
      <c r="F3852" t="s">
        <v>86611</v>
      </c>
      <c r="G3852" t="s">
        <v>86612</v>
      </c>
      <c r="H3852" t="s">
        <v>86613</v>
      </c>
      <c r="I3852" t="s">
        <v>86614</v>
      </c>
      <c r="J3852" t="s">
        <v>86615</v>
      </c>
      <c r="K3852" t="s">
        <v>86616</v>
      </c>
      <c r="L3852" t="s">
        <v>86617</v>
      </c>
      <c r="M3852" t="s">
        <v>86618</v>
      </c>
      <c r="N3852" t="s">
        <v>86619</v>
      </c>
      <c r="O3852">
        <f>-558.644611432902 -39.1930864850272 -653.39683638747</f>
        <v>-1251.2345343053992</v>
      </c>
      <c r="P3852">
        <f>-525.296793379328 -65.0494282423217 -356.379317439113</f>
        <v>-946.72553906076269</v>
      </c>
      <c r="Q3852" t="s">
        <v>86620</v>
      </c>
      <c r="R3852" t="s">
        <v>86621</v>
      </c>
      <c r="S3852" t="s">
        <v>86622</v>
      </c>
      <c r="T3852" t="s">
        <v>86623</v>
      </c>
      <c r="U3852" t="s">
        <v>86624</v>
      </c>
      <c r="V3852" t="s">
        <v>86625</v>
      </c>
      <c r="W3852" t="s">
        <v>86626</v>
      </c>
      <c r="X3852" t="s">
        <v>86627</v>
      </c>
      <c r="Y3852" t="s">
        <v>86628</v>
      </c>
    </row>
    <row r="3853" spans="1:25" x14ac:dyDescent="0.3">
      <c r="A3853">
        <v>192600</v>
      </c>
      <c r="B3853" t="s">
        <v>86629</v>
      </c>
      <c r="C3853" t="s">
        <v>86630</v>
      </c>
      <c r="D3853" t="s">
        <v>86631</v>
      </c>
      <c r="E3853" t="s">
        <v>86632</v>
      </c>
      <c r="F3853" t="s">
        <v>86633</v>
      </c>
      <c r="G3853" t="s">
        <v>86634</v>
      </c>
      <c r="H3853" t="s">
        <v>86635</v>
      </c>
      <c r="I3853" t="s">
        <v>86636</v>
      </c>
      <c r="J3853" t="s">
        <v>86637</v>
      </c>
      <c r="K3853" t="s">
        <v>86638</v>
      </c>
      <c r="L3853" t="s">
        <v>86639</v>
      </c>
      <c r="M3853" t="s">
        <v>86640</v>
      </c>
      <c r="N3853" t="s">
        <v>86641</v>
      </c>
      <c r="O3853">
        <f>-557.968350800603 -39.1151664862132 -653.548337584087</f>
        <v>-1250.6318548709032</v>
      </c>
      <c r="P3853">
        <f>-524.852152355953 -65.1017320176827 -356.516247331469</f>
        <v>-946.47013170510468</v>
      </c>
      <c r="Q3853" t="s">
        <v>86642</v>
      </c>
      <c r="R3853" t="s">
        <v>86643</v>
      </c>
      <c r="S3853" t="s">
        <v>86644</v>
      </c>
      <c r="T3853" t="s">
        <v>86645</v>
      </c>
      <c r="U3853" t="s">
        <v>86646</v>
      </c>
      <c r="V3853" t="s">
        <v>86647</v>
      </c>
      <c r="W3853" t="s">
        <v>86648</v>
      </c>
      <c r="X3853" t="s">
        <v>86649</v>
      </c>
      <c r="Y3853" t="s">
        <v>86650</v>
      </c>
    </row>
    <row r="3854" spans="1:25" x14ac:dyDescent="0.3">
      <c r="A3854">
        <v>192650</v>
      </c>
      <c r="B3854" t="s">
        <v>86651</v>
      </c>
      <c r="C3854" t="s">
        <v>86652</v>
      </c>
      <c r="D3854" t="s">
        <v>86653</v>
      </c>
      <c r="E3854" t="s">
        <v>86654</v>
      </c>
      <c r="F3854" t="s">
        <v>86655</v>
      </c>
      <c r="G3854" t="s">
        <v>86656</v>
      </c>
      <c r="H3854" t="s">
        <v>86657</v>
      </c>
      <c r="I3854" t="s">
        <v>86658</v>
      </c>
      <c r="J3854" t="s">
        <v>86659</v>
      </c>
      <c r="K3854" t="s">
        <v>86660</v>
      </c>
      <c r="L3854" t="s">
        <v>86661</v>
      </c>
      <c r="M3854" t="s">
        <v>86662</v>
      </c>
      <c r="N3854" t="s">
        <v>86663</v>
      </c>
      <c r="O3854">
        <f>-556.787318561563 -39.07064431514 -653.735599516645</f>
        <v>-1249.5935623933481</v>
      </c>
      <c r="P3854">
        <f>-523.537156048285 -65.7507763826532 -356.779962331939</f>
        <v>-946.06789476287713</v>
      </c>
      <c r="Q3854" t="s">
        <v>86664</v>
      </c>
      <c r="R3854" t="s">
        <v>86665</v>
      </c>
      <c r="S3854" t="s">
        <v>86666</v>
      </c>
      <c r="T3854" t="s">
        <v>86667</v>
      </c>
      <c r="U3854" t="s">
        <v>86668</v>
      </c>
      <c r="V3854" t="s">
        <v>86669</v>
      </c>
      <c r="W3854" t="s">
        <v>86670</v>
      </c>
      <c r="X3854" t="s">
        <v>86671</v>
      </c>
      <c r="Y3854" t="s">
        <v>86672</v>
      </c>
    </row>
    <row r="3855" spans="1:25" x14ac:dyDescent="0.3">
      <c r="A3855">
        <v>192700</v>
      </c>
      <c r="B3855" t="s">
        <v>86673</v>
      </c>
      <c r="C3855" t="s">
        <v>86674</v>
      </c>
      <c r="D3855" t="s">
        <v>86675</v>
      </c>
      <c r="E3855" t="s">
        <v>86676</v>
      </c>
      <c r="F3855" t="s">
        <v>86677</v>
      </c>
      <c r="G3855" t="s">
        <v>86678</v>
      </c>
      <c r="H3855" t="s">
        <v>86679</v>
      </c>
      <c r="I3855" t="s">
        <v>86680</v>
      </c>
      <c r="J3855" t="s">
        <v>86681</v>
      </c>
      <c r="K3855" t="s">
        <v>86682</v>
      </c>
      <c r="L3855" t="s">
        <v>86683</v>
      </c>
      <c r="M3855" t="s">
        <v>86684</v>
      </c>
      <c r="N3855" t="s">
        <v>86685</v>
      </c>
      <c r="O3855">
        <f>-556.212692285371 -39.0268590241221 -653.831277785484</f>
        <v>-1249.0708290949769</v>
      </c>
      <c r="P3855">
        <f>-522.786722218819 -66.000179459186 -356.921910485723</f>
        <v>-945.708812163728</v>
      </c>
      <c r="Q3855" t="s">
        <v>86686</v>
      </c>
      <c r="R3855" t="s">
        <v>86687</v>
      </c>
      <c r="S3855" t="s">
        <v>86688</v>
      </c>
      <c r="T3855" t="s">
        <v>86689</v>
      </c>
      <c r="U3855" t="s">
        <v>86690</v>
      </c>
      <c r="V3855" t="s">
        <v>86691</v>
      </c>
      <c r="W3855" t="s">
        <v>86692</v>
      </c>
      <c r="X3855" t="s">
        <v>86693</v>
      </c>
      <c r="Y3855" t="s">
        <v>86694</v>
      </c>
    </row>
    <row r="3856" spans="1:25" x14ac:dyDescent="0.3">
      <c r="A3856">
        <v>192750</v>
      </c>
      <c r="B3856" t="s">
        <v>86695</v>
      </c>
      <c r="C3856" t="s">
        <v>86696</v>
      </c>
      <c r="D3856" t="s">
        <v>86697</v>
      </c>
      <c r="E3856" t="s">
        <v>86698</v>
      </c>
      <c r="F3856" t="s">
        <v>86699</v>
      </c>
      <c r="G3856" t="s">
        <v>86700</v>
      </c>
      <c r="H3856" t="s">
        <v>86701</v>
      </c>
      <c r="I3856" t="s">
        <v>86702</v>
      </c>
      <c r="J3856" t="s">
        <v>86703</v>
      </c>
      <c r="K3856" t="s">
        <v>86704</v>
      </c>
      <c r="L3856" t="s">
        <v>86705</v>
      </c>
      <c r="M3856" t="s">
        <v>86706</v>
      </c>
      <c r="N3856" t="s">
        <v>86707</v>
      </c>
      <c r="O3856">
        <f>-555.033534757098 -39.1432632133688 -653.972148781179</f>
        <v>-1248.1489467516458</v>
      </c>
      <c r="P3856">
        <f>-521.759899978878 -65.9623504089041 -357.031778023398</f>
        <v>-944.75402841118012</v>
      </c>
      <c r="Q3856" t="s">
        <v>86708</v>
      </c>
      <c r="R3856" t="s">
        <v>86709</v>
      </c>
      <c r="S3856" t="s">
        <v>86710</v>
      </c>
      <c r="T3856" t="s">
        <v>86711</v>
      </c>
      <c r="U3856" t="s">
        <v>86712</v>
      </c>
      <c r="V3856" t="s">
        <v>86713</v>
      </c>
      <c r="W3856" t="s">
        <v>86714</v>
      </c>
      <c r="X3856" t="s">
        <v>86715</v>
      </c>
      <c r="Y3856" t="s">
        <v>86716</v>
      </c>
    </row>
    <row r="3857" spans="1:25" x14ac:dyDescent="0.3">
      <c r="A3857">
        <v>192800</v>
      </c>
      <c r="B3857" t="s">
        <v>86717</v>
      </c>
      <c r="C3857" t="s">
        <v>86718</v>
      </c>
      <c r="D3857" t="s">
        <v>86719</v>
      </c>
      <c r="E3857" t="s">
        <v>86720</v>
      </c>
      <c r="F3857" t="s">
        <v>86721</v>
      </c>
      <c r="G3857" t="s">
        <v>86722</v>
      </c>
      <c r="H3857" t="s">
        <v>86723</v>
      </c>
      <c r="I3857" t="s">
        <v>86724</v>
      </c>
      <c r="J3857" t="s">
        <v>86725</v>
      </c>
      <c r="K3857" t="s">
        <v>86726</v>
      </c>
      <c r="L3857" t="s">
        <v>86727</v>
      </c>
      <c r="M3857" t="s">
        <v>86728</v>
      </c>
      <c r="N3857" t="s">
        <v>86729</v>
      </c>
      <c r="O3857">
        <f>-554.609854994224 -39.2158484515514 -654.039674033176</f>
        <v>-1247.8653774789514</v>
      </c>
      <c r="P3857">
        <f>-521.284266176132 -66.1164973799305 -357.112445322709</f>
        <v>-944.51320887877137</v>
      </c>
      <c r="Q3857" t="s">
        <v>86730</v>
      </c>
      <c r="R3857" t="s">
        <v>86731</v>
      </c>
      <c r="S3857" t="s">
        <v>86732</v>
      </c>
      <c r="T3857" t="s">
        <v>86733</v>
      </c>
      <c r="U3857" t="s">
        <v>86734</v>
      </c>
      <c r="V3857" t="s">
        <v>86735</v>
      </c>
      <c r="W3857" t="s">
        <v>86736</v>
      </c>
      <c r="X3857" t="s">
        <v>86737</v>
      </c>
      <c r="Y3857" t="s">
        <v>86738</v>
      </c>
    </row>
    <row r="3858" spans="1:25" x14ac:dyDescent="0.3">
      <c r="A3858">
        <v>192850</v>
      </c>
      <c r="B3858" t="s">
        <v>86739</v>
      </c>
      <c r="C3858" t="s">
        <v>86740</v>
      </c>
      <c r="D3858" t="s">
        <v>86741</v>
      </c>
      <c r="E3858" t="s">
        <v>86742</v>
      </c>
      <c r="F3858" t="s">
        <v>86743</v>
      </c>
      <c r="G3858" t="s">
        <v>86744</v>
      </c>
      <c r="H3858" t="s">
        <v>86745</v>
      </c>
      <c r="I3858" t="s">
        <v>86746</v>
      </c>
      <c r="J3858" t="s">
        <v>86747</v>
      </c>
      <c r="K3858" t="s">
        <v>86748</v>
      </c>
      <c r="L3858" t="s">
        <v>86749</v>
      </c>
      <c r="M3858" t="s">
        <v>86750</v>
      </c>
      <c r="N3858" t="s">
        <v>86751</v>
      </c>
      <c r="O3858">
        <f>-553.957046037707 -39.4540033714122 -654.16138016202</f>
        <v>-1247.5724295711393</v>
      </c>
      <c r="P3858">
        <f>-520.664598574641 -66.6003153116058 -357.25289863979</f>
        <v>-944.51781252603678</v>
      </c>
      <c r="Q3858" t="s">
        <v>86752</v>
      </c>
      <c r="R3858" t="s">
        <v>86753</v>
      </c>
      <c r="S3858" t="s">
        <v>86754</v>
      </c>
      <c r="T3858" t="s">
        <v>86755</v>
      </c>
      <c r="U3858" t="s">
        <v>86756</v>
      </c>
      <c r="V3858" t="s">
        <v>86757</v>
      </c>
      <c r="W3858" t="s">
        <v>86758</v>
      </c>
      <c r="X3858" t="s">
        <v>86759</v>
      </c>
      <c r="Y3858" t="s">
        <v>86760</v>
      </c>
    </row>
    <row r="3859" spans="1:25" x14ac:dyDescent="0.3">
      <c r="A3859">
        <v>192900</v>
      </c>
      <c r="B3859" t="s">
        <v>86761</v>
      </c>
      <c r="C3859" t="s">
        <v>86762</v>
      </c>
      <c r="D3859" t="s">
        <v>86763</v>
      </c>
      <c r="E3859" t="s">
        <v>86764</v>
      </c>
      <c r="F3859" t="s">
        <v>86765</v>
      </c>
      <c r="G3859" t="s">
        <v>86766</v>
      </c>
      <c r="H3859" t="s">
        <v>86767</v>
      </c>
      <c r="I3859" t="s">
        <v>86768</v>
      </c>
      <c r="J3859" t="s">
        <v>86769</v>
      </c>
      <c r="K3859" t="s">
        <v>86770</v>
      </c>
      <c r="L3859" t="s">
        <v>86771</v>
      </c>
      <c r="M3859" t="s">
        <v>86772</v>
      </c>
      <c r="N3859" t="s">
        <v>86773</v>
      </c>
      <c r="O3859">
        <f>-553.760369013686 -39.5627384219956 -654.237318422399</f>
        <v>-1247.5604258580806</v>
      </c>
      <c r="P3859">
        <f>-520.56436459398 -66.8266118682384 -357.328828244451</f>
        <v>-944.71980470666949</v>
      </c>
      <c r="Q3859" t="s">
        <v>86774</v>
      </c>
      <c r="R3859" t="s">
        <v>86775</v>
      </c>
      <c r="S3859" t="s">
        <v>86776</v>
      </c>
      <c r="T3859" t="s">
        <v>86777</v>
      </c>
      <c r="U3859" t="s">
        <v>86778</v>
      </c>
      <c r="V3859" t="s">
        <v>86779</v>
      </c>
      <c r="W3859" t="s">
        <v>86780</v>
      </c>
      <c r="X3859" t="s">
        <v>86781</v>
      </c>
      <c r="Y3859" t="s">
        <v>86782</v>
      </c>
    </row>
    <row r="3860" spans="1:25" x14ac:dyDescent="0.3">
      <c r="A3860">
        <v>192950</v>
      </c>
      <c r="B3860" t="s">
        <v>86783</v>
      </c>
      <c r="C3860" t="s">
        <v>86784</v>
      </c>
      <c r="D3860" t="s">
        <v>86785</v>
      </c>
      <c r="E3860" t="s">
        <v>86786</v>
      </c>
      <c r="F3860" t="s">
        <v>86787</v>
      </c>
      <c r="G3860" t="s">
        <v>86788</v>
      </c>
      <c r="H3860" t="s">
        <v>86789</v>
      </c>
      <c r="I3860" t="s">
        <v>86790</v>
      </c>
      <c r="J3860" t="s">
        <v>86791</v>
      </c>
      <c r="K3860" t="s">
        <v>86792</v>
      </c>
      <c r="L3860" t="s">
        <v>86793</v>
      </c>
      <c r="M3860" t="s">
        <v>86794</v>
      </c>
      <c r="N3860" t="s">
        <v>86795</v>
      </c>
      <c r="O3860">
        <f>-553.556676918034 -39.8909385112775 -654.355917013891</f>
        <v>-1247.8035324432026</v>
      </c>
      <c r="P3860">
        <f>-520.52839970441 -67.4035064995987 -357.451622761917</f>
        <v>-945.38352896592573</v>
      </c>
      <c r="Q3860" t="s">
        <v>86796</v>
      </c>
      <c r="R3860" t="s">
        <v>86797</v>
      </c>
      <c r="S3860" t="s">
        <v>86798</v>
      </c>
      <c r="T3860" t="s">
        <v>86799</v>
      </c>
      <c r="U3860" t="s">
        <v>86800</v>
      </c>
      <c r="V3860" t="s">
        <v>86801</v>
      </c>
      <c r="W3860" t="s">
        <v>86802</v>
      </c>
      <c r="X3860" t="s">
        <v>86803</v>
      </c>
      <c r="Y3860" t="s">
        <v>86804</v>
      </c>
    </row>
    <row r="3861" spans="1:25" x14ac:dyDescent="0.3">
      <c r="A3861">
        <v>193000</v>
      </c>
      <c r="B3861" t="s">
        <v>86805</v>
      </c>
      <c r="C3861" t="s">
        <v>86806</v>
      </c>
      <c r="D3861" t="s">
        <v>86807</v>
      </c>
      <c r="E3861" t="s">
        <v>86808</v>
      </c>
      <c r="F3861" t="s">
        <v>86809</v>
      </c>
      <c r="G3861" t="s">
        <v>86810</v>
      </c>
      <c r="H3861" t="s">
        <v>86811</v>
      </c>
      <c r="I3861" t="s">
        <v>86812</v>
      </c>
      <c r="J3861" t="s">
        <v>86813</v>
      </c>
      <c r="K3861" t="s">
        <v>86814</v>
      </c>
      <c r="L3861" t="s">
        <v>86815</v>
      </c>
      <c r="M3861" t="s">
        <v>86816</v>
      </c>
      <c r="N3861" t="s">
        <v>86817</v>
      </c>
      <c r="O3861">
        <f>-553.487039412227 -40.0826276872435 -654.418426779274</f>
        <v>-1247.9880938787446</v>
      </c>
      <c r="P3861">
        <f>-520.521768305139 -67.5818436722043 -357.505903469389</f>
        <v>-945.6095154467323</v>
      </c>
      <c r="Q3861" t="s">
        <v>86818</v>
      </c>
      <c r="R3861" t="s">
        <v>86819</v>
      </c>
      <c r="S3861" t="s">
        <v>86820</v>
      </c>
      <c r="T3861" t="s">
        <v>86821</v>
      </c>
      <c r="U3861" t="s">
        <v>86822</v>
      </c>
      <c r="V3861" t="s">
        <v>86823</v>
      </c>
      <c r="W3861" t="s">
        <v>86824</v>
      </c>
      <c r="X3861" t="s">
        <v>86825</v>
      </c>
      <c r="Y3861" t="s">
        <v>86826</v>
      </c>
    </row>
    <row r="3862" spans="1:25" x14ac:dyDescent="0.3">
      <c r="A3862">
        <v>193050</v>
      </c>
      <c r="B3862" t="s">
        <v>86827</v>
      </c>
      <c r="C3862" t="s">
        <v>86828</v>
      </c>
      <c r="D3862" t="s">
        <v>86829</v>
      </c>
      <c r="E3862" t="s">
        <v>86830</v>
      </c>
      <c r="F3862" t="s">
        <v>86831</v>
      </c>
      <c r="G3862" t="s">
        <v>86832</v>
      </c>
      <c r="H3862" t="s">
        <v>86833</v>
      </c>
      <c r="I3862" t="s">
        <v>86834</v>
      </c>
      <c r="J3862" t="s">
        <v>86835</v>
      </c>
      <c r="K3862" t="s">
        <v>86836</v>
      </c>
      <c r="L3862" t="s">
        <v>86837</v>
      </c>
      <c r="M3862" t="s">
        <v>86838</v>
      </c>
      <c r="N3862" t="s">
        <v>86839</v>
      </c>
      <c r="O3862">
        <f>-553.555074788057 -40.4770669862348 -654.430856552468</f>
        <v>-1248.4629983267598</v>
      </c>
      <c r="P3862">
        <f>-520.707276231036 -67.8371698701953 -357.492210837333</f>
        <v>-946.03665693856431</v>
      </c>
      <c r="Q3862" t="s">
        <v>86840</v>
      </c>
      <c r="R3862" t="s">
        <v>86841</v>
      </c>
      <c r="S3862" t="s">
        <v>86842</v>
      </c>
      <c r="T3862" t="s">
        <v>86843</v>
      </c>
      <c r="U3862" t="s">
        <v>86844</v>
      </c>
      <c r="V3862" t="s">
        <v>86845</v>
      </c>
      <c r="W3862" t="s">
        <v>86846</v>
      </c>
      <c r="X3862" t="s">
        <v>86847</v>
      </c>
      <c r="Y3862" t="s">
        <v>86848</v>
      </c>
    </row>
    <row r="3863" spans="1:25" x14ac:dyDescent="0.3">
      <c r="A3863">
        <v>193100</v>
      </c>
      <c r="B3863" t="s">
        <v>86849</v>
      </c>
      <c r="C3863" t="s">
        <v>86850</v>
      </c>
      <c r="D3863" t="s">
        <v>86851</v>
      </c>
      <c r="E3863" t="s">
        <v>86852</v>
      </c>
      <c r="F3863" t="s">
        <v>86853</v>
      </c>
      <c r="G3863" t="s">
        <v>86854</v>
      </c>
      <c r="H3863" t="s">
        <v>86855</v>
      </c>
      <c r="I3863" t="s">
        <v>86856</v>
      </c>
      <c r="J3863" t="s">
        <v>86857</v>
      </c>
      <c r="K3863" t="s">
        <v>86858</v>
      </c>
      <c r="L3863" t="s">
        <v>86859</v>
      </c>
      <c r="M3863" t="s">
        <v>86860</v>
      </c>
      <c r="N3863" t="s">
        <v>86861</v>
      </c>
      <c r="O3863">
        <f>-553.57182321059 -40.8008722419315 -654.403794983883</f>
        <v>-1248.7764904364044</v>
      </c>
      <c r="P3863">
        <f>-520.860663485698 -68.2267273385867 -357.456325989473</f>
        <v>-946.54371681375756</v>
      </c>
      <c r="Q3863" t="s">
        <v>86862</v>
      </c>
      <c r="R3863" t="s">
        <v>86863</v>
      </c>
      <c r="S3863" t="s">
        <v>86864</v>
      </c>
      <c r="T3863" t="s">
        <v>86865</v>
      </c>
      <c r="U3863" t="s">
        <v>86866</v>
      </c>
      <c r="V3863" t="s">
        <v>86867</v>
      </c>
      <c r="W3863" t="s">
        <v>86868</v>
      </c>
      <c r="X3863" t="s">
        <v>86869</v>
      </c>
      <c r="Y3863" t="s">
        <v>86870</v>
      </c>
    </row>
    <row r="3864" spans="1:25" x14ac:dyDescent="0.3">
      <c r="A3864">
        <v>193150</v>
      </c>
      <c r="B3864" t="s">
        <v>86871</v>
      </c>
      <c r="C3864" t="s">
        <v>86872</v>
      </c>
      <c r="D3864" t="s">
        <v>86873</v>
      </c>
      <c r="E3864" t="s">
        <v>86874</v>
      </c>
      <c r="F3864" t="s">
        <v>86875</v>
      </c>
      <c r="G3864" t="s">
        <v>86876</v>
      </c>
      <c r="H3864" t="s">
        <v>86877</v>
      </c>
      <c r="I3864" t="s">
        <v>86878</v>
      </c>
      <c r="J3864" t="s">
        <v>86879</v>
      </c>
      <c r="K3864" t="s">
        <v>86880</v>
      </c>
      <c r="L3864" t="s">
        <v>86881</v>
      </c>
      <c r="M3864" t="s">
        <v>86882</v>
      </c>
      <c r="N3864" t="s">
        <v>86883</v>
      </c>
      <c r="O3864">
        <f>-553.781731301764 -41.2407530054315 -654.379246213112</f>
        <v>-1249.4017305203074</v>
      </c>
      <c r="P3864">
        <f>-521.367471266847 -68.5318808103132 -357.386815638982</f>
        <v>-947.28616771614224</v>
      </c>
      <c r="Q3864" t="s">
        <v>86884</v>
      </c>
      <c r="R3864" t="s">
        <v>86885</v>
      </c>
      <c r="S3864" t="s">
        <v>86886</v>
      </c>
      <c r="T3864" t="s">
        <v>86887</v>
      </c>
      <c r="U3864" t="s">
        <v>86888</v>
      </c>
      <c r="V3864" t="s">
        <v>86889</v>
      </c>
      <c r="W3864" t="s">
        <v>86890</v>
      </c>
      <c r="X3864" t="s">
        <v>86891</v>
      </c>
      <c r="Y3864" t="s">
        <v>86892</v>
      </c>
    </row>
    <row r="3865" spans="1:25" x14ac:dyDescent="0.3">
      <c r="A3865">
        <v>193200</v>
      </c>
      <c r="B3865" t="s">
        <v>86893</v>
      </c>
      <c r="C3865" t="s">
        <v>86894</v>
      </c>
      <c r="D3865" t="s">
        <v>86895</v>
      </c>
      <c r="E3865" t="s">
        <v>86896</v>
      </c>
      <c r="F3865" t="s">
        <v>86897</v>
      </c>
      <c r="G3865" t="s">
        <v>86898</v>
      </c>
      <c r="H3865" t="s">
        <v>86899</v>
      </c>
      <c r="I3865" t="s">
        <v>86900</v>
      </c>
      <c r="J3865" t="s">
        <v>86901</v>
      </c>
      <c r="K3865" t="s">
        <v>86902</v>
      </c>
      <c r="L3865" t="s">
        <v>86903</v>
      </c>
      <c r="M3865" t="s">
        <v>86904</v>
      </c>
      <c r="N3865" t="s">
        <v>86905</v>
      </c>
      <c r="O3865">
        <f>-553.992780092762 -41.5474299647894 -654.299018063732</f>
        <v>-1249.8392281212834</v>
      </c>
      <c r="P3865">
        <f>-521.769095499663 -68.7948185682301 -357.28181363983</f>
        <v>-947.84572770772297</v>
      </c>
      <c r="Q3865" t="s">
        <v>86906</v>
      </c>
      <c r="R3865" t="s">
        <v>86907</v>
      </c>
      <c r="S3865" t="s">
        <v>86908</v>
      </c>
      <c r="T3865" t="s">
        <v>86909</v>
      </c>
      <c r="U3865" t="s">
        <v>86910</v>
      </c>
      <c r="V3865" t="s">
        <v>86911</v>
      </c>
      <c r="W3865" t="s">
        <v>86912</v>
      </c>
      <c r="X3865" t="s">
        <v>86913</v>
      </c>
      <c r="Y3865" t="s">
        <v>86914</v>
      </c>
    </row>
    <row r="3866" spans="1:25" x14ac:dyDescent="0.3">
      <c r="A3866">
        <v>193250</v>
      </c>
      <c r="B3866" t="s">
        <v>86915</v>
      </c>
      <c r="C3866" t="s">
        <v>86916</v>
      </c>
      <c r="D3866" t="s">
        <v>86917</v>
      </c>
      <c r="E3866" t="s">
        <v>86918</v>
      </c>
      <c r="F3866" t="s">
        <v>86919</v>
      </c>
      <c r="G3866" t="s">
        <v>86920</v>
      </c>
      <c r="H3866" t="s">
        <v>86921</v>
      </c>
      <c r="I3866" t="s">
        <v>86922</v>
      </c>
      <c r="J3866" t="s">
        <v>86923</v>
      </c>
      <c r="K3866" t="s">
        <v>86924</v>
      </c>
      <c r="L3866" t="s">
        <v>86925</v>
      </c>
      <c r="M3866" t="s">
        <v>86926</v>
      </c>
      <c r="N3866" t="s">
        <v>86927</v>
      </c>
      <c r="O3866">
        <f>-554.316228211267 -42.2449562542856 -654.035244735149</f>
        <v>-1250.5964292007016</v>
      </c>
      <c r="P3866">
        <f>-522.430843842999 -69.0498631945823 -356.941268898474</f>
        <v>-948.42197593605533</v>
      </c>
      <c r="Q3866" t="s">
        <v>86928</v>
      </c>
      <c r="R3866" t="s">
        <v>86929</v>
      </c>
      <c r="S3866" t="s">
        <v>86930</v>
      </c>
      <c r="T3866" t="s">
        <v>86931</v>
      </c>
      <c r="U3866" t="s">
        <v>86932</v>
      </c>
      <c r="V3866" t="s">
        <v>86933</v>
      </c>
      <c r="W3866" t="s">
        <v>86934</v>
      </c>
      <c r="X3866" t="s">
        <v>86935</v>
      </c>
      <c r="Y3866" t="s">
        <v>86936</v>
      </c>
    </row>
    <row r="3867" spans="1:25" x14ac:dyDescent="0.3">
      <c r="A3867">
        <v>193300</v>
      </c>
      <c r="B3867" t="s">
        <v>86937</v>
      </c>
      <c r="C3867" t="s">
        <v>86938</v>
      </c>
      <c r="D3867" t="s">
        <v>86939</v>
      </c>
      <c r="E3867" t="s">
        <v>86940</v>
      </c>
      <c r="F3867" t="s">
        <v>86941</v>
      </c>
      <c r="G3867" t="s">
        <v>86942</v>
      </c>
      <c r="H3867" t="s">
        <v>86943</v>
      </c>
      <c r="I3867" t="s">
        <v>86944</v>
      </c>
      <c r="J3867" t="s">
        <v>86945</v>
      </c>
      <c r="K3867" t="s">
        <v>86946</v>
      </c>
      <c r="L3867" t="s">
        <v>86947</v>
      </c>
      <c r="M3867" t="s">
        <v>86948</v>
      </c>
      <c r="N3867" t="s">
        <v>86949</v>
      </c>
      <c r="O3867">
        <f>-554.486401045404 -42.5061827477846 -653.926764787154</f>
        <v>-1250.9193485803426</v>
      </c>
      <c r="P3867">
        <f>-522.747686040853 -69.0851427298408 -356.796892019176</f>
        <v>-948.62972078986968</v>
      </c>
      <c r="Q3867" t="s">
        <v>86950</v>
      </c>
      <c r="R3867" t="s">
        <v>86951</v>
      </c>
      <c r="S3867" t="s">
        <v>86952</v>
      </c>
      <c r="T3867" t="s">
        <v>86953</v>
      </c>
      <c r="U3867" t="s">
        <v>86954</v>
      </c>
      <c r="V3867" t="s">
        <v>86955</v>
      </c>
      <c r="W3867" t="s">
        <v>86956</v>
      </c>
      <c r="X3867" t="s">
        <v>86957</v>
      </c>
      <c r="Y3867" t="s">
        <v>86958</v>
      </c>
    </row>
    <row r="3868" spans="1:25" x14ac:dyDescent="0.3">
      <c r="A3868">
        <v>193350</v>
      </c>
      <c r="B3868" t="s">
        <v>86959</v>
      </c>
      <c r="C3868" t="s">
        <v>86960</v>
      </c>
      <c r="D3868" t="s">
        <v>86961</v>
      </c>
      <c r="E3868" t="s">
        <v>86962</v>
      </c>
      <c r="F3868" t="s">
        <v>86963</v>
      </c>
      <c r="G3868" t="s">
        <v>86964</v>
      </c>
      <c r="H3868" t="s">
        <v>86965</v>
      </c>
      <c r="I3868" t="s">
        <v>86966</v>
      </c>
      <c r="J3868" t="s">
        <v>86967</v>
      </c>
      <c r="K3868" t="s">
        <v>86968</v>
      </c>
      <c r="L3868" t="s">
        <v>86969</v>
      </c>
      <c r="M3868" t="s">
        <v>86970</v>
      </c>
      <c r="N3868" t="s">
        <v>86971</v>
      </c>
      <c r="O3868">
        <f>-554.736529098585 -42.9798485908977 -653.729909689611</f>
        <v>-1251.4462873790937</v>
      </c>
      <c r="P3868">
        <f>-523.182851604083 -68.7619350484611 -356.510148158276</f>
        <v>-948.45493481082008</v>
      </c>
      <c r="Q3868" t="s">
        <v>86972</v>
      </c>
      <c r="R3868" t="s">
        <v>86973</v>
      </c>
      <c r="S3868" t="s">
        <v>86974</v>
      </c>
      <c r="T3868" t="s">
        <v>86975</v>
      </c>
      <c r="U3868" t="s">
        <v>86976</v>
      </c>
      <c r="V3868" t="s">
        <v>86977</v>
      </c>
      <c r="W3868" t="s">
        <v>86978</v>
      </c>
      <c r="X3868" t="s">
        <v>86979</v>
      </c>
      <c r="Y3868" t="s">
        <v>86980</v>
      </c>
    </row>
    <row r="3869" spans="1:25" x14ac:dyDescent="0.3">
      <c r="A3869">
        <v>193400</v>
      </c>
      <c r="B3869" t="s">
        <v>86981</v>
      </c>
      <c r="C3869" t="s">
        <v>86982</v>
      </c>
      <c r="D3869" t="s">
        <v>86983</v>
      </c>
      <c r="E3869" t="s">
        <v>86984</v>
      </c>
      <c r="F3869" t="s">
        <v>86985</v>
      </c>
      <c r="G3869" t="s">
        <v>86986</v>
      </c>
      <c r="H3869" t="s">
        <v>86987</v>
      </c>
      <c r="I3869" t="s">
        <v>86988</v>
      </c>
      <c r="J3869" t="s">
        <v>86989</v>
      </c>
      <c r="K3869" t="s">
        <v>86990</v>
      </c>
      <c r="L3869" t="s">
        <v>86991</v>
      </c>
      <c r="M3869" t="s">
        <v>86992</v>
      </c>
      <c r="N3869" t="s">
        <v>86993</v>
      </c>
      <c r="O3869">
        <f>-554.839445524657 -43.2190644030154 -653.60513473457</f>
        <v>-1251.6636446622424</v>
      </c>
      <c r="P3869">
        <f>-523.320630664029 -68.60775651724 -356.347574162586</f>
        <v>-948.27596134385499</v>
      </c>
      <c r="Q3869" t="s">
        <v>86994</v>
      </c>
      <c r="R3869" t="s">
        <v>86995</v>
      </c>
      <c r="S3869" t="s">
        <v>86996</v>
      </c>
      <c r="T3869" t="s">
        <v>86997</v>
      </c>
      <c r="U3869" t="s">
        <v>86998</v>
      </c>
      <c r="V3869" t="s">
        <v>86999</v>
      </c>
      <c r="W3869" t="s">
        <v>87000</v>
      </c>
      <c r="X3869" t="s">
        <v>87001</v>
      </c>
      <c r="Y3869" t="s">
        <v>87002</v>
      </c>
    </row>
    <row r="3870" spans="1:25" x14ac:dyDescent="0.3">
      <c r="A3870">
        <v>193450</v>
      </c>
      <c r="B3870" t="s">
        <v>87003</v>
      </c>
      <c r="C3870" t="s">
        <v>87004</v>
      </c>
      <c r="D3870" t="s">
        <v>87005</v>
      </c>
      <c r="E3870" t="s">
        <v>87006</v>
      </c>
      <c r="F3870" t="s">
        <v>87007</v>
      </c>
      <c r="G3870" t="s">
        <v>87008</v>
      </c>
      <c r="H3870" t="s">
        <v>87009</v>
      </c>
      <c r="I3870" t="s">
        <v>87010</v>
      </c>
      <c r="J3870" t="s">
        <v>87011</v>
      </c>
      <c r="K3870" t="s">
        <v>87012</v>
      </c>
      <c r="L3870" t="s">
        <v>87013</v>
      </c>
      <c r="M3870" t="s">
        <v>87014</v>
      </c>
      <c r="N3870" t="s">
        <v>87015</v>
      </c>
      <c r="O3870">
        <f>-554.937059414453 -43.5189253928208 -653.441799327161</f>
        <v>-1251.8977841344349</v>
      </c>
      <c r="P3870">
        <f>-523.705744772699 -68.2559994666794 -356.099075256248</f>
        <v>-948.06081949562645</v>
      </c>
      <c r="Q3870" t="s">
        <v>87016</v>
      </c>
      <c r="R3870" t="s">
        <v>87017</v>
      </c>
      <c r="S3870" t="s">
        <v>87018</v>
      </c>
      <c r="T3870" t="s">
        <v>87019</v>
      </c>
      <c r="U3870" t="s">
        <v>87020</v>
      </c>
      <c r="V3870" t="s">
        <v>87021</v>
      </c>
      <c r="W3870" t="s">
        <v>87022</v>
      </c>
      <c r="X3870" t="s">
        <v>87023</v>
      </c>
      <c r="Y3870" t="s">
        <v>87024</v>
      </c>
    </row>
    <row r="3871" spans="1:25" x14ac:dyDescent="0.3">
      <c r="A3871">
        <v>193500</v>
      </c>
      <c r="B3871" t="s">
        <v>87025</v>
      </c>
      <c r="C3871" t="s">
        <v>87026</v>
      </c>
      <c r="D3871" t="s">
        <v>87027</v>
      </c>
      <c r="E3871" t="s">
        <v>87028</v>
      </c>
      <c r="F3871" t="s">
        <v>87029</v>
      </c>
      <c r="G3871" t="s">
        <v>87030</v>
      </c>
      <c r="H3871" t="s">
        <v>87031</v>
      </c>
      <c r="I3871" t="s">
        <v>87032</v>
      </c>
      <c r="J3871" t="s">
        <v>87033</v>
      </c>
      <c r="K3871" t="s">
        <v>87034</v>
      </c>
      <c r="L3871" t="s">
        <v>87035</v>
      </c>
      <c r="M3871" t="s">
        <v>87036</v>
      </c>
      <c r="N3871" t="s">
        <v>87037</v>
      </c>
      <c r="O3871">
        <f>-554.971653722102 -43.6463792868974 -653.403023998604</f>
        <v>-1252.0210570076033</v>
      </c>
      <c r="P3871">
        <f>-523.8674390572 -68.1726039122723 -356.029483300928</f>
        <v>-948.06952627040027</v>
      </c>
      <c r="Q3871" t="s">
        <v>87038</v>
      </c>
      <c r="R3871" t="s">
        <v>87039</v>
      </c>
      <c r="S3871" t="s">
        <v>87040</v>
      </c>
      <c r="T3871" t="s">
        <v>87041</v>
      </c>
      <c r="U3871" t="s">
        <v>87042</v>
      </c>
      <c r="V3871" t="s">
        <v>87043</v>
      </c>
      <c r="W3871" t="s">
        <v>87044</v>
      </c>
      <c r="X3871" t="s">
        <v>87045</v>
      </c>
      <c r="Y3871" t="s">
        <v>87046</v>
      </c>
    </row>
    <row r="3872" spans="1:25" x14ac:dyDescent="0.3">
      <c r="A3872">
        <v>193550</v>
      </c>
      <c r="B3872" t="s">
        <v>87047</v>
      </c>
      <c r="C3872" t="s">
        <v>87048</v>
      </c>
      <c r="D3872" t="s">
        <v>87049</v>
      </c>
      <c r="E3872" t="s">
        <v>87050</v>
      </c>
      <c r="F3872" t="s">
        <v>87051</v>
      </c>
      <c r="G3872" t="s">
        <v>87052</v>
      </c>
      <c r="H3872" t="s">
        <v>87053</v>
      </c>
      <c r="I3872" t="s">
        <v>87054</v>
      </c>
      <c r="J3872" t="s">
        <v>87055</v>
      </c>
      <c r="K3872" t="s">
        <v>87056</v>
      </c>
      <c r="L3872" t="s">
        <v>87057</v>
      </c>
      <c r="M3872" t="s">
        <v>87058</v>
      </c>
      <c r="N3872" t="s">
        <v>87059</v>
      </c>
      <c r="O3872">
        <f>-555.067413860301 -43.7350294721321 -653.374177153978</f>
        <v>-1252.1766204864111</v>
      </c>
      <c r="P3872">
        <f>-524.063624932326 -68.1686006716511 -355.982528206859</f>
        <v>-948.2147538108361</v>
      </c>
      <c r="Q3872" t="s">
        <v>87060</v>
      </c>
      <c r="R3872" t="s">
        <v>87061</v>
      </c>
      <c r="S3872" t="s">
        <v>87062</v>
      </c>
      <c r="T3872" t="s">
        <v>87063</v>
      </c>
      <c r="U3872" t="s">
        <v>87064</v>
      </c>
      <c r="V3872" t="s">
        <v>87065</v>
      </c>
      <c r="W3872" t="s">
        <v>87066</v>
      </c>
      <c r="X3872" t="s">
        <v>87067</v>
      </c>
      <c r="Y3872" t="s">
        <v>87068</v>
      </c>
    </row>
    <row r="3873" spans="1:25" x14ac:dyDescent="0.3">
      <c r="A3873">
        <v>193600</v>
      </c>
      <c r="B3873" t="s">
        <v>87069</v>
      </c>
      <c r="C3873" t="s">
        <v>87070</v>
      </c>
      <c r="D3873" t="s">
        <v>87071</v>
      </c>
      <c r="E3873" t="s">
        <v>87072</v>
      </c>
      <c r="F3873" t="s">
        <v>87073</v>
      </c>
      <c r="G3873" t="s">
        <v>87074</v>
      </c>
      <c r="H3873" t="s">
        <v>87075</v>
      </c>
      <c r="I3873" t="s">
        <v>87076</v>
      </c>
      <c r="J3873" t="s">
        <v>87077</v>
      </c>
      <c r="K3873" t="s">
        <v>87078</v>
      </c>
      <c r="L3873" t="s">
        <v>87079</v>
      </c>
      <c r="M3873" t="s">
        <v>87080</v>
      </c>
      <c r="N3873" t="s">
        <v>87081</v>
      </c>
      <c r="O3873">
        <f>-555.128145930571 -43.8134994816828 -653.343015181495</f>
        <v>-1252.2846605937489</v>
      </c>
      <c r="P3873">
        <f>-524.36866699289 -68.0925831985628 -355.913367543021</f>
        <v>-948.37461773447376</v>
      </c>
      <c r="Q3873" t="s">
        <v>87082</v>
      </c>
      <c r="R3873" t="s">
        <v>87083</v>
      </c>
      <c r="S3873" t="s">
        <v>87084</v>
      </c>
      <c r="T3873" t="s">
        <v>87085</v>
      </c>
      <c r="U3873" t="s">
        <v>87086</v>
      </c>
      <c r="V3873" t="s">
        <v>87087</v>
      </c>
      <c r="W3873" t="s">
        <v>87088</v>
      </c>
      <c r="X3873" t="s">
        <v>87089</v>
      </c>
      <c r="Y3873" t="s">
        <v>87090</v>
      </c>
    </row>
    <row r="3874" spans="1:25" x14ac:dyDescent="0.3">
      <c r="A3874">
        <v>193650</v>
      </c>
      <c r="B3874" t="s">
        <v>87091</v>
      </c>
      <c r="C3874" t="s">
        <v>87092</v>
      </c>
      <c r="D3874" t="s">
        <v>87093</v>
      </c>
      <c r="E3874" t="s">
        <v>87094</v>
      </c>
      <c r="F3874" t="s">
        <v>87095</v>
      </c>
      <c r="G3874" t="s">
        <v>87096</v>
      </c>
      <c r="H3874" t="s">
        <v>87097</v>
      </c>
      <c r="I3874" t="s">
        <v>87098</v>
      </c>
      <c r="J3874" t="s">
        <v>87099</v>
      </c>
      <c r="K3874" t="s">
        <v>87100</v>
      </c>
      <c r="L3874" t="s">
        <v>87101</v>
      </c>
      <c r="M3874" t="s">
        <v>87102</v>
      </c>
      <c r="N3874" t="s">
        <v>87103</v>
      </c>
      <c r="O3874">
        <f>-555.301172849225 -43.9117978623497 -653.271157490177</f>
        <v>-1252.4841282017517</v>
      </c>
      <c r="P3874">
        <f>-524.472220822528 -68.2455337619729 -355.853110812874</f>
        <v>-948.57086539737486</v>
      </c>
      <c r="Q3874" t="s">
        <v>87104</v>
      </c>
      <c r="R3874" t="s">
        <v>87105</v>
      </c>
      <c r="S3874" t="s">
        <v>87106</v>
      </c>
      <c r="T3874" t="s">
        <v>87107</v>
      </c>
      <c r="U3874" t="s">
        <v>87108</v>
      </c>
      <c r="V3874" t="s">
        <v>87109</v>
      </c>
      <c r="W3874" t="s">
        <v>87110</v>
      </c>
      <c r="X3874" t="s">
        <v>87111</v>
      </c>
      <c r="Y3874" t="s">
        <v>87112</v>
      </c>
    </row>
    <row r="3875" spans="1:25" x14ac:dyDescent="0.3">
      <c r="A3875">
        <v>193700</v>
      </c>
      <c r="B3875" t="s">
        <v>87113</v>
      </c>
      <c r="C3875" t="s">
        <v>87114</v>
      </c>
      <c r="D3875" t="s">
        <v>87115</v>
      </c>
      <c r="E3875" t="s">
        <v>87116</v>
      </c>
      <c r="F3875" t="s">
        <v>87117</v>
      </c>
      <c r="G3875" t="s">
        <v>87118</v>
      </c>
      <c r="H3875" t="s">
        <v>87119</v>
      </c>
      <c r="I3875" t="s">
        <v>87120</v>
      </c>
      <c r="J3875" t="s">
        <v>87121</v>
      </c>
      <c r="K3875" t="s">
        <v>87122</v>
      </c>
      <c r="L3875" t="s">
        <v>87123</v>
      </c>
      <c r="M3875" t="s">
        <v>87124</v>
      </c>
      <c r="N3875" t="s">
        <v>87125</v>
      </c>
      <c r="O3875">
        <f>-555.393020423955 -43.7803124109914 -653.27250195112</f>
        <v>-1252.4458347860664</v>
      </c>
      <c r="P3875">
        <f>-524.438561394898 -68.211774956445 -355.875393156043</f>
        <v>-948.5257295073859</v>
      </c>
      <c r="Q3875" t="s">
        <v>87126</v>
      </c>
      <c r="R3875" t="s">
        <v>87127</v>
      </c>
      <c r="S3875" t="s">
        <v>87128</v>
      </c>
      <c r="T3875" t="s">
        <v>87129</v>
      </c>
      <c r="U3875" t="s">
        <v>87130</v>
      </c>
      <c r="V3875" t="s">
        <v>87131</v>
      </c>
      <c r="W3875" t="s">
        <v>87132</v>
      </c>
      <c r="X3875" t="s">
        <v>87133</v>
      </c>
      <c r="Y3875" t="s">
        <v>87134</v>
      </c>
    </row>
    <row r="3876" spans="1:25" x14ac:dyDescent="0.3">
      <c r="A3876">
        <v>193750</v>
      </c>
      <c r="B3876" t="s">
        <v>87135</v>
      </c>
      <c r="C3876" t="s">
        <v>87136</v>
      </c>
      <c r="D3876" t="s">
        <v>87137</v>
      </c>
      <c r="E3876" t="s">
        <v>87138</v>
      </c>
      <c r="F3876" t="s">
        <v>87139</v>
      </c>
      <c r="G3876" t="s">
        <v>87140</v>
      </c>
      <c r="H3876" t="s">
        <v>87141</v>
      </c>
      <c r="I3876" t="s">
        <v>87142</v>
      </c>
      <c r="J3876" t="s">
        <v>87143</v>
      </c>
      <c r="K3876" t="s">
        <v>87144</v>
      </c>
      <c r="L3876" t="s">
        <v>87145</v>
      </c>
      <c r="M3876" t="s">
        <v>87146</v>
      </c>
      <c r="N3876" t="s">
        <v>87147</v>
      </c>
      <c r="O3876">
        <f>-555.750045793053 -43.6680178713607 -653.282805667496</f>
        <v>-1252.7008693319096</v>
      </c>
      <c r="P3876">
        <f>-524.475123453978 -68.1533700828181 -355.923802936746</f>
        <v>-948.55229647354213</v>
      </c>
      <c r="Q3876" t="s">
        <v>87148</v>
      </c>
      <c r="R3876" t="s">
        <v>87149</v>
      </c>
      <c r="S3876" t="s">
        <v>87150</v>
      </c>
      <c r="T3876" t="s">
        <v>87151</v>
      </c>
      <c r="U3876" t="s">
        <v>87152</v>
      </c>
      <c r="V3876" t="s">
        <v>87153</v>
      </c>
      <c r="W3876" t="s">
        <v>87154</v>
      </c>
      <c r="X3876" t="s">
        <v>87155</v>
      </c>
      <c r="Y3876" t="s">
        <v>87156</v>
      </c>
    </row>
    <row r="3877" spans="1:25" x14ac:dyDescent="0.3">
      <c r="A3877">
        <v>193800</v>
      </c>
      <c r="B3877" t="s">
        <v>87157</v>
      </c>
      <c r="C3877" t="s">
        <v>87158</v>
      </c>
      <c r="D3877" t="s">
        <v>87159</v>
      </c>
      <c r="E3877" t="s">
        <v>87160</v>
      </c>
      <c r="F3877" t="s">
        <v>87161</v>
      </c>
      <c r="G3877" t="s">
        <v>87162</v>
      </c>
      <c r="H3877" t="s">
        <v>87163</v>
      </c>
      <c r="I3877" t="s">
        <v>87164</v>
      </c>
      <c r="J3877" t="s">
        <v>87165</v>
      </c>
      <c r="K3877" t="s">
        <v>87166</v>
      </c>
      <c r="L3877" t="s">
        <v>87167</v>
      </c>
      <c r="M3877" t="s">
        <v>87168</v>
      </c>
      <c r="N3877" t="s">
        <v>87169</v>
      </c>
      <c r="O3877">
        <f>-555.918429984475 -43.6308192185822 -653.255959580286</f>
        <v>-1252.8052087833432</v>
      </c>
      <c r="P3877">
        <f>-524.491022626824 -68.094260618456 -355.911250445256</f>
        <v>-948.49653369053601</v>
      </c>
      <c r="Q3877" t="s">
        <v>87170</v>
      </c>
      <c r="R3877" t="s">
        <v>87171</v>
      </c>
      <c r="S3877" t="s">
        <v>87172</v>
      </c>
      <c r="T3877" t="s">
        <v>87173</v>
      </c>
      <c r="U3877" t="s">
        <v>87174</v>
      </c>
      <c r="V3877" t="s">
        <v>87175</v>
      </c>
      <c r="W3877" t="s">
        <v>87176</v>
      </c>
      <c r="X3877" t="s">
        <v>87177</v>
      </c>
      <c r="Y3877" t="s">
        <v>87178</v>
      </c>
    </row>
    <row r="3878" spans="1:25" x14ac:dyDescent="0.3">
      <c r="A3878">
        <v>193850</v>
      </c>
      <c r="B3878" t="s">
        <v>87179</v>
      </c>
      <c r="C3878" t="s">
        <v>87180</v>
      </c>
      <c r="D3878" t="s">
        <v>87181</v>
      </c>
      <c r="E3878" t="s">
        <v>87182</v>
      </c>
      <c r="F3878" t="s">
        <v>87183</v>
      </c>
      <c r="G3878" t="s">
        <v>87184</v>
      </c>
      <c r="H3878" t="s">
        <v>87185</v>
      </c>
      <c r="I3878" t="s">
        <v>87186</v>
      </c>
      <c r="J3878" t="s">
        <v>87187</v>
      </c>
      <c r="K3878" t="s">
        <v>87188</v>
      </c>
      <c r="L3878" t="s">
        <v>87189</v>
      </c>
      <c r="M3878" t="s">
        <v>87190</v>
      </c>
      <c r="N3878" t="s">
        <v>87191</v>
      </c>
      <c r="O3878">
        <f>-556.437938663624 -43.5061664986997 -653.135163005006</f>
        <v>-1253.0792681673297</v>
      </c>
      <c r="P3878">
        <f>-524.565325711435 -67.8976913446284 -355.83208014933</f>
        <v>-948.2950972053934</v>
      </c>
      <c r="Q3878" t="s">
        <v>87192</v>
      </c>
      <c r="R3878" t="s">
        <v>87193</v>
      </c>
      <c r="S3878" t="s">
        <v>87194</v>
      </c>
      <c r="T3878" t="s">
        <v>87195</v>
      </c>
      <c r="U3878" t="s">
        <v>87196</v>
      </c>
      <c r="V3878" t="s">
        <v>87197</v>
      </c>
      <c r="W3878" t="s">
        <v>87198</v>
      </c>
      <c r="X3878" t="s">
        <v>87199</v>
      </c>
      <c r="Y3878" t="s">
        <v>87200</v>
      </c>
    </row>
    <row r="3879" spans="1:25" x14ac:dyDescent="0.3">
      <c r="A3879">
        <v>193900</v>
      </c>
      <c r="B3879" t="s">
        <v>87201</v>
      </c>
      <c r="C3879" t="s">
        <v>87202</v>
      </c>
      <c r="D3879" t="s">
        <v>87203</v>
      </c>
      <c r="E3879" t="s">
        <v>87204</v>
      </c>
      <c r="F3879" t="s">
        <v>87205</v>
      </c>
      <c r="G3879" t="s">
        <v>87206</v>
      </c>
      <c r="H3879" t="s">
        <v>87207</v>
      </c>
      <c r="I3879" t="s">
        <v>87208</v>
      </c>
      <c r="J3879" t="s">
        <v>87209</v>
      </c>
      <c r="K3879" t="s">
        <v>87210</v>
      </c>
      <c r="L3879" t="s">
        <v>87211</v>
      </c>
      <c r="M3879" t="s">
        <v>87212</v>
      </c>
      <c r="N3879" t="s">
        <v>87213</v>
      </c>
      <c r="O3879">
        <f>-556.719089734548 -43.3555341078993 -653.120096934313</f>
        <v>-1253.1947207767603</v>
      </c>
      <c r="P3879">
        <f>-524.66803809105 -67.7215901781065 -355.834011953992</f>
        <v>-948.22364022314844</v>
      </c>
      <c r="Q3879" t="s">
        <v>87214</v>
      </c>
      <c r="R3879" t="s">
        <v>87215</v>
      </c>
      <c r="S3879" t="s">
        <v>87216</v>
      </c>
      <c r="T3879" t="s">
        <v>87217</v>
      </c>
      <c r="U3879" t="s">
        <v>87218</v>
      </c>
      <c r="V3879" t="s">
        <v>87219</v>
      </c>
      <c r="W3879" t="s">
        <v>87220</v>
      </c>
      <c r="X3879" t="s">
        <v>87221</v>
      </c>
      <c r="Y3879" t="s">
        <v>87222</v>
      </c>
    </row>
    <row r="3880" spans="1:25" x14ac:dyDescent="0.3">
      <c r="A3880">
        <v>193950</v>
      </c>
      <c r="B3880" t="s">
        <v>87223</v>
      </c>
      <c r="C3880" t="s">
        <v>87224</v>
      </c>
      <c r="D3880" t="s">
        <v>87225</v>
      </c>
      <c r="E3880" t="s">
        <v>87226</v>
      </c>
      <c r="F3880" t="s">
        <v>87227</v>
      </c>
      <c r="G3880" t="s">
        <v>87228</v>
      </c>
      <c r="H3880" t="s">
        <v>87229</v>
      </c>
      <c r="I3880" t="s">
        <v>87230</v>
      </c>
      <c r="J3880" t="s">
        <v>87231</v>
      </c>
      <c r="K3880" t="s">
        <v>87232</v>
      </c>
      <c r="L3880" t="s">
        <v>87233</v>
      </c>
      <c r="M3880" t="s">
        <v>87234</v>
      </c>
      <c r="N3880" t="s">
        <v>87235</v>
      </c>
      <c r="O3880">
        <f>-557.304921225302 -43.2734385672745 -653.060822156332</f>
        <v>-1253.6391819489086</v>
      </c>
      <c r="P3880">
        <f>-525.056398919748 -67.5004644591879 -355.784664780426</f>
        <v>-948.34152815936181</v>
      </c>
      <c r="Q3880" t="s">
        <v>87236</v>
      </c>
      <c r="R3880" t="s">
        <v>87237</v>
      </c>
      <c r="S3880" t="s">
        <v>87238</v>
      </c>
      <c r="T3880" t="s">
        <v>87239</v>
      </c>
      <c r="U3880" t="s">
        <v>87240</v>
      </c>
      <c r="V3880" t="s">
        <v>87241</v>
      </c>
      <c r="W3880" t="s">
        <v>87242</v>
      </c>
      <c r="X3880" t="s">
        <v>87243</v>
      </c>
      <c r="Y3880" t="s">
        <v>87244</v>
      </c>
    </row>
    <row r="3881" spans="1:25" x14ac:dyDescent="0.3">
      <c r="A3881">
        <v>194000</v>
      </c>
      <c r="B3881" t="s">
        <v>87245</v>
      </c>
      <c r="C3881" t="s">
        <v>87246</v>
      </c>
      <c r="D3881" t="s">
        <v>87247</v>
      </c>
      <c r="E3881" t="s">
        <v>87248</v>
      </c>
      <c r="F3881" t="s">
        <v>87249</v>
      </c>
      <c r="G3881" t="s">
        <v>87250</v>
      </c>
      <c r="H3881" t="s">
        <v>87251</v>
      </c>
      <c r="I3881" t="s">
        <v>87252</v>
      </c>
      <c r="J3881" t="s">
        <v>87253</v>
      </c>
      <c r="K3881" t="s">
        <v>87254</v>
      </c>
      <c r="L3881" t="s">
        <v>87255</v>
      </c>
      <c r="M3881" t="s">
        <v>87256</v>
      </c>
      <c r="N3881" t="s">
        <v>87257</v>
      </c>
      <c r="O3881">
        <f>-557.688449543011 -43.2979539521273 -652.987197846128</f>
        <v>-1253.9736013412662</v>
      </c>
      <c r="P3881">
        <f>-525.446217514097 -67.4580137436219 -355.705002411997</f>
        <v>-948.60923366971588</v>
      </c>
      <c r="Q3881" t="s">
        <v>87258</v>
      </c>
      <c r="R3881" t="s">
        <v>87259</v>
      </c>
      <c r="S3881" t="s">
        <v>87260</v>
      </c>
      <c r="T3881" t="s">
        <v>87261</v>
      </c>
      <c r="U3881" t="s">
        <v>87262</v>
      </c>
      <c r="V3881" t="s">
        <v>87263</v>
      </c>
      <c r="W3881" t="s">
        <v>87264</v>
      </c>
      <c r="X3881" t="s">
        <v>87265</v>
      </c>
      <c r="Y3881" t="s">
        <v>87266</v>
      </c>
    </row>
    <row r="3882" spans="1:25" x14ac:dyDescent="0.3">
      <c r="A3882">
        <v>194050</v>
      </c>
      <c r="B3882" t="s">
        <v>87267</v>
      </c>
      <c r="C3882" t="s">
        <v>87268</v>
      </c>
      <c r="D3882" t="s">
        <v>87269</v>
      </c>
      <c r="E3882" t="s">
        <v>87270</v>
      </c>
      <c r="F3882" t="s">
        <v>87271</v>
      </c>
      <c r="G3882" t="s">
        <v>87272</v>
      </c>
      <c r="H3882" t="s">
        <v>87273</v>
      </c>
      <c r="I3882" t="s">
        <v>87274</v>
      </c>
      <c r="J3882" t="s">
        <v>87275</v>
      </c>
      <c r="K3882" t="s">
        <v>87276</v>
      </c>
      <c r="L3882" t="s">
        <v>87277</v>
      </c>
      <c r="M3882" t="s">
        <v>87278</v>
      </c>
      <c r="N3882" t="s">
        <v>87279</v>
      </c>
      <c r="O3882">
        <f>-558.703228694495 -43.4440269563372 -652.870099222451</f>
        <v>-1255.0173548732832</v>
      </c>
      <c r="P3882">
        <f>-526.461351728591 -67.5869844322722 -355.586353988269</f>
        <v>-949.63469014913221</v>
      </c>
      <c r="Q3882" t="s">
        <v>87280</v>
      </c>
      <c r="R3882" t="s">
        <v>87281</v>
      </c>
      <c r="S3882" t="s">
        <v>87282</v>
      </c>
      <c r="T3882" t="s">
        <v>87283</v>
      </c>
      <c r="U3882" t="s">
        <v>87284</v>
      </c>
      <c r="V3882" t="s">
        <v>87285</v>
      </c>
      <c r="W3882" t="s">
        <v>87286</v>
      </c>
      <c r="X3882" t="s">
        <v>87287</v>
      </c>
      <c r="Y3882" t="s">
        <v>87288</v>
      </c>
    </row>
    <row r="3883" spans="1:25" x14ac:dyDescent="0.3">
      <c r="A3883">
        <v>194100</v>
      </c>
      <c r="B3883" t="s">
        <v>87289</v>
      </c>
      <c r="C3883" t="s">
        <v>87290</v>
      </c>
      <c r="D3883" t="s">
        <v>87291</v>
      </c>
      <c r="E3883" t="s">
        <v>87292</v>
      </c>
      <c r="F3883" t="s">
        <v>87293</v>
      </c>
      <c r="G3883" t="s">
        <v>87294</v>
      </c>
      <c r="H3883" t="s">
        <v>87295</v>
      </c>
      <c r="I3883" t="s">
        <v>87296</v>
      </c>
      <c r="J3883" t="s">
        <v>87297</v>
      </c>
      <c r="K3883" t="s">
        <v>87298</v>
      </c>
      <c r="L3883" t="s">
        <v>87299</v>
      </c>
      <c r="M3883" t="s">
        <v>87300</v>
      </c>
      <c r="N3883" t="s">
        <v>87301</v>
      </c>
      <c r="O3883">
        <f>-559.234812728366 -43.4768151154262 -652.839361079675</f>
        <v>-1255.5509889234672</v>
      </c>
      <c r="P3883">
        <f>-526.987822609484 -67.6502947219501 -355.558714833919</f>
        <v>-950.19683216535316</v>
      </c>
      <c r="Q3883" t="s">
        <v>87302</v>
      </c>
      <c r="R3883" t="s">
        <v>87303</v>
      </c>
      <c r="S3883" t="s">
        <v>87304</v>
      </c>
      <c r="T3883" t="s">
        <v>87305</v>
      </c>
      <c r="U3883" t="s">
        <v>87306</v>
      </c>
      <c r="V3883" t="s">
        <v>87307</v>
      </c>
      <c r="W3883" t="s">
        <v>87308</v>
      </c>
      <c r="X3883" t="s">
        <v>87309</v>
      </c>
      <c r="Y3883" t="s">
        <v>87310</v>
      </c>
    </row>
    <row r="3884" spans="1:25" x14ac:dyDescent="0.3">
      <c r="A3884">
        <v>194150</v>
      </c>
      <c r="B3884" t="s">
        <v>87311</v>
      </c>
      <c r="C3884" t="s">
        <v>87312</v>
      </c>
      <c r="D3884" t="s">
        <v>87313</v>
      </c>
      <c r="E3884" t="s">
        <v>87314</v>
      </c>
      <c r="F3884" t="s">
        <v>87315</v>
      </c>
      <c r="G3884" t="s">
        <v>87316</v>
      </c>
      <c r="H3884" t="s">
        <v>87317</v>
      </c>
      <c r="I3884" t="s">
        <v>87318</v>
      </c>
      <c r="J3884" t="s">
        <v>87319</v>
      </c>
      <c r="K3884" t="s">
        <v>87320</v>
      </c>
      <c r="L3884" t="s">
        <v>87321</v>
      </c>
      <c r="M3884" t="s">
        <v>87322</v>
      </c>
      <c r="N3884" t="s">
        <v>87323</v>
      </c>
      <c r="O3884">
        <f>-560.111616036278 -43.649746184276 -652.739867936784</f>
        <v>-1256.5012301573379</v>
      </c>
      <c r="P3884">
        <f>-527.828590657231 -67.9703367847446 -355.475216722089</f>
        <v>-951.27414416406464</v>
      </c>
      <c r="Q3884" t="s">
        <v>87324</v>
      </c>
      <c r="R3884" t="s">
        <v>87325</v>
      </c>
      <c r="S3884" t="s">
        <v>87326</v>
      </c>
      <c r="T3884" t="s">
        <v>87327</v>
      </c>
      <c r="U3884" t="s">
        <v>87328</v>
      </c>
      <c r="V3884" t="s">
        <v>87329</v>
      </c>
      <c r="W3884" t="s">
        <v>87330</v>
      </c>
      <c r="X3884" t="s">
        <v>87331</v>
      </c>
      <c r="Y3884" t="s">
        <v>87332</v>
      </c>
    </row>
    <row r="3885" spans="1:25" x14ac:dyDescent="0.3">
      <c r="A3885">
        <v>194200</v>
      </c>
      <c r="B3885" t="s">
        <v>87333</v>
      </c>
      <c r="C3885" t="s">
        <v>87334</v>
      </c>
      <c r="D3885" t="s">
        <v>87335</v>
      </c>
      <c r="E3885" t="s">
        <v>87336</v>
      </c>
      <c r="F3885" t="s">
        <v>87337</v>
      </c>
      <c r="G3885" t="s">
        <v>87338</v>
      </c>
      <c r="H3885" t="s">
        <v>87339</v>
      </c>
      <c r="I3885" t="s">
        <v>87340</v>
      </c>
      <c r="J3885" t="s">
        <v>87341</v>
      </c>
      <c r="K3885" t="s">
        <v>87342</v>
      </c>
      <c r="L3885" t="s">
        <v>87343</v>
      </c>
      <c r="M3885" t="s">
        <v>87344</v>
      </c>
      <c r="N3885" t="s">
        <v>87345</v>
      </c>
      <c r="O3885">
        <f>-560.72492345271 -43.7461745801352 -652.682483606891</f>
        <v>-1257.1535816397361</v>
      </c>
      <c r="P3885">
        <f>-528.3760089523 -68.0947185350465 -355.427149731331</f>
        <v>-951.89787721867742</v>
      </c>
      <c r="Q3885" t="s">
        <v>87346</v>
      </c>
      <c r="R3885" t="s">
        <v>87347</v>
      </c>
      <c r="S3885" t="s">
        <v>87348</v>
      </c>
      <c r="T3885" t="s">
        <v>87349</v>
      </c>
      <c r="U3885" t="s">
        <v>87350</v>
      </c>
      <c r="V3885" t="s">
        <v>87351</v>
      </c>
      <c r="W3885" t="s">
        <v>87352</v>
      </c>
      <c r="X3885" t="s">
        <v>87353</v>
      </c>
      <c r="Y3885" t="s">
        <v>87354</v>
      </c>
    </row>
    <row r="3886" spans="1:25" x14ac:dyDescent="0.3">
      <c r="A3886">
        <v>194250</v>
      </c>
      <c r="B3886" t="s">
        <v>87355</v>
      </c>
      <c r="C3886" t="s">
        <v>87356</v>
      </c>
      <c r="D3886" t="s">
        <v>87357</v>
      </c>
      <c r="E3886" t="s">
        <v>87358</v>
      </c>
      <c r="F3886" t="s">
        <v>87359</v>
      </c>
      <c r="G3886" t="s">
        <v>87360</v>
      </c>
      <c r="H3886" t="s">
        <v>87361</v>
      </c>
      <c r="I3886" t="s">
        <v>87362</v>
      </c>
      <c r="J3886" t="s">
        <v>87363</v>
      </c>
      <c r="K3886" t="s">
        <v>87364</v>
      </c>
      <c r="L3886" t="s">
        <v>87365</v>
      </c>
      <c r="M3886" t="s">
        <v>87366</v>
      </c>
      <c r="N3886" t="s">
        <v>87367</v>
      </c>
      <c r="O3886">
        <f>-561.986311023296 -43.9139778365366 -652.602666230817</f>
        <v>-1258.5029550906497</v>
      </c>
      <c r="P3886">
        <f>-529.479918283569 -68.5016352263469 -355.384263001976</f>
        <v>-953.36581651189192</v>
      </c>
      <c r="Q3886" t="s">
        <v>87368</v>
      </c>
      <c r="R3886" t="s">
        <v>87369</v>
      </c>
      <c r="S3886" t="s">
        <v>87370</v>
      </c>
      <c r="T3886" t="s">
        <v>87371</v>
      </c>
      <c r="U3886" t="s">
        <v>87372</v>
      </c>
      <c r="V3886" t="s">
        <v>87373</v>
      </c>
      <c r="W3886" t="s">
        <v>87374</v>
      </c>
      <c r="X3886" t="s">
        <v>87375</v>
      </c>
      <c r="Y3886" t="s">
        <v>87376</v>
      </c>
    </row>
    <row r="3887" spans="1:25" x14ac:dyDescent="0.3">
      <c r="A3887">
        <v>194300</v>
      </c>
      <c r="B3887" t="s">
        <v>87377</v>
      </c>
      <c r="C3887" t="s">
        <v>87378</v>
      </c>
      <c r="D3887" t="s">
        <v>87379</v>
      </c>
      <c r="E3887" t="s">
        <v>87380</v>
      </c>
      <c r="F3887" t="s">
        <v>87381</v>
      </c>
      <c r="G3887" t="s">
        <v>87382</v>
      </c>
      <c r="H3887" t="s">
        <v>87383</v>
      </c>
      <c r="I3887" t="s">
        <v>87384</v>
      </c>
      <c r="J3887" t="s">
        <v>87385</v>
      </c>
      <c r="K3887" t="s">
        <v>87386</v>
      </c>
      <c r="L3887" t="s">
        <v>87387</v>
      </c>
      <c r="M3887" t="s">
        <v>87388</v>
      </c>
      <c r="N3887" t="s">
        <v>87389</v>
      </c>
      <c r="O3887">
        <f>-562.598122535476 -43.9541764495057 -652.604009828187</f>
        <v>-1259.1563088131688</v>
      </c>
      <c r="P3887">
        <f>-530.01630012812 -68.6451437962605 -355.402336912413</f>
        <v>-954.06378083679351</v>
      </c>
      <c r="Q3887" t="s">
        <v>87390</v>
      </c>
      <c r="R3887" t="s">
        <v>87391</v>
      </c>
      <c r="S3887" t="s">
        <v>87392</v>
      </c>
      <c r="T3887" t="s">
        <v>87393</v>
      </c>
      <c r="U3887" t="s">
        <v>87394</v>
      </c>
      <c r="V3887" t="s">
        <v>87395</v>
      </c>
      <c r="W3887" t="s">
        <v>87396</v>
      </c>
      <c r="X3887" t="s">
        <v>87397</v>
      </c>
      <c r="Y3887" t="s">
        <v>87398</v>
      </c>
    </row>
    <row r="3888" spans="1:25" x14ac:dyDescent="0.3">
      <c r="A3888">
        <v>194350</v>
      </c>
      <c r="B3888" t="s">
        <v>87399</v>
      </c>
      <c r="C3888" t="s">
        <v>87400</v>
      </c>
      <c r="D3888" t="s">
        <v>87401</v>
      </c>
      <c r="E3888" t="s">
        <v>87402</v>
      </c>
      <c r="F3888" t="s">
        <v>87403</v>
      </c>
      <c r="G3888" t="s">
        <v>87404</v>
      </c>
      <c r="H3888" t="s">
        <v>87405</v>
      </c>
      <c r="I3888" t="s">
        <v>87406</v>
      </c>
      <c r="J3888" t="s">
        <v>87407</v>
      </c>
      <c r="K3888" t="s">
        <v>87408</v>
      </c>
      <c r="L3888" t="s">
        <v>87409</v>
      </c>
      <c r="M3888" t="s">
        <v>87410</v>
      </c>
      <c r="N3888" t="s">
        <v>87411</v>
      </c>
      <c r="O3888">
        <f>-563.226220587953 -44.023311161222 -652.578664258373</f>
        <v>-1259.8281960075478</v>
      </c>
      <c r="P3888">
        <f>-530.722401479365 -68.8677750701386 -355.381270466101</f>
        <v>-954.97144701560455</v>
      </c>
      <c r="Q3888" t="s">
        <v>87412</v>
      </c>
      <c r="R3888" t="s">
        <v>87413</v>
      </c>
      <c r="S3888" t="s">
        <v>87414</v>
      </c>
      <c r="T3888" t="s">
        <v>87415</v>
      </c>
      <c r="U3888" t="s">
        <v>87416</v>
      </c>
      <c r="V3888" t="s">
        <v>87417</v>
      </c>
      <c r="W3888" t="s">
        <v>87418</v>
      </c>
      <c r="X3888" t="s">
        <v>87419</v>
      </c>
      <c r="Y3888" t="s">
        <v>87420</v>
      </c>
    </row>
    <row r="3889" spans="1:25" x14ac:dyDescent="0.3">
      <c r="A3889">
        <v>194400</v>
      </c>
      <c r="B3889" t="s">
        <v>87421</v>
      </c>
      <c r="C3889" t="s">
        <v>87422</v>
      </c>
      <c r="D3889" t="s">
        <v>87423</v>
      </c>
      <c r="E3889" t="s">
        <v>87424</v>
      </c>
      <c r="F3889" t="s">
        <v>87425</v>
      </c>
      <c r="G3889" t="s">
        <v>87426</v>
      </c>
      <c r="H3889" t="s">
        <v>87427</v>
      </c>
      <c r="I3889" t="s">
        <v>87428</v>
      </c>
      <c r="J3889" t="s">
        <v>87429</v>
      </c>
      <c r="K3889" t="s">
        <v>87430</v>
      </c>
      <c r="L3889" t="s">
        <v>87431</v>
      </c>
      <c r="M3889" t="s">
        <v>87432</v>
      </c>
      <c r="N3889" t="s">
        <v>87433</v>
      </c>
      <c r="O3889">
        <f>-564.450822018766 -44.3516490814968 -652.429746725236</f>
        <v>-1261.2322178254988</v>
      </c>
      <c r="P3889">
        <f>-531.857848594656 -69.4712990043959 -355.265282474214</f>
        <v>-956.59443007326593</v>
      </c>
      <c r="Q3889" t="s">
        <v>87434</v>
      </c>
      <c r="R3889" t="s">
        <v>87435</v>
      </c>
      <c r="S3889" t="s">
        <v>87436</v>
      </c>
      <c r="T3889" t="s">
        <v>87437</v>
      </c>
      <c r="U3889" t="s">
        <v>87438</v>
      </c>
      <c r="V3889" t="s">
        <v>87439</v>
      </c>
      <c r="W3889" t="s">
        <v>87440</v>
      </c>
      <c r="X3889" t="s">
        <v>87441</v>
      </c>
      <c r="Y3889" t="s">
        <v>87442</v>
      </c>
    </row>
    <row r="3890" spans="1:25" x14ac:dyDescent="0.3">
      <c r="A3890">
        <v>194450</v>
      </c>
      <c r="B3890" t="s">
        <v>87443</v>
      </c>
      <c r="C3890" t="s">
        <v>87444</v>
      </c>
      <c r="D3890" t="s">
        <v>87445</v>
      </c>
      <c r="E3890" t="s">
        <v>87446</v>
      </c>
      <c r="F3890" t="s">
        <v>87447</v>
      </c>
      <c r="G3890" t="s">
        <v>87448</v>
      </c>
      <c r="H3890" t="s">
        <v>87449</v>
      </c>
      <c r="I3890" t="s">
        <v>87450</v>
      </c>
      <c r="J3890" t="s">
        <v>87451</v>
      </c>
      <c r="K3890" t="s">
        <v>87452</v>
      </c>
      <c r="L3890" t="s">
        <v>87453</v>
      </c>
      <c r="M3890" t="s">
        <v>87454</v>
      </c>
      <c r="N3890" t="s">
        <v>87455</v>
      </c>
      <c r="O3890">
        <f>-565.605966923574 -44.5594317092989 -652.279112688837</f>
        <v>-1262.4445113217098</v>
      </c>
      <c r="P3890">
        <f>-533.080359744062 -69.4908536561704 -355.091353692418</f>
        <v>-957.66256709265042</v>
      </c>
      <c r="Q3890" t="s">
        <v>87456</v>
      </c>
      <c r="R3890" t="s">
        <v>87457</v>
      </c>
      <c r="S3890" t="s">
        <v>87458</v>
      </c>
      <c r="T3890" t="s">
        <v>87459</v>
      </c>
      <c r="U3890" t="s">
        <v>87460</v>
      </c>
      <c r="V3890" t="s">
        <v>87461</v>
      </c>
      <c r="W3890" t="s">
        <v>87462</v>
      </c>
      <c r="X3890" t="s">
        <v>87463</v>
      </c>
      <c r="Y3890" t="s">
        <v>87464</v>
      </c>
    </row>
    <row r="3891" spans="1:25" x14ac:dyDescent="0.3">
      <c r="A3891">
        <v>194500</v>
      </c>
      <c r="B3891" t="s">
        <v>87465</v>
      </c>
      <c r="C3891" t="s">
        <v>87466</v>
      </c>
      <c r="D3891" t="s">
        <v>87467</v>
      </c>
      <c r="E3891" t="s">
        <v>87468</v>
      </c>
      <c r="F3891" t="s">
        <v>87469</v>
      </c>
      <c r="G3891" t="s">
        <v>87470</v>
      </c>
      <c r="H3891" t="s">
        <v>87471</v>
      </c>
      <c r="I3891" t="s">
        <v>87472</v>
      </c>
      <c r="J3891" t="s">
        <v>87473</v>
      </c>
      <c r="K3891" t="s">
        <v>87474</v>
      </c>
      <c r="L3891" t="s">
        <v>87475</v>
      </c>
      <c r="M3891" t="s">
        <v>87476</v>
      </c>
      <c r="N3891" t="s">
        <v>87477</v>
      </c>
      <c r="O3891">
        <f>-566.201372939 -44.6921801776473 -652.241749297509</f>
        <v>-1263.1353024141563</v>
      </c>
      <c r="P3891">
        <f>-533.645538818732 -69.7284779716829 -355.066292725354</f>
        <v>-958.44030951576883</v>
      </c>
      <c r="Q3891" t="s">
        <v>87478</v>
      </c>
      <c r="R3891" t="s">
        <v>87479</v>
      </c>
      <c r="S3891" t="s">
        <v>87480</v>
      </c>
      <c r="T3891" t="s">
        <v>87481</v>
      </c>
      <c r="U3891" t="s">
        <v>87482</v>
      </c>
      <c r="V3891" t="s">
        <v>87483</v>
      </c>
      <c r="W3891" t="s">
        <v>87484</v>
      </c>
      <c r="X3891" t="s">
        <v>87485</v>
      </c>
      <c r="Y3891" t="s">
        <v>87486</v>
      </c>
    </row>
    <row r="3892" spans="1:25" x14ac:dyDescent="0.3">
      <c r="A3892">
        <v>194550</v>
      </c>
      <c r="B3892" t="s">
        <v>87487</v>
      </c>
      <c r="C3892" t="s">
        <v>87488</v>
      </c>
      <c r="D3892" t="s">
        <v>87489</v>
      </c>
      <c r="E3892" t="s">
        <v>87490</v>
      </c>
      <c r="F3892" t="s">
        <v>87491</v>
      </c>
      <c r="G3892" t="s">
        <v>87492</v>
      </c>
      <c r="H3892" t="s">
        <v>87493</v>
      </c>
      <c r="I3892" t="s">
        <v>87494</v>
      </c>
      <c r="J3892" t="s">
        <v>87495</v>
      </c>
      <c r="K3892" t="s">
        <v>87496</v>
      </c>
      <c r="L3892" t="s">
        <v>87497</v>
      </c>
      <c r="M3892" t="s">
        <v>87498</v>
      </c>
      <c r="N3892" t="s">
        <v>87499</v>
      </c>
      <c r="O3892">
        <f>-567.403965281495 -44.9163010919706 -652.203786584649</f>
        <v>-1264.5240529581147</v>
      </c>
      <c r="P3892">
        <f>-534.648462585448 -70.4459770172673 -355.092172651823</f>
        <v>-960.1866122545382</v>
      </c>
      <c r="Q3892" t="s">
        <v>87500</v>
      </c>
      <c r="R3892" t="s">
        <v>87501</v>
      </c>
      <c r="S3892" t="s">
        <v>87502</v>
      </c>
      <c r="T3892" t="s">
        <v>87503</v>
      </c>
      <c r="U3892" t="s">
        <v>87504</v>
      </c>
      <c r="V3892" t="s">
        <v>87505</v>
      </c>
      <c r="W3892" t="s">
        <v>87506</v>
      </c>
      <c r="X3892" t="s">
        <v>87507</v>
      </c>
      <c r="Y3892" t="s">
        <v>87508</v>
      </c>
    </row>
    <row r="3893" spans="1:25" x14ac:dyDescent="0.3">
      <c r="A3893">
        <v>194600</v>
      </c>
      <c r="B3893" t="s">
        <v>87509</v>
      </c>
      <c r="C3893" t="s">
        <v>87510</v>
      </c>
      <c r="D3893" t="s">
        <v>87511</v>
      </c>
      <c r="E3893" t="s">
        <v>87512</v>
      </c>
      <c r="F3893" t="s">
        <v>87513</v>
      </c>
      <c r="G3893" t="s">
        <v>87514</v>
      </c>
      <c r="H3893" t="s">
        <v>87515</v>
      </c>
      <c r="I3893" t="s">
        <v>87516</v>
      </c>
      <c r="J3893" t="s">
        <v>87517</v>
      </c>
      <c r="K3893" t="s">
        <v>87518</v>
      </c>
      <c r="L3893" t="s">
        <v>87519</v>
      </c>
      <c r="M3893" t="s">
        <v>87520</v>
      </c>
      <c r="N3893" t="s">
        <v>87521</v>
      </c>
      <c r="O3893">
        <f>-567.832584616688 -45.0969075189871 -652.19356414814</f>
        <v>-1265.123056283815</v>
      </c>
      <c r="P3893">
        <f>-535.082539775799 -70.6843358877329 -355.086458697653</f>
        <v>-960.85333436118481</v>
      </c>
      <c r="Q3893" t="s">
        <v>87522</v>
      </c>
      <c r="R3893" t="s">
        <v>87523</v>
      </c>
      <c r="S3893" t="s">
        <v>87524</v>
      </c>
      <c r="T3893" t="s">
        <v>87525</v>
      </c>
      <c r="U3893" t="s">
        <v>87526</v>
      </c>
      <c r="V3893" t="s">
        <v>87527</v>
      </c>
      <c r="W3893" t="s">
        <v>87528</v>
      </c>
      <c r="X3893" t="s">
        <v>87529</v>
      </c>
      <c r="Y3893" t="s">
        <v>87530</v>
      </c>
    </row>
    <row r="3894" spans="1:25" x14ac:dyDescent="0.3">
      <c r="A3894">
        <v>194650</v>
      </c>
      <c r="B3894" t="s">
        <v>87531</v>
      </c>
      <c r="C3894" t="s">
        <v>87532</v>
      </c>
      <c r="D3894" t="s">
        <v>87533</v>
      </c>
      <c r="E3894" t="s">
        <v>87534</v>
      </c>
      <c r="F3894" t="s">
        <v>87535</v>
      </c>
      <c r="G3894" t="s">
        <v>87536</v>
      </c>
      <c r="H3894" t="s">
        <v>87537</v>
      </c>
      <c r="I3894" t="s">
        <v>87538</v>
      </c>
      <c r="J3894" t="s">
        <v>87539</v>
      </c>
      <c r="K3894" t="s">
        <v>87540</v>
      </c>
      <c r="L3894" t="s">
        <v>87541</v>
      </c>
      <c r="M3894" t="s">
        <v>87542</v>
      </c>
      <c r="N3894" t="s">
        <v>87543</v>
      </c>
      <c r="O3894">
        <f>-568.304403084314 -45.2657980454801 -652.166601230683</f>
        <v>-1265.7368023604772</v>
      </c>
      <c r="P3894">
        <f>-535.539645767962 -70.7572071727702 -355.052701600625</f>
        <v>-961.34955454135729</v>
      </c>
      <c r="Q3894" t="s">
        <v>87544</v>
      </c>
      <c r="R3894" t="s">
        <v>87545</v>
      </c>
      <c r="S3894" t="s">
        <v>87546</v>
      </c>
      <c r="T3894" t="s">
        <v>87547</v>
      </c>
      <c r="U3894" t="s">
        <v>87548</v>
      </c>
      <c r="V3894" t="s">
        <v>87549</v>
      </c>
      <c r="W3894" t="s">
        <v>87550</v>
      </c>
      <c r="X3894" t="s">
        <v>87551</v>
      </c>
      <c r="Y3894" t="s">
        <v>87552</v>
      </c>
    </row>
    <row r="3895" spans="1:25" x14ac:dyDescent="0.3">
      <c r="A3895">
        <v>194700</v>
      </c>
      <c r="B3895" t="s">
        <v>87553</v>
      </c>
      <c r="C3895" t="s">
        <v>87554</v>
      </c>
      <c r="D3895" t="s">
        <v>87555</v>
      </c>
      <c r="E3895" t="s">
        <v>87556</v>
      </c>
      <c r="F3895" t="s">
        <v>87557</v>
      </c>
      <c r="G3895" t="s">
        <v>87558</v>
      </c>
      <c r="H3895" t="s">
        <v>87559</v>
      </c>
      <c r="I3895" t="s">
        <v>87560</v>
      </c>
      <c r="J3895" t="s">
        <v>87561</v>
      </c>
      <c r="K3895" t="s">
        <v>87562</v>
      </c>
      <c r="L3895" t="s">
        <v>87563</v>
      </c>
      <c r="M3895" t="s">
        <v>87564</v>
      </c>
      <c r="N3895" t="s">
        <v>87565</v>
      </c>
      <c r="O3895">
        <f>-569.186694473115 -45.6114686734484 -652.177183112644</f>
        <v>-1266.9753462592075</v>
      </c>
      <c r="P3895">
        <f>-536.514524664251 -71.512318248338 -355.088539965576</f>
        <v>-963.11538287816506</v>
      </c>
      <c r="Q3895" t="s">
        <v>87566</v>
      </c>
      <c r="R3895" t="s">
        <v>87567</v>
      </c>
      <c r="S3895" t="s">
        <v>87568</v>
      </c>
      <c r="T3895" t="s">
        <v>87569</v>
      </c>
      <c r="U3895" t="s">
        <v>87570</v>
      </c>
      <c r="V3895" t="s">
        <v>87571</v>
      </c>
      <c r="W3895" t="s">
        <v>87572</v>
      </c>
      <c r="X3895" t="s">
        <v>87573</v>
      </c>
      <c r="Y3895" t="s">
        <v>87574</v>
      </c>
    </row>
    <row r="3896" spans="1:25" x14ac:dyDescent="0.3">
      <c r="A3896">
        <v>194750</v>
      </c>
      <c r="B3896" t="s">
        <v>87575</v>
      </c>
      <c r="C3896" t="s">
        <v>87576</v>
      </c>
      <c r="D3896" t="s">
        <v>87577</v>
      </c>
      <c r="E3896" t="s">
        <v>87578</v>
      </c>
      <c r="F3896" t="s">
        <v>87579</v>
      </c>
      <c r="G3896" t="s">
        <v>87580</v>
      </c>
      <c r="H3896" t="s">
        <v>87581</v>
      </c>
      <c r="I3896" t="s">
        <v>87582</v>
      </c>
      <c r="J3896" t="s">
        <v>87583</v>
      </c>
      <c r="K3896" t="s">
        <v>87584</v>
      </c>
      <c r="L3896" t="s">
        <v>87585</v>
      </c>
      <c r="M3896" t="s">
        <v>87586</v>
      </c>
      <c r="N3896" t="s">
        <v>87587</v>
      </c>
      <c r="O3896">
        <f>-569.922762863584 -45.9063009257209 -652.153062596137</f>
        <v>-1267.9821263854419</v>
      </c>
      <c r="P3896">
        <f>-537.544387812367 -71.7602722357474 -355.028051535553</f>
        <v>-964.33271158366733</v>
      </c>
      <c r="Q3896" t="s">
        <v>87588</v>
      </c>
      <c r="R3896" t="s">
        <v>87589</v>
      </c>
      <c r="S3896" t="s">
        <v>87590</v>
      </c>
      <c r="T3896" t="s">
        <v>87591</v>
      </c>
      <c r="U3896" t="s">
        <v>87592</v>
      </c>
      <c r="V3896" t="s">
        <v>87593</v>
      </c>
      <c r="W3896" t="s">
        <v>87594</v>
      </c>
      <c r="X3896" t="s">
        <v>87595</v>
      </c>
      <c r="Y3896" t="s">
        <v>87596</v>
      </c>
    </row>
    <row r="3897" spans="1:25" x14ac:dyDescent="0.3">
      <c r="A3897">
        <v>194800</v>
      </c>
      <c r="B3897" t="s">
        <v>87597</v>
      </c>
      <c r="C3897" t="s">
        <v>87598</v>
      </c>
      <c r="D3897" t="s">
        <v>87599</v>
      </c>
      <c r="E3897" t="s">
        <v>87600</v>
      </c>
      <c r="F3897" t="s">
        <v>87601</v>
      </c>
      <c r="G3897" t="s">
        <v>87602</v>
      </c>
      <c r="H3897" t="s">
        <v>87603</v>
      </c>
      <c r="I3897" t="s">
        <v>87604</v>
      </c>
      <c r="J3897" t="s">
        <v>87605</v>
      </c>
      <c r="K3897" t="s">
        <v>87606</v>
      </c>
      <c r="L3897" t="s">
        <v>87607</v>
      </c>
      <c r="M3897" t="s">
        <v>87608</v>
      </c>
      <c r="N3897" t="s">
        <v>87609</v>
      </c>
      <c r="O3897">
        <f>-570.181306365869 -46.1131067874549 -652.129694089726</f>
        <v>-1268.4241072430498</v>
      </c>
      <c r="P3897">
        <f>-537.804136707413 -72.1072380503258 -355.016980665409</f>
        <v>-964.92835542314788</v>
      </c>
      <c r="Q3897" t="s">
        <v>87610</v>
      </c>
      <c r="R3897" t="s">
        <v>87611</v>
      </c>
      <c r="S3897" t="s">
        <v>87612</v>
      </c>
      <c r="T3897" t="s">
        <v>87613</v>
      </c>
      <c r="U3897" t="s">
        <v>87614</v>
      </c>
      <c r="V3897" t="s">
        <v>87615</v>
      </c>
      <c r="W3897" t="s">
        <v>87616</v>
      </c>
      <c r="X3897" t="s">
        <v>87617</v>
      </c>
      <c r="Y3897" t="s">
        <v>87618</v>
      </c>
    </row>
    <row r="3898" spans="1:25" x14ac:dyDescent="0.3">
      <c r="A3898">
        <v>194850</v>
      </c>
      <c r="B3898" t="s">
        <v>87619</v>
      </c>
      <c r="C3898" t="s">
        <v>87620</v>
      </c>
      <c r="D3898" t="s">
        <v>87621</v>
      </c>
      <c r="E3898" t="s">
        <v>87622</v>
      </c>
      <c r="F3898" t="s">
        <v>87623</v>
      </c>
      <c r="G3898" t="s">
        <v>87624</v>
      </c>
      <c r="H3898" t="s">
        <v>87625</v>
      </c>
      <c r="I3898" t="s">
        <v>87626</v>
      </c>
      <c r="J3898" t="s">
        <v>87627</v>
      </c>
      <c r="K3898" t="s">
        <v>87628</v>
      </c>
      <c r="L3898" t="s">
        <v>87629</v>
      </c>
      <c r="M3898" t="s">
        <v>87630</v>
      </c>
      <c r="N3898" t="s">
        <v>87631</v>
      </c>
      <c r="O3898">
        <f>-570.762298231197 -46.385679111045 -652.112757556944</f>
        <v>-1269.260734899186</v>
      </c>
      <c r="P3898">
        <f>-538.298128537517 -72.3690398702986 -355.008600851085</f>
        <v>-965.67576925890057</v>
      </c>
      <c r="Q3898" t="s">
        <v>87632</v>
      </c>
      <c r="R3898" t="s">
        <v>87633</v>
      </c>
      <c r="S3898" t="s">
        <v>87634</v>
      </c>
      <c r="T3898" t="s">
        <v>87635</v>
      </c>
      <c r="U3898" t="s">
        <v>87636</v>
      </c>
      <c r="V3898" t="s">
        <v>87637</v>
      </c>
      <c r="W3898" t="s">
        <v>87638</v>
      </c>
      <c r="X3898" t="s">
        <v>87639</v>
      </c>
      <c r="Y3898" t="s">
        <v>87640</v>
      </c>
    </row>
    <row r="3899" spans="1:25" x14ac:dyDescent="0.3">
      <c r="A3899">
        <v>194900</v>
      </c>
      <c r="B3899" t="s">
        <v>87641</v>
      </c>
      <c r="C3899" t="s">
        <v>87642</v>
      </c>
      <c r="D3899" t="s">
        <v>87643</v>
      </c>
      <c r="E3899" t="s">
        <v>87644</v>
      </c>
      <c r="F3899" t="s">
        <v>87645</v>
      </c>
      <c r="G3899" t="s">
        <v>87646</v>
      </c>
      <c r="H3899" t="s">
        <v>87647</v>
      </c>
      <c r="I3899" t="s">
        <v>87648</v>
      </c>
      <c r="J3899" t="s">
        <v>87649</v>
      </c>
      <c r="K3899" t="s">
        <v>87650</v>
      </c>
      <c r="L3899" t="s">
        <v>87651</v>
      </c>
      <c r="M3899" t="s">
        <v>87652</v>
      </c>
      <c r="N3899" t="s">
        <v>87653</v>
      </c>
      <c r="O3899">
        <f>-570.971239311877 -46.616775313149 -652.07623410566</f>
        <v>-1269.6642487306858</v>
      </c>
      <c r="P3899">
        <f>-538.399212715202 -72.6850956755072 -354.991244041597</f>
        <v>-966.07555243230627</v>
      </c>
      <c r="Q3899" t="s">
        <v>87654</v>
      </c>
      <c r="R3899" t="s">
        <v>87655</v>
      </c>
      <c r="S3899" t="s">
        <v>87656</v>
      </c>
      <c r="T3899" t="s">
        <v>87657</v>
      </c>
      <c r="U3899" t="s">
        <v>87658</v>
      </c>
      <c r="V3899" t="s">
        <v>87659</v>
      </c>
      <c r="W3899" t="s">
        <v>87660</v>
      </c>
      <c r="X3899" t="s">
        <v>87661</v>
      </c>
      <c r="Y3899" t="s">
        <v>87662</v>
      </c>
    </row>
    <row r="3900" spans="1:25" x14ac:dyDescent="0.3">
      <c r="A3900">
        <v>194950</v>
      </c>
      <c r="B3900" t="s">
        <v>87663</v>
      </c>
      <c r="C3900" t="s">
        <v>87664</v>
      </c>
      <c r="D3900" t="s">
        <v>87665</v>
      </c>
      <c r="E3900" t="s">
        <v>87666</v>
      </c>
      <c r="F3900" t="s">
        <v>87667</v>
      </c>
      <c r="G3900" t="s">
        <v>87668</v>
      </c>
      <c r="H3900" t="s">
        <v>87669</v>
      </c>
      <c r="I3900" t="s">
        <v>87670</v>
      </c>
      <c r="J3900" t="s">
        <v>87671</v>
      </c>
      <c r="K3900" t="s">
        <v>87672</v>
      </c>
      <c r="L3900" t="s">
        <v>87673</v>
      </c>
      <c r="M3900" t="s">
        <v>87674</v>
      </c>
      <c r="N3900" t="s">
        <v>87675</v>
      </c>
      <c r="O3900">
        <f>-571.212598609301 -46.8697129522607 -652.012508821628</f>
        <v>-1270.0948203831897</v>
      </c>
      <c r="P3900">
        <f>-538.336004904467 -72.9699888987161 -354.963894292331</f>
        <v>-966.26988809551415</v>
      </c>
      <c r="Q3900" t="s">
        <v>87676</v>
      </c>
      <c r="R3900" t="s">
        <v>87677</v>
      </c>
      <c r="S3900" t="s">
        <v>87678</v>
      </c>
      <c r="T3900" t="s">
        <v>87679</v>
      </c>
      <c r="U3900" t="s">
        <v>87680</v>
      </c>
      <c r="V3900" t="s">
        <v>87681</v>
      </c>
      <c r="W3900" t="s">
        <v>87682</v>
      </c>
      <c r="X3900" t="s">
        <v>87683</v>
      </c>
      <c r="Y3900" t="s">
        <v>87684</v>
      </c>
    </row>
    <row r="3901" spans="1:25" x14ac:dyDescent="0.3">
      <c r="A3901">
        <v>195000</v>
      </c>
      <c r="B3901" t="s">
        <v>87685</v>
      </c>
      <c r="C3901" t="s">
        <v>87686</v>
      </c>
      <c r="D3901" t="s">
        <v>87687</v>
      </c>
      <c r="E3901" t="s">
        <v>87688</v>
      </c>
      <c r="F3901" t="s">
        <v>87689</v>
      </c>
      <c r="G3901" t="s">
        <v>87690</v>
      </c>
      <c r="H3901" t="s">
        <v>87691</v>
      </c>
      <c r="I3901" t="s">
        <v>87692</v>
      </c>
      <c r="J3901" t="s">
        <v>87693</v>
      </c>
      <c r="K3901" t="s">
        <v>87694</v>
      </c>
      <c r="L3901" t="s">
        <v>87695</v>
      </c>
      <c r="M3901" t="s">
        <v>87696</v>
      </c>
      <c r="N3901" t="s">
        <v>87697</v>
      </c>
      <c r="O3901">
        <f>-571.381237463444 -46.8879472472465 -652.006293203868</f>
        <v>-1270.2754779145585</v>
      </c>
      <c r="P3901">
        <f>-538.304235958702 -72.9562883662963 -354.97706822953</f>
        <v>-966.23759255452831</v>
      </c>
      <c r="Q3901" t="s">
        <v>87698</v>
      </c>
      <c r="R3901" t="s">
        <v>87699</v>
      </c>
      <c r="S3901" t="s">
        <v>87700</v>
      </c>
      <c r="T3901" t="s">
        <v>87701</v>
      </c>
      <c r="U3901" t="s">
        <v>87702</v>
      </c>
      <c r="V3901" t="s">
        <v>87703</v>
      </c>
      <c r="W3901" t="s">
        <v>87704</v>
      </c>
      <c r="X3901" t="s">
        <v>87705</v>
      </c>
      <c r="Y3901" t="s">
        <v>87706</v>
      </c>
    </row>
    <row r="3902" spans="1:25" x14ac:dyDescent="0.3">
      <c r="A3902">
        <v>195050</v>
      </c>
      <c r="B3902" t="s">
        <v>87707</v>
      </c>
      <c r="C3902" t="s">
        <v>87708</v>
      </c>
      <c r="D3902" t="s">
        <v>87709</v>
      </c>
      <c r="E3902" t="s">
        <v>87710</v>
      </c>
      <c r="F3902" t="s">
        <v>87711</v>
      </c>
      <c r="G3902" t="s">
        <v>87712</v>
      </c>
      <c r="H3902" t="s">
        <v>87713</v>
      </c>
      <c r="I3902" t="s">
        <v>87714</v>
      </c>
      <c r="J3902" t="s">
        <v>87715</v>
      </c>
      <c r="K3902" t="s">
        <v>87716</v>
      </c>
      <c r="L3902" t="s">
        <v>87717</v>
      </c>
      <c r="M3902" t="s">
        <v>87718</v>
      </c>
      <c r="N3902" t="s">
        <v>87719</v>
      </c>
      <c r="O3902">
        <f>-571.351381082469 -46.9274061329465 -652.011138246518</f>
        <v>-1270.2899254619335</v>
      </c>
      <c r="P3902">
        <f>-538.164422537144 -72.8655950566986 -354.98282368813</f>
        <v>-966.01284128197256</v>
      </c>
      <c r="Q3902" t="s">
        <v>87720</v>
      </c>
      <c r="R3902" t="s">
        <v>87721</v>
      </c>
      <c r="S3902" t="s">
        <v>87722</v>
      </c>
      <c r="T3902" t="s">
        <v>87723</v>
      </c>
      <c r="U3902" t="s">
        <v>87724</v>
      </c>
      <c r="V3902" t="s">
        <v>87725</v>
      </c>
      <c r="W3902" t="s">
        <v>87726</v>
      </c>
      <c r="X3902" t="s">
        <v>87727</v>
      </c>
      <c r="Y3902" t="s">
        <v>87728</v>
      </c>
    </row>
    <row r="3903" spans="1:25" x14ac:dyDescent="0.3">
      <c r="A3903">
        <v>195100</v>
      </c>
      <c r="B3903" t="s">
        <v>87729</v>
      </c>
      <c r="C3903" t="s">
        <v>87730</v>
      </c>
      <c r="D3903" t="s">
        <v>87731</v>
      </c>
      <c r="E3903" t="s">
        <v>87732</v>
      </c>
      <c r="F3903" t="s">
        <v>87733</v>
      </c>
      <c r="G3903" t="s">
        <v>87734</v>
      </c>
      <c r="H3903" t="s">
        <v>87735</v>
      </c>
      <c r="I3903" t="s">
        <v>87736</v>
      </c>
      <c r="J3903" t="s">
        <v>87737</v>
      </c>
      <c r="K3903" t="s">
        <v>87738</v>
      </c>
      <c r="L3903" t="s">
        <v>87739</v>
      </c>
      <c r="M3903" t="s">
        <v>87740</v>
      </c>
      <c r="N3903" t="s">
        <v>87741</v>
      </c>
      <c r="O3903">
        <f>-571.216708991334 -46.9700291985387 -652.001241391407</f>
        <v>-1270.1879795812797</v>
      </c>
      <c r="P3903">
        <f>-538.08854606149 -72.8017625452335 -354.957098908809</f>
        <v>-965.8474075155325</v>
      </c>
      <c r="Q3903" t="s">
        <v>87742</v>
      </c>
      <c r="R3903" t="s">
        <v>87743</v>
      </c>
      <c r="S3903" t="s">
        <v>87744</v>
      </c>
      <c r="T3903" t="s">
        <v>87745</v>
      </c>
      <c r="U3903" t="s">
        <v>87746</v>
      </c>
      <c r="V3903" t="s">
        <v>87747</v>
      </c>
      <c r="W3903" t="s">
        <v>87748</v>
      </c>
      <c r="X3903" t="s">
        <v>87749</v>
      </c>
      <c r="Y3903" t="s">
        <v>87750</v>
      </c>
    </row>
    <row r="3904" spans="1:25" x14ac:dyDescent="0.3">
      <c r="A3904">
        <v>195150</v>
      </c>
      <c r="B3904" t="s">
        <v>87751</v>
      </c>
      <c r="C3904" t="s">
        <v>87752</v>
      </c>
      <c r="D3904" t="s">
        <v>87753</v>
      </c>
      <c r="E3904" t="s">
        <v>87754</v>
      </c>
      <c r="F3904" t="s">
        <v>87755</v>
      </c>
      <c r="G3904" t="s">
        <v>87756</v>
      </c>
      <c r="H3904" t="s">
        <v>87757</v>
      </c>
      <c r="I3904" t="s">
        <v>87758</v>
      </c>
      <c r="J3904" t="s">
        <v>87759</v>
      </c>
      <c r="K3904" t="s">
        <v>87760</v>
      </c>
      <c r="L3904" t="s">
        <v>87761</v>
      </c>
      <c r="M3904" t="s">
        <v>87762</v>
      </c>
      <c r="N3904" t="s">
        <v>87763</v>
      </c>
      <c r="O3904">
        <f>-570.88277648865 -47.0412892399611 -651.939449865488</f>
        <v>-1269.8635155940992</v>
      </c>
      <c r="P3904">
        <f>-538.037643424946 -72.8137890011094 -354.858761973901</f>
        <v>-965.71019439995644</v>
      </c>
      <c r="Q3904" t="s">
        <v>87764</v>
      </c>
      <c r="R3904" t="s">
        <v>87765</v>
      </c>
      <c r="S3904" t="s">
        <v>87766</v>
      </c>
      <c r="T3904" t="s">
        <v>87767</v>
      </c>
      <c r="U3904" t="s">
        <v>87768</v>
      </c>
      <c r="V3904" t="s">
        <v>87769</v>
      </c>
      <c r="W3904" t="s">
        <v>87770</v>
      </c>
      <c r="X3904" t="s">
        <v>87771</v>
      </c>
      <c r="Y3904" t="s">
        <v>87772</v>
      </c>
    </row>
    <row r="3905" spans="1:25" x14ac:dyDescent="0.3">
      <c r="A3905">
        <v>195200</v>
      </c>
      <c r="B3905" t="s">
        <v>87773</v>
      </c>
      <c r="C3905" t="s">
        <v>87774</v>
      </c>
      <c r="D3905" t="s">
        <v>87775</v>
      </c>
      <c r="E3905" t="s">
        <v>87776</v>
      </c>
      <c r="F3905" t="s">
        <v>87777</v>
      </c>
      <c r="G3905" t="s">
        <v>87778</v>
      </c>
      <c r="H3905" t="s">
        <v>87779</v>
      </c>
      <c r="I3905" t="s">
        <v>87780</v>
      </c>
      <c r="J3905" t="s">
        <v>87781</v>
      </c>
      <c r="K3905" t="s">
        <v>87782</v>
      </c>
      <c r="L3905" t="s">
        <v>87783</v>
      </c>
      <c r="M3905" t="s">
        <v>87784</v>
      </c>
      <c r="N3905" t="s">
        <v>87785</v>
      </c>
      <c r="O3905">
        <f>-570.692391603455 -47.0720646848552 -651.875830009261</f>
        <v>-1269.640286297571</v>
      </c>
      <c r="P3905">
        <f>-538.056638364044 -72.5745959046214 -354.748720642228</f>
        <v>-965.3799549108935</v>
      </c>
      <c r="Q3905" t="s">
        <v>87786</v>
      </c>
      <c r="R3905" t="s">
        <v>87787</v>
      </c>
      <c r="S3905" t="s">
        <v>87788</v>
      </c>
      <c r="T3905" t="s">
        <v>87789</v>
      </c>
      <c r="U3905" t="s">
        <v>87790</v>
      </c>
      <c r="V3905" t="s">
        <v>87791</v>
      </c>
      <c r="W3905" t="s">
        <v>87792</v>
      </c>
      <c r="X3905" t="s">
        <v>87793</v>
      </c>
      <c r="Y3905" t="s">
        <v>87794</v>
      </c>
    </row>
    <row r="3906" spans="1:25" x14ac:dyDescent="0.3">
      <c r="A3906">
        <v>195250</v>
      </c>
      <c r="B3906" t="s">
        <v>87795</v>
      </c>
      <c r="C3906" t="s">
        <v>87796</v>
      </c>
      <c r="D3906" t="s">
        <v>87797</v>
      </c>
      <c r="E3906" t="s">
        <v>87798</v>
      </c>
      <c r="F3906" t="s">
        <v>87799</v>
      </c>
      <c r="G3906" t="s">
        <v>87800</v>
      </c>
      <c r="H3906" t="s">
        <v>87801</v>
      </c>
      <c r="I3906" t="s">
        <v>87802</v>
      </c>
      <c r="J3906" t="s">
        <v>87803</v>
      </c>
      <c r="K3906" t="s">
        <v>87804</v>
      </c>
      <c r="L3906" t="s">
        <v>87805</v>
      </c>
      <c r="M3906" t="s">
        <v>87806</v>
      </c>
      <c r="N3906" t="s">
        <v>87807</v>
      </c>
      <c r="O3906">
        <f>-570.030764681396 -47.1636551999263 -651.776975431334</f>
        <v>-1268.9713953126563</v>
      </c>
      <c r="P3906">
        <f>-537.753415927425 -72.2019118129215 -354.571213636467</f>
        <v>-964.52654137681338</v>
      </c>
      <c r="Q3906" t="s">
        <v>87808</v>
      </c>
      <c r="R3906" t="s">
        <v>87809</v>
      </c>
      <c r="S3906" t="s">
        <v>87810</v>
      </c>
      <c r="T3906" t="s">
        <v>87811</v>
      </c>
      <c r="U3906" t="s">
        <v>87812</v>
      </c>
      <c r="V3906" t="s">
        <v>87813</v>
      </c>
      <c r="W3906" t="s">
        <v>87814</v>
      </c>
      <c r="X3906" t="s">
        <v>87815</v>
      </c>
      <c r="Y3906" t="s">
        <v>87816</v>
      </c>
    </row>
    <row r="3907" spans="1:25" x14ac:dyDescent="0.3">
      <c r="A3907">
        <v>195300</v>
      </c>
      <c r="B3907" t="s">
        <v>87817</v>
      </c>
      <c r="C3907" t="s">
        <v>87818</v>
      </c>
      <c r="D3907" t="s">
        <v>87819</v>
      </c>
      <c r="E3907" t="s">
        <v>87820</v>
      </c>
      <c r="F3907" t="s">
        <v>87821</v>
      </c>
      <c r="G3907" t="s">
        <v>87822</v>
      </c>
      <c r="H3907" t="s">
        <v>87823</v>
      </c>
      <c r="I3907" t="s">
        <v>87824</v>
      </c>
      <c r="J3907" t="s">
        <v>87825</v>
      </c>
      <c r="K3907" t="s">
        <v>87826</v>
      </c>
      <c r="L3907" t="s">
        <v>87827</v>
      </c>
      <c r="M3907" t="s">
        <v>87828</v>
      </c>
      <c r="N3907" t="s">
        <v>87829</v>
      </c>
      <c r="O3907">
        <f>-569.694366445195 -47.1489682297047 -651.750601495754</f>
        <v>-1268.5939361706537</v>
      </c>
      <c r="P3907">
        <f>-537.599580989546 -72.1245318775038 -354.519831069205</f>
        <v>-964.24394393625482</v>
      </c>
      <c r="Q3907" t="s">
        <v>87830</v>
      </c>
      <c r="R3907" t="s">
        <v>87831</v>
      </c>
      <c r="S3907" t="s">
        <v>87832</v>
      </c>
      <c r="T3907" t="s">
        <v>87833</v>
      </c>
      <c r="U3907" t="s">
        <v>87834</v>
      </c>
      <c r="V3907" t="s">
        <v>87835</v>
      </c>
      <c r="W3907" t="s">
        <v>87836</v>
      </c>
      <c r="X3907" t="s">
        <v>87837</v>
      </c>
      <c r="Y3907" t="s">
        <v>87838</v>
      </c>
    </row>
    <row r="3908" spans="1:25" x14ac:dyDescent="0.3">
      <c r="A3908">
        <v>195350</v>
      </c>
      <c r="B3908" t="s">
        <v>87839</v>
      </c>
      <c r="C3908" t="s">
        <v>87840</v>
      </c>
      <c r="D3908" t="s">
        <v>87841</v>
      </c>
      <c r="E3908" t="s">
        <v>87842</v>
      </c>
      <c r="F3908" t="s">
        <v>87843</v>
      </c>
      <c r="G3908" t="s">
        <v>87844</v>
      </c>
      <c r="H3908" t="s">
        <v>87845</v>
      </c>
      <c r="I3908" t="s">
        <v>87846</v>
      </c>
      <c r="J3908" t="s">
        <v>87847</v>
      </c>
      <c r="K3908" t="s">
        <v>87848</v>
      </c>
      <c r="L3908" t="s">
        <v>87849</v>
      </c>
      <c r="M3908" t="s">
        <v>87850</v>
      </c>
      <c r="N3908" t="s">
        <v>87851</v>
      </c>
      <c r="O3908">
        <f>-568.779491839972 -47.0513918097206 -651.726793306085</f>
        <v>-1267.5576769557777</v>
      </c>
      <c r="P3908">
        <f>-536.850420513399 -71.7789093613621 -354.457311980169</f>
        <v>-963.08664185493012</v>
      </c>
      <c r="Q3908" t="s">
        <v>87852</v>
      </c>
      <c r="R3908" t="s">
        <v>87853</v>
      </c>
      <c r="S3908" t="s">
        <v>87854</v>
      </c>
      <c r="T3908" t="s">
        <v>87855</v>
      </c>
      <c r="U3908" t="s">
        <v>87856</v>
      </c>
      <c r="V3908" t="s">
        <v>87857</v>
      </c>
      <c r="W3908" t="s">
        <v>87858</v>
      </c>
      <c r="X3908" t="s">
        <v>87859</v>
      </c>
      <c r="Y3908" t="s">
        <v>87860</v>
      </c>
    </row>
    <row r="3909" spans="1:25" x14ac:dyDescent="0.3">
      <c r="A3909">
        <v>195400</v>
      </c>
      <c r="B3909" t="s">
        <v>87861</v>
      </c>
      <c r="C3909" t="s">
        <v>87862</v>
      </c>
      <c r="D3909" t="s">
        <v>87863</v>
      </c>
      <c r="E3909" t="s">
        <v>87864</v>
      </c>
      <c r="F3909" t="s">
        <v>87865</v>
      </c>
      <c r="G3909" t="s">
        <v>87866</v>
      </c>
      <c r="H3909" t="s">
        <v>87867</v>
      </c>
      <c r="I3909" t="s">
        <v>87868</v>
      </c>
      <c r="J3909" t="s">
        <v>87869</v>
      </c>
      <c r="K3909" t="s">
        <v>87870</v>
      </c>
      <c r="L3909" t="s">
        <v>87871</v>
      </c>
      <c r="M3909" t="s">
        <v>87872</v>
      </c>
      <c r="N3909" t="s">
        <v>87873</v>
      </c>
      <c r="O3909">
        <f>-568.32964628542 -46.9687974742271 -651.75381410281</f>
        <v>-1267.0522578624573</v>
      </c>
      <c r="P3909">
        <f>-536.447475156543 -71.6180314901067 -354.472875650391</f>
        <v>-962.5383822970407</v>
      </c>
      <c r="Q3909" t="s">
        <v>87874</v>
      </c>
      <c r="R3909" t="s">
        <v>87875</v>
      </c>
      <c r="S3909" t="s">
        <v>87876</v>
      </c>
      <c r="T3909" t="s">
        <v>87877</v>
      </c>
      <c r="U3909" t="s">
        <v>87878</v>
      </c>
      <c r="V3909" t="s">
        <v>87879</v>
      </c>
      <c r="W3909" t="s">
        <v>87880</v>
      </c>
      <c r="X3909" t="s">
        <v>87881</v>
      </c>
      <c r="Y3909" t="s">
        <v>87882</v>
      </c>
    </row>
    <row r="3910" spans="1:25" x14ac:dyDescent="0.3">
      <c r="A3910">
        <v>195450</v>
      </c>
      <c r="B3910" t="s">
        <v>87883</v>
      </c>
      <c r="C3910" t="s">
        <v>87884</v>
      </c>
      <c r="D3910" t="s">
        <v>87885</v>
      </c>
      <c r="E3910" t="s">
        <v>87886</v>
      </c>
      <c r="F3910" t="s">
        <v>87887</v>
      </c>
      <c r="G3910" t="s">
        <v>87888</v>
      </c>
      <c r="H3910" t="s">
        <v>87889</v>
      </c>
      <c r="I3910" t="s">
        <v>87890</v>
      </c>
      <c r="J3910" t="s">
        <v>87891</v>
      </c>
      <c r="K3910" t="s">
        <v>87892</v>
      </c>
      <c r="L3910" t="s">
        <v>87893</v>
      </c>
      <c r="M3910" t="s">
        <v>87894</v>
      </c>
      <c r="N3910" t="s">
        <v>87895</v>
      </c>
      <c r="O3910">
        <f>-567.721948176736 -47.0627653956128 -651.778374949821</f>
        <v>-1266.5630885221699</v>
      </c>
      <c r="P3910">
        <f>-535.904769565201 -71.6088428182661 -354.4819224084</f>
        <v>-961.99553479186716</v>
      </c>
      <c r="Q3910" t="s">
        <v>87896</v>
      </c>
      <c r="R3910" t="s">
        <v>87897</v>
      </c>
      <c r="S3910" t="s">
        <v>87898</v>
      </c>
      <c r="T3910" t="s">
        <v>87899</v>
      </c>
      <c r="U3910" t="s">
        <v>87900</v>
      </c>
      <c r="V3910" t="s">
        <v>87901</v>
      </c>
      <c r="W3910" t="s">
        <v>87902</v>
      </c>
      <c r="X3910" t="s">
        <v>87903</v>
      </c>
      <c r="Y3910" t="s">
        <v>87904</v>
      </c>
    </row>
    <row r="3911" spans="1:25" x14ac:dyDescent="0.3">
      <c r="A3911">
        <v>195500</v>
      </c>
      <c r="B3911" t="s">
        <v>87905</v>
      </c>
      <c r="C3911" t="s">
        <v>87906</v>
      </c>
      <c r="D3911" t="s">
        <v>87907</v>
      </c>
      <c r="E3911" t="s">
        <v>87908</v>
      </c>
      <c r="F3911" t="s">
        <v>87909</v>
      </c>
      <c r="G3911" t="s">
        <v>87910</v>
      </c>
      <c r="H3911" t="s">
        <v>87911</v>
      </c>
      <c r="I3911" t="s">
        <v>87912</v>
      </c>
      <c r="J3911" t="s">
        <v>87913</v>
      </c>
      <c r="K3911" t="s">
        <v>87914</v>
      </c>
      <c r="L3911" t="s">
        <v>87915</v>
      </c>
      <c r="M3911" t="s">
        <v>87916</v>
      </c>
      <c r="N3911" t="s">
        <v>87917</v>
      </c>
      <c r="O3911">
        <f>-567.387929741304 -47.1604367968944 -651.732313942312</f>
        <v>-1266.2806804805105</v>
      </c>
      <c r="P3911">
        <f>-535.487996493745 -71.5715961816591 -354.433616200123</f>
        <v>-961.49320887552699</v>
      </c>
      <c r="Q3911" t="s">
        <v>87918</v>
      </c>
      <c r="R3911" t="s">
        <v>87919</v>
      </c>
      <c r="S3911" t="s">
        <v>87920</v>
      </c>
      <c r="T3911" t="s">
        <v>87921</v>
      </c>
      <c r="U3911" t="s">
        <v>87922</v>
      </c>
      <c r="V3911" t="s">
        <v>87923</v>
      </c>
      <c r="W3911" t="s">
        <v>87924</v>
      </c>
      <c r="X3911" t="s">
        <v>87925</v>
      </c>
      <c r="Y3911" t="s">
        <v>87926</v>
      </c>
    </row>
    <row r="3912" spans="1:25" x14ac:dyDescent="0.3">
      <c r="A3912">
        <v>195550</v>
      </c>
      <c r="B3912" t="s">
        <v>87927</v>
      </c>
      <c r="C3912" t="s">
        <v>87928</v>
      </c>
      <c r="D3912" t="s">
        <v>87929</v>
      </c>
      <c r="E3912" t="s">
        <v>87930</v>
      </c>
      <c r="F3912" t="s">
        <v>87931</v>
      </c>
      <c r="G3912" t="s">
        <v>87932</v>
      </c>
      <c r="H3912" t="s">
        <v>87933</v>
      </c>
      <c r="I3912" t="s">
        <v>87934</v>
      </c>
      <c r="J3912" t="s">
        <v>87935</v>
      </c>
      <c r="K3912" t="s">
        <v>87936</v>
      </c>
      <c r="L3912" t="s">
        <v>87937</v>
      </c>
      <c r="M3912" t="s">
        <v>87938</v>
      </c>
      <c r="N3912" t="s">
        <v>87939</v>
      </c>
      <c r="O3912">
        <f>-566.920041419661 -47.3216624915397 -651.754379556391</f>
        <v>-1265.9960834675917</v>
      </c>
      <c r="P3912">
        <f>-534.93501864887 -71.5440757122399 -354.449456292561</f>
        <v>-960.92855065367098</v>
      </c>
      <c r="Q3912" t="s">
        <v>87940</v>
      </c>
      <c r="R3912" t="s">
        <v>87941</v>
      </c>
      <c r="S3912" t="s">
        <v>87942</v>
      </c>
      <c r="T3912" t="s">
        <v>87943</v>
      </c>
      <c r="U3912" t="s">
        <v>87944</v>
      </c>
      <c r="V3912" t="s">
        <v>87945</v>
      </c>
      <c r="W3912" t="s">
        <v>87946</v>
      </c>
      <c r="X3912" t="s">
        <v>87947</v>
      </c>
      <c r="Y3912" t="s">
        <v>87948</v>
      </c>
    </row>
    <row r="3913" spans="1:25" x14ac:dyDescent="0.3">
      <c r="A3913">
        <v>195600</v>
      </c>
      <c r="B3913" t="s">
        <v>87949</v>
      </c>
      <c r="C3913" t="s">
        <v>87950</v>
      </c>
      <c r="D3913" t="s">
        <v>87951</v>
      </c>
      <c r="E3913" t="s">
        <v>87952</v>
      </c>
      <c r="F3913" t="s">
        <v>87953</v>
      </c>
      <c r="G3913" t="s">
        <v>87954</v>
      </c>
      <c r="H3913" t="s">
        <v>87955</v>
      </c>
      <c r="I3913" t="s">
        <v>87956</v>
      </c>
      <c r="J3913" t="s">
        <v>87957</v>
      </c>
      <c r="K3913" t="s">
        <v>87958</v>
      </c>
      <c r="L3913" t="s">
        <v>87959</v>
      </c>
      <c r="M3913" t="s">
        <v>87960</v>
      </c>
      <c r="N3913" t="s">
        <v>87961</v>
      </c>
      <c r="O3913">
        <f>-566.633541936804 -47.4181063410406 -651.79710214377</f>
        <v>-1265.8487504216146</v>
      </c>
      <c r="P3913">
        <f>-534.672334652269 -71.4210233894885 -354.471902318621</f>
        <v>-960.56526036037849</v>
      </c>
      <c r="Q3913" t="s">
        <v>87962</v>
      </c>
      <c r="R3913" t="s">
        <v>87963</v>
      </c>
      <c r="S3913" t="s">
        <v>87964</v>
      </c>
      <c r="T3913" t="s">
        <v>87965</v>
      </c>
      <c r="U3913" t="s">
        <v>87966</v>
      </c>
      <c r="V3913" t="s">
        <v>87967</v>
      </c>
      <c r="W3913" t="s">
        <v>87968</v>
      </c>
      <c r="X3913" t="s">
        <v>87969</v>
      </c>
      <c r="Y3913" t="s">
        <v>87970</v>
      </c>
    </row>
    <row r="3914" spans="1:25" x14ac:dyDescent="0.3">
      <c r="A3914">
        <v>195650</v>
      </c>
      <c r="B3914" t="s">
        <v>87971</v>
      </c>
      <c r="C3914" t="s">
        <v>87972</v>
      </c>
      <c r="D3914" t="s">
        <v>87973</v>
      </c>
      <c r="E3914" t="s">
        <v>87974</v>
      </c>
      <c r="F3914" t="s">
        <v>87975</v>
      </c>
      <c r="G3914" t="s">
        <v>87976</v>
      </c>
      <c r="H3914" t="s">
        <v>87977</v>
      </c>
      <c r="I3914" t="s">
        <v>87978</v>
      </c>
      <c r="J3914" t="s">
        <v>87979</v>
      </c>
      <c r="K3914" t="s">
        <v>87980</v>
      </c>
      <c r="L3914" t="s">
        <v>87981</v>
      </c>
      <c r="M3914" t="s">
        <v>87982</v>
      </c>
      <c r="N3914" t="s">
        <v>87983</v>
      </c>
      <c r="O3914">
        <f>-566.419133919936 -47.5764204468765 -651.813680497358</f>
        <v>-1265.8092348641703</v>
      </c>
      <c r="P3914">
        <f>-534.487589846872 -71.5065759453896 -354.479445943408</f>
        <v>-960.47361173566958</v>
      </c>
      <c r="Q3914" t="s">
        <v>87984</v>
      </c>
      <c r="R3914" t="s">
        <v>87985</v>
      </c>
      <c r="S3914" t="s">
        <v>87986</v>
      </c>
      <c r="T3914" t="s">
        <v>87987</v>
      </c>
      <c r="U3914" t="s">
        <v>87988</v>
      </c>
      <c r="V3914" t="s">
        <v>87989</v>
      </c>
      <c r="W3914" t="s">
        <v>87990</v>
      </c>
      <c r="X3914" t="s">
        <v>87991</v>
      </c>
      <c r="Y3914" t="s">
        <v>87992</v>
      </c>
    </row>
    <row r="3915" spans="1:25" x14ac:dyDescent="0.3">
      <c r="A3915">
        <v>195700</v>
      </c>
      <c r="B3915" t="s">
        <v>87993</v>
      </c>
      <c r="C3915" t="s">
        <v>87994</v>
      </c>
      <c r="D3915" t="s">
        <v>87995</v>
      </c>
      <c r="E3915" t="s">
        <v>87996</v>
      </c>
      <c r="F3915" t="s">
        <v>87997</v>
      </c>
      <c r="G3915" t="s">
        <v>87998</v>
      </c>
      <c r="H3915" t="s">
        <v>87999</v>
      </c>
      <c r="I3915" t="s">
        <v>88000</v>
      </c>
      <c r="J3915" t="s">
        <v>88001</v>
      </c>
      <c r="K3915" t="s">
        <v>88002</v>
      </c>
      <c r="L3915" t="s">
        <v>88003</v>
      </c>
      <c r="M3915" t="s">
        <v>88004</v>
      </c>
      <c r="N3915" t="s">
        <v>88005</v>
      </c>
      <c r="O3915">
        <f>-566.144393157352 -47.9343361613278 -651.833481187553</f>
        <v>-1265.9122105062329</v>
      </c>
      <c r="P3915">
        <f>-534.475724323038 -71.9838323084132 -354.480549969996</f>
        <v>-960.94010660144716</v>
      </c>
      <c r="Q3915" t="s">
        <v>88006</v>
      </c>
      <c r="R3915" t="s">
        <v>88007</v>
      </c>
      <c r="S3915" t="s">
        <v>88008</v>
      </c>
      <c r="T3915" t="s">
        <v>88009</v>
      </c>
      <c r="U3915" t="s">
        <v>88010</v>
      </c>
      <c r="V3915" t="s">
        <v>88011</v>
      </c>
      <c r="W3915" t="s">
        <v>88012</v>
      </c>
      <c r="X3915" t="s">
        <v>88013</v>
      </c>
      <c r="Y3915" t="s">
        <v>88014</v>
      </c>
    </row>
    <row r="3916" spans="1:25" x14ac:dyDescent="0.3">
      <c r="A3916">
        <v>195750</v>
      </c>
      <c r="B3916" t="s">
        <v>88015</v>
      </c>
      <c r="C3916" t="s">
        <v>88016</v>
      </c>
      <c r="D3916" t="s">
        <v>88017</v>
      </c>
      <c r="E3916" t="s">
        <v>88018</v>
      </c>
      <c r="F3916" t="s">
        <v>88019</v>
      </c>
      <c r="G3916" t="s">
        <v>88020</v>
      </c>
      <c r="H3916" t="s">
        <v>88021</v>
      </c>
      <c r="I3916" t="s">
        <v>88022</v>
      </c>
      <c r="J3916" t="s">
        <v>88023</v>
      </c>
      <c r="K3916" t="s">
        <v>88024</v>
      </c>
      <c r="L3916" t="s">
        <v>88025</v>
      </c>
      <c r="M3916" t="s">
        <v>88026</v>
      </c>
      <c r="N3916" t="s">
        <v>88027</v>
      </c>
      <c r="O3916">
        <f>-566.062050426142 -48.184043681639 -651.855676215972</f>
        <v>-1266.101770323753</v>
      </c>
      <c r="P3916">
        <f>-534.608993762305 -72.0004375500871 -354.461070458127</f>
        <v>-961.07050177051906</v>
      </c>
      <c r="Q3916" t="s">
        <v>88028</v>
      </c>
      <c r="R3916" t="s">
        <v>88029</v>
      </c>
      <c r="S3916" t="s">
        <v>88030</v>
      </c>
      <c r="T3916" t="s">
        <v>88031</v>
      </c>
      <c r="U3916" t="s">
        <v>88032</v>
      </c>
      <c r="V3916" t="s">
        <v>88033</v>
      </c>
      <c r="W3916" t="s">
        <v>88034</v>
      </c>
      <c r="X3916" t="s">
        <v>88035</v>
      </c>
      <c r="Y3916" t="s">
        <v>88036</v>
      </c>
    </row>
    <row r="3917" spans="1:25" x14ac:dyDescent="0.3">
      <c r="A3917">
        <v>195800</v>
      </c>
      <c r="B3917" t="s">
        <v>88037</v>
      </c>
      <c r="C3917" t="s">
        <v>88038</v>
      </c>
      <c r="D3917" t="s">
        <v>88039</v>
      </c>
      <c r="E3917" t="s">
        <v>88040</v>
      </c>
      <c r="F3917" t="s">
        <v>88041</v>
      </c>
      <c r="G3917" t="s">
        <v>88042</v>
      </c>
      <c r="H3917" t="s">
        <v>88043</v>
      </c>
      <c r="I3917" t="s">
        <v>88044</v>
      </c>
      <c r="J3917" t="s">
        <v>88045</v>
      </c>
      <c r="K3917" t="s">
        <v>88046</v>
      </c>
      <c r="L3917" t="s">
        <v>88047</v>
      </c>
      <c r="M3917" t="s">
        <v>88048</v>
      </c>
      <c r="N3917" t="s">
        <v>88049</v>
      </c>
      <c r="O3917">
        <f>-565.967432498223 -48.3399912312439 -651.884865398593</f>
        <v>-1266.1922891280599</v>
      </c>
      <c r="P3917">
        <f>-534.675318092209 -72.2023820589693 -354.477037430639</f>
        <v>-961.35473758181729</v>
      </c>
      <c r="Q3917" t="s">
        <v>88050</v>
      </c>
      <c r="R3917" t="s">
        <v>88051</v>
      </c>
      <c r="S3917" t="s">
        <v>88052</v>
      </c>
      <c r="T3917" t="s">
        <v>88053</v>
      </c>
      <c r="U3917" t="s">
        <v>88054</v>
      </c>
      <c r="V3917" t="s">
        <v>88055</v>
      </c>
      <c r="W3917" t="s">
        <v>88056</v>
      </c>
      <c r="X3917" t="s">
        <v>88057</v>
      </c>
      <c r="Y3917" t="s">
        <v>88058</v>
      </c>
    </row>
    <row r="3918" spans="1:25" x14ac:dyDescent="0.3">
      <c r="A3918">
        <v>195850</v>
      </c>
      <c r="B3918" t="s">
        <v>88059</v>
      </c>
      <c r="C3918" t="s">
        <v>88060</v>
      </c>
      <c r="D3918" t="s">
        <v>88061</v>
      </c>
      <c r="E3918" t="s">
        <v>88062</v>
      </c>
      <c r="F3918" t="s">
        <v>88063</v>
      </c>
      <c r="G3918" t="s">
        <v>88064</v>
      </c>
      <c r="H3918" t="s">
        <v>88065</v>
      </c>
      <c r="I3918" t="s">
        <v>88066</v>
      </c>
      <c r="J3918" t="s">
        <v>88067</v>
      </c>
      <c r="K3918" t="s">
        <v>88068</v>
      </c>
      <c r="L3918" t="s">
        <v>88069</v>
      </c>
      <c r="M3918" t="s">
        <v>88070</v>
      </c>
      <c r="N3918" t="s">
        <v>88071</v>
      </c>
      <c r="O3918">
        <f>-565.928310805642 -48.6192235975673 -651.960421837457</f>
        <v>-1266.5079562406663</v>
      </c>
      <c r="P3918">
        <f>-534.773646621141 -72.5453270013238 -354.543303305668</f>
        <v>-961.86227692813281</v>
      </c>
      <c r="Q3918" t="s">
        <v>88072</v>
      </c>
      <c r="R3918" t="s">
        <v>88073</v>
      </c>
      <c r="S3918" t="s">
        <v>88074</v>
      </c>
      <c r="T3918" t="s">
        <v>88075</v>
      </c>
      <c r="U3918" t="s">
        <v>88076</v>
      </c>
      <c r="V3918" t="s">
        <v>88077</v>
      </c>
      <c r="W3918" t="s">
        <v>88078</v>
      </c>
      <c r="X3918" t="s">
        <v>88079</v>
      </c>
      <c r="Y3918" t="s">
        <v>88080</v>
      </c>
    </row>
    <row r="3919" spans="1:25" x14ac:dyDescent="0.3">
      <c r="A3919">
        <v>195900</v>
      </c>
      <c r="B3919" t="s">
        <v>88081</v>
      </c>
      <c r="C3919" t="s">
        <v>88082</v>
      </c>
      <c r="D3919" t="s">
        <v>88083</v>
      </c>
      <c r="E3919" t="s">
        <v>88084</v>
      </c>
      <c r="F3919" t="s">
        <v>88085</v>
      </c>
      <c r="G3919" t="s">
        <v>88086</v>
      </c>
      <c r="H3919" t="s">
        <v>88087</v>
      </c>
      <c r="I3919" t="s">
        <v>88088</v>
      </c>
      <c r="J3919" t="s">
        <v>88089</v>
      </c>
      <c r="K3919" t="s">
        <v>88090</v>
      </c>
      <c r="L3919" t="s">
        <v>88091</v>
      </c>
      <c r="M3919" t="s">
        <v>88092</v>
      </c>
      <c r="N3919" t="s">
        <v>88093</v>
      </c>
      <c r="O3919">
        <f>-565.920194267335 -48.7591970825456 -651.978303547026</f>
        <v>-1266.6576948969066</v>
      </c>
      <c r="P3919">
        <f>-534.740751902736 -72.7700440660835 -354.570489628093</f>
        <v>-962.08128559691249</v>
      </c>
      <c r="Q3919" t="s">
        <v>88094</v>
      </c>
      <c r="R3919" t="s">
        <v>88095</v>
      </c>
      <c r="S3919" t="s">
        <v>88096</v>
      </c>
      <c r="T3919" t="s">
        <v>88097</v>
      </c>
      <c r="U3919" t="s">
        <v>88098</v>
      </c>
      <c r="V3919" t="s">
        <v>88099</v>
      </c>
      <c r="W3919" t="s">
        <v>88100</v>
      </c>
      <c r="X3919" t="s">
        <v>88101</v>
      </c>
      <c r="Y3919" t="s">
        <v>88102</v>
      </c>
    </row>
    <row r="3920" spans="1:25" x14ac:dyDescent="0.3">
      <c r="A3920">
        <v>195950</v>
      </c>
      <c r="B3920" t="s">
        <v>88103</v>
      </c>
      <c r="C3920" t="s">
        <v>88104</v>
      </c>
      <c r="D3920" t="s">
        <v>88105</v>
      </c>
      <c r="E3920" t="s">
        <v>88106</v>
      </c>
      <c r="F3920" t="s">
        <v>88107</v>
      </c>
      <c r="G3920" t="s">
        <v>88108</v>
      </c>
      <c r="H3920" t="s">
        <v>88109</v>
      </c>
      <c r="I3920" t="s">
        <v>88110</v>
      </c>
      <c r="J3920" t="s">
        <v>88111</v>
      </c>
      <c r="K3920" t="s">
        <v>88112</v>
      </c>
      <c r="L3920" t="s">
        <v>88113</v>
      </c>
      <c r="M3920" t="s">
        <v>88114</v>
      </c>
      <c r="N3920" t="s">
        <v>88115</v>
      </c>
      <c r="O3920">
        <f>-565.913269827661 -48.71760204669 -652.045172213101</f>
        <v>-1266.6760440874518</v>
      </c>
      <c r="P3920">
        <f>-534.729384748662 -72.8356624563503 -354.646625608493</f>
        <v>-962.2116728135054</v>
      </c>
      <c r="Q3920" t="s">
        <v>88116</v>
      </c>
      <c r="R3920" t="s">
        <v>88117</v>
      </c>
      <c r="S3920" t="s">
        <v>88118</v>
      </c>
      <c r="T3920" t="s">
        <v>88119</v>
      </c>
      <c r="U3920" t="s">
        <v>88120</v>
      </c>
      <c r="V3920" t="s">
        <v>88121</v>
      </c>
      <c r="W3920" t="s">
        <v>88122</v>
      </c>
      <c r="X3920" t="s">
        <v>88123</v>
      </c>
      <c r="Y3920" t="s">
        <v>88124</v>
      </c>
    </row>
    <row r="3921" spans="1:25" x14ac:dyDescent="0.3">
      <c r="A3921">
        <v>196000</v>
      </c>
      <c r="B3921" t="s">
        <v>88125</v>
      </c>
      <c r="C3921" t="s">
        <v>88126</v>
      </c>
      <c r="D3921" t="s">
        <v>88127</v>
      </c>
      <c r="E3921" t="s">
        <v>88128</v>
      </c>
      <c r="F3921" t="s">
        <v>88129</v>
      </c>
      <c r="G3921" t="s">
        <v>88130</v>
      </c>
      <c r="H3921" t="s">
        <v>88131</v>
      </c>
      <c r="I3921" t="s">
        <v>88132</v>
      </c>
      <c r="J3921" t="s">
        <v>88133</v>
      </c>
      <c r="K3921" t="s">
        <v>88134</v>
      </c>
      <c r="L3921" t="s">
        <v>88135</v>
      </c>
      <c r="M3921" t="s">
        <v>88136</v>
      </c>
      <c r="N3921" t="s">
        <v>88137</v>
      </c>
      <c r="O3921">
        <f>-565.93630608018 -48.8599231832723 -652.125930982876</f>
        <v>-1266.9221602463281</v>
      </c>
      <c r="P3921">
        <f>-534.889408099646 -73.035354167472 -354.71777609472</f>
        <v>-962.64253836183798</v>
      </c>
      <c r="Q3921" t="s">
        <v>88138</v>
      </c>
      <c r="R3921" t="s">
        <v>88139</v>
      </c>
      <c r="S3921" t="s">
        <v>88140</v>
      </c>
      <c r="T3921" t="s">
        <v>88141</v>
      </c>
      <c r="U3921" t="s">
        <v>88142</v>
      </c>
      <c r="V3921" t="s">
        <v>88143</v>
      </c>
      <c r="W3921" t="s">
        <v>88144</v>
      </c>
      <c r="X3921" t="s">
        <v>88145</v>
      </c>
      <c r="Y3921" t="s">
        <v>88146</v>
      </c>
    </row>
    <row r="3922" spans="1:25" x14ac:dyDescent="0.3">
      <c r="A3922">
        <v>196050</v>
      </c>
      <c r="B3922" t="s">
        <v>88147</v>
      </c>
      <c r="C3922" t="s">
        <v>88148</v>
      </c>
      <c r="D3922" t="s">
        <v>88149</v>
      </c>
      <c r="E3922" t="s">
        <v>88150</v>
      </c>
      <c r="F3922" t="s">
        <v>88151</v>
      </c>
      <c r="G3922" t="s">
        <v>88152</v>
      </c>
      <c r="H3922" t="s">
        <v>88153</v>
      </c>
      <c r="I3922" t="s">
        <v>88154</v>
      </c>
      <c r="J3922" t="s">
        <v>88155</v>
      </c>
      <c r="K3922" t="s">
        <v>88156</v>
      </c>
      <c r="L3922" t="s">
        <v>88157</v>
      </c>
      <c r="M3922" t="s">
        <v>88158</v>
      </c>
      <c r="N3922" t="s">
        <v>88159</v>
      </c>
      <c r="O3922">
        <f>-565.918790240841 -49.0766393891199 -652.139579682611</f>
        <v>-1267.135009312572</v>
      </c>
      <c r="P3922">
        <f>-534.96237006794 -73.2736059428544 -354.723705566576</f>
        <v>-962.95968157737036</v>
      </c>
      <c r="Q3922" t="s">
        <v>88160</v>
      </c>
      <c r="R3922" t="s">
        <v>88161</v>
      </c>
      <c r="S3922" t="s">
        <v>88162</v>
      </c>
      <c r="T3922" t="s">
        <v>88163</v>
      </c>
      <c r="U3922" t="s">
        <v>88164</v>
      </c>
      <c r="V3922" t="s">
        <v>88165</v>
      </c>
      <c r="W3922" t="s">
        <v>88166</v>
      </c>
      <c r="X3922" t="s">
        <v>88167</v>
      </c>
      <c r="Y3922" t="s">
        <v>88168</v>
      </c>
    </row>
    <row r="3923" spans="1:25" x14ac:dyDescent="0.3">
      <c r="A3923">
        <v>196100</v>
      </c>
      <c r="B3923" t="s">
        <v>88169</v>
      </c>
      <c r="C3923" t="s">
        <v>88170</v>
      </c>
      <c r="D3923" t="s">
        <v>88171</v>
      </c>
      <c r="E3923" t="s">
        <v>88172</v>
      </c>
      <c r="F3923" t="s">
        <v>88173</v>
      </c>
      <c r="G3923" t="s">
        <v>88174</v>
      </c>
      <c r="H3923" t="s">
        <v>88175</v>
      </c>
      <c r="I3923" t="s">
        <v>88176</v>
      </c>
      <c r="J3923" t="s">
        <v>88177</v>
      </c>
      <c r="K3923" t="s">
        <v>88178</v>
      </c>
      <c r="L3923" t="s">
        <v>88179</v>
      </c>
      <c r="M3923" t="s">
        <v>88180</v>
      </c>
      <c r="N3923" t="s">
        <v>88181</v>
      </c>
      <c r="O3923">
        <f>-565.876027424639 -49.1158547723487 -652.150624166998</f>
        <v>-1267.1425063639858</v>
      </c>
      <c r="P3923">
        <f>-534.916122416131 -73.2603162352896 -354.730899795085</f>
        <v>-962.90733844650549</v>
      </c>
      <c r="Q3923" t="s">
        <v>88182</v>
      </c>
      <c r="R3923" t="s">
        <v>88183</v>
      </c>
      <c r="S3923" t="s">
        <v>88184</v>
      </c>
      <c r="T3923" t="s">
        <v>88185</v>
      </c>
      <c r="U3923" t="s">
        <v>88186</v>
      </c>
      <c r="V3923" t="s">
        <v>88187</v>
      </c>
      <c r="W3923" t="s">
        <v>88188</v>
      </c>
      <c r="X3923" t="s">
        <v>88189</v>
      </c>
      <c r="Y3923" t="s">
        <v>88190</v>
      </c>
    </row>
    <row r="3924" spans="1:25" x14ac:dyDescent="0.3">
      <c r="A3924">
        <v>196150</v>
      </c>
      <c r="B3924" t="s">
        <v>88191</v>
      </c>
      <c r="C3924" t="s">
        <v>88192</v>
      </c>
      <c r="D3924" t="s">
        <v>88193</v>
      </c>
      <c r="E3924" t="s">
        <v>88194</v>
      </c>
      <c r="F3924" t="s">
        <v>88195</v>
      </c>
      <c r="G3924" t="s">
        <v>88196</v>
      </c>
      <c r="H3924" t="s">
        <v>88197</v>
      </c>
      <c r="I3924" t="s">
        <v>88198</v>
      </c>
      <c r="J3924" t="s">
        <v>88199</v>
      </c>
      <c r="K3924" t="s">
        <v>88200</v>
      </c>
      <c r="L3924" t="s">
        <v>88201</v>
      </c>
      <c r="M3924" t="s">
        <v>88202</v>
      </c>
      <c r="N3924" t="s">
        <v>88203</v>
      </c>
      <c r="O3924">
        <f>-565.800586343516 -49.0782040830511 -652.192177742215</f>
        <v>-1267.0709681687822</v>
      </c>
      <c r="P3924">
        <f>-534.833315534644 -73.1315609056965 -354.765771228067</f>
        <v>-962.73064766840753</v>
      </c>
      <c r="Q3924" t="s">
        <v>88204</v>
      </c>
      <c r="R3924" t="s">
        <v>88205</v>
      </c>
      <c r="S3924" t="s">
        <v>88206</v>
      </c>
      <c r="T3924" t="s">
        <v>88207</v>
      </c>
      <c r="U3924" t="s">
        <v>88208</v>
      </c>
      <c r="V3924" t="s">
        <v>88209</v>
      </c>
      <c r="W3924" t="s">
        <v>88210</v>
      </c>
      <c r="X3924" t="s">
        <v>88211</v>
      </c>
      <c r="Y3924" t="s">
        <v>88212</v>
      </c>
    </row>
    <row r="3925" spans="1:25" x14ac:dyDescent="0.3">
      <c r="A3925">
        <v>196200</v>
      </c>
      <c r="B3925" t="s">
        <v>88213</v>
      </c>
      <c r="C3925" t="s">
        <v>88214</v>
      </c>
      <c r="D3925" t="s">
        <v>88215</v>
      </c>
      <c r="E3925" t="s">
        <v>88216</v>
      </c>
      <c r="F3925" t="s">
        <v>88217</v>
      </c>
      <c r="G3925" t="s">
        <v>88218</v>
      </c>
      <c r="H3925" t="s">
        <v>88219</v>
      </c>
      <c r="I3925" t="s">
        <v>88220</v>
      </c>
      <c r="J3925" t="s">
        <v>88221</v>
      </c>
      <c r="K3925" t="s">
        <v>88222</v>
      </c>
      <c r="L3925" t="s">
        <v>88223</v>
      </c>
      <c r="M3925" t="s">
        <v>88224</v>
      </c>
      <c r="N3925" t="s">
        <v>88225</v>
      </c>
      <c r="O3925">
        <f>-565.734275799965 -49.0203623864561 -652.181245101371</f>
        <v>-1266.935883287792</v>
      </c>
      <c r="P3925">
        <f>-534.761658521157 -72.9717580711283 -354.747006922903</f>
        <v>-962.48042351518825</v>
      </c>
      <c r="Q3925" t="s">
        <v>88226</v>
      </c>
      <c r="R3925" t="s">
        <v>88227</v>
      </c>
      <c r="S3925" t="s">
        <v>88228</v>
      </c>
      <c r="T3925" t="s">
        <v>88229</v>
      </c>
      <c r="U3925" t="s">
        <v>88230</v>
      </c>
      <c r="V3925" t="s">
        <v>88231</v>
      </c>
      <c r="W3925" t="s">
        <v>88232</v>
      </c>
      <c r="X3925" t="s">
        <v>88233</v>
      </c>
      <c r="Y3925" t="s">
        <v>88234</v>
      </c>
    </row>
    <row r="3926" spans="1:25" x14ac:dyDescent="0.3">
      <c r="A3926">
        <v>196250</v>
      </c>
      <c r="B3926" t="s">
        <v>88235</v>
      </c>
      <c r="C3926" t="s">
        <v>88236</v>
      </c>
      <c r="D3926" t="s">
        <v>88237</v>
      </c>
      <c r="E3926" t="s">
        <v>88238</v>
      </c>
      <c r="F3926" t="s">
        <v>88239</v>
      </c>
      <c r="G3926" t="s">
        <v>88240</v>
      </c>
      <c r="H3926" t="s">
        <v>88241</v>
      </c>
      <c r="I3926" t="s">
        <v>88242</v>
      </c>
      <c r="J3926" t="s">
        <v>88243</v>
      </c>
      <c r="K3926" t="s">
        <v>88244</v>
      </c>
      <c r="L3926" t="s">
        <v>88245</v>
      </c>
      <c r="M3926" t="s">
        <v>88246</v>
      </c>
      <c r="N3926" t="s">
        <v>88247</v>
      </c>
      <c r="O3926">
        <f>-565.542254837934 -48.8989386662392 -652.147789061626</f>
        <v>-1266.5889825657991</v>
      </c>
      <c r="P3926">
        <f>-534.593894593154 -72.7603588965012 -354.704025658569</f>
        <v>-962.05827914822419</v>
      </c>
      <c r="Q3926" t="s">
        <v>88248</v>
      </c>
      <c r="R3926" t="s">
        <v>88249</v>
      </c>
      <c r="S3926" t="s">
        <v>88250</v>
      </c>
      <c r="T3926" t="s">
        <v>88251</v>
      </c>
      <c r="U3926" t="s">
        <v>88252</v>
      </c>
      <c r="V3926" t="s">
        <v>88253</v>
      </c>
      <c r="W3926" t="s">
        <v>88254</v>
      </c>
      <c r="X3926" t="s">
        <v>88255</v>
      </c>
      <c r="Y3926" t="s">
        <v>88256</v>
      </c>
    </row>
    <row r="3927" spans="1:25" x14ac:dyDescent="0.3">
      <c r="A3927">
        <v>196300</v>
      </c>
      <c r="B3927" t="s">
        <v>88257</v>
      </c>
      <c r="C3927" t="s">
        <v>88258</v>
      </c>
      <c r="D3927" t="s">
        <v>88259</v>
      </c>
      <c r="E3927" t="s">
        <v>88260</v>
      </c>
      <c r="F3927" t="s">
        <v>88261</v>
      </c>
      <c r="G3927" t="s">
        <v>88262</v>
      </c>
      <c r="H3927" t="s">
        <v>88263</v>
      </c>
      <c r="I3927" t="s">
        <v>88264</v>
      </c>
      <c r="J3927" t="s">
        <v>88265</v>
      </c>
      <c r="K3927" t="s">
        <v>88266</v>
      </c>
      <c r="L3927" t="s">
        <v>88267</v>
      </c>
      <c r="M3927" t="s">
        <v>88268</v>
      </c>
      <c r="N3927" t="s">
        <v>88269</v>
      </c>
      <c r="O3927">
        <f>-565.393405116671 -48.7498678073628 -652.17825545365</f>
        <v>-1266.3215283776838</v>
      </c>
      <c r="P3927">
        <f>-534.450775244103 -72.5906593177381 -354.732107424276</f>
        <v>-961.77354198611715</v>
      </c>
      <c r="Q3927" t="s">
        <v>88270</v>
      </c>
      <c r="R3927" t="s">
        <v>88271</v>
      </c>
      <c r="S3927" t="s">
        <v>88272</v>
      </c>
      <c r="T3927" t="s">
        <v>88273</v>
      </c>
      <c r="U3927" t="s">
        <v>88274</v>
      </c>
      <c r="V3927" t="s">
        <v>88275</v>
      </c>
      <c r="W3927" t="s">
        <v>88276</v>
      </c>
      <c r="X3927" t="s">
        <v>88277</v>
      </c>
      <c r="Y3927" t="s">
        <v>88278</v>
      </c>
    </row>
    <row r="3928" spans="1:25" x14ac:dyDescent="0.3">
      <c r="A3928">
        <v>196350</v>
      </c>
      <c r="B3928" t="s">
        <v>88279</v>
      </c>
      <c r="C3928" t="s">
        <v>88280</v>
      </c>
      <c r="D3928" t="s">
        <v>88281</v>
      </c>
      <c r="E3928" t="s">
        <v>88282</v>
      </c>
      <c r="F3928" t="s">
        <v>88283</v>
      </c>
      <c r="G3928" t="s">
        <v>88284</v>
      </c>
      <c r="H3928" t="s">
        <v>88285</v>
      </c>
      <c r="I3928" t="s">
        <v>88286</v>
      </c>
      <c r="J3928" t="s">
        <v>88287</v>
      </c>
      <c r="K3928" t="s">
        <v>88288</v>
      </c>
      <c r="L3928" t="s">
        <v>88289</v>
      </c>
      <c r="M3928" t="s">
        <v>88290</v>
      </c>
      <c r="N3928" t="s">
        <v>88291</v>
      </c>
      <c r="O3928">
        <f>-564.95805420826 -48.3886022297859 -652.264965918106</f>
        <v>-1265.6116223561519</v>
      </c>
      <c r="P3928">
        <f>-534.089257424612 -72.344073160431 -354.820402725889</f>
        <v>-961.25373331093192</v>
      </c>
      <c r="Q3928" t="s">
        <v>88292</v>
      </c>
      <c r="R3928" t="s">
        <v>88293</v>
      </c>
      <c r="S3928" t="s">
        <v>88294</v>
      </c>
      <c r="T3928" t="s">
        <v>88295</v>
      </c>
      <c r="U3928" t="s">
        <v>88296</v>
      </c>
      <c r="V3928" t="s">
        <v>88297</v>
      </c>
      <c r="W3928" t="s">
        <v>88298</v>
      </c>
      <c r="X3928" t="s">
        <v>88299</v>
      </c>
      <c r="Y3928" t="s">
        <v>88300</v>
      </c>
    </row>
    <row r="3929" spans="1:25" x14ac:dyDescent="0.3">
      <c r="A3929">
        <v>196400</v>
      </c>
      <c r="B3929" t="s">
        <v>88301</v>
      </c>
      <c r="C3929" t="s">
        <v>88302</v>
      </c>
      <c r="D3929" t="s">
        <v>88303</v>
      </c>
      <c r="E3929" t="s">
        <v>88304</v>
      </c>
      <c r="F3929" t="s">
        <v>88305</v>
      </c>
      <c r="G3929" t="s">
        <v>88306</v>
      </c>
      <c r="H3929" t="s">
        <v>88307</v>
      </c>
      <c r="I3929" t="s">
        <v>88308</v>
      </c>
      <c r="J3929" t="s">
        <v>88309</v>
      </c>
      <c r="K3929" t="s">
        <v>88310</v>
      </c>
      <c r="L3929" t="s">
        <v>88311</v>
      </c>
      <c r="M3929" t="s">
        <v>88312</v>
      </c>
      <c r="N3929" t="s">
        <v>88313</v>
      </c>
      <c r="O3929">
        <f>-564.775658517827 -48.1862421818678 -652.320753272888</f>
        <v>-1265.2826539725829</v>
      </c>
      <c r="P3929">
        <f>-533.96770871606 -72.1808739984469 -354.873107932651</f>
        <v>-961.02169064715793</v>
      </c>
      <c r="Q3929" t="s">
        <v>88314</v>
      </c>
      <c r="R3929" t="s">
        <v>88315</v>
      </c>
      <c r="S3929" t="s">
        <v>88316</v>
      </c>
      <c r="T3929" t="s">
        <v>88317</v>
      </c>
      <c r="U3929" t="s">
        <v>88318</v>
      </c>
      <c r="V3929" t="s">
        <v>88319</v>
      </c>
      <c r="W3929" t="s">
        <v>88320</v>
      </c>
      <c r="X3929" t="s">
        <v>88321</v>
      </c>
      <c r="Y3929" t="s">
        <v>88322</v>
      </c>
    </row>
    <row r="3930" spans="1:25" x14ac:dyDescent="0.3">
      <c r="A3930">
        <v>196450</v>
      </c>
      <c r="B3930" t="s">
        <v>88323</v>
      </c>
      <c r="C3930" t="s">
        <v>88324</v>
      </c>
      <c r="D3930" t="s">
        <v>88325</v>
      </c>
      <c r="E3930" t="s">
        <v>88326</v>
      </c>
      <c r="F3930" t="s">
        <v>88327</v>
      </c>
      <c r="G3930" t="s">
        <v>88328</v>
      </c>
      <c r="H3930" t="s">
        <v>88329</v>
      </c>
      <c r="I3930" t="s">
        <v>88330</v>
      </c>
      <c r="J3930" t="s">
        <v>88331</v>
      </c>
      <c r="K3930" t="s">
        <v>88332</v>
      </c>
      <c r="L3930" t="s">
        <v>88333</v>
      </c>
      <c r="M3930" t="s">
        <v>88334</v>
      </c>
      <c r="N3930" t="s">
        <v>88335</v>
      </c>
      <c r="O3930">
        <f>-564.403892209558 -47.9399951948567 -652.350262721276</f>
        <v>-1264.6941501256906</v>
      </c>
      <c r="P3930">
        <f>-533.560127089564 -71.8195407719759 -354.897026054605</f>
        <v>-960.27669391614495</v>
      </c>
      <c r="Q3930" t="s">
        <v>88336</v>
      </c>
      <c r="R3930" t="s">
        <v>88337</v>
      </c>
      <c r="S3930" t="s">
        <v>88338</v>
      </c>
      <c r="T3930" t="s">
        <v>88339</v>
      </c>
      <c r="U3930" t="s">
        <v>88340</v>
      </c>
      <c r="V3930" t="s">
        <v>88341</v>
      </c>
      <c r="W3930" t="s">
        <v>88342</v>
      </c>
      <c r="X3930" t="s">
        <v>88343</v>
      </c>
      <c r="Y3930" t="s">
        <v>88344</v>
      </c>
    </row>
    <row r="3931" spans="1:25" x14ac:dyDescent="0.3">
      <c r="A3931">
        <v>196500</v>
      </c>
      <c r="B3931" t="s">
        <v>88345</v>
      </c>
      <c r="C3931" t="s">
        <v>88346</v>
      </c>
      <c r="D3931" t="s">
        <v>88347</v>
      </c>
      <c r="E3931" t="s">
        <v>88348</v>
      </c>
      <c r="F3931" t="s">
        <v>88349</v>
      </c>
      <c r="G3931" t="s">
        <v>88350</v>
      </c>
      <c r="H3931" t="s">
        <v>88351</v>
      </c>
      <c r="I3931" t="s">
        <v>88352</v>
      </c>
      <c r="J3931" t="s">
        <v>88353</v>
      </c>
      <c r="K3931" t="s">
        <v>88354</v>
      </c>
      <c r="L3931" t="s">
        <v>88355</v>
      </c>
      <c r="M3931" t="s">
        <v>88356</v>
      </c>
      <c r="N3931" t="s">
        <v>88357</v>
      </c>
      <c r="O3931">
        <f>-564.34762274923 -47.7422640463494 -652.370740259273</f>
        <v>-1264.4606270548525</v>
      </c>
      <c r="P3931">
        <f>-533.514981890356 -71.6705973990963 -354.920322387776</f>
        <v>-960.1059016772283</v>
      </c>
      <c r="Q3931" t="s">
        <v>88358</v>
      </c>
      <c r="R3931" t="s">
        <v>88359</v>
      </c>
      <c r="S3931" t="s">
        <v>88360</v>
      </c>
      <c r="T3931" t="s">
        <v>88361</v>
      </c>
      <c r="U3931" t="s">
        <v>88362</v>
      </c>
      <c r="V3931" t="s">
        <v>88363</v>
      </c>
      <c r="W3931" t="s">
        <v>88364</v>
      </c>
      <c r="X3931" t="s">
        <v>88365</v>
      </c>
      <c r="Y3931" t="s">
        <v>88366</v>
      </c>
    </row>
    <row r="3932" spans="1:25" x14ac:dyDescent="0.3">
      <c r="A3932">
        <v>196550</v>
      </c>
      <c r="B3932" t="s">
        <v>88367</v>
      </c>
      <c r="C3932" t="s">
        <v>88368</v>
      </c>
      <c r="D3932" t="s">
        <v>88369</v>
      </c>
      <c r="E3932" t="s">
        <v>88370</v>
      </c>
      <c r="F3932" t="s">
        <v>88371</v>
      </c>
      <c r="G3932" t="s">
        <v>88372</v>
      </c>
      <c r="H3932" t="s">
        <v>88373</v>
      </c>
      <c r="I3932" t="s">
        <v>88374</v>
      </c>
      <c r="J3932" t="s">
        <v>88375</v>
      </c>
      <c r="K3932" t="s">
        <v>88376</v>
      </c>
      <c r="L3932" t="s">
        <v>88377</v>
      </c>
      <c r="M3932" t="s">
        <v>88378</v>
      </c>
      <c r="N3932" t="s">
        <v>88379</v>
      </c>
      <c r="O3932">
        <f>-564.118864968971 -47.6004131901 -652.407854558972</f>
        <v>-1264.127132718043</v>
      </c>
      <c r="P3932">
        <f>-533.28048919966 -71.6003327968581 -354.963831276317</f>
        <v>-959.8446532728351</v>
      </c>
      <c r="Q3932" t="s">
        <v>88380</v>
      </c>
      <c r="R3932" t="s">
        <v>88381</v>
      </c>
      <c r="S3932" t="s">
        <v>88382</v>
      </c>
      <c r="T3932" t="s">
        <v>88383</v>
      </c>
      <c r="U3932" t="s">
        <v>88384</v>
      </c>
      <c r="V3932" t="s">
        <v>88385</v>
      </c>
      <c r="W3932" t="s">
        <v>88386</v>
      </c>
      <c r="X3932" t="s">
        <v>88387</v>
      </c>
      <c r="Y3932" t="s">
        <v>88388</v>
      </c>
    </row>
    <row r="3933" spans="1:25" x14ac:dyDescent="0.3">
      <c r="A3933">
        <v>196600</v>
      </c>
      <c r="B3933" t="s">
        <v>88389</v>
      </c>
      <c r="C3933" t="s">
        <v>88390</v>
      </c>
      <c r="D3933" t="s">
        <v>88391</v>
      </c>
      <c r="E3933" t="s">
        <v>88392</v>
      </c>
      <c r="F3933" t="s">
        <v>88393</v>
      </c>
      <c r="G3933" t="s">
        <v>88394</v>
      </c>
      <c r="H3933" t="s">
        <v>88395</v>
      </c>
      <c r="I3933" t="s">
        <v>88396</v>
      </c>
      <c r="J3933" t="s">
        <v>88397</v>
      </c>
      <c r="K3933" t="s">
        <v>88398</v>
      </c>
      <c r="L3933" t="s">
        <v>88399</v>
      </c>
      <c r="M3933" t="s">
        <v>88400</v>
      </c>
      <c r="N3933" t="s">
        <v>88401</v>
      </c>
      <c r="O3933">
        <f>-564.116763842814 -47.6462648998033 -652.366611034793</f>
        <v>-1264.1296397774104</v>
      </c>
      <c r="P3933">
        <f>-533.158088539362 -71.6355290472497 -354.93413794652</f>
        <v>-959.72775553313181</v>
      </c>
      <c r="Q3933" t="s">
        <v>88402</v>
      </c>
      <c r="R3933" t="s">
        <v>88403</v>
      </c>
      <c r="S3933" t="s">
        <v>88404</v>
      </c>
      <c r="T3933" t="s">
        <v>88405</v>
      </c>
      <c r="U3933" t="s">
        <v>88406</v>
      </c>
      <c r="V3933" t="s">
        <v>88407</v>
      </c>
      <c r="W3933" t="s">
        <v>88408</v>
      </c>
      <c r="X3933" t="s">
        <v>88409</v>
      </c>
      <c r="Y3933" t="s">
        <v>88410</v>
      </c>
    </row>
    <row r="3934" spans="1:25" x14ac:dyDescent="0.3">
      <c r="A3934">
        <v>196650</v>
      </c>
      <c r="B3934" t="s">
        <v>88411</v>
      </c>
      <c r="C3934" t="s">
        <v>88412</v>
      </c>
      <c r="D3934" t="s">
        <v>88413</v>
      </c>
      <c r="E3934" t="s">
        <v>88414</v>
      </c>
      <c r="F3934" t="s">
        <v>88415</v>
      </c>
      <c r="G3934" t="s">
        <v>88416</v>
      </c>
      <c r="H3934" t="s">
        <v>88417</v>
      </c>
      <c r="I3934" t="s">
        <v>88418</v>
      </c>
      <c r="J3934" t="s">
        <v>88419</v>
      </c>
      <c r="K3934" t="s">
        <v>88420</v>
      </c>
      <c r="L3934" t="s">
        <v>88421</v>
      </c>
      <c r="M3934" t="s">
        <v>88422</v>
      </c>
      <c r="N3934" t="s">
        <v>88423</v>
      </c>
      <c r="O3934">
        <f>-564.640509965284 -47.6869806969853 -652.266065614008</f>
        <v>-1264.5935562762772</v>
      </c>
      <c r="P3934">
        <f>-533.48900740542 -71.5277192065225 -354.841756965793</f>
        <v>-959.85848357773557</v>
      </c>
      <c r="Q3934" t="s">
        <v>88424</v>
      </c>
      <c r="R3934" t="s">
        <v>88425</v>
      </c>
      <c r="S3934" t="s">
        <v>88426</v>
      </c>
      <c r="T3934" t="s">
        <v>88427</v>
      </c>
      <c r="U3934" t="s">
        <v>88428</v>
      </c>
      <c r="V3934" t="s">
        <v>88429</v>
      </c>
      <c r="W3934" t="s">
        <v>88430</v>
      </c>
      <c r="X3934" t="s">
        <v>88431</v>
      </c>
      <c r="Y3934" t="s">
        <v>88432</v>
      </c>
    </row>
    <row r="3935" spans="1:25" x14ac:dyDescent="0.3">
      <c r="A3935">
        <v>196700</v>
      </c>
      <c r="B3935" t="s">
        <v>88433</v>
      </c>
      <c r="C3935" t="s">
        <v>88434</v>
      </c>
      <c r="D3935" t="s">
        <v>88435</v>
      </c>
      <c r="E3935" t="s">
        <v>88436</v>
      </c>
      <c r="F3935" t="s">
        <v>88437</v>
      </c>
      <c r="G3935" t="s">
        <v>88438</v>
      </c>
      <c r="H3935" t="s">
        <v>88439</v>
      </c>
      <c r="I3935" t="s">
        <v>88440</v>
      </c>
      <c r="J3935" t="s">
        <v>88441</v>
      </c>
      <c r="K3935" t="s">
        <v>88442</v>
      </c>
      <c r="L3935" t="s">
        <v>88443</v>
      </c>
      <c r="M3935" t="s">
        <v>88444</v>
      </c>
      <c r="N3935" t="s">
        <v>88445</v>
      </c>
      <c r="O3935">
        <f>-565.012087906619 -47.7690631692301 -652.20073930798</f>
        <v>-1264.9818903838291</v>
      </c>
      <c r="P3935">
        <f>-533.741636234218 -71.4691230298979 -354.777667892644</f>
        <v>-959.98842715675994</v>
      </c>
      <c r="Q3935" t="s">
        <v>88446</v>
      </c>
      <c r="R3935" t="s">
        <v>88447</v>
      </c>
      <c r="S3935" t="s">
        <v>88448</v>
      </c>
      <c r="T3935" t="s">
        <v>88449</v>
      </c>
      <c r="U3935" t="s">
        <v>88450</v>
      </c>
      <c r="V3935" t="s">
        <v>88451</v>
      </c>
      <c r="W3935" t="s">
        <v>88452</v>
      </c>
      <c r="X3935" t="s">
        <v>88453</v>
      </c>
      <c r="Y3935" t="s">
        <v>88454</v>
      </c>
    </row>
    <row r="3936" spans="1:25" x14ac:dyDescent="0.3">
      <c r="A3936">
        <v>196750</v>
      </c>
      <c r="B3936" t="s">
        <v>88455</v>
      </c>
      <c r="C3936" t="s">
        <v>88456</v>
      </c>
      <c r="D3936" t="s">
        <v>88457</v>
      </c>
      <c r="E3936" t="s">
        <v>88458</v>
      </c>
      <c r="F3936" t="s">
        <v>88459</v>
      </c>
      <c r="G3936" t="s">
        <v>88460</v>
      </c>
      <c r="H3936" t="s">
        <v>88461</v>
      </c>
      <c r="I3936" t="s">
        <v>88462</v>
      </c>
      <c r="J3936" t="s">
        <v>88463</v>
      </c>
      <c r="K3936" t="s">
        <v>88464</v>
      </c>
      <c r="L3936" t="s">
        <v>88465</v>
      </c>
      <c r="M3936" t="s">
        <v>88466</v>
      </c>
      <c r="N3936" t="s">
        <v>88467</v>
      </c>
      <c r="O3936">
        <f>-565.956275204268 -48.1926444153023 -651.952019982288</f>
        <v>-1266.1009396018583</v>
      </c>
      <c r="P3936">
        <f>-534.289450439208 -71.8071739766024 -354.564069250561</f>
        <v>-960.66069366637134</v>
      </c>
      <c r="Q3936" t="s">
        <v>88468</v>
      </c>
      <c r="R3936" t="s">
        <v>88469</v>
      </c>
      <c r="S3936" t="s">
        <v>88470</v>
      </c>
      <c r="T3936" t="s">
        <v>88471</v>
      </c>
      <c r="U3936" t="s">
        <v>88472</v>
      </c>
      <c r="V3936" t="s">
        <v>88473</v>
      </c>
      <c r="W3936" t="s">
        <v>88474</v>
      </c>
      <c r="X3936" t="s">
        <v>88475</v>
      </c>
      <c r="Y3936" t="s">
        <v>88476</v>
      </c>
    </row>
    <row r="3937" spans="1:25" x14ac:dyDescent="0.3">
      <c r="A3937">
        <v>196800</v>
      </c>
      <c r="B3937" t="s">
        <v>88477</v>
      </c>
      <c r="C3937" t="s">
        <v>88478</v>
      </c>
      <c r="D3937" t="s">
        <v>88479</v>
      </c>
      <c r="E3937" t="s">
        <v>88480</v>
      </c>
      <c r="F3937" t="s">
        <v>88481</v>
      </c>
      <c r="G3937" t="s">
        <v>88482</v>
      </c>
      <c r="H3937" t="s">
        <v>88483</v>
      </c>
      <c r="I3937" t="s">
        <v>88484</v>
      </c>
      <c r="J3937" t="s">
        <v>88485</v>
      </c>
      <c r="K3937" t="s">
        <v>88486</v>
      </c>
      <c r="L3937" t="s">
        <v>88487</v>
      </c>
      <c r="M3937" t="s">
        <v>88488</v>
      </c>
      <c r="N3937" t="s">
        <v>88489</v>
      </c>
      <c r="O3937">
        <f>-566.320619393544 -48.3992246744187 -651.878897748186</f>
        <v>-1266.5987418161487</v>
      </c>
      <c r="P3937">
        <f>-534.749854684679 -71.9395282698724 -354.474985082925</f>
        <v>-961.16436803747638</v>
      </c>
      <c r="Q3937" t="s">
        <v>88490</v>
      </c>
      <c r="R3937" t="s">
        <v>88491</v>
      </c>
      <c r="S3937" t="s">
        <v>88492</v>
      </c>
      <c r="T3937" t="s">
        <v>88493</v>
      </c>
      <c r="U3937" t="s">
        <v>88494</v>
      </c>
      <c r="V3937" t="s">
        <v>88495</v>
      </c>
      <c r="W3937" t="s">
        <v>88496</v>
      </c>
      <c r="X3937" t="s">
        <v>88497</v>
      </c>
      <c r="Y3937" t="s">
        <v>88498</v>
      </c>
    </row>
    <row r="3938" spans="1:25" x14ac:dyDescent="0.3">
      <c r="A3938">
        <v>196850</v>
      </c>
      <c r="B3938" t="s">
        <v>88499</v>
      </c>
      <c r="C3938" t="s">
        <v>88500</v>
      </c>
      <c r="D3938" t="s">
        <v>88501</v>
      </c>
      <c r="E3938" t="s">
        <v>88502</v>
      </c>
      <c r="F3938" t="s">
        <v>88503</v>
      </c>
      <c r="G3938" t="s">
        <v>88504</v>
      </c>
      <c r="H3938" t="s">
        <v>88505</v>
      </c>
      <c r="I3938" t="s">
        <v>88506</v>
      </c>
      <c r="J3938" t="s">
        <v>88507</v>
      </c>
      <c r="K3938" t="s">
        <v>88508</v>
      </c>
      <c r="L3938" t="s">
        <v>88509</v>
      </c>
      <c r="M3938" t="s">
        <v>88510</v>
      </c>
      <c r="N3938" t="s">
        <v>88511</v>
      </c>
      <c r="O3938">
        <f>-567.174923579214 -48.7416757176691 -651.822114720551</f>
        <v>-1267.7387140174342</v>
      </c>
      <c r="P3938">
        <f>-535.837267083659 -72.2150054863396 -354.388110691834</f>
        <v>-962.44038326183249</v>
      </c>
      <c r="Q3938" t="s">
        <v>88512</v>
      </c>
      <c r="R3938" t="s">
        <v>88513</v>
      </c>
      <c r="S3938" t="s">
        <v>88514</v>
      </c>
      <c r="T3938" t="s">
        <v>88515</v>
      </c>
      <c r="U3938" t="s">
        <v>88516</v>
      </c>
      <c r="V3938" t="s">
        <v>88517</v>
      </c>
      <c r="W3938" t="s">
        <v>88518</v>
      </c>
      <c r="X3938" t="s">
        <v>88519</v>
      </c>
      <c r="Y3938" t="s">
        <v>88520</v>
      </c>
    </row>
    <row r="3939" spans="1:25" x14ac:dyDescent="0.3">
      <c r="A3939">
        <v>196900</v>
      </c>
      <c r="B3939" t="s">
        <v>88521</v>
      </c>
      <c r="C3939" t="s">
        <v>88522</v>
      </c>
      <c r="D3939" t="s">
        <v>88523</v>
      </c>
      <c r="E3939" t="s">
        <v>88524</v>
      </c>
      <c r="F3939" t="s">
        <v>88525</v>
      </c>
      <c r="G3939" t="s">
        <v>88526</v>
      </c>
      <c r="H3939" t="s">
        <v>88527</v>
      </c>
      <c r="I3939" t="s">
        <v>88528</v>
      </c>
      <c r="J3939" t="s">
        <v>88529</v>
      </c>
      <c r="K3939" t="s">
        <v>88530</v>
      </c>
      <c r="L3939" t="s">
        <v>88531</v>
      </c>
      <c r="M3939" t="s">
        <v>88532</v>
      </c>
      <c r="N3939" t="s">
        <v>88533</v>
      </c>
      <c r="O3939">
        <f>-567.707138037287 -48.8913353843536 -651.752213653513</f>
        <v>-1268.3506870751535</v>
      </c>
      <c r="P3939">
        <f>-536.279686430381 -72.4480617417878 -354.334339676277</f>
        <v>-963.0620878484458</v>
      </c>
      <c r="Q3939" t="s">
        <v>88534</v>
      </c>
      <c r="R3939" t="s">
        <v>88535</v>
      </c>
      <c r="S3939" t="s">
        <v>88536</v>
      </c>
      <c r="T3939" t="s">
        <v>88537</v>
      </c>
      <c r="U3939" t="s">
        <v>88538</v>
      </c>
      <c r="V3939" t="s">
        <v>88539</v>
      </c>
      <c r="W3939" t="s">
        <v>88540</v>
      </c>
      <c r="X3939" t="s">
        <v>88541</v>
      </c>
      <c r="Y3939" t="s">
        <v>88542</v>
      </c>
    </row>
    <row r="3940" spans="1:25" x14ac:dyDescent="0.3">
      <c r="A3940">
        <v>196950</v>
      </c>
      <c r="B3940" t="s">
        <v>88543</v>
      </c>
      <c r="C3940" t="s">
        <v>88544</v>
      </c>
      <c r="D3940" t="s">
        <v>88545</v>
      </c>
      <c r="E3940" t="s">
        <v>88546</v>
      </c>
      <c r="F3940" t="s">
        <v>88547</v>
      </c>
      <c r="G3940" t="s">
        <v>88548</v>
      </c>
      <c r="H3940" t="s">
        <v>88549</v>
      </c>
      <c r="I3940" t="s">
        <v>88550</v>
      </c>
      <c r="J3940" t="s">
        <v>88551</v>
      </c>
      <c r="K3940" t="s">
        <v>88552</v>
      </c>
      <c r="L3940" t="s">
        <v>88553</v>
      </c>
      <c r="M3940" t="s">
        <v>88554</v>
      </c>
      <c r="N3940" t="s">
        <v>88555</v>
      </c>
      <c r="O3940">
        <f>-569.043529091585 -49.1427912442321 -651.532723144494</f>
        <v>-1269.719043480311</v>
      </c>
      <c r="P3940">
        <f>-537.315169940977 -72.847770839915 -354.15852096268</f>
        <v>-964.32146174357194</v>
      </c>
      <c r="Q3940" t="s">
        <v>88556</v>
      </c>
      <c r="R3940" t="s">
        <v>88557</v>
      </c>
      <c r="S3940" t="s">
        <v>88558</v>
      </c>
      <c r="T3940" t="s">
        <v>88559</v>
      </c>
      <c r="U3940" t="s">
        <v>88560</v>
      </c>
      <c r="V3940" t="s">
        <v>88561</v>
      </c>
      <c r="W3940" t="s">
        <v>88562</v>
      </c>
      <c r="X3940" t="s">
        <v>88563</v>
      </c>
      <c r="Y3940" t="s">
        <v>88564</v>
      </c>
    </row>
    <row r="3941" spans="1:25" x14ac:dyDescent="0.3">
      <c r="A3941">
        <v>197000</v>
      </c>
      <c r="B3941" t="s">
        <v>88565</v>
      </c>
      <c r="C3941" t="s">
        <v>88566</v>
      </c>
      <c r="D3941" t="s">
        <v>88567</v>
      </c>
      <c r="E3941" t="s">
        <v>88568</v>
      </c>
      <c r="F3941" t="s">
        <v>88569</v>
      </c>
      <c r="G3941" t="s">
        <v>88570</v>
      </c>
      <c r="H3941" t="s">
        <v>88571</v>
      </c>
      <c r="I3941" t="s">
        <v>88572</v>
      </c>
      <c r="J3941" t="s">
        <v>88573</v>
      </c>
      <c r="K3941" t="s">
        <v>88574</v>
      </c>
      <c r="L3941" t="s">
        <v>88575</v>
      </c>
      <c r="M3941" t="s">
        <v>88576</v>
      </c>
      <c r="N3941" t="s">
        <v>88577</v>
      </c>
      <c r="O3941">
        <f>-569.743216434033 -49.3082293357968 -651.412477575242</f>
        <v>-1270.4639233450716</v>
      </c>
      <c r="P3941">
        <f>-537.918840779985 -73.1025417653416 -354.055699730511</f>
        <v>-965.07708227583748</v>
      </c>
      <c r="Q3941" t="s">
        <v>88578</v>
      </c>
      <c r="R3941" t="s">
        <v>88579</v>
      </c>
      <c r="S3941" t="s">
        <v>88580</v>
      </c>
      <c r="T3941" t="s">
        <v>88581</v>
      </c>
      <c r="U3941" t="s">
        <v>88582</v>
      </c>
      <c r="V3941" t="s">
        <v>88583</v>
      </c>
      <c r="W3941" t="s">
        <v>88584</v>
      </c>
      <c r="X3941" t="s">
        <v>88585</v>
      </c>
      <c r="Y3941" t="s">
        <v>88586</v>
      </c>
    </row>
    <row r="3942" spans="1:25" x14ac:dyDescent="0.3">
      <c r="A3942">
        <v>197050</v>
      </c>
      <c r="B3942" t="s">
        <v>88587</v>
      </c>
      <c r="C3942" t="s">
        <v>88588</v>
      </c>
      <c r="D3942" t="s">
        <v>88589</v>
      </c>
      <c r="E3942" t="s">
        <v>88590</v>
      </c>
      <c r="F3942" t="s">
        <v>88591</v>
      </c>
      <c r="G3942" t="s">
        <v>88592</v>
      </c>
      <c r="H3942" t="s">
        <v>88593</v>
      </c>
      <c r="I3942" t="s">
        <v>88594</v>
      </c>
      <c r="J3942" t="s">
        <v>88595</v>
      </c>
      <c r="K3942" t="s">
        <v>88596</v>
      </c>
      <c r="L3942" t="s">
        <v>88597</v>
      </c>
      <c r="M3942" t="s">
        <v>88598</v>
      </c>
      <c r="N3942" t="s">
        <v>88599</v>
      </c>
      <c r="O3942">
        <f>-570.920414589234 -49.2789837002294 -651.280787978841</f>
        <v>-1271.4801862683044</v>
      </c>
      <c r="P3942">
        <f>-538.818722445838 -73.2603259561581 -353.968843325328</f>
        <v>-966.04789172732421</v>
      </c>
      <c r="Q3942" t="s">
        <v>88600</v>
      </c>
      <c r="R3942" t="s">
        <v>88601</v>
      </c>
      <c r="S3942" t="s">
        <v>88602</v>
      </c>
      <c r="T3942" t="s">
        <v>88603</v>
      </c>
      <c r="U3942" t="s">
        <v>88604</v>
      </c>
      <c r="V3942" t="s">
        <v>88605</v>
      </c>
      <c r="W3942" t="s">
        <v>88606</v>
      </c>
      <c r="X3942" t="s">
        <v>88607</v>
      </c>
      <c r="Y3942" t="s">
        <v>88608</v>
      </c>
    </row>
    <row r="3943" spans="1:25" x14ac:dyDescent="0.3">
      <c r="A3943">
        <v>197100</v>
      </c>
      <c r="B3943" t="s">
        <v>88609</v>
      </c>
      <c r="C3943" t="s">
        <v>88610</v>
      </c>
      <c r="D3943" t="s">
        <v>88611</v>
      </c>
      <c r="E3943" t="s">
        <v>88612</v>
      </c>
      <c r="F3943" t="s">
        <v>88613</v>
      </c>
      <c r="G3943" t="s">
        <v>88614</v>
      </c>
      <c r="H3943" t="s">
        <v>88615</v>
      </c>
      <c r="I3943" t="s">
        <v>88616</v>
      </c>
      <c r="J3943" t="s">
        <v>88617</v>
      </c>
      <c r="K3943" t="s">
        <v>88618</v>
      </c>
      <c r="L3943" t="s">
        <v>88619</v>
      </c>
      <c r="M3943" t="s">
        <v>88620</v>
      </c>
      <c r="N3943" t="s">
        <v>88621</v>
      </c>
      <c r="O3943">
        <f>-571.524918439492 -49.2405511423208 -651.211853057222</f>
        <v>-1271.9773226390348</v>
      </c>
      <c r="P3943">
        <f>-539.225608702724 -73.1587717919517 -353.916296365281</f>
        <v>-966.30067685995675</v>
      </c>
      <c r="Q3943" t="s">
        <v>88622</v>
      </c>
      <c r="R3943" t="s">
        <v>88623</v>
      </c>
      <c r="S3943" t="s">
        <v>88624</v>
      </c>
      <c r="T3943" t="s">
        <v>88625</v>
      </c>
      <c r="U3943" t="s">
        <v>88626</v>
      </c>
      <c r="V3943" t="s">
        <v>88627</v>
      </c>
      <c r="W3943" t="s">
        <v>88628</v>
      </c>
      <c r="X3943" t="s">
        <v>88629</v>
      </c>
      <c r="Y3943" t="s">
        <v>88630</v>
      </c>
    </row>
    <row r="3944" spans="1:25" x14ac:dyDescent="0.3">
      <c r="A3944">
        <v>197150</v>
      </c>
      <c r="B3944" t="s">
        <v>88631</v>
      </c>
      <c r="C3944" t="s">
        <v>88632</v>
      </c>
      <c r="D3944" t="s">
        <v>88633</v>
      </c>
      <c r="E3944" t="s">
        <v>88634</v>
      </c>
      <c r="F3944" t="s">
        <v>88635</v>
      </c>
      <c r="G3944" t="s">
        <v>88636</v>
      </c>
      <c r="H3944" t="s">
        <v>88637</v>
      </c>
      <c r="I3944" t="s">
        <v>88638</v>
      </c>
      <c r="J3944" t="s">
        <v>88639</v>
      </c>
      <c r="K3944" t="s">
        <v>88640</v>
      </c>
      <c r="L3944" t="s">
        <v>88641</v>
      </c>
      <c r="M3944" t="s">
        <v>88642</v>
      </c>
      <c r="N3944" t="s">
        <v>88643</v>
      </c>
      <c r="O3944">
        <f>-572.443747431885 -49.2483208277238 -651.144369045994</f>
        <v>-1272.8364373056029</v>
      </c>
      <c r="P3944">
        <f>-539.783215207464 -73.2788232309674 -353.897302563828</f>
        <v>-966.95934100225941</v>
      </c>
      <c r="Q3944" t="s">
        <v>88644</v>
      </c>
      <c r="R3944" t="s">
        <v>88645</v>
      </c>
      <c r="S3944" t="s">
        <v>88646</v>
      </c>
      <c r="T3944" t="s">
        <v>88647</v>
      </c>
      <c r="U3944" t="s">
        <v>88648</v>
      </c>
      <c r="V3944" t="s">
        <v>88649</v>
      </c>
      <c r="W3944" t="s">
        <v>88650</v>
      </c>
      <c r="X3944" t="s">
        <v>88651</v>
      </c>
      <c r="Y3944" t="s">
        <v>88652</v>
      </c>
    </row>
    <row r="3945" spans="1:25" x14ac:dyDescent="0.3">
      <c r="A3945">
        <v>197200</v>
      </c>
      <c r="B3945" t="s">
        <v>88653</v>
      </c>
      <c r="C3945" t="s">
        <v>88654</v>
      </c>
      <c r="D3945" t="s">
        <v>88655</v>
      </c>
      <c r="E3945" t="s">
        <v>88656</v>
      </c>
      <c r="F3945" t="s">
        <v>88657</v>
      </c>
      <c r="G3945" t="s">
        <v>88658</v>
      </c>
      <c r="H3945" t="s">
        <v>88659</v>
      </c>
      <c r="I3945" t="s">
        <v>88660</v>
      </c>
      <c r="J3945" t="s">
        <v>88661</v>
      </c>
      <c r="K3945" t="s">
        <v>88662</v>
      </c>
      <c r="L3945" t="s">
        <v>88663</v>
      </c>
      <c r="M3945" t="s">
        <v>88664</v>
      </c>
      <c r="N3945" t="s">
        <v>88665</v>
      </c>
      <c r="O3945">
        <f>-572.872446079356 -49.1931666754613 -651.13354585399</f>
        <v>-1273.1991586088072</v>
      </c>
      <c r="P3945">
        <f>-540.208100881851 -73.2846551208747 -353.891843766392</f>
        <v>-967.38459976911781</v>
      </c>
      <c r="Q3945" t="s">
        <v>88666</v>
      </c>
      <c r="R3945" t="s">
        <v>88667</v>
      </c>
      <c r="S3945" t="s">
        <v>88668</v>
      </c>
      <c r="T3945" t="s">
        <v>88669</v>
      </c>
      <c r="U3945" t="s">
        <v>88670</v>
      </c>
      <c r="V3945" t="s">
        <v>88671</v>
      </c>
      <c r="W3945" t="s">
        <v>88672</v>
      </c>
      <c r="X3945" t="s">
        <v>88673</v>
      </c>
      <c r="Y3945" t="s">
        <v>88674</v>
      </c>
    </row>
    <row r="3946" spans="1:25" x14ac:dyDescent="0.3">
      <c r="A3946">
        <v>197250</v>
      </c>
      <c r="B3946" t="s">
        <v>88675</v>
      </c>
      <c r="C3946" t="s">
        <v>88676</v>
      </c>
      <c r="D3946" t="s">
        <v>88677</v>
      </c>
      <c r="E3946" t="s">
        <v>88678</v>
      </c>
      <c r="F3946" t="s">
        <v>88679</v>
      </c>
      <c r="G3946" t="s">
        <v>88680</v>
      </c>
      <c r="H3946" t="s">
        <v>88681</v>
      </c>
      <c r="I3946" t="s">
        <v>88682</v>
      </c>
      <c r="J3946" t="s">
        <v>88683</v>
      </c>
      <c r="K3946" t="s">
        <v>88684</v>
      </c>
      <c r="L3946" t="s">
        <v>88685</v>
      </c>
      <c r="M3946" t="s">
        <v>88686</v>
      </c>
      <c r="N3946" t="s">
        <v>88687</v>
      </c>
      <c r="O3946">
        <f>-573.939201385456 -48.9623170050929 -651.166784525086</f>
        <v>-1274.0683029156348</v>
      </c>
      <c r="P3946">
        <f>-541.241841524049 -73.3101919706539 -353.949544931251</f>
        <v>-968.50157842595399</v>
      </c>
      <c r="Q3946" t="s">
        <v>88688</v>
      </c>
      <c r="R3946" t="s">
        <v>88689</v>
      </c>
      <c r="S3946" t="s">
        <v>88690</v>
      </c>
      <c r="T3946" t="s">
        <v>88691</v>
      </c>
      <c r="U3946" t="s">
        <v>88692</v>
      </c>
      <c r="V3946" t="s">
        <v>88693</v>
      </c>
      <c r="W3946" t="s">
        <v>88694</v>
      </c>
      <c r="X3946" t="s">
        <v>88695</v>
      </c>
      <c r="Y3946" t="s">
        <v>88696</v>
      </c>
    </row>
    <row r="3947" spans="1:25" x14ac:dyDescent="0.3">
      <c r="A3947">
        <v>197300</v>
      </c>
      <c r="B3947" t="s">
        <v>88697</v>
      </c>
      <c r="C3947" t="s">
        <v>88698</v>
      </c>
      <c r="D3947" t="s">
        <v>88699</v>
      </c>
      <c r="E3947" t="s">
        <v>88700</v>
      </c>
      <c r="F3947" t="s">
        <v>88701</v>
      </c>
      <c r="G3947" t="s">
        <v>88702</v>
      </c>
      <c r="H3947" t="s">
        <v>88703</v>
      </c>
      <c r="I3947" t="s">
        <v>88704</v>
      </c>
      <c r="J3947" t="s">
        <v>88705</v>
      </c>
      <c r="K3947" t="s">
        <v>88706</v>
      </c>
      <c r="L3947" t="s">
        <v>88707</v>
      </c>
      <c r="M3947" t="s">
        <v>88708</v>
      </c>
      <c r="N3947" t="s">
        <v>88709</v>
      </c>
      <c r="O3947">
        <f>-574.436920160918 -48.8141801089707 -651.220086802369</f>
        <v>-1274.4711870722576</v>
      </c>
      <c r="P3947">
        <f>-541.677528727388 -73.3576807755417 -354.025897133617</f>
        <v>-969.06110663654658</v>
      </c>
      <c r="Q3947" t="s">
        <v>88710</v>
      </c>
      <c r="R3947" t="s">
        <v>88711</v>
      </c>
      <c r="S3947" t="s">
        <v>88712</v>
      </c>
      <c r="T3947" t="s">
        <v>88713</v>
      </c>
      <c r="U3947" t="s">
        <v>88714</v>
      </c>
      <c r="V3947" t="s">
        <v>88715</v>
      </c>
      <c r="W3947" t="s">
        <v>88716</v>
      </c>
      <c r="X3947" t="s">
        <v>88717</v>
      </c>
      <c r="Y3947" t="s">
        <v>88718</v>
      </c>
    </row>
    <row r="3948" spans="1:25" x14ac:dyDescent="0.3">
      <c r="A3948">
        <v>197350</v>
      </c>
      <c r="B3948" t="s">
        <v>88719</v>
      </c>
      <c r="C3948" t="s">
        <v>88720</v>
      </c>
      <c r="D3948" t="s">
        <v>88721</v>
      </c>
      <c r="E3948" t="s">
        <v>88722</v>
      </c>
      <c r="F3948" t="s">
        <v>88723</v>
      </c>
      <c r="G3948" t="s">
        <v>88724</v>
      </c>
      <c r="H3948" t="s">
        <v>88725</v>
      </c>
      <c r="I3948" t="s">
        <v>88726</v>
      </c>
      <c r="J3948" t="s">
        <v>88727</v>
      </c>
      <c r="K3948" t="s">
        <v>88728</v>
      </c>
      <c r="L3948" t="s">
        <v>88729</v>
      </c>
      <c r="M3948" t="s">
        <v>88730</v>
      </c>
      <c r="N3948" t="s">
        <v>88731</v>
      </c>
      <c r="O3948">
        <f>-575.435601495459 -48.7722357177531 -651.294833406814</f>
        <v>-1275.502670620026</v>
      </c>
      <c r="P3948">
        <f>-542.822717830294 -73.5055154717691 -354.100177235173</f>
        <v>-970.428410537236</v>
      </c>
      <c r="Q3948" t="s">
        <v>88732</v>
      </c>
      <c r="R3948" t="s">
        <v>88733</v>
      </c>
      <c r="S3948" t="s">
        <v>88734</v>
      </c>
      <c r="T3948" t="s">
        <v>88735</v>
      </c>
      <c r="U3948" t="s">
        <v>88736</v>
      </c>
      <c r="V3948" t="s">
        <v>88737</v>
      </c>
      <c r="W3948" t="s">
        <v>88738</v>
      </c>
      <c r="X3948" t="s">
        <v>88739</v>
      </c>
      <c r="Y3948" t="s">
        <v>88740</v>
      </c>
    </row>
    <row r="3949" spans="1:25" x14ac:dyDescent="0.3">
      <c r="A3949">
        <v>197400</v>
      </c>
      <c r="B3949" t="s">
        <v>88741</v>
      </c>
      <c r="C3949" t="s">
        <v>88742</v>
      </c>
      <c r="D3949" t="s">
        <v>88743</v>
      </c>
      <c r="E3949" t="s">
        <v>88744</v>
      </c>
      <c r="F3949" t="s">
        <v>88745</v>
      </c>
      <c r="G3949" t="s">
        <v>88746</v>
      </c>
      <c r="H3949" t="s">
        <v>88747</v>
      </c>
      <c r="I3949" t="s">
        <v>88748</v>
      </c>
      <c r="J3949" t="s">
        <v>88749</v>
      </c>
      <c r="K3949" t="s">
        <v>88750</v>
      </c>
      <c r="L3949" t="s">
        <v>88751</v>
      </c>
      <c r="M3949" t="s">
        <v>88752</v>
      </c>
      <c r="N3949" t="s">
        <v>88753</v>
      </c>
      <c r="O3949">
        <f>-575.95212794899 -48.6531690740007 -651.333939806495</f>
        <v>-1275.9392368294857</v>
      </c>
      <c r="P3949">
        <f>-543.301894592219 -73.3825047921637 -354.14300645029</f>
        <v>-970.82740583467262</v>
      </c>
      <c r="Q3949" t="s">
        <v>88754</v>
      </c>
      <c r="R3949" t="s">
        <v>88755</v>
      </c>
      <c r="S3949" t="s">
        <v>88756</v>
      </c>
      <c r="T3949" t="s">
        <v>88757</v>
      </c>
      <c r="U3949" t="s">
        <v>88758</v>
      </c>
      <c r="V3949" t="s">
        <v>88759</v>
      </c>
      <c r="W3949" t="s">
        <v>88760</v>
      </c>
      <c r="X3949" t="s">
        <v>88761</v>
      </c>
      <c r="Y3949" t="s">
        <v>88762</v>
      </c>
    </row>
    <row r="3950" spans="1:25" x14ac:dyDescent="0.3">
      <c r="A3950">
        <v>197450</v>
      </c>
      <c r="B3950" t="s">
        <v>88763</v>
      </c>
      <c r="C3950" t="s">
        <v>88764</v>
      </c>
      <c r="D3950" t="s">
        <v>88765</v>
      </c>
      <c r="E3950" t="s">
        <v>88766</v>
      </c>
      <c r="F3950" t="s">
        <v>88767</v>
      </c>
      <c r="G3950" t="s">
        <v>88768</v>
      </c>
      <c r="H3950" t="s">
        <v>88769</v>
      </c>
      <c r="I3950" t="s">
        <v>88770</v>
      </c>
      <c r="J3950" t="s">
        <v>88771</v>
      </c>
      <c r="K3950" t="s">
        <v>88772</v>
      </c>
      <c r="L3950" t="s">
        <v>88773</v>
      </c>
      <c r="M3950" t="s">
        <v>88774</v>
      </c>
      <c r="N3950" t="s">
        <v>88775</v>
      </c>
      <c r="O3950">
        <f>-576.775783489871 -48.1982868053019 -651.429770217396</f>
        <v>-1276.4038405125689</v>
      </c>
      <c r="P3950">
        <f>-544.088143464555 -72.7424274299158 -354.227559601666</f>
        <v>-971.05813049613676</v>
      </c>
      <c r="Q3950" t="s">
        <v>88776</v>
      </c>
      <c r="R3950" t="s">
        <v>88777</v>
      </c>
      <c r="S3950" t="s">
        <v>88778</v>
      </c>
      <c r="T3950" t="s">
        <v>88779</v>
      </c>
      <c r="U3950" t="s">
        <v>88780</v>
      </c>
      <c r="V3950" t="s">
        <v>88781</v>
      </c>
      <c r="W3950" t="s">
        <v>88782</v>
      </c>
      <c r="X3950" t="s">
        <v>88783</v>
      </c>
      <c r="Y3950" t="s">
        <v>88784</v>
      </c>
    </row>
    <row r="3951" spans="1:25" x14ac:dyDescent="0.3">
      <c r="A3951">
        <v>197500</v>
      </c>
      <c r="B3951" t="s">
        <v>88785</v>
      </c>
      <c r="C3951" t="s">
        <v>88786</v>
      </c>
      <c r="D3951" t="s">
        <v>88787</v>
      </c>
      <c r="E3951" t="s">
        <v>88788</v>
      </c>
      <c r="F3951" t="s">
        <v>88789</v>
      </c>
      <c r="G3951" t="s">
        <v>88790</v>
      </c>
      <c r="H3951" t="s">
        <v>88791</v>
      </c>
      <c r="I3951" t="s">
        <v>88792</v>
      </c>
      <c r="J3951" t="s">
        <v>88793</v>
      </c>
      <c r="K3951" t="s">
        <v>88794</v>
      </c>
      <c r="L3951" t="s">
        <v>88795</v>
      </c>
      <c r="M3951" t="s">
        <v>88796</v>
      </c>
      <c r="N3951" t="s">
        <v>88797</v>
      </c>
      <c r="O3951">
        <f>-576.983810370107 -47.8722053236804 -651.478234444489</f>
        <v>-1276.3342501382763</v>
      </c>
      <c r="P3951">
        <f>-544.341109363284 -72.3460879063682 -354.265416759972</f>
        <v>-970.95261402962421</v>
      </c>
      <c r="Q3951" t="s">
        <v>88798</v>
      </c>
      <c r="R3951" t="s">
        <v>88799</v>
      </c>
      <c r="S3951" t="s">
        <v>88800</v>
      </c>
      <c r="T3951" t="s">
        <v>88801</v>
      </c>
      <c r="U3951" t="s">
        <v>88802</v>
      </c>
      <c r="V3951" t="s">
        <v>88803</v>
      </c>
      <c r="W3951" t="s">
        <v>88804</v>
      </c>
      <c r="X3951" t="s">
        <v>88805</v>
      </c>
      <c r="Y3951" t="s">
        <v>88806</v>
      </c>
    </row>
    <row r="3952" spans="1:25" x14ac:dyDescent="0.3">
      <c r="A3952">
        <v>197550</v>
      </c>
      <c r="B3952" t="s">
        <v>88807</v>
      </c>
      <c r="C3952" t="s">
        <v>88808</v>
      </c>
      <c r="D3952" t="s">
        <v>88809</v>
      </c>
      <c r="E3952" t="s">
        <v>88810</v>
      </c>
      <c r="F3952" t="s">
        <v>88811</v>
      </c>
      <c r="G3952" t="s">
        <v>88812</v>
      </c>
      <c r="H3952" t="s">
        <v>88813</v>
      </c>
      <c r="I3952" t="s">
        <v>88814</v>
      </c>
      <c r="J3952" t="s">
        <v>88815</v>
      </c>
      <c r="K3952" t="s">
        <v>88816</v>
      </c>
      <c r="L3952" t="s">
        <v>88817</v>
      </c>
      <c r="M3952" t="s">
        <v>88818</v>
      </c>
      <c r="N3952" t="s">
        <v>88819</v>
      </c>
      <c r="O3952">
        <f>-577.280819123857 -47.1220453958717 -651.559722339865</f>
        <v>-1275.9625868595936</v>
      </c>
      <c r="P3952">
        <f>-544.775060204331 -71.5051861126879 -354.324419239745</f>
        <v>-970.60466555676385</v>
      </c>
      <c r="Q3952" t="s">
        <v>88820</v>
      </c>
      <c r="R3952" t="s">
        <v>88821</v>
      </c>
      <c r="S3952" t="s">
        <v>88822</v>
      </c>
      <c r="T3952" t="s">
        <v>88823</v>
      </c>
      <c r="U3952" t="s">
        <v>88824</v>
      </c>
      <c r="V3952" t="s">
        <v>88825</v>
      </c>
      <c r="W3952" t="s">
        <v>88826</v>
      </c>
      <c r="X3952" t="s">
        <v>88827</v>
      </c>
      <c r="Y3952" t="s">
        <v>88828</v>
      </c>
    </row>
    <row r="3953" spans="1:25" x14ac:dyDescent="0.3">
      <c r="A3953">
        <v>197600</v>
      </c>
      <c r="B3953" t="s">
        <v>88829</v>
      </c>
      <c r="C3953" t="s">
        <v>88830</v>
      </c>
      <c r="D3953" t="s">
        <v>88831</v>
      </c>
      <c r="E3953" t="s">
        <v>88832</v>
      </c>
      <c r="F3953" t="s">
        <v>88833</v>
      </c>
      <c r="G3953" t="s">
        <v>88834</v>
      </c>
      <c r="H3953" t="s">
        <v>88835</v>
      </c>
      <c r="I3953" t="s">
        <v>88836</v>
      </c>
      <c r="J3953" t="s">
        <v>88837</v>
      </c>
      <c r="K3953" t="s">
        <v>88838</v>
      </c>
      <c r="L3953" t="s">
        <v>88839</v>
      </c>
      <c r="M3953" t="s">
        <v>88840</v>
      </c>
      <c r="N3953" t="s">
        <v>88841</v>
      </c>
      <c r="O3953">
        <f>-577.30057920759 -46.5223918199408 -651.667872414521</f>
        <v>-1275.4908434420518</v>
      </c>
      <c r="P3953">
        <f>-544.862188992523 -70.8897308990458 -354.424003255169</f>
        <v>-970.17592314673789</v>
      </c>
      <c r="Q3953" t="s">
        <v>88842</v>
      </c>
      <c r="R3953" t="s">
        <v>88843</v>
      </c>
      <c r="S3953" t="s">
        <v>88844</v>
      </c>
      <c r="T3953" t="s">
        <v>88845</v>
      </c>
      <c r="U3953" t="s">
        <v>88846</v>
      </c>
      <c r="V3953" t="s">
        <v>88847</v>
      </c>
      <c r="W3953" t="s">
        <v>88848</v>
      </c>
      <c r="X3953" t="s">
        <v>88849</v>
      </c>
      <c r="Y3953" t="s">
        <v>88850</v>
      </c>
    </row>
    <row r="3954" spans="1:25" x14ac:dyDescent="0.3">
      <c r="A3954">
        <v>197650</v>
      </c>
      <c r="B3954" t="s">
        <v>88851</v>
      </c>
      <c r="C3954" t="s">
        <v>88852</v>
      </c>
      <c r="D3954" t="s">
        <v>88853</v>
      </c>
      <c r="E3954" t="s">
        <v>88854</v>
      </c>
      <c r="F3954" t="s">
        <v>88855</v>
      </c>
      <c r="G3954" t="s">
        <v>88856</v>
      </c>
      <c r="H3954" t="s">
        <v>88857</v>
      </c>
      <c r="I3954" t="s">
        <v>88858</v>
      </c>
      <c r="J3954" t="s">
        <v>88859</v>
      </c>
      <c r="K3954" t="s">
        <v>88860</v>
      </c>
      <c r="L3954" t="s">
        <v>88861</v>
      </c>
      <c r="M3954" t="s">
        <v>88862</v>
      </c>
      <c r="N3954" t="s">
        <v>88863</v>
      </c>
      <c r="O3954">
        <f>-577.032666850013 -45.3948518505547 -651.987975602221</f>
        <v>-1274.4154943027888</v>
      </c>
      <c r="P3954">
        <f>-544.809097516041 -69.7657617809516 -354.72087370815</f>
        <v>-969.29573300514267</v>
      </c>
      <c r="Q3954" t="s">
        <v>88864</v>
      </c>
      <c r="R3954" t="s">
        <v>88865</v>
      </c>
      <c r="S3954" t="s">
        <v>88866</v>
      </c>
      <c r="T3954" t="s">
        <v>88867</v>
      </c>
      <c r="U3954" t="s">
        <v>88868</v>
      </c>
      <c r="V3954" t="s">
        <v>88869</v>
      </c>
      <c r="W3954" t="s">
        <v>88870</v>
      </c>
      <c r="X3954" t="s">
        <v>88871</v>
      </c>
      <c r="Y3954" t="s">
        <v>88872</v>
      </c>
    </row>
    <row r="3955" spans="1:25" x14ac:dyDescent="0.3">
      <c r="A3955">
        <v>197700</v>
      </c>
      <c r="B3955" t="s">
        <v>88873</v>
      </c>
      <c r="C3955" t="s">
        <v>88874</v>
      </c>
      <c r="D3955" t="s">
        <v>88875</v>
      </c>
      <c r="E3955" t="s">
        <v>88876</v>
      </c>
      <c r="F3955" t="s">
        <v>88877</v>
      </c>
      <c r="G3955" t="s">
        <v>88878</v>
      </c>
      <c r="H3955" t="s">
        <v>88879</v>
      </c>
      <c r="I3955" t="s">
        <v>88880</v>
      </c>
      <c r="J3955" t="s">
        <v>88881</v>
      </c>
      <c r="K3955" t="s">
        <v>88882</v>
      </c>
      <c r="L3955" t="s">
        <v>88883</v>
      </c>
      <c r="M3955" t="s">
        <v>88884</v>
      </c>
      <c r="N3955" t="s">
        <v>88885</v>
      </c>
      <c r="O3955">
        <f>-576.70715945145 -44.6995097466829 -652.222321907056</f>
        <v>-1273.628991105189</v>
      </c>
      <c r="P3955">
        <f>-544.786766016652 -69.1453222429573 -354.928746925411</f>
        <v>-968.86083518502028</v>
      </c>
      <c r="Q3955" t="s">
        <v>88886</v>
      </c>
      <c r="R3955" t="s">
        <v>88887</v>
      </c>
      <c r="S3955" t="s">
        <v>88888</v>
      </c>
      <c r="T3955" t="s">
        <v>88889</v>
      </c>
      <c r="U3955" t="s">
        <v>88890</v>
      </c>
      <c r="V3955" t="s">
        <v>88891</v>
      </c>
      <c r="W3955" t="s">
        <v>88892</v>
      </c>
      <c r="X3955" t="s">
        <v>88893</v>
      </c>
      <c r="Y3955" t="s">
        <v>88894</v>
      </c>
    </row>
    <row r="3956" spans="1:25" x14ac:dyDescent="0.3">
      <c r="A3956">
        <v>197750</v>
      </c>
      <c r="B3956" t="s">
        <v>88895</v>
      </c>
      <c r="C3956" t="s">
        <v>88896</v>
      </c>
      <c r="D3956" t="s">
        <v>88897</v>
      </c>
      <c r="E3956" t="s">
        <v>88898</v>
      </c>
      <c r="F3956" t="s">
        <v>88899</v>
      </c>
      <c r="G3956" t="s">
        <v>88900</v>
      </c>
      <c r="H3956" t="s">
        <v>88901</v>
      </c>
      <c r="I3956" t="s">
        <v>88902</v>
      </c>
      <c r="J3956" t="s">
        <v>88903</v>
      </c>
      <c r="K3956" t="s">
        <v>88904</v>
      </c>
      <c r="L3956" t="s">
        <v>88905</v>
      </c>
      <c r="M3956" t="s">
        <v>88906</v>
      </c>
      <c r="N3956" t="s">
        <v>88907</v>
      </c>
      <c r="O3956">
        <f>-575.732827753811 -43.3350039609118 -652.782679045875</f>
        <v>-1271.8505107605979</v>
      </c>
      <c r="P3956">
        <f>-544.51992769356 -68.1708449800217 -355.44630835394</f>
        <v>-968.13708102752173</v>
      </c>
      <c r="Q3956" t="s">
        <v>88908</v>
      </c>
      <c r="R3956" t="s">
        <v>88909</v>
      </c>
      <c r="S3956" t="s">
        <v>88910</v>
      </c>
      <c r="T3956" t="s">
        <v>88911</v>
      </c>
      <c r="U3956" t="s">
        <v>88912</v>
      </c>
      <c r="V3956" t="s">
        <v>88913</v>
      </c>
      <c r="W3956" t="s">
        <v>88914</v>
      </c>
      <c r="X3956" t="s">
        <v>88915</v>
      </c>
      <c r="Y3956" t="s">
        <v>88916</v>
      </c>
    </row>
    <row r="3957" spans="1:25" x14ac:dyDescent="0.3">
      <c r="A3957">
        <v>197800</v>
      </c>
      <c r="B3957" t="s">
        <v>88917</v>
      </c>
      <c r="C3957" t="s">
        <v>88918</v>
      </c>
      <c r="D3957" t="s">
        <v>88919</v>
      </c>
      <c r="E3957" t="s">
        <v>88920</v>
      </c>
      <c r="F3957" t="s">
        <v>88921</v>
      </c>
      <c r="G3957" t="s">
        <v>88922</v>
      </c>
      <c r="H3957" t="s">
        <v>88923</v>
      </c>
      <c r="I3957" t="s">
        <v>88924</v>
      </c>
      <c r="J3957" t="s">
        <v>88925</v>
      </c>
      <c r="K3957" t="s">
        <v>88926</v>
      </c>
      <c r="L3957" t="s">
        <v>88927</v>
      </c>
      <c r="M3957" t="s">
        <v>88928</v>
      </c>
      <c r="N3957" t="s">
        <v>88929</v>
      </c>
      <c r="O3957">
        <f>-575.221531927873 -42.7047305635479 -653.083508092187</f>
        <v>-1271.0097705836079</v>
      </c>
      <c r="P3957">
        <f>-544.375209049015 -67.6664827984368 -355.719402941865</f>
        <v>-967.76109478931676</v>
      </c>
      <c r="Q3957" t="s">
        <v>88930</v>
      </c>
      <c r="R3957" t="s">
        <v>88931</v>
      </c>
      <c r="S3957" t="s">
        <v>88932</v>
      </c>
      <c r="T3957" t="s">
        <v>88933</v>
      </c>
      <c r="U3957" t="s">
        <v>88934</v>
      </c>
      <c r="V3957" t="s">
        <v>88935</v>
      </c>
      <c r="W3957" t="s">
        <v>88936</v>
      </c>
      <c r="X3957" t="s">
        <v>88937</v>
      </c>
      <c r="Y3957" t="s">
        <v>88938</v>
      </c>
    </row>
    <row r="3958" spans="1:25" x14ac:dyDescent="0.3">
      <c r="A3958">
        <v>197850</v>
      </c>
      <c r="B3958" t="s">
        <v>88939</v>
      </c>
      <c r="C3958" t="s">
        <v>88940</v>
      </c>
      <c r="D3958" t="s">
        <v>88941</v>
      </c>
      <c r="E3958" t="s">
        <v>88942</v>
      </c>
      <c r="F3958" t="s">
        <v>88943</v>
      </c>
      <c r="G3958" t="s">
        <v>88944</v>
      </c>
      <c r="H3958" t="s">
        <v>88945</v>
      </c>
      <c r="I3958" t="s">
        <v>88946</v>
      </c>
      <c r="J3958" t="s">
        <v>88947</v>
      </c>
      <c r="K3958" t="s">
        <v>88948</v>
      </c>
      <c r="L3958" t="s">
        <v>88949</v>
      </c>
      <c r="M3958" t="s">
        <v>88950</v>
      </c>
      <c r="N3958" t="s">
        <v>88951</v>
      </c>
      <c r="O3958">
        <f>-574.55432060292 -41.8389892198027 -653.370486367206</f>
        <v>-1269.7637961899286</v>
      </c>
      <c r="P3958">
        <f>-543.751752077121 -66.9396027664282 -356.013558354949</f>
        <v>-966.70491319849816</v>
      </c>
      <c r="Q3958" t="s">
        <v>88952</v>
      </c>
      <c r="R3958" t="s">
        <v>88953</v>
      </c>
      <c r="S3958" t="s">
        <v>88954</v>
      </c>
      <c r="T3958" t="s">
        <v>88955</v>
      </c>
      <c r="U3958" t="s">
        <v>88956</v>
      </c>
      <c r="V3958" t="s">
        <v>88957</v>
      </c>
      <c r="W3958" t="s">
        <v>88958</v>
      </c>
      <c r="X3958" t="s">
        <v>88959</v>
      </c>
      <c r="Y3958" t="s">
        <v>88960</v>
      </c>
    </row>
    <row r="3959" spans="1:25" x14ac:dyDescent="0.3">
      <c r="A3959">
        <v>197900</v>
      </c>
      <c r="B3959" t="s">
        <v>88961</v>
      </c>
      <c r="C3959" t="s">
        <v>88962</v>
      </c>
      <c r="D3959" t="s">
        <v>88963</v>
      </c>
      <c r="E3959" t="s">
        <v>88964</v>
      </c>
      <c r="F3959" t="s">
        <v>88965</v>
      </c>
      <c r="G3959" t="s">
        <v>88966</v>
      </c>
      <c r="H3959" t="s">
        <v>88967</v>
      </c>
      <c r="I3959" t="s">
        <v>88968</v>
      </c>
      <c r="J3959" t="s">
        <v>88969</v>
      </c>
      <c r="K3959" t="s">
        <v>88970</v>
      </c>
      <c r="L3959" t="s">
        <v>88971</v>
      </c>
      <c r="M3959" t="s">
        <v>88972</v>
      </c>
      <c r="N3959" t="s">
        <v>88973</v>
      </c>
      <c r="O3959">
        <f>-574.370694367311 -41.5609679916236 -653.348379479915</f>
        <v>-1269.2800418388497</v>
      </c>
      <c r="P3959">
        <f>-543.482965673428 -66.5929204403826 -355.994392807729</f>
        <v>-966.07027892153963</v>
      </c>
      <c r="Q3959" t="s">
        <v>88974</v>
      </c>
      <c r="R3959" t="s">
        <v>88975</v>
      </c>
      <c r="S3959" t="s">
        <v>88976</v>
      </c>
      <c r="T3959" t="s">
        <v>88977</v>
      </c>
      <c r="U3959" t="s">
        <v>88978</v>
      </c>
      <c r="V3959" t="s">
        <v>88979</v>
      </c>
      <c r="W3959" t="s">
        <v>88980</v>
      </c>
      <c r="X3959" t="s">
        <v>88981</v>
      </c>
      <c r="Y3959" t="s">
        <v>88982</v>
      </c>
    </row>
    <row r="3960" spans="1:25" x14ac:dyDescent="0.3">
      <c r="A3960">
        <v>197950</v>
      </c>
      <c r="B3960" t="s">
        <v>88983</v>
      </c>
      <c r="C3960" t="s">
        <v>88984</v>
      </c>
      <c r="D3960" t="s">
        <v>88985</v>
      </c>
      <c r="E3960" t="s">
        <v>88986</v>
      </c>
      <c r="F3960" t="s">
        <v>88987</v>
      </c>
      <c r="G3960" t="s">
        <v>88988</v>
      </c>
      <c r="H3960" t="s">
        <v>88989</v>
      </c>
      <c r="I3960" t="s">
        <v>88990</v>
      </c>
      <c r="J3960" t="s">
        <v>88991</v>
      </c>
      <c r="K3960" t="s">
        <v>88992</v>
      </c>
      <c r="L3960" t="s">
        <v>88993</v>
      </c>
      <c r="M3960" t="s">
        <v>88994</v>
      </c>
      <c r="N3960" t="s">
        <v>88995</v>
      </c>
      <c r="O3960">
        <f>-574.264697588645 -41.0517837054886 -653.242088061166</f>
        <v>-1268.5585693552996</v>
      </c>
      <c r="P3960">
        <f>-543.149011758403 -65.6592963688129 -355.876493904401</f>
        <v>-964.68480203161698</v>
      </c>
      <c r="Q3960" t="s">
        <v>88996</v>
      </c>
      <c r="R3960" t="s">
        <v>88997</v>
      </c>
      <c r="S3960" t="s">
        <v>88998</v>
      </c>
      <c r="T3960" t="s">
        <v>88999</v>
      </c>
      <c r="U3960" t="s">
        <v>89000</v>
      </c>
      <c r="V3960" t="s">
        <v>89001</v>
      </c>
      <c r="W3960" t="s">
        <v>89002</v>
      </c>
      <c r="X3960" t="s">
        <v>89003</v>
      </c>
      <c r="Y3960" t="s">
        <v>89004</v>
      </c>
    </row>
    <row r="3961" spans="1:25" x14ac:dyDescent="0.3">
      <c r="A3961">
        <v>198000</v>
      </c>
      <c r="B3961" t="s">
        <v>89005</v>
      </c>
      <c r="C3961" t="s">
        <v>89006</v>
      </c>
      <c r="D3961" t="s">
        <v>89007</v>
      </c>
      <c r="E3961" t="s">
        <v>89008</v>
      </c>
      <c r="F3961" t="s">
        <v>89009</v>
      </c>
      <c r="G3961" t="s">
        <v>89010</v>
      </c>
      <c r="H3961" t="s">
        <v>89011</v>
      </c>
      <c r="I3961" t="s">
        <v>89012</v>
      </c>
      <c r="J3961" t="s">
        <v>89013</v>
      </c>
      <c r="K3961" t="s">
        <v>89014</v>
      </c>
      <c r="L3961" t="s">
        <v>89015</v>
      </c>
      <c r="M3961" t="s">
        <v>89016</v>
      </c>
      <c r="N3961" t="s">
        <v>89017</v>
      </c>
      <c r="O3961">
        <f>-574.219955402903 -40.8460530633658 -653.210553281524</f>
        <v>-1268.2765617477928</v>
      </c>
      <c r="P3961">
        <f>-542.994222214706 -65.2777355768369 -355.841978368802</f>
        <v>-964.11393616034502</v>
      </c>
      <c r="Q3961" t="s">
        <v>89018</v>
      </c>
      <c r="R3961" t="s">
        <v>89019</v>
      </c>
      <c r="S3961" t="s">
        <v>89020</v>
      </c>
      <c r="T3961" t="s">
        <v>89021</v>
      </c>
      <c r="U3961" t="s">
        <v>89022</v>
      </c>
      <c r="V3961" t="s">
        <v>89023</v>
      </c>
      <c r="W3961" t="s">
        <v>89024</v>
      </c>
      <c r="X3961" t="s">
        <v>89025</v>
      </c>
      <c r="Y3961" t="s">
        <v>89026</v>
      </c>
    </row>
    <row r="3962" spans="1:25" x14ac:dyDescent="0.3">
      <c r="A3962">
        <v>198050</v>
      </c>
      <c r="B3962" t="s">
        <v>89027</v>
      </c>
      <c r="C3962" t="s">
        <v>89028</v>
      </c>
      <c r="D3962" t="s">
        <v>89029</v>
      </c>
      <c r="E3962" t="s">
        <v>89030</v>
      </c>
      <c r="F3962" t="s">
        <v>89031</v>
      </c>
      <c r="G3962" t="s">
        <v>89032</v>
      </c>
      <c r="H3962" t="s">
        <v>89033</v>
      </c>
      <c r="I3962" t="s">
        <v>89034</v>
      </c>
      <c r="J3962" t="s">
        <v>89035</v>
      </c>
      <c r="K3962" t="s">
        <v>89036</v>
      </c>
      <c r="L3962" t="s">
        <v>89037</v>
      </c>
      <c r="M3962" t="s">
        <v>89038</v>
      </c>
      <c r="N3962" t="s">
        <v>89039</v>
      </c>
      <c r="O3962">
        <f>-574.066012095411 -40.5773131299641 -653.105809970409</f>
        <v>-1267.7491351957842</v>
      </c>
      <c r="P3962">
        <f>-542.659077359786 -65.1319777293929 -355.766589011533</f>
        <v>-963.55764410071197</v>
      </c>
      <c r="Q3962" t="s">
        <v>89040</v>
      </c>
      <c r="R3962" t="s">
        <v>89041</v>
      </c>
      <c r="S3962" t="s">
        <v>89042</v>
      </c>
      <c r="T3962" t="s">
        <v>89043</v>
      </c>
      <c r="U3962" t="s">
        <v>89044</v>
      </c>
      <c r="V3962" t="s">
        <v>89045</v>
      </c>
      <c r="W3962" t="s">
        <v>89046</v>
      </c>
      <c r="X3962" t="s">
        <v>89047</v>
      </c>
      <c r="Y3962" t="s">
        <v>89048</v>
      </c>
    </row>
    <row r="3963" spans="1:25" x14ac:dyDescent="0.3">
      <c r="A3963">
        <v>198100</v>
      </c>
      <c r="B3963" t="s">
        <v>89049</v>
      </c>
      <c r="C3963" t="s">
        <v>89050</v>
      </c>
      <c r="D3963" t="s">
        <v>89051</v>
      </c>
      <c r="E3963" t="s">
        <v>89052</v>
      </c>
      <c r="F3963" t="s">
        <v>89053</v>
      </c>
      <c r="G3963" t="s">
        <v>89054</v>
      </c>
      <c r="H3963" t="s">
        <v>89055</v>
      </c>
      <c r="I3963" t="s">
        <v>89056</v>
      </c>
      <c r="J3963" t="s">
        <v>89057</v>
      </c>
      <c r="K3963" t="s">
        <v>89058</v>
      </c>
      <c r="L3963" t="s">
        <v>89059</v>
      </c>
      <c r="M3963" t="s">
        <v>89060</v>
      </c>
      <c r="N3963" t="s">
        <v>89061</v>
      </c>
      <c r="O3963">
        <f>-573.78366827149 -40.5536949761026 -653.067135508771</f>
        <v>-1267.4044987563636</v>
      </c>
      <c r="P3963">
        <f>-542.319170312672 -65.1170609349176 -355.734722959709</f>
        <v>-963.17095420729856</v>
      </c>
      <c r="Q3963" t="s">
        <v>89062</v>
      </c>
      <c r="R3963" t="s">
        <v>89063</v>
      </c>
      <c r="S3963" t="s">
        <v>89064</v>
      </c>
      <c r="T3963" t="s">
        <v>89065</v>
      </c>
      <c r="U3963" t="s">
        <v>89066</v>
      </c>
      <c r="V3963" t="s">
        <v>89067</v>
      </c>
      <c r="W3963" t="s">
        <v>89068</v>
      </c>
      <c r="X3963" t="s">
        <v>89069</v>
      </c>
      <c r="Y3963" t="s">
        <v>89070</v>
      </c>
    </row>
    <row r="3964" spans="1:25" x14ac:dyDescent="0.3">
      <c r="A3964">
        <v>198150</v>
      </c>
      <c r="B3964" t="s">
        <v>89071</v>
      </c>
      <c r="C3964" t="s">
        <v>89072</v>
      </c>
      <c r="D3964" t="s">
        <v>89073</v>
      </c>
      <c r="E3964" t="s">
        <v>89074</v>
      </c>
      <c r="F3964" t="s">
        <v>89075</v>
      </c>
      <c r="G3964" t="s">
        <v>89076</v>
      </c>
      <c r="H3964" t="s">
        <v>89077</v>
      </c>
      <c r="I3964" t="s">
        <v>89078</v>
      </c>
      <c r="J3964" t="s">
        <v>89079</v>
      </c>
      <c r="K3964" t="s">
        <v>89080</v>
      </c>
      <c r="L3964" t="s">
        <v>89081</v>
      </c>
      <c r="M3964" t="s">
        <v>89082</v>
      </c>
      <c r="N3964" t="s">
        <v>89083</v>
      </c>
      <c r="O3964">
        <f>-573.430340159835 -40.4014140149318 -653.061817480284</f>
        <v>-1266.8935716550509</v>
      </c>
      <c r="P3964">
        <f>-541.874924193702 -65.0425080997807 -355.745468236839</f>
        <v>-962.66290053032162</v>
      </c>
      <c r="Q3964" t="s">
        <v>89084</v>
      </c>
      <c r="R3964" t="s">
        <v>89085</v>
      </c>
      <c r="S3964" t="s">
        <v>89086</v>
      </c>
      <c r="T3964" t="s">
        <v>89087</v>
      </c>
      <c r="U3964" t="s">
        <v>89088</v>
      </c>
      <c r="V3964" t="s">
        <v>89089</v>
      </c>
      <c r="W3964" t="s">
        <v>89090</v>
      </c>
      <c r="X3964" t="s">
        <v>89091</v>
      </c>
      <c r="Y3964" t="s">
        <v>89092</v>
      </c>
    </row>
    <row r="3965" spans="1:25" x14ac:dyDescent="0.3">
      <c r="A3965">
        <v>198200</v>
      </c>
      <c r="B3965" t="s">
        <v>89093</v>
      </c>
      <c r="C3965" t="s">
        <v>89094</v>
      </c>
      <c r="D3965" t="s">
        <v>89095</v>
      </c>
      <c r="E3965" t="s">
        <v>89096</v>
      </c>
      <c r="F3965" t="s">
        <v>89097</v>
      </c>
      <c r="G3965" t="s">
        <v>89098</v>
      </c>
      <c r="H3965" t="s">
        <v>89099</v>
      </c>
      <c r="I3965" t="s">
        <v>89100</v>
      </c>
      <c r="J3965" t="s">
        <v>89101</v>
      </c>
      <c r="K3965" t="s">
        <v>89102</v>
      </c>
      <c r="L3965" t="s">
        <v>89103</v>
      </c>
      <c r="M3965" t="s">
        <v>89104</v>
      </c>
      <c r="N3965" t="s">
        <v>89105</v>
      </c>
      <c r="O3965">
        <f>-572.712882238809 -40.3824183707527 -653.048741717619</f>
        <v>-1266.1440423271806</v>
      </c>
      <c r="P3965">
        <f>-541.121395629804 -64.8723391494386 -355.723659056125</f>
        <v>-961.7173938353676</v>
      </c>
      <c r="Q3965" t="s">
        <v>89106</v>
      </c>
      <c r="R3965" t="s">
        <v>89107</v>
      </c>
      <c r="S3965" t="s">
        <v>89108</v>
      </c>
      <c r="T3965" t="s">
        <v>89109</v>
      </c>
      <c r="U3965" t="s">
        <v>89110</v>
      </c>
      <c r="V3965" t="s">
        <v>89111</v>
      </c>
      <c r="W3965" t="s">
        <v>89112</v>
      </c>
      <c r="X3965" t="s">
        <v>89113</v>
      </c>
      <c r="Y3965" t="s">
        <v>89114</v>
      </c>
    </row>
    <row r="3966" spans="1:25" x14ac:dyDescent="0.3">
      <c r="A3966">
        <v>198250</v>
      </c>
      <c r="B3966" t="s">
        <v>89115</v>
      </c>
      <c r="C3966" t="s">
        <v>89116</v>
      </c>
      <c r="D3966" t="s">
        <v>89117</v>
      </c>
      <c r="E3966" t="s">
        <v>89118</v>
      </c>
      <c r="F3966" t="s">
        <v>89119</v>
      </c>
      <c r="G3966" t="s">
        <v>89120</v>
      </c>
      <c r="H3966" t="s">
        <v>89121</v>
      </c>
      <c r="I3966" t="s">
        <v>89122</v>
      </c>
      <c r="J3966" t="s">
        <v>89123</v>
      </c>
      <c r="K3966" t="s">
        <v>89124</v>
      </c>
      <c r="L3966" t="s">
        <v>89125</v>
      </c>
      <c r="M3966" t="s">
        <v>89126</v>
      </c>
      <c r="N3966" t="s">
        <v>89127</v>
      </c>
      <c r="O3966">
        <f>-571.970052019306 -40.5588852949627 -652.951752194099</f>
        <v>-1265.4806895083675</v>
      </c>
      <c r="P3966">
        <f>-540.253021983679 -64.868531572178 -355.625316193398</f>
        <v>-960.74686974925498</v>
      </c>
      <c r="Q3966" t="s">
        <v>89128</v>
      </c>
      <c r="R3966" t="s">
        <v>89129</v>
      </c>
      <c r="S3966" t="s">
        <v>89130</v>
      </c>
      <c r="T3966" t="s">
        <v>89131</v>
      </c>
      <c r="U3966" t="s">
        <v>89132</v>
      </c>
      <c r="V3966" t="s">
        <v>89133</v>
      </c>
      <c r="W3966" t="s">
        <v>89134</v>
      </c>
      <c r="X3966" t="s">
        <v>89135</v>
      </c>
      <c r="Y3966" t="s">
        <v>89136</v>
      </c>
    </row>
    <row r="3967" spans="1:25" x14ac:dyDescent="0.3">
      <c r="A3967">
        <v>198300</v>
      </c>
      <c r="B3967" t="s">
        <v>89137</v>
      </c>
      <c r="C3967" t="s">
        <v>89138</v>
      </c>
      <c r="D3967" t="s">
        <v>89139</v>
      </c>
      <c r="E3967" t="s">
        <v>89140</v>
      </c>
      <c r="F3967" t="s">
        <v>89141</v>
      </c>
      <c r="G3967" t="s">
        <v>89142</v>
      </c>
      <c r="H3967" t="s">
        <v>89143</v>
      </c>
      <c r="I3967" t="s">
        <v>89144</v>
      </c>
      <c r="J3967" t="s">
        <v>89145</v>
      </c>
      <c r="K3967" t="s">
        <v>89146</v>
      </c>
      <c r="L3967" t="s">
        <v>89147</v>
      </c>
      <c r="M3967" t="s">
        <v>89148</v>
      </c>
      <c r="N3967" t="s">
        <v>89149</v>
      </c>
      <c r="O3967">
        <f>-571.605467606669 -40.591045479247 -652.918621728352</f>
        <v>-1265.115134814268</v>
      </c>
      <c r="P3967">
        <f>-539.881941408032 -64.7292007200642 -355.578760745214</f>
        <v>-960.1899028733103</v>
      </c>
      <c r="Q3967" t="s">
        <v>89150</v>
      </c>
      <c r="R3967" t="s">
        <v>89151</v>
      </c>
      <c r="S3967" t="s">
        <v>89152</v>
      </c>
      <c r="T3967" t="s">
        <v>89153</v>
      </c>
      <c r="U3967" t="s">
        <v>89154</v>
      </c>
      <c r="V3967" t="s">
        <v>89155</v>
      </c>
      <c r="W3967" t="s">
        <v>89156</v>
      </c>
      <c r="X3967" t="s">
        <v>89157</v>
      </c>
      <c r="Y3967" t="s">
        <v>89158</v>
      </c>
    </row>
    <row r="3968" spans="1:25" x14ac:dyDescent="0.3">
      <c r="A3968">
        <v>198350</v>
      </c>
      <c r="B3968" t="s">
        <v>89159</v>
      </c>
      <c r="C3968" t="s">
        <v>89160</v>
      </c>
      <c r="D3968" t="s">
        <v>89161</v>
      </c>
      <c r="E3968" t="s">
        <v>89162</v>
      </c>
      <c r="F3968" t="s">
        <v>89163</v>
      </c>
      <c r="G3968" t="s">
        <v>89164</v>
      </c>
      <c r="H3968" t="s">
        <v>89165</v>
      </c>
      <c r="I3968" t="s">
        <v>89166</v>
      </c>
      <c r="J3968" t="s">
        <v>89167</v>
      </c>
      <c r="K3968" t="s">
        <v>89168</v>
      </c>
      <c r="L3968" t="s">
        <v>89169</v>
      </c>
      <c r="M3968" t="s">
        <v>89170</v>
      </c>
      <c r="N3968" t="s">
        <v>89171</v>
      </c>
      <c r="O3968">
        <f>-570.763654817162 -40.631959501764 -652.913560314474</f>
        <v>-1264.3091746333998</v>
      </c>
      <c r="P3968">
        <f>-538.984410550274 -64.5507524617185 -355.561941115419</f>
        <v>-959.09710412741151</v>
      </c>
      <c r="Q3968" t="s">
        <v>89172</v>
      </c>
      <c r="R3968" t="s">
        <v>89173</v>
      </c>
      <c r="S3968" t="s">
        <v>89174</v>
      </c>
      <c r="T3968" t="s">
        <v>89175</v>
      </c>
      <c r="U3968" t="s">
        <v>89176</v>
      </c>
      <c r="V3968" t="s">
        <v>89177</v>
      </c>
      <c r="W3968" t="s">
        <v>89178</v>
      </c>
      <c r="X3968" t="s">
        <v>89179</v>
      </c>
      <c r="Y3968" t="s">
        <v>89180</v>
      </c>
    </row>
    <row r="3969" spans="1:25" x14ac:dyDescent="0.3">
      <c r="A3969">
        <v>198400</v>
      </c>
      <c r="B3969" t="s">
        <v>89181</v>
      </c>
      <c r="C3969" t="s">
        <v>89182</v>
      </c>
      <c r="D3969" t="s">
        <v>89183</v>
      </c>
      <c r="E3969" t="s">
        <v>89184</v>
      </c>
      <c r="F3969" t="s">
        <v>89185</v>
      </c>
      <c r="G3969" t="s">
        <v>89186</v>
      </c>
      <c r="H3969" t="s">
        <v>89187</v>
      </c>
      <c r="I3969" t="s">
        <v>89188</v>
      </c>
      <c r="J3969" t="s">
        <v>89189</v>
      </c>
      <c r="K3969" t="s">
        <v>89190</v>
      </c>
      <c r="L3969" t="s">
        <v>89191</v>
      </c>
      <c r="M3969" t="s">
        <v>89192</v>
      </c>
      <c r="N3969" t="s">
        <v>89193</v>
      </c>
      <c r="O3969">
        <f>-570.345684987427 -40.6566560069768 -652.922552892528</f>
        <v>-1263.9248938869318</v>
      </c>
      <c r="P3969">
        <f>-538.493304958448 -64.6204733741965 -355.582408948133</f>
        <v>-958.69618728077751</v>
      </c>
      <c r="Q3969" t="s">
        <v>89194</v>
      </c>
      <c r="R3969" t="s">
        <v>89195</v>
      </c>
      <c r="S3969" t="s">
        <v>89196</v>
      </c>
      <c r="T3969" t="s">
        <v>89197</v>
      </c>
      <c r="U3969" t="s">
        <v>89198</v>
      </c>
      <c r="V3969" t="s">
        <v>89199</v>
      </c>
      <c r="W3969" t="s">
        <v>89200</v>
      </c>
      <c r="X3969" t="s">
        <v>89201</v>
      </c>
      <c r="Y3969" t="s">
        <v>89202</v>
      </c>
    </row>
    <row r="3970" spans="1:25" x14ac:dyDescent="0.3">
      <c r="A3970">
        <v>198450</v>
      </c>
      <c r="B3970" t="s">
        <v>89203</v>
      </c>
      <c r="C3970" t="s">
        <v>89204</v>
      </c>
      <c r="D3970" t="s">
        <v>89205</v>
      </c>
      <c r="E3970" t="s">
        <v>89206</v>
      </c>
      <c r="F3970" t="s">
        <v>89207</v>
      </c>
      <c r="G3970" t="s">
        <v>89208</v>
      </c>
      <c r="H3970" t="s">
        <v>89209</v>
      </c>
      <c r="I3970" t="s">
        <v>89210</v>
      </c>
      <c r="J3970" t="s">
        <v>89211</v>
      </c>
      <c r="K3970" t="s">
        <v>89212</v>
      </c>
      <c r="L3970" t="s">
        <v>89213</v>
      </c>
      <c r="M3970" t="s">
        <v>89214</v>
      </c>
      <c r="N3970" t="s">
        <v>89215</v>
      </c>
      <c r="O3970">
        <f>-569.494817341469 -40.661382527104 -652.902196838129</f>
        <v>-1263.0583967067021</v>
      </c>
      <c r="P3970">
        <f>-537.517182687294 -64.6591877309143 -355.578306723196</f>
        <v>-957.75467714140427</v>
      </c>
      <c r="Q3970" t="s">
        <v>89216</v>
      </c>
      <c r="R3970" t="s">
        <v>89217</v>
      </c>
      <c r="S3970" t="s">
        <v>89218</v>
      </c>
      <c r="T3970" t="s">
        <v>89219</v>
      </c>
      <c r="U3970" t="s">
        <v>89220</v>
      </c>
      <c r="V3970" t="s">
        <v>89221</v>
      </c>
      <c r="W3970" t="s">
        <v>89222</v>
      </c>
      <c r="X3970" t="s">
        <v>89223</v>
      </c>
      <c r="Y3970" t="s">
        <v>89224</v>
      </c>
    </row>
    <row r="3971" spans="1:25" x14ac:dyDescent="0.3">
      <c r="A3971">
        <v>198500</v>
      </c>
      <c r="B3971" t="s">
        <v>89225</v>
      </c>
      <c r="C3971" t="s">
        <v>89226</v>
      </c>
      <c r="D3971" t="s">
        <v>89227</v>
      </c>
      <c r="E3971" t="s">
        <v>89228</v>
      </c>
      <c r="F3971" t="s">
        <v>89229</v>
      </c>
      <c r="G3971" t="s">
        <v>89230</v>
      </c>
      <c r="H3971" t="s">
        <v>89231</v>
      </c>
      <c r="I3971" t="s">
        <v>89232</v>
      </c>
      <c r="J3971" t="s">
        <v>89233</v>
      </c>
      <c r="K3971" t="s">
        <v>89234</v>
      </c>
      <c r="L3971" t="s">
        <v>89235</v>
      </c>
      <c r="M3971" t="s">
        <v>89236</v>
      </c>
      <c r="N3971" t="s">
        <v>89237</v>
      </c>
      <c r="O3971">
        <f>-569.092897014119 -40.6849001978592 -652.902715609412</f>
        <v>-1262.68051282139</v>
      </c>
      <c r="P3971">
        <f>-537.113180825939 -64.6599176889747 -355.577133084782</f>
        <v>-957.35023159969569</v>
      </c>
      <c r="Q3971" t="s">
        <v>89238</v>
      </c>
      <c r="R3971" t="s">
        <v>89239</v>
      </c>
      <c r="S3971" t="s">
        <v>89240</v>
      </c>
      <c r="T3971" t="s">
        <v>89241</v>
      </c>
      <c r="U3971" t="s">
        <v>89242</v>
      </c>
      <c r="V3971" t="s">
        <v>89243</v>
      </c>
      <c r="W3971" t="s">
        <v>89244</v>
      </c>
      <c r="X3971" t="s">
        <v>89245</v>
      </c>
      <c r="Y3971" t="s">
        <v>89246</v>
      </c>
    </row>
    <row r="3972" spans="1:25" x14ac:dyDescent="0.3">
      <c r="A3972">
        <v>198550</v>
      </c>
      <c r="B3972" t="s">
        <v>89247</v>
      </c>
      <c r="C3972" t="s">
        <v>89248</v>
      </c>
      <c r="D3972" t="s">
        <v>89249</v>
      </c>
      <c r="E3972" t="s">
        <v>89250</v>
      </c>
      <c r="F3972" t="s">
        <v>89251</v>
      </c>
      <c r="G3972" t="s">
        <v>89252</v>
      </c>
      <c r="H3972" t="s">
        <v>89253</v>
      </c>
      <c r="I3972" t="s">
        <v>89254</v>
      </c>
      <c r="J3972" t="s">
        <v>89255</v>
      </c>
      <c r="K3972" t="s">
        <v>89256</v>
      </c>
      <c r="L3972" t="s">
        <v>89257</v>
      </c>
      <c r="M3972" t="s">
        <v>89258</v>
      </c>
      <c r="N3972" t="s">
        <v>89259</v>
      </c>
      <c r="O3972">
        <f>-568.416254815217 -40.7900859252063 -652.924768798366</f>
        <v>-1262.1311095387894</v>
      </c>
      <c r="P3972">
        <f>-536.300439968826 -64.7635440969252 -355.613754457315</f>
        <v>-956.67773852306618</v>
      </c>
      <c r="Q3972" t="s">
        <v>89260</v>
      </c>
      <c r="R3972" t="s">
        <v>89261</v>
      </c>
      <c r="S3972" t="s">
        <v>89262</v>
      </c>
      <c r="T3972" t="s">
        <v>89263</v>
      </c>
      <c r="U3972" t="s">
        <v>89264</v>
      </c>
      <c r="V3972" t="s">
        <v>89265</v>
      </c>
      <c r="W3972" t="s">
        <v>89266</v>
      </c>
      <c r="X3972" t="s">
        <v>89267</v>
      </c>
      <c r="Y3972" t="s">
        <v>89268</v>
      </c>
    </row>
    <row r="3973" spans="1:25" x14ac:dyDescent="0.3">
      <c r="A3973">
        <v>198600</v>
      </c>
      <c r="B3973" t="s">
        <v>89269</v>
      </c>
      <c r="C3973" t="s">
        <v>89270</v>
      </c>
      <c r="D3973" t="s">
        <v>89271</v>
      </c>
      <c r="E3973" t="s">
        <v>89272</v>
      </c>
      <c r="F3973" t="s">
        <v>89273</v>
      </c>
      <c r="G3973" t="s">
        <v>89274</v>
      </c>
      <c r="H3973" t="s">
        <v>89275</v>
      </c>
      <c r="I3973" t="s">
        <v>89276</v>
      </c>
      <c r="J3973" t="s">
        <v>89277</v>
      </c>
      <c r="K3973" t="s">
        <v>89278</v>
      </c>
      <c r="L3973" t="s">
        <v>89279</v>
      </c>
      <c r="M3973" t="s">
        <v>89280</v>
      </c>
      <c r="N3973" t="s">
        <v>89281</v>
      </c>
      <c r="O3973">
        <f>-568.244584321831 -40.896068871401 -652.912052200251</f>
        <v>-1262.0527053934829</v>
      </c>
      <c r="P3973">
        <f>-536.043282730866 -64.9114283018018 -355.613631836545</f>
        <v>-956.56834286921287</v>
      </c>
      <c r="Q3973" t="s">
        <v>89282</v>
      </c>
      <c r="R3973" t="s">
        <v>89283</v>
      </c>
      <c r="S3973" t="s">
        <v>89284</v>
      </c>
      <c r="T3973" t="s">
        <v>89285</v>
      </c>
      <c r="U3973" t="s">
        <v>89286</v>
      </c>
      <c r="V3973" t="s">
        <v>89287</v>
      </c>
      <c r="W3973" t="s">
        <v>89288</v>
      </c>
      <c r="X3973" t="s">
        <v>89289</v>
      </c>
      <c r="Y3973" t="s">
        <v>89290</v>
      </c>
    </row>
    <row r="3974" spans="1:25" x14ac:dyDescent="0.3">
      <c r="A3974">
        <v>198650</v>
      </c>
      <c r="B3974" t="s">
        <v>89291</v>
      </c>
      <c r="C3974" t="s">
        <v>89292</v>
      </c>
      <c r="D3974" t="s">
        <v>89293</v>
      </c>
      <c r="E3974" t="s">
        <v>89294</v>
      </c>
      <c r="F3974" t="s">
        <v>89295</v>
      </c>
      <c r="G3974" t="s">
        <v>89296</v>
      </c>
      <c r="H3974" t="s">
        <v>89297</v>
      </c>
      <c r="I3974" t="s">
        <v>89298</v>
      </c>
      <c r="J3974" t="s">
        <v>89299</v>
      </c>
      <c r="K3974" t="s">
        <v>89300</v>
      </c>
      <c r="L3974" t="s">
        <v>89301</v>
      </c>
      <c r="M3974" t="s">
        <v>89302</v>
      </c>
      <c r="N3974" t="s">
        <v>89303</v>
      </c>
      <c r="O3974">
        <f>-568.034353658016 -41.2212475974934 -652.864297922867</f>
        <v>-1262.1198991783763</v>
      </c>
      <c r="P3974">
        <f>-535.677638937509 -65.3284227374998 -355.590203995454</f>
        <v>-956.5962656704628</v>
      </c>
      <c r="Q3974" t="s">
        <v>89304</v>
      </c>
      <c r="R3974" t="s">
        <v>89305</v>
      </c>
      <c r="S3974" t="s">
        <v>89306</v>
      </c>
      <c r="T3974" t="s">
        <v>89307</v>
      </c>
      <c r="U3974" t="s">
        <v>89308</v>
      </c>
      <c r="V3974" t="s">
        <v>89309</v>
      </c>
      <c r="W3974" t="s">
        <v>89310</v>
      </c>
      <c r="X3974" t="s">
        <v>89311</v>
      </c>
      <c r="Y3974" t="s">
        <v>89312</v>
      </c>
    </row>
    <row r="3975" spans="1:25" x14ac:dyDescent="0.3">
      <c r="A3975">
        <v>198700</v>
      </c>
      <c r="B3975" t="s">
        <v>89313</v>
      </c>
      <c r="C3975" t="s">
        <v>89314</v>
      </c>
      <c r="D3975" t="s">
        <v>89315</v>
      </c>
      <c r="E3975" t="s">
        <v>89316</v>
      </c>
      <c r="F3975" t="s">
        <v>89317</v>
      </c>
      <c r="G3975" t="s">
        <v>89318</v>
      </c>
      <c r="H3975" t="s">
        <v>89319</v>
      </c>
      <c r="I3975" t="s">
        <v>89320</v>
      </c>
      <c r="J3975" t="s">
        <v>89321</v>
      </c>
      <c r="K3975" t="s">
        <v>89322</v>
      </c>
      <c r="L3975" t="s">
        <v>89323</v>
      </c>
      <c r="M3975" t="s">
        <v>89324</v>
      </c>
      <c r="N3975" t="s">
        <v>89325</v>
      </c>
      <c r="O3975">
        <f>-568.069232767842 -41.4854695476267 -652.81850839771</f>
        <v>-1262.3732107131787</v>
      </c>
      <c r="P3975">
        <f>-535.647216245259 -65.5090511889528 -355.544705000684</f>
        <v>-956.70097243489568</v>
      </c>
      <c r="Q3975" t="s">
        <v>89326</v>
      </c>
      <c r="R3975" t="s">
        <v>89327</v>
      </c>
      <c r="S3975" t="s">
        <v>89328</v>
      </c>
      <c r="T3975" t="s">
        <v>89329</v>
      </c>
      <c r="U3975" t="s">
        <v>89330</v>
      </c>
      <c r="V3975" t="s">
        <v>89331</v>
      </c>
      <c r="W3975" t="s">
        <v>89332</v>
      </c>
      <c r="X3975" t="s">
        <v>89333</v>
      </c>
      <c r="Y3975" t="s">
        <v>89334</v>
      </c>
    </row>
    <row r="3976" spans="1:25" x14ac:dyDescent="0.3">
      <c r="A3976">
        <v>198750</v>
      </c>
      <c r="B3976" t="s">
        <v>89335</v>
      </c>
      <c r="C3976" t="s">
        <v>89336</v>
      </c>
      <c r="D3976" t="s">
        <v>89337</v>
      </c>
      <c r="E3976" t="s">
        <v>89338</v>
      </c>
      <c r="F3976" t="s">
        <v>89339</v>
      </c>
      <c r="G3976" t="s">
        <v>89340</v>
      </c>
      <c r="H3976" t="s">
        <v>89341</v>
      </c>
      <c r="I3976" t="s">
        <v>89342</v>
      </c>
      <c r="J3976" t="s">
        <v>89343</v>
      </c>
      <c r="K3976" t="s">
        <v>89344</v>
      </c>
      <c r="L3976" t="s">
        <v>89345</v>
      </c>
      <c r="M3976" t="s">
        <v>89346</v>
      </c>
      <c r="N3976" t="s">
        <v>89347</v>
      </c>
      <c r="O3976">
        <f>-568.546697993284 -42.1663684874582 -652.672917848205</f>
        <v>-1263.3859843289472</v>
      </c>
      <c r="P3976">
        <f>-535.917446778743 -66.2102927045676 -355.423453224651</f>
        <v>-957.5511927079616</v>
      </c>
      <c r="Q3976" t="s">
        <v>89348</v>
      </c>
      <c r="R3976" t="s">
        <v>89349</v>
      </c>
      <c r="S3976" t="s">
        <v>89350</v>
      </c>
      <c r="T3976" t="s">
        <v>89351</v>
      </c>
      <c r="U3976" t="s">
        <v>89352</v>
      </c>
      <c r="V3976" t="s">
        <v>89353</v>
      </c>
      <c r="W3976" t="s">
        <v>89354</v>
      </c>
      <c r="X3976" t="s">
        <v>89355</v>
      </c>
      <c r="Y3976" t="s">
        <v>89356</v>
      </c>
    </row>
    <row r="3977" spans="1:25" x14ac:dyDescent="0.3">
      <c r="A3977">
        <v>198800</v>
      </c>
      <c r="B3977" t="s">
        <v>89357</v>
      </c>
      <c r="C3977" t="s">
        <v>89358</v>
      </c>
      <c r="D3977" t="s">
        <v>89359</v>
      </c>
      <c r="E3977" t="s">
        <v>89360</v>
      </c>
      <c r="F3977" t="s">
        <v>89361</v>
      </c>
      <c r="G3977" t="s">
        <v>89362</v>
      </c>
      <c r="H3977" t="s">
        <v>89363</v>
      </c>
      <c r="I3977" t="s">
        <v>89364</v>
      </c>
      <c r="J3977" t="s">
        <v>89365</v>
      </c>
      <c r="K3977" t="s">
        <v>89366</v>
      </c>
      <c r="L3977" t="s">
        <v>89367</v>
      </c>
      <c r="M3977" t="s">
        <v>89368</v>
      </c>
      <c r="N3977" t="s">
        <v>89369</v>
      </c>
      <c r="O3977">
        <f>-568.754502437003 -42.5194861186922 -652.596556591408</f>
        <v>-1263.8705451471033</v>
      </c>
      <c r="P3977">
        <f>-536.048753481909 -66.5578885568877 -355.355031395994</f>
        <v>-957.96167343479078</v>
      </c>
      <c r="Q3977" t="s">
        <v>89370</v>
      </c>
      <c r="R3977" t="s">
        <v>89371</v>
      </c>
      <c r="S3977" t="s">
        <v>89372</v>
      </c>
      <c r="T3977" t="s">
        <v>89373</v>
      </c>
      <c r="U3977" t="s">
        <v>89374</v>
      </c>
      <c r="V3977" t="s">
        <v>89375</v>
      </c>
      <c r="W3977" t="s">
        <v>89376</v>
      </c>
      <c r="X3977" t="s">
        <v>89377</v>
      </c>
      <c r="Y3977" t="s">
        <v>89378</v>
      </c>
    </row>
    <row r="3978" spans="1:25" x14ac:dyDescent="0.3">
      <c r="A3978">
        <v>198850</v>
      </c>
      <c r="B3978" t="s">
        <v>89379</v>
      </c>
      <c r="C3978" t="s">
        <v>89380</v>
      </c>
      <c r="D3978" t="s">
        <v>89381</v>
      </c>
      <c r="E3978" t="s">
        <v>89382</v>
      </c>
      <c r="F3978" t="s">
        <v>89383</v>
      </c>
      <c r="G3978" t="s">
        <v>89384</v>
      </c>
      <c r="H3978" t="s">
        <v>89385</v>
      </c>
      <c r="I3978" t="s">
        <v>89386</v>
      </c>
      <c r="J3978" t="s">
        <v>89387</v>
      </c>
      <c r="K3978" t="s">
        <v>89388</v>
      </c>
      <c r="L3978" t="s">
        <v>89389</v>
      </c>
      <c r="M3978" t="s">
        <v>89390</v>
      </c>
      <c r="N3978" t="s">
        <v>89391</v>
      </c>
      <c r="O3978">
        <f>-569.297999319008 -42.9910492695169 -652.489812522732</f>
        <v>-1264.7788611112569</v>
      </c>
      <c r="P3978">
        <f>-536.569366120243 -67.2505949238885 -355.268857684212</f>
        <v>-959.08881872834343</v>
      </c>
      <c r="Q3978" t="s">
        <v>89392</v>
      </c>
      <c r="R3978" t="s">
        <v>89393</v>
      </c>
      <c r="S3978" t="s">
        <v>89394</v>
      </c>
      <c r="T3978" t="s">
        <v>89395</v>
      </c>
      <c r="U3978" t="s">
        <v>89396</v>
      </c>
      <c r="V3978" t="s">
        <v>89397</v>
      </c>
      <c r="W3978" t="s">
        <v>89398</v>
      </c>
      <c r="X3978" t="s">
        <v>89399</v>
      </c>
      <c r="Y3978" t="s">
        <v>89400</v>
      </c>
    </row>
    <row r="3979" spans="1:25" x14ac:dyDescent="0.3">
      <c r="A3979">
        <v>198900</v>
      </c>
      <c r="B3979" t="s">
        <v>89401</v>
      </c>
      <c r="C3979" t="s">
        <v>89402</v>
      </c>
      <c r="D3979" t="s">
        <v>89403</v>
      </c>
      <c r="E3979" t="s">
        <v>89404</v>
      </c>
      <c r="F3979" t="s">
        <v>89405</v>
      </c>
      <c r="G3979" t="s">
        <v>89406</v>
      </c>
      <c r="H3979" t="s">
        <v>89407</v>
      </c>
      <c r="I3979" t="s">
        <v>89408</v>
      </c>
      <c r="J3979" t="s">
        <v>89409</v>
      </c>
      <c r="K3979" t="s">
        <v>89410</v>
      </c>
      <c r="L3979" t="s">
        <v>89411</v>
      </c>
      <c r="M3979" t="s">
        <v>89412</v>
      </c>
      <c r="N3979" t="s">
        <v>89413</v>
      </c>
      <c r="O3979">
        <f>-569.760331952675 -43.2209256227691 -652.505066576603</f>
        <v>-1265.486324152047</v>
      </c>
      <c r="P3979">
        <f>-537.006511144951 -67.8133135107746 -355.314131695434</f>
        <v>-960.13395635115967</v>
      </c>
      <c r="Q3979" t="s">
        <v>89414</v>
      </c>
      <c r="R3979" t="s">
        <v>89415</v>
      </c>
      <c r="S3979" t="s">
        <v>89416</v>
      </c>
      <c r="T3979" t="s">
        <v>89417</v>
      </c>
      <c r="U3979" t="s">
        <v>89418</v>
      </c>
      <c r="V3979" t="s">
        <v>89419</v>
      </c>
      <c r="W3979" t="s">
        <v>89420</v>
      </c>
      <c r="X3979" t="s">
        <v>89421</v>
      </c>
      <c r="Y3979" t="s">
        <v>89422</v>
      </c>
    </row>
    <row r="3980" spans="1:25" x14ac:dyDescent="0.3">
      <c r="A3980">
        <v>198950</v>
      </c>
      <c r="B3980" t="s">
        <v>89423</v>
      </c>
      <c r="C3980" t="s">
        <v>89424</v>
      </c>
      <c r="D3980" t="s">
        <v>89425</v>
      </c>
      <c r="E3980" t="s">
        <v>89426</v>
      </c>
      <c r="F3980" t="s">
        <v>89427</v>
      </c>
      <c r="G3980" t="s">
        <v>89428</v>
      </c>
      <c r="H3980" t="s">
        <v>89429</v>
      </c>
      <c r="I3980" t="s">
        <v>89430</v>
      </c>
      <c r="J3980" t="s">
        <v>89431</v>
      </c>
      <c r="K3980" t="s">
        <v>89432</v>
      </c>
      <c r="L3980" t="s">
        <v>89433</v>
      </c>
      <c r="M3980" t="s">
        <v>89434</v>
      </c>
      <c r="N3980" t="s">
        <v>89435</v>
      </c>
      <c r="O3980">
        <f>-570.456416081495 -43.4758682101165 -652.542452684996</f>
        <v>-1266.4747369766073</v>
      </c>
      <c r="P3980">
        <f>-537.377365849541 -68.3730017260284 -355.412989938396</f>
        <v>-961.16335751396537</v>
      </c>
      <c r="Q3980" t="s">
        <v>89436</v>
      </c>
      <c r="R3980" t="s">
        <v>89437</v>
      </c>
      <c r="S3980" t="s">
        <v>89438</v>
      </c>
      <c r="T3980" t="s">
        <v>89439</v>
      </c>
      <c r="U3980" t="s">
        <v>89440</v>
      </c>
      <c r="V3980" t="s">
        <v>89441</v>
      </c>
      <c r="W3980" t="s">
        <v>89442</v>
      </c>
      <c r="X3980" t="s">
        <v>89443</v>
      </c>
      <c r="Y3980" t="s">
        <v>89444</v>
      </c>
    </row>
    <row r="3981" spans="1:25" x14ac:dyDescent="0.3">
      <c r="A3981">
        <v>199000</v>
      </c>
      <c r="B3981" t="s">
        <v>89445</v>
      </c>
      <c r="C3981" t="s">
        <v>89446</v>
      </c>
      <c r="D3981" t="s">
        <v>89447</v>
      </c>
      <c r="E3981" t="s">
        <v>89448</v>
      </c>
      <c r="F3981" t="s">
        <v>89449</v>
      </c>
      <c r="G3981" t="s">
        <v>89450</v>
      </c>
      <c r="H3981" t="s">
        <v>89451</v>
      </c>
      <c r="I3981" t="s">
        <v>89452</v>
      </c>
      <c r="J3981" t="s">
        <v>89453</v>
      </c>
      <c r="K3981" t="s">
        <v>89454</v>
      </c>
      <c r="L3981" t="s">
        <v>89455</v>
      </c>
      <c r="M3981" t="s">
        <v>89456</v>
      </c>
      <c r="N3981" t="s">
        <v>89457</v>
      </c>
      <c r="O3981">
        <f>-570.885185972185 -43.62413834115 -652.501613830218</f>
        <v>-1267.0109381435532</v>
      </c>
      <c r="P3981">
        <f>-537.567336693871 -68.4776362566267 -355.395244845279</f>
        <v>-961.44021779577679</v>
      </c>
      <c r="Q3981" t="s">
        <v>89458</v>
      </c>
      <c r="R3981" t="s">
        <v>89459</v>
      </c>
      <c r="S3981" t="s">
        <v>89460</v>
      </c>
      <c r="T3981" t="s">
        <v>89461</v>
      </c>
      <c r="U3981" t="s">
        <v>89462</v>
      </c>
      <c r="V3981" t="s">
        <v>89463</v>
      </c>
      <c r="W3981" t="s">
        <v>89464</v>
      </c>
      <c r="X3981" t="s">
        <v>89465</v>
      </c>
      <c r="Y3981" t="s">
        <v>89466</v>
      </c>
    </row>
    <row r="3982" spans="1:25" x14ac:dyDescent="0.3">
      <c r="A3982">
        <v>199050</v>
      </c>
      <c r="B3982" t="s">
        <v>89467</v>
      </c>
      <c r="C3982" t="s">
        <v>89468</v>
      </c>
      <c r="D3982" t="s">
        <v>89469</v>
      </c>
      <c r="E3982" t="s">
        <v>89470</v>
      </c>
      <c r="F3982" t="s">
        <v>89471</v>
      </c>
      <c r="G3982" t="s">
        <v>89472</v>
      </c>
      <c r="H3982" t="s">
        <v>89473</v>
      </c>
      <c r="I3982" t="s">
        <v>89474</v>
      </c>
      <c r="J3982" t="s">
        <v>89475</v>
      </c>
      <c r="K3982" t="s">
        <v>89476</v>
      </c>
      <c r="L3982" t="s">
        <v>89477</v>
      </c>
      <c r="M3982" t="s">
        <v>89478</v>
      </c>
      <c r="N3982" t="s">
        <v>89479</v>
      </c>
      <c r="O3982">
        <f>-571.356354118407 -43.9467415943602 -652.466156104453</f>
        <v>-1267.7692518172203</v>
      </c>
      <c r="P3982">
        <f>-538.135016871872 -68.9778199202376 -355.363809011386</f>
        <v>-962.47664580349567</v>
      </c>
      <c r="Q3982" t="s">
        <v>89480</v>
      </c>
      <c r="R3982" t="s">
        <v>89481</v>
      </c>
      <c r="S3982" t="s">
        <v>89482</v>
      </c>
      <c r="T3982" t="s">
        <v>89483</v>
      </c>
      <c r="U3982" t="s">
        <v>89484</v>
      </c>
      <c r="V3982" t="s">
        <v>89485</v>
      </c>
      <c r="W3982" t="s">
        <v>89486</v>
      </c>
      <c r="X3982" t="s">
        <v>89487</v>
      </c>
      <c r="Y3982" t="s">
        <v>89488</v>
      </c>
    </row>
    <row r="3983" spans="1:25" x14ac:dyDescent="0.3">
      <c r="A3983">
        <v>199100</v>
      </c>
      <c r="B3983" t="s">
        <v>89489</v>
      </c>
      <c r="C3983" t="s">
        <v>89490</v>
      </c>
      <c r="D3983" t="s">
        <v>89491</v>
      </c>
      <c r="E3983" t="s">
        <v>89492</v>
      </c>
      <c r="F3983" t="s">
        <v>89493</v>
      </c>
      <c r="G3983" t="s">
        <v>89494</v>
      </c>
      <c r="H3983" t="s">
        <v>89495</v>
      </c>
      <c r="I3983" t="s">
        <v>89496</v>
      </c>
      <c r="J3983" t="s">
        <v>89497</v>
      </c>
      <c r="K3983" t="s">
        <v>89498</v>
      </c>
      <c r="L3983" t="s">
        <v>89499</v>
      </c>
      <c r="M3983" t="s">
        <v>89500</v>
      </c>
      <c r="N3983" t="s">
        <v>89501</v>
      </c>
      <c r="O3983">
        <f>-571.55070628241 -44.0403201905413 -652.482982903753</f>
        <v>-1268.0740093767045</v>
      </c>
      <c r="P3983">
        <f>-538.435584244222 -69.2642450655335 -355.385045599808</f>
        <v>-963.0848749095635</v>
      </c>
      <c r="Q3983" t="s">
        <v>89502</v>
      </c>
      <c r="R3983" t="s">
        <v>89503</v>
      </c>
      <c r="S3983" t="s">
        <v>89504</v>
      </c>
      <c r="T3983" t="s">
        <v>89505</v>
      </c>
      <c r="U3983" t="s">
        <v>89506</v>
      </c>
      <c r="V3983" t="s">
        <v>89507</v>
      </c>
      <c r="W3983" t="s">
        <v>89508</v>
      </c>
      <c r="X3983" t="s">
        <v>89509</v>
      </c>
      <c r="Y3983" t="s">
        <v>89510</v>
      </c>
    </row>
    <row r="3984" spans="1:25" x14ac:dyDescent="0.3">
      <c r="A3984">
        <v>199150</v>
      </c>
      <c r="B3984" t="s">
        <v>89511</v>
      </c>
      <c r="C3984" t="s">
        <v>89512</v>
      </c>
      <c r="D3984" t="s">
        <v>89513</v>
      </c>
      <c r="E3984" t="s">
        <v>89514</v>
      </c>
      <c r="F3984" t="s">
        <v>89515</v>
      </c>
      <c r="G3984" t="s">
        <v>89516</v>
      </c>
      <c r="H3984" t="s">
        <v>89517</v>
      </c>
      <c r="I3984" t="s">
        <v>89518</v>
      </c>
      <c r="J3984" t="s">
        <v>89519</v>
      </c>
      <c r="K3984" t="s">
        <v>89520</v>
      </c>
      <c r="L3984" t="s">
        <v>89521</v>
      </c>
      <c r="M3984" t="s">
        <v>89522</v>
      </c>
      <c r="N3984" t="s">
        <v>89523</v>
      </c>
      <c r="O3984">
        <f>-572.10888006015 -44.2617054626112 -652.506335983167</f>
        <v>-1268.8769215059283</v>
      </c>
      <c r="P3984">
        <f>-538.885802718962 -69.9186513538768 -355.457558877047</f>
        <v>-964.26201294988596</v>
      </c>
      <c r="Q3984" t="s">
        <v>89524</v>
      </c>
      <c r="R3984" t="s">
        <v>89525</v>
      </c>
      <c r="S3984" t="s">
        <v>89526</v>
      </c>
      <c r="T3984" t="s">
        <v>89527</v>
      </c>
      <c r="U3984" t="s">
        <v>89528</v>
      </c>
      <c r="V3984" t="s">
        <v>89529</v>
      </c>
      <c r="W3984" t="s">
        <v>89530</v>
      </c>
      <c r="X3984" t="s">
        <v>89531</v>
      </c>
      <c r="Y3984" t="s">
        <v>89532</v>
      </c>
    </row>
    <row r="3985" spans="1:25" x14ac:dyDescent="0.3">
      <c r="A3985">
        <v>199200</v>
      </c>
      <c r="B3985" t="s">
        <v>89533</v>
      </c>
      <c r="C3985" t="s">
        <v>89534</v>
      </c>
      <c r="D3985" t="s">
        <v>89535</v>
      </c>
      <c r="E3985" t="s">
        <v>89536</v>
      </c>
      <c r="F3985" t="s">
        <v>89537</v>
      </c>
      <c r="G3985" t="s">
        <v>89538</v>
      </c>
      <c r="H3985" t="s">
        <v>89539</v>
      </c>
      <c r="I3985" t="s">
        <v>89540</v>
      </c>
      <c r="J3985" t="s">
        <v>89541</v>
      </c>
      <c r="K3985" t="s">
        <v>89542</v>
      </c>
      <c r="L3985" t="s">
        <v>89543</v>
      </c>
      <c r="M3985" t="s">
        <v>89544</v>
      </c>
      <c r="N3985" t="s">
        <v>89545</v>
      </c>
      <c r="O3985">
        <f>-572.247897966497 -44.2922825436538 -652.504275152535</f>
        <v>-1269.0444556626858</v>
      </c>
      <c r="P3985">
        <f>-538.84784470799 -69.9435575364948 -355.47501602791</f>
        <v>-964.26641827239484</v>
      </c>
      <c r="Q3985" t="s">
        <v>89546</v>
      </c>
      <c r="R3985" t="s">
        <v>89547</v>
      </c>
      <c r="S3985" t="s">
        <v>89548</v>
      </c>
      <c r="T3985" t="s">
        <v>89549</v>
      </c>
      <c r="U3985" t="s">
        <v>89550</v>
      </c>
      <c r="V3985" t="s">
        <v>89551</v>
      </c>
      <c r="W3985" t="s">
        <v>89552</v>
      </c>
      <c r="X3985" t="s">
        <v>89553</v>
      </c>
      <c r="Y3985" t="s">
        <v>89554</v>
      </c>
    </row>
    <row r="3986" spans="1:25" x14ac:dyDescent="0.3">
      <c r="A3986">
        <v>199250</v>
      </c>
      <c r="B3986" t="s">
        <v>89555</v>
      </c>
      <c r="C3986" t="s">
        <v>89556</v>
      </c>
      <c r="D3986" t="s">
        <v>89557</v>
      </c>
      <c r="E3986" t="s">
        <v>89558</v>
      </c>
      <c r="F3986" t="s">
        <v>89559</v>
      </c>
      <c r="G3986" t="s">
        <v>89560</v>
      </c>
      <c r="H3986" t="s">
        <v>89561</v>
      </c>
      <c r="I3986" t="s">
        <v>89562</v>
      </c>
      <c r="J3986" t="s">
        <v>89563</v>
      </c>
      <c r="K3986" t="s">
        <v>89564</v>
      </c>
      <c r="L3986" t="s">
        <v>89565</v>
      </c>
      <c r="M3986" t="s">
        <v>89566</v>
      </c>
      <c r="N3986" t="s">
        <v>89567</v>
      </c>
      <c r="O3986">
        <f>-572.538200634719 -44.4882642537195 -652.484948389944</f>
        <v>-1269.5114132783824</v>
      </c>
      <c r="P3986">
        <f>-538.950657362285 -69.8339933459438 -355.450517239009</f>
        <v>-964.23516794723787</v>
      </c>
      <c r="Q3986" t="s">
        <v>89568</v>
      </c>
      <c r="R3986" t="s">
        <v>89569</v>
      </c>
      <c r="S3986" t="s">
        <v>89570</v>
      </c>
      <c r="T3986" t="s">
        <v>89571</v>
      </c>
      <c r="U3986" t="s">
        <v>89572</v>
      </c>
      <c r="V3986" t="s">
        <v>89573</v>
      </c>
      <c r="W3986" t="s">
        <v>89574</v>
      </c>
      <c r="X3986" t="s">
        <v>89575</v>
      </c>
      <c r="Y3986" t="s">
        <v>89576</v>
      </c>
    </row>
    <row r="3987" spans="1:25" x14ac:dyDescent="0.3">
      <c r="A3987">
        <v>199300</v>
      </c>
      <c r="B3987" t="s">
        <v>89577</v>
      </c>
      <c r="C3987" t="s">
        <v>89578</v>
      </c>
      <c r="D3987" t="s">
        <v>89579</v>
      </c>
      <c r="E3987" t="s">
        <v>89580</v>
      </c>
      <c r="F3987" t="s">
        <v>89581</v>
      </c>
      <c r="G3987" t="s">
        <v>89582</v>
      </c>
      <c r="H3987" t="s">
        <v>89583</v>
      </c>
      <c r="I3987" t="s">
        <v>89584</v>
      </c>
      <c r="J3987" t="s">
        <v>89585</v>
      </c>
      <c r="K3987" t="s">
        <v>89586</v>
      </c>
      <c r="L3987" t="s">
        <v>89587</v>
      </c>
      <c r="M3987" t="s">
        <v>89588</v>
      </c>
      <c r="N3987" t="s">
        <v>89589</v>
      </c>
      <c r="O3987">
        <f>-572.665255647228 -44.6121438974735 -652.476140604612</f>
        <v>-1269.7535401493137</v>
      </c>
      <c r="P3987">
        <f>-539.03251165054 -70.2077175989359 -355.468223634985</f>
        <v>-964.70845288446094</v>
      </c>
      <c r="Q3987" t="s">
        <v>89590</v>
      </c>
      <c r="R3987" t="s">
        <v>89591</v>
      </c>
      <c r="S3987" t="s">
        <v>89592</v>
      </c>
      <c r="T3987" t="s">
        <v>89593</v>
      </c>
      <c r="U3987" t="s">
        <v>89594</v>
      </c>
      <c r="V3987" t="s">
        <v>89595</v>
      </c>
      <c r="W3987" t="s">
        <v>89596</v>
      </c>
      <c r="X3987" t="s">
        <v>89597</v>
      </c>
      <c r="Y3987" t="s">
        <v>89598</v>
      </c>
    </row>
    <row r="3988" spans="1:25" x14ac:dyDescent="0.3">
      <c r="A3988">
        <v>199350</v>
      </c>
      <c r="B3988" t="s">
        <v>89599</v>
      </c>
      <c r="C3988" t="s">
        <v>89600</v>
      </c>
      <c r="D3988" t="s">
        <v>89601</v>
      </c>
      <c r="E3988" t="s">
        <v>89602</v>
      </c>
      <c r="F3988" t="s">
        <v>89603</v>
      </c>
      <c r="G3988" t="s">
        <v>89604</v>
      </c>
      <c r="H3988" t="s">
        <v>89605</v>
      </c>
      <c r="I3988" t="s">
        <v>89606</v>
      </c>
      <c r="J3988" t="s">
        <v>89607</v>
      </c>
      <c r="K3988" t="s">
        <v>89608</v>
      </c>
      <c r="L3988" t="s">
        <v>89609</v>
      </c>
      <c r="M3988" t="s">
        <v>89610</v>
      </c>
      <c r="N3988" t="s">
        <v>89611</v>
      </c>
      <c r="O3988">
        <f>-572.989917019362 -44.7289329599264 -652.509106980154</f>
        <v>-1270.2279569594425</v>
      </c>
      <c r="P3988">
        <f>-539.254790438395 -70.8884899037512 -355.561986689285</f>
        <v>-965.70526703143128</v>
      </c>
      <c r="Q3988" t="s">
        <v>89612</v>
      </c>
      <c r="R3988" t="s">
        <v>89613</v>
      </c>
      <c r="S3988" t="s">
        <v>89614</v>
      </c>
      <c r="T3988" t="s">
        <v>89615</v>
      </c>
      <c r="U3988" t="s">
        <v>89616</v>
      </c>
      <c r="V3988" t="s">
        <v>89617</v>
      </c>
      <c r="W3988" t="s">
        <v>89618</v>
      </c>
      <c r="X3988" t="s">
        <v>89619</v>
      </c>
      <c r="Y3988" t="s">
        <v>89620</v>
      </c>
    </row>
    <row r="3989" spans="1:25" x14ac:dyDescent="0.3">
      <c r="A3989">
        <v>199400</v>
      </c>
      <c r="B3989" t="s">
        <v>89621</v>
      </c>
      <c r="C3989" t="s">
        <v>89622</v>
      </c>
      <c r="D3989" t="s">
        <v>89623</v>
      </c>
      <c r="E3989" t="s">
        <v>89624</v>
      </c>
      <c r="F3989" t="s">
        <v>89625</v>
      </c>
      <c r="G3989" t="s">
        <v>89626</v>
      </c>
      <c r="H3989" t="s">
        <v>89627</v>
      </c>
      <c r="I3989" t="s">
        <v>89628</v>
      </c>
      <c r="J3989" t="s">
        <v>89629</v>
      </c>
      <c r="K3989" t="s">
        <v>89630</v>
      </c>
      <c r="L3989" t="s">
        <v>89631</v>
      </c>
      <c r="M3989" t="s">
        <v>89632</v>
      </c>
      <c r="N3989" t="s">
        <v>89633</v>
      </c>
      <c r="O3989">
        <f>-573.048657116919 -44.7095389305762 -652.509116261691</f>
        <v>-1270.2673123091863</v>
      </c>
      <c r="P3989">
        <f>-539.303860831919 -70.7108667312868 -355.54909121464</f>
        <v>-965.56381877784588</v>
      </c>
      <c r="Q3989" t="s">
        <v>89634</v>
      </c>
      <c r="R3989" t="s">
        <v>89635</v>
      </c>
      <c r="S3989" t="s">
        <v>89636</v>
      </c>
      <c r="T3989" t="s">
        <v>89637</v>
      </c>
      <c r="U3989" t="s">
        <v>89638</v>
      </c>
      <c r="V3989" t="s">
        <v>89639</v>
      </c>
      <c r="W3989" t="s">
        <v>89640</v>
      </c>
      <c r="X3989" t="s">
        <v>89641</v>
      </c>
      <c r="Y3989" t="s">
        <v>89642</v>
      </c>
    </row>
    <row r="3990" spans="1:25" x14ac:dyDescent="0.3">
      <c r="A3990">
        <v>199450</v>
      </c>
      <c r="B3990" t="s">
        <v>89643</v>
      </c>
      <c r="C3990" t="s">
        <v>89644</v>
      </c>
      <c r="D3990" t="s">
        <v>89645</v>
      </c>
      <c r="E3990" t="s">
        <v>89646</v>
      </c>
      <c r="F3990" t="s">
        <v>89647</v>
      </c>
      <c r="G3990" t="s">
        <v>89648</v>
      </c>
      <c r="H3990" t="s">
        <v>89649</v>
      </c>
      <c r="I3990" t="s">
        <v>89650</v>
      </c>
      <c r="J3990" t="s">
        <v>89651</v>
      </c>
      <c r="K3990" t="s">
        <v>89652</v>
      </c>
      <c r="L3990" t="s">
        <v>89653</v>
      </c>
      <c r="M3990" t="s">
        <v>89654</v>
      </c>
      <c r="N3990" t="s">
        <v>89655</v>
      </c>
      <c r="O3990">
        <f>-573.047032974768 -44.7070984336381 -652.54503167073</f>
        <v>-1270.2991630791362</v>
      </c>
      <c r="P3990">
        <f>-539.360170623522 -70.6503087838491 -355.573404739392</f>
        <v>-965.58388414676313</v>
      </c>
      <c r="Q3990" t="s">
        <v>89656</v>
      </c>
      <c r="R3990" t="s">
        <v>89657</v>
      </c>
      <c r="S3990" t="s">
        <v>89658</v>
      </c>
      <c r="T3990" t="s">
        <v>89659</v>
      </c>
      <c r="U3990" t="s">
        <v>89660</v>
      </c>
      <c r="V3990" t="s">
        <v>89661</v>
      </c>
      <c r="W3990" t="s">
        <v>89662</v>
      </c>
      <c r="X3990" t="s">
        <v>89663</v>
      </c>
      <c r="Y3990" t="s">
        <v>89664</v>
      </c>
    </row>
    <row r="3991" spans="1:25" x14ac:dyDescent="0.3">
      <c r="A3991">
        <v>199500</v>
      </c>
      <c r="B3991" t="s">
        <v>89665</v>
      </c>
      <c r="C3991" t="s">
        <v>89666</v>
      </c>
      <c r="D3991" t="s">
        <v>89667</v>
      </c>
      <c r="E3991" t="s">
        <v>89668</v>
      </c>
      <c r="F3991" t="s">
        <v>89669</v>
      </c>
      <c r="G3991" t="s">
        <v>89670</v>
      </c>
      <c r="H3991" t="s">
        <v>89671</v>
      </c>
      <c r="I3991" t="s">
        <v>89672</v>
      </c>
      <c r="J3991" t="s">
        <v>89673</v>
      </c>
      <c r="K3991" t="s">
        <v>89674</v>
      </c>
      <c r="L3991" t="s">
        <v>89675</v>
      </c>
      <c r="M3991" t="s">
        <v>89676</v>
      </c>
      <c r="N3991" t="s">
        <v>89677</v>
      </c>
      <c r="O3991">
        <f>-572.975236199646 -44.6552758523696 -652.563100727193</f>
        <v>-1270.1936127792087</v>
      </c>
      <c r="P3991">
        <f>-539.426471236783 -70.532918557217 -355.570043989104</f>
        <v>-965.52943378310397</v>
      </c>
      <c r="Q3991" t="s">
        <v>89678</v>
      </c>
      <c r="R3991" t="s">
        <v>89679</v>
      </c>
      <c r="S3991" t="s">
        <v>89680</v>
      </c>
      <c r="T3991" t="s">
        <v>89681</v>
      </c>
      <c r="U3991" t="s">
        <v>89682</v>
      </c>
      <c r="V3991" t="s">
        <v>89683</v>
      </c>
      <c r="W3991" t="s">
        <v>89684</v>
      </c>
      <c r="X3991" t="s">
        <v>89685</v>
      </c>
      <c r="Y3991" t="s">
        <v>89686</v>
      </c>
    </row>
    <row r="3992" spans="1:25" x14ac:dyDescent="0.3">
      <c r="A3992">
        <v>199550</v>
      </c>
      <c r="B3992" t="s">
        <v>89687</v>
      </c>
      <c r="C3992" t="s">
        <v>89688</v>
      </c>
      <c r="D3992" t="s">
        <v>89689</v>
      </c>
      <c r="E3992" t="s">
        <v>89690</v>
      </c>
      <c r="F3992" t="s">
        <v>89691</v>
      </c>
      <c r="G3992" t="s">
        <v>89692</v>
      </c>
      <c r="H3992" t="s">
        <v>89693</v>
      </c>
      <c r="I3992" t="s">
        <v>89694</v>
      </c>
      <c r="J3992" t="s">
        <v>89695</v>
      </c>
      <c r="K3992" t="s">
        <v>89696</v>
      </c>
      <c r="L3992" t="s">
        <v>89697</v>
      </c>
      <c r="M3992" t="s">
        <v>89698</v>
      </c>
      <c r="N3992" t="s">
        <v>89699</v>
      </c>
      <c r="O3992">
        <f>-572.792665553094 -44.5327954638981 -652.573203301667</f>
        <v>-1269.898664318659</v>
      </c>
      <c r="P3992">
        <f>-539.50692352735 -70.4640462936961 -355.555229820847</f>
        <v>-965.52619964189307</v>
      </c>
      <c r="Q3992" t="s">
        <v>89700</v>
      </c>
      <c r="R3992" t="s">
        <v>89701</v>
      </c>
      <c r="S3992" t="s">
        <v>89702</v>
      </c>
      <c r="T3992" t="s">
        <v>89703</v>
      </c>
      <c r="U3992" t="s">
        <v>89704</v>
      </c>
      <c r="V3992" t="s">
        <v>89705</v>
      </c>
      <c r="W3992" t="s">
        <v>89706</v>
      </c>
      <c r="X3992" t="s">
        <v>89707</v>
      </c>
      <c r="Y3992" t="s">
        <v>89708</v>
      </c>
    </row>
    <row r="3993" spans="1:25" x14ac:dyDescent="0.3">
      <c r="A3993">
        <v>199600</v>
      </c>
      <c r="B3993" t="s">
        <v>89709</v>
      </c>
      <c r="C3993" t="s">
        <v>89710</v>
      </c>
      <c r="D3993" t="s">
        <v>89711</v>
      </c>
      <c r="E3993" t="s">
        <v>89712</v>
      </c>
      <c r="F3993" t="s">
        <v>89713</v>
      </c>
      <c r="G3993" t="s">
        <v>89714</v>
      </c>
      <c r="H3993" t="s">
        <v>89715</v>
      </c>
      <c r="I3993" t="s">
        <v>89716</v>
      </c>
      <c r="J3993" t="s">
        <v>89717</v>
      </c>
      <c r="K3993" t="s">
        <v>89718</v>
      </c>
      <c r="L3993" t="s">
        <v>89719</v>
      </c>
      <c r="M3993" t="s">
        <v>89720</v>
      </c>
      <c r="N3993" t="s">
        <v>89721</v>
      </c>
      <c r="O3993">
        <f>-572.675982392586 -44.45875370004 -652.59411630593</f>
        <v>-1269.728852398556</v>
      </c>
      <c r="P3993">
        <f>-539.42805553629 -70.2470215945721 -355.559618281105</f>
        <v>-965.2346954119671</v>
      </c>
      <c r="Q3993" t="s">
        <v>89722</v>
      </c>
      <c r="R3993" t="s">
        <v>89723</v>
      </c>
      <c r="S3993" t="s">
        <v>89724</v>
      </c>
      <c r="T3993" t="s">
        <v>89725</v>
      </c>
      <c r="U3993" t="s">
        <v>89726</v>
      </c>
      <c r="V3993" t="s">
        <v>89727</v>
      </c>
      <c r="W3993" t="s">
        <v>89728</v>
      </c>
      <c r="X3993" t="s">
        <v>89729</v>
      </c>
      <c r="Y3993" t="s">
        <v>89730</v>
      </c>
    </row>
    <row r="3994" spans="1:25" x14ac:dyDescent="0.3">
      <c r="A3994">
        <v>199650</v>
      </c>
      <c r="B3994" t="s">
        <v>89731</v>
      </c>
      <c r="C3994" t="s">
        <v>89732</v>
      </c>
      <c r="D3994" t="s">
        <v>89733</v>
      </c>
      <c r="E3994" t="s">
        <v>89734</v>
      </c>
      <c r="F3994" t="s">
        <v>89735</v>
      </c>
      <c r="G3994" t="s">
        <v>89736</v>
      </c>
      <c r="H3994" t="s">
        <v>89737</v>
      </c>
      <c r="I3994" t="s">
        <v>89738</v>
      </c>
      <c r="J3994" t="s">
        <v>89739</v>
      </c>
      <c r="K3994" t="s">
        <v>89740</v>
      </c>
      <c r="L3994" t="s">
        <v>89741</v>
      </c>
      <c r="M3994" t="s">
        <v>89742</v>
      </c>
      <c r="N3994" t="s">
        <v>89743</v>
      </c>
      <c r="O3994">
        <f>-572.453765647438 -44.3351709773558 -652.592924283233</f>
        <v>-1269.3818609080267</v>
      </c>
      <c r="P3994">
        <f>-539.181796896622 -70.1722780994839 -355.565282756818</f>
        <v>-964.91935775292404</v>
      </c>
      <c r="Q3994" t="s">
        <v>89744</v>
      </c>
      <c r="R3994" t="s">
        <v>89745</v>
      </c>
      <c r="S3994" t="s">
        <v>89746</v>
      </c>
      <c r="T3994" t="s">
        <v>89747</v>
      </c>
      <c r="U3994" t="s">
        <v>89748</v>
      </c>
      <c r="V3994" t="s">
        <v>89749</v>
      </c>
      <c r="W3994" t="s">
        <v>89750</v>
      </c>
      <c r="X3994" t="s">
        <v>89751</v>
      </c>
      <c r="Y3994" t="s">
        <v>89752</v>
      </c>
    </row>
    <row r="3995" spans="1:25" x14ac:dyDescent="0.3">
      <c r="A3995">
        <v>199700</v>
      </c>
      <c r="B3995" t="s">
        <v>89753</v>
      </c>
      <c r="C3995" t="s">
        <v>89754</v>
      </c>
      <c r="D3995" t="s">
        <v>89755</v>
      </c>
      <c r="E3995" t="s">
        <v>89756</v>
      </c>
      <c r="F3995" t="s">
        <v>89757</v>
      </c>
      <c r="G3995" t="s">
        <v>89758</v>
      </c>
      <c r="H3995" t="s">
        <v>89759</v>
      </c>
      <c r="I3995" t="s">
        <v>89760</v>
      </c>
      <c r="J3995" t="s">
        <v>89761</v>
      </c>
      <c r="K3995" t="s">
        <v>89762</v>
      </c>
      <c r="L3995" t="s">
        <v>89763</v>
      </c>
      <c r="M3995" t="s">
        <v>89764</v>
      </c>
      <c r="N3995" t="s">
        <v>89765</v>
      </c>
      <c r="O3995">
        <f>-572.289228378355 -44.3291597665809 -652.565464913748</f>
        <v>-1269.1838530586838</v>
      </c>
      <c r="P3995">
        <f>-539.065034240012 -69.9618844807892 -355.514752319347</f>
        <v>-964.54167104014823</v>
      </c>
      <c r="Q3995" t="s">
        <v>89766</v>
      </c>
      <c r="R3995" t="s">
        <v>89767</v>
      </c>
      <c r="S3995" t="s">
        <v>89768</v>
      </c>
      <c r="T3995" t="s">
        <v>89769</v>
      </c>
      <c r="U3995" t="s">
        <v>89770</v>
      </c>
      <c r="V3995" t="s">
        <v>89771</v>
      </c>
      <c r="W3995" t="s">
        <v>89772</v>
      </c>
      <c r="X3995" t="s">
        <v>89773</v>
      </c>
      <c r="Y3995" t="s">
        <v>89774</v>
      </c>
    </row>
    <row r="3996" spans="1:25" x14ac:dyDescent="0.3">
      <c r="A3996">
        <v>199750</v>
      </c>
      <c r="B3996" t="s">
        <v>89775</v>
      </c>
      <c r="C3996" t="s">
        <v>89776</v>
      </c>
      <c r="D3996" t="s">
        <v>89777</v>
      </c>
      <c r="E3996" t="s">
        <v>89778</v>
      </c>
      <c r="F3996" t="s">
        <v>89779</v>
      </c>
      <c r="G3996" t="s">
        <v>89780</v>
      </c>
      <c r="H3996" t="s">
        <v>89781</v>
      </c>
      <c r="I3996" t="s">
        <v>89782</v>
      </c>
      <c r="J3996" t="s">
        <v>89783</v>
      </c>
      <c r="K3996" t="s">
        <v>89784</v>
      </c>
      <c r="L3996" t="s">
        <v>89785</v>
      </c>
      <c r="M3996" t="s">
        <v>89786</v>
      </c>
      <c r="N3996" t="s">
        <v>89787</v>
      </c>
      <c r="O3996">
        <f>-572.048686975858 -44.2630445655507 -652.540784595379</f>
        <v>-1268.8525161367877</v>
      </c>
      <c r="P3996">
        <f>-538.739861903181 -69.8443954420763 -355.495016451309</f>
        <v>-964.07927379656644</v>
      </c>
      <c r="Q3996" t="s">
        <v>89788</v>
      </c>
      <c r="R3996" t="s">
        <v>89789</v>
      </c>
      <c r="S3996" t="s">
        <v>89790</v>
      </c>
      <c r="T3996" t="s">
        <v>89791</v>
      </c>
      <c r="U3996" t="s">
        <v>89792</v>
      </c>
      <c r="V3996" t="s">
        <v>89793</v>
      </c>
      <c r="W3996" t="s">
        <v>89794</v>
      </c>
      <c r="X3996" t="s">
        <v>89795</v>
      </c>
      <c r="Y3996" t="s">
        <v>89796</v>
      </c>
    </row>
    <row r="3997" spans="1:25" x14ac:dyDescent="0.3">
      <c r="A3997">
        <v>199800</v>
      </c>
      <c r="B3997" t="s">
        <v>89797</v>
      </c>
      <c r="C3997" t="s">
        <v>89798</v>
      </c>
      <c r="D3997" t="s">
        <v>89799</v>
      </c>
      <c r="E3997" t="s">
        <v>89800</v>
      </c>
      <c r="F3997" t="s">
        <v>89801</v>
      </c>
      <c r="G3997" t="s">
        <v>89802</v>
      </c>
      <c r="H3997" t="s">
        <v>89803</v>
      </c>
      <c r="I3997" t="s">
        <v>89804</v>
      </c>
      <c r="J3997" t="s">
        <v>89805</v>
      </c>
      <c r="K3997" t="s">
        <v>89806</v>
      </c>
      <c r="L3997" t="s">
        <v>89807</v>
      </c>
      <c r="M3997" t="s">
        <v>89808</v>
      </c>
      <c r="N3997" t="s">
        <v>89809</v>
      </c>
      <c r="O3997">
        <f>-571.874269880299 -44.3232932078113 -652.514129981951</f>
        <v>-1268.7116930700613</v>
      </c>
      <c r="P3997">
        <f>-538.588600184896 -69.6188567769698 -355.441418336531</f>
        <v>-963.64887529839677</v>
      </c>
      <c r="Q3997" t="s">
        <v>89810</v>
      </c>
      <c r="R3997" t="s">
        <v>89811</v>
      </c>
      <c r="S3997" t="s">
        <v>89812</v>
      </c>
      <c r="T3997" t="s">
        <v>89813</v>
      </c>
      <c r="U3997" t="s">
        <v>89814</v>
      </c>
      <c r="V3997" t="s">
        <v>89815</v>
      </c>
      <c r="W3997" t="s">
        <v>89816</v>
      </c>
      <c r="X3997" t="s">
        <v>89817</v>
      </c>
      <c r="Y3997" t="s">
        <v>89818</v>
      </c>
    </row>
    <row r="3998" spans="1:25" x14ac:dyDescent="0.3">
      <c r="A3998">
        <v>199850</v>
      </c>
      <c r="B3998" t="s">
        <v>89819</v>
      </c>
      <c r="C3998" t="s">
        <v>89820</v>
      </c>
      <c r="D3998" t="s">
        <v>89821</v>
      </c>
      <c r="E3998" t="s">
        <v>89822</v>
      </c>
      <c r="F3998" t="s">
        <v>89823</v>
      </c>
      <c r="G3998" t="s">
        <v>89824</v>
      </c>
      <c r="H3998" t="s">
        <v>89825</v>
      </c>
      <c r="I3998" t="s">
        <v>89826</v>
      </c>
      <c r="J3998" t="s">
        <v>89827</v>
      </c>
      <c r="K3998" t="s">
        <v>89828</v>
      </c>
      <c r="L3998" t="s">
        <v>89829</v>
      </c>
      <c r="M3998" t="s">
        <v>89830</v>
      </c>
      <c r="N3998" t="s">
        <v>89831</v>
      </c>
      <c r="O3998">
        <f>-571.618801298299 -44.4959176910861 -652.365993912868</f>
        <v>-1268.4807129022531</v>
      </c>
      <c r="P3998">
        <f>-538.236762243186 -69.7585534752914 -355.301363288722</f>
        <v>-963.29667900719937</v>
      </c>
      <c r="Q3998" t="s">
        <v>89832</v>
      </c>
      <c r="R3998" t="s">
        <v>89833</v>
      </c>
      <c r="S3998" t="s">
        <v>89834</v>
      </c>
      <c r="T3998" t="s">
        <v>89835</v>
      </c>
      <c r="U3998" t="s">
        <v>89836</v>
      </c>
      <c r="V3998" t="s">
        <v>89837</v>
      </c>
      <c r="W3998" t="s">
        <v>89838</v>
      </c>
      <c r="X3998" t="s">
        <v>89839</v>
      </c>
      <c r="Y3998" t="s">
        <v>89840</v>
      </c>
    </row>
    <row r="3999" spans="1:25" x14ac:dyDescent="0.3">
      <c r="A3999">
        <v>199900</v>
      </c>
      <c r="B3999" t="s">
        <v>89841</v>
      </c>
      <c r="C3999" t="s">
        <v>89842</v>
      </c>
      <c r="D3999" t="s">
        <v>89843</v>
      </c>
      <c r="E3999" t="s">
        <v>89844</v>
      </c>
      <c r="F3999" t="s">
        <v>89845</v>
      </c>
      <c r="G3999" t="s">
        <v>89846</v>
      </c>
      <c r="H3999" t="s">
        <v>89847</v>
      </c>
      <c r="I3999" t="s">
        <v>89848</v>
      </c>
      <c r="J3999" t="s">
        <v>89849</v>
      </c>
      <c r="K3999" t="s">
        <v>89850</v>
      </c>
      <c r="L3999" t="s">
        <v>89851</v>
      </c>
      <c r="M3999" t="s">
        <v>89852</v>
      </c>
      <c r="N3999" t="s">
        <v>89853</v>
      </c>
      <c r="O3999">
        <f>-571.501494224584 -44.5300327366319 -652.293996495292</f>
        <v>-1268.3255234565081</v>
      </c>
      <c r="P3999">
        <f>-538.007839498512 -69.7234563162763 -355.235933071284</f>
        <v>-962.96722888607223</v>
      </c>
      <c r="Q3999" t="s">
        <v>89854</v>
      </c>
      <c r="R3999" t="s">
        <v>89855</v>
      </c>
      <c r="S3999" t="s">
        <v>89856</v>
      </c>
      <c r="T3999" t="s">
        <v>89857</v>
      </c>
      <c r="U3999" t="s">
        <v>89858</v>
      </c>
      <c r="V3999" t="s">
        <v>89859</v>
      </c>
      <c r="W3999" t="s">
        <v>89860</v>
      </c>
      <c r="X3999" t="s">
        <v>89861</v>
      </c>
      <c r="Y3999" t="s">
        <v>89862</v>
      </c>
    </row>
    <row r="4000" spans="1:25" x14ac:dyDescent="0.3">
      <c r="A4000">
        <v>199950</v>
      </c>
      <c r="B4000" t="s">
        <v>89863</v>
      </c>
      <c r="C4000" t="s">
        <v>89864</v>
      </c>
      <c r="D4000" t="s">
        <v>89865</v>
      </c>
      <c r="E4000" t="s">
        <v>89866</v>
      </c>
      <c r="F4000" t="s">
        <v>89867</v>
      </c>
      <c r="G4000" t="s">
        <v>89868</v>
      </c>
      <c r="H4000" t="s">
        <v>89869</v>
      </c>
      <c r="I4000" t="s">
        <v>89870</v>
      </c>
      <c r="J4000" t="s">
        <v>89871</v>
      </c>
      <c r="K4000" t="s">
        <v>89872</v>
      </c>
      <c r="L4000" t="s">
        <v>89873</v>
      </c>
      <c r="M4000" t="s">
        <v>89874</v>
      </c>
      <c r="N4000" t="s">
        <v>89875</v>
      </c>
      <c r="O4000">
        <f>-571.246071895552 -44.5539284870531 -652.191519925351</f>
        <v>-1267.9915203079561</v>
      </c>
      <c r="P4000">
        <f>-537.583480897185 -69.3591900212969 -355.119878511054</f>
        <v>-962.06254942953592</v>
      </c>
      <c r="Q4000" t="s">
        <v>89876</v>
      </c>
      <c r="R4000" t="s">
        <v>89877</v>
      </c>
      <c r="S4000" t="s">
        <v>89878</v>
      </c>
      <c r="T4000" t="s">
        <v>89879</v>
      </c>
      <c r="U4000" t="s">
        <v>89880</v>
      </c>
      <c r="V4000" t="s">
        <v>89881</v>
      </c>
      <c r="W4000" t="s">
        <v>89882</v>
      </c>
      <c r="X4000" t="s">
        <v>89883</v>
      </c>
      <c r="Y4000" t="s">
        <v>89884</v>
      </c>
    </row>
    <row r="4001" spans="1:25" x14ac:dyDescent="0.3">
      <c r="A4001">
        <v>200000</v>
      </c>
      <c r="B4001" t="s">
        <v>89885</v>
      </c>
      <c r="C4001" t="s">
        <v>89886</v>
      </c>
      <c r="D4001" t="s">
        <v>89887</v>
      </c>
      <c r="E4001" t="s">
        <v>89888</v>
      </c>
      <c r="F4001" t="s">
        <v>89889</v>
      </c>
      <c r="G4001" t="s">
        <v>89890</v>
      </c>
      <c r="H4001" t="s">
        <v>89891</v>
      </c>
      <c r="I4001" t="s">
        <v>89892</v>
      </c>
      <c r="J4001" t="s">
        <v>89893</v>
      </c>
      <c r="K4001" t="s">
        <v>89894</v>
      </c>
      <c r="L4001" t="s">
        <v>89895</v>
      </c>
      <c r="M4001" t="s">
        <v>89896</v>
      </c>
      <c r="N4001" t="s">
        <v>89897</v>
      </c>
      <c r="O4001">
        <f>-571.056954642284 -44.6162023830557 -652.145536183204</f>
        <v>-1267.8186932085437</v>
      </c>
      <c r="P4001">
        <f>-537.366915704529 -69.3783706774541 -355.073584427024</f>
        <v>-961.81887080900708</v>
      </c>
      <c r="Q4001" t="s">
        <v>89898</v>
      </c>
      <c r="R4001" t="s">
        <v>89899</v>
      </c>
      <c r="S4001" t="s">
        <v>89900</v>
      </c>
      <c r="T4001" t="s">
        <v>89901</v>
      </c>
      <c r="U4001" t="s">
        <v>89902</v>
      </c>
      <c r="V4001" t="s">
        <v>89903</v>
      </c>
      <c r="W4001" t="s">
        <v>89904</v>
      </c>
      <c r="X4001" t="s">
        <v>89905</v>
      </c>
      <c r="Y4001" t="s">
        <v>89906</v>
      </c>
    </row>
    <row r="4002" spans="1:25" x14ac:dyDescent="0.3">
      <c r="A4002">
        <v>200050</v>
      </c>
      <c r="B4002" t="s">
        <v>89907</v>
      </c>
      <c r="C4002" t="s">
        <v>89908</v>
      </c>
      <c r="D4002" t="s">
        <v>89909</v>
      </c>
      <c r="E4002" t="s">
        <v>89910</v>
      </c>
      <c r="F4002" t="s">
        <v>89911</v>
      </c>
      <c r="G4002" t="s">
        <v>89912</v>
      </c>
      <c r="H4002" t="s">
        <v>89913</v>
      </c>
      <c r="I4002" t="s">
        <v>89914</v>
      </c>
      <c r="J4002" t="s">
        <v>89915</v>
      </c>
      <c r="K4002" t="s">
        <v>89916</v>
      </c>
      <c r="L4002" t="s">
        <v>89917</v>
      </c>
      <c r="M4002" t="s">
        <v>89918</v>
      </c>
      <c r="N4002" t="s">
        <v>89919</v>
      </c>
      <c r="O4002">
        <f>-570.688182417008 -44.7915044890135 -652.011190531431</f>
        <v>-1267.4908774374526</v>
      </c>
      <c r="P4002">
        <f>-537.003387567657 -69.223866366566 -354.911185575696</f>
        <v>-961.13843950991895</v>
      </c>
      <c r="Q4002" t="s">
        <v>89920</v>
      </c>
      <c r="R4002" t="s">
        <v>89921</v>
      </c>
      <c r="S4002" t="s">
        <v>89922</v>
      </c>
      <c r="T4002" t="s">
        <v>89923</v>
      </c>
      <c r="U4002" t="s">
        <v>89924</v>
      </c>
      <c r="V4002" t="s">
        <v>89925</v>
      </c>
      <c r="W4002" t="s">
        <v>89926</v>
      </c>
      <c r="X4002" t="s">
        <v>89927</v>
      </c>
      <c r="Y4002" t="s">
        <v>89928</v>
      </c>
    </row>
    <row r="4003" spans="1:25" x14ac:dyDescent="0.3">
      <c r="A4003">
        <v>200100</v>
      </c>
      <c r="B4003" t="s">
        <v>89929</v>
      </c>
      <c r="C4003" t="s">
        <v>89930</v>
      </c>
      <c r="D4003" t="s">
        <v>89931</v>
      </c>
      <c r="E4003" t="s">
        <v>89932</v>
      </c>
      <c r="F4003" t="s">
        <v>89933</v>
      </c>
      <c r="G4003" t="s">
        <v>89934</v>
      </c>
      <c r="H4003" t="s">
        <v>89935</v>
      </c>
      <c r="I4003" t="s">
        <v>89936</v>
      </c>
      <c r="J4003" t="s">
        <v>89937</v>
      </c>
      <c r="K4003" t="s">
        <v>89938</v>
      </c>
      <c r="L4003" t="s">
        <v>89939</v>
      </c>
      <c r="M4003" t="s">
        <v>89940</v>
      </c>
      <c r="N4003" t="s">
        <v>89941</v>
      </c>
      <c r="O4003">
        <f>-570.461132037992 -44.8349763515766 -651.961493113699</f>
        <v>-1267.2576015032678</v>
      </c>
      <c r="P4003">
        <f>-536.783929717261 -69.1546979136365 -354.85138799556</f>
        <v>-960.79001562645749</v>
      </c>
      <c r="Q4003" t="s">
        <v>89942</v>
      </c>
      <c r="R4003" t="s">
        <v>89943</v>
      </c>
      <c r="S4003" t="s">
        <v>89944</v>
      </c>
      <c r="T4003" t="s">
        <v>89945</v>
      </c>
      <c r="U4003" t="s">
        <v>89946</v>
      </c>
      <c r="V4003" t="s">
        <v>89947</v>
      </c>
      <c r="W4003" t="s">
        <v>89948</v>
      </c>
      <c r="X4003" t="s">
        <v>89949</v>
      </c>
      <c r="Y4003" t="s">
        <v>89950</v>
      </c>
    </row>
    <row r="4004" spans="1:25" x14ac:dyDescent="0.3">
      <c r="A4004">
        <v>200150</v>
      </c>
      <c r="B4004" t="s">
        <v>89951</v>
      </c>
      <c r="C4004" t="s">
        <v>89952</v>
      </c>
      <c r="D4004" t="s">
        <v>89953</v>
      </c>
      <c r="E4004" t="s">
        <v>89954</v>
      </c>
      <c r="F4004" t="s">
        <v>89955</v>
      </c>
      <c r="G4004" t="s">
        <v>89956</v>
      </c>
      <c r="H4004" t="s">
        <v>89957</v>
      </c>
      <c r="I4004" t="s">
        <v>89958</v>
      </c>
      <c r="J4004" t="s">
        <v>89959</v>
      </c>
      <c r="K4004" t="s">
        <v>89960</v>
      </c>
      <c r="L4004" t="s">
        <v>89961</v>
      </c>
      <c r="M4004" t="s">
        <v>89962</v>
      </c>
      <c r="N4004" t="s">
        <v>89963</v>
      </c>
      <c r="O4004">
        <f>-570.002847843465 -44.9613636400991 -651.925548843033</f>
        <v>-1266.8897603265971</v>
      </c>
      <c r="P4004">
        <f>-536.477930273306 -68.953010243989 -354.771580530611</f>
        <v>-960.20252104790598</v>
      </c>
      <c r="Q4004" t="s">
        <v>89964</v>
      </c>
      <c r="R4004" t="s">
        <v>89965</v>
      </c>
      <c r="S4004" t="s">
        <v>89966</v>
      </c>
      <c r="T4004" t="s">
        <v>89967</v>
      </c>
      <c r="U4004" t="s">
        <v>89968</v>
      </c>
      <c r="V4004" t="s">
        <v>89969</v>
      </c>
      <c r="W4004" t="s">
        <v>89970</v>
      </c>
      <c r="X4004" t="s">
        <v>89971</v>
      </c>
      <c r="Y4004" t="s">
        <v>89972</v>
      </c>
    </row>
    <row r="4005" spans="1:25" x14ac:dyDescent="0.3">
      <c r="A4005">
        <v>200200</v>
      </c>
      <c r="B4005" t="s">
        <v>89973</v>
      </c>
      <c r="C4005" t="s">
        <v>89974</v>
      </c>
      <c r="D4005" t="s">
        <v>89975</v>
      </c>
      <c r="E4005" t="s">
        <v>89976</v>
      </c>
      <c r="F4005" t="s">
        <v>89977</v>
      </c>
      <c r="G4005" t="s">
        <v>89978</v>
      </c>
      <c r="H4005" t="s">
        <v>89979</v>
      </c>
      <c r="I4005" t="s">
        <v>89980</v>
      </c>
      <c r="J4005" t="s">
        <v>89981</v>
      </c>
      <c r="K4005" t="s">
        <v>89982</v>
      </c>
      <c r="L4005" t="s">
        <v>89983</v>
      </c>
      <c r="M4005" t="s">
        <v>89984</v>
      </c>
      <c r="N4005" t="s">
        <v>89985</v>
      </c>
      <c r="O4005">
        <f>-569.812431878878 -45.0203006421957 -651.901562369474</f>
        <v>-1266.7342948905477</v>
      </c>
      <c r="P4005">
        <f>-536.270170180962 -68.967622939703 -354.745983266729</f>
        <v>-959.98377638739407</v>
      </c>
      <c r="Q4005" t="s">
        <v>89986</v>
      </c>
      <c r="R4005" t="s">
        <v>89987</v>
      </c>
      <c r="S4005" t="s">
        <v>89988</v>
      </c>
      <c r="T4005" t="s">
        <v>89989</v>
      </c>
      <c r="U4005" t="s">
        <v>89990</v>
      </c>
      <c r="V4005" t="s">
        <v>89991</v>
      </c>
      <c r="W4005" t="s">
        <v>89992</v>
      </c>
      <c r="X4005" t="s">
        <v>89993</v>
      </c>
      <c r="Y4005" t="s">
        <v>89994</v>
      </c>
    </row>
    <row r="4006" spans="1:25" x14ac:dyDescent="0.3">
      <c r="A4006">
        <v>200250</v>
      </c>
      <c r="B4006" t="s">
        <v>89995</v>
      </c>
      <c r="C4006" t="s">
        <v>89996</v>
      </c>
      <c r="D4006" t="s">
        <v>89997</v>
      </c>
      <c r="E4006" t="s">
        <v>89998</v>
      </c>
      <c r="F4006" t="s">
        <v>89999</v>
      </c>
      <c r="G4006" t="s">
        <v>90000</v>
      </c>
      <c r="H4006" t="s">
        <v>90001</v>
      </c>
      <c r="I4006" t="s">
        <v>90002</v>
      </c>
      <c r="J4006" t="s">
        <v>90003</v>
      </c>
      <c r="K4006" t="s">
        <v>90004</v>
      </c>
      <c r="L4006" t="s">
        <v>90005</v>
      </c>
      <c r="M4006" t="s">
        <v>90006</v>
      </c>
      <c r="N4006" t="s">
        <v>90007</v>
      </c>
      <c r="O4006">
        <f>-569.410296404154 -45.1711747851109 -651.885417497296</f>
        <v>-1266.4668886865609</v>
      </c>
      <c r="P4006">
        <f>-535.904779301664 -69.0486897083058 -354.720117563217</f>
        <v>-959.67358657318687</v>
      </c>
      <c r="Q4006" t="s">
        <v>90008</v>
      </c>
      <c r="R4006" t="s">
        <v>90009</v>
      </c>
      <c r="S4006" t="s">
        <v>90010</v>
      </c>
      <c r="T4006" t="s">
        <v>90011</v>
      </c>
      <c r="U4006" t="s">
        <v>90012</v>
      </c>
      <c r="V4006" t="s">
        <v>90013</v>
      </c>
      <c r="W4006" t="s">
        <v>90014</v>
      </c>
      <c r="X4006" t="s">
        <v>90015</v>
      </c>
      <c r="Y4006" t="s">
        <v>90016</v>
      </c>
    </row>
    <row r="4007" spans="1:25" x14ac:dyDescent="0.3">
      <c r="A4007">
        <v>200300</v>
      </c>
      <c r="B4007" t="s">
        <v>90017</v>
      </c>
      <c r="C4007" t="s">
        <v>90018</v>
      </c>
      <c r="D4007" t="s">
        <v>90019</v>
      </c>
      <c r="E4007" t="s">
        <v>90020</v>
      </c>
      <c r="F4007" t="s">
        <v>90021</v>
      </c>
      <c r="G4007" t="s">
        <v>90022</v>
      </c>
      <c r="H4007" t="s">
        <v>90023</v>
      </c>
      <c r="I4007" t="s">
        <v>90024</v>
      </c>
      <c r="J4007" t="s">
        <v>90025</v>
      </c>
      <c r="K4007" t="s">
        <v>90026</v>
      </c>
      <c r="L4007" t="s">
        <v>90027</v>
      </c>
      <c r="M4007" t="s">
        <v>90028</v>
      </c>
      <c r="N4007" t="s">
        <v>90029</v>
      </c>
      <c r="O4007">
        <f>-569.230288376276 -45.084965648434 -651.925823442894</f>
        <v>-1266.2410774676041</v>
      </c>
      <c r="P4007">
        <f>-535.657597287814 -68.9580096534962 -354.767622763394</f>
        <v>-959.38322970470426</v>
      </c>
      <c r="Q4007" t="s">
        <v>90030</v>
      </c>
      <c r="R4007" t="s">
        <v>90031</v>
      </c>
      <c r="S4007" t="s">
        <v>90032</v>
      </c>
      <c r="T4007" t="s">
        <v>90033</v>
      </c>
      <c r="U4007" t="s">
        <v>90034</v>
      </c>
      <c r="V4007" t="s">
        <v>90035</v>
      </c>
      <c r="W4007" t="s">
        <v>90036</v>
      </c>
      <c r="X4007" t="s">
        <v>90037</v>
      </c>
      <c r="Y4007" t="s">
        <v>90038</v>
      </c>
    </row>
    <row r="4008" spans="1:25" x14ac:dyDescent="0.3">
      <c r="A4008">
        <v>200350</v>
      </c>
      <c r="B4008" t="s">
        <v>90039</v>
      </c>
      <c r="C4008" t="s">
        <v>90040</v>
      </c>
      <c r="D4008" t="s">
        <v>90041</v>
      </c>
      <c r="E4008" t="s">
        <v>90042</v>
      </c>
      <c r="F4008" t="s">
        <v>90043</v>
      </c>
      <c r="G4008" t="s">
        <v>90044</v>
      </c>
      <c r="H4008" t="s">
        <v>90045</v>
      </c>
      <c r="I4008" t="s">
        <v>90046</v>
      </c>
      <c r="J4008" t="s">
        <v>90047</v>
      </c>
      <c r="K4008" t="s">
        <v>90048</v>
      </c>
      <c r="L4008" t="s">
        <v>90049</v>
      </c>
      <c r="M4008" t="s">
        <v>90050</v>
      </c>
      <c r="N4008" t="s">
        <v>90051</v>
      </c>
      <c r="O4008">
        <f>-569.007909602396 -45.2458956791361 -651.960454903193</f>
        <v>-1266.2142601847249</v>
      </c>
      <c r="P4008">
        <f>-535.413922263546 -69.1287361437405 -354.805447199759</f>
        <v>-959.34810560704557</v>
      </c>
      <c r="Q4008" t="s">
        <v>90052</v>
      </c>
      <c r="R4008" t="s">
        <v>90053</v>
      </c>
      <c r="S4008" t="s">
        <v>90054</v>
      </c>
      <c r="T4008" t="s">
        <v>90055</v>
      </c>
      <c r="U4008" t="s">
        <v>90056</v>
      </c>
      <c r="V4008" t="s">
        <v>90057</v>
      </c>
      <c r="W4008" t="s">
        <v>90058</v>
      </c>
      <c r="X4008" t="s">
        <v>90059</v>
      </c>
      <c r="Y4008" t="s">
        <v>90060</v>
      </c>
    </row>
    <row r="4009" spans="1:25" x14ac:dyDescent="0.3">
      <c r="A4009">
        <v>200400</v>
      </c>
      <c r="B4009" t="s">
        <v>90061</v>
      </c>
      <c r="C4009" t="s">
        <v>90062</v>
      </c>
      <c r="D4009" t="s">
        <v>90063</v>
      </c>
      <c r="E4009" t="s">
        <v>90064</v>
      </c>
      <c r="F4009" t="s">
        <v>90065</v>
      </c>
      <c r="G4009" t="s">
        <v>90066</v>
      </c>
      <c r="H4009" t="s">
        <v>90067</v>
      </c>
      <c r="I4009" t="s">
        <v>90068</v>
      </c>
      <c r="J4009" t="s">
        <v>90069</v>
      </c>
      <c r="K4009" t="s">
        <v>90070</v>
      </c>
      <c r="L4009" t="s">
        <v>90071</v>
      </c>
      <c r="M4009" t="s">
        <v>90072</v>
      </c>
      <c r="N4009" t="s">
        <v>90073</v>
      </c>
      <c r="O4009">
        <f>-568.918297067033 -45.3920492164043 -651.946578329345</f>
        <v>-1266.2569246127823</v>
      </c>
      <c r="P4009">
        <f>-535.243049378166 -69.3056424665006 -354.803433813283</f>
        <v>-959.3521256579495</v>
      </c>
      <c r="Q4009" t="s">
        <v>90074</v>
      </c>
      <c r="R4009" t="s">
        <v>90075</v>
      </c>
      <c r="S4009" t="s">
        <v>90076</v>
      </c>
      <c r="T4009" t="s">
        <v>90077</v>
      </c>
      <c r="U4009" t="s">
        <v>90078</v>
      </c>
      <c r="V4009" t="s">
        <v>90079</v>
      </c>
      <c r="W4009" t="s">
        <v>90080</v>
      </c>
      <c r="X4009" t="s">
        <v>90081</v>
      </c>
      <c r="Y4009" t="s">
        <v>90082</v>
      </c>
    </row>
    <row r="4010" spans="1:25" x14ac:dyDescent="0.3">
      <c r="A4010">
        <v>200450</v>
      </c>
      <c r="B4010" t="s">
        <v>90083</v>
      </c>
      <c r="C4010" t="s">
        <v>90084</v>
      </c>
      <c r="D4010" t="s">
        <v>90085</v>
      </c>
      <c r="E4010" t="s">
        <v>90086</v>
      </c>
      <c r="F4010" t="s">
        <v>90087</v>
      </c>
      <c r="G4010" t="s">
        <v>90088</v>
      </c>
      <c r="H4010" t="s">
        <v>90089</v>
      </c>
      <c r="I4010" t="s">
        <v>90090</v>
      </c>
      <c r="J4010" t="s">
        <v>90091</v>
      </c>
      <c r="K4010" t="s">
        <v>90092</v>
      </c>
      <c r="L4010" t="s">
        <v>90093</v>
      </c>
      <c r="M4010" t="s">
        <v>90094</v>
      </c>
      <c r="N4010" t="s">
        <v>90095</v>
      </c>
      <c r="O4010">
        <f>-568.792104476364 -45.525814174204 -651.907646893213</f>
        <v>-1266.2255655437812</v>
      </c>
      <c r="P4010">
        <f>-534.982697677203 -69.4124041568166 -354.777424670192</f>
        <v>-959.17252650421153</v>
      </c>
      <c r="Q4010" t="s">
        <v>90096</v>
      </c>
      <c r="R4010" t="s">
        <v>90097</v>
      </c>
      <c r="S4010" t="s">
        <v>90098</v>
      </c>
      <c r="T4010" t="s">
        <v>90099</v>
      </c>
      <c r="U4010" t="s">
        <v>90100</v>
      </c>
      <c r="V4010" t="s">
        <v>90101</v>
      </c>
      <c r="W4010" t="s">
        <v>90102</v>
      </c>
      <c r="X4010" t="s">
        <v>90103</v>
      </c>
      <c r="Y4010" t="s">
        <v>90104</v>
      </c>
    </row>
    <row r="4011" spans="1:25" x14ac:dyDescent="0.3">
      <c r="A4011">
        <v>200500</v>
      </c>
      <c r="B4011" t="s">
        <v>90105</v>
      </c>
      <c r="C4011" t="s">
        <v>90106</v>
      </c>
      <c r="D4011" t="s">
        <v>90107</v>
      </c>
      <c r="E4011" t="s">
        <v>90108</v>
      </c>
      <c r="F4011" t="s">
        <v>90109</v>
      </c>
      <c r="G4011" t="s">
        <v>90110</v>
      </c>
      <c r="H4011" t="s">
        <v>90111</v>
      </c>
      <c r="I4011" t="s">
        <v>90112</v>
      </c>
      <c r="J4011" t="s">
        <v>90113</v>
      </c>
      <c r="K4011" t="s">
        <v>90114</v>
      </c>
      <c r="L4011" t="s">
        <v>90115</v>
      </c>
      <c r="M4011" t="s">
        <v>90116</v>
      </c>
      <c r="N4011" t="s">
        <v>90117</v>
      </c>
      <c r="O4011">
        <f>-568.770331024085 -45.5139103250158 -651.904421970272</f>
        <v>-1266.1886633193726</v>
      </c>
      <c r="P4011">
        <f>-534.861942670231 -69.2855321536899 -354.776310875098</f>
        <v>-958.92378569901894</v>
      </c>
      <c r="Q4011" t="s">
        <v>90118</v>
      </c>
      <c r="R4011" t="s">
        <v>90119</v>
      </c>
      <c r="S4011" t="s">
        <v>90120</v>
      </c>
      <c r="T4011" t="s">
        <v>90121</v>
      </c>
      <c r="U4011" t="s">
        <v>90122</v>
      </c>
      <c r="V4011" t="s">
        <v>90123</v>
      </c>
      <c r="W4011" t="s">
        <v>90124</v>
      </c>
      <c r="X4011" t="s">
        <v>90125</v>
      </c>
      <c r="Y4011" t="s">
        <v>90126</v>
      </c>
    </row>
    <row r="4012" spans="1:25" x14ac:dyDescent="0.3">
      <c r="A4012">
        <v>200550</v>
      </c>
      <c r="B4012" t="s">
        <v>90127</v>
      </c>
      <c r="C4012" t="s">
        <v>90128</v>
      </c>
      <c r="D4012" t="s">
        <v>90129</v>
      </c>
      <c r="E4012" t="s">
        <v>90130</v>
      </c>
      <c r="F4012" t="s">
        <v>90131</v>
      </c>
      <c r="G4012" t="s">
        <v>90132</v>
      </c>
      <c r="H4012" t="s">
        <v>90133</v>
      </c>
      <c r="I4012" t="s">
        <v>90134</v>
      </c>
      <c r="J4012" t="s">
        <v>90135</v>
      </c>
      <c r="K4012" t="s">
        <v>90136</v>
      </c>
      <c r="L4012" t="s">
        <v>90137</v>
      </c>
      <c r="M4012" t="s">
        <v>90138</v>
      </c>
      <c r="N4012" t="s">
        <v>90139</v>
      </c>
      <c r="O4012">
        <f>-568.819732353704 -45.6282273764073 -651.846267505042</f>
        <v>-1266.2942272351534</v>
      </c>
      <c r="P4012">
        <f>-534.617019534188 -69.2922056580824 -354.743286768652</f>
        <v>-958.65251196092231</v>
      </c>
      <c r="Q4012" t="s">
        <v>90140</v>
      </c>
      <c r="R4012" t="s">
        <v>90141</v>
      </c>
      <c r="S4012" t="s">
        <v>90142</v>
      </c>
      <c r="T4012" t="s">
        <v>90143</v>
      </c>
      <c r="U4012" t="s">
        <v>90144</v>
      </c>
      <c r="V4012" t="s">
        <v>90145</v>
      </c>
      <c r="W4012" t="s">
        <v>90146</v>
      </c>
      <c r="X4012" t="s">
        <v>90147</v>
      </c>
      <c r="Y4012" t="s">
        <v>90148</v>
      </c>
    </row>
    <row r="4013" spans="1:25" x14ac:dyDescent="0.3">
      <c r="A4013">
        <v>200600</v>
      </c>
      <c r="B4013" t="s">
        <v>90149</v>
      </c>
      <c r="C4013" t="s">
        <v>90150</v>
      </c>
      <c r="D4013" t="s">
        <v>90151</v>
      </c>
      <c r="E4013" t="s">
        <v>90152</v>
      </c>
      <c r="F4013" t="s">
        <v>90153</v>
      </c>
      <c r="G4013" t="s">
        <v>90154</v>
      </c>
      <c r="H4013" t="s">
        <v>90155</v>
      </c>
      <c r="I4013" t="s">
        <v>90156</v>
      </c>
      <c r="J4013" t="s">
        <v>90157</v>
      </c>
      <c r="K4013" t="s">
        <v>90158</v>
      </c>
      <c r="L4013" t="s">
        <v>90159</v>
      </c>
      <c r="M4013" t="s">
        <v>90160</v>
      </c>
      <c r="N4013" t="s">
        <v>90161</v>
      </c>
      <c r="O4013">
        <f>-568.826761674197 -45.6926328161146 -651.807428713056</f>
        <v>-1266.3268232033674</v>
      </c>
      <c r="P4013">
        <f>-534.524225743897 -69.348180695614 -354.715350536669</f>
        <v>-958.58775697618</v>
      </c>
      <c r="Q4013" t="s">
        <v>90162</v>
      </c>
      <c r="R4013" t="s">
        <v>90163</v>
      </c>
      <c r="S4013" t="s">
        <v>90164</v>
      </c>
      <c r="T4013" t="s">
        <v>90165</v>
      </c>
      <c r="U4013" t="s">
        <v>90166</v>
      </c>
      <c r="V4013" t="s">
        <v>90167</v>
      </c>
      <c r="W4013" t="s">
        <v>90168</v>
      </c>
      <c r="X4013" t="s">
        <v>90169</v>
      </c>
      <c r="Y4013" t="s">
        <v>90170</v>
      </c>
    </row>
    <row r="4014" spans="1:25" x14ac:dyDescent="0.3">
      <c r="A4014">
        <v>200650</v>
      </c>
      <c r="B4014" t="s">
        <v>90171</v>
      </c>
      <c r="C4014" t="s">
        <v>90172</v>
      </c>
      <c r="D4014" t="s">
        <v>90173</v>
      </c>
      <c r="E4014" t="s">
        <v>90174</v>
      </c>
      <c r="F4014" t="s">
        <v>90175</v>
      </c>
      <c r="G4014" t="s">
        <v>90176</v>
      </c>
      <c r="H4014" t="s">
        <v>90177</v>
      </c>
      <c r="I4014" t="s">
        <v>90178</v>
      </c>
      <c r="J4014" t="s">
        <v>90179</v>
      </c>
      <c r="K4014" t="s">
        <v>90180</v>
      </c>
      <c r="L4014" t="s">
        <v>90181</v>
      </c>
      <c r="M4014" t="s">
        <v>90182</v>
      </c>
      <c r="N4014" t="s">
        <v>90183</v>
      </c>
      <c r="O4014">
        <f>-568.876475992104 -45.8189928965417 -651.787456379385</f>
        <v>-1266.4829252680306</v>
      </c>
      <c r="P4014">
        <f>-534.50212660707 -69.4643354021371 -354.702901743995</f>
        <v>-958.66936375320211</v>
      </c>
      <c r="Q4014" t="s">
        <v>90184</v>
      </c>
      <c r="R4014" t="s">
        <v>90185</v>
      </c>
      <c r="S4014" t="s">
        <v>90186</v>
      </c>
      <c r="T4014" t="s">
        <v>90187</v>
      </c>
      <c r="U4014" t="s">
        <v>90188</v>
      </c>
      <c r="V4014" t="s">
        <v>90189</v>
      </c>
      <c r="W4014" t="s">
        <v>90190</v>
      </c>
      <c r="X4014" t="s">
        <v>90191</v>
      </c>
      <c r="Y4014" t="s">
        <v>90192</v>
      </c>
    </row>
    <row r="4015" spans="1:25" x14ac:dyDescent="0.3">
      <c r="A4015">
        <v>200700</v>
      </c>
      <c r="B4015" t="s">
        <v>90193</v>
      </c>
      <c r="C4015" t="s">
        <v>90194</v>
      </c>
      <c r="D4015" t="s">
        <v>90195</v>
      </c>
      <c r="E4015" t="s">
        <v>90196</v>
      </c>
      <c r="F4015" t="s">
        <v>90197</v>
      </c>
      <c r="G4015" t="s">
        <v>90198</v>
      </c>
      <c r="H4015" t="s">
        <v>90199</v>
      </c>
      <c r="I4015" t="s">
        <v>90200</v>
      </c>
      <c r="J4015" t="s">
        <v>90201</v>
      </c>
      <c r="K4015" t="s">
        <v>90202</v>
      </c>
      <c r="L4015" t="s">
        <v>90203</v>
      </c>
      <c r="M4015" t="s">
        <v>90204</v>
      </c>
      <c r="N4015" t="s">
        <v>90205</v>
      </c>
      <c r="O4015">
        <f>-568.845574683234 -45.8719289528092 -651.780157354506</f>
        <v>-1266.4976609905491</v>
      </c>
      <c r="P4015">
        <f>-534.495865756606 -69.4665426609595 -354.688649252813</f>
        <v>-958.65105767037846</v>
      </c>
      <c r="Q4015" t="s">
        <v>90206</v>
      </c>
      <c r="R4015" t="s">
        <v>90207</v>
      </c>
      <c r="S4015" t="s">
        <v>90208</v>
      </c>
      <c r="T4015" t="s">
        <v>90209</v>
      </c>
      <c r="U4015" t="s">
        <v>90210</v>
      </c>
      <c r="V4015" t="s">
        <v>90211</v>
      </c>
      <c r="W4015" t="s">
        <v>90212</v>
      </c>
      <c r="X4015" t="s">
        <v>90213</v>
      </c>
      <c r="Y4015" t="s">
        <v>90214</v>
      </c>
    </row>
    <row r="4016" spans="1:25" x14ac:dyDescent="0.3">
      <c r="A4016">
        <v>200750</v>
      </c>
      <c r="B4016" t="s">
        <v>90215</v>
      </c>
      <c r="C4016" t="s">
        <v>90216</v>
      </c>
      <c r="D4016" t="s">
        <v>90217</v>
      </c>
      <c r="E4016" t="s">
        <v>90218</v>
      </c>
      <c r="F4016" t="s">
        <v>90219</v>
      </c>
      <c r="G4016" t="s">
        <v>90220</v>
      </c>
      <c r="H4016" t="s">
        <v>90221</v>
      </c>
      <c r="I4016" t="s">
        <v>90222</v>
      </c>
      <c r="J4016" t="s">
        <v>90223</v>
      </c>
      <c r="K4016" t="s">
        <v>90224</v>
      </c>
      <c r="L4016" t="s">
        <v>90225</v>
      </c>
      <c r="M4016" t="s">
        <v>90226</v>
      </c>
      <c r="N4016" t="s">
        <v>90227</v>
      </c>
      <c r="O4016">
        <f>-568.831311394342 -45.9036051166436 -651.757645493165</f>
        <v>-1266.4925620041506</v>
      </c>
      <c r="P4016">
        <f>-534.446712964422 -69.5221870687201 -354.671903008125</f>
        <v>-958.64080304126708</v>
      </c>
      <c r="Q4016" t="s">
        <v>90228</v>
      </c>
      <c r="R4016" t="s">
        <v>90229</v>
      </c>
      <c r="S4016" t="s">
        <v>90230</v>
      </c>
      <c r="T4016" t="s">
        <v>90231</v>
      </c>
      <c r="U4016" t="s">
        <v>90232</v>
      </c>
      <c r="V4016" t="s">
        <v>90233</v>
      </c>
      <c r="W4016" t="s">
        <v>90234</v>
      </c>
      <c r="X4016" t="s">
        <v>90235</v>
      </c>
      <c r="Y4016" t="s">
        <v>90236</v>
      </c>
    </row>
    <row r="4017" spans="1:25" x14ac:dyDescent="0.3">
      <c r="A4017">
        <v>200800</v>
      </c>
      <c r="B4017" t="s">
        <v>90237</v>
      </c>
      <c r="C4017" t="s">
        <v>90238</v>
      </c>
      <c r="D4017" t="s">
        <v>90239</v>
      </c>
      <c r="E4017" t="s">
        <v>90240</v>
      </c>
      <c r="F4017" t="s">
        <v>90241</v>
      </c>
      <c r="G4017" t="s">
        <v>90242</v>
      </c>
      <c r="H4017" t="s">
        <v>90243</v>
      </c>
      <c r="I4017" t="s">
        <v>90244</v>
      </c>
      <c r="J4017" t="s">
        <v>90245</v>
      </c>
      <c r="K4017" t="s">
        <v>90246</v>
      </c>
      <c r="L4017" t="s">
        <v>90247</v>
      </c>
      <c r="M4017" t="s">
        <v>90248</v>
      </c>
      <c r="N4017" t="s">
        <v>90249</v>
      </c>
      <c r="O4017">
        <f>-568.686894906104 -45.9425080653543 -651.707860165254</f>
        <v>-1266.3372631367124</v>
      </c>
      <c r="P4017">
        <f>-534.124008394021 -69.4514228575133 -354.634201435261</f>
        <v>-958.2096326867952</v>
      </c>
      <c r="Q4017" t="s">
        <v>90250</v>
      </c>
      <c r="R4017" t="s">
        <v>90251</v>
      </c>
      <c r="S4017" t="s">
        <v>90252</v>
      </c>
      <c r="T4017" t="s">
        <v>90253</v>
      </c>
      <c r="U4017" t="s">
        <v>90254</v>
      </c>
      <c r="V4017" t="s">
        <v>90255</v>
      </c>
      <c r="W4017" t="s">
        <v>90256</v>
      </c>
      <c r="X4017" t="s">
        <v>90257</v>
      </c>
      <c r="Y4017" t="s">
        <v>90258</v>
      </c>
    </row>
    <row r="4018" spans="1:25" x14ac:dyDescent="0.3">
      <c r="A4018">
        <v>200850</v>
      </c>
      <c r="B4018" t="s">
        <v>90259</v>
      </c>
      <c r="C4018" t="s">
        <v>90260</v>
      </c>
      <c r="D4018" t="s">
        <v>90261</v>
      </c>
      <c r="E4018" t="s">
        <v>90262</v>
      </c>
      <c r="F4018" t="s">
        <v>90263</v>
      </c>
      <c r="G4018" t="s">
        <v>90264</v>
      </c>
      <c r="H4018" t="s">
        <v>90265</v>
      </c>
      <c r="I4018" t="s">
        <v>90266</v>
      </c>
      <c r="J4018" t="s">
        <v>90267</v>
      </c>
      <c r="K4018" t="s">
        <v>90268</v>
      </c>
      <c r="L4018" t="s">
        <v>90269</v>
      </c>
      <c r="M4018" t="s">
        <v>90270</v>
      </c>
      <c r="N4018" t="s">
        <v>90271</v>
      </c>
      <c r="O4018">
        <f>-568.452608905327 -45.8708841458163 -651.778519232758</f>
        <v>-1266.1020122839013</v>
      </c>
      <c r="P4018">
        <f>-533.987491293285 -69.5232318810777 -354.705029207557</f>
        <v>-958.21575238191963</v>
      </c>
      <c r="Q4018" t="s">
        <v>90272</v>
      </c>
      <c r="R4018" t="s">
        <v>90273</v>
      </c>
      <c r="S4018" t="s">
        <v>90274</v>
      </c>
      <c r="T4018" t="s">
        <v>90275</v>
      </c>
      <c r="U4018" t="s">
        <v>90276</v>
      </c>
      <c r="V4018" t="s">
        <v>90277</v>
      </c>
      <c r="W4018" t="s">
        <v>90278</v>
      </c>
      <c r="X4018" t="s">
        <v>90279</v>
      </c>
      <c r="Y4018" t="s">
        <v>90280</v>
      </c>
    </row>
    <row r="4019" spans="1:25" x14ac:dyDescent="0.3">
      <c r="A4019">
        <v>200900</v>
      </c>
      <c r="B4019" t="s">
        <v>90281</v>
      </c>
      <c r="C4019" t="s">
        <v>90282</v>
      </c>
      <c r="D4019" t="s">
        <v>90283</v>
      </c>
      <c r="E4019" t="s">
        <v>90284</v>
      </c>
      <c r="F4019" t="s">
        <v>90285</v>
      </c>
      <c r="G4019" t="s">
        <v>90286</v>
      </c>
      <c r="H4019" t="s">
        <v>90287</v>
      </c>
      <c r="I4019" t="s">
        <v>90288</v>
      </c>
      <c r="J4019" t="s">
        <v>90289</v>
      </c>
      <c r="K4019" t="s">
        <v>90290</v>
      </c>
      <c r="L4019" t="s">
        <v>90291</v>
      </c>
      <c r="M4019" t="s">
        <v>90292</v>
      </c>
      <c r="N4019" t="s">
        <v>90293</v>
      </c>
      <c r="O4019">
        <f>-568.385628171224 -45.9151304141644 -651.788943143462</f>
        <v>-1266.0897017288503</v>
      </c>
      <c r="P4019">
        <f>-533.938091005917 -69.6419838473848 -354.719251204441</f>
        <v>-958.29932605774286</v>
      </c>
      <c r="Q4019" t="s">
        <v>90294</v>
      </c>
      <c r="R4019" t="s">
        <v>90295</v>
      </c>
      <c r="S4019" t="s">
        <v>90296</v>
      </c>
      <c r="T4019" t="s">
        <v>90297</v>
      </c>
      <c r="U4019" t="s">
        <v>90298</v>
      </c>
      <c r="V4019" t="s">
        <v>90299</v>
      </c>
      <c r="W4019" t="s">
        <v>90300</v>
      </c>
      <c r="X4019" t="s">
        <v>90301</v>
      </c>
      <c r="Y4019" t="s">
        <v>90302</v>
      </c>
    </row>
    <row r="4020" spans="1:25" x14ac:dyDescent="0.3">
      <c r="A4020">
        <v>200950</v>
      </c>
      <c r="B4020" t="s">
        <v>90303</v>
      </c>
      <c r="C4020" t="s">
        <v>90304</v>
      </c>
      <c r="D4020" t="s">
        <v>90305</v>
      </c>
      <c r="E4020" t="s">
        <v>90306</v>
      </c>
      <c r="F4020" t="s">
        <v>90307</v>
      </c>
      <c r="G4020" t="s">
        <v>90308</v>
      </c>
      <c r="H4020" t="s">
        <v>90309</v>
      </c>
      <c r="I4020" t="s">
        <v>90310</v>
      </c>
      <c r="J4020" t="s">
        <v>90311</v>
      </c>
      <c r="K4020" t="s">
        <v>90312</v>
      </c>
      <c r="L4020" t="s">
        <v>90313</v>
      </c>
      <c r="M4020" t="s">
        <v>90314</v>
      </c>
      <c r="N4020" t="s">
        <v>90315</v>
      </c>
      <c r="O4020">
        <f>-568.2659069854 -46.048553579669 -651.72547987368</f>
        <v>-1266.039940438749</v>
      </c>
      <c r="P4020">
        <f>-533.747782098402 -69.746680313174 -354.66176589341</f>
        <v>-958.15622830498603</v>
      </c>
      <c r="Q4020" t="s">
        <v>90316</v>
      </c>
      <c r="R4020" t="s">
        <v>90317</v>
      </c>
      <c r="S4020" t="s">
        <v>90318</v>
      </c>
      <c r="T4020" t="s">
        <v>90319</v>
      </c>
      <c r="U4020" t="s">
        <v>90320</v>
      </c>
      <c r="V4020" t="s">
        <v>90321</v>
      </c>
      <c r="W4020" t="s">
        <v>90322</v>
      </c>
      <c r="X4020" t="s">
        <v>90323</v>
      </c>
      <c r="Y4020" t="s">
        <v>90324</v>
      </c>
    </row>
    <row r="4021" spans="1:25" x14ac:dyDescent="0.3">
      <c r="A4021">
        <v>201000</v>
      </c>
      <c r="B4021" t="s">
        <v>90325</v>
      </c>
      <c r="C4021" t="s">
        <v>90326</v>
      </c>
      <c r="D4021" t="s">
        <v>90327</v>
      </c>
      <c r="E4021" t="s">
        <v>90328</v>
      </c>
      <c r="F4021" t="s">
        <v>90329</v>
      </c>
      <c r="G4021" t="s">
        <v>90330</v>
      </c>
      <c r="H4021" t="s">
        <v>90331</v>
      </c>
      <c r="I4021" t="s">
        <v>90332</v>
      </c>
      <c r="J4021" t="s">
        <v>90333</v>
      </c>
      <c r="K4021" t="s">
        <v>90334</v>
      </c>
      <c r="L4021" t="s">
        <v>90335</v>
      </c>
      <c r="M4021" t="s">
        <v>90336</v>
      </c>
      <c r="N4021" t="s">
        <v>90337</v>
      </c>
      <c r="O4021">
        <f>-568.233893816185 -46.0315191269469 -651.727991791019</f>
        <v>-1265.9934047341508</v>
      </c>
      <c r="P4021">
        <f>-533.710583997185 -69.6939838601572 -354.661908500817</f>
        <v>-958.06647635815921</v>
      </c>
      <c r="Q4021" t="s">
        <v>90338</v>
      </c>
      <c r="R4021" t="s">
        <v>90339</v>
      </c>
      <c r="S4021" t="s">
        <v>90340</v>
      </c>
      <c r="T4021" t="s">
        <v>90341</v>
      </c>
      <c r="U4021" t="s">
        <v>90342</v>
      </c>
      <c r="V4021" t="s">
        <v>90343</v>
      </c>
      <c r="W4021" t="s">
        <v>90344</v>
      </c>
      <c r="X4021" t="s">
        <v>90345</v>
      </c>
      <c r="Y4021" t="s">
        <v>90346</v>
      </c>
    </row>
    <row r="4022" spans="1:25" x14ac:dyDescent="0.3">
      <c r="A4022">
        <v>201050</v>
      </c>
      <c r="B4022" t="s">
        <v>90347</v>
      </c>
      <c r="C4022" t="s">
        <v>90348</v>
      </c>
      <c r="D4022" t="s">
        <v>90349</v>
      </c>
      <c r="E4022" t="s">
        <v>90350</v>
      </c>
      <c r="F4022" t="s">
        <v>90351</v>
      </c>
      <c r="G4022" t="s">
        <v>90352</v>
      </c>
      <c r="H4022" t="s">
        <v>90353</v>
      </c>
      <c r="I4022" t="s">
        <v>90354</v>
      </c>
      <c r="J4022" t="s">
        <v>90355</v>
      </c>
      <c r="K4022" t="s">
        <v>90356</v>
      </c>
      <c r="L4022" t="s">
        <v>90357</v>
      </c>
      <c r="M4022" t="s">
        <v>90358</v>
      </c>
      <c r="N4022" t="s">
        <v>90359</v>
      </c>
      <c r="O4022">
        <f>-568.238871926293 -45.9261659522308 -651.748106015103</f>
        <v>-1265.9131438936267</v>
      </c>
      <c r="P4022">
        <f>-533.614958309035 -69.4028382291981 -354.67907737061</f>
        <v>-957.69687390884314</v>
      </c>
      <c r="Q4022" t="s">
        <v>90360</v>
      </c>
      <c r="R4022" t="s">
        <v>90361</v>
      </c>
      <c r="S4022" t="s">
        <v>90362</v>
      </c>
      <c r="T4022" t="s">
        <v>90363</v>
      </c>
      <c r="U4022" t="s">
        <v>90364</v>
      </c>
      <c r="V4022" t="s">
        <v>90365</v>
      </c>
      <c r="W4022" t="s">
        <v>90366</v>
      </c>
      <c r="X4022" t="s">
        <v>90367</v>
      </c>
      <c r="Y4022" t="s">
        <v>90368</v>
      </c>
    </row>
    <row r="4023" spans="1:25" x14ac:dyDescent="0.3">
      <c r="A4023">
        <v>201100</v>
      </c>
      <c r="B4023" t="s">
        <v>90369</v>
      </c>
      <c r="C4023" t="s">
        <v>90370</v>
      </c>
      <c r="D4023" t="s">
        <v>90371</v>
      </c>
      <c r="E4023" t="s">
        <v>90372</v>
      </c>
      <c r="F4023" t="s">
        <v>90373</v>
      </c>
      <c r="G4023" t="s">
        <v>90374</v>
      </c>
      <c r="H4023" t="s">
        <v>90375</v>
      </c>
      <c r="I4023" t="s">
        <v>90376</v>
      </c>
      <c r="J4023" t="s">
        <v>90377</v>
      </c>
      <c r="K4023" t="s">
        <v>90378</v>
      </c>
      <c r="L4023" t="s">
        <v>90379</v>
      </c>
      <c r="M4023" t="s">
        <v>90380</v>
      </c>
      <c r="N4023" t="s">
        <v>90381</v>
      </c>
      <c r="O4023">
        <f>-568.22076581534 -45.9194490111993 -651.748413938216</f>
        <v>-1265.8886287647551</v>
      </c>
      <c r="P4023">
        <f>-533.614922360735 -69.4837211458466 -354.684068422263</f>
        <v>-957.78271192884472</v>
      </c>
      <c r="Q4023" t="s">
        <v>90382</v>
      </c>
      <c r="R4023" t="s">
        <v>90383</v>
      </c>
      <c r="S4023" t="s">
        <v>90384</v>
      </c>
      <c r="T4023" t="s">
        <v>90385</v>
      </c>
      <c r="U4023" t="s">
        <v>90386</v>
      </c>
      <c r="V4023" t="s">
        <v>90387</v>
      </c>
      <c r="W4023" t="s">
        <v>90388</v>
      </c>
      <c r="X4023" t="s">
        <v>90389</v>
      </c>
      <c r="Y4023" t="s">
        <v>90390</v>
      </c>
    </row>
    <row r="4024" spans="1:25" x14ac:dyDescent="0.3">
      <c r="A4024">
        <v>201150</v>
      </c>
      <c r="B4024" t="s">
        <v>90391</v>
      </c>
      <c r="C4024" t="s">
        <v>90392</v>
      </c>
      <c r="D4024" t="s">
        <v>90393</v>
      </c>
      <c r="E4024" t="s">
        <v>90394</v>
      </c>
      <c r="F4024" t="s">
        <v>90395</v>
      </c>
      <c r="G4024" t="s">
        <v>90396</v>
      </c>
      <c r="H4024" t="s">
        <v>90397</v>
      </c>
      <c r="I4024" t="s">
        <v>90398</v>
      </c>
      <c r="J4024" t="s">
        <v>90399</v>
      </c>
      <c r="K4024" t="s">
        <v>90400</v>
      </c>
      <c r="L4024" t="s">
        <v>90401</v>
      </c>
      <c r="M4024" t="s">
        <v>90402</v>
      </c>
      <c r="N4024" t="s">
        <v>90403</v>
      </c>
      <c r="O4024">
        <f>-568.146419754458 -45.8647604750267 -651.788512464777</f>
        <v>-1265.7996926942617</v>
      </c>
      <c r="P4024">
        <f>-533.596424364543 -69.3887830782203 -354.714523196647</f>
        <v>-957.69973063941029</v>
      </c>
      <c r="Q4024" t="s">
        <v>90404</v>
      </c>
      <c r="R4024" t="s">
        <v>90405</v>
      </c>
      <c r="S4024" t="s">
        <v>90406</v>
      </c>
      <c r="T4024" t="s">
        <v>90407</v>
      </c>
      <c r="U4024" t="s">
        <v>90408</v>
      </c>
      <c r="V4024" t="s">
        <v>90409</v>
      </c>
      <c r="W4024" t="s">
        <v>90410</v>
      </c>
      <c r="X4024" t="s">
        <v>90411</v>
      </c>
      <c r="Y4024" t="s">
        <v>90412</v>
      </c>
    </row>
    <row r="4025" spans="1:25" x14ac:dyDescent="0.3">
      <c r="A4025">
        <v>201200</v>
      </c>
      <c r="B4025" t="s">
        <v>90413</v>
      </c>
      <c r="C4025" t="s">
        <v>90414</v>
      </c>
      <c r="D4025" t="s">
        <v>90415</v>
      </c>
      <c r="E4025" t="s">
        <v>90416</v>
      </c>
      <c r="F4025" t="s">
        <v>90417</v>
      </c>
      <c r="G4025" t="s">
        <v>90418</v>
      </c>
      <c r="H4025" t="s">
        <v>90419</v>
      </c>
      <c r="I4025" t="s">
        <v>90420</v>
      </c>
      <c r="J4025" t="s">
        <v>90421</v>
      </c>
      <c r="K4025" t="s">
        <v>90422</v>
      </c>
      <c r="L4025" t="s">
        <v>90423</v>
      </c>
      <c r="M4025" t="s">
        <v>90424</v>
      </c>
      <c r="N4025" t="s">
        <v>90425</v>
      </c>
      <c r="O4025">
        <f>-568.15938505003 -45.8524689351232 -651.794590727942</f>
        <v>-1265.8064447130951</v>
      </c>
      <c r="P4025">
        <f>-533.585571637908 -69.4162247741669 -354.726694983655</f>
        <v>-957.72849139572986</v>
      </c>
      <c r="Q4025" t="s">
        <v>90426</v>
      </c>
      <c r="R4025" t="s">
        <v>90427</v>
      </c>
      <c r="S4025" t="s">
        <v>90428</v>
      </c>
      <c r="T4025" t="s">
        <v>90429</v>
      </c>
      <c r="U4025" t="s">
        <v>90430</v>
      </c>
      <c r="V4025" t="s">
        <v>90431</v>
      </c>
      <c r="W4025" t="s">
        <v>90432</v>
      </c>
      <c r="X4025" t="s">
        <v>90433</v>
      </c>
      <c r="Y4025" t="s">
        <v>90434</v>
      </c>
    </row>
    <row r="4026" spans="1:25" x14ac:dyDescent="0.3">
      <c r="A4026">
        <v>201250</v>
      </c>
      <c r="B4026" t="s">
        <v>90435</v>
      </c>
      <c r="C4026" t="s">
        <v>90436</v>
      </c>
      <c r="D4026" t="s">
        <v>90437</v>
      </c>
      <c r="E4026" t="s">
        <v>90438</v>
      </c>
      <c r="F4026" t="s">
        <v>90439</v>
      </c>
      <c r="G4026" t="s">
        <v>90440</v>
      </c>
      <c r="H4026" t="s">
        <v>90441</v>
      </c>
      <c r="I4026" t="s">
        <v>90442</v>
      </c>
      <c r="J4026" t="s">
        <v>90443</v>
      </c>
      <c r="K4026" t="s">
        <v>90444</v>
      </c>
      <c r="L4026" t="s">
        <v>90445</v>
      </c>
      <c r="M4026" t="s">
        <v>90446</v>
      </c>
      <c r="N4026" t="s">
        <v>90447</v>
      </c>
      <c r="O4026">
        <f>-568.135770436464 -45.7748188502505 -651.805619809846</f>
        <v>-1265.7162090965605</v>
      </c>
      <c r="P4026">
        <f>-533.542345702216 -69.3379130162921 -354.739891660566</f>
        <v>-957.62015037907418</v>
      </c>
      <c r="Q4026" t="s">
        <v>90448</v>
      </c>
      <c r="R4026" t="s">
        <v>90449</v>
      </c>
      <c r="S4026" t="s">
        <v>90450</v>
      </c>
      <c r="T4026" t="s">
        <v>90451</v>
      </c>
      <c r="U4026" t="s">
        <v>90452</v>
      </c>
      <c r="V4026" t="s">
        <v>90453</v>
      </c>
      <c r="W4026" t="s">
        <v>90454</v>
      </c>
      <c r="X4026" t="s">
        <v>90455</v>
      </c>
      <c r="Y4026" t="s">
        <v>90456</v>
      </c>
    </row>
    <row r="4027" spans="1:25" x14ac:dyDescent="0.3">
      <c r="A4027">
        <v>201300</v>
      </c>
      <c r="B4027" t="s">
        <v>90457</v>
      </c>
      <c r="C4027" t="s">
        <v>90458</v>
      </c>
      <c r="D4027" t="s">
        <v>90459</v>
      </c>
      <c r="E4027" t="s">
        <v>90460</v>
      </c>
      <c r="F4027" t="s">
        <v>90461</v>
      </c>
      <c r="G4027" t="s">
        <v>90462</v>
      </c>
      <c r="H4027" t="s">
        <v>90463</v>
      </c>
      <c r="I4027" t="s">
        <v>90464</v>
      </c>
      <c r="J4027" t="s">
        <v>90465</v>
      </c>
      <c r="K4027" t="s">
        <v>90466</v>
      </c>
      <c r="L4027" t="s">
        <v>90467</v>
      </c>
      <c r="M4027" t="s">
        <v>90468</v>
      </c>
      <c r="N4027" t="s">
        <v>90469</v>
      </c>
      <c r="O4027">
        <f>-568.163592031909 -45.7109538756715 -651.82074629726</f>
        <v>-1265.6952922048406</v>
      </c>
      <c r="P4027">
        <f>-533.534713429056 -69.4004771233317 -354.769176312891</f>
        <v>-957.70436686527864</v>
      </c>
      <c r="Q4027" t="s">
        <v>90470</v>
      </c>
      <c r="R4027" t="s">
        <v>90471</v>
      </c>
      <c r="S4027" t="s">
        <v>90472</v>
      </c>
      <c r="T4027" t="s">
        <v>90473</v>
      </c>
      <c r="U4027" t="s">
        <v>90474</v>
      </c>
      <c r="V4027" t="s">
        <v>90475</v>
      </c>
      <c r="W4027" t="s">
        <v>90476</v>
      </c>
      <c r="X4027" t="s">
        <v>90477</v>
      </c>
      <c r="Y4027" t="s">
        <v>90478</v>
      </c>
    </row>
    <row r="4028" spans="1:25" x14ac:dyDescent="0.3">
      <c r="A4028">
        <v>201350</v>
      </c>
      <c r="B4028" t="s">
        <v>90479</v>
      </c>
      <c r="C4028" t="s">
        <v>90480</v>
      </c>
      <c r="D4028" t="s">
        <v>90481</v>
      </c>
      <c r="E4028" t="s">
        <v>90482</v>
      </c>
      <c r="F4028" t="s">
        <v>90483</v>
      </c>
      <c r="G4028" t="s">
        <v>90484</v>
      </c>
      <c r="H4028" t="s">
        <v>90485</v>
      </c>
      <c r="I4028" t="s">
        <v>90486</v>
      </c>
      <c r="J4028" t="s">
        <v>90487</v>
      </c>
      <c r="K4028" t="s">
        <v>90488</v>
      </c>
      <c r="L4028" t="s">
        <v>90489</v>
      </c>
      <c r="M4028" t="s">
        <v>90490</v>
      </c>
      <c r="N4028" t="s">
        <v>90491</v>
      </c>
      <c r="O4028">
        <f>-568.081926973377 -45.6467283333216 -651.839585140819</f>
        <v>-1265.5682404475176</v>
      </c>
      <c r="P4028">
        <f>-533.493419603207 -69.3493800758815 -354.78420691028</f>
        <v>-957.62700658936853</v>
      </c>
      <c r="Q4028" t="s">
        <v>90492</v>
      </c>
      <c r="R4028" t="s">
        <v>90493</v>
      </c>
      <c r="S4028" t="s">
        <v>90494</v>
      </c>
      <c r="T4028" t="s">
        <v>90495</v>
      </c>
      <c r="U4028" t="s">
        <v>90496</v>
      </c>
      <c r="V4028" t="s">
        <v>90497</v>
      </c>
      <c r="W4028" t="s">
        <v>90498</v>
      </c>
      <c r="X4028" t="s">
        <v>90499</v>
      </c>
      <c r="Y4028" t="s">
        <v>90500</v>
      </c>
    </row>
    <row r="4029" spans="1:25" x14ac:dyDescent="0.3">
      <c r="A4029">
        <v>201400</v>
      </c>
      <c r="B4029" t="s">
        <v>90501</v>
      </c>
      <c r="C4029" t="s">
        <v>90502</v>
      </c>
      <c r="D4029" t="s">
        <v>90503</v>
      </c>
      <c r="E4029" t="s">
        <v>90504</v>
      </c>
      <c r="F4029" t="s">
        <v>90505</v>
      </c>
      <c r="G4029" t="s">
        <v>90506</v>
      </c>
      <c r="H4029" t="s">
        <v>90507</v>
      </c>
      <c r="I4029" t="s">
        <v>90508</v>
      </c>
      <c r="J4029" t="s">
        <v>90509</v>
      </c>
      <c r="K4029" t="s">
        <v>90510</v>
      </c>
      <c r="L4029" t="s">
        <v>90511</v>
      </c>
      <c r="M4029" t="s">
        <v>90512</v>
      </c>
      <c r="N4029" t="s">
        <v>90513</v>
      </c>
      <c r="O4029">
        <f>-568.093308930942 -45.4886218514735 -651.885444017377</f>
        <v>-1265.4673747997927</v>
      </c>
      <c r="P4029">
        <f>-533.510897617698 -69.2447867795322 -354.833800190357</f>
        <v>-957.58948458758721</v>
      </c>
      <c r="Q4029" t="s">
        <v>90514</v>
      </c>
      <c r="R4029" t="s">
        <v>90515</v>
      </c>
      <c r="S4029" t="s">
        <v>90516</v>
      </c>
      <c r="T4029" t="s">
        <v>90517</v>
      </c>
      <c r="U4029" t="s">
        <v>90518</v>
      </c>
      <c r="V4029" t="s">
        <v>90519</v>
      </c>
      <c r="W4029" t="s">
        <v>90520</v>
      </c>
      <c r="X4029" t="s">
        <v>90521</v>
      </c>
      <c r="Y4029" t="s">
        <v>90522</v>
      </c>
    </row>
    <row r="4030" spans="1:25" x14ac:dyDescent="0.3">
      <c r="A4030">
        <v>201450</v>
      </c>
      <c r="B4030" t="s">
        <v>90523</v>
      </c>
      <c r="C4030" t="s">
        <v>90524</v>
      </c>
      <c r="D4030" t="s">
        <v>90525</v>
      </c>
      <c r="E4030" t="s">
        <v>90526</v>
      </c>
      <c r="F4030" t="s">
        <v>90527</v>
      </c>
      <c r="G4030" t="s">
        <v>90528</v>
      </c>
      <c r="H4030" t="s">
        <v>90529</v>
      </c>
      <c r="I4030" t="s">
        <v>90530</v>
      </c>
      <c r="J4030" t="s">
        <v>90531</v>
      </c>
      <c r="K4030" t="s">
        <v>90532</v>
      </c>
      <c r="L4030" t="s">
        <v>90533</v>
      </c>
      <c r="M4030" t="s">
        <v>90534</v>
      </c>
      <c r="N4030" t="s">
        <v>90535</v>
      </c>
      <c r="O4030">
        <f>-568.036387676203 -45.3685388109352 -651.970148775965</f>
        <v>-1265.3750752631031</v>
      </c>
      <c r="P4030">
        <f>-533.604490653863 -69.1511558079685 -354.903069722786</f>
        <v>-957.65871618461745</v>
      </c>
      <c r="Q4030" t="s">
        <v>90536</v>
      </c>
      <c r="R4030" t="s">
        <v>90537</v>
      </c>
      <c r="S4030" t="s">
        <v>90538</v>
      </c>
      <c r="T4030" t="s">
        <v>90539</v>
      </c>
      <c r="U4030" t="s">
        <v>90540</v>
      </c>
      <c r="V4030" t="s">
        <v>90541</v>
      </c>
      <c r="W4030" t="s">
        <v>90542</v>
      </c>
      <c r="X4030" t="s">
        <v>90543</v>
      </c>
      <c r="Y4030" t="s">
        <v>90544</v>
      </c>
    </row>
    <row r="4031" spans="1:25" x14ac:dyDescent="0.3">
      <c r="A4031">
        <v>201500</v>
      </c>
      <c r="B4031" t="s">
        <v>90545</v>
      </c>
      <c r="C4031" t="s">
        <v>90546</v>
      </c>
      <c r="D4031" t="s">
        <v>90547</v>
      </c>
      <c r="E4031" t="s">
        <v>90548</v>
      </c>
      <c r="F4031" t="s">
        <v>90549</v>
      </c>
      <c r="G4031" t="s">
        <v>90550</v>
      </c>
      <c r="H4031" t="s">
        <v>90551</v>
      </c>
      <c r="I4031" t="s">
        <v>90552</v>
      </c>
      <c r="J4031" t="s">
        <v>90553</v>
      </c>
      <c r="K4031" t="s">
        <v>90554</v>
      </c>
      <c r="L4031" t="s">
        <v>90555</v>
      </c>
      <c r="M4031" t="s">
        <v>90556</v>
      </c>
      <c r="N4031" t="s">
        <v>90557</v>
      </c>
      <c r="O4031">
        <f>-567.984502628802 -45.3499697547754 -651.968994007315</f>
        <v>-1265.3034663908925</v>
      </c>
      <c r="P4031">
        <f>-533.511923691338 -69.1746108863954 -354.909885811048</f>
        <v>-957.59642038878133</v>
      </c>
      <c r="Q4031" t="s">
        <v>90558</v>
      </c>
      <c r="R4031" t="s">
        <v>90559</v>
      </c>
      <c r="S4031" t="s">
        <v>90560</v>
      </c>
      <c r="T4031" t="s">
        <v>90561</v>
      </c>
      <c r="U4031" t="s">
        <v>90562</v>
      </c>
      <c r="V4031" t="s">
        <v>90563</v>
      </c>
      <c r="W4031" t="s">
        <v>90564</v>
      </c>
      <c r="X4031" t="s">
        <v>90565</v>
      </c>
      <c r="Y4031" t="s">
        <v>90566</v>
      </c>
    </row>
    <row r="4032" spans="1:25" x14ac:dyDescent="0.3">
      <c r="A4032">
        <v>201550</v>
      </c>
      <c r="B4032" t="s">
        <v>90567</v>
      </c>
      <c r="C4032" t="s">
        <v>90568</v>
      </c>
      <c r="D4032" t="s">
        <v>90569</v>
      </c>
      <c r="E4032" t="s">
        <v>90570</v>
      </c>
      <c r="F4032" t="s">
        <v>90571</v>
      </c>
      <c r="G4032" t="s">
        <v>90572</v>
      </c>
      <c r="H4032" t="s">
        <v>90573</v>
      </c>
      <c r="I4032" t="s">
        <v>90574</v>
      </c>
      <c r="J4032" t="s">
        <v>90575</v>
      </c>
      <c r="K4032" t="s">
        <v>90576</v>
      </c>
      <c r="L4032" t="s">
        <v>90577</v>
      </c>
      <c r="M4032" t="s">
        <v>90578</v>
      </c>
      <c r="N4032" t="s">
        <v>90579</v>
      </c>
      <c r="O4032">
        <f>-567.712201608786 -45.1617938780259 -651.996176052365</f>
        <v>-1264.8701715391769</v>
      </c>
      <c r="P4032">
        <f>-533.26688839943 -68.91228365756 -354.928273010604</f>
        <v>-957.10744506759397</v>
      </c>
      <c r="Q4032" t="s">
        <v>90580</v>
      </c>
      <c r="R4032" t="s">
        <v>90581</v>
      </c>
      <c r="S4032" t="s">
        <v>90582</v>
      </c>
      <c r="T4032" t="s">
        <v>90583</v>
      </c>
      <c r="U4032" t="s">
        <v>90584</v>
      </c>
      <c r="V4032" t="s">
        <v>90585</v>
      </c>
      <c r="W4032" t="s">
        <v>90586</v>
      </c>
      <c r="X4032" t="s">
        <v>90587</v>
      </c>
      <c r="Y4032" t="s">
        <v>90588</v>
      </c>
    </row>
    <row r="4033" spans="1:25" x14ac:dyDescent="0.3">
      <c r="A4033">
        <v>201600</v>
      </c>
      <c r="B4033" t="s">
        <v>90589</v>
      </c>
      <c r="C4033" t="s">
        <v>90590</v>
      </c>
      <c r="D4033" t="s">
        <v>90591</v>
      </c>
      <c r="E4033" t="s">
        <v>90592</v>
      </c>
      <c r="F4033" t="s">
        <v>90593</v>
      </c>
      <c r="G4033" t="s">
        <v>90594</v>
      </c>
      <c r="H4033" t="s">
        <v>90595</v>
      </c>
      <c r="I4033" t="s">
        <v>90596</v>
      </c>
      <c r="J4033" t="s">
        <v>90597</v>
      </c>
      <c r="K4033" t="s">
        <v>90598</v>
      </c>
      <c r="L4033" t="s">
        <v>90599</v>
      </c>
      <c r="M4033" t="s">
        <v>90600</v>
      </c>
      <c r="N4033" t="s">
        <v>90601</v>
      </c>
      <c r="O4033">
        <f>-567.568691007795 -45.0906194885933 -652.014657583659</f>
        <v>-1264.6739680800474</v>
      </c>
      <c r="P4033">
        <f>-533.112181989692 -68.7427204682467 -354.940017508586</f>
        <v>-956.79491996652473</v>
      </c>
      <c r="Q4033" t="s">
        <v>90602</v>
      </c>
      <c r="R4033" t="s">
        <v>90603</v>
      </c>
      <c r="S4033" t="s">
        <v>90604</v>
      </c>
      <c r="T4033" t="s">
        <v>90605</v>
      </c>
      <c r="U4033" t="s">
        <v>90606</v>
      </c>
      <c r="V4033" t="s">
        <v>90607</v>
      </c>
      <c r="W4033" t="s">
        <v>90608</v>
      </c>
      <c r="X4033" t="s">
        <v>90609</v>
      </c>
      <c r="Y4033" t="s">
        <v>90610</v>
      </c>
    </row>
    <row r="4034" spans="1:25" x14ac:dyDescent="0.3">
      <c r="A4034">
        <v>201650</v>
      </c>
      <c r="B4034" t="s">
        <v>90611</v>
      </c>
      <c r="C4034" t="s">
        <v>90612</v>
      </c>
      <c r="D4034" t="s">
        <v>90613</v>
      </c>
      <c r="E4034" t="s">
        <v>90614</v>
      </c>
      <c r="F4034" t="s">
        <v>90615</v>
      </c>
      <c r="G4034" t="s">
        <v>90616</v>
      </c>
      <c r="H4034" t="s">
        <v>90617</v>
      </c>
      <c r="I4034" t="s">
        <v>90618</v>
      </c>
      <c r="J4034" t="s">
        <v>90619</v>
      </c>
      <c r="K4034" t="s">
        <v>90620</v>
      </c>
      <c r="L4034" t="s">
        <v>90621</v>
      </c>
      <c r="M4034" t="s">
        <v>90622</v>
      </c>
      <c r="N4034" t="s">
        <v>90623</v>
      </c>
      <c r="O4034">
        <f>-567.379577392763 -45.0425981417663 -651.990304344352</f>
        <v>-1264.4124798788814</v>
      </c>
      <c r="P4034">
        <f>-532.909689500488 -68.6656365547767 -354.915008524321</f>
        <v>-956.49033457958569</v>
      </c>
      <c r="Q4034" t="s">
        <v>90624</v>
      </c>
      <c r="R4034" t="s">
        <v>90625</v>
      </c>
      <c r="S4034" t="s">
        <v>90626</v>
      </c>
      <c r="T4034" t="s">
        <v>90627</v>
      </c>
      <c r="U4034" t="s">
        <v>90628</v>
      </c>
      <c r="V4034" t="s">
        <v>90629</v>
      </c>
      <c r="W4034" t="s">
        <v>90630</v>
      </c>
      <c r="X4034" t="s">
        <v>90631</v>
      </c>
      <c r="Y4034" t="s">
        <v>90632</v>
      </c>
    </row>
    <row r="4035" spans="1:25" x14ac:dyDescent="0.3">
      <c r="A4035">
        <v>201700</v>
      </c>
      <c r="B4035" t="s">
        <v>90633</v>
      </c>
      <c r="C4035" t="s">
        <v>90634</v>
      </c>
      <c r="D4035" t="s">
        <v>90635</v>
      </c>
      <c r="E4035" t="s">
        <v>90636</v>
      </c>
      <c r="F4035" t="s">
        <v>90637</v>
      </c>
      <c r="G4035" t="s">
        <v>90638</v>
      </c>
      <c r="H4035" t="s">
        <v>90639</v>
      </c>
      <c r="I4035" t="s">
        <v>90640</v>
      </c>
      <c r="J4035" t="s">
        <v>90641</v>
      </c>
      <c r="K4035" t="s">
        <v>90642</v>
      </c>
      <c r="L4035" t="s">
        <v>90643</v>
      </c>
      <c r="M4035" t="s">
        <v>90644</v>
      </c>
      <c r="N4035" t="s">
        <v>90645</v>
      </c>
      <c r="O4035">
        <f>-567.346874498235 -45.0059819335013 -651.964605823928</f>
        <v>-1264.3174622556644</v>
      </c>
      <c r="P4035">
        <f>-532.86059663233 -68.5717204825501 -354.886516461156</f>
        <v>-956.31883357603613</v>
      </c>
      <c r="Q4035" t="s">
        <v>90646</v>
      </c>
      <c r="R4035" t="s">
        <v>90647</v>
      </c>
      <c r="S4035" t="s">
        <v>90648</v>
      </c>
      <c r="T4035" t="s">
        <v>90649</v>
      </c>
      <c r="U4035" t="s">
        <v>90650</v>
      </c>
      <c r="V4035" t="s">
        <v>90651</v>
      </c>
      <c r="W4035" t="s">
        <v>90652</v>
      </c>
      <c r="X4035" t="s">
        <v>90653</v>
      </c>
      <c r="Y4035" t="s">
        <v>90654</v>
      </c>
    </row>
    <row r="4036" spans="1:25" x14ac:dyDescent="0.3">
      <c r="A4036">
        <v>201750</v>
      </c>
      <c r="B4036" t="s">
        <v>90655</v>
      </c>
      <c r="C4036" t="s">
        <v>90656</v>
      </c>
      <c r="D4036" t="s">
        <v>90657</v>
      </c>
      <c r="E4036" t="s">
        <v>90658</v>
      </c>
      <c r="F4036" t="s">
        <v>90659</v>
      </c>
      <c r="G4036" t="s">
        <v>90660</v>
      </c>
      <c r="H4036" t="s">
        <v>90661</v>
      </c>
      <c r="I4036" t="s">
        <v>90662</v>
      </c>
      <c r="J4036" t="s">
        <v>90663</v>
      </c>
      <c r="K4036" t="s">
        <v>90664</v>
      </c>
      <c r="L4036" t="s">
        <v>90665</v>
      </c>
      <c r="M4036" t="s">
        <v>90666</v>
      </c>
      <c r="N4036" t="s">
        <v>90667</v>
      </c>
      <c r="O4036">
        <f>-567.553526847159 -45.0866317939069 -651.926214740576</f>
        <v>-1264.5663733816418</v>
      </c>
      <c r="P4036">
        <f>-532.959965408399 -68.5270734425944 -354.8509009274</f>
        <v>-956.33793977839332</v>
      </c>
      <c r="Q4036" t="s">
        <v>90668</v>
      </c>
      <c r="R4036" t="s">
        <v>90669</v>
      </c>
      <c r="S4036" t="s">
        <v>90670</v>
      </c>
      <c r="T4036" t="s">
        <v>90671</v>
      </c>
      <c r="U4036" t="s">
        <v>90672</v>
      </c>
      <c r="V4036" t="s">
        <v>90673</v>
      </c>
      <c r="W4036" t="s">
        <v>90674</v>
      </c>
      <c r="X4036" t="s">
        <v>90675</v>
      </c>
      <c r="Y4036" t="s">
        <v>90676</v>
      </c>
    </row>
    <row r="4037" spans="1:25" x14ac:dyDescent="0.3">
      <c r="A4037">
        <v>201800</v>
      </c>
      <c r="B4037" t="s">
        <v>90677</v>
      </c>
      <c r="C4037" t="s">
        <v>90678</v>
      </c>
      <c r="D4037" t="s">
        <v>90679</v>
      </c>
      <c r="E4037" t="s">
        <v>90680</v>
      </c>
      <c r="F4037" t="s">
        <v>90681</v>
      </c>
      <c r="G4037" t="s">
        <v>90682</v>
      </c>
      <c r="H4037" t="s">
        <v>90683</v>
      </c>
      <c r="I4037" t="s">
        <v>90684</v>
      </c>
      <c r="J4037" t="s">
        <v>90685</v>
      </c>
      <c r="K4037" t="s">
        <v>90686</v>
      </c>
      <c r="L4037" t="s">
        <v>90687</v>
      </c>
      <c r="M4037" t="s">
        <v>90688</v>
      </c>
      <c r="N4037" t="s">
        <v>90689</v>
      </c>
      <c r="O4037">
        <f>-567.734476542305 -45.2362328057802 -651.872376782773</f>
        <v>-1264.8430861308582</v>
      </c>
      <c r="P4037">
        <f>-533.008845487184 -68.5994080096411 -354.80625203929</f>
        <v>-956.41450553611503</v>
      </c>
      <c r="Q4037" t="s">
        <v>90690</v>
      </c>
      <c r="R4037" t="s">
        <v>90691</v>
      </c>
      <c r="S4037" t="s">
        <v>90692</v>
      </c>
      <c r="T4037" t="s">
        <v>90693</v>
      </c>
      <c r="U4037" t="s">
        <v>90694</v>
      </c>
      <c r="V4037" t="s">
        <v>90695</v>
      </c>
      <c r="W4037" t="s">
        <v>90696</v>
      </c>
      <c r="X4037" t="s">
        <v>90697</v>
      </c>
      <c r="Y4037" t="s">
        <v>90698</v>
      </c>
    </row>
    <row r="4038" spans="1:25" x14ac:dyDescent="0.3">
      <c r="A4038">
        <v>201850</v>
      </c>
      <c r="B4038" t="s">
        <v>90699</v>
      </c>
      <c r="C4038" t="s">
        <v>90700</v>
      </c>
      <c r="D4038" t="s">
        <v>90701</v>
      </c>
      <c r="E4038" t="s">
        <v>90702</v>
      </c>
      <c r="F4038" t="s">
        <v>90703</v>
      </c>
      <c r="G4038" t="s">
        <v>90704</v>
      </c>
      <c r="H4038" t="s">
        <v>90705</v>
      </c>
      <c r="I4038" t="s">
        <v>90706</v>
      </c>
      <c r="J4038" t="s">
        <v>90707</v>
      </c>
      <c r="K4038" t="s">
        <v>90708</v>
      </c>
      <c r="L4038" t="s">
        <v>90709</v>
      </c>
      <c r="M4038" t="s">
        <v>90710</v>
      </c>
      <c r="N4038" t="s">
        <v>90711</v>
      </c>
      <c r="O4038">
        <f>-568.408735261797 -45.5820301518258 -651.738720111246</f>
        <v>-1265.7294855248688</v>
      </c>
      <c r="P4038">
        <f>-533.524836154952 -68.9741818832765 -354.693423996575</f>
        <v>-957.19244203480355</v>
      </c>
      <c r="Q4038" t="s">
        <v>90712</v>
      </c>
      <c r="R4038" t="s">
        <v>90713</v>
      </c>
      <c r="S4038" t="s">
        <v>90714</v>
      </c>
      <c r="T4038" t="s">
        <v>90715</v>
      </c>
      <c r="U4038" t="s">
        <v>90716</v>
      </c>
      <c r="V4038" t="s">
        <v>90717</v>
      </c>
      <c r="W4038" t="s">
        <v>90718</v>
      </c>
      <c r="X4038" t="s">
        <v>90719</v>
      </c>
      <c r="Y4038" t="s">
        <v>90720</v>
      </c>
    </row>
    <row r="4039" spans="1:25" x14ac:dyDescent="0.3">
      <c r="A4039">
        <v>201900</v>
      </c>
      <c r="B4039" t="s">
        <v>90721</v>
      </c>
      <c r="C4039" t="s">
        <v>90722</v>
      </c>
      <c r="D4039" t="s">
        <v>90723</v>
      </c>
      <c r="E4039" t="s">
        <v>90724</v>
      </c>
      <c r="F4039" t="s">
        <v>90725</v>
      </c>
      <c r="G4039" t="s">
        <v>90726</v>
      </c>
      <c r="H4039" t="s">
        <v>90727</v>
      </c>
      <c r="I4039" t="s">
        <v>90728</v>
      </c>
      <c r="J4039" t="s">
        <v>90729</v>
      </c>
      <c r="K4039" t="s">
        <v>90730</v>
      </c>
      <c r="L4039" t="s">
        <v>90731</v>
      </c>
      <c r="M4039" t="s">
        <v>90732</v>
      </c>
      <c r="N4039" t="s">
        <v>90733</v>
      </c>
      <c r="O4039">
        <f>-568.74881175316 -45.9009521311971 -651.682030515132</f>
        <v>-1266.3317943994891</v>
      </c>
      <c r="P4039">
        <f>-533.742555877637 -69.2760402115459 -354.649734729412</f>
        <v>-957.66833081859488</v>
      </c>
      <c r="Q4039" t="s">
        <v>90734</v>
      </c>
      <c r="R4039" t="s">
        <v>90735</v>
      </c>
      <c r="S4039" t="s">
        <v>90736</v>
      </c>
      <c r="T4039" t="s">
        <v>90737</v>
      </c>
      <c r="U4039" t="s">
        <v>90738</v>
      </c>
      <c r="V4039" t="s">
        <v>90739</v>
      </c>
      <c r="W4039" t="s">
        <v>90740</v>
      </c>
      <c r="X4039" t="s">
        <v>90741</v>
      </c>
      <c r="Y4039" t="s">
        <v>90742</v>
      </c>
    </row>
    <row r="4040" spans="1:25" x14ac:dyDescent="0.3">
      <c r="A4040">
        <v>201950</v>
      </c>
      <c r="B4040" t="s">
        <v>90743</v>
      </c>
      <c r="C4040" t="s">
        <v>90744</v>
      </c>
      <c r="D4040" t="s">
        <v>90745</v>
      </c>
      <c r="E4040" t="s">
        <v>90746</v>
      </c>
      <c r="F4040" t="s">
        <v>90747</v>
      </c>
      <c r="G4040" t="s">
        <v>90748</v>
      </c>
      <c r="H4040" t="s">
        <v>90749</v>
      </c>
      <c r="I4040" t="s">
        <v>90750</v>
      </c>
      <c r="J4040" t="s">
        <v>90751</v>
      </c>
      <c r="K4040" t="s">
        <v>90752</v>
      </c>
      <c r="L4040" t="s">
        <v>90753</v>
      </c>
      <c r="M4040" t="s">
        <v>90754</v>
      </c>
      <c r="N4040" t="s">
        <v>90755</v>
      </c>
      <c r="O4040">
        <f>-569.514582773884 -46.2460375738874 -651.716369359799</f>
        <v>-1267.4769897075703</v>
      </c>
      <c r="P4040">
        <f>-534.526702899264 -69.9718420790114 -354.709691339292</f>
        <v>-959.20823631756741</v>
      </c>
      <c r="Q4040" t="s">
        <v>90756</v>
      </c>
      <c r="R4040" t="s">
        <v>90757</v>
      </c>
      <c r="S4040" t="s">
        <v>90758</v>
      </c>
      <c r="T4040" t="s">
        <v>90759</v>
      </c>
      <c r="U4040" t="s">
        <v>90760</v>
      </c>
      <c r="V4040" t="s">
        <v>90761</v>
      </c>
      <c r="W4040" t="s">
        <v>90762</v>
      </c>
      <c r="X4040" t="s">
        <v>90763</v>
      </c>
      <c r="Y4040" t="s">
        <v>90764</v>
      </c>
    </row>
    <row r="4041" spans="1:25" x14ac:dyDescent="0.3">
      <c r="A4041">
        <v>202000</v>
      </c>
      <c r="B4041" t="s">
        <v>90765</v>
      </c>
      <c r="C4041" t="s">
        <v>90766</v>
      </c>
      <c r="D4041" t="s">
        <v>90767</v>
      </c>
      <c r="E4041" t="s">
        <v>90768</v>
      </c>
      <c r="F4041" t="s">
        <v>90769</v>
      </c>
      <c r="G4041" t="s">
        <v>90770</v>
      </c>
      <c r="H4041" t="s">
        <v>90771</v>
      </c>
      <c r="I4041" t="s">
        <v>90772</v>
      </c>
      <c r="J4041" t="s">
        <v>90773</v>
      </c>
      <c r="K4041" t="s">
        <v>90774</v>
      </c>
      <c r="L4041" t="s">
        <v>90775</v>
      </c>
      <c r="M4041" t="s">
        <v>90776</v>
      </c>
      <c r="N4041" t="s">
        <v>90777</v>
      </c>
      <c r="O4041">
        <f>-569.904384127123 -46.4600231825659 -651.739677373201</f>
        <v>-1268.1040846828898</v>
      </c>
      <c r="P4041">
        <f>-534.955005699141 -70.2845847090205 -354.736451828223</f>
        <v>-959.9760422363845</v>
      </c>
      <c r="Q4041" t="s">
        <v>90778</v>
      </c>
      <c r="R4041" t="s">
        <v>90779</v>
      </c>
      <c r="S4041" t="s">
        <v>90780</v>
      </c>
      <c r="T4041" t="s">
        <v>90781</v>
      </c>
      <c r="U4041" t="s">
        <v>90782</v>
      </c>
      <c r="V4041" t="s">
        <v>90783</v>
      </c>
      <c r="W4041" t="s">
        <v>90784</v>
      </c>
      <c r="X4041" t="s">
        <v>90785</v>
      </c>
      <c r="Y4041" t="s">
        <v>90786</v>
      </c>
    </row>
    <row r="4042" spans="1:25" x14ac:dyDescent="0.3">
      <c r="A4042">
        <v>202050</v>
      </c>
      <c r="B4042" t="s">
        <v>90787</v>
      </c>
      <c r="C4042" t="s">
        <v>90788</v>
      </c>
      <c r="D4042" t="s">
        <v>90789</v>
      </c>
      <c r="E4042" t="s">
        <v>90790</v>
      </c>
      <c r="F4042" t="s">
        <v>90791</v>
      </c>
      <c r="G4042" t="s">
        <v>90792</v>
      </c>
      <c r="H4042" t="s">
        <v>90793</v>
      </c>
      <c r="I4042" t="s">
        <v>90794</v>
      </c>
      <c r="J4042" t="s">
        <v>90795</v>
      </c>
      <c r="K4042" t="s">
        <v>90796</v>
      </c>
      <c r="L4042" t="s">
        <v>90797</v>
      </c>
      <c r="M4042" t="s">
        <v>90798</v>
      </c>
      <c r="N4042" t="s">
        <v>90799</v>
      </c>
      <c r="O4042">
        <f>-570.595311490943 -46.9002986130288 -651.732888230141</f>
        <v>-1269.2284983341128</v>
      </c>
      <c r="P4042">
        <f>-535.785140363454 -71.1174676143437 -354.745026224775</f>
        <v>-961.64763420257282</v>
      </c>
      <c r="Q4042" t="s">
        <v>90800</v>
      </c>
      <c r="R4042" t="s">
        <v>90801</v>
      </c>
      <c r="S4042" t="s">
        <v>90802</v>
      </c>
      <c r="T4042" t="s">
        <v>90803</v>
      </c>
      <c r="U4042" t="s">
        <v>90804</v>
      </c>
      <c r="V4042" t="s">
        <v>90805</v>
      </c>
      <c r="W4042" t="s">
        <v>90806</v>
      </c>
      <c r="X4042" t="s">
        <v>90807</v>
      </c>
      <c r="Y4042" t="s">
        <v>90808</v>
      </c>
    </row>
    <row r="4043" spans="1:25" x14ac:dyDescent="0.3">
      <c r="A4043">
        <v>202100</v>
      </c>
      <c r="B4043" t="s">
        <v>90809</v>
      </c>
      <c r="C4043" t="s">
        <v>90810</v>
      </c>
      <c r="D4043" t="s">
        <v>90811</v>
      </c>
      <c r="E4043" t="s">
        <v>90812</v>
      </c>
      <c r="F4043" t="s">
        <v>90813</v>
      </c>
      <c r="G4043" t="s">
        <v>90814</v>
      </c>
      <c r="H4043" t="s">
        <v>90815</v>
      </c>
      <c r="I4043" t="s">
        <v>90816</v>
      </c>
      <c r="J4043" t="s">
        <v>90817</v>
      </c>
      <c r="K4043" t="s">
        <v>90818</v>
      </c>
      <c r="L4043" t="s">
        <v>90819</v>
      </c>
      <c r="M4043" t="s">
        <v>90820</v>
      </c>
      <c r="N4043" t="s">
        <v>90821</v>
      </c>
      <c r="O4043">
        <f>-570.957693102019 -47.0341153986208 -651.721846201744</f>
        <v>-1269.7136547023838</v>
      </c>
      <c r="P4043">
        <f>-536.24271909097 -71.2589994035857 -354.7233829257</f>
        <v>-962.22510142025567</v>
      </c>
      <c r="Q4043" t="s">
        <v>90822</v>
      </c>
      <c r="R4043" t="s">
        <v>90823</v>
      </c>
      <c r="S4043" t="s">
        <v>90824</v>
      </c>
      <c r="T4043" t="s">
        <v>90825</v>
      </c>
      <c r="U4043" t="s">
        <v>90826</v>
      </c>
      <c r="V4043" t="s">
        <v>90827</v>
      </c>
      <c r="W4043" t="s">
        <v>90828</v>
      </c>
      <c r="X4043" t="s">
        <v>90829</v>
      </c>
      <c r="Y4043" t="s">
        <v>90830</v>
      </c>
    </row>
    <row r="4044" spans="1:25" x14ac:dyDescent="0.3">
      <c r="A4044">
        <v>202150</v>
      </c>
      <c r="B4044" t="s">
        <v>90831</v>
      </c>
      <c r="C4044" t="s">
        <v>90832</v>
      </c>
      <c r="D4044" t="s">
        <v>90833</v>
      </c>
      <c r="E4044" t="s">
        <v>90834</v>
      </c>
      <c r="F4044" t="s">
        <v>90835</v>
      </c>
      <c r="G4044" t="s">
        <v>90836</v>
      </c>
      <c r="H4044" t="s">
        <v>90837</v>
      </c>
      <c r="I4044" t="s">
        <v>90838</v>
      </c>
      <c r="J4044" t="s">
        <v>90839</v>
      </c>
      <c r="K4044" t="s">
        <v>90840</v>
      </c>
      <c r="L4044" t="s">
        <v>90841</v>
      </c>
      <c r="M4044" t="s">
        <v>90842</v>
      </c>
      <c r="N4044" t="s">
        <v>90843</v>
      </c>
      <c r="O4044">
        <f>-571.695670665326 -47.3036409411109 -651.78636938225</f>
        <v>-1270.7856809886869</v>
      </c>
      <c r="P4044">
        <f>-537.009547018347 -71.6001112040885 -354.790404214244</f>
        <v>-963.40006243667949</v>
      </c>
      <c r="Q4044" t="s">
        <v>90844</v>
      </c>
      <c r="R4044" t="s">
        <v>90845</v>
      </c>
      <c r="S4044" t="s">
        <v>90846</v>
      </c>
      <c r="T4044" t="s">
        <v>90847</v>
      </c>
      <c r="U4044" t="s">
        <v>90848</v>
      </c>
      <c r="V4044" t="s">
        <v>90849</v>
      </c>
      <c r="W4044" t="s">
        <v>90850</v>
      </c>
      <c r="X4044" t="s">
        <v>90851</v>
      </c>
      <c r="Y4044" t="s">
        <v>90852</v>
      </c>
    </row>
    <row r="4045" spans="1:25" x14ac:dyDescent="0.3">
      <c r="A4045">
        <v>202200</v>
      </c>
      <c r="B4045" t="s">
        <v>90853</v>
      </c>
      <c r="C4045" t="s">
        <v>90854</v>
      </c>
      <c r="D4045" t="s">
        <v>90855</v>
      </c>
      <c r="E4045" t="s">
        <v>90856</v>
      </c>
      <c r="F4045" t="s">
        <v>90857</v>
      </c>
      <c r="G4045" t="s">
        <v>90858</v>
      </c>
      <c r="H4045" t="s">
        <v>90859</v>
      </c>
      <c r="I4045" t="s">
        <v>90860</v>
      </c>
      <c r="J4045" t="s">
        <v>90861</v>
      </c>
      <c r="K4045" t="s">
        <v>90862</v>
      </c>
      <c r="L4045" t="s">
        <v>90863</v>
      </c>
      <c r="M4045" t="s">
        <v>90864</v>
      </c>
      <c r="N4045" t="s">
        <v>90865</v>
      </c>
      <c r="O4045">
        <f>-572.096016518801 -47.4461907638483 -651.800789632544</f>
        <v>-1271.3429969151935</v>
      </c>
      <c r="P4045">
        <f>-537.39268929279 -71.8060241988267 -354.812187084145</f>
        <v>-964.01090057576175</v>
      </c>
      <c r="Q4045" t="s">
        <v>90866</v>
      </c>
      <c r="R4045" t="s">
        <v>90867</v>
      </c>
      <c r="S4045" t="s">
        <v>90868</v>
      </c>
      <c r="T4045" t="s">
        <v>90869</v>
      </c>
      <c r="U4045" t="s">
        <v>90870</v>
      </c>
      <c r="V4045" t="s">
        <v>90871</v>
      </c>
      <c r="W4045" t="s">
        <v>90872</v>
      </c>
      <c r="X4045" t="s">
        <v>90873</v>
      </c>
      <c r="Y4045" t="s">
        <v>90874</v>
      </c>
    </row>
    <row r="4046" spans="1:25" x14ac:dyDescent="0.3">
      <c r="A4046">
        <v>202250</v>
      </c>
      <c r="B4046" t="s">
        <v>90875</v>
      </c>
      <c r="C4046" t="s">
        <v>90876</v>
      </c>
      <c r="D4046" t="s">
        <v>90877</v>
      </c>
      <c r="E4046" t="s">
        <v>90878</v>
      </c>
      <c r="F4046" t="s">
        <v>90879</v>
      </c>
      <c r="G4046" t="s">
        <v>90880</v>
      </c>
      <c r="H4046" t="s">
        <v>90881</v>
      </c>
      <c r="I4046" t="s">
        <v>90882</v>
      </c>
      <c r="J4046" t="s">
        <v>90883</v>
      </c>
      <c r="K4046" t="s">
        <v>90884</v>
      </c>
      <c r="L4046" t="s">
        <v>90885</v>
      </c>
      <c r="M4046" t="s">
        <v>90886</v>
      </c>
      <c r="N4046" t="s">
        <v>90887</v>
      </c>
      <c r="O4046">
        <f>-572.910080662231 -47.6720174904428 -651.785525002192</f>
        <v>-1272.3676231548659</v>
      </c>
      <c r="P4046">
        <f>-538.120364891542 -72.2382813064578 -354.823980778226</f>
        <v>-965.18262697622572</v>
      </c>
      <c r="Q4046" t="s">
        <v>90888</v>
      </c>
      <c r="R4046" t="s">
        <v>90889</v>
      </c>
      <c r="S4046" t="s">
        <v>90890</v>
      </c>
      <c r="T4046" t="s">
        <v>90891</v>
      </c>
      <c r="U4046" t="s">
        <v>90892</v>
      </c>
      <c r="V4046" t="s">
        <v>90893</v>
      </c>
      <c r="W4046" t="s">
        <v>90894</v>
      </c>
      <c r="X4046" t="s">
        <v>90895</v>
      </c>
      <c r="Y4046" t="s">
        <v>90896</v>
      </c>
    </row>
    <row r="4047" spans="1:25" x14ac:dyDescent="0.3">
      <c r="A4047">
        <v>202300</v>
      </c>
      <c r="B4047" t="s">
        <v>90897</v>
      </c>
      <c r="C4047" t="s">
        <v>90898</v>
      </c>
      <c r="D4047" t="s">
        <v>90899</v>
      </c>
      <c r="E4047" t="s">
        <v>90900</v>
      </c>
      <c r="F4047" t="s">
        <v>90901</v>
      </c>
      <c r="G4047" t="s">
        <v>90902</v>
      </c>
      <c r="H4047" t="s">
        <v>90903</v>
      </c>
      <c r="I4047" t="s">
        <v>90904</v>
      </c>
      <c r="J4047" t="s">
        <v>90905</v>
      </c>
      <c r="K4047" t="s">
        <v>90906</v>
      </c>
      <c r="L4047" t="s">
        <v>90907</v>
      </c>
      <c r="M4047" t="s">
        <v>90908</v>
      </c>
      <c r="N4047" t="s">
        <v>90909</v>
      </c>
      <c r="O4047">
        <f>-573.365374863526 -47.8142247851658 -651.781783488751</f>
        <v>-1272.9613831374427</v>
      </c>
      <c r="P4047">
        <f>-538.555694159887 -72.4703633356155 -354.829983514998</f>
        <v>-965.85604101050058</v>
      </c>
      <c r="Q4047" t="s">
        <v>90910</v>
      </c>
      <c r="R4047" t="s">
        <v>90911</v>
      </c>
      <c r="S4047" t="s">
        <v>90912</v>
      </c>
      <c r="T4047" t="s">
        <v>90913</v>
      </c>
      <c r="U4047" t="s">
        <v>90914</v>
      </c>
      <c r="V4047" t="s">
        <v>90915</v>
      </c>
      <c r="W4047" t="s">
        <v>90916</v>
      </c>
      <c r="X4047" t="s">
        <v>90917</v>
      </c>
      <c r="Y4047" t="s">
        <v>90918</v>
      </c>
    </row>
    <row r="4048" spans="1:25" x14ac:dyDescent="0.3">
      <c r="A4048">
        <v>202350</v>
      </c>
      <c r="B4048" t="s">
        <v>90919</v>
      </c>
      <c r="C4048" t="s">
        <v>90920</v>
      </c>
      <c r="D4048" t="s">
        <v>90921</v>
      </c>
      <c r="E4048" t="s">
        <v>90922</v>
      </c>
      <c r="F4048" t="s">
        <v>90923</v>
      </c>
      <c r="G4048" t="s">
        <v>90924</v>
      </c>
      <c r="H4048" t="s">
        <v>90925</v>
      </c>
      <c r="I4048" t="s">
        <v>90926</v>
      </c>
      <c r="J4048" t="s">
        <v>90927</v>
      </c>
      <c r="K4048" t="s">
        <v>90928</v>
      </c>
      <c r="L4048" t="s">
        <v>90929</v>
      </c>
      <c r="M4048" t="s">
        <v>90930</v>
      </c>
      <c r="N4048" t="s">
        <v>90931</v>
      </c>
      <c r="O4048">
        <f>-574.212443549861 -48.0251366312741 -651.790532478289</f>
        <v>-1274.0281126594241</v>
      </c>
      <c r="P4048">
        <f>-539.330156773544 -72.8908358870565 -354.864744092476</f>
        <v>-967.08573675307639</v>
      </c>
      <c r="Q4048" t="s">
        <v>90932</v>
      </c>
      <c r="R4048" t="s">
        <v>90933</v>
      </c>
      <c r="S4048" t="s">
        <v>90934</v>
      </c>
      <c r="T4048" t="s">
        <v>90935</v>
      </c>
      <c r="U4048" t="s">
        <v>90936</v>
      </c>
      <c r="V4048" t="s">
        <v>90937</v>
      </c>
      <c r="W4048" t="s">
        <v>90938</v>
      </c>
      <c r="X4048" t="s">
        <v>90939</v>
      </c>
      <c r="Y4048" t="s">
        <v>90940</v>
      </c>
    </row>
    <row r="4049" spans="1:25" x14ac:dyDescent="0.3">
      <c r="A4049">
        <v>202400</v>
      </c>
      <c r="B4049" t="s">
        <v>90941</v>
      </c>
      <c r="C4049" t="s">
        <v>90942</v>
      </c>
      <c r="D4049" t="s">
        <v>90943</v>
      </c>
      <c r="E4049" t="s">
        <v>90944</v>
      </c>
      <c r="F4049" t="s">
        <v>90945</v>
      </c>
      <c r="G4049" t="s">
        <v>90946</v>
      </c>
      <c r="H4049" t="s">
        <v>90947</v>
      </c>
      <c r="I4049" t="s">
        <v>90948</v>
      </c>
      <c r="J4049" t="s">
        <v>90949</v>
      </c>
      <c r="K4049" t="s">
        <v>90950</v>
      </c>
      <c r="L4049" t="s">
        <v>90951</v>
      </c>
      <c r="M4049" t="s">
        <v>90952</v>
      </c>
      <c r="N4049" t="s">
        <v>90953</v>
      </c>
      <c r="O4049">
        <f>-574.558726002034 -48.1207672414814 -651.777564130785</f>
        <v>-1274.4570573743003</v>
      </c>
      <c r="P4049">
        <f>-539.632826284903 -73.0625219243057 -354.863294580783</f>
        <v>-967.55864278999161</v>
      </c>
      <c r="Q4049" t="s">
        <v>90954</v>
      </c>
      <c r="R4049" t="s">
        <v>90955</v>
      </c>
      <c r="S4049" t="s">
        <v>90956</v>
      </c>
      <c r="T4049" t="s">
        <v>90957</v>
      </c>
      <c r="U4049" t="s">
        <v>90958</v>
      </c>
      <c r="V4049" t="s">
        <v>90959</v>
      </c>
      <c r="W4049" t="s">
        <v>90960</v>
      </c>
      <c r="X4049" t="s">
        <v>90961</v>
      </c>
      <c r="Y4049" t="s">
        <v>90962</v>
      </c>
    </row>
    <row r="4050" spans="1:25" x14ac:dyDescent="0.3">
      <c r="A4050">
        <v>202450</v>
      </c>
      <c r="B4050" t="s">
        <v>90963</v>
      </c>
      <c r="C4050" t="s">
        <v>90964</v>
      </c>
      <c r="D4050" t="s">
        <v>90965</v>
      </c>
      <c r="E4050" t="s">
        <v>90966</v>
      </c>
      <c r="F4050" t="s">
        <v>90967</v>
      </c>
      <c r="G4050" t="s">
        <v>90968</v>
      </c>
      <c r="H4050" t="s">
        <v>90969</v>
      </c>
      <c r="I4050" t="s">
        <v>90970</v>
      </c>
      <c r="J4050" t="s">
        <v>90971</v>
      </c>
      <c r="K4050" t="s">
        <v>90972</v>
      </c>
      <c r="L4050" t="s">
        <v>90973</v>
      </c>
      <c r="M4050" t="s">
        <v>90974</v>
      </c>
      <c r="N4050" t="s">
        <v>90975</v>
      </c>
      <c r="O4050">
        <f>-575.139001815144 -48.3436694943191 -651.756733566031</f>
        <v>-1275.2394048754941</v>
      </c>
      <c r="P4050">
        <f>-540.031310029744 -73.3334858290907 -354.867925062833</f>
        <v>-968.23272092166769</v>
      </c>
      <c r="Q4050" t="s">
        <v>90976</v>
      </c>
      <c r="R4050" t="s">
        <v>90977</v>
      </c>
      <c r="S4050" t="s">
        <v>90978</v>
      </c>
      <c r="T4050" t="s">
        <v>90979</v>
      </c>
      <c r="U4050" t="s">
        <v>90980</v>
      </c>
      <c r="V4050" t="s">
        <v>90981</v>
      </c>
      <c r="W4050" t="s">
        <v>90982</v>
      </c>
      <c r="X4050" t="s">
        <v>90983</v>
      </c>
      <c r="Y4050" t="s">
        <v>90984</v>
      </c>
    </row>
    <row r="4051" spans="1:25" x14ac:dyDescent="0.3">
      <c r="A4051">
        <v>202500</v>
      </c>
      <c r="B4051" t="s">
        <v>90985</v>
      </c>
      <c r="C4051" t="s">
        <v>90986</v>
      </c>
      <c r="D4051" t="s">
        <v>90987</v>
      </c>
      <c r="E4051" t="s">
        <v>90988</v>
      </c>
      <c r="F4051" t="s">
        <v>90989</v>
      </c>
      <c r="G4051" t="s">
        <v>90990</v>
      </c>
      <c r="H4051" t="s">
        <v>90991</v>
      </c>
      <c r="I4051" t="s">
        <v>90992</v>
      </c>
      <c r="J4051" t="s">
        <v>90993</v>
      </c>
      <c r="K4051" t="s">
        <v>90994</v>
      </c>
      <c r="L4051" t="s">
        <v>90995</v>
      </c>
      <c r="M4051" t="s">
        <v>90996</v>
      </c>
      <c r="N4051" t="s">
        <v>90997</v>
      </c>
      <c r="O4051">
        <f>-575.402837836454 -48.3385003516419 -651.771465997714</f>
        <v>-1275.5128041858097</v>
      </c>
      <c r="P4051">
        <f>-540.197554836969 -73.3854016778341 -354.898969198364</f>
        <v>-968.48192571316713</v>
      </c>
      <c r="Q4051" t="s">
        <v>90998</v>
      </c>
      <c r="R4051" t="s">
        <v>90999</v>
      </c>
      <c r="S4051" t="s">
        <v>91000</v>
      </c>
      <c r="T4051" t="s">
        <v>91001</v>
      </c>
      <c r="U4051" t="s">
        <v>91002</v>
      </c>
      <c r="V4051" t="s">
        <v>91003</v>
      </c>
      <c r="W4051" t="s">
        <v>91004</v>
      </c>
      <c r="X4051" t="s">
        <v>91005</v>
      </c>
      <c r="Y4051" t="s">
        <v>91006</v>
      </c>
    </row>
    <row r="4052" spans="1:25" x14ac:dyDescent="0.3">
      <c r="A4052">
        <v>202550</v>
      </c>
      <c r="B4052" t="s">
        <v>91007</v>
      </c>
      <c r="C4052" t="s">
        <v>91008</v>
      </c>
      <c r="D4052" t="s">
        <v>91009</v>
      </c>
      <c r="E4052" t="s">
        <v>91010</v>
      </c>
      <c r="F4052" t="s">
        <v>91011</v>
      </c>
      <c r="G4052" t="s">
        <v>91012</v>
      </c>
      <c r="H4052" t="s">
        <v>91013</v>
      </c>
      <c r="I4052" t="s">
        <v>91014</v>
      </c>
      <c r="J4052" t="s">
        <v>91015</v>
      </c>
      <c r="K4052" t="s">
        <v>91016</v>
      </c>
      <c r="L4052" t="s">
        <v>91017</v>
      </c>
      <c r="M4052" t="s">
        <v>91018</v>
      </c>
      <c r="N4052" t="s">
        <v>91019</v>
      </c>
      <c r="O4052">
        <f>-575.919408980773 -48.6169827650151 -651.70128814125</f>
        <v>-1276.2376798870382</v>
      </c>
      <c r="P4052">
        <f>-540.524564837991 -73.6814222106173 -354.852825383067</f>
        <v>-969.05881243167528</v>
      </c>
      <c r="Q4052" t="s">
        <v>91020</v>
      </c>
      <c r="R4052" t="s">
        <v>91021</v>
      </c>
      <c r="S4052" t="s">
        <v>91022</v>
      </c>
      <c r="T4052" t="s">
        <v>91023</v>
      </c>
      <c r="U4052" t="s">
        <v>91024</v>
      </c>
      <c r="V4052" t="s">
        <v>91025</v>
      </c>
      <c r="W4052" t="s">
        <v>91026</v>
      </c>
      <c r="X4052" t="s">
        <v>91027</v>
      </c>
      <c r="Y4052" t="s">
        <v>91028</v>
      </c>
    </row>
    <row r="4053" spans="1:25" x14ac:dyDescent="0.3">
      <c r="A4053">
        <v>202600</v>
      </c>
      <c r="B4053" t="s">
        <v>91029</v>
      </c>
      <c r="C4053" t="s">
        <v>91030</v>
      </c>
      <c r="D4053" t="s">
        <v>91031</v>
      </c>
      <c r="E4053" t="s">
        <v>91032</v>
      </c>
      <c r="F4053" t="s">
        <v>91033</v>
      </c>
      <c r="G4053" t="s">
        <v>91034</v>
      </c>
      <c r="H4053" t="s">
        <v>91035</v>
      </c>
      <c r="I4053" t="s">
        <v>91036</v>
      </c>
      <c r="J4053" t="s">
        <v>91037</v>
      </c>
      <c r="K4053" t="s">
        <v>91038</v>
      </c>
      <c r="L4053" t="s">
        <v>91039</v>
      </c>
      <c r="M4053" t="s">
        <v>91040</v>
      </c>
      <c r="N4053" t="s">
        <v>91041</v>
      </c>
      <c r="O4053">
        <f>-576.071862387634 -48.7913809838135 -651.644419487381</f>
        <v>-1276.5076628588286</v>
      </c>
      <c r="P4053">
        <f>-540.553829186346 -73.8875889035469 -354.813414373765</f>
        <v>-969.25483246365786</v>
      </c>
      <c r="Q4053" t="s">
        <v>91042</v>
      </c>
      <c r="R4053" t="s">
        <v>91043</v>
      </c>
      <c r="S4053" t="s">
        <v>91044</v>
      </c>
      <c r="T4053" t="s">
        <v>91045</v>
      </c>
      <c r="U4053" t="s">
        <v>91046</v>
      </c>
      <c r="V4053" t="s">
        <v>91047</v>
      </c>
      <c r="W4053" t="s">
        <v>91048</v>
      </c>
      <c r="X4053" t="s">
        <v>91049</v>
      </c>
      <c r="Y4053" t="s">
        <v>91050</v>
      </c>
    </row>
    <row r="4054" spans="1:25" x14ac:dyDescent="0.3">
      <c r="A4054">
        <v>202650</v>
      </c>
      <c r="B4054" t="s">
        <v>91051</v>
      </c>
      <c r="C4054" t="s">
        <v>91052</v>
      </c>
      <c r="D4054" t="s">
        <v>91053</v>
      </c>
      <c r="E4054" t="s">
        <v>91054</v>
      </c>
      <c r="F4054" t="s">
        <v>91055</v>
      </c>
      <c r="G4054" t="s">
        <v>91056</v>
      </c>
      <c r="H4054" t="s">
        <v>91057</v>
      </c>
      <c r="I4054" t="s">
        <v>91058</v>
      </c>
      <c r="J4054" t="s">
        <v>91059</v>
      </c>
      <c r="K4054" t="s">
        <v>91060</v>
      </c>
      <c r="L4054" t="s">
        <v>91061</v>
      </c>
      <c r="M4054" t="s">
        <v>91062</v>
      </c>
      <c r="N4054" t="s">
        <v>91063</v>
      </c>
      <c r="O4054">
        <f>-576.322106778507 -48.9035344716954 -651.548876776592</f>
        <v>-1276.7745180267943</v>
      </c>
      <c r="P4054">
        <f>-540.639765067264 -73.8002132677782 -354.720664361706</f>
        <v>-969.16064269674814</v>
      </c>
      <c r="Q4054" t="s">
        <v>91064</v>
      </c>
      <c r="R4054" t="s">
        <v>91065</v>
      </c>
      <c r="S4054" t="s">
        <v>91066</v>
      </c>
      <c r="T4054" t="s">
        <v>91067</v>
      </c>
      <c r="U4054" t="s">
        <v>91068</v>
      </c>
      <c r="V4054" t="s">
        <v>91069</v>
      </c>
      <c r="W4054" t="s">
        <v>91070</v>
      </c>
      <c r="X4054" t="s">
        <v>91071</v>
      </c>
      <c r="Y4054" t="s">
        <v>91072</v>
      </c>
    </row>
    <row r="4055" spans="1:25" x14ac:dyDescent="0.3">
      <c r="A4055">
        <v>202700</v>
      </c>
      <c r="B4055" t="s">
        <v>91073</v>
      </c>
      <c r="C4055" t="s">
        <v>91074</v>
      </c>
      <c r="D4055" t="s">
        <v>91075</v>
      </c>
      <c r="E4055" t="s">
        <v>91076</v>
      </c>
      <c r="F4055" t="s">
        <v>91077</v>
      </c>
      <c r="G4055" t="s">
        <v>91078</v>
      </c>
      <c r="H4055" t="s">
        <v>91079</v>
      </c>
      <c r="I4055" t="s">
        <v>91080</v>
      </c>
      <c r="J4055" t="s">
        <v>91081</v>
      </c>
      <c r="K4055" t="s">
        <v>91082</v>
      </c>
      <c r="L4055" t="s">
        <v>91083</v>
      </c>
      <c r="M4055" t="s">
        <v>91084</v>
      </c>
      <c r="N4055" t="s">
        <v>91085</v>
      </c>
      <c r="O4055">
        <f>-576.308301835067 -48.9015232980305 -651.523505847023</f>
        <v>-1276.7333309801206</v>
      </c>
      <c r="P4055">
        <f>-540.566677253867 -73.6824329807926 -354.692982413762</f>
        <v>-968.94209264842164</v>
      </c>
      <c r="Q4055" t="s">
        <v>91086</v>
      </c>
      <c r="R4055" t="s">
        <v>91087</v>
      </c>
      <c r="S4055" t="s">
        <v>91088</v>
      </c>
      <c r="T4055" t="s">
        <v>91089</v>
      </c>
      <c r="U4055" t="s">
        <v>91090</v>
      </c>
      <c r="V4055" t="s">
        <v>91091</v>
      </c>
      <c r="W4055" t="s">
        <v>91092</v>
      </c>
      <c r="X4055" t="s">
        <v>91093</v>
      </c>
      <c r="Y4055" t="s">
        <v>91094</v>
      </c>
    </row>
    <row r="4056" spans="1:25" x14ac:dyDescent="0.3">
      <c r="A4056">
        <v>202750</v>
      </c>
      <c r="B4056" t="s">
        <v>91095</v>
      </c>
      <c r="C4056" t="s">
        <v>91096</v>
      </c>
      <c r="D4056" t="s">
        <v>91097</v>
      </c>
      <c r="E4056" t="s">
        <v>91098</v>
      </c>
      <c r="F4056" t="s">
        <v>91099</v>
      </c>
      <c r="G4056" t="s">
        <v>91100</v>
      </c>
      <c r="H4056" t="s">
        <v>91101</v>
      </c>
      <c r="I4056" t="s">
        <v>91102</v>
      </c>
      <c r="J4056" t="s">
        <v>91103</v>
      </c>
      <c r="K4056" t="s">
        <v>91104</v>
      </c>
      <c r="L4056" t="s">
        <v>91105</v>
      </c>
      <c r="M4056" t="s">
        <v>91106</v>
      </c>
      <c r="N4056" t="s">
        <v>91107</v>
      </c>
      <c r="O4056">
        <f>-576.07789503665 -48.8492667429234 -651.489336036889</f>
        <v>-1276.4164978164624</v>
      </c>
      <c r="P4056">
        <f>-540.197555449881 -73.5902009654419 -354.672088589642</f>
        <v>-968.45984500496479</v>
      </c>
      <c r="Q4056" t="s">
        <v>91108</v>
      </c>
      <c r="R4056" t="s">
        <v>91109</v>
      </c>
      <c r="S4056" t="s">
        <v>91110</v>
      </c>
      <c r="T4056" t="s">
        <v>91111</v>
      </c>
      <c r="U4056" t="s">
        <v>91112</v>
      </c>
      <c r="V4056" t="s">
        <v>91113</v>
      </c>
      <c r="W4056" t="s">
        <v>91114</v>
      </c>
      <c r="X4056" t="s">
        <v>91115</v>
      </c>
      <c r="Y4056" t="s">
        <v>91116</v>
      </c>
    </row>
    <row r="4057" spans="1:25" x14ac:dyDescent="0.3">
      <c r="A4057">
        <v>202800</v>
      </c>
      <c r="B4057" t="s">
        <v>91117</v>
      </c>
      <c r="C4057" t="s">
        <v>91118</v>
      </c>
      <c r="D4057" t="s">
        <v>91119</v>
      </c>
      <c r="E4057" t="s">
        <v>91120</v>
      </c>
      <c r="F4057" t="s">
        <v>91121</v>
      </c>
      <c r="G4057" t="s">
        <v>91122</v>
      </c>
      <c r="H4057" t="s">
        <v>91123</v>
      </c>
      <c r="I4057" t="s">
        <v>91124</v>
      </c>
      <c r="J4057" t="s">
        <v>91125</v>
      </c>
      <c r="K4057" t="s">
        <v>91126</v>
      </c>
      <c r="L4057" t="s">
        <v>91127</v>
      </c>
      <c r="M4057" t="s">
        <v>91128</v>
      </c>
      <c r="N4057" t="s">
        <v>91129</v>
      </c>
      <c r="O4057">
        <f>-575.980566337378 -48.7822687387036 -651.471768997632</f>
        <v>-1276.2346040737136</v>
      </c>
      <c r="P4057">
        <f>-540.025037085441 -73.5022440892828 -354.661936856531</f>
        <v>-968.18921803125477</v>
      </c>
      <c r="Q4057" t="s">
        <v>91130</v>
      </c>
      <c r="R4057" t="s">
        <v>91131</v>
      </c>
      <c r="S4057" t="s">
        <v>91132</v>
      </c>
      <c r="T4057" t="s">
        <v>91133</v>
      </c>
      <c r="U4057" t="s">
        <v>91134</v>
      </c>
      <c r="V4057" t="s">
        <v>91135</v>
      </c>
      <c r="W4057" t="s">
        <v>91136</v>
      </c>
      <c r="X4057" t="s">
        <v>91137</v>
      </c>
      <c r="Y4057" t="s">
        <v>91138</v>
      </c>
    </row>
    <row r="4058" spans="1:25" x14ac:dyDescent="0.3">
      <c r="A4058">
        <v>202850</v>
      </c>
      <c r="B4058" t="s">
        <v>91139</v>
      </c>
      <c r="C4058" t="s">
        <v>91140</v>
      </c>
      <c r="D4058" t="s">
        <v>91141</v>
      </c>
      <c r="E4058" t="s">
        <v>91142</v>
      </c>
      <c r="F4058" t="s">
        <v>91143</v>
      </c>
      <c r="G4058" t="s">
        <v>91144</v>
      </c>
      <c r="H4058" t="s">
        <v>91145</v>
      </c>
      <c r="I4058" t="s">
        <v>91146</v>
      </c>
      <c r="J4058" t="s">
        <v>91147</v>
      </c>
      <c r="K4058" t="s">
        <v>91148</v>
      </c>
      <c r="L4058" t="s">
        <v>91149</v>
      </c>
      <c r="M4058" t="s">
        <v>91150</v>
      </c>
      <c r="N4058" t="s">
        <v>91151</v>
      </c>
      <c r="O4058">
        <f>-575.82351647578 -48.5539355467554 -651.469024355297</f>
        <v>-1275.8464763778325</v>
      </c>
      <c r="P4058">
        <f>-539.79064911784 -73.1489950754565 -354.65810192534</f>
        <v>-967.59774611863645</v>
      </c>
      <c r="Q4058" t="s">
        <v>91152</v>
      </c>
      <c r="R4058" t="s">
        <v>91153</v>
      </c>
      <c r="S4058" t="s">
        <v>91154</v>
      </c>
      <c r="T4058" t="s">
        <v>91155</v>
      </c>
      <c r="U4058" t="s">
        <v>91156</v>
      </c>
      <c r="V4058" t="s">
        <v>91157</v>
      </c>
      <c r="W4058" t="s">
        <v>91158</v>
      </c>
      <c r="X4058" t="s">
        <v>91159</v>
      </c>
      <c r="Y4058" t="s">
        <v>91160</v>
      </c>
    </row>
    <row r="4059" spans="1:25" x14ac:dyDescent="0.3">
      <c r="A4059">
        <v>202900</v>
      </c>
      <c r="B4059" t="s">
        <v>91161</v>
      </c>
      <c r="C4059" t="s">
        <v>91162</v>
      </c>
      <c r="D4059" t="s">
        <v>91163</v>
      </c>
      <c r="E4059" t="s">
        <v>91164</v>
      </c>
      <c r="F4059" t="s">
        <v>91165</v>
      </c>
      <c r="G4059" t="s">
        <v>91166</v>
      </c>
      <c r="H4059" t="s">
        <v>91167</v>
      </c>
      <c r="I4059" t="s">
        <v>91168</v>
      </c>
      <c r="J4059" t="s">
        <v>91169</v>
      </c>
      <c r="K4059" t="s">
        <v>91170</v>
      </c>
      <c r="L4059" t="s">
        <v>91171</v>
      </c>
      <c r="M4059" t="s">
        <v>91172</v>
      </c>
      <c r="N4059" t="s">
        <v>91173</v>
      </c>
      <c r="O4059">
        <f>-575.742719026953 -48.4696540099123 -651.491865747128</f>
        <v>-1275.7042387839933</v>
      </c>
      <c r="P4059">
        <f>-539.595551122516 -72.9860674085746 -354.688445542252</f>
        <v>-967.27006407334261</v>
      </c>
      <c r="Q4059" t="s">
        <v>91174</v>
      </c>
      <c r="R4059" t="s">
        <v>91175</v>
      </c>
      <c r="S4059" t="s">
        <v>91176</v>
      </c>
      <c r="T4059" t="s">
        <v>91177</v>
      </c>
      <c r="U4059" t="s">
        <v>91178</v>
      </c>
      <c r="V4059" t="s">
        <v>91179</v>
      </c>
      <c r="W4059" t="s">
        <v>91180</v>
      </c>
      <c r="X4059" t="s">
        <v>91181</v>
      </c>
      <c r="Y4059" t="s">
        <v>91182</v>
      </c>
    </row>
    <row r="4060" spans="1:25" x14ac:dyDescent="0.3">
      <c r="A4060">
        <v>202950</v>
      </c>
      <c r="B4060" t="s">
        <v>91183</v>
      </c>
      <c r="C4060" t="s">
        <v>91184</v>
      </c>
      <c r="D4060" t="s">
        <v>91185</v>
      </c>
      <c r="E4060" t="s">
        <v>91186</v>
      </c>
      <c r="F4060" t="s">
        <v>91187</v>
      </c>
      <c r="G4060" t="s">
        <v>91188</v>
      </c>
      <c r="H4060" t="s">
        <v>91189</v>
      </c>
      <c r="I4060" t="s">
        <v>91190</v>
      </c>
      <c r="J4060" t="s">
        <v>91191</v>
      </c>
      <c r="K4060" t="s">
        <v>91192</v>
      </c>
      <c r="L4060" t="s">
        <v>91193</v>
      </c>
      <c r="M4060" t="s">
        <v>91194</v>
      </c>
      <c r="N4060" t="s">
        <v>91195</v>
      </c>
      <c r="O4060">
        <f>-575.601488934814 -48.2626874005348 -651.53838535488</f>
        <v>-1275.4025616902288</v>
      </c>
      <c r="P4060">
        <f>-539.363219491195 -72.7970810490929 -354.747606199862</f>
        <v>-966.90790674014988</v>
      </c>
      <c r="Q4060" t="s">
        <v>91196</v>
      </c>
      <c r="R4060" t="s">
        <v>91197</v>
      </c>
      <c r="S4060" t="s">
        <v>91198</v>
      </c>
      <c r="T4060" t="s">
        <v>91199</v>
      </c>
      <c r="U4060" t="s">
        <v>91200</v>
      </c>
      <c r="V4060" t="s">
        <v>91201</v>
      </c>
      <c r="W4060" t="s">
        <v>91202</v>
      </c>
      <c r="X4060" t="s">
        <v>91203</v>
      </c>
      <c r="Y4060" t="s">
        <v>91204</v>
      </c>
    </row>
    <row r="4061" spans="1:25" x14ac:dyDescent="0.3">
      <c r="A4061">
        <v>203000</v>
      </c>
      <c r="B4061" t="s">
        <v>91205</v>
      </c>
      <c r="C4061" t="s">
        <v>91206</v>
      </c>
      <c r="D4061" t="s">
        <v>91207</v>
      </c>
      <c r="E4061" t="s">
        <v>91208</v>
      </c>
      <c r="F4061" t="s">
        <v>91209</v>
      </c>
      <c r="G4061" t="s">
        <v>91210</v>
      </c>
      <c r="H4061" t="s">
        <v>91211</v>
      </c>
      <c r="I4061" t="s">
        <v>91212</v>
      </c>
      <c r="J4061" t="s">
        <v>91213</v>
      </c>
      <c r="K4061" t="s">
        <v>91214</v>
      </c>
      <c r="L4061" t="s">
        <v>91215</v>
      </c>
      <c r="M4061" t="s">
        <v>91216</v>
      </c>
      <c r="N4061" t="s">
        <v>91217</v>
      </c>
      <c r="O4061">
        <f>-575.390127148771 -48.2248175913528 -651.545351352422</f>
        <v>-1275.1602960925457</v>
      </c>
      <c r="P4061">
        <f>-539.1811197425 -72.7320259387814 -354.748715210348</f>
        <v>-966.66186089162932</v>
      </c>
      <c r="Q4061" t="s">
        <v>91218</v>
      </c>
      <c r="R4061" t="s">
        <v>91219</v>
      </c>
      <c r="S4061" t="s">
        <v>91220</v>
      </c>
      <c r="T4061" t="s">
        <v>91221</v>
      </c>
      <c r="U4061" t="s">
        <v>91222</v>
      </c>
      <c r="V4061" t="s">
        <v>91223</v>
      </c>
      <c r="W4061" t="s">
        <v>91224</v>
      </c>
      <c r="X4061" t="s">
        <v>91225</v>
      </c>
      <c r="Y4061" t="s">
        <v>91226</v>
      </c>
    </row>
    <row r="4062" spans="1:25" x14ac:dyDescent="0.3">
      <c r="A4062">
        <v>203050</v>
      </c>
      <c r="B4062" t="s">
        <v>91227</v>
      </c>
      <c r="C4062" t="s">
        <v>91228</v>
      </c>
      <c r="D4062" t="s">
        <v>91229</v>
      </c>
      <c r="E4062" t="s">
        <v>91230</v>
      </c>
      <c r="F4062" t="s">
        <v>91231</v>
      </c>
      <c r="G4062" t="s">
        <v>91232</v>
      </c>
      <c r="H4062" t="s">
        <v>91233</v>
      </c>
      <c r="I4062" t="s">
        <v>91234</v>
      </c>
      <c r="J4062" t="s">
        <v>91235</v>
      </c>
      <c r="K4062" t="s">
        <v>91236</v>
      </c>
      <c r="L4062" t="s">
        <v>91237</v>
      </c>
      <c r="M4062" t="s">
        <v>91238</v>
      </c>
      <c r="N4062" t="s">
        <v>91239</v>
      </c>
      <c r="O4062">
        <f>-575.239882142652 -47.9535522873284 -651.583736781643</f>
        <v>-1274.7771712116235</v>
      </c>
      <c r="P4062">
        <f>-539.034375389099 -72.4173564792407 -354.783028481813</f>
        <v>-966.23476035015256</v>
      </c>
      <c r="Q4062" t="s">
        <v>91240</v>
      </c>
      <c r="R4062" t="s">
        <v>91241</v>
      </c>
      <c r="S4062" t="s">
        <v>91242</v>
      </c>
      <c r="T4062" t="s">
        <v>91243</v>
      </c>
      <c r="U4062" t="s">
        <v>91244</v>
      </c>
      <c r="V4062" t="s">
        <v>91245</v>
      </c>
      <c r="W4062" t="s">
        <v>91246</v>
      </c>
      <c r="X4062" t="s">
        <v>91247</v>
      </c>
      <c r="Y4062" t="s">
        <v>91248</v>
      </c>
    </row>
    <row r="4063" spans="1:25" x14ac:dyDescent="0.3">
      <c r="A4063">
        <v>203100</v>
      </c>
      <c r="B4063" t="s">
        <v>91249</v>
      </c>
      <c r="C4063" t="s">
        <v>91250</v>
      </c>
      <c r="D4063" t="s">
        <v>91251</v>
      </c>
      <c r="E4063" t="s">
        <v>91252</v>
      </c>
      <c r="F4063" t="s">
        <v>91253</v>
      </c>
      <c r="G4063" t="s">
        <v>91254</v>
      </c>
      <c r="H4063" t="s">
        <v>91255</v>
      </c>
      <c r="I4063" t="s">
        <v>91256</v>
      </c>
      <c r="J4063" t="s">
        <v>91257</v>
      </c>
      <c r="K4063" t="s">
        <v>91258</v>
      </c>
      <c r="L4063" t="s">
        <v>91259</v>
      </c>
      <c r="M4063" t="s">
        <v>91260</v>
      </c>
      <c r="N4063" t="s">
        <v>91261</v>
      </c>
      <c r="O4063">
        <f>-575.197625537673 -47.9047078670894 -651.552683732397</f>
        <v>-1274.6550171371596</v>
      </c>
      <c r="P4063">
        <f>-539.044101894427 -72.3191213017478 -354.741468077386</f>
        <v>-966.10469127356077</v>
      </c>
      <c r="Q4063" t="s">
        <v>91262</v>
      </c>
      <c r="R4063" t="s">
        <v>91263</v>
      </c>
      <c r="S4063" t="s">
        <v>91264</v>
      </c>
      <c r="T4063" t="s">
        <v>91265</v>
      </c>
      <c r="U4063" t="s">
        <v>91266</v>
      </c>
      <c r="V4063" t="s">
        <v>91267</v>
      </c>
      <c r="W4063" t="s">
        <v>91268</v>
      </c>
      <c r="X4063" t="s">
        <v>91269</v>
      </c>
      <c r="Y4063" t="s">
        <v>91270</v>
      </c>
    </row>
    <row r="4064" spans="1:25" x14ac:dyDescent="0.3">
      <c r="A4064">
        <v>203150</v>
      </c>
      <c r="B4064" t="s">
        <v>91271</v>
      </c>
      <c r="C4064" t="s">
        <v>91272</v>
      </c>
      <c r="D4064" t="s">
        <v>91273</v>
      </c>
      <c r="E4064" t="s">
        <v>91274</v>
      </c>
      <c r="F4064" t="s">
        <v>91275</v>
      </c>
      <c r="G4064" t="s">
        <v>91276</v>
      </c>
      <c r="H4064" t="s">
        <v>91277</v>
      </c>
      <c r="I4064" t="s">
        <v>91278</v>
      </c>
      <c r="J4064" t="s">
        <v>91279</v>
      </c>
      <c r="K4064" t="s">
        <v>91280</v>
      </c>
      <c r="L4064" t="s">
        <v>91281</v>
      </c>
      <c r="M4064" t="s">
        <v>91282</v>
      </c>
      <c r="N4064" t="s">
        <v>91283</v>
      </c>
      <c r="O4064">
        <f>-575.093643520592 -47.794996155026 -651.462961035922</f>
        <v>-1274.35160071154</v>
      </c>
      <c r="P4064">
        <f>-538.930320743315 -72.1201116332384 -354.645592884881</f>
        <v>-965.69602526143433</v>
      </c>
      <c r="Q4064" t="s">
        <v>91284</v>
      </c>
      <c r="R4064" t="s">
        <v>91285</v>
      </c>
      <c r="S4064" t="s">
        <v>91286</v>
      </c>
      <c r="T4064" t="s">
        <v>91287</v>
      </c>
      <c r="U4064" t="s">
        <v>91288</v>
      </c>
      <c r="V4064" t="s">
        <v>91289</v>
      </c>
      <c r="W4064" t="s">
        <v>91290</v>
      </c>
      <c r="X4064" t="s">
        <v>91291</v>
      </c>
      <c r="Y4064" t="s">
        <v>91292</v>
      </c>
    </row>
    <row r="4065" spans="1:25" x14ac:dyDescent="0.3">
      <c r="A4065">
        <v>203200</v>
      </c>
      <c r="B4065" t="s">
        <v>91293</v>
      </c>
      <c r="C4065" t="s">
        <v>91294</v>
      </c>
      <c r="D4065" t="s">
        <v>91295</v>
      </c>
      <c r="E4065" t="s">
        <v>91296</v>
      </c>
      <c r="F4065" t="s">
        <v>91297</v>
      </c>
      <c r="G4065" t="s">
        <v>91298</v>
      </c>
      <c r="H4065" t="s">
        <v>91299</v>
      </c>
      <c r="I4065" t="s">
        <v>91300</v>
      </c>
      <c r="J4065" t="s">
        <v>91301</v>
      </c>
      <c r="K4065" t="s">
        <v>91302</v>
      </c>
      <c r="L4065" t="s">
        <v>91303</v>
      </c>
      <c r="M4065" t="s">
        <v>91304</v>
      </c>
      <c r="N4065" t="s">
        <v>91305</v>
      </c>
      <c r="O4065">
        <f>-574.92863075288 -47.7593748577256 -651.426588817551</f>
        <v>-1274.1145944281566</v>
      </c>
      <c r="P4065">
        <f>-538.817657744519 -71.9138746771441 -354.589075207425</f>
        <v>-965.32060762908816</v>
      </c>
      <c r="Q4065" t="s">
        <v>91306</v>
      </c>
      <c r="R4065" t="s">
        <v>91307</v>
      </c>
      <c r="S4065" t="s">
        <v>91308</v>
      </c>
      <c r="T4065" t="s">
        <v>91309</v>
      </c>
      <c r="U4065" t="s">
        <v>91310</v>
      </c>
      <c r="V4065" t="s">
        <v>91311</v>
      </c>
      <c r="W4065" t="s">
        <v>91312</v>
      </c>
      <c r="X4065" t="s">
        <v>91313</v>
      </c>
      <c r="Y4065" t="s">
        <v>91314</v>
      </c>
    </row>
    <row r="4066" spans="1:25" x14ac:dyDescent="0.3">
      <c r="A4066">
        <v>203250</v>
      </c>
      <c r="B4066" t="s">
        <v>91315</v>
      </c>
      <c r="C4066" t="s">
        <v>91316</v>
      </c>
      <c r="D4066" t="s">
        <v>91317</v>
      </c>
      <c r="E4066" t="s">
        <v>91318</v>
      </c>
      <c r="F4066" t="s">
        <v>91319</v>
      </c>
      <c r="G4066" t="s">
        <v>91320</v>
      </c>
      <c r="H4066" t="s">
        <v>91321</v>
      </c>
      <c r="I4066" t="s">
        <v>91322</v>
      </c>
      <c r="J4066" t="s">
        <v>91323</v>
      </c>
      <c r="K4066" t="s">
        <v>91324</v>
      </c>
      <c r="L4066" t="s">
        <v>91325</v>
      </c>
      <c r="M4066" t="s">
        <v>91326</v>
      </c>
      <c r="N4066" t="s">
        <v>91327</v>
      </c>
      <c r="O4066">
        <f>-574.60977560797 -47.76717047333 -651.360810330587</f>
        <v>-1273.7377564118869</v>
      </c>
      <c r="P4066">
        <f>-538.491904595622 -71.6358981595288 -354.500946241913</f>
        <v>-964.62874899706389</v>
      </c>
      <c r="Q4066" t="s">
        <v>91328</v>
      </c>
      <c r="R4066" t="s">
        <v>91329</v>
      </c>
      <c r="S4066" t="s">
        <v>91330</v>
      </c>
      <c r="T4066" t="s">
        <v>91331</v>
      </c>
      <c r="U4066" t="s">
        <v>91332</v>
      </c>
      <c r="V4066" t="s">
        <v>91333</v>
      </c>
      <c r="W4066" t="s">
        <v>91334</v>
      </c>
      <c r="X4066" t="s">
        <v>91335</v>
      </c>
      <c r="Y4066" t="s">
        <v>91336</v>
      </c>
    </row>
    <row r="4067" spans="1:25" x14ac:dyDescent="0.3">
      <c r="A4067">
        <v>203300</v>
      </c>
      <c r="B4067" t="s">
        <v>91337</v>
      </c>
      <c r="C4067" t="s">
        <v>91338</v>
      </c>
      <c r="D4067" t="s">
        <v>91339</v>
      </c>
      <c r="E4067" t="s">
        <v>91340</v>
      </c>
      <c r="F4067" t="s">
        <v>91341</v>
      </c>
      <c r="G4067" t="s">
        <v>91342</v>
      </c>
      <c r="H4067" t="s">
        <v>91343</v>
      </c>
      <c r="I4067" t="s">
        <v>91344</v>
      </c>
      <c r="J4067" t="s">
        <v>91345</v>
      </c>
      <c r="K4067" t="s">
        <v>91346</v>
      </c>
      <c r="L4067" t="s">
        <v>91347</v>
      </c>
      <c r="M4067" t="s">
        <v>91348</v>
      </c>
      <c r="N4067" t="s">
        <v>91349</v>
      </c>
      <c r="O4067">
        <f>-574.49934851726 -47.7788212777969 -651.307936809541</f>
        <v>-1273.5861066045979</v>
      </c>
      <c r="P4067">
        <f>-538.419004912913 -71.4962537368881 -354.431394609876</f>
        <v>-964.34665325967717</v>
      </c>
      <c r="Q4067" t="s">
        <v>91350</v>
      </c>
      <c r="R4067" t="s">
        <v>91351</v>
      </c>
      <c r="S4067" t="s">
        <v>91352</v>
      </c>
      <c r="T4067" t="s">
        <v>91353</v>
      </c>
      <c r="U4067" t="s">
        <v>91354</v>
      </c>
      <c r="V4067" t="s">
        <v>91355</v>
      </c>
      <c r="W4067" t="s">
        <v>91356</v>
      </c>
      <c r="X4067" t="s">
        <v>91357</v>
      </c>
      <c r="Y4067" t="s">
        <v>91358</v>
      </c>
    </row>
    <row r="4068" spans="1:25" x14ac:dyDescent="0.3">
      <c r="A4068">
        <v>203350</v>
      </c>
      <c r="B4068" t="s">
        <v>91359</v>
      </c>
      <c r="C4068" t="s">
        <v>91360</v>
      </c>
      <c r="D4068" t="s">
        <v>91361</v>
      </c>
      <c r="E4068" t="s">
        <v>91362</v>
      </c>
      <c r="F4068" t="s">
        <v>91363</v>
      </c>
      <c r="G4068" t="s">
        <v>91364</v>
      </c>
      <c r="H4068" t="s">
        <v>91365</v>
      </c>
      <c r="I4068" t="s">
        <v>91366</v>
      </c>
      <c r="J4068" t="s">
        <v>91367</v>
      </c>
      <c r="K4068" t="s">
        <v>91368</v>
      </c>
      <c r="L4068" t="s">
        <v>91369</v>
      </c>
      <c r="M4068" t="s">
        <v>91370</v>
      </c>
      <c r="N4068" t="s">
        <v>91371</v>
      </c>
      <c r="O4068">
        <f>-574.275438359716 -47.7406765852759 -651.253646503527</f>
        <v>-1273.2697614485187</v>
      </c>
      <c r="P4068">
        <f>-538.103144357128 -71.3299100743009 -354.377948746355</f>
        <v>-963.81100317778396</v>
      </c>
      <c r="Q4068" t="s">
        <v>91372</v>
      </c>
      <c r="R4068" t="s">
        <v>91373</v>
      </c>
      <c r="S4068" t="s">
        <v>91374</v>
      </c>
      <c r="T4068" t="s">
        <v>91375</v>
      </c>
      <c r="U4068" t="s">
        <v>91376</v>
      </c>
      <c r="V4068" t="s">
        <v>91377</v>
      </c>
      <c r="W4068" t="s">
        <v>91378</v>
      </c>
      <c r="X4068" t="s">
        <v>91379</v>
      </c>
      <c r="Y4068" t="s">
        <v>91380</v>
      </c>
    </row>
    <row r="4069" spans="1:25" x14ac:dyDescent="0.3">
      <c r="A4069">
        <v>203400</v>
      </c>
      <c r="B4069" t="s">
        <v>91381</v>
      </c>
      <c r="C4069" t="s">
        <v>91382</v>
      </c>
      <c r="D4069" t="s">
        <v>91383</v>
      </c>
      <c r="E4069" t="s">
        <v>91384</v>
      </c>
      <c r="F4069" t="s">
        <v>91385</v>
      </c>
      <c r="G4069" t="s">
        <v>91386</v>
      </c>
      <c r="H4069" t="s">
        <v>91387</v>
      </c>
      <c r="I4069" t="s">
        <v>91388</v>
      </c>
      <c r="J4069" t="s">
        <v>91389</v>
      </c>
      <c r="K4069" t="s">
        <v>91390</v>
      </c>
      <c r="L4069" t="s">
        <v>91391</v>
      </c>
      <c r="M4069" t="s">
        <v>91392</v>
      </c>
      <c r="N4069" t="s">
        <v>91393</v>
      </c>
      <c r="O4069">
        <f>-574.200609875469 -47.6910511582601 -651.253318503036</f>
        <v>-1273.144979536765</v>
      </c>
      <c r="P4069">
        <f>-538.037125724502 -71.1870752325367 -354.369325138018</f>
        <v>-963.59352609505663</v>
      </c>
      <c r="Q4069" t="s">
        <v>91394</v>
      </c>
      <c r="R4069" t="s">
        <v>91395</v>
      </c>
      <c r="S4069" t="s">
        <v>91396</v>
      </c>
      <c r="T4069" t="s">
        <v>91397</v>
      </c>
      <c r="U4069" t="s">
        <v>91398</v>
      </c>
      <c r="V4069" t="s">
        <v>91399</v>
      </c>
      <c r="W4069" t="s">
        <v>91400</v>
      </c>
      <c r="X4069" t="s">
        <v>91401</v>
      </c>
      <c r="Y4069" t="s">
        <v>91402</v>
      </c>
    </row>
    <row r="4070" spans="1:25" x14ac:dyDescent="0.3">
      <c r="A4070">
        <v>203450</v>
      </c>
      <c r="B4070" t="s">
        <v>91403</v>
      </c>
      <c r="C4070" t="s">
        <v>91404</v>
      </c>
      <c r="D4070" t="s">
        <v>91405</v>
      </c>
      <c r="E4070" t="s">
        <v>91406</v>
      </c>
      <c r="F4070" t="s">
        <v>91407</v>
      </c>
      <c r="G4070" t="s">
        <v>91408</v>
      </c>
      <c r="H4070" t="s">
        <v>91409</v>
      </c>
      <c r="I4070" t="s">
        <v>91410</v>
      </c>
      <c r="J4070" t="s">
        <v>91411</v>
      </c>
      <c r="K4070" t="s">
        <v>91412</v>
      </c>
      <c r="L4070" t="s">
        <v>91413</v>
      </c>
      <c r="M4070" t="s">
        <v>91414</v>
      </c>
      <c r="N4070" t="s">
        <v>91415</v>
      </c>
      <c r="O4070">
        <f>-574.081278738629 -47.5936174193671 -651.257667540487</f>
        <v>-1272.9325636984831</v>
      </c>
      <c r="P4070">
        <f>-537.969098730199 -70.9897238207791 -354.359414591127</f>
        <v>-963.31823714210509</v>
      </c>
      <c r="Q4070" t="s">
        <v>91416</v>
      </c>
      <c r="R4070" t="s">
        <v>91417</v>
      </c>
      <c r="S4070" t="s">
        <v>91418</v>
      </c>
      <c r="T4070" t="s">
        <v>91419</v>
      </c>
      <c r="U4070" t="s">
        <v>91420</v>
      </c>
      <c r="V4070" t="s">
        <v>91421</v>
      </c>
      <c r="W4070" t="s">
        <v>91422</v>
      </c>
      <c r="X4070" t="s">
        <v>91423</v>
      </c>
      <c r="Y4070" t="s">
        <v>91424</v>
      </c>
    </row>
    <row r="4071" spans="1:25" x14ac:dyDescent="0.3">
      <c r="A4071">
        <v>203500</v>
      </c>
      <c r="B4071" t="s">
        <v>91425</v>
      </c>
      <c r="C4071" t="s">
        <v>91426</v>
      </c>
      <c r="D4071" t="s">
        <v>91427</v>
      </c>
      <c r="E4071" t="s">
        <v>91428</v>
      </c>
      <c r="F4071" t="s">
        <v>91429</v>
      </c>
      <c r="G4071" t="s">
        <v>91430</v>
      </c>
      <c r="H4071" t="s">
        <v>91431</v>
      </c>
      <c r="I4071" t="s">
        <v>91432</v>
      </c>
      <c r="J4071" t="s">
        <v>91433</v>
      </c>
      <c r="K4071" t="s">
        <v>91434</v>
      </c>
      <c r="L4071" t="s">
        <v>91435</v>
      </c>
      <c r="M4071" t="s">
        <v>91436</v>
      </c>
      <c r="N4071" t="s">
        <v>91437</v>
      </c>
      <c r="O4071">
        <f>-573.948717057827 -47.5986361968303 -651.259000344596</f>
        <v>-1272.8063535992533</v>
      </c>
      <c r="P4071">
        <f>-537.80010978118 -70.9687581718217 -354.363265497271</f>
        <v>-963.1321334502727</v>
      </c>
      <c r="Q4071" t="s">
        <v>91438</v>
      </c>
      <c r="R4071" t="s">
        <v>91439</v>
      </c>
      <c r="S4071" t="s">
        <v>91440</v>
      </c>
      <c r="T4071" t="s">
        <v>91441</v>
      </c>
      <c r="U4071" t="s">
        <v>91442</v>
      </c>
      <c r="V4071" t="s">
        <v>91443</v>
      </c>
      <c r="W4071" t="s">
        <v>91444</v>
      </c>
      <c r="X4071" t="s">
        <v>91445</v>
      </c>
      <c r="Y4071" t="s">
        <v>91446</v>
      </c>
    </row>
    <row r="4072" spans="1:25" x14ac:dyDescent="0.3">
      <c r="A4072">
        <v>203550</v>
      </c>
      <c r="B4072" t="s">
        <v>91447</v>
      </c>
      <c r="C4072" t="s">
        <v>91448</v>
      </c>
      <c r="D4072" t="s">
        <v>91449</v>
      </c>
      <c r="E4072" t="s">
        <v>91450</v>
      </c>
      <c r="F4072" t="s">
        <v>91451</v>
      </c>
      <c r="G4072" t="s">
        <v>91452</v>
      </c>
      <c r="H4072" t="s">
        <v>91453</v>
      </c>
      <c r="I4072" t="s">
        <v>91454</v>
      </c>
      <c r="J4072" t="s">
        <v>91455</v>
      </c>
      <c r="K4072" t="s">
        <v>91456</v>
      </c>
      <c r="L4072" t="s">
        <v>91457</v>
      </c>
      <c r="M4072" t="s">
        <v>91458</v>
      </c>
      <c r="N4072" t="s">
        <v>91459</v>
      </c>
      <c r="O4072">
        <f>-573.600025953058 -47.4376589692577 -651.335105234509</f>
        <v>-1272.3727901568245</v>
      </c>
      <c r="P4072">
        <f>-537.339220168329 -70.8653781143892 -354.457523995423</f>
        <v>-962.66212227814117</v>
      </c>
      <c r="Q4072" t="s">
        <v>91460</v>
      </c>
      <c r="R4072" t="s">
        <v>91461</v>
      </c>
      <c r="S4072" t="s">
        <v>91462</v>
      </c>
      <c r="T4072" t="s">
        <v>91463</v>
      </c>
      <c r="U4072" t="s">
        <v>91464</v>
      </c>
      <c r="V4072" t="s">
        <v>91465</v>
      </c>
      <c r="W4072" t="s">
        <v>91466</v>
      </c>
      <c r="X4072" t="s">
        <v>91467</v>
      </c>
      <c r="Y4072" t="s">
        <v>91468</v>
      </c>
    </row>
    <row r="4073" spans="1:25" x14ac:dyDescent="0.3">
      <c r="A4073">
        <v>203600</v>
      </c>
      <c r="B4073" t="s">
        <v>91469</v>
      </c>
      <c r="C4073" t="s">
        <v>91470</v>
      </c>
      <c r="D4073" t="s">
        <v>91471</v>
      </c>
      <c r="E4073" t="s">
        <v>91472</v>
      </c>
      <c r="F4073" t="s">
        <v>91473</v>
      </c>
      <c r="G4073" t="s">
        <v>91474</v>
      </c>
      <c r="H4073" t="s">
        <v>91475</v>
      </c>
      <c r="I4073" t="s">
        <v>91476</v>
      </c>
      <c r="J4073" t="s">
        <v>91477</v>
      </c>
      <c r="K4073" t="s">
        <v>91478</v>
      </c>
      <c r="L4073" t="s">
        <v>91479</v>
      </c>
      <c r="M4073" t="s">
        <v>91480</v>
      </c>
      <c r="N4073" t="s">
        <v>91481</v>
      </c>
      <c r="O4073">
        <f>-573.479763280234 -47.443333386844 -651.374968064876</f>
        <v>-1272.2980647319541</v>
      </c>
      <c r="P4073">
        <f>-537.239093925364 -70.8074430449435 -354.489805557041</f>
        <v>-962.53634252734855</v>
      </c>
      <c r="Q4073" t="s">
        <v>91482</v>
      </c>
      <c r="R4073" t="s">
        <v>91483</v>
      </c>
      <c r="S4073" t="s">
        <v>91484</v>
      </c>
      <c r="T4073" t="s">
        <v>91485</v>
      </c>
      <c r="U4073" t="s">
        <v>91486</v>
      </c>
      <c r="V4073" t="s">
        <v>91487</v>
      </c>
      <c r="W4073" t="s">
        <v>91488</v>
      </c>
      <c r="X4073" t="s">
        <v>91489</v>
      </c>
      <c r="Y4073" t="s">
        <v>91490</v>
      </c>
    </row>
    <row r="4074" spans="1:25" x14ac:dyDescent="0.3">
      <c r="A4074">
        <v>203650</v>
      </c>
      <c r="B4074" t="s">
        <v>91491</v>
      </c>
      <c r="C4074" t="s">
        <v>91492</v>
      </c>
      <c r="D4074" t="s">
        <v>91493</v>
      </c>
      <c r="E4074" t="s">
        <v>91494</v>
      </c>
      <c r="F4074" t="s">
        <v>91495</v>
      </c>
      <c r="G4074" t="s">
        <v>91496</v>
      </c>
      <c r="H4074" t="s">
        <v>91497</v>
      </c>
      <c r="I4074" t="s">
        <v>91498</v>
      </c>
      <c r="J4074" t="s">
        <v>91499</v>
      </c>
      <c r="K4074" t="s">
        <v>91500</v>
      </c>
      <c r="L4074" t="s">
        <v>91501</v>
      </c>
      <c r="M4074" t="s">
        <v>91502</v>
      </c>
      <c r="N4074" t="s">
        <v>91503</v>
      </c>
      <c r="O4074">
        <f>-573.409072458838 -47.5143428441354 -651.335751440814</f>
        <v>-1272.2591667437873</v>
      </c>
      <c r="P4074">
        <f>-537.06131292946 -70.8588762791987 -354.462261878606</f>
        <v>-962.38245108726471</v>
      </c>
      <c r="Q4074" t="s">
        <v>91504</v>
      </c>
      <c r="R4074" t="s">
        <v>91505</v>
      </c>
      <c r="S4074" t="s">
        <v>91506</v>
      </c>
      <c r="T4074" t="s">
        <v>91507</v>
      </c>
      <c r="U4074" t="s">
        <v>91508</v>
      </c>
      <c r="V4074" t="s">
        <v>91509</v>
      </c>
      <c r="W4074" t="s">
        <v>91510</v>
      </c>
      <c r="X4074" t="s">
        <v>91511</v>
      </c>
      <c r="Y4074" t="s">
        <v>91512</v>
      </c>
    </row>
    <row r="4075" spans="1:25" x14ac:dyDescent="0.3">
      <c r="A4075">
        <v>203700</v>
      </c>
      <c r="B4075" t="s">
        <v>91513</v>
      </c>
      <c r="C4075" t="s">
        <v>91514</v>
      </c>
      <c r="D4075" t="s">
        <v>91515</v>
      </c>
      <c r="E4075" t="s">
        <v>91516</v>
      </c>
      <c r="F4075" t="s">
        <v>91517</v>
      </c>
      <c r="G4075" t="s">
        <v>91518</v>
      </c>
      <c r="H4075" t="s">
        <v>91519</v>
      </c>
      <c r="I4075" t="s">
        <v>91520</v>
      </c>
      <c r="J4075" t="s">
        <v>91521</v>
      </c>
      <c r="K4075" t="s">
        <v>91522</v>
      </c>
      <c r="L4075" t="s">
        <v>91523</v>
      </c>
      <c r="M4075" t="s">
        <v>91524</v>
      </c>
      <c r="N4075" t="s">
        <v>91525</v>
      </c>
      <c r="O4075">
        <f>-573.49290690083 -47.5221223610652 -651.306851917913</f>
        <v>-1272.3218811798083</v>
      </c>
      <c r="P4075">
        <f>-537.037171553119 -70.892338621212 -354.448604258697</f>
        <v>-962.37811443302803</v>
      </c>
      <c r="Q4075" t="s">
        <v>91526</v>
      </c>
      <c r="R4075" t="s">
        <v>91527</v>
      </c>
      <c r="S4075" t="s">
        <v>91528</v>
      </c>
      <c r="T4075" t="s">
        <v>91529</v>
      </c>
      <c r="U4075" t="s">
        <v>91530</v>
      </c>
      <c r="V4075" t="s">
        <v>91531</v>
      </c>
      <c r="W4075" t="s">
        <v>91532</v>
      </c>
      <c r="X4075" t="s">
        <v>91533</v>
      </c>
      <c r="Y4075" t="s">
        <v>91534</v>
      </c>
    </row>
    <row r="4076" spans="1:25" x14ac:dyDescent="0.3">
      <c r="A4076">
        <v>203750</v>
      </c>
      <c r="B4076" t="s">
        <v>91535</v>
      </c>
      <c r="C4076" t="s">
        <v>91536</v>
      </c>
      <c r="D4076" t="s">
        <v>91537</v>
      </c>
      <c r="E4076" t="s">
        <v>91538</v>
      </c>
      <c r="F4076" t="s">
        <v>91539</v>
      </c>
      <c r="G4076" t="s">
        <v>91540</v>
      </c>
      <c r="H4076" t="s">
        <v>91541</v>
      </c>
      <c r="I4076" t="s">
        <v>91542</v>
      </c>
      <c r="J4076" t="s">
        <v>91543</v>
      </c>
      <c r="K4076" t="s">
        <v>91544</v>
      </c>
      <c r="L4076" t="s">
        <v>91545</v>
      </c>
      <c r="M4076" t="s">
        <v>91546</v>
      </c>
      <c r="N4076" t="s">
        <v>91547</v>
      </c>
      <c r="O4076">
        <f>-573.693438203559 -47.4098242522298 -651.322990555442</f>
        <v>-1272.4262530112308</v>
      </c>
      <c r="P4076">
        <f>-537.23857390726 -70.5712253316394 -354.448184033881</f>
        <v>-962.25798327278039</v>
      </c>
      <c r="Q4076" t="s">
        <v>91548</v>
      </c>
      <c r="R4076" t="s">
        <v>91549</v>
      </c>
      <c r="S4076" t="s">
        <v>91550</v>
      </c>
      <c r="T4076" t="s">
        <v>91551</v>
      </c>
      <c r="U4076" t="s">
        <v>91552</v>
      </c>
      <c r="V4076" t="s">
        <v>91553</v>
      </c>
      <c r="W4076" t="s">
        <v>91554</v>
      </c>
      <c r="X4076" t="s">
        <v>91555</v>
      </c>
      <c r="Y4076" t="s">
        <v>91556</v>
      </c>
    </row>
    <row r="4077" spans="1:25" x14ac:dyDescent="0.3">
      <c r="A4077">
        <v>203800</v>
      </c>
      <c r="B4077" t="s">
        <v>91557</v>
      </c>
      <c r="C4077" t="s">
        <v>91558</v>
      </c>
      <c r="D4077" t="s">
        <v>91559</v>
      </c>
      <c r="E4077" t="s">
        <v>91560</v>
      </c>
      <c r="F4077" t="s">
        <v>91561</v>
      </c>
      <c r="G4077" t="s">
        <v>91562</v>
      </c>
      <c r="H4077" t="s">
        <v>91563</v>
      </c>
      <c r="I4077" t="s">
        <v>91564</v>
      </c>
      <c r="J4077" t="s">
        <v>91565</v>
      </c>
      <c r="K4077" t="s">
        <v>91566</v>
      </c>
      <c r="L4077" t="s">
        <v>91567</v>
      </c>
      <c r="M4077" t="s">
        <v>91568</v>
      </c>
      <c r="N4077" t="s">
        <v>91569</v>
      </c>
      <c r="O4077">
        <f>-573.845980865387 -47.3413630526384 -651.306258241757</f>
        <v>-1272.4936021597823</v>
      </c>
      <c r="P4077">
        <f>-537.384312934598 -70.4202205788565 -354.425884932207</f>
        <v>-962.2304184456616</v>
      </c>
      <c r="Q4077" t="s">
        <v>91570</v>
      </c>
      <c r="R4077" t="s">
        <v>91571</v>
      </c>
      <c r="S4077" t="s">
        <v>91572</v>
      </c>
      <c r="T4077" t="s">
        <v>91573</v>
      </c>
      <c r="U4077" t="s">
        <v>91574</v>
      </c>
      <c r="V4077" t="s">
        <v>91575</v>
      </c>
      <c r="W4077" t="s">
        <v>91576</v>
      </c>
      <c r="X4077" t="s">
        <v>91577</v>
      </c>
      <c r="Y4077" t="s">
        <v>91578</v>
      </c>
    </row>
    <row r="4078" spans="1:25" x14ac:dyDescent="0.3">
      <c r="A4078">
        <v>203850</v>
      </c>
      <c r="B4078" t="s">
        <v>91579</v>
      </c>
      <c r="C4078" t="s">
        <v>91580</v>
      </c>
      <c r="D4078" t="s">
        <v>91581</v>
      </c>
      <c r="E4078" t="s">
        <v>91582</v>
      </c>
      <c r="F4078" t="s">
        <v>91583</v>
      </c>
      <c r="G4078" t="s">
        <v>91584</v>
      </c>
      <c r="H4078" t="s">
        <v>91585</v>
      </c>
      <c r="I4078" t="s">
        <v>91586</v>
      </c>
      <c r="J4078" t="s">
        <v>91587</v>
      </c>
      <c r="K4078" t="s">
        <v>91588</v>
      </c>
      <c r="L4078" t="s">
        <v>91589</v>
      </c>
      <c r="M4078" t="s">
        <v>91590</v>
      </c>
      <c r="N4078" t="s">
        <v>91591</v>
      </c>
      <c r="O4078">
        <f>-574.167743516342 -47.1881541746181 -651.273830267722</f>
        <v>-1272.629727958682</v>
      </c>
      <c r="P4078">
        <f>-537.786714181788 -70.2374057557995 -354.381343137195</f>
        <v>-962.40546307478257</v>
      </c>
      <c r="Q4078" t="s">
        <v>91592</v>
      </c>
      <c r="R4078" t="s">
        <v>91593</v>
      </c>
      <c r="S4078" t="s">
        <v>91594</v>
      </c>
      <c r="T4078" t="s">
        <v>91595</v>
      </c>
      <c r="U4078" t="s">
        <v>91596</v>
      </c>
      <c r="V4078" t="s">
        <v>91597</v>
      </c>
      <c r="W4078" t="s">
        <v>91598</v>
      </c>
      <c r="X4078" t="s">
        <v>91599</v>
      </c>
      <c r="Y4078" t="s">
        <v>91600</v>
      </c>
    </row>
    <row r="4079" spans="1:25" x14ac:dyDescent="0.3">
      <c r="A4079">
        <v>203900</v>
      </c>
      <c r="B4079" t="s">
        <v>91601</v>
      </c>
      <c r="C4079" t="s">
        <v>91602</v>
      </c>
      <c r="D4079" t="s">
        <v>91603</v>
      </c>
      <c r="E4079" t="s">
        <v>91604</v>
      </c>
      <c r="F4079" t="s">
        <v>91605</v>
      </c>
      <c r="G4079" t="s">
        <v>91606</v>
      </c>
      <c r="H4079" t="s">
        <v>91607</v>
      </c>
      <c r="I4079" t="s">
        <v>91608</v>
      </c>
      <c r="J4079" t="s">
        <v>91609</v>
      </c>
      <c r="K4079" t="s">
        <v>91610</v>
      </c>
      <c r="L4079" t="s">
        <v>91611</v>
      </c>
      <c r="M4079" t="s">
        <v>91612</v>
      </c>
      <c r="N4079" t="s">
        <v>91613</v>
      </c>
      <c r="O4079">
        <f>-574.283975127461 -47.1095356257229 -651.269733200924</f>
        <v>-1272.6632439541077</v>
      </c>
      <c r="P4079">
        <f>-537.957910507127 -70.0503392473076 -354.362211551623</f>
        <v>-962.37046130605768</v>
      </c>
      <c r="Q4079" t="s">
        <v>91614</v>
      </c>
      <c r="R4079" t="s">
        <v>91615</v>
      </c>
      <c r="S4079" t="s">
        <v>91616</v>
      </c>
      <c r="T4079" t="s">
        <v>91617</v>
      </c>
      <c r="U4079" t="s">
        <v>91618</v>
      </c>
      <c r="V4079" t="s">
        <v>91619</v>
      </c>
      <c r="W4079" t="s">
        <v>91620</v>
      </c>
      <c r="X4079" t="s">
        <v>91621</v>
      </c>
      <c r="Y4079" t="s">
        <v>91622</v>
      </c>
    </row>
    <row r="4080" spans="1:25" x14ac:dyDescent="0.3">
      <c r="A4080">
        <v>203950</v>
      </c>
      <c r="B4080" t="s">
        <v>91623</v>
      </c>
      <c r="C4080" t="s">
        <v>91624</v>
      </c>
      <c r="D4080" t="s">
        <v>91625</v>
      </c>
      <c r="E4080" t="s">
        <v>91626</v>
      </c>
      <c r="F4080" t="s">
        <v>91627</v>
      </c>
      <c r="G4080" t="s">
        <v>91628</v>
      </c>
      <c r="H4080" t="s">
        <v>91629</v>
      </c>
      <c r="I4080" t="s">
        <v>91630</v>
      </c>
      <c r="J4080" t="s">
        <v>91631</v>
      </c>
      <c r="K4080" t="s">
        <v>91632</v>
      </c>
      <c r="L4080" t="s">
        <v>91633</v>
      </c>
      <c r="M4080" t="s">
        <v>91634</v>
      </c>
      <c r="N4080" t="s">
        <v>91635</v>
      </c>
      <c r="O4080">
        <f>-574.315424247967 -47.0092360305105 -651.285133658498</f>
        <v>-1272.6097939369756</v>
      </c>
      <c r="P4080">
        <f>-538.052958052769 -69.8963473023696 -354.365581985905</f>
        <v>-962.31488734104357</v>
      </c>
      <c r="Q4080" t="s">
        <v>91636</v>
      </c>
      <c r="R4080" t="s">
        <v>91637</v>
      </c>
      <c r="S4080" t="s">
        <v>91638</v>
      </c>
      <c r="T4080" t="s">
        <v>91639</v>
      </c>
      <c r="U4080" t="s">
        <v>91640</v>
      </c>
      <c r="V4080" t="s">
        <v>91641</v>
      </c>
      <c r="W4080" t="s">
        <v>91642</v>
      </c>
      <c r="X4080" t="s">
        <v>91643</v>
      </c>
      <c r="Y4080" t="s">
        <v>91644</v>
      </c>
    </row>
    <row r="4081" spans="1:25" x14ac:dyDescent="0.3">
      <c r="A4081">
        <v>204000</v>
      </c>
      <c r="B4081" t="s">
        <v>91645</v>
      </c>
      <c r="C4081" t="s">
        <v>91646</v>
      </c>
      <c r="D4081" t="s">
        <v>91647</v>
      </c>
      <c r="E4081" t="s">
        <v>91648</v>
      </c>
      <c r="F4081" t="s">
        <v>91649</v>
      </c>
      <c r="G4081" t="s">
        <v>91650</v>
      </c>
      <c r="H4081" t="s">
        <v>91651</v>
      </c>
      <c r="I4081" t="s">
        <v>91652</v>
      </c>
      <c r="J4081" t="s">
        <v>91653</v>
      </c>
      <c r="K4081" t="s">
        <v>91654</v>
      </c>
      <c r="L4081" t="s">
        <v>91655</v>
      </c>
      <c r="M4081" t="s">
        <v>91656</v>
      </c>
      <c r="N4081" t="s">
        <v>91657</v>
      </c>
      <c r="O4081">
        <f>-574.285610324549 -46.9149147750306 -651.317679317905</f>
        <v>-1272.5182044174846</v>
      </c>
      <c r="P4081">
        <f>-538.193005926279 -69.7457662349184 -354.37316142578</f>
        <v>-962.31193358697737</v>
      </c>
      <c r="Q4081" t="s">
        <v>91658</v>
      </c>
      <c r="R4081" t="s">
        <v>91659</v>
      </c>
      <c r="S4081" t="s">
        <v>91660</v>
      </c>
      <c r="T4081" t="s">
        <v>91661</v>
      </c>
      <c r="U4081" t="s">
        <v>91662</v>
      </c>
      <c r="V4081" t="s">
        <v>91663</v>
      </c>
      <c r="W4081" t="s">
        <v>91664</v>
      </c>
      <c r="X4081" t="s">
        <v>91665</v>
      </c>
      <c r="Y4081" t="s">
        <v>91666</v>
      </c>
    </row>
    <row r="4082" spans="1:25" x14ac:dyDescent="0.3">
      <c r="A4082">
        <v>204050</v>
      </c>
      <c r="B4082" t="s">
        <v>91667</v>
      </c>
      <c r="C4082" t="s">
        <v>91668</v>
      </c>
      <c r="D4082" t="s">
        <v>91669</v>
      </c>
      <c r="E4082" t="s">
        <v>91670</v>
      </c>
      <c r="F4082" t="s">
        <v>91671</v>
      </c>
      <c r="G4082" t="s">
        <v>91672</v>
      </c>
      <c r="H4082" t="s">
        <v>91673</v>
      </c>
      <c r="I4082" t="s">
        <v>91674</v>
      </c>
      <c r="J4082" t="s">
        <v>91675</v>
      </c>
      <c r="K4082" t="s">
        <v>91676</v>
      </c>
      <c r="L4082" t="s">
        <v>91677</v>
      </c>
      <c r="M4082" t="s">
        <v>91678</v>
      </c>
      <c r="N4082" t="s">
        <v>91679</v>
      </c>
      <c r="O4082">
        <f>-574.241025539749 -46.9834743276217 -651.320984603228</f>
        <v>-1272.5454844705987</v>
      </c>
      <c r="P4082">
        <f>-538.164440076008 -69.859984317817 -354.378091235612</f>
        <v>-962.40251562943695</v>
      </c>
      <c r="Q4082" t="s">
        <v>91680</v>
      </c>
      <c r="R4082" t="s">
        <v>91681</v>
      </c>
      <c r="S4082" t="s">
        <v>91682</v>
      </c>
      <c r="T4082" t="s">
        <v>91683</v>
      </c>
      <c r="U4082" t="s">
        <v>91684</v>
      </c>
      <c r="V4082" t="s">
        <v>91685</v>
      </c>
      <c r="W4082" t="s">
        <v>91686</v>
      </c>
      <c r="X4082" t="s">
        <v>91687</v>
      </c>
      <c r="Y4082" t="s">
        <v>91688</v>
      </c>
    </row>
    <row r="4083" spans="1:25" x14ac:dyDescent="0.3">
      <c r="A4083">
        <v>204100</v>
      </c>
      <c r="B4083" t="s">
        <v>91689</v>
      </c>
      <c r="C4083" t="s">
        <v>91690</v>
      </c>
      <c r="D4083" t="s">
        <v>91691</v>
      </c>
      <c r="E4083" t="s">
        <v>91692</v>
      </c>
      <c r="F4083" t="s">
        <v>91693</v>
      </c>
      <c r="G4083" t="s">
        <v>91694</v>
      </c>
      <c r="H4083" t="s">
        <v>91695</v>
      </c>
      <c r="I4083" t="s">
        <v>91696</v>
      </c>
      <c r="J4083" t="s">
        <v>91697</v>
      </c>
      <c r="K4083" t="s">
        <v>91698</v>
      </c>
      <c r="L4083" t="s">
        <v>91699</v>
      </c>
      <c r="M4083" t="s">
        <v>91700</v>
      </c>
      <c r="N4083" t="s">
        <v>91701</v>
      </c>
      <c r="O4083">
        <f>-574.004760557577 -46.9505601072638 -651.367431230687</f>
        <v>-1272.3227518955277</v>
      </c>
      <c r="P4083">
        <f>-537.938868531459 -69.8569706973235 -354.425389166758</f>
        <v>-962.22122839554049</v>
      </c>
      <c r="Q4083" t="s">
        <v>91702</v>
      </c>
      <c r="R4083" t="s">
        <v>91703</v>
      </c>
      <c r="S4083" t="s">
        <v>91704</v>
      </c>
      <c r="T4083" t="s">
        <v>91705</v>
      </c>
      <c r="U4083" t="s">
        <v>91706</v>
      </c>
      <c r="V4083" t="s">
        <v>91707</v>
      </c>
      <c r="W4083" t="s">
        <v>91708</v>
      </c>
      <c r="X4083" t="s">
        <v>91709</v>
      </c>
      <c r="Y4083" t="s">
        <v>91710</v>
      </c>
    </row>
    <row r="4084" spans="1:25" x14ac:dyDescent="0.3">
      <c r="A4084">
        <v>204150</v>
      </c>
      <c r="B4084" t="s">
        <v>91711</v>
      </c>
      <c r="C4084" t="s">
        <v>91712</v>
      </c>
      <c r="D4084" t="s">
        <v>91713</v>
      </c>
      <c r="E4084" t="s">
        <v>91714</v>
      </c>
      <c r="F4084" t="s">
        <v>91715</v>
      </c>
      <c r="G4084" t="s">
        <v>91716</v>
      </c>
      <c r="H4084" t="s">
        <v>91717</v>
      </c>
      <c r="I4084" t="s">
        <v>91718</v>
      </c>
      <c r="J4084" t="s">
        <v>91719</v>
      </c>
      <c r="K4084" t="s">
        <v>91720</v>
      </c>
      <c r="L4084" t="s">
        <v>91721</v>
      </c>
      <c r="M4084" t="s">
        <v>91722</v>
      </c>
      <c r="N4084" t="s">
        <v>91723</v>
      </c>
      <c r="O4084">
        <f>-573.859869247404 -47.0825706143842 -651.342758112815</f>
        <v>-1272.2851979746033</v>
      </c>
      <c r="P4084">
        <f>-537.772177169314 -69.996737868207 -354.403976424945</f>
        <v>-962.17289146246594</v>
      </c>
      <c r="Q4084" t="s">
        <v>91724</v>
      </c>
      <c r="R4084" t="s">
        <v>91725</v>
      </c>
      <c r="S4084" t="s">
        <v>91726</v>
      </c>
      <c r="T4084" t="s">
        <v>91727</v>
      </c>
      <c r="U4084" t="s">
        <v>91728</v>
      </c>
      <c r="V4084" t="s">
        <v>91729</v>
      </c>
      <c r="W4084" t="s">
        <v>91730</v>
      </c>
      <c r="X4084" t="s">
        <v>91731</v>
      </c>
      <c r="Y4084" t="s">
        <v>91732</v>
      </c>
    </row>
    <row r="4085" spans="1:25" x14ac:dyDescent="0.3">
      <c r="A4085">
        <v>204200</v>
      </c>
      <c r="B4085" t="s">
        <v>91733</v>
      </c>
      <c r="C4085" t="s">
        <v>91734</v>
      </c>
      <c r="D4085" t="s">
        <v>91735</v>
      </c>
      <c r="E4085" t="s">
        <v>91736</v>
      </c>
      <c r="F4085" t="s">
        <v>91737</v>
      </c>
      <c r="G4085" t="s">
        <v>91738</v>
      </c>
      <c r="H4085" t="s">
        <v>91739</v>
      </c>
      <c r="I4085" t="s">
        <v>91740</v>
      </c>
      <c r="J4085" t="s">
        <v>91741</v>
      </c>
      <c r="K4085" t="s">
        <v>91742</v>
      </c>
      <c r="L4085" t="s">
        <v>91743</v>
      </c>
      <c r="M4085" t="s">
        <v>91744</v>
      </c>
      <c r="N4085" t="s">
        <v>91745</v>
      </c>
      <c r="O4085">
        <f>-573.815187876711 -47.1207898818725 -651.333978424729</f>
        <v>-1272.2699561833124</v>
      </c>
      <c r="P4085">
        <f>-537.632272276746 -70.0509524670952 -354.40803027525</f>
        <v>-962.09125501909114</v>
      </c>
      <c r="Q4085" t="s">
        <v>91746</v>
      </c>
      <c r="R4085" t="s">
        <v>91747</v>
      </c>
      <c r="S4085" t="s">
        <v>91748</v>
      </c>
      <c r="T4085" t="s">
        <v>91749</v>
      </c>
      <c r="U4085" t="s">
        <v>91750</v>
      </c>
      <c r="V4085" t="s">
        <v>91751</v>
      </c>
      <c r="W4085" t="s">
        <v>91752</v>
      </c>
      <c r="X4085" t="s">
        <v>91753</v>
      </c>
      <c r="Y4085" t="s">
        <v>91754</v>
      </c>
    </row>
    <row r="4086" spans="1:25" x14ac:dyDescent="0.3">
      <c r="A4086">
        <v>204250</v>
      </c>
      <c r="B4086" t="s">
        <v>91755</v>
      </c>
      <c r="C4086" t="s">
        <v>91756</v>
      </c>
      <c r="D4086" t="s">
        <v>91757</v>
      </c>
      <c r="E4086" t="s">
        <v>91758</v>
      </c>
      <c r="F4086" t="s">
        <v>91759</v>
      </c>
      <c r="G4086" t="s">
        <v>91760</v>
      </c>
      <c r="H4086" t="s">
        <v>91761</v>
      </c>
      <c r="I4086" t="s">
        <v>91762</v>
      </c>
      <c r="J4086" t="s">
        <v>91763</v>
      </c>
      <c r="K4086" t="s">
        <v>91764</v>
      </c>
      <c r="L4086" t="s">
        <v>91765</v>
      </c>
      <c r="M4086" t="s">
        <v>91766</v>
      </c>
      <c r="N4086" t="s">
        <v>91767</v>
      </c>
      <c r="O4086">
        <f>-573.707477832675 -47.0970609903291 -651.357748159515</f>
        <v>-1272.1622869825192</v>
      </c>
      <c r="P4086">
        <f>-537.337386490008 -69.9807237229484 -354.451082768536</f>
        <v>-961.76919298149244</v>
      </c>
      <c r="Q4086" t="s">
        <v>91768</v>
      </c>
      <c r="R4086" t="s">
        <v>91769</v>
      </c>
      <c r="S4086" t="s">
        <v>91770</v>
      </c>
      <c r="T4086" t="s">
        <v>91771</v>
      </c>
      <c r="U4086" t="s">
        <v>91772</v>
      </c>
      <c r="V4086" t="s">
        <v>91773</v>
      </c>
      <c r="W4086" t="s">
        <v>91774</v>
      </c>
      <c r="X4086" t="s">
        <v>91775</v>
      </c>
      <c r="Y4086" t="s">
        <v>91776</v>
      </c>
    </row>
    <row r="4087" spans="1:25" x14ac:dyDescent="0.3">
      <c r="A4087">
        <v>204300</v>
      </c>
      <c r="B4087" t="s">
        <v>91777</v>
      </c>
      <c r="C4087" t="s">
        <v>91778</v>
      </c>
      <c r="D4087" t="s">
        <v>91779</v>
      </c>
      <c r="E4087" t="s">
        <v>91780</v>
      </c>
      <c r="F4087" t="s">
        <v>91781</v>
      </c>
      <c r="G4087" t="s">
        <v>91782</v>
      </c>
      <c r="H4087" t="s">
        <v>91783</v>
      </c>
      <c r="I4087" t="s">
        <v>91784</v>
      </c>
      <c r="J4087" t="s">
        <v>91785</v>
      </c>
      <c r="K4087" t="s">
        <v>91786</v>
      </c>
      <c r="L4087" t="s">
        <v>91787</v>
      </c>
      <c r="M4087" t="s">
        <v>91788</v>
      </c>
      <c r="N4087" t="s">
        <v>91789</v>
      </c>
      <c r="O4087">
        <f>-573.666191893671 -47.0442055804303 -651.389193682125</f>
        <v>-1272.0995911562263</v>
      </c>
      <c r="P4087">
        <f>-537.287074049702 -69.9544258174253 -354.48573862578</f>
        <v>-961.72723849290742</v>
      </c>
      <c r="Q4087" t="s">
        <v>91790</v>
      </c>
      <c r="R4087" t="s">
        <v>91791</v>
      </c>
      <c r="S4087" t="s">
        <v>91792</v>
      </c>
      <c r="T4087" t="s">
        <v>91793</v>
      </c>
      <c r="U4087" t="s">
        <v>91794</v>
      </c>
      <c r="V4087" t="s">
        <v>91795</v>
      </c>
      <c r="W4087" t="s">
        <v>91796</v>
      </c>
      <c r="X4087" t="s">
        <v>91797</v>
      </c>
      <c r="Y4087" t="s">
        <v>91798</v>
      </c>
    </row>
    <row r="4088" spans="1:25" x14ac:dyDescent="0.3">
      <c r="A4088">
        <v>204350</v>
      </c>
      <c r="B4088" t="s">
        <v>91799</v>
      </c>
      <c r="C4088" t="s">
        <v>91800</v>
      </c>
      <c r="D4088" t="s">
        <v>91801</v>
      </c>
      <c r="E4088" t="s">
        <v>91802</v>
      </c>
      <c r="F4088" t="s">
        <v>91803</v>
      </c>
      <c r="G4088" t="s">
        <v>91804</v>
      </c>
      <c r="H4088" t="s">
        <v>91805</v>
      </c>
      <c r="I4088" t="s">
        <v>91806</v>
      </c>
      <c r="J4088" t="s">
        <v>91807</v>
      </c>
      <c r="K4088" t="s">
        <v>91808</v>
      </c>
      <c r="L4088" t="s">
        <v>91809</v>
      </c>
      <c r="M4088" t="s">
        <v>91810</v>
      </c>
      <c r="N4088" t="s">
        <v>91811</v>
      </c>
      <c r="O4088">
        <f>-573.519260276678 -46.9216993466873 -651.482967476981</f>
        <v>-1271.9239271003462</v>
      </c>
      <c r="P4088">
        <f>-537.199286479557 -69.9708885994132 -354.582972465234</f>
        <v>-961.75314754420424</v>
      </c>
      <c r="Q4088" t="s">
        <v>91812</v>
      </c>
      <c r="R4088" t="s">
        <v>91813</v>
      </c>
      <c r="S4088" t="s">
        <v>91814</v>
      </c>
      <c r="T4088" t="s">
        <v>91815</v>
      </c>
      <c r="U4088" t="s">
        <v>91816</v>
      </c>
      <c r="V4088" t="s">
        <v>91817</v>
      </c>
      <c r="W4088" t="s">
        <v>91818</v>
      </c>
      <c r="X4088" t="s">
        <v>91819</v>
      </c>
      <c r="Y4088" t="s">
        <v>91820</v>
      </c>
    </row>
    <row r="4089" spans="1:25" x14ac:dyDescent="0.3">
      <c r="A4089">
        <v>204400</v>
      </c>
      <c r="B4089" t="s">
        <v>91821</v>
      </c>
      <c r="C4089" t="s">
        <v>91822</v>
      </c>
      <c r="D4089" t="s">
        <v>91823</v>
      </c>
      <c r="E4089" t="s">
        <v>91824</v>
      </c>
      <c r="F4089" t="s">
        <v>91825</v>
      </c>
      <c r="G4089" t="s">
        <v>91826</v>
      </c>
      <c r="H4089" t="s">
        <v>91827</v>
      </c>
      <c r="I4089" t="s">
        <v>91828</v>
      </c>
      <c r="J4089" t="s">
        <v>91829</v>
      </c>
      <c r="K4089" t="s">
        <v>91830</v>
      </c>
      <c r="L4089" t="s">
        <v>91831</v>
      </c>
      <c r="M4089" t="s">
        <v>91832</v>
      </c>
      <c r="N4089" t="s">
        <v>91833</v>
      </c>
      <c r="O4089">
        <f>-573.431502218533 -46.8569722075108 -651.519014651227</f>
        <v>-1271.8074890772709</v>
      </c>
      <c r="P4089">
        <f>-537.114362001867 -69.9329374850397 -354.620954950784</f>
        <v>-961.66825443769062</v>
      </c>
      <c r="Q4089" t="s">
        <v>91834</v>
      </c>
      <c r="R4089" t="s">
        <v>91835</v>
      </c>
      <c r="S4089" t="s">
        <v>91836</v>
      </c>
      <c r="T4089" t="s">
        <v>91837</v>
      </c>
      <c r="U4089" t="s">
        <v>91838</v>
      </c>
      <c r="V4089" t="s">
        <v>91839</v>
      </c>
      <c r="W4089" t="s">
        <v>91840</v>
      </c>
      <c r="X4089" t="s">
        <v>91841</v>
      </c>
      <c r="Y4089" t="s">
        <v>91842</v>
      </c>
    </row>
    <row r="4090" spans="1:25" x14ac:dyDescent="0.3">
      <c r="A4090">
        <v>204450</v>
      </c>
      <c r="B4090" t="s">
        <v>91843</v>
      </c>
      <c r="C4090" t="s">
        <v>91844</v>
      </c>
      <c r="D4090" t="s">
        <v>91845</v>
      </c>
      <c r="E4090" t="s">
        <v>91846</v>
      </c>
      <c r="F4090" t="s">
        <v>91847</v>
      </c>
      <c r="G4090" t="s">
        <v>91848</v>
      </c>
      <c r="H4090" t="s">
        <v>91849</v>
      </c>
      <c r="I4090" t="s">
        <v>91850</v>
      </c>
      <c r="J4090" t="s">
        <v>91851</v>
      </c>
      <c r="K4090" t="s">
        <v>91852</v>
      </c>
      <c r="L4090" t="s">
        <v>91853</v>
      </c>
      <c r="M4090" t="s">
        <v>91854</v>
      </c>
      <c r="N4090" t="s">
        <v>91855</v>
      </c>
      <c r="O4090">
        <f>-573.402447337538 -46.748828367618 -651.572642024627</f>
        <v>-1271.7239177297829</v>
      </c>
      <c r="P4090">
        <f>-537.125551178604 -69.8164384987872 -354.668859361747</f>
        <v>-961.6108490391382</v>
      </c>
      <c r="Q4090" t="s">
        <v>91856</v>
      </c>
      <c r="R4090" t="s">
        <v>91857</v>
      </c>
      <c r="S4090" t="s">
        <v>91858</v>
      </c>
      <c r="T4090" t="s">
        <v>91859</v>
      </c>
      <c r="U4090" t="s">
        <v>91860</v>
      </c>
      <c r="V4090" t="s">
        <v>91861</v>
      </c>
      <c r="W4090" t="s">
        <v>91862</v>
      </c>
      <c r="X4090" t="s">
        <v>91863</v>
      </c>
      <c r="Y4090" t="s">
        <v>91864</v>
      </c>
    </row>
    <row r="4091" spans="1:25" x14ac:dyDescent="0.3">
      <c r="A4091">
        <v>204500</v>
      </c>
      <c r="B4091" t="s">
        <v>91865</v>
      </c>
      <c r="C4091" t="s">
        <v>91866</v>
      </c>
      <c r="D4091" t="s">
        <v>91867</v>
      </c>
      <c r="E4091" t="s">
        <v>91868</v>
      </c>
      <c r="F4091" t="s">
        <v>91869</v>
      </c>
      <c r="G4091" t="s">
        <v>91870</v>
      </c>
      <c r="H4091" t="s">
        <v>91871</v>
      </c>
      <c r="I4091" t="s">
        <v>91872</v>
      </c>
      <c r="J4091" t="s">
        <v>91873</v>
      </c>
      <c r="K4091" t="s">
        <v>91874</v>
      </c>
      <c r="L4091" t="s">
        <v>91875</v>
      </c>
      <c r="M4091" t="s">
        <v>91876</v>
      </c>
      <c r="N4091" t="s">
        <v>91877</v>
      </c>
      <c r="O4091">
        <f>-573.166407886293 -46.5253931086227 -651.678346788617</f>
        <v>-1271.3701477835325</v>
      </c>
      <c r="P4091">
        <f>-537.060717660941 -69.6517935677953 -354.758105158652</f>
        <v>-961.47061638738819</v>
      </c>
      <c r="Q4091" t="s">
        <v>91878</v>
      </c>
      <c r="R4091" t="s">
        <v>91879</v>
      </c>
      <c r="S4091" t="s">
        <v>91880</v>
      </c>
      <c r="T4091" t="s">
        <v>91881</v>
      </c>
      <c r="U4091" t="s">
        <v>91882</v>
      </c>
      <c r="V4091" t="s">
        <v>91883</v>
      </c>
      <c r="W4091" t="s">
        <v>91884</v>
      </c>
      <c r="X4091" t="s">
        <v>91885</v>
      </c>
      <c r="Y4091" t="s">
        <v>91886</v>
      </c>
    </row>
    <row r="4092" spans="1:25" x14ac:dyDescent="0.3">
      <c r="A4092">
        <v>204550</v>
      </c>
      <c r="B4092" t="s">
        <v>91887</v>
      </c>
      <c r="C4092" t="s">
        <v>91888</v>
      </c>
      <c r="D4092" t="s">
        <v>91889</v>
      </c>
      <c r="E4092" t="s">
        <v>91890</v>
      </c>
      <c r="F4092" t="s">
        <v>91891</v>
      </c>
      <c r="G4092" t="s">
        <v>91892</v>
      </c>
      <c r="H4092" t="s">
        <v>91893</v>
      </c>
      <c r="I4092" t="s">
        <v>91894</v>
      </c>
      <c r="J4092" t="s">
        <v>91895</v>
      </c>
      <c r="K4092" t="s">
        <v>91896</v>
      </c>
      <c r="L4092" t="s">
        <v>91897</v>
      </c>
      <c r="M4092" t="s">
        <v>91898</v>
      </c>
      <c r="N4092" t="s">
        <v>91899</v>
      </c>
      <c r="O4092">
        <f>-572.976658171951 -46.2615081319095 -651.778778657326</f>
        <v>-1271.0169449611867</v>
      </c>
      <c r="P4092">
        <f>-537.032775974981 -69.5060861158452 -354.848409724514</f>
        <v>-961.38727181534011</v>
      </c>
      <c r="Q4092" t="s">
        <v>91900</v>
      </c>
      <c r="R4092" t="s">
        <v>91901</v>
      </c>
      <c r="S4092" t="s">
        <v>91902</v>
      </c>
      <c r="T4092" t="s">
        <v>91903</v>
      </c>
      <c r="U4092" t="s">
        <v>91904</v>
      </c>
      <c r="V4092" t="s">
        <v>91905</v>
      </c>
      <c r="W4092" t="s">
        <v>91906</v>
      </c>
      <c r="X4092" t="s">
        <v>91907</v>
      </c>
      <c r="Y4092" t="s">
        <v>91908</v>
      </c>
    </row>
    <row r="4093" spans="1:25" x14ac:dyDescent="0.3">
      <c r="A4093">
        <v>204600</v>
      </c>
      <c r="B4093" t="s">
        <v>91909</v>
      </c>
      <c r="C4093" t="s">
        <v>91910</v>
      </c>
      <c r="D4093" t="s">
        <v>91911</v>
      </c>
      <c r="E4093" t="s">
        <v>91912</v>
      </c>
      <c r="F4093" t="s">
        <v>91913</v>
      </c>
      <c r="G4093" t="s">
        <v>91914</v>
      </c>
      <c r="H4093" t="s">
        <v>91915</v>
      </c>
      <c r="I4093" t="s">
        <v>91916</v>
      </c>
      <c r="J4093" t="s">
        <v>91917</v>
      </c>
      <c r="K4093" t="s">
        <v>91918</v>
      </c>
      <c r="L4093" t="s">
        <v>91919</v>
      </c>
      <c r="M4093" t="s">
        <v>91920</v>
      </c>
      <c r="N4093" t="s">
        <v>91921</v>
      </c>
      <c r="O4093">
        <f>-572.771774679334 -46.1911646728386 -651.791564830548</f>
        <v>-1270.7545041827207</v>
      </c>
      <c r="P4093">
        <f>-536.914351824642 -69.4849559644365 -354.854407584222</f>
        <v>-961.25371537330057</v>
      </c>
      <c r="Q4093" t="s">
        <v>91922</v>
      </c>
      <c r="R4093" t="s">
        <v>91923</v>
      </c>
      <c r="S4093" t="s">
        <v>91924</v>
      </c>
      <c r="T4093" t="s">
        <v>91925</v>
      </c>
      <c r="U4093" t="s">
        <v>91926</v>
      </c>
      <c r="V4093" t="s">
        <v>91927</v>
      </c>
      <c r="W4093" t="s">
        <v>91928</v>
      </c>
      <c r="X4093" t="s">
        <v>91929</v>
      </c>
      <c r="Y4093" t="s">
        <v>91930</v>
      </c>
    </row>
    <row r="4094" spans="1:25" x14ac:dyDescent="0.3">
      <c r="A4094">
        <v>204650</v>
      </c>
      <c r="B4094" t="s">
        <v>91909</v>
      </c>
      <c r="C4094" t="s">
        <v>91910</v>
      </c>
      <c r="D4094" t="s">
        <v>91911</v>
      </c>
      <c r="E4094" t="s">
        <v>91912</v>
      </c>
      <c r="F4094" t="s">
        <v>91913</v>
      </c>
      <c r="G4094" t="s">
        <v>91914</v>
      </c>
      <c r="H4094" t="s">
        <v>91915</v>
      </c>
      <c r="I4094" t="s">
        <v>91916</v>
      </c>
      <c r="J4094" t="s">
        <v>91917</v>
      </c>
      <c r="K4094" t="s">
        <v>91918</v>
      </c>
      <c r="L4094" t="s">
        <v>91919</v>
      </c>
      <c r="M4094" t="s">
        <v>91920</v>
      </c>
      <c r="N4094" t="s">
        <v>91921</v>
      </c>
      <c r="O4094">
        <f>-572.771774679334 -46.1911646728386 -651.791564830548</f>
        <v>-1270.7545041827207</v>
      </c>
      <c r="P4094">
        <f>-536.914351824642 -69.4849559644365 -354.854407584222</f>
        <v>-961.25371537330057</v>
      </c>
      <c r="Q4094" t="s">
        <v>91922</v>
      </c>
      <c r="R4094" t="s">
        <v>91923</v>
      </c>
      <c r="S4094" t="s">
        <v>91924</v>
      </c>
      <c r="T4094" t="s">
        <v>91925</v>
      </c>
      <c r="U4094" t="s">
        <v>91926</v>
      </c>
      <c r="V4094" t="s">
        <v>91927</v>
      </c>
      <c r="W4094" t="s">
        <v>91928</v>
      </c>
      <c r="X4094" t="s">
        <v>91929</v>
      </c>
      <c r="Y4094" t="s">
        <v>91930</v>
      </c>
    </row>
    <row r="4095" spans="1:25" x14ac:dyDescent="0.3">
      <c r="A4095">
        <v>204700</v>
      </c>
      <c r="B4095" t="s">
        <v>91909</v>
      </c>
      <c r="C4095" t="s">
        <v>91910</v>
      </c>
      <c r="D4095" t="s">
        <v>91911</v>
      </c>
      <c r="E4095" t="s">
        <v>91912</v>
      </c>
      <c r="F4095" t="s">
        <v>91913</v>
      </c>
      <c r="G4095" t="s">
        <v>91914</v>
      </c>
      <c r="H4095" t="s">
        <v>91915</v>
      </c>
      <c r="I4095" t="s">
        <v>91916</v>
      </c>
      <c r="J4095" t="s">
        <v>91917</v>
      </c>
      <c r="K4095" t="s">
        <v>91918</v>
      </c>
      <c r="L4095" t="s">
        <v>91919</v>
      </c>
      <c r="M4095" t="s">
        <v>91920</v>
      </c>
      <c r="N4095" t="s">
        <v>91921</v>
      </c>
      <c r="O4095">
        <f>-572.771774679334 -46.1911646728386 -651.791564830548</f>
        <v>-1270.7545041827207</v>
      </c>
      <c r="P4095">
        <f>-536.914351824642 -69.4849559644365 -354.854407584222</f>
        <v>-961.25371537330057</v>
      </c>
      <c r="Q4095" t="s">
        <v>91922</v>
      </c>
      <c r="R4095" t="s">
        <v>91923</v>
      </c>
      <c r="S4095" t="s">
        <v>91924</v>
      </c>
      <c r="T4095" t="s">
        <v>91925</v>
      </c>
      <c r="U4095" t="s">
        <v>91926</v>
      </c>
      <c r="V4095" t="s">
        <v>91927</v>
      </c>
      <c r="W4095" t="s">
        <v>91928</v>
      </c>
      <c r="X4095" t="s">
        <v>91929</v>
      </c>
      <c r="Y4095" t="s">
        <v>91930</v>
      </c>
    </row>
    <row r="4096" spans="1:25" x14ac:dyDescent="0.3">
      <c r="A4096">
        <v>204750</v>
      </c>
      <c r="B4096" t="s">
        <v>91931</v>
      </c>
      <c r="C4096" t="s">
        <v>91932</v>
      </c>
      <c r="D4096" t="s">
        <v>91933</v>
      </c>
      <c r="E4096" t="s">
        <v>91934</v>
      </c>
      <c r="F4096" t="s">
        <v>91935</v>
      </c>
      <c r="G4096" t="s">
        <v>91936</v>
      </c>
      <c r="H4096" t="s">
        <v>91937</v>
      </c>
      <c r="I4096" t="s">
        <v>91938</v>
      </c>
      <c r="J4096" t="s">
        <v>91939</v>
      </c>
      <c r="K4096" t="s">
        <v>91940</v>
      </c>
      <c r="L4096" t="s">
        <v>91941</v>
      </c>
      <c r="M4096" t="s">
        <v>91942</v>
      </c>
      <c r="N4096" t="s">
        <v>91943</v>
      </c>
      <c r="O4096">
        <f>-572.599515885029 -46.0322261811759 -651.825655888638</f>
        <v>-1270.4573979548429</v>
      </c>
      <c r="P4096">
        <f>-536.770402892975 -69.3912581489305 -354.890315278357</f>
        <v>-961.0519763202625</v>
      </c>
      <c r="Q4096" t="s">
        <v>91944</v>
      </c>
      <c r="R4096" t="s">
        <v>91945</v>
      </c>
      <c r="S4096" t="s">
        <v>91946</v>
      </c>
      <c r="T4096" t="s">
        <v>91947</v>
      </c>
      <c r="U4096" t="s">
        <v>91948</v>
      </c>
      <c r="V4096" t="s">
        <v>91949</v>
      </c>
      <c r="W4096" t="s">
        <v>91950</v>
      </c>
      <c r="X4096" t="s">
        <v>91951</v>
      </c>
      <c r="Y4096" t="s">
        <v>91952</v>
      </c>
    </row>
    <row r="4097" spans="1:25" x14ac:dyDescent="0.3">
      <c r="A4097">
        <v>204800</v>
      </c>
      <c r="B4097" t="s">
        <v>91931</v>
      </c>
      <c r="C4097" t="s">
        <v>91932</v>
      </c>
      <c r="D4097" t="s">
        <v>91933</v>
      </c>
      <c r="E4097" t="s">
        <v>91934</v>
      </c>
      <c r="F4097" t="s">
        <v>91935</v>
      </c>
      <c r="G4097" t="s">
        <v>91936</v>
      </c>
      <c r="H4097" t="s">
        <v>91937</v>
      </c>
      <c r="I4097" t="s">
        <v>91938</v>
      </c>
      <c r="J4097" t="s">
        <v>91939</v>
      </c>
      <c r="K4097" t="s">
        <v>91940</v>
      </c>
      <c r="L4097" t="s">
        <v>91941</v>
      </c>
      <c r="M4097" t="s">
        <v>91942</v>
      </c>
      <c r="N4097" t="s">
        <v>91943</v>
      </c>
      <c r="O4097">
        <f>-572.599515885029 -46.0322261811759 -651.825655888638</f>
        <v>-1270.4573979548429</v>
      </c>
      <c r="P4097">
        <f>-536.770402892975 -69.3912581489305 -354.890315278357</f>
        <v>-961.0519763202625</v>
      </c>
      <c r="Q4097" t="s">
        <v>91944</v>
      </c>
      <c r="R4097" t="s">
        <v>91945</v>
      </c>
      <c r="S4097" t="s">
        <v>91946</v>
      </c>
      <c r="T4097" t="s">
        <v>91947</v>
      </c>
      <c r="U4097" t="s">
        <v>91948</v>
      </c>
      <c r="V4097" t="s">
        <v>91949</v>
      </c>
      <c r="W4097" t="s">
        <v>91950</v>
      </c>
      <c r="X4097" t="s">
        <v>91951</v>
      </c>
      <c r="Y4097" t="s">
        <v>91952</v>
      </c>
    </row>
    <row r="4098" spans="1:25" x14ac:dyDescent="0.3">
      <c r="A4098">
        <v>204850</v>
      </c>
      <c r="B4098" t="s">
        <v>91931</v>
      </c>
      <c r="C4098" t="s">
        <v>91932</v>
      </c>
      <c r="D4098" t="s">
        <v>91933</v>
      </c>
      <c r="E4098" t="s">
        <v>91934</v>
      </c>
      <c r="F4098" t="s">
        <v>91935</v>
      </c>
      <c r="G4098" t="s">
        <v>91936</v>
      </c>
      <c r="H4098" t="s">
        <v>91937</v>
      </c>
      <c r="I4098" t="s">
        <v>91938</v>
      </c>
      <c r="J4098" t="s">
        <v>91939</v>
      </c>
      <c r="K4098" t="s">
        <v>91940</v>
      </c>
      <c r="L4098" t="s">
        <v>91941</v>
      </c>
      <c r="M4098" t="s">
        <v>91942</v>
      </c>
      <c r="N4098" t="s">
        <v>91943</v>
      </c>
      <c r="O4098">
        <f>-572.599515885029 -46.0322261811759 -651.825655888638</f>
        <v>-1270.4573979548429</v>
      </c>
      <c r="P4098">
        <f>-536.770402892975 -69.3912581489305 -354.890315278357</f>
        <v>-961.0519763202625</v>
      </c>
      <c r="Q4098" t="s">
        <v>91944</v>
      </c>
      <c r="R4098" t="s">
        <v>91945</v>
      </c>
      <c r="S4098" t="s">
        <v>91946</v>
      </c>
      <c r="T4098" t="s">
        <v>91947</v>
      </c>
      <c r="U4098" t="s">
        <v>91948</v>
      </c>
      <c r="V4098" t="s">
        <v>91949</v>
      </c>
      <c r="W4098" t="s">
        <v>91950</v>
      </c>
      <c r="X4098" t="s">
        <v>91951</v>
      </c>
      <c r="Y4098" t="s">
        <v>91952</v>
      </c>
    </row>
    <row r="4099" spans="1:25" x14ac:dyDescent="0.3">
      <c r="A4099">
        <v>204900</v>
      </c>
      <c r="B4099" t="s">
        <v>91953</v>
      </c>
      <c r="C4099" t="s">
        <v>91954</v>
      </c>
      <c r="D4099" t="s">
        <v>91955</v>
      </c>
      <c r="E4099" t="s">
        <v>91956</v>
      </c>
      <c r="F4099" t="s">
        <v>91957</v>
      </c>
      <c r="G4099" t="s">
        <v>91958</v>
      </c>
      <c r="H4099" t="s">
        <v>91959</v>
      </c>
      <c r="I4099" t="s">
        <v>91960</v>
      </c>
      <c r="J4099" t="s">
        <v>91961</v>
      </c>
      <c r="K4099" t="s">
        <v>91962</v>
      </c>
      <c r="L4099" t="s">
        <v>91963</v>
      </c>
      <c r="M4099" t="s">
        <v>91964</v>
      </c>
      <c r="N4099" t="s">
        <v>91965</v>
      </c>
      <c r="O4099">
        <f>-572.288374405461 -47.0187949043457 -651.573579457158</f>
        <v>-1270.8807487669646</v>
      </c>
      <c r="P4099">
        <f>-536.385889745578 -69.9130876598144 -354.610850713074</f>
        <v>-960.90982811846641</v>
      </c>
      <c r="Q4099" t="s">
        <v>91966</v>
      </c>
      <c r="R4099" t="s">
        <v>91967</v>
      </c>
      <c r="S4099" t="s">
        <v>91968</v>
      </c>
      <c r="T4099" t="s">
        <v>91969</v>
      </c>
      <c r="U4099" t="s">
        <v>91970</v>
      </c>
      <c r="V4099" t="s">
        <v>91971</v>
      </c>
      <c r="W4099" t="s">
        <v>91972</v>
      </c>
      <c r="X4099" t="s">
        <v>91973</v>
      </c>
      <c r="Y4099" t="s">
        <v>91974</v>
      </c>
    </row>
    <row r="4100" spans="1:25" x14ac:dyDescent="0.3">
      <c r="A4100">
        <v>204950</v>
      </c>
      <c r="B4100" t="s">
        <v>91975</v>
      </c>
      <c r="C4100" t="s">
        <v>91976</v>
      </c>
      <c r="D4100" t="s">
        <v>91977</v>
      </c>
      <c r="E4100" t="s">
        <v>91978</v>
      </c>
      <c r="F4100" t="s">
        <v>91979</v>
      </c>
      <c r="G4100" t="s">
        <v>91980</v>
      </c>
      <c r="H4100" t="s">
        <v>91981</v>
      </c>
      <c r="I4100" t="s">
        <v>91982</v>
      </c>
      <c r="J4100" t="s">
        <v>91983</v>
      </c>
      <c r="K4100" t="s">
        <v>91984</v>
      </c>
      <c r="L4100" t="s">
        <v>91985</v>
      </c>
      <c r="M4100" t="s">
        <v>91986</v>
      </c>
      <c r="N4100" t="s">
        <v>91987</v>
      </c>
      <c r="O4100">
        <f>-572.460657403732 -47.4648426727549 -651.44646304624</f>
        <v>-1271.3719631227268</v>
      </c>
      <c r="P4100">
        <f>-536.635511862105 -70.3694719084299 -354.475159212074</f>
        <v>-961.48014298260887</v>
      </c>
      <c r="Q4100" t="s">
        <v>91988</v>
      </c>
      <c r="R4100" t="s">
        <v>91989</v>
      </c>
      <c r="S4100" t="s">
        <v>91990</v>
      </c>
      <c r="T4100" t="s">
        <v>91991</v>
      </c>
      <c r="U4100" t="s">
        <v>91992</v>
      </c>
      <c r="V4100" t="s">
        <v>91993</v>
      </c>
      <c r="W4100" t="s">
        <v>91994</v>
      </c>
      <c r="X4100" t="s">
        <v>91995</v>
      </c>
      <c r="Y4100" t="s">
        <v>91996</v>
      </c>
    </row>
    <row r="4101" spans="1:25" x14ac:dyDescent="0.3">
      <c r="A4101">
        <v>205000</v>
      </c>
      <c r="B4101" t="s">
        <v>91997</v>
      </c>
      <c r="C4101" t="s">
        <v>91998</v>
      </c>
      <c r="D4101" t="s">
        <v>91999</v>
      </c>
      <c r="E4101" t="s">
        <v>92000</v>
      </c>
      <c r="F4101" t="s">
        <v>92001</v>
      </c>
      <c r="G4101" t="s">
        <v>92002</v>
      </c>
      <c r="H4101" t="s">
        <v>92003</v>
      </c>
      <c r="I4101" t="s">
        <v>92004</v>
      </c>
      <c r="J4101" t="s">
        <v>92005</v>
      </c>
      <c r="K4101" t="s">
        <v>92006</v>
      </c>
      <c r="L4101" t="s">
        <v>92007</v>
      </c>
      <c r="M4101" t="s">
        <v>92008</v>
      </c>
      <c r="N4101" t="s">
        <v>92009</v>
      </c>
      <c r="O4101">
        <f>-572.625147985738 -47.6581503545947 -651.37783803876</f>
        <v>-1271.6611363790926</v>
      </c>
      <c r="P4101">
        <f>-536.830836450337 -70.5572031167399 -354.402538393049</f>
        <v>-961.7905779601258</v>
      </c>
      <c r="Q4101" t="s">
        <v>92010</v>
      </c>
      <c r="R4101" t="s">
        <v>92011</v>
      </c>
      <c r="S4101" t="s">
        <v>92012</v>
      </c>
      <c r="T4101" t="s">
        <v>92013</v>
      </c>
      <c r="U4101" t="s">
        <v>92014</v>
      </c>
      <c r="V4101" t="s">
        <v>92015</v>
      </c>
      <c r="W4101" t="s">
        <v>92016</v>
      </c>
      <c r="X4101" t="s">
        <v>92017</v>
      </c>
      <c r="Y4101" t="s">
        <v>92018</v>
      </c>
    </row>
    <row r="4102" spans="1:25" x14ac:dyDescent="0.3">
      <c r="A4102">
        <v>205050</v>
      </c>
      <c r="B4102" t="s">
        <v>92019</v>
      </c>
      <c r="C4102" t="s">
        <v>92020</v>
      </c>
      <c r="D4102" t="s">
        <v>92021</v>
      </c>
      <c r="E4102" t="s">
        <v>92022</v>
      </c>
      <c r="F4102" t="s">
        <v>92023</v>
      </c>
      <c r="G4102" t="s">
        <v>92024</v>
      </c>
      <c r="H4102" t="s">
        <v>92025</v>
      </c>
      <c r="I4102" t="s">
        <v>92026</v>
      </c>
      <c r="J4102" t="s">
        <v>92027</v>
      </c>
      <c r="K4102" t="s">
        <v>92028</v>
      </c>
      <c r="L4102" t="s">
        <v>92029</v>
      </c>
      <c r="M4102" t="s">
        <v>92030</v>
      </c>
      <c r="N4102" t="s">
        <v>92031</v>
      </c>
      <c r="O4102">
        <f>-572.86881342199 -48.036116265894 -651.25111118854</f>
        <v>-1272.156040876424</v>
      </c>
      <c r="P4102">
        <f>-537.260158980581 -70.8760913030962 -354.248896014038</f>
        <v>-962.38514629771521</v>
      </c>
      <c r="Q4102" t="s">
        <v>92032</v>
      </c>
      <c r="R4102" t="s">
        <v>92033</v>
      </c>
      <c r="S4102" t="s">
        <v>92034</v>
      </c>
      <c r="T4102" t="s">
        <v>92035</v>
      </c>
      <c r="U4102" t="s">
        <v>92036</v>
      </c>
      <c r="V4102" t="s">
        <v>92037</v>
      </c>
      <c r="W4102" t="s">
        <v>92038</v>
      </c>
      <c r="X4102" t="s">
        <v>92039</v>
      </c>
      <c r="Y4102" t="s">
        <v>92040</v>
      </c>
    </row>
    <row r="4103" spans="1:25" x14ac:dyDescent="0.3">
      <c r="A4103">
        <v>205100</v>
      </c>
      <c r="B4103" t="s">
        <v>92041</v>
      </c>
      <c r="C4103" t="s">
        <v>92042</v>
      </c>
      <c r="D4103" t="s">
        <v>92043</v>
      </c>
      <c r="E4103" t="s">
        <v>92044</v>
      </c>
      <c r="F4103" t="s">
        <v>92045</v>
      </c>
      <c r="G4103" t="s">
        <v>92046</v>
      </c>
      <c r="H4103" t="s">
        <v>92047</v>
      </c>
      <c r="I4103" t="s">
        <v>92048</v>
      </c>
      <c r="J4103" t="s">
        <v>92049</v>
      </c>
      <c r="K4103" t="s">
        <v>92050</v>
      </c>
      <c r="L4103" t="s">
        <v>92051</v>
      </c>
      <c r="M4103" t="s">
        <v>92052</v>
      </c>
      <c r="N4103" t="s">
        <v>92053</v>
      </c>
      <c r="O4103">
        <f>-572.980840313154 -48.1519829056895 -651.231294746869</f>
        <v>-1272.3641179657125</v>
      </c>
      <c r="P4103">
        <f>-537.568492800819 -71.0219719296617 -354.207803124256</f>
        <v>-962.79826785473665</v>
      </c>
      <c r="Q4103" t="s">
        <v>92054</v>
      </c>
      <c r="R4103" t="s">
        <v>92055</v>
      </c>
      <c r="S4103" t="s">
        <v>92056</v>
      </c>
      <c r="T4103" t="s">
        <v>92057</v>
      </c>
      <c r="U4103" t="s">
        <v>92058</v>
      </c>
      <c r="V4103" t="s">
        <v>92059</v>
      </c>
      <c r="W4103" t="s">
        <v>92060</v>
      </c>
      <c r="X4103" t="s">
        <v>92061</v>
      </c>
      <c r="Y4103" t="s">
        <v>92062</v>
      </c>
    </row>
    <row r="4104" spans="1:25" x14ac:dyDescent="0.3">
      <c r="A4104">
        <v>205150</v>
      </c>
      <c r="B4104" t="s">
        <v>92063</v>
      </c>
      <c r="C4104" t="s">
        <v>92064</v>
      </c>
      <c r="D4104" t="s">
        <v>92065</v>
      </c>
      <c r="E4104" t="s">
        <v>92066</v>
      </c>
      <c r="F4104" t="s">
        <v>92067</v>
      </c>
      <c r="G4104" t="s">
        <v>92068</v>
      </c>
      <c r="H4104" t="s">
        <v>92069</v>
      </c>
      <c r="I4104" t="s">
        <v>92070</v>
      </c>
      <c r="J4104" t="s">
        <v>92071</v>
      </c>
      <c r="K4104" t="s">
        <v>92072</v>
      </c>
      <c r="L4104" t="s">
        <v>92073</v>
      </c>
      <c r="M4104" t="s">
        <v>92074</v>
      </c>
      <c r="N4104" t="s">
        <v>92075</v>
      </c>
      <c r="O4104">
        <f>-572.960115754217 -48.3331292500809 -651.229429449594</f>
        <v>-1272.5226744538918</v>
      </c>
      <c r="P4104">
        <f>-537.785722239837 -71.1361461607723 -354.172500387837</f>
        <v>-963.09436878844633</v>
      </c>
      <c r="Q4104" t="s">
        <v>92076</v>
      </c>
      <c r="R4104" t="s">
        <v>92077</v>
      </c>
      <c r="S4104" t="s">
        <v>92078</v>
      </c>
      <c r="T4104" t="s">
        <v>92079</v>
      </c>
      <c r="U4104" t="s">
        <v>92080</v>
      </c>
      <c r="V4104" t="s">
        <v>92081</v>
      </c>
      <c r="W4104" t="s">
        <v>92082</v>
      </c>
      <c r="X4104" t="s">
        <v>92083</v>
      </c>
      <c r="Y4104" t="s">
        <v>92084</v>
      </c>
    </row>
    <row r="4105" spans="1:25" x14ac:dyDescent="0.3">
      <c r="A4105">
        <v>205200</v>
      </c>
      <c r="B4105" t="s">
        <v>92085</v>
      </c>
      <c r="C4105" t="s">
        <v>92086</v>
      </c>
      <c r="D4105" t="s">
        <v>92087</v>
      </c>
      <c r="E4105" t="s">
        <v>92088</v>
      </c>
      <c r="F4105" t="s">
        <v>92089</v>
      </c>
      <c r="G4105" t="s">
        <v>92090</v>
      </c>
      <c r="H4105" t="s">
        <v>92091</v>
      </c>
      <c r="I4105" t="s">
        <v>92092</v>
      </c>
      <c r="J4105" t="s">
        <v>92093</v>
      </c>
      <c r="K4105" t="s">
        <v>92094</v>
      </c>
      <c r="L4105" t="s">
        <v>92095</v>
      </c>
      <c r="M4105" t="s">
        <v>92096</v>
      </c>
      <c r="N4105" t="s">
        <v>92097</v>
      </c>
      <c r="O4105">
        <f>-572.670104657733 -48.4331987780095 -651.304686418922</f>
        <v>-1272.4079898546643</v>
      </c>
      <c r="P4105">
        <f>-537.851940802316 -71.352297541928 -354.214881908823</f>
        <v>-963.41912025306692</v>
      </c>
      <c r="Q4105" t="s">
        <v>92098</v>
      </c>
      <c r="R4105" t="s">
        <v>92099</v>
      </c>
      <c r="S4105" t="s">
        <v>92100</v>
      </c>
      <c r="T4105" t="s">
        <v>92101</v>
      </c>
      <c r="U4105" t="s">
        <v>92102</v>
      </c>
      <c r="V4105" t="s">
        <v>92103</v>
      </c>
      <c r="W4105" t="s">
        <v>92104</v>
      </c>
      <c r="X4105" t="s">
        <v>92105</v>
      </c>
      <c r="Y4105" t="s">
        <v>92106</v>
      </c>
    </row>
    <row r="4106" spans="1:25" x14ac:dyDescent="0.3">
      <c r="A4106">
        <v>205250</v>
      </c>
      <c r="B4106" t="s">
        <v>92107</v>
      </c>
      <c r="C4106" t="s">
        <v>92108</v>
      </c>
      <c r="D4106" t="s">
        <v>92109</v>
      </c>
      <c r="E4106" t="s">
        <v>92110</v>
      </c>
      <c r="F4106" t="s">
        <v>92111</v>
      </c>
      <c r="G4106" t="s">
        <v>92112</v>
      </c>
      <c r="H4106" t="s">
        <v>92113</v>
      </c>
      <c r="I4106" t="s">
        <v>92114</v>
      </c>
      <c r="J4106" t="s">
        <v>92115</v>
      </c>
      <c r="K4106" t="s">
        <v>92116</v>
      </c>
      <c r="L4106" t="s">
        <v>92117</v>
      </c>
      <c r="M4106" t="s">
        <v>92118</v>
      </c>
      <c r="N4106" t="s">
        <v>92119</v>
      </c>
      <c r="O4106">
        <f>-572.394312812787 -48.6987071668993 -651.30698635558</f>
        <v>-1272.4000063352664</v>
      </c>
      <c r="P4106">
        <f>-537.858494819414 -71.7168646797218 -354.191702173396</f>
        <v>-963.76706167253178</v>
      </c>
      <c r="Q4106" t="s">
        <v>92120</v>
      </c>
      <c r="R4106" t="s">
        <v>92121</v>
      </c>
      <c r="S4106" t="s">
        <v>92122</v>
      </c>
      <c r="T4106" t="s">
        <v>92123</v>
      </c>
      <c r="U4106" t="s">
        <v>92124</v>
      </c>
      <c r="V4106" t="s">
        <v>92125</v>
      </c>
      <c r="W4106" t="s">
        <v>92126</v>
      </c>
      <c r="X4106" t="s">
        <v>92127</v>
      </c>
      <c r="Y4106" t="s">
        <v>92128</v>
      </c>
    </row>
    <row r="4107" spans="1:25" x14ac:dyDescent="0.3">
      <c r="A4107">
        <v>205300</v>
      </c>
      <c r="B4107" t="s">
        <v>92129</v>
      </c>
      <c r="C4107" t="s">
        <v>92130</v>
      </c>
      <c r="D4107" t="s">
        <v>92131</v>
      </c>
      <c r="E4107" t="s">
        <v>92132</v>
      </c>
      <c r="F4107" t="s">
        <v>92133</v>
      </c>
      <c r="G4107" t="s">
        <v>92134</v>
      </c>
      <c r="H4107" t="s">
        <v>92135</v>
      </c>
      <c r="I4107" t="s">
        <v>92136</v>
      </c>
      <c r="J4107" t="s">
        <v>92137</v>
      </c>
      <c r="K4107" t="s">
        <v>92138</v>
      </c>
      <c r="L4107" t="s">
        <v>92139</v>
      </c>
      <c r="M4107" t="s">
        <v>92140</v>
      </c>
      <c r="N4107" t="s">
        <v>92141</v>
      </c>
      <c r="O4107">
        <f>-572.174600586756 -48.8659924122269 -651.268182981065</f>
        <v>-1272.3087759800478</v>
      </c>
      <c r="P4107">
        <f>-537.693198940161 -71.995295392114 -354.155248376731</f>
        <v>-963.84374270900594</v>
      </c>
      <c r="Q4107" t="s">
        <v>92142</v>
      </c>
      <c r="R4107" t="s">
        <v>92143</v>
      </c>
      <c r="S4107" t="s">
        <v>92144</v>
      </c>
      <c r="T4107" t="s">
        <v>92145</v>
      </c>
      <c r="U4107" t="s">
        <v>92146</v>
      </c>
      <c r="V4107" t="s">
        <v>92147</v>
      </c>
      <c r="W4107" t="s">
        <v>92148</v>
      </c>
      <c r="X4107" t="s">
        <v>92149</v>
      </c>
      <c r="Y4107" t="s">
        <v>92150</v>
      </c>
    </row>
    <row r="4108" spans="1:25" x14ac:dyDescent="0.3">
      <c r="A4108">
        <v>205350</v>
      </c>
      <c r="B4108" t="s">
        <v>92151</v>
      </c>
      <c r="C4108" t="s">
        <v>92152</v>
      </c>
      <c r="D4108" t="s">
        <v>92153</v>
      </c>
      <c r="E4108" t="s">
        <v>92154</v>
      </c>
      <c r="F4108" t="s">
        <v>92155</v>
      </c>
      <c r="G4108" t="s">
        <v>92156</v>
      </c>
      <c r="H4108" t="s">
        <v>92157</v>
      </c>
      <c r="I4108" t="s">
        <v>92158</v>
      </c>
      <c r="J4108" t="s">
        <v>92159</v>
      </c>
      <c r="K4108" t="s">
        <v>92160</v>
      </c>
      <c r="L4108" t="s">
        <v>92161</v>
      </c>
      <c r="M4108" t="s">
        <v>92162</v>
      </c>
      <c r="N4108" t="s">
        <v>92163</v>
      </c>
      <c r="O4108">
        <f>-571.940226232369 -49.0760477116976 -651.194637101722</f>
        <v>-1272.2109110457886</v>
      </c>
      <c r="P4108">
        <f>-537.600688506012 -72.1171230416096 -354.058372817389</f>
        <v>-963.77618436501064</v>
      </c>
      <c r="Q4108" t="s">
        <v>92164</v>
      </c>
      <c r="R4108" t="s">
        <v>92165</v>
      </c>
      <c r="S4108" t="s">
        <v>92166</v>
      </c>
      <c r="T4108" t="s">
        <v>92167</v>
      </c>
      <c r="U4108" t="s">
        <v>92168</v>
      </c>
      <c r="V4108" t="s">
        <v>92169</v>
      </c>
      <c r="W4108" t="s">
        <v>92170</v>
      </c>
      <c r="X4108" t="s">
        <v>92171</v>
      </c>
      <c r="Y4108" t="s">
        <v>92172</v>
      </c>
    </row>
    <row r="4109" spans="1:25" x14ac:dyDescent="0.3">
      <c r="A4109">
        <v>205400</v>
      </c>
      <c r="B4109" t="s">
        <v>92173</v>
      </c>
      <c r="C4109" t="s">
        <v>92174</v>
      </c>
      <c r="D4109" t="s">
        <v>92175</v>
      </c>
      <c r="E4109" t="s">
        <v>92176</v>
      </c>
      <c r="F4109" t="s">
        <v>92177</v>
      </c>
      <c r="G4109" t="s">
        <v>92178</v>
      </c>
      <c r="H4109" t="s">
        <v>92179</v>
      </c>
      <c r="I4109" t="s">
        <v>92180</v>
      </c>
      <c r="J4109" t="s">
        <v>92181</v>
      </c>
      <c r="K4109" t="s">
        <v>92182</v>
      </c>
      <c r="L4109" t="s">
        <v>92183</v>
      </c>
      <c r="M4109" t="s">
        <v>92184</v>
      </c>
      <c r="N4109" t="s">
        <v>92185</v>
      </c>
      <c r="O4109">
        <f>-571.760456909984 -49.1443328251496 -651.177014726126</f>
        <v>-1272.0818044612597</v>
      </c>
      <c r="P4109">
        <f>-537.449076112262 -72.1153560295236 -354.032190927852</f>
        <v>-963.59662306963764</v>
      </c>
      <c r="Q4109" t="s">
        <v>92186</v>
      </c>
      <c r="R4109" t="s">
        <v>92187</v>
      </c>
      <c r="S4109" t="s">
        <v>92188</v>
      </c>
      <c r="T4109" t="s">
        <v>92189</v>
      </c>
      <c r="U4109" t="s">
        <v>92190</v>
      </c>
      <c r="V4109" t="s">
        <v>92191</v>
      </c>
      <c r="W4109" t="s">
        <v>92192</v>
      </c>
      <c r="X4109" t="s">
        <v>92193</v>
      </c>
      <c r="Y4109" t="s">
        <v>92194</v>
      </c>
    </row>
    <row r="4110" spans="1:25" x14ac:dyDescent="0.3">
      <c r="A4110">
        <v>205450</v>
      </c>
      <c r="B4110" t="s">
        <v>92195</v>
      </c>
      <c r="C4110" t="s">
        <v>92196</v>
      </c>
      <c r="D4110" t="s">
        <v>92197</v>
      </c>
      <c r="E4110" t="s">
        <v>92198</v>
      </c>
      <c r="F4110" t="s">
        <v>92199</v>
      </c>
      <c r="G4110" t="s">
        <v>92200</v>
      </c>
      <c r="H4110" t="s">
        <v>92201</v>
      </c>
      <c r="I4110" t="s">
        <v>92202</v>
      </c>
      <c r="J4110" t="s">
        <v>92203</v>
      </c>
      <c r="K4110" t="s">
        <v>92204</v>
      </c>
      <c r="L4110" t="s">
        <v>92205</v>
      </c>
      <c r="M4110" t="s">
        <v>92206</v>
      </c>
      <c r="N4110" t="s">
        <v>92207</v>
      </c>
      <c r="O4110">
        <f>-571.295900295827 -49.2852725679352 -651.13018242983</f>
        <v>-1271.7113552935921</v>
      </c>
      <c r="P4110">
        <f>-537.116514673217 -72.1899101278411 -353.965017288537</f>
        <v>-963.27144208959521</v>
      </c>
      <c r="Q4110" t="s">
        <v>92208</v>
      </c>
      <c r="R4110" t="s">
        <v>92209</v>
      </c>
      <c r="S4110" t="s">
        <v>92210</v>
      </c>
      <c r="T4110" t="s">
        <v>92211</v>
      </c>
      <c r="U4110" t="s">
        <v>92212</v>
      </c>
      <c r="V4110" t="s">
        <v>92213</v>
      </c>
      <c r="W4110" t="s">
        <v>92214</v>
      </c>
      <c r="X4110" t="s">
        <v>92215</v>
      </c>
      <c r="Y4110" t="s">
        <v>92216</v>
      </c>
    </row>
    <row r="4111" spans="1:25" x14ac:dyDescent="0.3">
      <c r="A4111">
        <v>205500</v>
      </c>
      <c r="B4111" t="s">
        <v>92217</v>
      </c>
      <c r="C4111" t="s">
        <v>92218</v>
      </c>
      <c r="D4111" t="s">
        <v>92219</v>
      </c>
      <c r="E4111" t="s">
        <v>92220</v>
      </c>
      <c r="F4111" t="s">
        <v>92221</v>
      </c>
      <c r="G4111" t="s">
        <v>92222</v>
      </c>
      <c r="H4111" t="s">
        <v>92223</v>
      </c>
      <c r="I4111" t="s">
        <v>92224</v>
      </c>
      <c r="J4111" t="s">
        <v>92225</v>
      </c>
      <c r="K4111" t="s">
        <v>92226</v>
      </c>
      <c r="L4111" t="s">
        <v>92227</v>
      </c>
      <c r="M4111" t="s">
        <v>92228</v>
      </c>
      <c r="N4111" t="s">
        <v>92229</v>
      </c>
      <c r="O4111">
        <f>-571.013272643029 -49.2367948874978 -651.12706857325</f>
        <v>-1271.3771361037768</v>
      </c>
      <c r="P4111">
        <f>-536.948264925047 -72.1122772453309 -353.946400411431</f>
        <v>-963.00694258180897</v>
      </c>
      <c r="Q4111" t="s">
        <v>92230</v>
      </c>
      <c r="R4111" t="s">
        <v>92231</v>
      </c>
      <c r="S4111" t="s">
        <v>92232</v>
      </c>
      <c r="T4111" t="s">
        <v>92233</v>
      </c>
      <c r="U4111" t="s">
        <v>92234</v>
      </c>
      <c r="V4111" t="s">
        <v>92235</v>
      </c>
      <c r="W4111" t="s">
        <v>92236</v>
      </c>
      <c r="X4111" t="s">
        <v>92237</v>
      </c>
      <c r="Y4111" t="s">
        <v>92238</v>
      </c>
    </row>
    <row r="4112" spans="1:25" x14ac:dyDescent="0.3">
      <c r="A4112">
        <v>205550</v>
      </c>
      <c r="B4112" t="s">
        <v>92239</v>
      </c>
      <c r="C4112" t="s">
        <v>92240</v>
      </c>
      <c r="D4112" t="s">
        <v>92241</v>
      </c>
      <c r="E4112" t="s">
        <v>92242</v>
      </c>
      <c r="F4112" t="s">
        <v>92243</v>
      </c>
      <c r="G4112" t="s">
        <v>92244</v>
      </c>
      <c r="H4112" t="s">
        <v>92245</v>
      </c>
      <c r="I4112" t="s">
        <v>92246</v>
      </c>
      <c r="J4112" t="s">
        <v>92247</v>
      </c>
      <c r="K4112" t="s">
        <v>92248</v>
      </c>
      <c r="L4112" t="s">
        <v>92249</v>
      </c>
      <c r="M4112" t="s">
        <v>92250</v>
      </c>
      <c r="N4112" t="s">
        <v>92251</v>
      </c>
      <c r="O4112">
        <f>-570.131916556456 -49.037556813114 -651.2186881513</f>
        <v>-1270.3881615208697</v>
      </c>
      <c r="P4112">
        <f>-536.343743817929 -71.8074256094558 -353.998424761051</f>
        <v>-962.14959418843569</v>
      </c>
      <c r="Q4112" t="s">
        <v>92252</v>
      </c>
      <c r="R4112" t="s">
        <v>92253</v>
      </c>
      <c r="S4112" t="s">
        <v>92254</v>
      </c>
      <c r="T4112" t="s">
        <v>92255</v>
      </c>
      <c r="U4112" t="s">
        <v>92256</v>
      </c>
      <c r="V4112" t="s">
        <v>92257</v>
      </c>
      <c r="W4112" t="s">
        <v>92258</v>
      </c>
      <c r="X4112" t="s">
        <v>92259</v>
      </c>
      <c r="Y4112" t="s">
        <v>92260</v>
      </c>
    </row>
    <row r="4113" spans="1:25" x14ac:dyDescent="0.3">
      <c r="A4113">
        <v>205600</v>
      </c>
      <c r="B4113" t="s">
        <v>92261</v>
      </c>
      <c r="C4113" t="s">
        <v>92262</v>
      </c>
      <c r="D4113" t="s">
        <v>92263</v>
      </c>
      <c r="E4113" t="s">
        <v>92264</v>
      </c>
      <c r="F4113" t="s">
        <v>92265</v>
      </c>
      <c r="G4113" t="s">
        <v>92266</v>
      </c>
      <c r="H4113" t="s">
        <v>92267</v>
      </c>
      <c r="I4113" t="s">
        <v>92268</v>
      </c>
      <c r="J4113" t="s">
        <v>92269</v>
      </c>
      <c r="K4113" t="s">
        <v>92270</v>
      </c>
      <c r="L4113" t="s">
        <v>92271</v>
      </c>
      <c r="M4113" t="s">
        <v>92272</v>
      </c>
      <c r="N4113" t="s">
        <v>92273</v>
      </c>
      <c r="O4113">
        <f>-569.607072066265 -48.9335610992764 -651.27341046455</f>
        <v>-1269.8140436300914</v>
      </c>
      <c r="P4113">
        <f>-535.97327932865 -71.7489610139382 -354.03906590749</f>
        <v>-961.76130625007829</v>
      </c>
      <c r="Q4113" t="s">
        <v>92274</v>
      </c>
      <c r="R4113" t="s">
        <v>92275</v>
      </c>
      <c r="S4113" t="s">
        <v>92276</v>
      </c>
      <c r="T4113" t="s">
        <v>92277</v>
      </c>
      <c r="U4113" t="s">
        <v>92278</v>
      </c>
      <c r="V4113" t="s">
        <v>92279</v>
      </c>
      <c r="W4113" t="s">
        <v>92280</v>
      </c>
      <c r="X4113" t="s">
        <v>92281</v>
      </c>
      <c r="Y4113" t="s">
        <v>92282</v>
      </c>
    </row>
    <row r="4114" spans="1:25" x14ac:dyDescent="0.3">
      <c r="A4114">
        <v>205650</v>
      </c>
      <c r="B4114" t="s">
        <v>92283</v>
      </c>
      <c r="C4114" t="s">
        <v>92284</v>
      </c>
      <c r="D4114" t="s">
        <v>92285</v>
      </c>
      <c r="E4114" t="s">
        <v>92286</v>
      </c>
      <c r="F4114" t="s">
        <v>92287</v>
      </c>
      <c r="G4114" t="s">
        <v>92288</v>
      </c>
      <c r="H4114" t="s">
        <v>92289</v>
      </c>
      <c r="I4114" t="s">
        <v>92290</v>
      </c>
      <c r="J4114" t="s">
        <v>92291</v>
      </c>
      <c r="K4114" t="s">
        <v>92292</v>
      </c>
      <c r="L4114" t="s">
        <v>92293</v>
      </c>
      <c r="M4114" t="s">
        <v>92294</v>
      </c>
      <c r="N4114" t="s">
        <v>92295</v>
      </c>
      <c r="O4114">
        <f>-568.558982016389 -48.7842320802743 -651.413622967535</f>
        <v>-1268.7568370641984</v>
      </c>
      <c r="P4114">
        <f>-535.288575583358 -71.7059443413932 -354.14663574874</f>
        <v>-961.1411556734912</v>
      </c>
      <c r="Q4114" t="s">
        <v>92296</v>
      </c>
      <c r="R4114" t="s">
        <v>92297</v>
      </c>
      <c r="S4114" t="s">
        <v>92298</v>
      </c>
      <c r="T4114" t="s">
        <v>92299</v>
      </c>
      <c r="U4114" t="s">
        <v>92300</v>
      </c>
      <c r="V4114" t="s">
        <v>92301</v>
      </c>
      <c r="W4114" t="s">
        <v>92302</v>
      </c>
      <c r="X4114" t="s">
        <v>92303</v>
      </c>
      <c r="Y4114" t="s">
        <v>92304</v>
      </c>
    </row>
    <row r="4115" spans="1:25" x14ac:dyDescent="0.3">
      <c r="A4115">
        <v>205700</v>
      </c>
      <c r="B4115" t="s">
        <v>92305</v>
      </c>
      <c r="C4115" t="s">
        <v>92306</v>
      </c>
      <c r="D4115" t="s">
        <v>92307</v>
      </c>
      <c r="E4115" t="s">
        <v>92308</v>
      </c>
      <c r="F4115" t="s">
        <v>92309</v>
      </c>
      <c r="G4115" t="s">
        <v>92310</v>
      </c>
      <c r="H4115" t="s">
        <v>92311</v>
      </c>
      <c r="I4115" t="s">
        <v>92312</v>
      </c>
      <c r="J4115" t="s">
        <v>92313</v>
      </c>
      <c r="K4115" t="s">
        <v>92314</v>
      </c>
      <c r="L4115" t="s">
        <v>92315</v>
      </c>
      <c r="M4115" t="s">
        <v>92316</v>
      </c>
      <c r="N4115" t="s">
        <v>92317</v>
      </c>
      <c r="O4115">
        <f>-567.915271727947 -48.6937407528408 -651.48951879907</f>
        <v>-1268.0985312798578</v>
      </c>
      <c r="P4115">
        <f>-534.808279175742 -71.670660010393 -354.208509443561</f>
        <v>-960.68744862969606</v>
      </c>
      <c r="Q4115" t="s">
        <v>92318</v>
      </c>
      <c r="R4115" t="s">
        <v>92319</v>
      </c>
      <c r="S4115" t="s">
        <v>92320</v>
      </c>
      <c r="T4115" t="s">
        <v>92321</v>
      </c>
      <c r="U4115" t="s">
        <v>92322</v>
      </c>
      <c r="V4115" t="s">
        <v>92323</v>
      </c>
      <c r="W4115" t="s">
        <v>92324</v>
      </c>
      <c r="X4115" t="s">
        <v>92325</v>
      </c>
      <c r="Y4115" t="s">
        <v>92326</v>
      </c>
    </row>
    <row r="4116" spans="1:25" x14ac:dyDescent="0.3">
      <c r="A4116">
        <v>205750</v>
      </c>
      <c r="B4116" t="s">
        <v>92327</v>
      </c>
      <c r="C4116" t="s">
        <v>92328</v>
      </c>
      <c r="D4116" t="s">
        <v>92329</v>
      </c>
      <c r="E4116" t="s">
        <v>92330</v>
      </c>
      <c r="F4116" t="s">
        <v>92331</v>
      </c>
      <c r="G4116" t="s">
        <v>92332</v>
      </c>
      <c r="H4116" t="s">
        <v>92333</v>
      </c>
      <c r="I4116" t="s">
        <v>92334</v>
      </c>
      <c r="J4116" t="s">
        <v>92335</v>
      </c>
      <c r="K4116" t="s">
        <v>92336</v>
      </c>
      <c r="L4116" t="s">
        <v>92337</v>
      </c>
      <c r="M4116" t="s">
        <v>92338</v>
      </c>
      <c r="N4116" t="s">
        <v>92339</v>
      </c>
      <c r="O4116">
        <f>-566.706639761671 -48.4018171165833 -651.723249264699</f>
        <v>-1266.8317061429534</v>
      </c>
      <c r="P4116">
        <f>-534.017662418901 -71.4085903838111 -354.398436409428</f>
        <v>-959.82468921214002</v>
      </c>
      <c r="Q4116" t="s">
        <v>92340</v>
      </c>
      <c r="R4116" t="s">
        <v>92341</v>
      </c>
      <c r="S4116" t="s">
        <v>92342</v>
      </c>
      <c r="T4116" t="s">
        <v>92343</v>
      </c>
      <c r="U4116" t="s">
        <v>92344</v>
      </c>
      <c r="V4116" t="s">
        <v>92345</v>
      </c>
      <c r="W4116" t="s">
        <v>92346</v>
      </c>
      <c r="X4116" t="s">
        <v>92347</v>
      </c>
      <c r="Y4116" t="s">
        <v>92348</v>
      </c>
    </row>
    <row r="4117" spans="1:25" x14ac:dyDescent="0.3">
      <c r="A4117">
        <v>205800</v>
      </c>
      <c r="B4117" t="s">
        <v>92349</v>
      </c>
      <c r="C4117" t="s">
        <v>92350</v>
      </c>
      <c r="D4117" t="s">
        <v>92351</v>
      </c>
      <c r="E4117" t="s">
        <v>92352</v>
      </c>
      <c r="F4117" t="s">
        <v>92353</v>
      </c>
      <c r="G4117" t="s">
        <v>92354</v>
      </c>
      <c r="H4117" t="s">
        <v>92355</v>
      </c>
      <c r="I4117" t="s">
        <v>92356</v>
      </c>
      <c r="J4117" t="s">
        <v>92357</v>
      </c>
      <c r="K4117" t="s">
        <v>92358</v>
      </c>
      <c r="L4117" t="s">
        <v>92359</v>
      </c>
      <c r="M4117" t="s">
        <v>92360</v>
      </c>
      <c r="N4117" t="s">
        <v>92361</v>
      </c>
      <c r="O4117">
        <f>-566.241060124452 -48.3073453446643 -651.788619419504</f>
        <v>-1266.3370248886204</v>
      </c>
      <c r="P4117">
        <f>-533.565422025099 -71.3867717119599 -354.467798074572</f>
        <v>-959.41999181163089</v>
      </c>
      <c r="Q4117" t="s">
        <v>92362</v>
      </c>
      <c r="R4117" t="s">
        <v>92363</v>
      </c>
      <c r="S4117" t="s">
        <v>92364</v>
      </c>
      <c r="T4117" t="s">
        <v>92365</v>
      </c>
      <c r="U4117" t="s">
        <v>92366</v>
      </c>
      <c r="V4117" t="s">
        <v>92367</v>
      </c>
      <c r="W4117" t="s">
        <v>92368</v>
      </c>
      <c r="X4117" t="s">
        <v>92369</v>
      </c>
      <c r="Y4117" t="s">
        <v>92370</v>
      </c>
    </row>
    <row r="4118" spans="1:25" x14ac:dyDescent="0.3">
      <c r="A4118">
        <v>205850</v>
      </c>
      <c r="B4118" t="s">
        <v>92371</v>
      </c>
      <c r="C4118" t="s">
        <v>92372</v>
      </c>
      <c r="D4118" t="s">
        <v>92373</v>
      </c>
      <c r="E4118" t="s">
        <v>92374</v>
      </c>
      <c r="F4118" t="s">
        <v>92375</v>
      </c>
      <c r="G4118" t="s">
        <v>92376</v>
      </c>
      <c r="H4118" t="s">
        <v>92377</v>
      </c>
      <c r="I4118" t="s">
        <v>92378</v>
      </c>
      <c r="J4118" t="s">
        <v>92379</v>
      </c>
      <c r="K4118" t="s">
        <v>92380</v>
      </c>
      <c r="L4118" t="s">
        <v>92381</v>
      </c>
      <c r="M4118" t="s">
        <v>92382</v>
      </c>
      <c r="N4118" t="s">
        <v>92383</v>
      </c>
      <c r="O4118">
        <f>-565.214954060604 -48.1182456245281 -651.879917812237</f>
        <v>-1265.213117497369</v>
      </c>
      <c r="P4118">
        <f>-532.613168873977 -71.2004709243217 -354.551193745537</f>
        <v>-958.36483354383563</v>
      </c>
      <c r="Q4118" t="s">
        <v>92384</v>
      </c>
      <c r="R4118" t="s">
        <v>92385</v>
      </c>
      <c r="S4118" t="s">
        <v>92386</v>
      </c>
      <c r="T4118" t="s">
        <v>92387</v>
      </c>
      <c r="U4118" t="s">
        <v>92388</v>
      </c>
      <c r="V4118" t="s">
        <v>92389</v>
      </c>
      <c r="W4118" t="s">
        <v>92390</v>
      </c>
      <c r="X4118" t="s">
        <v>92391</v>
      </c>
      <c r="Y4118" t="s">
        <v>92392</v>
      </c>
    </row>
    <row r="4119" spans="1:25" x14ac:dyDescent="0.3">
      <c r="A4119">
        <v>205900</v>
      </c>
      <c r="B4119" t="s">
        <v>92393</v>
      </c>
      <c r="C4119" t="s">
        <v>92394</v>
      </c>
      <c r="D4119" t="s">
        <v>92395</v>
      </c>
      <c r="E4119" t="s">
        <v>92396</v>
      </c>
      <c r="F4119" t="s">
        <v>92397</v>
      </c>
      <c r="G4119" t="s">
        <v>92398</v>
      </c>
      <c r="H4119" t="s">
        <v>92399</v>
      </c>
      <c r="I4119" t="s">
        <v>92400</v>
      </c>
      <c r="J4119" t="s">
        <v>92401</v>
      </c>
      <c r="K4119" t="s">
        <v>92402</v>
      </c>
      <c r="L4119" t="s">
        <v>92403</v>
      </c>
      <c r="M4119" t="s">
        <v>92404</v>
      </c>
      <c r="N4119" t="s">
        <v>92405</v>
      </c>
      <c r="O4119">
        <f>-564.783387282846 -47.9666892456676 -651.958077694062</f>
        <v>-1264.7081542225756</v>
      </c>
      <c r="P4119">
        <f>-532.25692607988 -70.9956009475404 -354.617026818986</f>
        <v>-957.86955384640646</v>
      </c>
      <c r="Q4119" t="s">
        <v>92406</v>
      </c>
      <c r="R4119" t="s">
        <v>92407</v>
      </c>
      <c r="S4119" t="s">
        <v>92408</v>
      </c>
      <c r="T4119" t="s">
        <v>92409</v>
      </c>
      <c r="U4119" t="s">
        <v>92410</v>
      </c>
      <c r="V4119" t="s">
        <v>92411</v>
      </c>
      <c r="W4119" t="s">
        <v>92412</v>
      </c>
      <c r="X4119" t="s">
        <v>92413</v>
      </c>
      <c r="Y4119" t="s">
        <v>92414</v>
      </c>
    </row>
    <row r="4120" spans="1:25" x14ac:dyDescent="0.3">
      <c r="A4120">
        <v>205950</v>
      </c>
      <c r="B4120" t="s">
        <v>92415</v>
      </c>
      <c r="C4120" t="s">
        <v>92416</v>
      </c>
      <c r="D4120" t="s">
        <v>92417</v>
      </c>
      <c r="E4120" t="s">
        <v>92418</v>
      </c>
      <c r="F4120" t="s">
        <v>92419</v>
      </c>
      <c r="G4120" t="s">
        <v>92420</v>
      </c>
      <c r="H4120" t="s">
        <v>92421</v>
      </c>
      <c r="I4120" t="s">
        <v>92422</v>
      </c>
      <c r="J4120" t="s">
        <v>92423</v>
      </c>
      <c r="K4120" t="s">
        <v>92424</v>
      </c>
      <c r="L4120" t="s">
        <v>92425</v>
      </c>
      <c r="M4120" t="s">
        <v>92426</v>
      </c>
      <c r="N4120" t="s">
        <v>92427</v>
      </c>
      <c r="O4120">
        <f>-563.962696685332 -47.6491683399629 -652.126950420064</f>
        <v>-1263.7388154453588</v>
      </c>
      <c r="P4120">
        <f>-531.537507846208 -70.7710035571713 -354.782047268018</f>
        <v>-957.09055867139728</v>
      </c>
      <c r="Q4120" t="s">
        <v>92428</v>
      </c>
      <c r="R4120" t="s">
        <v>92429</v>
      </c>
      <c r="S4120" t="s">
        <v>92430</v>
      </c>
      <c r="T4120" t="s">
        <v>92431</v>
      </c>
      <c r="U4120" t="s">
        <v>92432</v>
      </c>
      <c r="V4120" t="s">
        <v>92433</v>
      </c>
      <c r="W4120" t="s">
        <v>92434</v>
      </c>
      <c r="X4120" t="s">
        <v>92435</v>
      </c>
      <c r="Y4120" t="s">
        <v>92436</v>
      </c>
    </row>
    <row r="4121" spans="1:25" x14ac:dyDescent="0.3">
      <c r="A4121">
        <v>206000</v>
      </c>
      <c r="B4121" t="s">
        <v>92437</v>
      </c>
      <c r="C4121" t="s">
        <v>92438</v>
      </c>
      <c r="D4121" t="s">
        <v>92439</v>
      </c>
      <c r="E4121" t="s">
        <v>92440</v>
      </c>
      <c r="F4121" t="s">
        <v>92441</v>
      </c>
      <c r="G4121" t="s">
        <v>92442</v>
      </c>
      <c r="H4121" t="s">
        <v>92443</v>
      </c>
      <c r="I4121" t="s">
        <v>92444</v>
      </c>
      <c r="J4121" t="s">
        <v>92445</v>
      </c>
      <c r="K4121" t="s">
        <v>92446</v>
      </c>
      <c r="L4121" t="s">
        <v>92447</v>
      </c>
      <c r="M4121" t="s">
        <v>92448</v>
      </c>
      <c r="N4121" t="s">
        <v>92449</v>
      </c>
      <c r="O4121">
        <f>-563.568032702131 -47.5205096477125 -652.167218401825</f>
        <v>-1263.2557607516685</v>
      </c>
      <c r="P4121">
        <f>-531.180446136693 -70.5870804751155 -354.813797777755</f>
        <v>-956.58132438956352</v>
      </c>
      <c r="Q4121" t="s">
        <v>92450</v>
      </c>
      <c r="R4121" t="s">
        <v>92451</v>
      </c>
      <c r="S4121" t="s">
        <v>92452</v>
      </c>
      <c r="T4121" t="s">
        <v>92453</v>
      </c>
      <c r="U4121" t="s">
        <v>92454</v>
      </c>
      <c r="V4121" t="s">
        <v>92455</v>
      </c>
      <c r="W4121" t="s">
        <v>92456</v>
      </c>
      <c r="X4121" t="s">
        <v>92457</v>
      </c>
      <c r="Y4121" t="s">
        <v>92458</v>
      </c>
    </row>
    <row r="4122" spans="1:25" x14ac:dyDescent="0.3">
      <c r="A4122">
        <v>206050</v>
      </c>
      <c r="B4122" t="s">
        <v>92459</v>
      </c>
      <c r="C4122" t="s">
        <v>92460</v>
      </c>
      <c r="D4122" t="s">
        <v>92461</v>
      </c>
      <c r="E4122" t="s">
        <v>92462</v>
      </c>
      <c r="F4122" t="s">
        <v>92463</v>
      </c>
      <c r="G4122" t="s">
        <v>92464</v>
      </c>
      <c r="H4122" t="s">
        <v>92465</v>
      </c>
      <c r="I4122" t="s">
        <v>92466</v>
      </c>
      <c r="J4122" t="s">
        <v>92467</v>
      </c>
      <c r="K4122" t="s">
        <v>92468</v>
      </c>
      <c r="L4122" t="s">
        <v>92469</v>
      </c>
      <c r="M4122" t="s">
        <v>92470</v>
      </c>
      <c r="N4122" t="s">
        <v>92471</v>
      </c>
      <c r="O4122">
        <f>-562.866858113103 -47.3380921638761 -652.190552059926</f>
        <v>-1262.3955023369051</v>
      </c>
      <c r="P4122">
        <f>-530.512599286656 -70.1589630432184 -354.81459638052</f>
        <v>-955.48615871039442</v>
      </c>
      <c r="Q4122" t="s">
        <v>92472</v>
      </c>
      <c r="R4122" t="s">
        <v>92473</v>
      </c>
      <c r="S4122" t="s">
        <v>92474</v>
      </c>
      <c r="T4122" t="s">
        <v>92475</v>
      </c>
      <c r="U4122" t="s">
        <v>92476</v>
      </c>
      <c r="V4122" t="s">
        <v>92477</v>
      </c>
      <c r="W4122" t="s">
        <v>92478</v>
      </c>
      <c r="X4122" t="s">
        <v>92479</v>
      </c>
      <c r="Y4122" t="s">
        <v>92480</v>
      </c>
    </row>
    <row r="4123" spans="1:25" x14ac:dyDescent="0.3">
      <c r="A4123">
        <v>206100</v>
      </c>
      <c r="B4123" t="s">
        <v>92481</v>
      </c>
      <c r="C4123" t="s">
        <v>92482</v>
      </c>
      <c r="D4123" t="s">
        <v>92483</v>
      </c>
      <c r="E4123" t="s">
        <v>92484</v>
      </c>
      <c r="F4123" t="s">
        <v>92485</v>
      </c>
      <c r="G4123" t="s">
        <v>92486</v>
      </c>
      <c r="H4123" t="s">
        <v>92487</v>
      </c>
      <c r="I4123" t="s">
        <v>92488</v>
      </c>
      <c r="J4123" t="s">
        <v>92489</v>
      </c>
      <c r="K4123" t="s">
        <v>92490</v>
      </c>
      <c r="L4123" t="s">
        <v>92491</v>
      </c>
      <c r="M4123" t="s">
        <v>92492</v>
      </c>
      <c r="N4123" t="s">
        <v>92493</v>
      </c>
      <c r="O4123">
        <f>-562.53773016945 -47.2224402826434 -652.230778329407</f>
        <v>-1261.9909487815005</v>
      </c>
      <c r="P4123">
        <f>-530.197147434475 -69.8776179070273 -354.840551262354</f>
        <v>-954.91531660385635</v>
      </c>
      <c r="Q4123" t="s">
        <v>92494</v>
      </c>
      <c r="R4123" t="s">
        <v>92495</v>
      </c>
      <c r="S4123" t="s">
        <v>92496</v>
      </c>
      <c r="T4123" t="s">
        <v>92497</v>
      </c>
      <c r="U4123" t="s">
        <v>92498</v>
      </c>
      <c r="V4123" t="s">
        <v>92499</v>
      </c>
      <c r="W4123" t="s">
        <v>92500</v>
      </c>
      <c r="X4123" t="s">
        <v>92501</v>
      </c>
      <c r="Y4123" t="s">
        <v>92502</v>
      </c>
    </row>
    <row r="4124" spans="1:25" x14ac:dyDescent="0.3">
      <c r="A4124">
        <v>206150</v>
      </c>
      <c r="B4124" t="s">
        <v>92503</v>
      </c>
      <c r="C4124" t="s">
        <v>92504</v>
      </c>
      <c r="D4124" t="s">
        <v>92505</v>
      </c>
      <c r="E4124" t="s">
        <v>92506</v>
      </c>
      <c r="F4124" t="s">
        <v>92507</v>
      </c>
      <c r="G4124" t="s">
        <v>92508</v>
      </c>
      <c r="H4124" t="s">
        <v>92509</v>
      </c>
      <c r="I4124" t="s">
        <v>92510</v>
      </c>
      <c r="J4124" t="s">
        <v>92511</v>
      </c>
      <c r="K4124" t="s">
        <v>92512</v>
      </c>
      <c r="L4124" t="s">
        <v>92513</v>
      </c>
      <c r="M4124" t="s">
        <v>92514</v>
      </c>
      <c r="N4124" t="s">
        <v>92515</v>
      </c>
      <c r="O4124">
        <f>-561.926590836577 -46.9737853677018 -652.279340608217</f>
        <v>-1261.1797168124958</v>
      </c>
      <c r="P4124">
        <f>-529.692945111289 -69.3917478556832 -354.859767284245</f>
        <v>-953.94446025121715</v>
      </c>
      <c r="Q4124" t="s">
        <v>92516</v>
      </c>
      <c r="R4124" t="s">
        <v>92517</v>
      </c>
      <c r="S4124" t="s">
        <v>92518</v>
      </c>
      <c r="T4124" t="s">
        <v>92519</v>
      </c>
      <c r="U4124" t="s">
        <v>92520</v>
      </c>
      <c r="V4124" t="s">
        <v>92521</v>
      </c>
      <c r="W4124" t="s">
        <v>92522</v>
      </c>
      <c r="X4124" t="s">
        <v>92523</v>
      </c>
      <c r="Y4124" t="s">
        <v>92524</v>
      </c>
    </row>
    <row r="4125" spans="1:25" x14ac:dyDescent="0.3">
      <c r="A4125">
        <v>206200</v>
      </c>
      <c r="B4125" t="s">
        <v>92525</v>
      </c>
      <c r="C4125" t="s">
        <v>92526</v>
      </c>
      <c r="D4125" t="s">
        <v>92527</v>
      </c>
      <c r="E4125" t="s">
        <v>92528</v>
      </c>
      <c r="F4125" t="s">
        <v>92529</v>
      </c>
      <c r="G4125" t="s">
        <v>92530</v>
      </c>
      <c r="H4125" t="s">
        <v>92531</v>
      </c>
      <c r="I4125" t="s">
        <v>92532</v>
      </c>
      <c r="J4125" t="s">
        <v>92533</v>
      </c>
      <c r="K4125" t="s">
        <v>92534</v>
      </c>
      <c r="L4125" t="s">
        <v>92535</v>
      </c>
      <c r="M4125" t="s">
        <v>92536</v>
      </c>
      <c r="N4125" t="s">
        <v>92537</v>
      </c>
      <c r="O4125">
        <f>-561.668752051987 -46.8877714728897 -652.254773025017</f>
        <v>-1260.8112965498935</v>
      </c>
      <c r="P4125">
        <f>-529.4220481366 -69.2212697192269 -354.830264894453</f>
        <v>-953.47358275028</v>
      </c>
      <c r="Q4125" t="s">
        <v>92538</v>
      </c>
      <c r="R4125" t="s">
        <v>92539</v>
      </c>
      <c r="S4125" t="s">
        <v>92540</v>
      </c>
      <c r="T4125" t="s">
        <v>92541</v>
      </c>
      <c r="U4125" t="s">
        <v>92542</v>
      </c>
      <c r="V4125" t="s">
        <v>92543</v>
      </c>
      <c r="W4125" t="s">
        <v>92544</v>
      </c>
      <c r="X4125" t="s">
        <v>92545</v>
      </c>
      <c r="Y4125" t="s">
        <v>92546</v>
      </c>
    </row>
    <row r="4126" spans="1:25" x14ac:dyDescent="0.3">
      <c r="A4126">
        <v>206250</v>
      </c>
      <c r="B4126" t="s">
        <v>92547</v>
      </c>
      <c r="C4126" t="s">
        <v>92548</v>
      </c>
      <c r="D4126" t="s">
        <v>92549</v>
      </c>
      <c r="E4126" t="s">
        <v>92550</v>
      </c>
      <c r="F4126" t="s">
        <v>92551</v>
      </c>
      <c r="G4126" t="s">
        <v>92552</v>
      </c>
      <c r="H4126" t="s">
        <v>92553</v>
      </c>
      <c r="I4126" t="s">
        <v>92554</v>
      </c>
      <c r="J4126" t="s">
        <v>92555</v>
      </c>
      <c r="K4126" t="s">
        <v>92556</v>
      </c>
      <c r="L4126" t="s">
        <v>92557</v>
      </c>
      <c r="M4126" t="s">
        <v>92558</v>
      </c>
      <c r="N4126" t="s">
        <v>92559</v>
      </c>
      <c r="O4126">
        <f>-561.135936929211 -46.527312773052 -652.244436520367</f>
        <v>-1259.90768622263</v>
      </c>
      <c r="P4126">
        <f>-528.739593547477 -68.7688144017779 -354.82923572152</f>
        <v>-952.33764367077492</v>
      </c>
      <c r="Q4126" t="s">
        <v>92560</v>
      </c>
      <c r="R4126" t="s">
        <v>92561</v>
      </c>
      <c r="S4126" t="s">
        <v>92562</v>
      </c>
      <c r="T4126" t="s">
        <v>92563</v>
      </c>
      <c r="U4126" t="s">
        <v>92564</v>
      </c>
      <c r="V4126" t="s">
        <v>92565</v>
      </c>
      <c r="W4126" t="s">
        <v>92566</v>
      </c>
      <c r="X4126" t="s">
        <v>92567</v>
      </c>
      <c r="Y4126" t="s">
        <v>92568</v>
      </c>
    </row>
    <row r="4127" spans="1:25" x14ac:dyDescent="0.3">
      <c r="A4127">
        <v>206300</v>
      </c>
      <c r="B4127" t="s">
        <v>92569</v>
      </c>
      <c r="C4127" t="s">
        <v>92570</v>
      </c>
      <c r="D4127" t="s">
        <v>92571</v>
      </c>
      <c r="E4127" t="s">
        <v>92572</v>
      </c>
      <c r="F4127" t="s">
        <v>92573</v>
      </c>
      <c r="G4127" t="s">
        <v>92574</v>
      </c>
      <c r="H4127" t="s">
        <v>92575</v>
      </c>
      <c r="I4127" t="s">
        <v>92576</v>
      </c>
      <c r="J4127" t="s">
        <v>92577</v>
      </c>
      <c r="K4127" t="s">
        <v>92578</v>
      </c>
      <c r="L4127" t="s">
        <v>92579</v>
      </c>
      <c r="M4127" t="s">
        <v>92580</v>
      </c>
      <c r="N4127" t="s">
        <v>92581</v>
      </c>
      <c r="O4127">
        <f>-560.990691890637 -46.4695187021096 -652.24065940549</f>
        <v>-1259.7008699982366</v>
      </c>
      <c r="P4127">
        <f>-528.541632434755 -68.4921806304631 -354.814926729016</f>
        <v>-951.84873979423401</v>
      </c>
      <c r="Q4127" t="s">
        <v>92582</v>
      </c>
      <c r="R4127" t="s">
        <v>92583</v>
      </c>
      <c r="S4127" t="s">
        <v>92584</v>
      </c>
      <c r="T4127" t="s">
        <v>92585</v>
      </c>
      <c r="U4127" t="s">
        <v>92586</v>
      </c>
      <c r="V4127" t="s">
        <v>92587</v>
      </c>
      <c r="W4127" t="s">
        <v>92588</v>
      </c>
      <c r="X4127" t="s">
        <v>92589</v>
      </c>
      <c r="Y4127" t="s">
        <v>92590</v>
      </c>
    </row>
    <row r="4128" spans="1:25" x14ac:dyDescent="0.3">
      <c r="A4128">
        <v>206350</v>
      </c>
      <c r="B4128" t="s">
        <v>92591</v>
      </c>
      <c r="C4128" t="s">
        <v>92592</v>
      </c>
      <c r="D4128" t="s">
        <v>92593</v>
      </c>
      <c r="E4128" t="s">
        <v>92594</v>
      </c>
      <c r="F4128" t="s">
        <v>92595</v>
      </c>
      <c r="G4128" t="s">
        <v>92596</v>
      </c>
      <c r="H4128" t="s">
        <v>92597</v>
      </c>
      <c r="I4128" t="s">
        <v>92598</v>
      </c>
      <c r="J4128" t="s">
        <v>92599</v>
      </c>
      <c r="K4128" t="s">
        <v>92600</v>
      </c>
      <c r="L4128" t="s">
        <v>92601</v>
      </c>
      <c r="M4128" t="s">
        <v>92602</v>
      </c>
      <c r="N4128" t="s">
        <v>92603</v>
      </c>
      <c r="O4128">
        <f>-560.712800530724 -46.4659585629181 -652.155643949867</f>
        <v>-1259.3344030435092</v>
      </c>
      <c r="P4128">
        <f>-528.214408288531 -68.3009258908676 -354.721433202482</f>
        <v>-951.23676738188055</v>
      </c>
      <c r="Q4128" t="s">
        <v>92604</v>
      </c>
      <c r="R4128" t="s">
        <v>92605</v>
      </c>
      <c r="S4128" t="s">
        <v>92606</v>
      </c>
      <c r="T4128" t="s">
        <v>92607</v>
      </c>
      <c r="U4128" t="s">
        <v>92608</v>
      </c>
      <c r="V4128" t="s">
        <v>92609</v>
      </c>
      <c r="W4128" t="s">
        <v>92610</v>
      </c>
      <c r="X4128" t="s">
        <v>92611</v>
      </c>
      <c r="Y4128" t="s">
        <v>92612</v>
      </c>
    </row>
    <row r="4129" spans="1:25" x14ac:dyDescent="0.3">
      <c r="A4129">
        <v>206400</v>
      </c>
      <c r="B4129" t="s">
        <v>92613</v>
      </c>
      <c r="C4129" t="s">
        <v>92614</v>
      </c>
      <c r="D4129" t="s">
        <v>92615</v>
      </c>
      <c r="E4129" t="s">
        <v>92616</v>
      </c>
      <c r="F4129" t="s">
        <v>92617</v>
      </c>
      <c r="G4129" t="s">
        <v>92618</v>
      </c>
      <c r="H4129" t="s">
        <v>92619</v>
      </c>
      <c r="I4129" t="s">
        <v>92620</v>
      </c>
      <c r="J4129" t="s">
        <v>92621</v>
      </c>
      <c r="K4129" t="s">
        <v>92622</v>
      </c>
      <c r="L4129" t="s">
        <v>92623</v>
      </c>
      <c r="M4129" t="s">
        <v>92624</v>
      </c>
      <c r="N4129" t="s">
        <v>92625</v>
      </c>
      <c r="O4129">
        <f>-560.580829480288 -46.4971385508838 -652.102679934217</f>
        <v>-1259.1806479653887</v>
      </c>
      <c r="P4129">
        <f>-528.041651252375 -68.2395711533463 -354.666166450373</f>
        <v>-950.94738885609434</v>
      </c>
      <c r="Q4129" t="s">
        <v>92626</v>
      </c>
      <c r="R4129" t="s">
        <v>92627</v>
      </c>
      <c r="S4129" t="s">
        <v>92628</v>
      </c>
      <c r="T4129" t="s">
        <v>92629</v>
      </c>
      <c r="U4129" t="s">
        <v>92630</v>
      </c>
      <c r="V4129" t="s">
        <v>92631</v>
      </c>
      <c r="W4129" t="s">
        <v>92632</v>
      </c>
      <c r="X4129" t="s">
        <v>92633</v>
      </c>
      <c r="Y4129" t="s">
        <v>92634</v>
      </c>
    </row>
    <row r="4130" spans="1:25" x14ac:dyDescent="0.3">
      <c r="A4130">
        <v>206450</v>
      </c>
      <c r="B4130" t="s">
        <v>92635</v>
      </c>
      <c r="C4130" t="s">
        <v>92636</v>
      </c>
      <c r="D4130" t="s">
        <v>92637</v>
      </c>
      <c r="E4130" t="s">
        <v>92638</v>
      </c>
      <c r="F4130" t="s">
        <v>92639</v>
      </c>
      <c r="G4130" t="s">
        <v>92640</v>
      </c>
      <c r="H4130" t="s">
        <v>92641</v>
      </c>
      <c r="I4130" t="s">
        <v>92642</v>
      </c>
      <c r="J4130" t="s">
        <v>92643</v>
      </c>
      <c r="K4130" t="s">
        <v>92644</v>
      </c>
      <c r="L4130" t="s">
        <v>92645</v>
      </c>
      <c r="M4130" t="s">
        <v>92646</v>
      </c>
      <c r="N4130" t="s">
        <v>92647</v>
      </c>
      <c r="O4130">
        <f>-560.379657481896 -46.4937144629671 -652.068984464897</f>
        <v>-1258.9423564097601</v>
      </c>
      <c r="P4130">
        <f>-527.829109520048 -67.9947732599057 -354.616279401872</f>
        <v>-950.44016218182571</v>
      </c>
      <c r="Q4130" t="s">
        <v>92648</v>
      </c>
      <c r="R4130" t="s">
        <v>92649</v>
      </c>
      <c r="S4130" t="s">
        <v>92650</v>
      </c>
      <c r="T4130" t="s">
        <v>92651</v>
      </c>
      <c r="U4130" t="s">
        <v>92652</v>
      </c>
      <c r="V4130" t="s">
        <v>92653</v>
      </c>
      <c r="W4130" t="s">
        <v>92654</v>
      </c>
      <c r="X4130" t="s">
        <v>92655</v>
      </c>
      <c r="Y4130" t="s">
        <v>92656</v>
      </c>
    </row>
    <row r="4131" spans="1:25" x14ac:dyDescent="0.3">
      <c r="A4131">
        <v>206500</v>
      </c>
      <c r="B4131" t="s">
        <v>92657</v>
      </c>
      <c r="C4131" t="s">
        <v>92658</v>
      </c>
      <c r="D4131" t="s">
        <v>92659</v>
      </c>
      <c r="E4131" t="s">
        <v>92660</v>
      </c>
      <c r="F4131" t="s">
        <v>92661</v>
      </c>
      <c r="G4131" t="s">
        <v>92662</v>
      </c>
      <c r="H4131" t="s">
        <v>92663</v>
      </c>
      <c r="I4131" t="s">
        <v>92664</v>
      </c>
      <c r="J4131" t="s">
        <v>92665</v>
      </c>
      <c r="K4131" t="s">
        <v>92666</v>
      </c>
      <c r="L4131" t="s">
        <v>92667</v>
      </c>
      <c r="M4131" t="s">
        <v>92668</v>
      </c>
      <c r="N4131" t="s">
        <v>92669</v>
      </c>
      <c r="O4131">
        <f>-560.340731264438 -46.504643044055 -652.029269345539</f>
        <v>-1258.8746436540318</v>
      </c>
      <c r="P4131">
        <f>-527.760578055085 -67.8202643689601 -354.566364331744</f>
        <v>-950.14720675578917</v>
      </c>
      <c r="Q4131" t="s">
        <v>92670</v>
      </c>
      <c r="R4131" t="s">
        <v>92671</v>
      </c>
      <c r="S4131" t="s">
        <v>92672</v>
      </c>
      <c r="T4131" t="s">
        <v>92673</v>
      </c>
      <c r="U4131" t="s">
        <v>92674</v>
      </c>
      <c r="V4131" t="s">
        <v>92675</v>
      </c>
      <c r="W4131" t="s">
        <v>92676</v>
      </c>
      <c r="X4131" t="s">
        <v>92677</v>
      </c>
      <c r="Y4131" t="s">
        <v>92678</v>
      </c>
    </row>
    <row r="4132" spans="1:25" x14ac:dyDescent="0.3">
      <c r="A4132">
        <v>206550</v>
      </c>
      <c r="B4132" t="s">
        <v>92679</v>
      </c>
      <c r="C4132" t="s">
        <v>92680</v>
      </c>
      <c r="D4132" t="s">
        <v>92681</v>
      </c>
      <c r="E4132" t="s">
        <v>92682</v>
      </c>
      <c r="F4132" t="s">
        <v>92683</v>
      </c>
      <c r="G4132" t="s">
        <v>92684</v>
      </c>
      <c r="H4132" t="s">
        <v>92685</v>
      </c>
      <c r="I4132" t="s">
        <v>92686</v>
      </c>
      <c r="J4132" t="s">
        <v>92687</v>
      </c>
      <c r="K4132" t="s">
        <v>92688</v>
      </c>
      <c r="L4132" t="s">
        <v>92689</v>
      </c>
      <c r="M4132" t="s">
        <v>92690</v>
      </c>
      <c r="N4132" t="s">
        <v>92691</v>
      </c>
      <c r="O4132">
        <f>-560.35335141286 -46.7138469125425 -651.934406810879</f>
        <v>-1259.0016051362813</v>
      </c>
      <c r="P4132">
        <f>-527.657706371643 -67.9394902867364 -354.477733928319</f>
        <v>-950.07493058669843</v>
      </c>
      <c r="Q4132" t="s">
        <v>92692</v>
      </c>
      <c r="R4132" t="s">
        <v>92693</v>
      </c>
      <c r="S4132" t="s">
        <v>92694</v>
      </c>
      <c r="T4132" t="s">
        <v>92695</v>
      </c>
      <c r="U4132" t="s">
        <v>92696</v>
      </c>
      <c r="V4132" t="s">
        <v>92697</v>
      </c>
      <c r="W4132" t="s">
        <v>92698</v>
      </c>
      <c r="X4132" t="s">
        <v>92699</v>
      </c>
      <c r="Y4132" t="s">
        <v>92700</v>
      </c>
    </row>
    <row r="4133" spans="1:25" x14ac:dyDescent="0.3">
      <c r="A4133">
        <v>206600</v>
      </c>
      <c r="B4133" t="s">
        <v>92701</v>
      </c>
      <c r="C4133" t="s">
        <v>92702</v>
      </c>
      <c r="D4133" t="s">
        <v>92703</v>
      </c>
      <c r="E4133" t="s">
        <v>92704</v>
      </c>
      <c r="F4133" t="s">
        <v>92705</v>
      </c>
      <c r="G4133" t="s">
        <v>92706</v>
      </c>
      <c r="H4133" t="s">
        <v>92707</v>
      </c>
      <c r="I4133" t="s">
        <v>92708</v>
      </c>
      <c r="J4133" t="s">
        <v>92709</v>
      </c>
      <c r="K4133" t="s">
        <v>92710</v>
      </c>
      <c r="L4133" t="s">
        <v>92711</v>
      </c>
      <c r="M4133" t="s">
        <v>92712</v>
      </c>
      <c r="N4133" t="s">
        <v>92713</v>
      </c>
      <c r="O4133">
        <f>-560.355663621836 -46.7675198183451 -651.910167865741</f>
        <v>-1259.0333513059222</v>
      </c>
      <c r="P4133">
        <f>-527.726429251384 -67.9371762970397 -354.442155794938</f>
        <v>-950.10576134336179</v>
      </c>
      <c r="Q4133" t="s">
        <v>92714</v>
      </c>
      <c r="R4133" t="s">
        <v>92715</v>
      </c>
      <c r="S4133" t="s">
        <v>92716</v>
      </c>
      <c r="T4133" t="s">
        <v>92717</v>
      </c>
      <c r="U4133" t="s">
        <v>92718</v>
      </c>
      <c r="V4133" t="s">
        <v>92719</v>
      </c>
      <c r="W4133" t="s">
        <v>92720</v>
      </c>
      <c r="X4133" t="s">
        <v>92721</v>
      </c>
      <c r="Y4133" t="s">
        <v>92722</v>
      </c>
    </row>
    <row r="4134" spans="1:25" x14ac:dyDescent="0.3">
      <c r="A4134">
        <v>206650</v>
      </c>
      <c r="B4134" t="s">
        <v>92723</v>
      </c>
      <c r="C4134" t="s">
        <v>92724</v>
      </c>
      <c r="D4134" t="s">
        <v>92725</v>
      </c>
      <c r="E4134" t="s">
        <v>92726</v>
      </c>
      <c r="F4134" t="s">
        <v>92727</v>
      </c>
      <c r="G4134" t="s">
        <v>92728</v>
      </c>
      <c r="H4134" t="s">
        <v>92729</v>
      </c>
      <c r="I4134" t="s">
        <v>92730</v>
      </c>
      <c r="J4134" t="s">
        <v>92731</v>
      </c>
      <c r="K4134" t="s">
        <v>92732</v>
      </c>
      <c r="L4134" t="s">
        <v>92733</v>
      </c>
      <c r="M4134" t="s">
        <v>92734</v>
      </c>
      <c r="N4134" t="s">
        <v>92735</v>
      </c>
      <c r="O4134">
        <f>-560.440222544377 -46.8460004817857 -651.968953664994</f>
        <v>-1259.2551766911567</v>
      </c>
      <c r="P4134">
        <f>-528.008379882632 -68.2132090164553 -354.493620078635</f>
        <v>-950.71520897772223</v>
      </c>
      <c r="Q4134" t="s">
        <v>92736</v>
      </c>
      <c r="R4134" t="s">
        <v>92737</v>
      </c>
      <c r="S4134" t="s">
        <v>92738</v>
      </c>
      <c r="T4134" t="s">
        <v>92739</v>
      </c>
      <c r="U4134" t="s">
        <v>92740</v>
      </c>
      <c r="V4134" t="s">
        <v>92741</v>
      </c>
      <c r="W4134" t="s">
        <v>92742</v>
      </c>
      <c r="X4134" t="s">
        <v>92743</v>
      </c>
      <c r="Y4134" t="s">
        <v>92744</v>
      </c>
    </row>
    <row r="4135" spans="1:25" x14ac:dyDescent="0.3">
      <c r="A4135">
        <v>206700</v>
      </c>
      <c r="B4135" t="s">
        <v>92745</v>
      </c>
      <c r="C4135" t="s">
        <v>92746</v>
      </c>
      <c r="D4135" t="s">
        <v>92747</v>
      </c>
      <c r="E4135" t="s">
        <v>92748</v>
      </c>
      <c r="F4135" t="s">
        <v>92749</v>
      </c>
      <c r="G4135" t="s">
        <v>92750</v>
      </c>
      <c r="H4135" t="s">
        <v>92751</v>
      </c>
      <c r="I4135" t="s">
        <v>92752</v>
      </c>
      <c r="J4135" t="s">
        <v>92753</v>
      </c>
      <c r="K4135" t="s">
        <v>92754</v>
      </c>
      <c r="L4135" t="s">
        <v>92755</v>
      </c>
      <c r="M4135" t="s">
        <v>92756</v>
      </c>
      <c r="N4135" t="s">
        <v>92757</v>
      </c>
      <c r="O4135">
        <f>-560.510471665439 -46.8640332509733 -652.059527353484</f>
        <v>-1259.4340322698963</v>
      </c>
      <c r="P4135">
        <f>-528.288533791956 -68.4912001817556 -354.58004314572</f>
        <v>-951.35977711943156</v>
      </c>
      <c r="Q4135" t="s">
        <v>92758</v>
      </c>
      <c r="R4135" t="s">
        <v>92759</v>
      </c>
      <c r="S4135" t="s">
        <v>92760</v>
      </c>
      <c r="T4135" t="s">
        <v>92761</v>
      </c>
      <c r="U4135" t="s">
        <v>92762</v>
      </c>
      <c r="V4135" t="s">
        <v>92763</v>
      </c>
      <c r="W4135" t="s">
        <v>92764</v>
      </c>
      <c r="X4135" t="s">
        <v>92765</v>
      </c>
      <c r="Y4135" t="s">
        <v>92766</v>
      </c>
    </row>
    <row r="4136" spans="1:25" x14ac:dyDescent="0.3">
      <c r="A4136">
        <v>206750</v>
      </c>
      <c r="B4136" t="s">
        <v>92767</v>
      </c>
      <c r="C4136" t="s">
        <v>92768</v>
      </c>
      <c r="D4136" t="s">
        <v>92769</v>
      </c>
      <c r="E4136" t="s">
        <v>92770</v>
      </c>
      <c r="F4136" t="s">
        <v>92771</v>
      </c>
      <c r="G4136" t="s">
        <v>92772</v>
      </c>
      <c r="H4136" t="s">
        <v>92773</v>
      </c>
      <c r="I4136" t="s">
        <v>92774</v>
      </c>
      <c r="J4136" t="s">
        <v>92775</v>
      </c>
      <c r="K4136" t="s">
        <v>92776</v>
      </c>
      <c r="L4136" t="s">
        <v>92777</v>
      </c>
      <c r="M4136" t="s">
        <v>92778</v>
      </c>
      <c r="N4136" t="s">
        <v>92779</v>
      </c>
      <c r="O4136">
        <f>-560.723497861741 -46.9164903001385 -652.31385913305</f>
        <v>-1259.9538472949293</v>
      </c>
      <c r="P4136">
        <f>-528.684138497634 -69.1184135346462 -354.857094058718</f>
        <v>-952.65964609099819</v>
      </c>
      <c r="Q4136" t="s">
        <v>92780</v>
      </c>
      <c r="R4136" t="s">
        <v>92781</v>
      </c>
      <c r="S4136" t="s">
        <v>92782</v>
      </c>
      <c r="T4136" t="s">
        <v>92783</v>
      </c>
      <c r="U4136" t="s">
        <v>92784</v>
      </c>
      <c r="V4136" t="s">
        <v>92785</v>
      </c>
      <c r="W4136" t="s">
        <v>92786</v>
      </c>
      <c r="X4136" t="s">
        <v>92787</v>
      </c>
      <c r="Y4136" t="s">
        <v>92788</v>
      </c>
    </row>
    <row r="4137" spans="1:25" x14ac:dyDescent="0.3">
      <c r="A4137">
        <v>206800</v>
      </c>
      <c r="B4137" t="s">
        <v>92789</v>
      </c>
      <c r="C4137" t="s">
        <v>92790</v>
      </c>
      <c r="D4137" t="s">
        <v>92791</v>
      </c>
      <c r="E4137" t="s">
        <v>92792</v>
      </c>
      <c r="F4137" t="s">
        <v>92793</v>
      </c>
      <c r="G4137" t="s">
        <v>92794</v>
      </c>
      <c r="H4137" t="s">
        <v>92795</v>
      </c>
      <c r="I4137" t="s">
        <v>92796</v>
      </c>
      <c r="J4137" t="s">
        <v>92797</v>
      </c>
      <c r="K4137" t="s">
        <v>92798</v>
      </c>
      <c r="L4137" t="s">
        <v>92799</v>
      </c>
      <c r="M4137" t="s">
        <v>92800</v>
      </c>
      <c r="N4137" t="s">
        <v>92801</v>
      </c>
      <c r="O4137">
        <f>-560.869842809307 -46.8736676385806 -652.436859278862</f>
        <v>-1260.1803697267496</v>
      </c>
      <c r="P4137">
        <f>-528.67850273325 -69.4746518514114 -355.026490190072</f>
        <v>-953.17964477473333</v>
      </c>
      <c r="Q4137" t="s">
        <v>92802</v>
      </c>
      <c r="R4137" t="s">
        <v>92803</v>
      </c>
      <c r="S4137" t="s">
        <v>92804</v>
      </c>
      <c r="T4137" t="s">
        <v>92805</v>
      </c>
      <c r="U4137" t="s">
        <v>92806</v>
      </c>
      <c r="V4137" t="s">
        <v>92807</v>
      </c>
      <c r="W4137" t="s">
        <v>92808</v>
      </c>
      <c r="X4137" t="s">
        <v>92809</v>
      </c>
      <c r="Y4137" t="s">
        <v>92810</v>
      </c>
    </row>
    <row r="4138" spans="1:25" x14ac:dyDescent="0.3">
      <c r="A4138">
        <v>206850</v>
      </c>
      <c r="B4138" t="s">
        <v>92811</v>
      </c>
      <c r="C4138" t="s">
        <v>92812</v>
      </c>
      <c r="D4138" t="s">
        <v>92813</v>
      </c>
      <c r="E4138" t="s">
        <v>92814</v>
      </c>
      <c r="F4138" t="s">
        <v>92815</v>
      </c>
      <c r="G4138" t="s">
        <v>92816</v>
      </c>
      <c r="H4138" t="s">
        <v>92817</v>
      </c>
      <c r="I4138" t="s">
        <v>92818</v>
      </c>
      <c r="J4138" t="s">
        <v>92819</v>
      </c>
      <c r="K4138" t="s">
        <v>92820</v>
      </c>
      <c r="L4138" t="s">
        <v>92821</v>
      </c>
      <c r="M4138" t="s">
        <v>92822</v>
      </c>
      <c r="N4138" t="s">
        <v>92823</v>
      </c>
      <c r="O4138">
        <f>-561.243111152297 -47.0545530012384 -652.688321277682</f>
        <v>-1260.9859854312176</v>
      </c>
      <c r="P4138">
        <f>-528.582122525928 -69.9923933988912 -355.355049643873</f>
        <v>-953.92956556869217</v>
      </c>
      <c r="Q4138" t="s">
        <v>92824</v>
      </c>
      <c r="R4138" t="s">
        <v>92825</v>
      </c>
      <c r="S4138" t="s">
        <v>92826</v>
      </c>
      <c r="T4138" t="s">
        <v>92827</v>
      </c>
      <c r="U4138" t="s">
        <v>92828</v>
      </c>
      <c r="V4138" t="s">
        <v>92829</v>
      </c>
      <c r="W4138" t="s">
        <v>92830</v>
      </c>
      <c r="X4138" t="s">
        <v>92831</v>
      </c>
      <c r="Y4138" t="s">
        <v>92832</v>
      </c>
    </row>
    <row r="4139" spans="1:25" x14ac:dyDescent="0.3">
      <c r="A4139">
        <v>206900</v>
      </c>
      <c r="B4139" t="s">
        <v>92833</v>
      </c>
      <c r="C4139" t="s">
        <v>92834</v>
      </c>
      <c r="D4139" t="s">
        <v>92835</v>
      </c>
      <c r="E4139" t="s">
        <v>92836</v>
      </c>
      <c r="F4139" t="s">
        <v>92837</v>
      </c>
      <c r="G4139" t="s">
        <v>92838</v>
      </c>
      <c r="H4139" t="s">
        <v>92839</v>
      </c>
      <c r="I4139" t="s">
        <v>92840</v>
      </c>
      <c r="J4139" t="s">
        <v>92841</v>
      </c>
      <c r="K4139" t="s">
        <v>92842</v>
      </c>
      <c r="L4139" t="s">
        <v>92843</v>
      </c>
      <c r="M4139" t="s">
        <v>92844</v>
      </c>
      <c r="N4139" t="s">
        <v>92845</v>
      </c>
      <c r="O4139">
        <f>-561.372246047653 -47.2473678102554 -652.791875158994</f>
        <v>-1261.4114890169024</v>
      </c>
      <c r="P4139">
        <f>-528.518248781123 -70.425597731489 -355.498455076255</f>
        <v>-954.44230158886705</v>
      </c>
      <c r="Q4139" t="s">
        <v>92846</v>
      </c>
      <c r="R4139" t="s">
        <v>92847</v>
      </c>
      <c r="S4139" t="s">
        <v>92848</v>
      </c>
      <c r="T4139" t="s">
        <v>92849</v>
      </c>
      <c r="U4139" t="s">
        <v>92850</v>
      </c>
      <c r="V4139" t="s">
        <v>92851</v>
      </c>
      <c r="W4139" t="s">
        <v>92852</v>
      </c>
      <c r="X4139" t="s">
        <v>92853</v>
      </c>
      <c r="Y4139" t="s">
        <v>92854</v>
      </c>
    </row>
    <row r="4140" spans="1:25" x14ac:dyDescent="0.3">
      <c r="A4140">
        <v>206950</v>
      </c>
      <c r="B4140" t="s">
        <v>92855</v>
      </c>
      <c r="C4140" t="s">
        <v>92856</v>
      </c>
      <c r="D4140" t="s">
        <v>92857</v>
      </c>
      <c r="E4140" t="s">
        <v>92858</v>
      </c>
      <c r="F4140" t="s">
        <v>92859</v>
      </c>
      <c r="G4140" t="s">
        <v>92860</v>
      </c>
      <c r="H4140" t="s">
        <v>92861</v>
      </c>
      <c r="I4140" t="s">
        <v>92862</v>
      </c>
      <c r="J4140" t="s">
        <v>92863</v>
      </c>
      <c r="K4140" t="s">
        <v>92864</v>
      </c>
      <c r="L4140" t="s">
        <v>92865</v>
      </c>
      <c r="M4140" t="s">
        <v>92866</v>
      </c>
      <c r="N4140" t="s">
        <v>92867</v>
      </c>
      <c r="O4140">
        <f>-561.609792930437 -47.635477224213 -652.933302124785</f>
        <v>-1262.178572279435</v>
      </c>
      <c r="P4140">
        <f>-528.565213450192 -71.1225412449096 -355.685308794123</f>
        <v>-955.37306348922459</v>
      </c>
      <c r="Q4140" t="s">
        <v>92868</v>
      </c>
      <c r="R4140" t="s">
        <v>92869</v>
      </c>
      <c r="S4140" t="s">
        <v>92870</v>
      </c>
      <c r="T4140" t="s">
        <v>92871</v>
      </c>
      <c r="U4140" t="s">
        <v>92872</v>
      </c>
      <c r="V4140" t="s">
        <v>92873</v>
      </c>
      <c r="W4140" t="s">
        <v>92874</v>
      </c>
      <c r="X4140" t="s">
        <v>92875</v>
      </c>
      <c r="Y4140" t="s">
        <v>92876</v>
      </c>
    </row>
    <row r="4141" spans="1:25" x14ac:dyDescent="0.3">
      <c r="A4141">
        <v>207000</v>
      </c>
      <c r="B4141" t="s">
        <v>92877</v>
      </c>
      <c r="C4141" t="s">
        <v>92878</v>
      </c>
      <c r="D4141" t="s">
        <v>92879</v>
      </c>
      <c r="E4141" t="s">
        <v>92880</v>
      </c>
      <c r="F4141" t="s">
        <v>92881</v>
      </c>
      <c r="G4141" t="s">
        <v>92882</v>
      </c>
      <c r="H4141" t="s">
        <v>92883</v>
      </c>
      <c r="I4141" t="s">
        <v>92884</v>
      </c>
      <c r="J4141" t="s">
        <v>92885</v>
      </c>
      <c r="K4141" t="s">
        <v>92886</v>
      </c>
      <c r="L4141" t="s">
        <v>92887</v>
      </c>
      <c r="M4141" t="s">
        <v>92888</v>
      </c>
      <c r="N4141" t="s">
        <v>92889</v>
      </c>
      <c r="O4141">
        <f>-561.779631151267 -47.8145867883147 -652.989095103588</f>
        <v>-1262.5833130431697</v>
      </c>
      <c r="P4141">
        <f>-528.685890203456 -71.2858221677532 -355.745283088221</f>
        <v>-955.71699545943011</v>
      </c>
      <c r="Q4141" t="s">
        <v>92890</v>
      </c>
      <c r="R4141" t="s">
        <v>92891</v>
      </c>
      <c r="S4141" t="s">
        <v>92892</v>
      </c>
      <c r="T4141" t="s">
        <v>92893</v>
      </c>
      <c r="U4141" t="s">
        <v>92894</v>
      </c>
      <c r="V4141" t="s">
        <v>92895</v>
      </c>
      <c r="W4141" t="s">
        <v>92896</v>
      </c>
      <c r="X4141" t="s">
        <v>92897</v>
      </c>
      <c r="Y4141" t="s">
        <v>92898</v>
      </c>
    </row>
    <row r="4142" spans="1:25" x14ac:dyDescent="0.3">
      <c r="A4142">
        <v>207050</v>
      </c>
      <c r="B4142" t="s">
        <v>92899</v>
      </c>
      <c r="C4142" t="s">
        <v>92900</v>
      </c>
      <c r="D4142" t="s">
        <v>92901</v>
      </c>
      <c r="E4142" t="s">
        <v>92902</v>
      </c>
      <c r="F4142" t="s">
        <v>92903</v>
      </c>
      <c r="G4142" t="s">
        <v>92904</v>
      </c>
      <c r="H4142" t="s">
        <v>92905</v>
      </c>
      <c r="I4142" t="s">
        <v>92906</v>
      </c>
      <c r="J4142" t="s">
        <v>92907</v>
      </c>
      <c r="K4142" t="s">
        <v>92908</v>
      </c>
      <c r="L4142" t="s">
        <v>92909</v>
      </c>
      <c r="M4142" t="s">
        <v>92910</v>
      </c>
      <c r="N4142" t="s">
        <v>92911</v>
      </c>
      <c r="O4142">
        <f>-562.239018589027 -48.2123555915746 -653.118013900668</f>
        <v>-1263.5693880812696</v>
      </c>
      <c r="P4142">
        <f>-529.097910293974 -71.7321953516439 -355.883223158722</f>
        <v>-956.71332880433988</v>
      </c>
      <c r="Q4142" t="s">
        <v>92912</v>
      </c>
      <c r="R4142" t="s">
        <v>92913</v>
      </c>
      <c r="S4142" t="s">
        <v>92914</v>
      </c>
      <c r="T4142" t="s">
        <v>92915</v>
      </c>
      <c r="U4142" t="s">
        <v>92916</v>
      </c>
      <c r="V4142" t="s">
        <v>92917</v>
      </c>
      <c r="W4142" t="s">
        <v>92918</v>
      </c>
      <c r="X4142" t="s">
        <v>92919</v>
      </c>
      <c r="Y4142" t="s">
        <v>92920</v>
      </c>
    </row>
    <row r="4143" spans="1:25" x14ac:dyDescent="0.3">
      <c r="A4143">
        <v>207100</v>
      </c>
      <c r="B4143" t="s">
        <v>92921</v>
      </c>
      <c r="C4143" t="s">
        <v>92922</v>
      </c>
      <c r="D4143" t="s">
        <v>92923</v>
      </c>
      <c r="E4143" t="s">
        <v>92924</v>
      </c>
      <c r="F4143" t="s">
        <v>92925</v>
      </c>
      <c r="G4143" t="s">
        <v>92926</v>
      </c>
      <c r="H4143" t="s">
        <v>92927</v>
      </c>
      <c r="I4143" t="s">
        <v>92928</v>
      </c>
      <c r="J4143" t="s">
        <v>92929</v>
      </c>
      <c r="K4143" t="s">
        <v>92930</v>
      </c>
      <c r="L4143" t="s">
        <v>92931</v>
      </c>
      <c r="M4143" t="s">
        <v>92932</v>
      </c>
      <c r="N4143" t="s">
        <v>92933</v>
      </c>
      <c r="O4143">
        <f>-562.487225892132 -48.404782485389 -653.156325987332</f>
        <v>-1264.048334364853</v>
      </c>
      <c r="P4143">
        <f>-529.414756495938 -72.0146736471893 -355.920970456897</f>
        <v>-957.35040060002439</v>
      </c>
      <c r="Q4143" t="s">
        <v>92934</v>
      </c>
      <c r="R4143" t="s">
        <v>92935</v>
      </c>
      <c r="S4143" t="s">
        <v>92936</v>
      </c>
      <c r="T4143" t="s">
        <v>92937</v>
      </c>
      <c r="U4143" t="s">
        <v>92938</v>
      </c>
      <c r="V4143" t="s">
        <v>92939</v>
      </c>
      <c r="W4143" t="s">
        <v>92940</v>
      </c>
      <c r="X4143" t="s">
        <v>92941</v>
      </c>
      <c r="Y4143" t="s">
        <v>92942</v>
      </c>
    </row>
    <row r="4144" spans="1:25" x14ac:dyDescent="0.3">
      <c r="A4144">
        <v>207150</v>
      </c>
      <c r="B4144" t="s">
        <v>92943</v>
      </c>
      <c r="C4144" t="s">
        <v>92944</v>
      </c>
      <c r="D4144" t="s">
        <v>92945</v>
      </c>
      <c r="E4144" t="s">
        <v>92946</v>
      </c>
      <c r="F4144" t="s">
        <v>92947</v>
      </c>
      <c r="G4144" t="s">
        <v>92948</v>
      </c>
      <c r="H4144" t="s">
        <v>92949</v>
      </c>
      <c r="I4144" t="s">
        <v>92950</v>
      </c>
      <c r="J4144" t="s">
        <v>92951</v>
      </c>
      <c r="K4144" t="s">
        <v>92952</v>
      </c>
      <c r="L4144" t="s">
        <v>92953</v>
      </c>
      <c r="M4144" t="s">
        <v>92954</v>
      </c>
      <c r="N4144" t="s">
        <v>92955</v>
      </c>
      <c r="O4144">
        <f>-563.137188780844 -48.8446761361722 -653.286476469912</f>
        <v>-1265.2683413869281</v>
      </c>
      <c r="P4144">
        <f>-530.16657728202 -72.7571748541691 -356.064121960849</f>
        <v>-958.987874097038</v>
      </c>
      <c r="Q4144" t="s">
        <v>92956</v>
      </c>
      <c r="R4144" t="s">
        <v>92957</v>
      </c>
      <c r="S4144" t="s">
        <v>92958</v>
      </c>
      <c r="T4144" t="s">
        <v>92959</v>
      </c>
      <c r="U4144" t="s">
        <v>92960</v>
      </c>
      <c r="V4144" t="s">
        <v>92961</v>
      </c>
      <c r="W4144" t="s">
        <v>92962</v>
      </c>
      <c r="X4144" t="s">
        <v>92963</v>
      </c>
      <c r="Y4144" t="s">
        <v>92964</v>
      </c>
    </row>
    <row r="4145" spans="1:25" x14ac:dyDescent="0.3">
      <c r="A4145">
        <v>207200</v>
      </c>
      <c r="B4145" t="s">
        <v>92965</v>
      </c>
      <c r="C4145" t="s">
        <v>92966</v>
      </c>
      <c r="D4145" t="s">
        <v>92967</v>
      </c>
      <c r="E4145" t="s">
        <v>92968</v>
      </c>
      <c r="F4145" t="s">
        <v>92969</v>
      </c>
      <c r="G4145" t="s">
        <v>92970</v>
      </c>
      <c r="H4145" t="s">
        <v>92971</v>
      </c>
      <c r="I4145" t="s">
        <v>92972</v>
      </c>
      <c r="J4145" t="s">
        <v>92973</v>
      </c>
      <c r="K4145" t="s">
        <v>92974</v>
      </c>
      <c r="L4145" t="s">
        <v>92975</v>
      </c>
      <c r="M4145" t="s">
        <v>92976</v>
      </c>
      <c r="N4145" t="s">
        <v>92977</v>
      </c>
      <c r="O4145">
        <f>-563.409065376214 -49.0707363456638 -653.398159660956</f>
        <v>-1265.8779613828337</v>
      </c>
      <c r="P4145">
        <f>-530.630874246148 -73.1381481398832 -356.167010273393</f>
        <v>-959.9360326594242</v>
      </c>
      <c r="Q4145" t="s">
        <v>92978</v>
      </c>
      <c r="R4145" t="s">
        <v>92979</v>
      </c>
      <c r="S4145" t="s">
        <v>92980</v>
      </c>
      <c r="T4145" t="s">
        <v>92981</v>
      </c>
      <c r="U4145" t="s">
        <v>92982</v>
      </c>
      <c r="V4145" t="s">
        <v>92983</v>
      </c>
      <c r="W4145" t="s">
        <v>92984</v>
      </c>
      <c r="X4145" t="s">
        <v>92985</v>
      </c>
      <c r="Y4145" t="s">
        <v>92986</v>
      </c>
    </row>
    <row r="4146" spans="1:25" x14ac:dyDescent="0.3">
      <c r="A4146">
        <v>207250</v>
      </c>
      <c r="B4146" t="s">
        <v>92987</v>
      </c>
      <c r="C4146" t="s">
        <v>92988</v>
      </c>
      <c r="D4146" t="s">
        <v>92989</v>
      </c>
      <c r="E4146" t="s">
        <v>92990</v>
      </c>
      <c r="F4146" t="s">
        <v>92991</v>
      </c>
      <c r="G4146" t="s">
        <v>92992</v>
      </c>
      <c r="H4146" t="s">
        <v>92993</v>
      </c>
      <c r="I4146" t="s">
        <v>92994</v>
      </c>
      <c r="J4146" t="s">
        <v>92995</v>
      </c>
      <c r="K4146" t="s">
        <v>92996</v>
      </c>
      <c r="L4146" t="s">
        <v>92997</v>
      </c>
      <c r="M4146" t="s">
        <v>92998</v>
      </c>
      <c r="N4146" t="s">
        <v>92999</v>
      </c>
      <c r="O4146">
        <f>-563.682898669383 -49.3203024184334 -653.528505273235</f>
        <v>-1266.5317063610514</v>
      </c>
      <c r="P4146">
        <f>-531.187987214079 -73.6165610591406 -356.28492526405</f>
        <v>-961.08947353726967</v>
      </c>
      <c r="Q4146" t="s">
        <v>93000</v>
      </c>
      <c r="R4146" t="s">
        <v>93001</v>
      </c>
      <c r="S4146" t="s">
        <v>93002</v>
      </c>
      <c r="T4146" t="s">
        <v>93003</v>
      </c>
      <c r="U4146" t="s">
        <v>93004</v>
      </c>
      <c r="V4146" t="s">
        <v>93005</v>
      </c>
      <c r="W4146" t="s">
        <v>93006</v>
      </c>
      <c r="X4146" t="s">
        <v>93007</v>
      </c>
      <c r="Y4146" t="s">
        <v>93008</v>
      </c>
    </row>
    <row r="4147" spans="1:25" x14ac:dyDescent="0.3">
      <c r="A4147">
        <v>207300</v>
      </c>
      <c r="B4147" t="s">
        <v>93009</v>
      </c>
      <c r="C4147" t="s">
        <v>93010</v>
      </c>
      <c r="D4147" t="s">
        <v>93011</v>
      </c>
      <c r="E4147" t="s">
        <v>93012</v>
      </c>
      <c r="F4147" t="s">
        <v>93013</v>
      </c>
      <c r="G4147" t="s">
        <v>93014</v>
      </c>
      <c r="H4147" t="s">
        <v>93015</v>
      </c>
      <c r="I4147" t="s">
        <v>93016</v>
      </c>
      <c r="J4147" t="s">
        <v>93017</v>
      </c>
      <c r="K4147" t="s">
        <v>93018</v>
      </c>
      <c r="L4147" t="s">
        <v>93019</v>
      </c>
      <c r="M4147" t="s">
        <v>93020</v>
      </c>
      <c r="N4147" t="s">
        <v>93021</v>
      </c>
      <c r="O4147">
        <f>-564.447860883799 -49.5839813382561 -653.81911868427</f>
        <v>-1267.8509609063251</v>
      </c>
      <c r="P4147">
        <f>-532.385705853883 -74.4445254649363 -356.575232029934</f>
        <v>-963.4054633487533</v>
      </c>
      <c r="Q4147" t="s">
        <v>93022</v>
      </c>
      <c r="R4147" t="s">
        <v>93023</v>
      </c>
      <c r="S4147" t="s">
        <v>93024</v>
      </c>
      <c r="T4147" t="s">
        <v>93025</v>
      </c>
      <c r="U4147" t="s">
        <v>93026</v>
      </c>
      <c r="V4147" t="s">
        <v>93027</v>
      </c>
      <c r="W4147" t="s">
        <v>93028</v>
      </c>
      <c r="X4147" t="s">
        <v>93029</v>
      </c>
      <c r="Y4147" t="s">
        <v>93030</v>
      </c>
    </row>
    <row r="4148" spans="1:25" x14ac:dyDescent="0.3">
      <c r="A4148">
        <v>207350</v>
      </c>
      <c r="B4148" t="s">
        <v>93031</v>
      </c>
      <c r="C4148" t="s">
        <v>93032</v>
      </c>
      <c r="D4148" t="s">
        <v>93033</v>
      </c>
      <c r="E4148" t="s">
        <v>93034</v>
      </c>
      <c r="F4148" t="s">
        <v>93035</v>
      </c>
      <c r="G4148" t="s">
        <v>93036</v>
      </c>
      <c r="H4148" t="s">
        <v>93037</v>
      </c>
      <c r="I4148" t="s">
        <v>93038</v>
      </c>
      <c r="J4148" t="s">
        <v>93039</v>
      </c>
      <c r="K4148" t="s">
        <v>93040</v>
      </c>
      <c r="L4148" t="s">
        <v>93041</v>
      </c>
      <c r="M4148" t="s">
        <v>93042</v>
      </c>
      <c r="N4148" t="s">
        <v>93043</v>
      </c>
      <c r="O4148">
        <f>-565.196979109198 -49.6937955254027 -654.197858176337</f>
        <v>-1269.0886328109377</v>
      </c>
      <c r="P4148">
        <f>-533.474429651494 -75.1681014445549 -356.969396262481</f>
        <v>-965.61192735853001</v>
      </c>
      <c r="Q4148" t="s">
        <v>93044</v>
      </c>
      <c r="R4148" t="s">
        <v>93045</v>
      </c>
      <c r="S4148" t="s">
        <v>93046</v>
      </c>
      <c r="T4148" t="s">
        <v>93047</v>
      </c>
      <c r="U4148" t="s">
        <v>93048</v>
      </c>
      <c r="V4148" t="s">
        <v>93049</v>
      </c>
      <c r="W4148" t="s">
        <v>93050</v>
      </c>
      <c r="X4148" t="s">
        <v>93051</v>
      </c>
      <c r="Y4148" t="s">
        <v>93052</v>
      </c>
    </row>
    <row r="4149" spans="1:25" x14ac:dyDescent="0.3">
      <c r="A4149">
        <v>207400</v>
      </c>
      <c r="B4149" t="s">
        <v>93053</v>
      </c>
      <c r="C4149" t="s">
        <v>93054</v>
      </c>
      <c r="D4149" t="s">
        <v>93055</v>
      </c>
      <c r="E4149" t="s">
        <v>93056</v>
      </c>
      <c r="F4149" t="s">
        <v>93057</v>
      </c>
      <c r="G4149" t="s">
        <v>93058</v>
      </c>
      <c r="H4149" t="s">
        <v>93059</v>
      </c>
      <c r="I4149" t="s">
        <v>93060</v>
      </c>
      <c r="J4149" t="s">
        <v>93061</v>
      </c>
      <c r="K4149" t="s">
        <v>93062</v>
      </c>
      <c r="L4149" t="s">
        <v>93063</v>
      </c>
      <c r="M4149" t="s">
        <v>93064</v>
      </c>
      <c r="N4149" t="s">
        <v>93065</v>
      </c>
      <c r="O4149">
        <f>-565.523566192466 -49.810752510054 -654.364052807813</f>
        <v>-1269.6983715103329</v>
      </c>
      <c r="P4149">
        <f>-534.001073582573 -75.4553330505271 -357.128964335385</f>
        <v>-966.58537096848499</v>
      </c>
      <c r="Q4149" t="s">
        <v>93066</v>
      </c>
      <c r="R4149" t="s">
        <v>93067</v>
      </c>
      <c r="S4149" t="s">
        <v>93068</v>
      </c>
      <c r="T4149" t="s">
        <v>93069</v>
      </c>
      <c r="U4149" t="s">
        <v>93070</v>
      </c>
      <c r="V4149" t="s">
        <v>93071</v>
      </c>
      <c r="W4149" t="s">
        <v>93072</v>
      </c>
      <c r="X4149" t="s">
        <v>93073</v>
      </c>
      <c r="Y4149" t="s">
        <v>93074</v>
      </c>
    </row>
    <row r="4150" spans="1:25" x14ac:dyDescent="0.3">
      <c r="A4150">
        <v>207450</v>
      </c>
      <c r="B4150" t="s">
        <v>93075</v>
      </c>
      <c r="C4150" t="s">
        <v>93076</v>
      </c>
      <c r="D4150" t="s">
        <v>93077</v>
      </c>
      <c r="E4150" t="s">
        <v>93078</v>
      </c>
      <c r="F4150" t="s">
        <v>93079</v>
      </c>
      <c r="G4150" t="s">
        <v>93080</v>
      </c>
      <c r="H4150" t="s">
        <v>93081</v>
      </c>
      <c r="I4150" t="s">
        <v>93082</v>
      </c>
      <c r="J4150" t="s">
        <v>93083</v>
      </c>
      <c r="K4150" t="s">
        <v>93084</v>
      </c>
      <c r="L4150" t="s">
        <v>93085</v>
      </c>
      <c r="M4150" t="s">
        <v>93086</v>
      </c>
      <c r="N4150" t="s">
        <v>93087</v>
      </c>
      <c r="O4150">
        <f>-566.315594900429 -50.0817277024771 -654.527329193174</f>
        <v>-1270.9246517960801</v>
      </c>
      <c r="P4150">
        <f>-534.941316924032 -76.2419394098736 -357.321513785355</f>
        <v>-968.50477011926057</v>
      </c>
      <c r="Q4150" t="s">
        <v>93088</v>
      </c>
      <c r="R4150" t="s">
        <v>93089</v>
      </c>
      <c r="S4150" t="s">
        <v>93090</v>
      </c>
      <c r="T4150" t="s">
        <v>93091</v>
      </c>
      <c r="U4150" t="s">
        <v>93092</v>
      </c>
      <c r="V4150" t="s">
        <v>93093</v>
      </c>
      <c r="W4150" t="s">
        <v>93094</v>
      </c>
      <c r="X4150" t="s">
        <v>93095</v>
      </c>
      <c r="Y4150" t="s">
        <v>93096</v>
      </c>
    </row>
    <row r="4151" spans="1:25" x14ac:dyDescent="0.3">
      <c r="A4151">
        <v>207500</v>
      </c>
      <c r="B4151" t="s">
        <v>93097</v>
      </c>
      <c r="C4151" t="s">
        <v>93098</v>
      </c>
      <c r="D4151" t="s">
        <v>93099</v>
      </c>
      <c r="E4151" t="s">
        <v>93100</v>
      </c>
      <c r="F4151" t="s">
        <v>93101</v>
      </c>
      <c r="G4151" t="s">
        <v>93102</v>
      </c>
      <c r="H4151" t="s">
        <v>93103</v>
      </c>
      <c r="I4151" t="s">
        <v>93104</v>
      </c>
      <c r="J4151" t="s">
        <v>93105</v>
      </c>
      <c r="K4151" t="s">
        <v>93106</v>
      </c>
      <c r="L4151" t="s">
        <v>93107</v>
      </c>
      <c r="M4151" t="s">
        <v>93108</v>
      </c>
      <c r="N4151" t="s">
        <v>93109</v>
      </c>
      <c r="O4151">
        <f>-566.805496306998 -50.1296181544285 -654.556692364169</f>
        <v>-1271.4918068255954</v>
      </c>
      <c r="P4151">
        <f>-535.377150011411 -76.3888778858577 -357.365376539083</f>
        <v>-969.13140443635166</v>
      </c>
      <c r="Q4151" t="s">
        <v>93110</v>
      </c>
      <c r="R4151" t="s">
        <v>93111</v>
      </c>
      <c r="S4151" t="s">
        <v>93112</v>
      </c>
      <c r="T4151" t="s">
        <v>93113</v>
      </c>
      <c r="U4151" t="s">
        <v>93114</v>
      </c>
      <c r="V4151" t="s">
        <v>93115</v>
      </c>
      <c r="W4151" t="s">
        <v>93116</v>
      </c>
      <c r="X4151" t="s">
        <v>93117</v>
      </c>
      <c r="Y4151" t="s">
        <v>93118</v>
      </c>
    </row>
    <row r="4152" spans="1:25" x14ac:dyDescent="0.3">
      <c r="A4152">
        <v>207550</v>
      </c>
      <c r="B4152" t="s">
        <v>93119</v>
      </c>
      <c r="C4152" t="s">
        <v>93120</v>
      </c>
      <c r="D4152" t="s">
        <v>93121</v>
      </c>
      <c r="E4152" t="s">
        <v>93122</v>
      </c>
      <c r="F4152" t="s">
        <v>93123</v>
      </c>
      <c r="G4152" t="s">
        <v>93124</v>
      </c>
      <c r="H4152" t="s">
        <v>93125</v>
      </c>
      <c r="I4152" t="s">
        <v>93126</v>
      </c>
      <c r="J4152" t="s">
        <v>93127</v>
      </c>
      <c r="K4152" t="s">
        <v>93128</v>
      </c>
      <c r="L4152" t="s">
        <v>93129</v>
      </c>
      <c r="M4152" t="s">
        <v>93130</v>
      </c>
      <c r="N4152" t="s">
        <v>93131</v>
      </c>
      <c r="O4152">
        <f>-567.856697927553 -50.0337684646238 -654.587301053233</f>
        <v>-1272.4777674454099</v>
      </c>
      <c r="P4152">
        <f>-536.452977626156 -76.2323460589587 -357.387931257501</f>
        <v>-970.07325494261568</v>
      </c>
      <c r="Q4152" t="s">
        <v>93132</v>
      </c>
      <c r="R4152" t="s">
        <v>93133</v>
      </c>
      <c r="S4152" t="s">
        <v>93134</v>
      </c>
      <c r="T4152" t="s">
        <v>93135</v>
      </c>
      <c r="U4152" t="s">
        <v>93136</v>
      </c>
      <c r="V4152" t="s">
        <v>93137</v>
      </c>
      <c r="W4152" t="s">
        <v>93138</v>
      </c>
      <c r="X4152" t="s">
        <v>93139</v>
      </c>
      <c r="Y4152" t="s">
        <v>93140</v>
      </c>
    </row>
    <row r="4153" spans="1:25" x14ac:dyDescent="0.3">
      <c r="A4153">
        <v>207600</v>
      </c>
      <c r="B4153" t="s">
        <v>93141</v>
      </c>
      <c r="C4153" t="s">
        <v>93142</v>
      </c>
      <c r="D4153" t="s">
        <v>93143</v>
      </c>
      <c r="E4153" t="s">
        <v>93144</v>
      </c>
      <c r="F4153" t="s">
        <v>93145</v>
      </c>
      <c r="G4153" t="s">
        <v>93146</v>
      </c>
      <c r="H4153" t="s">
        <v>93147</v>
      </c>
      <c r="I4153" t="s">
        <v>93148</v>
      </c>
      <c r="J4153" t="s">
        <v>93149</v>
      </c>
      <c r="K4153" t="s">
        <v>93150</v>
      </c>
      <c r="L4153" t="s">
        <v>93151</v>
      </c>
      <c r="M4153" t="s">
        <v>93152</v>
      </c>
      <c r="N4153" t="s">
        <v>93153</v>
      </c>
      <c r="O4153">
        <f>-568.454405575335 -49.9993077596448 -654.558215522732</f>
        <v>-1273.0119288577118</v>
      </c>
      <c r="P4153">
        <f>-537.045101351298 -76.10329381467 -357.350964632855</f>
        <v>-970.49935979882298</v>
      </c>
      <c r="Q4153" t="s">
        <v>93154</v>
      </c>
      <c r="R4153" t="s">
        <v>93155</v>
      </c>
      <c r="S4153" t="s">
        <v>93156</v>
      </c>
      <c r="T4153" t="s">
        <v>93157</v>
      </c>
      <c r="U4153" t="s">
        <v>93158</v>
      </c>
      <c r="V4153" t="s">
        <v>93159</v>
      </c>
      <c r="W4153" t="s">
        <v>93160</v>
      </c>
      <c r="X4153" t="s">
        <v>93161</v>
      </c>
      <c r="Y4153" t="s">
        <v>93162</v>
      </c>
    </row>
    <row r="4154" spans="1:25" x14ac:dyDescent="0.3">
      <c r="A4154">
        <v>207650</v>
      </c>
      <c r="B4154" t="s">
        <v>93163</v>
      </c>
      <c r="C4154" t="s">
        <v>93164</v>
      </c>
      <c r="D4154" t="s">
        <v>93165</v>
      </c>
      <c r="E4154" t="s">
        <v>93166</v>
      </c>
      <c r="F4154" t="s">
        <v>93167</v>
      </c>
      <c r="G4154" t="s">
        <v>93168</v>
      </c>
      <c r="H4154" t="s">
        <v>93169</v>
      </c>
      <c r="I4154" t="s">
        <v>93170</v>
      </c>
      <c r="J4154" t="s">
        <v>93171</v>
      </c>
      <c r="K4154" t="s">
        <v>93172</v>
      </c>
      <c r="L4154" t="s">
        <v>93173</v>
      </c>
      <c r="M4154" t="s">
        <v>93174</v>
      </c>
      <c r="N4154" t="s">
        <v>93175</v>
      </c>
      <c r="O4154">
        <f>-569.717753971713 -50.0526695096517 -654.36737274135</f>
        <v>-1274.1377962227148</v>
      </c>
      <c r="P4154">
        <f>-538.15042247467 -75.7482262491233 -357.141525833836</f>
        <v>-971.04017455762926</v>
      </c>
      <c r="Q4154" t="s">
        <v>93176</v>
      </c>
      <c r="R4154" t="s">
        <v>93177</v>
      </c>
      <c r="S4154" t="s">
        <v>93178</v>
      </c>
      <c r="T4154" t="s">
        <v>93179</v>
      </c>
      <c r="U4154" t="s">
        <v>93180</v>
      </c>
      <c r="V4154" t="s">
        <v>93181</v>
      </c>
      <c r="W4154" t="s">
        <v>93182</v>
      </c>
      <c r="X4154" t="s">
        <v>93183</v>
      </c>
      <c r="Y4154" t="s">
        <v>93184</v>
      </c>
    </row>
    <row r="4155" spans="1:25" x14ac:dyDescent="0.3">
      <c r="A4155">
        <v>207700</v>
      </c>
      <c r="B4155" t="s">
        <v>93185</v>
      </c>
      <c r="C4155" t="s">
        <v>93186</v>
      </c>
      <c r="D4155" t="s">
        <v>93187</v>
      </c>
      <c r="E4155" t="s">
        <v>93188</v>
      </c>
      <c r="F4155" t="s">
        <v>93189</v>
      </c>
      <c r="G4155" t="s">
        <v>93190</v>
      </c>
      <c r="H4155" t="s">
        <v>93191</v>
      </c>
      <c r="I4155" t="s">
        <v>93192</v>
      </c>
      <c r="J4155" t="s">
        <v>93193</v>
      </c>
      <c r="K4155" t="s">
        <v>93194</v>
      </c>
      <c r="L4155" t="s">
        <v>93195</v>
      </c>
      <c r="M4155" t="s">
        <v>93196</v>
      </c>
      <c r="N4155" t="s">
        <v>93197</v>
      </c>
      <c r="O4155">
        <f>-570.388491482761 -50.0691620965802 -654.247131955456</f>
        <v>-1274.7047855347971</v>
      </c>
      <c r="P4155">
        <f>-538.831951858426 -75.5319291747562 -357.000077551144</f>
        <v>-971.36395858432616</v>
      </c>
      <c r="Q4155" t="s">
        <v>93198</v>
      </c>
      <c r="R4155" t="s">
        <v>93199</v>
      </c>
      <c r="S4155" t="s">
        <v>93200</v>
      </c>
      <c r="T4155" t="s">
        <v>93201</v>
      </c>
      <c r="U4155" t="s">
        <v>93202</v>
      </c>
      <c r="V4155" t="s">
        <v>93203</v>
      </c>
      <c r="W4155" t="s">
        <v>93204</v>
      </c>
      <c r="X4155" t="s">
        <v>93205</v>
      </c>
      <c r="Y4155" t="s">
        <v>93206</v>
      </c>
    </row>
    <row r="4156" spans="1:25" x14ac:dyDescent="0.3">
      <c r="A4156">
        <v>207750</v>
      </c>
      <c r="B4156" t="s">
        <v>93207</v>
      </c>
      <c r="C4156" t="s">
        <v>93208</v>
      </c>
      <c r="D4156" t="s">
        <v>93209</v>
      </c>
      <c r="E4156" t="s">
        <v>93210</v>
      </c>
      <c r="F4156" t="s">
        <v>93211</v>
      </c>
      <c r="G4156" t="s">
        <v>93212</v>
      </c>
      <c r="H4156" t="s">
        <v>93213</v>
      </c>
      <c r="I4156" t="s">
        <v>93214</v>
      </c>
      <c r="J4156" t="s">
        <v>93215</v>
      </c>
      <c r="K4156" t="s">
        <v>93216</v>
      </c>
      <c r="L4156" t="s">
        <v>93217</v>
      </c>
      <c r="M4156" t="s">
        <v>93218</v>
      </c>
      <c r="N4156" t="s">
        <v>93219</v>
      </c>
      <c r="O4156">
        <f>-571.909676265324 -50.0388787810682 -654.109190460262</f>
        <v>-1276.0577455066541</v>
      </c>
      <c r="P4156">
        <f>-540.556412884757 -75.8231983366284 -356.868198433777</f>
        <v>-973.24780965516243</v>
      </c>
      <c r="Q4156" t="s">
        <v>93220</v>
      </c>
      <c r="R4156" t="s">
        <v>93221</v>
      </c>
      <c r="S4156" t="s">
        <v>93222</v>
      </c>
      <c r="T4156" t="s">
        <v>93223</v>
      </c>
      <c r="U4156" t="s">
        <v>93224</v>
      </c>
      <c r="V4156" t="s">
        <v>93225</v>
      </c>
      <c r="W4156" t="s">
        <v>93226</v>
      </c>
      <c r="X4156" t="s">
        <v>93227</v>
      </c>
      <c r="Y4156" t="s">
        <v>93228</v>
      </c>
    </row>
    <row r="4157" spans="1:25" x14ac:dyDescent="0.3">
      <c r="A4157">
        <v>207800</v>
      </c>
      <c r="B4157" t="s">
        <v>93229</v>
      </c>
      <c r="C4157" t="s">
        <v>93230</v>
      </c>
      <c r="D4157" t="s">
        <v>93231</v>
      </c>
      <c r="E4157" t="s">
        <v>93232</v>
      </c>
      <c r="F4157" t="s">
        <v>93233</v>
      </c>
      <c r="G4157" t="s">
        <v>93234</v>
      </c>
      <c r="H4157" t="s">
        <v>93235</v>
      </c>
      <c r="I4157" t="s">
        <v>93236</v>
      </c>
      <c r="J4157" t="s">
        <v>93237</v>
      </c>
      <c r="K4157" t="s">
        <v>93238</v>
      </c>
      <c r="L4157" t="s">
        <v>93239</v>
      </c>
      <c r="M4157" t="s">
        <v>93240</v>
      </c>
      <c r="N4157" t="s">
        <v>93241</v>
      </c>
      <c r="O4157">
        <f>-572.584547452535 -49.9832506580854 -654.047991003902</f>
        <v>-1276.6157891145224</v>
      </c>
      <c r="P4157">
        <f>-541.445142423753 -75.8731917423927 -356.793893252935</f>
        <v>-974.11222741908068</v>
      </c>
      <c r="Q4157" t="s">
        <v>93242</v>
      </c>
      <c r="R4157" t="s">
        <v>93243</v>
      </c>
      <c r="S4157" t="s">
        <v>93244</v>
      </c>
      <c r="T4157" t="s">
        <v>93245</v>
      </c>
      <c r="U4157" t="s">
        <v>93246</v>
      </c>
      <c r="V4157" t="s">
        <v>93247</v>
      </c>
      <c r="W4157" t="s">
        <v>93248</v>
      </c>
      <c r="X4157" t="s">
        <v>93249</v>
      </c>
      <c r="Y4157" t="s">
        <v>93250</v>
      </c>
    </row>
    <row r="4158" spans="1:25" x14ac:dyDescent="0.3">
      <c r="A4158">
        <v>207850</v>
      </c>
      <c r="B4158" t="s">
        <v>93251</v>
      </c>
      <c r="C4158" t="s">
        <v>93252</v>
      </c>
      <c r="D4158" t="s">
        <v>93253</v>
      </c>
      <c r="E4158" t="s">
        <v>93254</v>
      </c>
      <c r="F4158" t="s">
        <v>93255</v>
      </c>
      <c r="G4158" t="s">
        <v>93256</v>
      </c>
      <c r="H4158" t="s">
        <v>93257</v>
      </c>
      <c r="I4158" t="s">
        <v>93258</v>
      </c>
      <c r="J4158" t="s">
        <v>93259</v>
      </c>
      <c r="K4158" t="s">
        <v>93260</v>
      </c>
      <c r="L4158" t="s">
        <v>93261</v>
      </c>
      <c r="M4158" t="s">
        <v>93262</v>
      </c>
      <c r="N4158" t="s">
        <v>93263</v>
      </c>
      <c r="O4158">
        <f>-573.918843909584 -49.9368066925501 -653.892538135349</f>
        <v>-1277.7481887374831</v>
      </c>
      <c r="P4158">
        <f>-542.721702249744 -75.9894736007727 -356.658600138589</f>
        <v>-975.36977598910573</v>
      </c>
      <c r="Q4158" t="s">
        <v>93264</v>
      </c>
      <c r="R4158" t="s">
        <v>93265</v>
      </c>
      <c r="S4158" t="s">
        <v>93266</v>
      </c>
      <c r="T4158" t="s">
        <v>93267</v>
      </c>
      <c r="U4158" t="s">
        <v>93268</v>
      </c>
      <c r="V4158" t="s">
        <v>93269</v>
      </c>
      <c r="W4158" t="s">
        <v>93270</v>
      </c>
      <c r="X4158" t="s">
        <v>93271</v>
      </c>
      <c r="Y4158" t="s">
        <v>93272</v>
      </c>
    </row>
    <row r="4159" spans="1:25" x14ac:dyDescent="0.3">
      <c r="A4159">
        <v>207900</v>
      </c>
      <c r="B4159" t="s">
        <v>93273</v>
      </c>
      <c r="C4159" t="s">
        <v>93274</v>
      </c>
      <c r="D4159" t="s">
        <v>93275</v>
      </c>
      <c r="E4159" t="s">
        <v>93276</v>
      </c>
      <c r="F4159" t="s">
        <v>93277</v>
      </c>
      <c r="G4159" t="s">
        <v>93278</v>
      </c>
      <c r="H4159" t="s">
        <v>93279</v>
      </c>
      <c r="I4159" t="s">
        <v>93280</v>
      </c>
      <c r="J4159" t="s">
        <v>93281</v>
      </c>
      <c r="K4159" t="s">
        <v>93282</v>
      </c>
      <c r="L4159" t="s">
        <v>93283</v>
      </c>
      <c r="M4159" t="s">
        <v>93284</v>
      </c>
      <c r="N4159" t="s">
        <v>93285</v>
      </c>
      <c r="O4159">
        <f>-574.55450559074 -49.774746666219 -653.867807182279</f>
        <v>-1278.1970594392378</v>
      </c>
      <c r="P4159">
        <f>-543.181420496102 -75.8046700459047 -356.650468978809</f>
        <v>-975.63655952081558</v>
      </c>
      <c r="Q4159" t="s">
        <v>93286</v>
      </c>
      <c r="R4159" t="s">
        <v>93287</v>
      </c>
      <c r="S4159" t="s">
        <v>93288</v>
      </c>
      <c r="T4159" t="s">
        <v>93289</v>
      </c>
      <c r="U4159" t="s">
        <v>93290</v>
      </c>
      <c r="V4159" t="s">
        <v>93291</v>
      </c>
      <c r="W4159" t="s">
        <v>93292</v>
      </c>
      <c r="X4159" t="s">
        <v>93293</v>
      </c>
      <c r="Y4159" t="s">
        <v>93294</v>
      </c>
    </row>
    <row r="4160" spans="1:25" x14ac:dyDescent="0.3">
      <c r="A4160">
        <v>207950</v>
      </c>
      <c r="B4160" t="s">
        <v>93295</v>
      </c>
      <c r="C4160" t="s">
        <v>93296</v>
      </c>
      <c r="D4160" t="s">
        <v>93297</v>
      </c>
      <c r="E4160" t="s">
        <v>93298</v>
      </c>
      <c r="F4160" t="s">
        <v>93299</v>
      </c>
      <c r="G4160" t="s">
        <v>93300</v>
      </c>
      <c r="H4160" t="s">
        <v>93301</v>
      </c>
      <c r="I4160" t="s">
        <v>93302</v>
      </c>
      <c r="J4160" t="s">
        <v>93303</v>
      </c>
      <c r="K4160" t="s">
        <v>93304</v>
      </c>
      <c r="L4160" t="s">
        <v>93305</v>
      </c>
      <c r="M4160" t="s">
        <v>93306</v>
      </c>
      <c r="N4160" t="s">
        <v>93307</v>
      </c>
      <c r="O4160">
        <f>-575.92920010891 -49.6338236183838 -653.801830488521</f>
        <v>-1279.3648542158148</v>
      </c>
      <c r="P4160">
        <f>-544.342196219835 -75.6196643804926 -356.603062146952</f>
        <v>-976.56492274727975</v>
      </c>
      <c r="Q4160" t="s">
        <v>93308</v>
      </c>
      <c r="R4160" t="s">
        <v>93309</v>
      </c>
      <c r="S4160" t="s">
        <v>93310</v>
      </c>
      <c r="T4160" t="s">
        <v>93311</v>
      </c>
      <c r="U4160" t="s">
        <v>93312</v>
      </c>
      <c r="V4160" t="s">
        <v>93313</v>
      </c>
      <c r="W4160" t="s">
        <v>93314</v>
      </c>
      <c r="X4160" t="s">
        <v>93315</v>
      </c>
      <c r="Y4160" t="s">
        <v>93316</v>
      </c>
    </row>
    <row r="4161" spans="1:25" x14ac:dyDescent="0.3">
      <c r="A4161">
        <v>208000</v>
      </c>
      <c r="B4161" t="s">
        <v>93317</v>
      </c>
      <c r="C4161" t="s">
        <v>93318</v>
      </c>
      <c r="D4161" t="s">
        <v>93319</v>
      </c>
      <c r="E4161" t="s">
        <v>93320</v>
      </c>
      <c r="F4161" t="s">
        <v>93321</v>
      </c>
      <c r="G4161" t="s">
        <v>93322</v>
      </c>
      <c r="H4161" t="s">
        <v>93323</v>
      </c>
      <c r="I4161" t="s">
        <v>93324</v>
      </c>
      <c r="J4161" t="s">
        <v>93325</v>
      </c>
      <c r="K4161" t="s">
        <v>93326</v>
      </c>
      <c r="L4161" t="s">
        <v>93327</v>
      </c>
      <c r="M4161" t="s">
        <v>93328</v>
      </c>
      <c r="N4161" t="s">
        <v>93329</v>
      </c>
      <c r="O4161">
        <f>-576.410569051876 -49.5236879449874 -653.757275810911</f>
        <v>-1279.6915328077744</v>
      </c>
      <c r="P4161">
        <f>-544.837832807743 -75.5492168283572 -356.560583301432</f>
        <v>-976.94763293753226</v>
      </c>
      <c r="Q4161" t="s">
        <v>93330</v>
      </c>
      <c r="R4161" t="s">
        <v>93331</v>
      </c>
      <c r="S4161" t="s">
        <v>93332</v>
      </c>
      <c r="T4161" t="s">
        <v>93333</v>
      </c>
      <c r="U4161" t="s">
        <v>93334</v>
      </c>
      <c r="V4161" t="s">
        <v>93335</v>
      </c>
      <c r="W4161" t="s">
        <v>93336</v>
      </c>
      <c r="X4161" t="s">
        <v>93337</v>
      </c>
      <c r="Y4161" t="s">
        <v>93338</v>
      </c>
    </row>
    <row r="4162" spans="1:25" x14ac:dyDescent="0.3">
      <c r="A4162">
        <v>208050</v>
      </c>
      <c r="B4162" t="s">
        <v>93339</v>
      </c>
      <c r="C4162" t="s">
        <v>93340</v>
      </c>
      <c r="D4162" t="s">
        <v>93341</v>
      </c>
      <c r="E4162" t="s">
        <v>93342</v>
      </c>
      <c r="F4162" t="s">
        <v>93343</v>
      </c>
      <c r="G4162" t="s">
        <v>93344</v>
      </c>
      <c r="H4162" t="s">
        <v>93345</v>
      </c>
      <c r="I4162" t="s">
        <v>93346</v>
      </c>
      <c r="J4162" t="s">
        <v>93347</v>
      </c>
      <c r="K4162" t="s">
        <v>93348</v>
      </c>
      <c r="L4162" t="s">
        <v>93349</v>
      </c>
      <c r="M4162" t="s">
        <v>93350</v>
      </c>
      <c r="N4162" t="s">
        <v>93351</v>
      </c>
      <c r="O4162">
        <f>-577.424724685366 -49.2086687102078 -653.731483912935</f>
        <v>-1280.3648773085088</v>
      </c>
      <c r="P4162">
        <f>-545.420225495123 -75.9136584730568 -356.641299275557</f>
        <v>-977.97518324373675</v>
      </c>
      <c r="Q4162" t="s">
        <v>93352</v>
      </c>
      <c r="R4162" t="s">
        <v>93353</v>
      </c>
      <c r="S4162" t="s">
        <v>93354</v>
      </c>
      <c r="T4162" t="s">
        <v>93355</v>
      </c>
      <c r="U4162" t="s">
        <v>93356</v>
      </c>
      <c r="V4162" t="s">
        <v>93357</v>
      </c>
      <c r="W4162" t="s">
        <v>93358</v>
      </c>
      <c r="X4162" t="s">
        <v>93359</v>
      </c>
      <c r="Y4162" t="s">
        <v>93360</v>
      </c>
    </row>
    <row r="4163" spans="1:25" x14ac:dyDescent="0.3">
      <c r="A4163">
        <v>208100</v>
      </c>
      <c r="B4163" t="s">
        <v>93361</v>
      </c>
      <c r="C4163" t="s">
        <v>93362</v>
      </c>
      <c r="D4163" t="s">
        <v>93363</v>
      </c>
      <c r="E4163" t="s">
        <v>93364</v>
      </c>
      <c r="F4163" t="s">
        <v>93365</v>
      </c>
      <c r="G4163" t="s">
        <v>93366</v>
      </c>
      <c r="H4163" t="s">
        <v>93367</v>
      </c>
      <c r="I4163" t="s">
        <v>93368</v>
      </c>
      <c r="J4163" t="s">
        <v>93369</v>
      </c>
      <c r="K4163" t="s">
        <v>93370</v>
      </c>
      <c r="L4163" t="s">
        <v>93371</v>
      </c>
      <c r="M4163" t="s">
        <v>93372</v>
      </c>
      <c r="N4163" t="s">
        <v>93373</v>
      </c>
      <c r="O4163">
        <f>-578.05004955609 -48.9823356223842 -653.749491708029</f>
        <v>-1280.7818768865031</v>
      </c>
      <c r="P4163">
        <f>-545.749185104573 -75.8943372924534 -356.710182762101</f>
        <v>-978.35370515912746</v>
      </c>
      <c r="Q4163" t="s">
        <v>93374</v>
      </c>
      <c r="R4163" t="s">
        <v>93375</v>
      </c>
      <c r="S4163" t="s">
        <v>93376</v>
      </c>
      <c r="T4163" t="s">
        <v>93377</v>
      </c>
      <c r="U4163" t="s">
        <v>93378</v>
      </c>
      <c r="V4163" t="s">
        <v>93379</v>
      </c>
      <c r="W4163" t="s">
        <v>93380</v>
      </c>
      <c r="X4163" t="s">
        <v>93381</v>
      </c>
      <c r="Y4163" t="s">
        <v>93382</v>
      </c>
    </row>
    <row r="4164" spans="1:25" x14ac:dyDescent="0.3">
      <c r="A4164">
        <v>208150</v>
      </c>
      <c r="B4164" t="s">
        <v>93383</v>
      </c>
      <c r="C4164" t="s">
        <v>93384</v>
      </c>
      <c r="D4164" t="s">
        <v>93385</v>
      </c>
      <c r="E4164" t="s">
        <v>93386</v>
      </c>
      <c r="F4164" t="s">
        <v>93387</v>
      </c>
      <c r="G4164" t="s">
        <v>93388</v>
      </c>
      <c r="H4164" t="s">
        <v>93389</v>
      </c>
      <c r="I4164" t="s">
        <v>93390</v>
      </c>
      <c r="J4164" t="s">
        <v>93391</v>
      </c>
      <c r="K4164" t="s">
        <v>93392</v>
      </c>
      <c r="L4164" t="s">
        <v>93393</v>
      </c>
      <c r="M4164" t="s">
        <v>93394</v>
      </c>
      <c r="N4164" t="s">
        <v>93395</v>
      </c>
      <c r="O4164">
        <f>-579.315885666683 -48.5824918481048 -653.728339072426</f>
        <v>-1281.6267165872139</v>
      </c>
      <c r="P4164">
        <f>-546.351126916327 -75.8124105268332 -356.790849262188</f>
        <v>-978.95438670534816</v>
      </c>
      <c r="Q4164" t="s">
        <v>93396</v>
      </c>
      <c r="R4164" t="s">
        <v>93397</v>
      </c>
      <c r="S4164" t="s">
        <v>93398</v>
      </c>
      <c r="T4164" t="s">
        <v>93399</v>
      </c>
      <c r="U4164" t="s">
        <v>93400</v>
      </c>
      <c r="V4164" t="s">
        <v>93401</v>
      </c>
      <c r="W4164" t="s">
        <v>93402</v>
      </c>
      <c r="X4164" t="s">
        <v>93403</v>
      </c>
      <c r="Y4164" t="s">
        <v>93404</v>
      </c>
    </row>
    <row r="4165" spans="1:25" x14ac:dyDescent="0.3">
      <c r="A4165">
        <v>208200</v>
      </c>
      <c r="B4165" t="s">
        <v>93405</v>
      </c>
      <c r="C4165" t="s">
        <v>93406</v>
      </c>
      <c r="D4165" t="s">
        <v>93407</v>
      </c>
      <c r="E4165" t="s">
        <v>93408</v>
      </c>
      <c r="F4165" t="s">
        <v>93409</v>
      </c>
      <c r="G4165" t="s">
        <v>93410</v>
      </c>
      <c r="H4165" t="s">
        <v>93411</v>
      </c>
      <c r="I4165" t="s">
        <v>93412</v>
      </c>
      <c r="J4165" t="s">
        <v>93413</v>
      </c>
      <c r="K4165" t="s">
        <v>93414</v>
      </c>
      <c r="L4165" t="s">
        <v>93415</v>
      </c>
      <c r="M4165" t="s">
        <v>93416</v>
      </c>
      <c r="N4165" t="s">
        <v>93417</v>
      </c>
      <c r="O4165">
        <f>-580.010144546695 -48.3755834118285 -653.677363936776</f>
        <v>-1282.0630918952995</v>
      </c>
      <c r="P4165">
        <f>-546.643244912153 -75.5238155633654 -356.777301776977</f>
        <v>-978.94436225249547</v>
      </c>
      <c r="Q4165" t="s">
        <v>93418</v>
      </c>
      <c r="R4165" t="s">
        <v>93419</v>
      </c>
      <c r="S4165" t="s">
        <v>93420</v>
      </c>
      <c r="T4165" t="s">
        <v>93421</v>
      </c>
      <c r="U4165" t="s">
        <v>93422</v>
      </c>
      <c r="V4165" t="s">
        <v>93423</v>
      </c>
      <c r="W4165" t="s">
        <v>93424</v>
      </c>
      <c r="X4165" t="s">
        <v>93425</v>
      </c>
      <c r="Y4165" t="s">
        <v>93426</v>
      </c>
    </row>
    <row r="4166" spans="1:25" x14ac:dyDescent="0.3">
      <c r="A4166">
        <v>208250</v>
      </c>
      <c r="B4166" t="s">
        <v>93427</v>
      </c>
      <c r="C4166" t="s">
        <v>93428</v>
      </c>
      <c r="D4166" t="s">
        <v>93429</v>
      </c>
      <c r="E4166" t="s">
        <v>93430</v>
      </c>
      <c r="F4166" t="s">
        <v>93431</v>
      </c>
      <c r="G4166" t="s">
        <v>93432</v>
      </c>
      <c r="H4166" t="s">
        <v>93433</v>
      </c>
      <c r="I4166" t="s">
        <v>93434</v>
      </c>
      <c r="J4166" t="s">
        <v>93435</v>
      </c>
      <c r="K4166" t="s">
        <v>93436</v>
      </c>
      <c r="L4166" t="s">
        <v>93437</v>
      </c>
      <c r="M4166" t="s">
        <v>93438</v>
      </c>
      <c r="N4166" t="s">
        <v>93439</v>
      </c>
      <c r="O4166">
        <f>-582.147564746579 -47.9266084150727 -653.58871269174</f>
        <v>-1283.6628858533918</v>
      </c>
      <c r="P4166">
        <f>-547.60596268567 -75.1245406006142 -356.827573178548</f>
        <v>-979.55807646483208</v>
      </c>
      <c r="Q4166" t="s">
        <v>93440</v>
      </c>
      <c r="R4166" t="s">
        <v>93441</v>
      </c>
      <c r="S4166" t="s">
        <v>93442</v>
      </c>
      <c r="T4166" t="s">
        <v>93443</v>
      </c>
      <c r="U4166" t="s">
        <v>93444</v>
      </c>
      <c r="V4166" t="s">
        <v>93445</v>
      </c>
      <c r="W4166" t="s">
        <v>93446</v>
      </c>
      <c r="X4166" t="s">
        <v>93447</v>
      </c>
      <c r="Y4166" t="s">
        <v>93448</v>
      </c>
    </row>
    <row r="4167" spans="1:25" x14ac:dyDescent="0.3">
      <c r="A4167">
        <v>208300</v>
      </c>
      <c r="B4167" t="s">
        <v>93449</v>
      </c>
      <c r="C4167" t="s">
        <v>93450</v>
      </c>
      <c r="D4167" t="s">
        <v>93451</v>
      </c>
      <c r="E4167" t="s">
        <v>93452</v>
      </c>
      <c r="F4167" t="s">
        <v>93453</v>
      </c>
      <c r="G4167" t="s">
        <v>93454</v>
      </c>
      <c r="H4167" t="s">
        <v>93455</v>
      </c>
      <c r="I4167" t="s">
        <v>93456</v>
      </c>
      <c r="J4167" t="s">
        <v>93457</v>
      </c>
      <c r="K4167" t="s">
        <v>93458</v>
      </c>
      <c r="L4167" t="s">
        <v>93459</v>
      </c>
      <c r="M4167" t="s">
        <v>93460</v>
      </c>
      <c r="N4167" t="s">
        <v>93461</v>
      </c>
      <c r="O4167">
        <f>-583.181818436489 -47.6150036186436 -653.541853091498</f>
        <v>-1284.3386751466305</v>
      </c>
      <c r="P4167">
        <f>-548.237851911591 -74.7858657330521 -356.825368414056</f>
        <v>-979.84908605869907</v>
      </c>
      <c r="Q4167" t="s">
        <v>93462</v>
      </c>
      <c r="R4167" t="s">
        <v>93463</v>
      </c>
      <c r="S4167" t="s">
        <v>93464</v>
      </c>
      <c r="T4167" t="s">
        <v>93465</v>
      </c>
      <c r="U4167" t="s">
        <v>93466</v>
      </c>
      <c r="V4167" t="s">
        <v>93467</v>
      </c>
      <c r="W4167" t="s">
        <v>93468</v>
      </c>
      <c r="X4167" t="s">
        <v>93469</v>
      </c>
      <c r="Y4167" t="s">
        <v>93470</v>
      </c>
    </row>
    <row r="4168" spans="1:25" x14ac:dyDescent="0.3">
      <c r="A4168">
        <v>208350</v>
      </c>
      <c r="B4168" t="s">
        <v>93471</v>
      </c>
      <c r="C4168" t="s">
        <v>93472</v>
      </c>
      <c r="D4168" t="s">
        <v>93473</v>
      </c>
      <c r="E4168" t="s">
        <v>93474</v>
      </c>
      <c r="F4168" t="s">
        <v>93475</v>
      </c>
      <c r="G4168" t="s">
        <v>93476</v>
      </c>
      <c r="H4168" t="s">
        <v>93477</v>
      </c>
      <c r="I4168" t="s">
        <v>93478</v>
      </c>
      <c r="J4168" t="s">
        <v>93479</v>
      </c>
      <c r="K4168" t="s">
        <v>93480</v>
      </c>
      <c r="L4168" t="s">
        <v>93481</v>
      </c>
      <c r="M4168" t="s">
        <v>93482</v>
      </c>
      <c r="N4168" t="s">
        <v>93483</v>
      </c>
      <c r="O4168">
        <f>-584.634746945831 -47.1520852481381 -653.400974665653</f>
        <v>-1285.187806859622</v>
      </c>
      <c r="P4168">
        <f>-549.197543681743 -74.2556272632362 -356.73684597212</f>
        <v>-980.19001691709923</v>
      </c>
      <c r="Q4168" t="s">
        <v>93484</v>
      </c>
      <c r="R4168" t="s">
        <v>93485</v>
      </c>
      <c r="S4168" t="s">
        <v>93486</v>
      </c>
      <c r="T4168" t="s">
        <v>93487</v>
      </c>
      <c r="U4168" t="s">
        <v>93488</v>
      </c>
      <c r="V4168" t="s">
        <v>93489</v>
      </c>
      <c r="W4168" t="s">
        <v>93490</v>
      </c>
      <c r="X4168" t="s">
        <v>93491</v>
      </c>
      <c r="Y4168" t="s">
        <v>93492</v>
      </c>
    </row>
    <row r="4169" spans="1:25" x14ac:dyDescent="0.3">
      <c r="A4169">
        <v>208400</v>
      </c>
      <c r="B4169" t="s">
        <v>93493</v>
      </c>
      <c r="C4169" t="s">
        <v>93494</v>
      </c>
      <c r="D4169" t="s">
        <v>93495</v>
      </c>
      <c r="E4169" t="s">
        <v>93496</v>
      </c>
      <c r="F4169" t="s">
        <v>93497</v>
      </c>
      <c r="G4169" t="s">
        <v>93498</v>
      </c>
      <c r="H4169" t="s">
        <v>93499</v>
      </c>
      <c r="I4169" t="s">
        <v>93500</v>
      </c>
      <c r="J4169" t="s">
        <v>93501</v>
      </c>
      <c r="K4169" t="s">
        <v>93502</v>
      </c>
      <c r="L4169" t="s">
        <v>93503</v>
      </c>
      <c r="M4169" t="s">
        <v>93504</v>
      </c>
      <c r="N4169" t="s">
        <v>93505</v>
      </c>
      <c r="O4169">
        <f>-584.952880651149 -47.0788347182051 -653.328845376932</f>
        <v>-1285.3605607462862</v>
      </c>
      <c r="P4169">
        <f>-549.347363255021 -74.0952965438287 -356.676877975375</f>
        <v>-980.11953777422468</v>
      </c>
      <c r="Q4169" t="s">
        <v>93506</v>
      </c>
      <c r="R4169" t="s">
        <v>93507</v>
      </c>
      <c r="S4169" t="s">
        <v>93508</v>
      </c>
      <c r="T4169" t="s">
        <v>93509</v>
      </c>
      <c r="U4169" t="s">
        <v>93510</v>
      </c>
      <c r="V4169" t="s">
        <v>93511</v>
      </c>
      <c r="W4169" t="s">
        <v>93512</v>
      </c>
      <c r="X4169" t="s">
        <v>93513</v>
      </c>
      <c r="Y4169" t="s">
        <v>93514</v>
      </c>
    </row>
    <row r="4170" spans="1:25" x14ac:dyDescent="0.3">
      <c r="A4170">
        <v>208450</v>
      </c>
      <c r="B4170" t="s">
        <v>93515</v>
      </c>
      <c r="C4170" t="s">
        <v>93516</v>
      </c>
      <c r="D4170" t="s">
        <v>93517</v>
      </c>
      <c r="E4170" t="s">
        <v>93518</v>
      </c>
      <c r="F4170" t="s">
        <v>93519</v>
      </c>
      <c r="G4170" t="s">
        <v>93520</v>
      </c>
      <c r="H4170" t="s">
        <v>93521</v>
      </c>
      <c r="I4170" t="s">
        <v>93522</v>
      </c>
      <c r="J4170" t="s">
        <v>93523</v>
      </c>
      <c r="K4170" t="s">
        <v>93524</v>
      </c>
      <c r="L4170" t="s">
        <v>93525</v>
      </c>
      <c r="M4170" t="s">
        <v>93526</v>
      </c>
      <c r="N4170" t="s">
        <v>93527</v>
      </c>
      <c r="O4170">
        <f>-585.125267494391 -46.7963225487044 -653.272904260116</f>
        <v>-1285.1944943032113</v>
      </c>
      <c r="P4170">
        <f>-549.410775541599 -73.359651674006 -356.593165444609</f>
        <v>-979.36359266021407</v>
      </c>
      <c r="Q4170" t="s">
        <v>93528</v>
      </c>
      <c r="R4170" t="s">
        <v>93529</v>
      </c>
      <c r="S4170" t="s">
        <v>93530</v>
      </c>
      <c r="T4170" t="s">
        <v>93531</v>
      </c>
      <c r="U4170" t="s">
        <v>93532</v>
      </c>
      <c r="V4170" t="s">
        <v>93533</v>
      </c>
      <c r="W4170" t="s">
        <v>93534</v>
      </c>
      <c r="X4170" t="s">
        <v>93535</v>
      </c>
      <c r="Y4170" t="s">
        <v>93536</v>
      </c>
    </row>
    <row r="4171" spans="1:25" x14ac:dyDescent="0.3">
      <c r="A4171">
        <v>208500</v>
      </c>
      <c r="B4171" t="s">
        <v>93537</v>
      </c>
      <c r="C4171" t="s">
        <v>93538</v>
      </c>
      <c r="D4171" t="s">
        <v>93539</v>
      </c>
      <c r="E4171" t="s">
        <v>93540</v>
      </c>
      <c r="F4171" t="s">
        <v>93541</v>
      </c>
      <c r="G4171" t="s">
        <v>93542</v>
      </c>
      <c r="H4171" t="s">
        <v>93543</v>
      </c>
      <c r="I4171" t="s">
        <v>93544</v>
      </c>
      <c r="J4171" t="s">
        <v>93545</v>
      </c>
      <c r="K4171" t="s">
        <v>93546</v>
      </c>
      <c r="L4171" t="s">
        <v>93547</v>
      </c>
      <c r="M4171" t="s">
        <v>93548</v>
      </c>
      <c r="N4171" t="s">
        <v>93549</v>
      </c>
      <c r="O4171">
        <f>-585.192563686966 -46.6948587888348 -653.223057624689</f>
        <v>-1285.1104801004899</v>
      </c>
      <c r="P4171">
        <f>-549.443184727453 -73.1069032230569 -356.534058026469</f>
        <v>-979.08414597697879</v>
      </c>
      <c r="Q4171" t="s">
        <v>93550</v>
      </c>
      <c r="R4171" t="s">
        <v>93551</v>
      </c>
      <c r="S4171" t="s">
        <v>93552</v>
      </c>
      <c r="T4171" t="s">
        <v>93553</v>
      </c>
      <c r="U4171" t="s">
        <v>93554</v>
      </c>
      <c r="V4171" t="s">
        <v>93555</v>
      </c>
      <c r="W4171" t="s">
        <v>93556</v>
      </c>
      <c r="X4171" t="s">
        <v>93557</v>
      </c>
      <c r="Y4171" t="s">
        <v>93558</v>
      </c>
    </row>
    <row r="4172" spans="1:25" x14ac:dyDescent="0.3">
      <c r="A4172">
        <v>208550</v>
      </c>
      <c r="B4172" t="s">
        <v>93559</v>
      </c>
      <c r="C4172" t="s">
        <v>93560</v>
      </c>
      <c r="D4172" t="s">
        <v>93561</v>
      </c>
      <c r="E4172" t="s">
        <v>93562</v>
      </c>
      <c r="F4172" t="s">
        <v>93563</v>
      </c>
      <c r="G4172" t="s">
        <v>93564</v>
      </c>
      <c r="H4172" t="s">
        <v>93565</v>
      </c>
      <c r="I4172" t="s">
        <v>93566</v>
      </c>
      <c r="J4172" t="s">
        <v>93567</v>
      </c>
      <c r="K4172" t="s">
        <v>93568</v>
      </c>
      <c r="L4172" t="s">
        <v>93569</v>
      </c>
      <c r="M4172" t="s">
        <v>93570</v>
      </c>
      <c r="N4172" t="s">
        <v>93571</v>
      </c>
      <c r="O4172">
        <f>-585.609221301294 -46.3298000642612 -653.111723761753</f>
        <v>-1285.0507451273083</v>
      </c>
      <c r="P4172">
        <f>-549.652952474208 -72.5127702096008 -356.427237298498</f>
        <v>-978.59295998230687</v>
      </c>
      <c r="Q4172" t="s">
        <v>93572</v>
      </c>
      <c r="R4172" t="s">
        <v>93573</v>
      </c>
      <c r="S4172" t="s">
        <v>93574</v>
      </c>
      <c r="T4172" t="s">
        <v>93575</v>
      </c>
      <c r="U4172" t="s">
        <v>93576</v>
      </c>
      <c r="V4172" t="s">
        <v>93577</v>
      </c>
      <c r="W4172" t="s">
        <v>93578</v>
      </c>
      <c r="X4172" t="s">
        <v>93579</v>
      </c>
      <c r="Y4172" t="s">
        <v>93580</v>
      </c>
    </row>
    <row r="4173" spans="1:25" x14ac:dyDescent="0.3">
      <c r="A4173">
        <v>208600</v>
      </c>
      <c r="B4173" t="s">
        <v>93581</v>
      </c>
      <c r="C4173" t="s">
        <v>93582</v>
      </c>
      <c r="D4173" t="s">
        <v>93583</v>
      </c>
      <c r="E4173" t="s">
        <v>93584</v>
      </c>
      <c r="F4173" t="s">
        <v>93585</v>
      </c>
      <c r="G4173" t="s">
        <v>93586</v>
      </c>
      <c r="H4173" t="s">
        <v>93587</v>
      </c>
      <c r="I4173" t="s">
        <v>93588</v>
      </c>
      <c r="J4173" t="s">
        <v>93589</v>
      </c>
      <c r="K4173" t="s">
        <v>93590</v>
      </c>
      <c r="L4173" t="s">
        <v>93591</v>
      </c>
      <c r="M4173" t="s">
        <v>93592</v>
      </c>
      <c r="N4173" t="s">
        <v>93593</v>
      </c>
      <c r="O4173">
        <f>-586.004099290121 -46.035095724571 -653.066144339865</f>
        <v>-1285.1053393545569</v>
      </c>
      <c r="P4173">
        <f>-549.886396827219 -72.0192681198835 -356.383965722191</f>
        <v>-978.2896306692935</v>
      </c>
      <c r="Q4173" t="s">
        <v>93594</v>
      </c>
      <c r="R4173" t="s">
        <v>93595</v>
      </c>
      <c r="S4173" t="s">
        <v>93596</v>
      </c>
      <c r="T4173" t="s">
        <v>93597</v>
      </c>
      <c r="U4173" t="s">
        <v>93598</v>
      </c>
      <c r="V4173" t="s">
        <v>93599</v>
      </c>
      <c r="W4173" t="s">
        <v>93600</v>
      </c>
      <c r="X4173" t="s">
        <v>93601</v>
      </c>
      <c r="Y4173" t="s">
        <v>93602</v>
      </c>
    </row>
    <row r="4174" spans="1:25" x14ac:dyDescent="0.3">
      <c r="A4174">
        <v>208650</v>
      </c>
      <c r="B4174" t="s">
        <v>93603</v>
      </c>
      <c r="C4174" t="s">
        <v>93604</v>
      </c>
      <c r="D4174" t="s">
        <v>93605</v>
      </c>
      <c r="E4174" t="s">
        <v>93606</v>
      </c>
      <c r="F4174" t="s">
        <v>93607</v>
      </c>
      <c r="G4174" t="s">
        <v>93608</v>
      </c>
      <c r="H4174" t="s">
        <v>93609</v>
      </c>
      <c r="I4174" t="s">
        <v>93610</v>
      </c>
      <c r="J4174" t="s">
        <v>93611</v>
      </c>
      <c r="K4174" t="s">
        <v>93612</v>
      </c>
      <c r="L4174" t="s">
        <v>93613</v>
      </c>
      <c r="M4174" t="s">
        <v>93614</v>
      </c>
      <c r="N4174" t="s">
        <v>93615</v>
      </c>
      <c r="O4174">
        <f>-586.847813957281 -45.3514642905129 -653.024761419376</f>
        <v>-1285.22403966717</v>
      </c>
      <c r="P4174">
        <f>-550.60237464427 -70.9553819124365 -356.324928544349</f>
        <v>-977.88268510105536</v>
      </c>
      <c r="Q4174" t="s">
        <v>93616</v>
      </c>
      <c r="R4174" t="s">
        <v>93617</v>
      </c>
      <c r="S4174" t="s">
        <v>93618</v>
      </c>
      <c r="T4174" t="s">
        <v>93619</v>
      </c>
      <c r="U4174" t="s">
        <v>93620</v>
      </c>
      <c r="V4174" t="s">
        <v>93621</v>
      </c>
      <c r="W4174" t="s">
        <v>93622</v>
      </c>
      <c r="X4174" t="s">
        <v>93623</v>
      </c>
      <c r="Y4174" t="s">
        <v>93624</v>
      </c>
    </row>
    <row r="4175" spans="1:25" x14ac:dyDescent="0.3">
      <c r="A4175">
        <v>208700</v>
      </c>
      <c r="B4175" t="s">
        <v>93625</v>
      </c>
      <c r="C4175" t="s">
        <v>93626</v>
      </c>
      <c r="D4175" t="s">
        <v>93627</v>
      </c>
      <c r="E4175" t="s">
        <v>93628</v>
      </c>
      <c r="F4175" t="s">
        <v>93629</v>
      </c>
      <c r="G4175" t="s">
        <v>93630</v>
      </c>
      <c r="H4175" t="s">
        <v>93631</v>
      </c>
      <c r="I4175" t="s">
        <v>93632</v>
      </c>
      <c r="J4175" t="s">
        <v>93633</v>
      </c>
      <c r="K4175" t="s">
        <v>93634</v>
      </c>
      <c r="L4175" t="s">
        <v>93635</v>
      </c>
      <c r="M4175" t="s">
        <v>93636</v>
      </c>
      <c r="N4175" t="s">
        <v>93637</v>
      </c>
      <c r="O4175">
        <f>-587.247256766769 -45.0162271852439 -653.038658941909</f>
        <v>-1285.3021428939219</v>
      </c>
      <c r="P4175">
        <f>-550.918237189988 -70.5795188755553 -356.345670684928</f>
        <v>-977.84342675047128</v>
      </c>
      <c r="Q4175" t="s">
        <v>93638</v>
      </c>
      <c r="R4175" t="s">
        <v>93639</v>
      </c>
      <c r="S4175" t="s">
        <v>93640</v>
      </c>
      <c r="T4175" t="s">
        <v>93641</v>
      </c>
      <c r="U4175" t="s">
        <v>93642</v>
      </c>
      <c r="V4175" t="s">
        <v>93643</v>
      </c>
      <c r="W4175" t="s">
        <v>93644</v>
      </c>
      <c r="X4175" t="s">
        <v>93645</v>
      </c>
      <c r="Y4175" t="s">
        <v>93646</v>
      </c>
    </row>
    <row r="4176" spans="1:25" x14ac:dyDescent="0.3">
      <c r="A4176">
        <v>208750</v>
      </c>
      <c r="B4176" t="s">
        <v>93647</v>
      </c>
      <c r="C4176" t="s">
        <v>93648</v>
      </c>
      <c r="D4176" t="s">
        <v>93649</v>
      </c>
      <c r="E4176" t="s">
        <v>93650</v>
      </c>
      <c r="F4176" t="s">
        <v>93651</v>
      </c>
      <c r="G4176" t="s">
        <v>93652</v>
      </c>
      <c r="H4176" t="s">
        <v>93653</v>
      </c>
      <c r="I4176" t="s">
        <v>93654</v>
      </c>
      <c r="J4176" t="s">
        <v>93655</v>
      </c>
      <c r="K4176" t="s">
        <v>93656</v>
      </c>
      <c r="L4176" t="s">
        <v>93657</v>
      </c>
      <c r="M4176" t="s">
        <v>93658</v>
      </c>
      <c r="N4176" t="s">
        <v>93659</v>
      </c>
      <c r="O4176">
        <f>-587.999075743451 -44.3333022049612 -653.092960975829</f>
        <v>-1285.4253389242413</v>
      </c>
      <c r="P4176">
        <f>-551.608390362031 -69.8357950878076 -356.402389896402</f>
        <v>-977.84657534624057</v>
      </c>
      <c r="Q4176" t="s">
        <v>93660</v>
      </c>
      <c r="R4176" t="s">
        <v>93661</v>
      </c>
      <c r="S4176" t="s">
        <v>93662</v>
      </c>
      <c r="T4176" t="s">
        <v>93663</v>
      </c>
      <c r="U4176" t="s">
        <v>93664</v>
      </c>
      <c r="V4176" t="s">
        <v>93665</v>
      </c>
      <c r="W4176" t="s">
        <v>93666</v>
      </c>
      <c r="X4176" t="s">
        <v>93667</v>
      </c>
      <c r="Y4176" t="s">
        <v>93668</v>
      </c>
    </row>
    <row r="4177" spans="1:25" x14ac:dyDescent="0.3">
      <c r="A4177">
        <v>208800</v>
      </c>
      <c r="B4177" t="s">
        <v>93669</v>
      </c>
      <c r="C4177" t="s">
        <v>93670</v>
      </c>
      <c r="D4177" t="s">
        <v>93671</v>
      </c>
      <c r="E4177" t="s">
        <v>93672</v>
      </c>
      <c r="F4177" t="s">
        <v>93673</v>
      </c>
      <c r="G4177" t="s">
        <v>93674</v>
      </c>
      <c r="H4177" t="s">
        <v>93675</v>
      </c>
      <c r="I4177" t="s">
        <v>93676</v>
      </c>
      <c r="J4177" t="s">
        <v>93677</v>
      </c>
      <c r="K4177" t="s">
        <v>93678</v>
      </c>
      <c r="L4177" t="s">
        <v>93679</v>
      </c>
      <c r="M4177" t="s">
        <v>93680</v>
      </c>
      <c r="N4177" t="s">
        <v>93681</v>
      </c>
      <c r="O4177">
        <f>-588.32730729663 -43.962498944177 -653.125243327064</f>
        <v>-1285.4150495678709</v>
      </c>
      <c r="P4177">
        <f>-551.923902706234 -69.4237060998146 -356.432581310445</f>
        <v>-977.7801901164936</v>
      </c>
      <c r="Q4177" t="s">
        <v>93682</v>
      </c>
      <c r="R4177" t="s">
        <v>93683</v>
      </c>
      <c r="S4177" t="s">
        <v>93684</v>
      </c>
      <c r="T4177" t="s">
        <v>93685</v>
      </c>
      <c r="U4177" t="s">
        <v>93686</v>
      </c>
      <c r="V4177" t="s">
        <v>93687</v>
      </c>
      <c r="W4177" t="s">
        <v>93688</v>
      </c>
      <c r="X4177" t="s">
        <v>93689</v>
      </c>
      <c r="Y4177" t="s">
        <v>93690</v>
      </c>
    </row>
    <row r="4178" spans="1:25" x14ac:dyDescent="0.3">
      <c r="A4178">
        <v>208850</v>
      </c>
      <c r="B4178" t="s">
        <v>93691</v>
      </c>
      <c r="C4178" t="s">
        <v>93692</v>
      </c>
      <c r="D4178" t="s">
        <v>93693</v>
      </c>
      <c r="E4178" t="s">
        <v>93694</v>
      </c>
      <c r="F4178" t="s">
        <v>93695</v>
      </c>
      <c r="G4178" t="s">
        <v>93696</v>
      </c>
      <c r="H4178" t="s">
        <v>93697</v>
      </c>
      <c r="I4178" t="s">
        <v>93698</v>
      </c>
      <c r="J4178" t="s">
        <v>93699</v>
      </c>
      <c r="K4178" t="s">
        <v>93700</v>
      </c>
      <c r="L4178" t="s">
        <v>93701</v>
      </c>
      <c r="M4178" t="s">
        <v>93702</v>
      </c>
      <c r="N4178" t="s">
        <v>93703</v>
      </c>
      <c r="O4178">
        <f>-588.776139825058 -43.2222837837753 -653.241380951031</f>
        <v>-1285.2398045598643</v>
      </c>
      <c r="P4178">
        <f>-552.374200798394 -68.4785180450458 -356.531068050369</f>
        <v>-977.38378689380875</v>
      </c>
      <c r="Q4178" t="s">
        <v>93704</v>
      </c>
      <c r="R4178" t="s">
        <v>93705</v>
      </c>
      <c r="S4178" t="s">
        <v>93706</v>
      </c>
      <c r="T4178" t="s">
        <v>93707</v>
      </c>
      <c r="U4178" t="s">
        <v>93708</v>
      </c>
      <c r="V4178" t="s">
        <v>93709</v>
      </c>
      <c r="W4178" t="s">
        <v>93710</v>
      </c>
      <c r="X4178" t="s">
        <v>93711</v>
      </c>
      <c r="Y4178" t="s">
        <v>93712</v>
      </c>
    </row>
    <row r="4179" spans="1:25" x14ac:dyDescent="0.3">
      <c r="A4179">
        <v>208900</v>
      </c>
      <c r="B4179" t="s">
        <v>93713</v>
      </c>
      <c r="C4179" t="s">
        <v>93714</v>
      </c>
      <c r="D4179" t="s">
        <v>93715</v>
      </c>
      <c r="E4179" t="s">
        <v>93716</v>
      </c>
      <c r="F4179" t="s">
        <v>93717</v>
      </c>
      <c r="G4179" t="s">
        <v>93718</v>
      </c>
      <c r="H4179" t="s">
        <v>93719</v>
      </c>
      <c r="I4179" t="s">
        <v>93720</v>
      </c>
      <c r="J4179" t="s">
        <v>93721</v>
      </c>
      <c r="K4179" t="s">
        <v>93722</v>
      </c>
      <c r="L4179" t="s">
        <v>93723</v>
      </c>
      <c r="M4179" t="s">
        <v>93724</v>
      </c>
      <c r="N4179" t="s">
        <v>93725</v>
      </c>
      <c r="O4179">
        <f>-589.077658414009 -42.7900686067924 -653.309207013946</f>
        <v>-1285.1769340347473</v>
      </c>
      <c r="P4179">
        <f>-552.579089295543 -68.1186702547561 -356.616876235838</f>
        <v>-977.31463578613716</v>
      </c>
      <c r="Q4179" t="s">
        <v>93726</v>
      </c>
      <c r="R4179" t="s">
        <v>93727</v>
      </c>
      <c r="S4179" t="s">
        <v>93728</v>
      </c>
      <c r="T4179" t="s">
        <v>93729</v>
      </c>
      <c r="U4179" t="s">
        <v>93730</v>
      </c>
      <c r="V4179" t="s">
        <v>93731</v>
      </c>
      <c r="W4179" t="s">
        <v>93732</v>
      </c>
      <c r="X4179" t="s">
        <v>93733</v>
      </c>
      <c r="Y4179" t="s">
        <v>93734</v>
      </c>
    </row>
    <row r="4180" spans="1:25" x14ac:dyDescent="0.3">
      <c r="A4180">
        <v>208950</v>
      </c>
      <c r="B4180" t="s">
        <v>93735</v>
      </c>
      <c r="C4180" t="s">
        <v>93736</v>
      </c>
      <c r="D4180" t="s">
        <v>93737</v>
      </c>
      <c r="E4180" t="s">
        <v>93738</v>
      </c>
      <c r="F4180" t="s">
        <v>93739</v>
      </c>
      <c r="G4180" t="s">
        <v>93740</v>
      </c>
      <c r="H4180" t="s">
        <v>93741</v>
      </c>
      <c r="I4180" t="s">
        <v>93742</v>
      </c>
      <c r="J4180" t="s">
        <v>93743</v>
      </c>
      <c r="K4180" t="s">
        <v>93744</v>
      </c>
      <c r="L4180" t="s">
        <v>93745</v>
      </c>
      <c r="M4180" t="s">
        <v>93746</v>
      </c>
      <c r="N4180" t="s">
        <v>93747</v>
      </c>
      <c r="O4180">
        <f>-589.386025958527 -41.7372013329609 -653.494088693912</f>
        <v>-1284.6173159853997</v>
      </c>
      <c r="P4180">
        <f>-552.517843535164 -67.1733073758285 -356.856522643031</f>
        <v>-976.5476735540235</v>
      </c>
      <c r="Q4180" t="s">
        <v>93748</v>
      </c>
      <c r="R4180" t="s">
        <v>93749</v>
      </c>
      <c r="S4180" t="s">
        <v>93750</v>
      </c>
      <c r="T4180" t="s">
        <v>93751</v>
      </c>
      <c r="U4180" t="s">
        <v>93752</v>
      </c>
      <c r="V4180" t="s">
        <v>93753</v>
      </c>
      <c r="W4180" t="s">
        <v>93754</v>
      </c>
      <c r="X4180" t="s">
        <v>93755</v>
      </c>
      <c r="Y4180" t="s">
        <v>93756</v>
      </c>
    </row>
    <row r="4181" spans="1:25" x14ac:dyDescent="0.3">
      <c r="A4181">
        <v>209000</v>
      </c>
      <c r="B4181" t="s">
        <v>93757</v>
      </c>
      <c r="C4181" t="s">
        <v>93758</v>
      </c>
      <c r="D4181" t="s">
        <v>93759</v>
      </c>
      <c r="E4181" t="s">
        <v>93760</v>
      </c>
      <c r="F4181" t="s">
        <v>93761</v>
      </c>
      <c r="G4181" t="s">
        <v>93762</v>
      </c>
      <c r="H4181" t="s">
        <v>93763</v>
      </c>
      <c r="I4181" t="s">
        <v>93764</v>
      </c>
      <c r="J4181" t="s">
        <v>93765</v>
      </c>
      <c r="K4181" t="s">
        <v>93766</v>
      </c>
      <c r="L4181" t="s">
        <v>93767</v>
      </c>
      <c r="M4181" t="s">
        <v>93768</v>
      </c>
      <c r="N4181" t="s">
        <v>93769</v>
      </c>
      <c r="O4181">
        <f>-589.357581156559 -41.3022738516158 -653.585117918945</f>
        <v>-1284.2449729271198</v>
      </c>
      <c r="P4181">
        <f>-552.331387032348 -66.6332674654745 -356.958449381583</f>
        <v>-975.92310387940552</v>
      </c>
      <c r="Q4181" t="s">
        <v>93770</v>
      </c>
      <c r="R4181" t="s">
        <v>93771</v>
      </c>
      <c r="S4181" t="s">
        <v>93772</v>
      </c>
      <c r="T4181" t="s">
        <v>93773</v>
      </c>
      <c r="U4181" t="s">
        <v>93774</v>
      </c>
      <c r="V4181" t="s">
        <v>93775</v>
      </c>
      <c r="W4181" t="s">
        <v>93776</v>
      </c>
      <c r="X4181" t="s">
        <v>93777</v>
      </c>
      <c r="Y4181" t="s">
        <v>93778</v>
      </c>
    </row>
    <row r="4182" spans="1:25" x14ac:dyDescent="0.3">
      <c r="A4182">
        <v>209050</v>
      </c>
      <c r="B4182" t="s">
        <v>93779</v>
      </c>
      <c r="C4182" t="s">
        <v>93780</v>
      </c>
      <c r="D4182" t="s">
        <v>93781</v>
      </c>
      <c r="E4182" t="s">
        <v>93782</v>
      </c>
      <c r="F4182" t="s">
        <v>93783</v>
      </c>
      <c r="G4182" t="s">
        <v>93784</v>
      </c>
      <c r="H4182" t="s">
        <v>93785</v>
      </c>
      <c r="I4182" t="s">
        <v>93786</v>
      </c>
      <c r="J4182" t="s">
        <v>93787</v>
      </c>
      <c r="K4182" t="s">
        <v>93788</v>
      </c>
      <c r="L4182" t="s">
        <v>93789</v>
      </c>
      <c r="M4182" t="s">
        <v>93790</v>
      </c>
      <c r="N4182" t="s">
        <v>93791</v>
      </c>
      <c r="O4182">
        <f>-589.272665434823 -40.5927103314898 -653.675050357076</f>
        <v>-1283.5404261233889</v>
      </c>
      <c r="P4182">
        <f>-551.732392268078 -65.8548354022432 -357.107124219601</f>
        <v>-974.69435188992225</v>
      </c>
      <c r="Q4182" t="s">
        <v>93792</v>
      </c>
      <c r="R4182" t="s">
        <v>93793</v>
      </c>
      <c r="S4182" t="s">
        <v>93794</v>
      </c>
      <c r="T4182" t="s">
        <v>93795</v>
      </c>
      <c r="U4182" t="s">
        <v>93796</v>
      </c>
      <c r="V4182" t="s">
        <v>93797</v>
      </c>
      <c r="W4182" t="s">
        <v>93798</v>
      </c>
      <c r="X4182" t="s">
        <v>93799</v>
      </c>
      <c r="Y4182" t="s">
        <v>93800</v>
      </c>
    </row>
    <row r="4183" spans="1:25" x14ac:dyDescent="0.3">
      <c r="A4183">
        <v>209100</v>
      </c>
      <c r="B4183" t="s">
        <v>93801</v>
      </c>
      <c r="C4183" t="s">
        <v>93802</v>
      </c>
      <c r="D4183" t="s">
        <v>93803</v>
      </c>
      <c r="E4183" t="s">
        <v>93804</v>
      </c>
      <c r="F4183" t="s">
        <v>93805</v>
      </c>
      <c r="G4183" t="s">
        <v>93806</v>
      </c>
      <c r="H4183" t="s">
        <v>93807</v>
      </c>
      <c r="I4183" t="s">
        <v>93808</v>
      </c>
      <c r="J4183" t="s">
        <v>93809</v>
      </c>
      <c r="K4183" t="s">
        <v>93810</v>
      </c>
      <c r="L4183" t="s">
        <v>93811</v>
      </c>
      <c r="M4183" t="s">
        <v>93812</v>
      </c>
      <c r="N4183" t="s">
        <v>93813</v>
      </c>
      <c r="O4183">
        <f>-589.247808753051 -40.4364243315617 -653.642835487373</f>
        <v>-1283.3270685719858</v>
      </c>
      <c r="P4183">
        <f>-551.243415761947 -65.4873893516781 -357.116075077549</f>
        <v>-973.84688019117402</v>
      </c>
      <c r="Q4183" t="s">
        <v>93814</v>
      </c>
      <c r="R4183" t="s">
        <v>93815</v>
      </c>
      <c r="S4183" t="s">
        <v>93816</v>
      </c>
      <c r="T4183" t="s">
        <v>93817</v>
      </c>
      <c r="U4183" t="s">
        <v>93818</v>
      </c>
      <c r="V4183" t="s">
        <v>93819</v>
      </c>
      <c r="W4183" t="s">
        <v>93820</v>
      </c>
      <c r="X4183" t="s">
        <v>93821</v>
      </c>
      <c r="Y4183" t="s">
        <v>93822</v>
      </c>
    </row>
    <row r="4184" spans="1:25" x14ac:dyDescent="0.3">
      <c r="A4184">
        <v>209150</v>
      </c>
      <c r="B4184" t="s">
        <v>93823</v>
      </c>
      <c r="C4184" t="s">
        <v>93824</v>
      </c>
      <c r="D4184" t="s">
        <v>93825</v>
      </c>
      <c r="E4184" t="s">
        <v>93826</v>
      </c>
      <c r="F4184" t="s">
        <v>93827</v>
      </c>
      <c r="G4184" t="s">
        <v>93828</v>
      </c>
      <c r="H4184" t="s">
        <v>93829</v>
      </c>
      <c r="I4184" t="s">
        <v>93830</v>
      </c>
      <c r="J4184" t="s">
        <v>93831</v>
      </c>
      <c r="K4184" t="s">
        <v>93832</v>
      </c>
      <c r="L4184" t="s">
        <v>93833</v>
      </c>
      <c r="M4184" t="s">
        <v>93834</v>
      </c>
      <c r="N4184" t="s">
        <v>93835</v>
      </c>
      <c r="O4184">
        <f>-588.940347331084 -40.218352247537 -653.55089442791</f>
        <v>-1282.709594006531</v>
      </c>
      <c r="P4184">
        <f>-550.244569962244 -64.6757229270959 -357.064005461509</f>
        <v>-971.9842983508488</v>
      </c>
      <c r="Q4184" t="s">
        <v>93836</v>
      </c>
      <c r="R4184" t="s">
        <v>93837</v>
      </c>
      <c r="S4184" t="s">
        <v>93838</v>
      </c>
      <c r="T4184" t="s">
        <v>93839</v>
      </c>
      <c r="U4184" t="s">
        <v>93840</v>
      </c>
      <c r="V4184" t="s">
        <v>93841</v>
      </c>
      <c r="W4184" t="s">
        <v>93842</v>
      </c>
      <c r="X4184" t="s">
        <v>93843</v>
      </c>
      <c r="Y4184" t="s">
        <v>93844</v>
      </c>
    </row>
    <row r="4185" spans="1:25" x14ac:dyDescent="0.3">
      <c r="A4185">
        <v>209200</v>
      </c>
      <c r="B4185" t="s">
        <v>93845</v>
      </c>
      <c r="C4185" t="s">
        <v>93846</v>
      </c>
      <c r="D4185" t="s">
        <v>93847</v>
      </c>
      <c r="E4185" t="s">
        <v>93848</v>
      </c>
      <c r="F4185" t="s">
        <v>93849</v>
      </c>
      <c r="G4185" t="s">
        <v>93850</v>
      </c>
      <c r="H4185" t="s">
        <v>93851</v>
      </c>
      <c r="I4185" t="s">
        <v>93852</v>
      </c>
      <c r="J4185" t="s">
        <v>93853</v>
      </c>
      <c r="K4185" t="s">
        <v>93854</v>
      </c>
      <c r="L4185" t="s">
        <v>93855</v>
      </c>
      <c r="M4185" t="s">
        <v>93856</v>
      </c>
      <c r="N4185" t="s">
        <v>93857</v>
      </c>
      <c r="O4185">
        <f>-588.654197197876 -40.1229556013257 -653.564443877072</f>
        <v>-1282.3415966762736</v>
      </c>
      <c r="P4185">
        <f>-549.791916500506 -64.357840550977 -357.081106904392</f>
        <v>-971.23086395587507</v>
      </c>
      <c r="Q4185" t="s">
        <v>93858</v>
      </c>
      <c r="R4185" t="s">
        <v>93859</v>
      </c>
      <c r="S4185" t="s">
        <v>93860</v>
      </c>
      <c r="T4185" t="s">
        <v>93861</v>
      </c>
      <c r="U4185" t="s">
        <v>93862</v>
      </c>
      <c r="V4185" t="s">
        <v>93863</v>
      </c>
      <c r="W4185" t="s">
        <v>93864</v>
      </c>
      <c r="X4185" t="s">
        <v>93865</v>
      </c>
      <c r="Y4185" t="s">
        <v>93866</v>
      </c>
    </row>
    <row r="4186" spans="1:25" x14ac:dyDescent="0.3">
      <c r="A4186">
        <v>209250</v>
      </c>
      <c r="B4186" t="s">
        <v>93867</v>
      </c>
      <c r="C4186" t="s">
        <v>93868</v>
      </c>
      <c r="D4186" t="s">
        <v>93869</v>
      </c>
      <c r="E4186" t="s">
        <v>93870</v>
      </c>
      <c r="F4186" t="s">
        <v>93871</v>
      </c>
      <c r="G4186" t="s">
        <v>93872</v>
      </c>
      <c r="H4186" t="s">
        <v>93873</v>
      </c>
      <c r="I4186" t="s">
        <v>93874</v>
      </c>
      <c r="J4186" t="s">
        <v>93875</v>
      </c>
      <c r="K4186" t="s">
        <v>93876</v>
      </c>
      <c r="L4186" t="s">
        <v>93877</v>
      </c>
      <c r="M4186" t="s">
        <v>93878</v>
      </c>
      <c r="N4186" t="s">
        <v>93879</v>
      </c>
      <c r="O4186">
        <f>-588.112571092165 -39.9447373864994 -653.511357111277</f>
        <v>-1281.5686655899412</v>
      </c>
      <c r="P4186">
        <f>-549.199976121249 -64.2843857027215 -357.043226470816</f>
        <v>-970.52758829478648</v>
      </c>
      <c r="Q4186" t="s">
        <v>93880</v>
      </c>
      <c r="R4186" t="s">
        <v>93881</v>
      </c>
      <c r="S4186" t="s">
        <v>93882</v>
      </c>
      <c r="T4186" t="s">
        <v>93883</v>
      </c>
      <c r="U4186" t="s">
        <v>93884</v>
      </c>
      <c r="V4186" t="s">
        <v>93885</v>
      </c>
      <c r="W4186" t="s">
        <v>93886</v>
      </c>
      <c r="X4186" t="s">
        <v>93887</v>
      </c>
      <c r="Y4186" t="s">
        <v>93888</v>
      </c>
    </row>
    <row r="4187" spans="1:25" x14ac:dyDescent="0.3">
      <c r="A4187">
        <v>209300</v>
      </c>
      <c r="B4187" t="s">
        <v>93889</v>
      </c>
      <c r="C4187" t="s">
        <v>93890</v>
      </c>
      <c r="D4187" t="s">
        <v>93891</v>
      </c>
      <c r="E4187" t="s">
        <v>93892</v>
      </c>
      <c r="F4187" t="s">
        <v>93893</v>
      </c>
      <c r="G4187" t="s">
        <v>93894</v>
      </c>
      <c r="H4187" t="s">
        <v>93895</v>
      </c>
      <c r="I4187" t="s">
        <v>93896</v>
      </c>
      <c r="J4187" t="s">
        <v>93897</v>
      </c>
      <c r="K4187" t="s">
        <v>93898</v>
      </c>
      <c r="L4187" t="s">
        <v>93899</v>
      </c>
      <c r="M4187" t="s">
        <v>93900</v>
      </c>
      <c r="N4187" t="s">
        <v>93901</v>
      </c>
      <c r="O4187">
        <f>-587.910358583872 -39.7823139687005 -653.489399118728</f>
        <v>-1281.1820716713005</v>
      </c>
      <c r="P4187">
        <f>-548.892699796042 -64.2730462985769 -357.047398142177</f>
        <v>-970.21314423679587</v>
      </c>
      <c r="Q4187" t="s">
        <v>93902</v>
      </c>
      <c r="R4187" t="s">
        <v>93903</v>
      </c>
      <c r="S4187" t="s">
        <v>93904</v>
      </c>
      <c r="T4187" t="s">
        <v>93905</v>
      </c>
      <c r="U4187" t="s">
        <v>93906</v>
      </c>
      <c r="V4187" t="s">
        <v>93907</v>
      </c>
      <c r="W4187" t="s">
        <v>93908</v>
      </c>
      <c r="X4187" t="s">
        <v>93909</v>
      </c>
      <c r="Y4187" t="s">
        <v>93910</v>
      </c>
    </row>
    <row r="4188" spans="1:25" x14ac:dyDescent="0.3">
      <c r="A4188">
        <v>209350</v>
      </c>
      <c r="B4188" t="s">
        <v>93911</v>
      </c>
      <c r="C4188" t="s">
        <v>93912</v>
      </c>
      <c r="D4188" t="s">
        <v>93913</v>
      </c>
      <c r="E4188" t="s">
        <v>93914</v>
      </c>
      <c r="F4188" t="s">
        <v>93915</v>
      </c>
      <c r="G4188" t="s">
        <v>93916</v>
      </c>
      <c r="H4188" t="s">
        <v>93917</v>
      </c>
      <c r="I4188" t="s">
        <v>93918</v>
      </c>
      <c r="J4188" t="s">
        <v>93919</v>
      </c>
      <c r="K4188" t="s">
        <v>93920</v>
      </c>
      <c r="L4188" t="s">
        <v>93921</v>
      </c>
      <c r="M4188" t="s">
        <v>93922</v>
      </c>
      <c r="N4188" t="s">
        <v>93923</v>
      </c>
      <c r="O4188">
        <f>-587.564258378245 -39.4011708547757 -653.627602450372</f>
        <v>-1280.5930316833928</v>
      </c>
      <c r="P4188">
        <f>-548.393654226451 -64.0867664230348 -357.221987801706</f>
        <v>-969.70240845119179</v>
      </c>
      <c r="Q4188" t="s">
        <v>93924</v>
      </c>
      <c r="R4188" t="s">
        <v>93925</v>
      </c>
      <c r="S4188" t="s">
        <v>93926</v>
      </c>
      <c r="T4188" t="s">
        <v>93927</v>
      </c>
      <c r="U4188" t="s">
        <v>93928</v>
      </c>
      <c r="V4188" t="s">
        <v>93929</v>
      </c>
      <c r="W4188" t="s">
        <v>93930</v>
      </c>
      <c r="X4188" t="s">
        <v>93931</v>
      </c>
      <c r="Y4188" t="s">
        <v>93932</v>
      </c>
    </row>
    <row r="4189" spans="1:25" x14ac:dyDescent="0.3">
      <c r="A4189">
        <v>209400</v>
      </c>
      <c r="B4189" t="s">
        <v>93933</v>
      </c>
      <c r="C4189" t="s">
        <v>93934</v>
      </c>
      <c r="D4189" t="s">
        <v>93935</v>
      </c>
      <c r="E4189" t="s">
        <v>93936</v>
      </c>
      <c r="F4189" t="s">
        <v>93937</v>
      </c>
      <c r="G4189" t="s">
        <v>93938</v>
      </c>
      <c r="H4189" t="s">
        <v>93939</v>
      </c>
      <c r="I4189" t="s">
        <v>93940</v>
      </c>
      <c r="J4189" t="s">
        <v>93941</v>
      </c>
      <c r="K4189" t="s">
        <v>93942</v>
      </c>
      <c r="L4189" t="s">
        <v>93943</v>
      </c>
      <c r="M4189" t="s">
        <v>93944</v>
      </c>
      <c r="N4189" t="s">
        <v>93945</v>
      </c>
      <c r="O4189">
        <f>-587.328927963757 -39.1843349965152 -653.770753129876</f>
        <v>-1280.2840160901483</v>
      </c>
      <c r="P4189">
        <f>-548.075338653892 -64.0761122812894 -357.393305764918</f>
        <v>-969.54475670009947</v>
      </c>
      <c r="Q4189" t="s">
        <v>93946</v>
      </c>
      <c r="R4189" t="s">
        <v>93947</v>
      </c>
      <c r="S4189" t="s">
        <v>93948</v>
      </c>
      <c r="T4189" t="s">
        <v>93949</v>
      </c>
      <c r="U4189" t="s">
        <v>93950</v>
      </c>
      <c r="V4189" t="s">
        <v>93951</v>
      </c>
      <c r="W4189" t="s">
        <v>93952</v>
      </c>
      <c r="X4189" t="s">
        <v>93953</v>
      </c>
      <c r="Y4189" t="s">
        <v>93954</v>
      </c>
    </row>
    <row r="4190" spans="1:25" x14ac:dyDescent="0.3">
      <c r="A4190">
        <v>209450</v>
      </c>
      <c r="B4190" t="s">
        <v>93955</v>
      </c>
      <c r="C4190" t="s">
        <v>93956</v>
      </c>
      <c r="D4190" t="s">
        <v>93957</v>
      </c>
      <c r="E4190" t="s">
        <v>93958</v>
      </c>
      <c r="F4190" t="s">
        <v>93959</v>
      </c>
      <c r="G4190" t="s">
        <v>93960</v>
      </c>
      <c r="H4190" t="s">
        <v>93961</v>
      </c>
      <c r="I4190" t="s">
        <v>93962</v>
      </c>
      <c r="J4190" t="s">
        <v>93963</v>
      </c>
      <c r="K4190" t="s">
        <v>93964</v>
      </c>
      <c r="L4190" t="s">
        <v>93965</v>
      </c>
      <c r="M4190" t="s">
        <v>93966</v>
      </c>
      <c r="N4190" t="s">
        <v>93967</v>
      </c>
      <c r="O4190">
        <f>-586.560511921179 -39.1593474551989 -654.058703722801</f>
        <v>-1279.7785630991789</v>
      </c>
      <c r="P4190">
        <f>-547.100566756812 -64.8496594635835 -357.776981092131</f>
        <v>-969.7272073125265</v>
      </c>
      <c r="Q4190" t="s">
        <v>93968</v>
      </c>
      <c r="R4190" t="s">
        <v>93969</v>
      </c>
      <c r="S4190" t="s">
        <v>93970</v>
      </c>
      <c r="T4190" t="s">
        <v>93971</v>
      </c>
      <c r="U4190" t="s">
        <v>93972</v>
      </c>
      <c r="V4190" t="s">
        <v>93973</v>
      </c>
      <c r="W4190" t="s">
        <v>93974</v>
      </c>
      <c r="X4190" t="s">
        <v>93975</v>
      </c>
      <c r="Y4190" t="s">
        <v>93976</v>
      </c>
    </row>
    <row r="4191" spans="1:25" x14ac:dyDescent="0.3">
      <c r="A4191">
        <v>209500</v>
      </c>
      <c r="B4191" t="s">
        <v>93977</v>
      </c>
      <c r="C4191" t="s">
        <v>93978</v>
      </c>
      <c r="D4191" t="s">
        <v>93979</v>
      </c>
      <c r="E4191" t="s">
        <v>93980</v>
      </c>
      <c r="F4191" t="s">
        <v>93981</v>
      </c>
      <c r="G4191" t="s">
        <v>93982</v>
      </c>
      <c r="H4191" t="s">
        <v>93983</v>
      </c>
      <c r="I4191" t="s">
        <v>93984</v>
      </c>
      <c r="J4191" t="s">
        <v>93985</v>
      </c>
      <c r="K4191" t="s">
        <v>93986</v>
      </c>
      <c r="L4191" t="s">
        <v>93987</v>
      </c>
      <c r="M4191" t="s">
        <v>93988</v>
      </c>
      <c r="N4191" t="s">
        <v>93989</v>
      </c>
      <c r="O4191">
        <f>-586.178619528762 -39.07401749371 -654.247994871385</f>
        <v>-1279.5006318938572</v>
      </c>
      <c r="P4191">
        <f>-546.52764179495 -65.3239409765206 -358.040658692686</f>
        <v>-969.89224146415654</v>
      </c>
      <c r="Q4191" t="s">
        <v>93990</v>
      </c>
      <c r="R4191" t="s">
        <v>93991</v>
      </c>
      <c r="S4191" t="s">
        <v>93992</v>
      </c>
      <c r="T4191" t="s">
        <v>93993</v>
      </c>
      <c r="U4191" t="s">
        <v>93994</v>
      </c>
      <c r="V4191" t="s">
        <v>93995</v>
      </c>
      <c r="W4191" t="s">
        <v>93996</v>
      </c>
      <c r="X4191" t="s">
        <v>93997</v>
      </c>
      <c r="Y4191" t="s">
        <v>93998</v>
      </c>
    </row>
    <row r="4192" spans="1:25" x14ac:dyDescent="0.3">
      <c r="A4192">
        <v>209550</v>
      </c>
      <c r="B4192" t="s">
        <v>93999</v>
      </c>
      <c r="C4192" t="s">
        <v>94000</v>
      </c>
      <c r="D4192" t="s">
        <v>94001</v>
      </c>
      <c r="E4192" t="s">
        <v>94002</v>
      </c>
      <c r="F4192" t="s">
        <v>94003</v>
      </c>
      <c r="G4192" t="s">
        <v>94004</v>
      </c>
      <c r="H4192" t="s">
        <v>94005</v>
      </c>
      <c r="I4192" t="s">
        <v>94006</v>
      </c>
      <c r="J4192" t="s">
        <v>94007</v>
      </c>
      <c r="K4192" t="s">
        <v>94008</v>
      </c>
      <c r="L4192" t="s">
        <v>94009</v>
      </c>
      <c r="M4192" t="s">
        <v>94010</v>
      </c>
      <c r="N4192" t="s">
        <v>94011</v>
      </c>
      <c r="O4192">
        <f>-585.526243583318 -39.2411769465034 -654.512782626705</f>
        <v>-1279.2802031565263</v>
      </c>
      <c r="P4192">
        <f>-545.530403968936 -66.188261672369 -358.414594734497</f>
        <v>-970.13326037580191</v>
      </c>
      <c r="Q4192" t="s">
        <v>94012</v>
      </c>
      <c r="R4192" t="s">
        <v>94013</v>
      </c>
      <c r="S4192" t="s">
        <v>94014</v>
      </c>
      <c r="T4192" t="s">
        <v>94015</v>
      </c>
      <c r="U4192" t="s">
        <v>94016</v>
      </c>
      <c r="V4192" t="s">
        <v>94017</v>
      </c>
      <c r="W4192" t="s">
        <v>94018</v>
      </c>
      <c r="X4192" t="s">
        <v>94019</v>
      </c>
      <c r="Y4192" t="s">
        <v>94020</v>
      </c>
    </row>
    <row r="4193" spans="1:25" x14ac:dyDescent="0.3">
      <c r="A4193">
        <v>209600</v>
      </c>
      <c r="B4193" t="s">
        <v>94021</v>
      </c>
      <c r="C4193" t="s">
        <v>94022</v>
      </c>
      <c r="D4193" t="s">
        <v>94023</v>
      </c>
      <c r="E4193" t="s">
        <v>94024</v>
      </c>
      <c r="F4193" t="s">
        <v>94025</v>
      </c>
      <c r="G4193" t="s">
        <v>94026</v>
      </c>
      <c r="H4193" t="s">
        <v>94027</v>
      </c>
      <c r="I4193" t="s">
        <v>94028</v>
      </c>
      <c r="J4193" t="s">
        <v>94029</v>
      </c>
      <c r="K4193" t="s">
        <v>94030</v>
      </c>
      <c r="L4193" t="s">
        <v>94031</v>
      </c>
      <c r="M4193" t="s">
        <v>94032</v>
      </c>
      <c r="N4193" t="s">
        <v>94033</v>
      </c>
      <c r="O4193">
        <f>-585.172868202212 -39.4080690404912 -654.610492842298</f>
        <v>-1279.1914300850012</v>
      </c>
      <c r="P4193">
        <f>-544.893499026584 -66.6161940611885 -358.574608743336</f>
        <v>-970.08430183110841</v>
      </c>
      <c r="Q4193" t="s">
        <v>94034</v>
      </c>
      <c r="R4193" t="s">
        <v>94035</v>
      </c>
      <c r="S4193" t="s">
        <v>94036</v>
      </c>
      <c r="T4193" t="s">
        <v>94037</v>
      </c>
      <c r="U4193" t="s">
        <v>94038</v>
      </c>
      <c r="V4193" t="s">
        <v>94039</v>
      </c>
      <c r="W4193" t="s">
        <v>94040</v>
      </c>
      <c r="X4193" t="s">
        <v>94041</v>
      </c>
      <c r="Y4193" t="s">
        <v>94042</v>
      </c>
    </row>
    <row r="4194" spans="1:25" x14ac:dyDescent="0.3">
      <c r="A4194">
        <v>209650</v>
      </c>
      <c r="B4194" t="s">
        <v>94043</v>
      </c>
      <c r="C4194" t="s">
        <v>94044</v>
      </c>
      <c r="D4194" t="s">
        <v>94045</v>
      </c>
      <c r="E4194" t="s">
        <v>94046</v>
      </c>
      <c r="F4194" t="s">
        <v>94047</v>
      </c>
      <c r="G4194" t="s">
        <v>94048</v>
      </c>
      <c r="H4194" t="s">
        <v>94049</v>
      </c>
      <c r="I4194" t="s">
        <v>94050</v>
      </c>
      <c r="J4194" t="s">
        <v>94051</v>
      </c>
      <c r="K4194" t="s">
        <v>94052</v>
      </c>
      <c r="L4194" t="s">
        <v>94053</v>
      </c>
      <c r="M4194" t="s">
        <v>94054</v>
      </c>
      <c r="N4194" t="s">
        <v>94055</v>
      </c>
      <c r="O4194">
        <f>-584.226208584314 -39.8253596777367 -654.770349569241</f>
        <v>-1278.8219178312918</v>
      </c>
      <c r="P4194">
        <f>-543.73955619231 -67.4759292142262 -358.803727383089</f>
        <v>-970.01921278962527</v>
      </c>
      <c r="Q4194" t="s">
        <v>94056</v>
      </c>
      <c r="R4194" t="s">
        <v>94057</v>
      </c>
      <c r="S4194" t="s">
        <v>94058</v>
      </c>
      <c r="T4194" t="s">
        <v>94059</v>
      </c>
      <c r="U4194" t="s">
        <v>94060</v>
      </c>
      <c r="V4194" t="s">
        <v>94061</v>
      </c>
      <c r="W4194" t="s">
        <v>94062</v>
      </c>
      <c r="X4194" t="s">
        <v>94063</v>
      </c>
      <c r="Y4194" t="s">
        <v>94064</v>
      </c>
    </row>
    <row r="4195" spans="1:25" x14ac:dyDescent="0.3">
      <c r="A4195">
        <v>209700</v>
      </c>
      <c r="B4195" t="s">
        <v>94065</v>
      </c>
      <c r="C4195" t="s">
        <v>94066</v>
      </c>
      <c r="D4195" t="s">
        <v>94067</v>
      </c>
      <c r="E4195" t="s">
        <v>94068</v>
      </c>
      <c r="F4195" t="s">
        <v>94069</v>
      </c>
      <c r="G4195" t="s">
        <v>94070</v>
      </c>
      <c r="H4195" t="s">
        <v>94071</v>
      </c>
      <c r="I4195" t="s">
        <v>94072</v>
      </c>
      <c r="J4195" t="s">
        <v>94073</v>
      </c>
      <c r="K4195" t="s">
        <v>94074</v>
      </c>
      <c r="L4195" t="s">
        <v>94075</v>
      </c>
      <c r="M4195" t="s">
        <v>94076</v>
      </c>
      <c r="N4195" t="s">
        <v>94077</v>
      </c>
      <c r="O4195">
        <f>-583.714109900139 -40.0571348672802 -654.847341436748</f>
        <v>-1278.6185862041671</v>
      </c>
      <c r="P4195">
        <f>-543.235961106416 -67.9191154766511 -358.899330791169</f>
        <v>-970.05440737423601</v>
      </c>
      <c r="Q4195" t="s">
        <v>94078</v>
      </c>
      <c r="R4195" t="s">
        <v>94079</v>
      </c>
      <c r="S4195" t="s">
        <v>94080</v>
      </c>
      <c r="T4195" t="s">
        <v>94081</v>
      </c>
      <c r="U4195" t="s">
        <v>94082</v>
      </c>
      <c r="V4195" t="s">
        <v>94083</v>
      </c>
      <c r="W4195" t="s">
        <v>94084</v>
      </c>
      <c r="X4195" t="s">
        <v>94085</v>
      </c>
      <c r="Y4195" t="s">
        <v>94086</v>
      </c>
    </row>
    <row r="4196" spans="1:25" x14ac:dyDescent="0.3">
      <c r="A4196">
        <v>209750</v>
      </c>
      <c r="B4196" t="s">
        <v>94087</v>
      </c>
      <c r="C4196" t="s">
        <v>94088</v>
      </c>
      <c r="D4196" t="s">
        <v>94089</v>
      </c>
      <c r="E4196" t="s">
        <v>94090</v>
      </c>
      <c r="F4196" t="s">
        <v>94091</v>
      </c>
      <c r="G4196" t="s">
        <v>94092</v>
      </c>
      <c r="H4196" t="s">
        <v>94093</v>
      </c>
      <c r="I4196" t="s">
        <v>94094</v>
      </c>
      <c r="J4196" t="s">
        <v>94095</v>
      </c>
      <c r="K4196" t="s">
        <v>94096</v>
      </c>
      <c r="L4196" t="s">
        <v>94097</v>
      </c>
      <c r="M4196" t="s">
        <v>94098</v>
      </c>
      <c r="N4196" t="s">
        <v>94099</v>
      </c>
      <c r="O4196">
        <f>-582.648350132944 -40.5224867358295 -655.018861399636</f>
        <v>-1278.1896982684093</v>
      </c>
      <c r="P4196">
        <f>-542.255587396038 -68.7094181240482 -359.089868771766</f>
        <v>-970.05487429185223</v>
      </c>
      <c r="Q4196" t="s">
        <v>94100</v>
      </c>
      <c r="R4196" t="s">
        <v>94101</v>
      </c>
      <c r="S4196" t="s">
        <v>94102</v>
      </c>
      <c r="T4196" t="s">
        <v>94103</v>
      </c>
      <c r="U4196" t="s">
        <v>94104</v>
      </c>
      <c r="V4196" t="s">
        <v>94105</v>
      </c>
      <c r="W4196" t="s">
        <v>94106</v>
      </c>
      <c r="X4196" t="s">
        <v>94107</v>
      </c>
      <c r="Y4196" t="s">
        <v>94108</v>
      </c>
    </row>
    <row r="4197" spans="1:25" x14ac:dyDescent="0.3">
      <c r="A4197">
        <v>209800</v>
      </c>
      <c r="B4197" t="s">
        <v>94109</v>
      </c>
      <c r="C4197" t="s">
        <v>94110</v>
      </c>
      <c r="D4197" t="s">
        <v>94111</v>
      </c>
      <c r="E4197" t="s">
        <v>94112</v>
      </c>
      <c r="F4197" t="s">
        <v>94113</v>
      </c>
      <c r="G4197" t="s">
        <v>94114</v>
      </c>
      <c r="H4197" t="s">
        <v>94115</v>
      </c>
      <c r="I4197" t="s">
        <v>94116</v>
      </c>
      <c r="J4197" t="s">
        <v>94117</v>
      </c>
      <c r="K4197" t="s">
        <v>94118</v>
      </c>
      <c r="L4197" t="s">
        <v>94119</v>
      </c>
      <c r="M4197" t="s">
        <v>94120</v>
      </c>
      <c r="N4197" t="s">
        <v>94121</v>
      </c>
      <c r="O4197">
        <f>-582.102533235768 -40.7667770766548 -655.071556623865</f>
        <v>-1277.9408669362879</v>
      </c>
      <c r="P4197">
        <f>-541.824287813963 -69.07654609323 -359.138740449661</f>
        <v>-970.03957435685402</v>
      </c>
      <c r="Q4197" t="s">
        <v>94122</v>
      </c>
      <c r="R4197" t="s">
        <v>94123</v>
      </c>
      <c r="S4197" t="s">
        <v>94124</v>
      </c>
      <c r="T4197" t="s">
        <v>94125</v>
      </c>
      <c r="U4197" t="s">
        <v>94126</v>
      </c>
      <c r="V4197" t="s">
        <v>94127</v>
      </c>
      <c r="W4197" t="s">
        <v>94128</v>
      </c>
      <c r="X4197" t="s">
        <v>94129</v>
      </c>
      <c r="Y4197" t="s">
        <v>94130</v>
      </c>
    </row>
    <row r="4198" spans="1:25" x14ac:dyDescent="0.3">
      <c r="A4198">
        <v>209850</v>
      </c>
      <c r="B4198" t="s">
        <v>94131</v>
      </c>
      <c r="C4198" t="s">
        <v>94132</v>
      </c>
      <c r="D4198" t="s">
        <v>94133</v>
      </c>
      <c r="E4198" t="s">
        <v>94134</v>
      </c>
      <c r="F4198" t="s">
        <v>94135</v>
      </c>
      <c r="G4198" t="s">
        <v>94136</v>
      </c>
      <c r="H4198" t="s">
        <v>94137</v>
      </c>
      <c r="I4198" t="s">
        <v>94138</v>
      </c>
      <c r="J4198" t="s">
        <v>94139</v>
      </c>
      <c r="K4198" t="s">
        <v>94140</v>
      </c>
      <c r="L4198" t="s">
        <v>94141</v>
      </c>
      <c r="M4198" t="s">
        <v>94142</v>
      </c>
      <c r="N4198" t="s">
        <v>94143</v>
      </c>
      <c r="O4198">
        <f>-581.046235240205 -41.2985551033544 -655.137392555915</f>
        <v>-1277.4821828994743</v>
      </c>
      <c r="P4198">
        <f>-541.194491185057 -69.6310398396272 -359.149165587058</f>
        <v>-969.97469661174227</v>
      </c>
      <c r="Q4198" t="s">
        <v>94144</v>
      </c>
      <c r="R4198" t="s">
        <v>94145</v>
      </c>
      <c r="S4198" t="s">
        <v>94146</v>
      </c>
      <c r="T4198" t="s">
        <v>94147</v>
      </c>
      <c r="U4198" t="s">
        <v>94148</v>
      </c>
      <c r="V4198" t="s">
        <v>94149</v>
      </c>
      <c r="W4198" t="s">
        <v>94150</v>
      </c>
      <c r="X4198" t="s">
        <v>94151</v>
      </c>
      <c r="Y4198" t="s">
        <v>94152</v>
      </c>
    </row>
    <row r="4199" spans="1:25" x14ac:dyDescent="0.3">
      <c r="A4199">
        <v>209900</v>
      </c>
      <c r="B4199" t="s">
        <v>94153</v>
      </c>
      <c r="C4199" t="s">
        <v>94154</v>
      </c>
      <c r="D4199" t="s">
        <v>94155</v>
      </c>
      <c r="E4199" t="s">
        <v>94156</v>
      </c>
      <c r="F4199" t="s">
        <v>94157</v>
      </c>
      <c r="G4199" t="s">
        <v>94158</v>
      </c>
      <c r="H4199" t="s">
        <v>94159</v>
      </c>
      <c r="I4199" t="s">
        <v>94160</v>
      </c>
      <c r="J4199" t="s">
        <v>94161</v>
      </c>
      <c r="K4199" t="s">
        <v>94162</v>
      </c>
      <c r="L4199" t="s">
        <v>94163</v>
      </c>
      <c r="M4199" t="s">
        <v>94164</v>
      </c>
      <c r="N4199" t="s">
        <v>94165</v>
      </c>
      <c r="O4199">
        <f>-580.588469449224 -41.6176801325973 -655.16612391554</f>
        <v>-1277.3722734973612</v>
      </c>
      <c r="P4199">
        <f>-540.822677659371 -69.9906934124638 -359.170116554367</f>
        <v>-969.98348762620185</v>
      </c>
      <c r="Q4199" t="s">
        <v>94166</v>
      </c>
      <c r="R4199" t="s">
        <v>94167</v>
      </c>
      <c r="S4199" t="s">
        <v>94168</v>
      </c>
      <c r="T4199" t="s">
        <v>94169</v>
      </c>
      <c r="U4199" t="s">
        <v>94170</v>
      </c>
      <c r="V4199" t="s">
        <v>94171</v>
      </c>
      <c r="W4199" t="s">
        <v>94172</v>
      </c>
      <c r="X4199" t="s">
        <v>94173</v>
      </c>
      <c r="Y4199" t="s">
        <v>94174</v>
      </c>
    </row>
    <row r="4200" spans="1:25" x14ac:dyDescent="0.3">
      <c r="A4200">
        <v>209950</v>
      </c>
      <c r="B4200" t="s">
        <v>94175</v>
      </c>
      <c r="C4200" t="s">
        <v>94176</v>
      </c>
      <c r="D4200" t="s">
        <v>94177</v>
      </c>
      <c r="E4200" t="s">
        <v>94178</v>
      </c>
      <c r="F4200" t="s">
        <v>94179</v>
      </c>
      <c r="G4200" t="s">
        <v>94180</v>
      </c>
      <c r="H4200" t="s">
        <v>94181</v>
      </c>
      <c r="I4200" t="s">
        <v>94182</v>
      </c>
      <c r="J4200" t="s">
        <v>94183</v>
      </c>
      <c r="K4200" t="s">
        <v>94184</v>
      </c>
      <c r="L4200" t="s">
        <v>94185</v>
      </c>
      <c r="M4200" t="s">
        <v>94186</v>
      </c>
      <c r="N4200" t="s">
        <v>94187</v>
      </c>
      <c r="O4200">
        <f>-579.854050704859 -42.4054569596085 -655.163024825086</f>
        <v>-1277.4225324895535</v>
      </c>
      <c r="P4200">
        <f>-540.017126282733 -71.0660200203326 -359.20426924588</f>
        <v>-970.28741554894566</v>
      </c>
      <c r="Q4200" t="s">
        <v>94188</v>
      </c>
      <c r="R4200" t="s">
        <v>94189</v>
      </c>
      <c r="S4200" t="s">
        <v>94190</v>
      </c>
      <c r="T4200" t="s">
        <v>94191</v>
      </c>
      <c r="U4200" t="s">
        <v>94192</v>
      </c>
      <c r="V4200" t="s">
        <v>94193</v>
      </c>
      <c r="W4200" t="s">
        <v>94194</v>
      </c>
      <c r="X4200" t="s">
        <v>94195</v>
      </c>
      <c r="Y4200" t="s">
        <v>94196</v>
      </c>
    </row>
    <row r="4201" spans="1:25" x14ac:dyDescent="0.3">
      <c r="A4201">
        <v>210000</v>
      </c>
      <c r="B4201" t="s">
        <v>94197</v>
      </c>
      <c r="C4201" t="s">
        <v>94198</v>
      </c>
      <c r="D4201" t="s">
        <v>94199</v>
      </c>
      <c r="E4201" t="s">
        <v>94200</v>
      </c>
      <c r="F4201" t="s">
        <v>94201</v>
      </c>
      <c r="G4201" t="s">
        <v>94202</v>
      </c>
      <c r="H4201" t="s">
        <v>94203</v>
      </c>
      <c r="I4201" t="s">
        <v>94204</v>
      </c>
      <c r="J4201" t="s">
        <v>94205</v>
      </c>
      <c r="K4201" t="s">
        <v>94206</v>
      </c>
      <c r="L4201" t="s">
        <v>94207</v>
      </c>
      <c r="M4201" t="s">
        <v>94208</v>
      </c>
      <c r="N4201" t="s">
        <v>94209</v>
      </c>
      <c r="O4201">
        <f>-579.521932015298 -42.7679406752968 -655.182397485246</f>
        <v>-1277.472270175841</v>
      </c>
      <c r="P4201">
        <f>-539.758594087877 -71.525379376214 -359.223104185043</f>
        <v>-970.50707764913398</v>
      </c>
      <c r="Q4201" t="s">
        <v>94210</v>
      </c>
      <c r="R4201" t="s">
        <v>94211</v>
      </c>
      <c r="S4201" t="s">
        <v>94212</v>
      </c>
      <c r="T4201" t="s">
        <v>94213</v>
      </c>
      <c r="U4201" t="s">
        <v>94214</v>
      </c>
      <c r="V4201" t="s">
        <v>94215</v>
      </c>
      <c r="W4201" t="s">
        <v>94216</v>
      </c>
      <c r="X4201" t="s">
        <v>94217</v>
      </c>
      <c r="Y4201" t="s">
        <v>94218</v>
      </c>
    </row>
    <row r="4202" spans="1:25" x14ac:dyDescent="0.3">
      <c r="A4202">
        <v>210050</v>
      </c>
      <c r="B4202" t="s">
        <v>94219</v>
      </c>
      <c r="C4202" t="s">
        <v>94220</v>
      </c>
      <c r="D4202" t="s">
        <v>94221</v>
      </c>
      <c r="E4202" t="s">
        <v>94222</v>
      </c>
      <c r="F4202" t="s">
        <v>94223</v>
      </c>
      <c r="G4202" t="s">
        <v>94224</v>
      </c>
      <c r="H4202" t="s">
        <v>94225</v>
      </c>
      <c r="I4202" t="s">
        <v>94226</v>
      </c>
      <c r="J4202" t="s">
        <v>94227</v>
      </c>
      <c r="K4202" t="s">
        <v>94228</v>
      </c>
      <c r="L4202" t="s">
        <v>94229</v>
      </c>
      <c r="M4202" t="s">
        <v>94230</v>
      </c>
      <c r="N4202" t="s">
        <v>94231</v>
      </c>
      <c r="O4202">
        <f>-579.329707079867 -43.4682053886925 -655.288946662663</f>
        <v>-1278.0868591312224</v>
      </c>
      <c r="P4202">
        <f>-539.860742870015 -72.4785135929594 -359.314904648659</f>
        <v>-971.65416111163336</v>
      </c>
      <c r="Q4202" t="s">
        <v>94232</v>
      </c>
      <c r="R4202" t="s">
        <v>94233</v>
      </c>
      <c r="S4202" t="s">
        <v>94234</v>
      </c>
      <c r="T4202" t="s">
        <v>94235</v>
      </c>
      <c r="U4202" t="s">
        <v>94236</v>
      </c>
      <c r="V4202" t="s">
        <v>94237</v>
      </c>
      <c r="W4202" t="s">
        <v>94238</v>
      </c>
      <c r="X4202" t="s">
        <v>94239</v>
      </c>
      <c r="Y4202" t="s">
        <v>94240</v>
      </c>
    </row>
    <row r="4203" spans="1:25" x14ac:dyDescent="0.3">
      <c r="A4203">
        <v>210100</v>
      </c>
      <c r="B4203" t="s">
        <v>94241</v>
      </c>
      <c r="C4203" t="s">
        <v>94242</v>
      </c>
      <c r="D4203" t="s">
        <v>94243</v>
      </c>
      <c r="E4203" t="s">
        <v>94244</v>
      </c>
      <c r="F4203" t="s">
        <v>94245</v>
      </c>
      <c r="G4203" t="s">
        <v>94246</v>
      </c>
      <c r="H4203" t="s">
        <v>94247</v>
      </c>
      <c r="I4203" t="s">
        <v>94248</v>
      </c>
      <c r="J4203" t="s">
        <v>94249</v>
      </c>
      <c r="K4203" t="s">
        <v>94250</v>
      </c>
      <c r="L4203" t="s">
        <v>94251</v>
      </c>
      <c r="M4203" t="s">
        <v>94252</v>
      </c>
      <c r="N4203" t="s">
        <v>94253</v>
      </c>
      <c r="O4203">
        <f>-579.329347888254 -43.8406563861604 -655.309434703208</f>
        <v>-1278.4794389776225</v>
      </c>
      <c r="P4203">
        <f>-540.008791587126 -73.1221450146138 -359.342280553632</f>
        <v>-972.4732171553718</v>
      </c>
      <c r="Q4203" t="s">
        <v>94254</v>
      </c>
      <c r="R4203" t="s">
        <v>94255</v>
      </c>
      <c r="S4203" t="s">
        <v>94256</v>
      </c>
      <c r="T4203" t="s">
        <v>94257</v>
      </c>
      <c r="U4203" t="s">
        <v>94258</v>
      </c>
      <c r="V4203" t="s">
        <v>94259</v>
      </c>
      <c r="W4203" t="s">
        <v>94260</v>
      </c>
      <c r="X4203" t="s">
        <v>94261</v>
      </c>
      <c r="Y4203" t="s">
        <v>94262</v>
      </c>
    </row>
    <row r="4204" spans="1:25" x14ac:dyDescent="0.3">
      <c r="A4204">
        <v>210150</v>
      </c>
      <c r="B4204" t="s">
        <v>94263</v>
      </c>
      <c r="C4204" t="s">
        <v>94264</v>
      </c>
      <c r="D4204" t="s">
        <v>94265</v>
      </c>
      <c r="E4204" t="s">
        <v>94266</v>
      </c>
      <c r="F4204" t="s">
        <v>94267</v>
      </c>
      <c r="G4204" t="s">
        <v>94268</v>
      </c>
      <c r="H4204" t="s">
        <v>94269</v>
      </c>
      <c r="I4204" t="s">
        <v>94270</v>
      </c>
      <c r="J4204" t="s">
        <v>94271</v>
      </c>
      <c r="K4204" t="s">
        <v>94272</v>
      </c>
      <c r="L4204" t="s">
        <v>94273</v>
      </c>
      <c r="M4204" t="s">
        <v>94274</v>
      </c>
      <c r="N4204" t="s">
        <v>94275</v>
      </c>
      <c r="O4204">
        <f>-579.028779920115 -44.6529825530993 -655.367184074429</f>
        <v>-1279.0489465476433</v>
      </c>
      <c r="P4204">
        <f>-539.954918439752 -74.2571909754097 -359.399659406858</f>
        <v>-973.61176882201971</v>
      </c>
      <c r="Q4204" t="s">
        <v>94276</v>
      </c>
      <c r="R4204" t="s">
        <v>94277</v>
      </c>
      <c r="S4204" t="s">
        <v>94278</v>
      </c>
      <c r="T4204" t="s">
        <v>94279</v>
      </c>
      <c r="U4204" t="s">
        <v>94280</v>
      </c>
      <c r="V4204" t="s">
        <v>94281</v>
      </c>
      <c r="W4204" t="s">
        <v>94282</v>
      </c>
      <c r="X4204" t="s">
        <v>94283</v>
      </c>
      <c r="Y4204" t="s">
        <v>94284</v>
      </c>
    </row>
    <row r="4205" spans="1:25" x14ac:dyDescent="0.3">
      <c r="A4205">
        <v>210200</v>
      </c>
      <c r="B4205" t="s">
        <v>94285</v>
      </c>
      <c r="C4205" t="s">
        <v>94286</v>
      </c>
      <c r="D4205" t="s">
        <v>94287</v>
      </c>
      <c r="E4205" t="s">
        <v>94288</v>
      </c>
      <c r="F4205" t="s">
        <v>94289</v>
      </c>
      <c r="G4205" t="s">
        <v>94290</v>
      </c>
      <c r="H4205" t="s">
        <v>94291</v>
      </c>
      <c r="I4205" t="s">
        <v>94292</v>
      </c>
      <c r="J4205" t="s">
        <v>94293</v>
      </c>
      <c r="K4205" t="s">
        <v>94294</v>
      </c>
      <c r="L4205" t="s">
        <v>94295</v>
      </c>
      <c r="M4205" t="s">
        <v>94296</v>
      </c>
      <c r="N4205" t="s">
        <v>94297</v>
      </c>
      <c r="O4205">
        <f>-578.884431551358 -44.9570188422358 -655.366638484659</f>
        <v>-1279.208088878253</v>
      </c>
      <c r="P4205">
        <f>-540.00438827205 -74.5668388957095 -359.374121524945</f>
        <v>-973.94534869270456</v>
      </c>
      <c r="Q4205" t="s">
        <v>94298</v>
      </c>
      <c r="R4205" t="s">
        <v>94299</v>
      </c>
      <c r="S4205" t="s">
        <v>94300</v>
      </c>
      <c r="T4205" t="s">
        <v>94301</v>
      </c>
      <c r="U4205" t="s">
        <v>94302</v>
      </c>
      <c r="V4205" t="s">
        <v>94303</v>
      </c>
      <c r="W4205" t="s">
        <v>94304</v>
      </c>
      <c r="X4205" t="s">
        <v>94305</v>
      </c>
      <c r="Y4205" t="s">
        <v>94306</v>
      </c>
    </row>
    <row r="4206" spans="1:25" x14ac:dyDescent="0.3">
      <c r="A4206">
        <v>210250</v>
      </c>
      <c r="B4206" t="s">
        <v>94307</v>
      </c>
      <c r="C4206" t="s">
        <v>94308</v>
      </c>
      <c r="D4206" t="s">
        <v>94309</v>
      </c>
      <c r="E4206" t="s">
        <v>94310</v>
      </c>
      <c r="F4206" t="s">
        <v>94311</v>
      </c>
      <c r="G4206" t="s">
        <v>94312</v>
      </c>
      <c r="H4206" t="s">
        <v>94313</v>
      </c>
      <c r="I4206" t="s">
        <v>94314</v>
      </c>
      <c r="J4206" t="s">
        <v>94315</v>
      </c>
      <c r="K4206" t="s">
        <v>94316</v>
      </c>
      <c r="L4206" t="s">
        <v>94317</v>
      </c>
      <c r="M4206" t="s">
        <v>94318</v>
      </c>
      <c r="N4206" t="s">
        <v>94319</v>
      </c>
      <c r="O4206">
        <f>-578.595896732282 -45.5692848424198 -655.254743146601</f>
        <v>-1279.4199247213028</v>
      </c>
      <c r="P4206">
        <f>-540.061788498923 -74.9704360205344 -359.196218927069</f>
        <v>-974.2284434465264</v>
      </c>
      <c r="Q4206" t="s">
        <v>94320</v>
      </c>
      <c r="R4206" t="s">
        <v>94321</v>
      </c>
      <c r="S4206" t="s">
        <v>94322</v>
      </c>
      <c r="T4206" t="s">
        <v>94323</v>
      </c>
      <c r="U4206" t="s">
        <v>94324</v>
      </c>
      <c r="V4206" t="s">
        <v>94325</v>
      </c>
      <c r="W4206" t="s">
        <v>94326</v>
      </c>
      <c r="X4206" t="s">
        <v>94327</v>
      </c>
      <c r="Y4206" t="s">
        <v>94328</v>
      </c>
    </row>
    <row r="4207" spans="1:25" x14ac:dyDescent="0.3">
      <c r="A4207">
        <v>210300</v>
      </c>
      <c r="B4207" t="s">
        <v>94329</v>
      </c>
      <c r="C4207" t="s">
        <v>94330</v>
      </c>
      <c r="D4207" t="s">
        <v>94331</v>
      </c>
      <c r="E4207" t="s">
        <v>94332</v>
      </c>
      <c r="F4207" t="s">
        <v>94333</v>
      </c>
      <c r="G4207" t="s">
        <v>94334</v>
      </c>
      <c r="H4207" t="s">
        <v>94335</v>
      </c>
      <c r="I4207" t="s">
        <v>94336</v>
      </c>
      <c r="J4207" t="s">
        <v>94337</v>
      </c>
      <c r="K4207" t="s">
        <v>94338</v>
      </c>
      <c r="L4207" t="s">
        <v>94339</v>
      </c>
      <c r="M4207" t="s">
        <v>94340</v>
      </c>
      <c r="N4207" t="s">
        <v>94341</v>
      </c>
      <c r="O4207">
        <f>-578.512158742356 -45.843039140437 -655.152630379887</f>
        <v>-1279.5078282626801</v>
      </c>
      <c r="P4207">
        <f>-540.119296721453 -75.1521015412691 -359.066615982674</f>
        <v>-974.33801424539615</v>
      </c>
      <c r="Q4207" t="s">
        <v>94342</v>
      </c>
      <c r="R4207" t="s">
        <v>94343</v>
      </c>
      <c r="S4207" t="s">
        <v>94344</v>
      </c>
      <c r="T4207" t="s">
        <v>94345</v>
      </c>
      <c r="U4207" t="s">
        <v>94346</v>
      </c>
      <c r="V4207" t="s">
        <v>94347</v>
      </c>
      <c r="W4207" t="s">
        <v>94348</v>
      </c>
      <c r="X4207" t="s">
        <v>94349</v>
      </c>
      <c r="Y4207" t="s">
        <v>94350</v>
      </c>
    </row>
    <row r="4208" spans="1:25" x14ac:dyDescent="0.3">
      <c r="A4208">
        <v>210350</v>
      </c>
      <c r="B4208" t="s">
        <v>94351</v>
      </c>
      <c r="C4208" t="s">
        <v>94352</v>
      </c>
      <c r="D4208" t="s">
        <v>94353</v>
      </c>
      <c r="E4208" t="s">
        <v>94354</v>
      </c>
      <c r="F4208" t="s">
        <v>94355</v>
      </c>
      <c r="G4208" t="s">
        <v>94356</v>
      </c>
      <c r="H4208" t="s">
        <v>94357</v>
      </c>
      <c r="I4208" t="s">
        <v>94358</v>
      </c>
      <c r="J4208" t="s">
        <v>94359</v>
      </c>
      <c r="K4208" t="s">
        <v>94360</v>
      </c>
      <c r="L4208" t="s">
        <v>94361</v>
      </c>
      <c r="M4208" t="s">
        <v>94362</v>
      </c>
      <c r="N4208" t="s">
        <v>94363</v>
      </c>
      <c r="O4208">
        <f>-578.698087931722 -46.2393879370757 -654.960394754163</f>
        <v>-1279.8978706229605</v>
      </c>
      <c r="P4208">
        <f>-540.481785479511 -75.1690531070483 -358.814183011545</f>
        <v>-974.46502159810439</v>
      </c>
      <c r="Q4208" t="s">
        <v>94364</v>
      </c>
      <c r="R4208" t="s">
        <v>94365</v>
      </c>
      <c r="S4208" t="s">
        <v>94366</v>
      </c>
      <c r="T4208" t="s">
        <v>94367</v>
      </c>
      <c r="U4208" t="s">
        <v>94368</v>
      </c>
      <c r="V4208" t="s">
        <v>94369</v>
      </c>
      <c r="W4208" t="s">
        <v>94370</v>
      </c>
      <c r="X4208" t="s">
        <v>94371</v>
      </c>
      <c r="Y4208" t="s">
        <v>94372</v>
      </c>
    </row>
    <row r="4209" spans="1:25" x14ac:dyDescent="0.3">
      <c r="A4209">
        <v>210400</v>
      </c>
      <c r="B4209" t="s">
        <v>94373</v>
      </c>
      <c r="C4209" t="s">
        <v>94374</v>
      </c>
      <c r="D4209" t="s">
        <v>94375</v>
      </c>
      <c r="E4209" t="s">
        <v>94376</v>
      </c>
      <c r="F4209" t="s">
        <v>94377</v>
      </c>
      <c r="G4209" t="s">
        <v>94378</v>
      </c>
      <c r="H4209" t="s">
        <v>94379</v>
      </c>
      <c r="I4209" t="s">
        <v>94380</v>
      </c>
      <c r="J4209" t="s">
        <v>94381</v>
      </c>
      <c r="K4209" t="s">
        <v>94382</v>
      </c>
      <c r="L4209" t="s">
        <v>94383</v>
      </c>
      <c r="M4209" t="s">
        <v>94384</v>
      </c>
      <c r="N4209" t="s">
        <v>94385</v>
      </c>
      <c r="O4209">
        <f>-578.732940548905 -46.4084276709818 -654.861337335401</f>
        <v>-1280.0027055552878</v>
      </c>
      <c r="P4209">
        <f>-540.625544361182 -75.1761795647394 -358.685338414506</f>
        <v>-974.48706234042743</v>
      </c>
      <c r="Q4209" t="s">
        <v>94386</v>
      </c>
      <c r="R4209" t="s">
        <v>94387</v>
      </c>
      <c r="S4209" t="s">
        <v>94388</v>
      </c>
      <c r="T4209" t="s">
        <v>94389</v>
      </c>
      <c r="U4209" t="s">
        <v>94390</v>
      </c>
      <c r="V4209" t="s">
        <v>94391</v>
      </c>
      <c r="W4209" t="s">
        <v>94392</v>
      </c>
      <c r="X4209" t="s">
        <v>94393</v>
      </c>
      <c r="Y4209" t="s">
        <v>94394</v>
      </c>
    </row>
    <row r="4210" spans="1:25" x14ac:dyDescent="0.3">
      <c r="A4210">
        <v>210450</v>
      </c>
      <c r="B4210" t="s">
        <v>94395</v>
      </c>
      <c r="C4210" t="s">
        <v>94396</v>
      </c>
      <c r="D4210" t="s">
        <v>94397</v>
      </c>
      <c r="E4210" t="s">
        <v>94398</v>
      </c>
      <c r="F4210" t="s">
        <v>94399</v>
      </c>
      <c r="G4210" t="s">
        <v>94400</v>
      </c>
      <c r="H4210" t="s">
        <v>94401</v>
      </c>
      <c r="I4210" t="s">
        <v>94402</v>
      </c>
      <c r="J4210" t="s">
        <v>94403</v>
      </c>
      <c r="K4210" t="s">
        <v>94404</v>
      </c>
      <c r="L4210" t="s">
        <v>94405</v>
      </c>
      <c r="M4210" t="s">
        <v>94406</v>
      </c>
      <c r="N4210" t="s">
        <v>94407</v>
      </c>
      <c r="O4210">
        <f>-578.608133289988 -46.8319544952763 -654.588148991115</f>
        <v>-1280.0282367763793</v>
      </c>
      <c r="P4210">
        <f>-540.659868853691 -75.3213317244672 -358.364757251185</f>
        <v>-974.34595782934321</v>
      </c>
      <c r="Q4210" t="s">
        <v>94408</v>
      </c>
      <c r="R4210" t="s">
        <v>94409</v>
      </c>
      <c r="S4210" t="s">
        <v>94410</v>
      </c>
      <c r="T4210" t="s">
        <v>94411</v>
      </c>
      <c r="U4210" t="s">
        <v>94412</v>
      </c>
      <c r="V4210" t="s">
        <v>94413</v>
      </c>
      <c r="W4210" t="s">
        <v>94414</v>
      </c>
      <c r="X4210" t="s">
        <v>94415</v>
      </c>
      <c r="Y4210" t="s">
        <v>94416</v>
      </c>
    </row>
    <row r="4211" spans="1:25" x14ac:dyDescent="0.3">
      <c r="A4211">
        <v>210500</v>
      </c>
      <c r="B4211" t="s">
        <v>94417</v>
      </c>
      <c r="C4211" t="s">
        <v>94418</v>
      </c>
      <c r="D4211" t="s">
        <v>94419</v>
      </c>
      <c r="E4211" t="s">
        <v>94420</v>
      </c>
      <c r="F4211" t="s">
        <v>94421</v>
      </c>
      <c r="G4211" t="s">
        <v>94422</v>
      </c>
      <c r="H4211" t="s">
        <v>94423</v>
      </c>
      <c r="I4211" t="s">
        <v>94424</v>
      </c>
      <c r="J4211" t="s">
        <v>94425</v>
      </c>
      <c r="K4211" t="s">
        <v>94426</v>
      </c>
      <c r="L4211" t="s">
        <v>94427</v>
      </c>
      <c r="M4211" t="s">
        <v>94428</v>
      </c>
      <c r="N4211" t="s">
        <v>94429</v>
      </c>
      <c r="O4211">
        <f>-578.480293837828 -47.1625588328334 -654.407382556327</f>
        <v>-1280.0502352269882</v>
      </c>
      <c r="P4211">
        <f>-540.523092294496 -75.4132752602109 -358.1622720338</f>
        <v>-974.09863958850679</v>
      </c>
      <c r="Q4211" t="s">
        <v>94430</v>
      </c>
      <c r="R4211" t="s">
        <v>94431</v>
      </c>
      <c r="S4211" t="s">
        <v>94432</v>
      </c>
      <c r="T4211" t="s">
        <v>94433</v>
      </c>
      <c r="U4211" t="s">
        <v>94434</v>
      </c>
      <c r="V4211" t="s">
        <v>94435</v>
      </c>
      <c r="W4211" t="s">
        <v>94436</v>
      </c>
      <c r="X4211" t="s">
        <v>94437</v>
      </c>
      <c r="Y4211" t="s">
        <v>94438</v>
      </c>
    </row>
    <row r="4212" spans="1:25" x14ac:dyDescent="0.3">
      <c r="A4212">
        <v>210550</v>
      </c>
      <c r="B4212" t="s">
        <v>94439</v>
      </c>
      <c r="C4212" t="s">
        <v>94440</v>
      </c>
      <c r="D4212" t="s">
        <v>94441</v>
      </c>
      <c r="E4212" t="s">
        <v>94442</v>
      </c>
      <c r="F4212" t="s">
        <v>94443</v>
      </c>
      <c r="G4212" t="s">
        <v>94444</v>
      </c>
      <c r="H4212" t="s">
        <v>94445</v>
      </c>
      <c r="I4212" t="s">
        <v>94446</v>
      </c>
      <c r="J4212" t="s">
        <v>94447</v>
      </c>
      <c r="K4212" t="s">
        <v>94448</v>
      </c>
      <c r="L4212" t="s">
        <v>94449</v>
      </c>
      <c r="M4212" t="s">
        <v>94450</v>
      </c>
      <c r="N4212" t="s">
        <v>94451</v>
      </c>
      <c r="O4212">
        <f>-578.483304526249 -47.479886682434 -654.088090908017</f>
        <v>-1280.0512821166999</v>
      </c>
      <c r="P4212">
        <f>-540.473833971512 -75.1854872115678 -357.798123327573</f>
        <v>-973.45744451065275</v>
      </c>
      <c r="Q4212" t="s">
        <v>94452</v>
      </c>
      <c r="R4212" t="s">
        <v>94453</v>
      </c>
      <c r="S4212" t="s">
        <v>94454</v>
      </c>
      <c r="T4212" t="s">
        <v>94455</v>
      </c>
      <c r="U4212" t="s">
        <v>94456</v>
      </c>
      <c r="V4212" t="s">
        <v>94457</v>
      </c>
      <c r="W4212" t="s">
        <v>94458</v>
      </c>
      <c r="X4212" t="s">
        <v>94459</v>
      </c>
      <c r="Y4212" t="s">
        <v>94460</v>
      </c>
    </row>
    <row r="4213" spans="1:25" x14ac:dyDescent="0.3">
      <c r="A4213">
        <v>210600</v>
      </c>
      <c r="B4213" t="s">
        <v>94461</v>
      </c>
      <c r="C4213" t="s">
        <v>94462</v>
      </c>
      <c r="D4213" t="s">
        <v>94463</v>
      </c>
      <c r="E4213" t="s">
        <v>94464</v>
      </c>
      <c r="F4213" t="s">
        <v>94465</v>
      </c>
      <c r="G4213" t="s">
        <v>94466</v>
      </c>
      <c r="H4213" t="s">
        <v>94467</v>
      </c>
      <c r="I4213" t="s">
        <v>94468</v>
      </c>
      <c r="J4213" t="s">
        <v>94469</v>
      </c>
      <c r="K4213" t="s">
        <v>94470</v>
      </c>
      <c r="L4213" t="s">
        <v>94471</v>
      </c>
      <c r="M4213" t="s">
        <v>94472</v>
      </c>
      <c r="N4213" t="s">
        <v>94473</v>
      </c>
      <c r="O4213">
        <f>-578.617204015698 -47.5619537913876 -653.972911819572</f>
        <v>-1280.1520696266575</v>
      </c>
      <c r="P4213">
        <f>-540.500745375137 -74.9967805480594 -357.671666788349</f>
        <v>-973.16919271154529</v>
      </c>
      <c r="Q4213" t="s">
        <v>94474</v>
      </c>
      <c r="R4213" t="s">
        <v>94475</v>
      </c>
      <c r="S4213" t="s">
        <v>94476</v>
      </c>
      <c r="T4213" t="s">
        <v>94477</v>
      </c>
      <c r="U4213" t="s">
        <v>94478</v>
      </c>
      <c r="V4213" t="s">
        <v>94479</v>
      </c>
      <c r="W4213" t="s">
        <v>94480</v>
      </c>
      <c r="X4213" t="s">
        <v>94481</v>
      </c>
      <c r="Y4213" t="s">
        <v>94482</v>
      </c>
    </row>
    <row r="4214" spans="1:25" x14ac:dyDescent="0.3">
      <c r="A4214">
        <v>210650</v>
      </c>
      <c r="B4214" t="s">
        <v>94483</v>
      </c>
      <c r="C4214" t="s">
        <v>94484</v>
      </c>
      <c r="D4214" t="s">
        <v>94485</v>
      </c>
      <c r="E4214" t="s">
        <v>94486</v>
      </c>
      <c r="F4214" t="s">
        <v>94487</v>
      </c>
      <c r="G4214" t="s">
        <v>94488</v>
      </c>
      <c r="H4214" t="s">
        <v>94489</v>
      </c>
      <c r="I4214" t="s">
        <v>94490</v>
      </c>
      <c r="J4214" t="s">
        <v>94491</v>
      </c>
      <c r="K4214" t="s">
        <v>94492</v>
      </c>
      <c r="L4214" t="s">
        <v>94493</v>
      </c>
      <c r="M4214" t="s">
        <v>94494</v>
      </c>
      <c r="N4214" t="s">
        <v>94495</v>
      </c>
      <c r="O4214">
        <f>-579.120372665051 -47.5428823023108 -653.783764365231</f>
        <v>-1280.4470193325928</v>
      </c>
      <c r="P4214">
        <f>-540.838922903395 -74.6670756515075 -357.475219163985</f>
        <v>-972.98121771888748</v>
      </c>
      <c r="Q4214" t="s">
        <v>94496</v>
      </c>
      <c r="R4214" t="s">
        <v>94497</v>
      </c>
      <c r="S4214" t="s">
        <v>94498</v>
      </c>
      <c r="T4214" t="s">
        <v>94499</v>
      </c>
      <c r="U4214" t="s">
        <v>94500</v>
      </c>
      <c r="V4214" t="s">
        <v>94501</v>
      </c>
      <c r="W4214" t="s">
        <v>94502</v>
      </c>
      <c r="X4214" t="s">
        <v>94503</v>
      </c>
      <c r="Y4214" t="s">
        <v>94504</v>
      </c>
    </row>
    <row r="4215" spans="1:25" x14ac:dyDescent="0.3">
      <c r="A4215">
        <v>210700</v>
      </c>
      <c r="B4215" t="s">
        <v>94505</v>
      </c>
      <c r="C4215" t="s">
        <v>94506</v>
      </c>
      <c r="D4215" t="s">
        <v>94507</v>
      </c>
      <c r="E4215" t="s">
        <v>94508</v>
      </c>
      <c r="F4215" t="s">
        <v>94509</v>
      </c>
      <c r="G4215" t="s">
        <v>94510</v>
      </c>
      <c r="H4215" t="s">
        <v>94511</v>
      </c>
      <c r="I4215" t="s">
        <v>94512</v>
      </c>
      <c r="J4215" t="s">
        <v>94513</v>
      </c>
      <c r="K4215" t="s">
        <v>94514</v>
      </c>
      <c r="L4215" t="s">
        <v>94515</v>
      </c>
      <c r="M4215" t="s">
        <v>94516</v>
      </c>
      <c r="N4215" t="s">
        <v>94517</v>
      </c>
      <c r="O4215">
        <f>-579.490083204434 -47.453976907454 -653.74185994407</f>
        <v>-1280.6859200559579</v>
      </c>
      <c r="P4215">
        <f>-541.086872942258 -74.5036038935755 -357.442199852661</f>
        <v>-973.03267668849446</v>
      </c>
      <c r="Q4215" t="s">
        <v>94518</v>
      </c>
      <c r="R4215" t="s">
        <v>94519</v>
      </c>
      <c r="S4215" t="s">
        <v>94520</v>
      </c>
      <c r="T4215" t="s">
        <v>94521</v>
      </c>
      <c r="U4215" t="s">
        <v>94522</v>
      </c>
      <c r="V4215" t="s">
        <v>94523</v>
      </c>
      <c r="W4215" t="s">
        <v>94524</v>
      </c>
      <c r="X4215" t="s">
        <v>94525</v>
      </c>
      <c r="Y4215" t="s">
        <v>94526</v>
      </c>
    </row>
    <row r="4216" spans="1:25" x14ac:dyDescent="0.3">
      <c r="A4216">
        <v>210750</v>
      </c>
      <c r="B4216" t="s">
        <v>94527</v>
      </c>
      <c r="C4216" t="s">
        <v>94528</v>
      </c>
      <c r="D4216" t="s">
        <v>94529</v>
      </c>
      <c r="E4216" t="s">
        <v>94530</v>
      </c>
      <c r="F4216" t="s">
        <v>94531</v>
      </c>
      <c r="G4216" t="s">
        <v>94532</v>
      </c>
      <c r="H4216" t="s">
        <v>94533</v>
      </c>
      <c r="I4216" t="s">
        <v>94534</v>
      </c>
      <c r="J4216" t="s">
        <v>94535</v>
      </c>
      <c r="K4216" t="s">
        <v>94536</v>
      </c>
      <c r="L4216" t="s">
        <v>94537</v>
      </c>
      <c r="M4216" t="s">
        <v>94538</v>
      </c>
      <c r="N4216" t="s">
        <v>94539</v>
      </c>
      <c r="O4216">
        <f>-579.926071332186 -47.3921983984208 -653.649326740556</f>
        <v>-1280.9675964711628</v>
      </c>
      <c r="P4216">
        <f>-541.620486256977 -74.2710745897155 -357.321344671128</f>
        <v>-973.21290551782045</v>
      </c>
      <c r="Q4216" t="s">
        <v>94540</v>
      </c>
      <c r="R4216" t="s">
        <v>94541</v>
      </c>
      <c r="S4216" t="s">
        <v>94542</v>
      </c>
      <c r="T4216" t="s">
        <v>94543</v>
      </c>
      <c r="U4216" t="s">
        <v>94544</v>
      </c>
      <c r="V4216" t="s">
        <v>94545</v>
      </c>
      <c r="W4216" t="s">
        <v>94546</v>
      </c>
      <c r="X4216" t="s">
        <v>94547</v>
      </c>
      <c r="Y4216" t="s">
        <v>94548</v>
      </c>
    </row>
    <row r="4217" spans="1:25" x14ac:dyDescent="0.3">
      <c r="A4217">
        <v>210800</v>
      </c>
      <c r="B4217" t="s">
        <v>94549</v>
      </c>
      <c r="C4217" t="s">
        <v>94550</v>
      </c>
      <c r="D4217" t="s">
        <v>94551</v>
      </c>
      <c r="E4217" t="s">
        <v>94552</v>
      </c>
      <c r="F4217" t="s">
        <v>94553</v>
      </c>
      <c r="G4217" t="s">
        <v>94554</v>
      </c>
      <c r="H4217" t="s">
        <v>94555</v>
      </c>
      <c r="I4217" t="s">
        <v>94556</v>
      </c>
      <c r="J4217" t="s">
        <v>94557</v>
      </c>
      <c r="K4217" t="s">
        <v>94558</v>
      </c>
      <c r="L4217" t="s">
        <v>94559</v>
      </c>
      <c r="M4217" t="s">
        <v>94560</v>
      </c>
      <c r="N4217" t="s">
        <v>94561</v>
      </c>
      <c r="O4217">
        <f>-579.903582736591 -47.4179304025424 -653.586316713631</f>
        <v>-1280.9078298527645</v>
      </c>
      <c r="P4217">
        <f>-541.644609804447 -74.2172791958046 -357.2453295934</f>
        <v>-973.10721859365162</v>
      </c>
      <c r="Q4217" t="s">
        <v>94562</v>
      </c>
      <c r="R4217" t="s">
        <v>94563</v>
      </c>
      <c r="S4217" t="s">
        <v>94564</v>
      </c>
      <c r="T4217" t="s">
        <v>94565</v>
      </c>
      <c r="U4217" t="s">
        <v>94566</v>
      </c>
      <c r="V4217" t="s">
        <v>94567</v>
      </c>
      <c r="W4217" t="s">
        <v>94568</v>
      </c>
      <c r="X4217" t="s">
        <v>94569</v>
      </c>
      <c r="Y4217" t="s">
        <v>94570</v>
      </c>
    </row>
    <row r="4218" spans="1:25" x14ac:dyDescent="0.3">
      <c r="A4218">
        <v>210850</v>
      </c>
      <c r="B4218" t="s">
        <v>94571</v>
      </c>
      <c r="C4218" t="s">
        <v>94572</v>
      </c>
      <c r="D4218" t="s">
        <v>94573</v>
      </c>
      <c r="E4218" t="s">
        <v>94574</v>
      </c>
      <c r="F4218" t="s">
        <v>94575</v>
      </c>
      <c r="G4218" t="s">
        <v>94576</v>
      </c>
      <c r="H4218" t="s">
        <v>94577</v>
      </c>
      <c r="I4218" t="s">
        <v>94578</v>
      </c>
      <c r="J4218" t="s">
        <v>94579</v>
      </c>
      <c r="K4218" t="s">
        <v>94580</v>
      </c>
      <c r="L4218" t="s">
        <v>94581</v>
      </c>
      <c r="M4218" t="s">
        <v>94582</v>
      </c>
      <c r="N4218" t="s">
        <v>94583</v>
      </c>
      <c r="O4218">
        <f>-579.640242982237 -47.4366956848612 -653.550464232352</f>
        <v>-1280.6274028994503</v>
      </c>
      <c r="P4218">
        <f>-541.507675065979 -74.0069478340729 -357.172410259595</f>
        <v>-972.68703315964694</v>
      </c>
      <c r="Q4218" t="s">
        <v>94584</v>
      </c>
      <c r="R4218" t="s">
        <v>94585</v>
      </c>
      <c r="S4218" t="s">
        <v>94586</v>
      </c>
      <c r="T4218" t="s">
        <v>94587</v>
      </c>
      <c r="U4218" t="s">
        <v>94588</v>
      </c>
      <c r="V4218" t="s">
        <v>94589</v>
      </c>
      <c r="W4218" t="s">
        <v>94590</v>
      </c>
      <c r="X4218" t="s">
        <v>94591</v>
      </c>
      <c r="Y4218" t="s">
        <v>94592</v>
      </c>
    </row>
    <row r="4219" spans="1:25" x14ac:dyDescent="0.3">
      <c r="A4219">
        <v>210900</v>
      </c>
      <c r="B4219" t="s">
        <v>94593</v>
      </c>
      <c r="C4219" t="s">
        <v>94594</v>
      </c>
      <c r="D4219" t="s">
        <v>94595</v>
      </c>
      <c r="E4219" t="s">
        <v>94596</v>
      </c>
      <c r="F4219" t="s">
        <v>94597</v>
      </c>
      <c r="G4219" t="s">
        <v>94598</v>
      </c>
      <c r="H4219" t="s">
        <v>94599</v>
      </c>
      <c r="I4219" t="s">
        <v>94600</v>
      </c>
      <c r="J4219" t="s">
        <v>94601</v>
      </c>
      <c r="K4219" t="s">
        <v>94602</v>
      </c>
      <c r="L4219" t="s">
        <v>94603</v>
      </c>
      <c r="M4219" t="s">
        <v>94604</v>
      </c>
      <c r="N4219" t="s">
        <v>94605</v>
      </c>
      <c r="O4219">
        <f>-579.590430930922 -47.4118485909019 -653.545480491754</f>
        <v>-1280.5477600135778</v>
      </c>
      <c r="P4219">
        <f>-541.506533986409 -73.8908498084513 -357.153047369886</f>
        <v>-972.55043116474621</v>
      </c>
      <c r="Q4219" t="s">
        <v>94606</v>
      </c>
      <c r="R4219" t="s">
        <v>94607</v>
      </c>
      <c r="S4219" t="s">
        <v>94608</v>
      </c>
      <c r="T4219" t="s">
        <v>94609</v>
      </c>
      <c r="U4219" t="s">
        <v>94610</v>
      </c>
      <c r="V4219" t="s">
        <v>94611</v>
      </c>
      <c r="W4219" t="s">
        <v>94612</v>
      </c>
      <c r="X4219" t="s">
        <v>94613</v>
      </c>
      <c r="Y4219" t="s">
        <v>94614</v>
      </c>
    </row>
    <row r="4220" spans="1:25" x14ac:dyDescent="0.3">
      <c r="A4220">
        <v>210950</v>
      </c>
      <c r="B4220" t="s">
        <v>94615</v>
      </c>
      <c r="C4220" t="s">
        <v>94616</v>
      </c>
      <c r="D4220" t="s">
        <v>94617</v>
      </c>
      <c r="E4220" t="s">
        <v>94618</v>
      </c>
      <c r="F4220" t="s">
        <v>94619</v>
      </c>
      <c r="G4220" t="s">
        <v>94620</v>
      </c>
      <c r="H4220" t="s">
        <v>94621</v>
      </c>
      <c r="I4220" t="s">
        <v>94622</v>
      </c>
      <c r="J4220" t="s">
        <v>94623</v>
      </c>
      <c r="K4220" t="s">
        <v>94624</v>
      </c>
      <c r="L4220" t="s">
        <v>94625</v>
      </c>
      <c r="M4220" t="s">
        <v>94626</v>
      </c>
      <c r="N4220" t="s">
        <v>94627</v>
      </c>
      <c r="O4220">
        <f>-579.767667766611 -47.2231980083714 -653.594231412054</f>
        <v>-1280.5850971870364</v>
      </c>
      <c r="P4220">
        <f>-541.681412211937 -73.7020306357351 -357.202007002688</f>
        <v>-972.58544985036008</v>
      </c>
      <c r="Q4220" t="s">
        <v>94628</v>
      </c>
      <c r="R4220" t="s">
        <v>94629</v>
      </c>
      <c r="S4220" t="s">
        <v>94630</v>
      </c>
      <c r="T4220" t="s">
        <v>94631</v>
      </c>
      <c r="U4220" t="s">
        <v>94632</v>
      </c>
      <c r="V4220" t="s">
        <v>94633</v>
      </c>
      <c r="W4220" t="s">
        <v>94634</v>
      </c>
      <c r="X4220" t="s">
        <v>94635</v>
      </c>
      <c r="Y4220" t="s">
        <v>94636</v>
      </c>
    </row>
    <row r="4221" spans="1:25" x14ac:dyDescent="0.3">
      <c r="A4221">
        <v>211000</v>
      </c>
      <c r="B4221" t="s">
        <v>94637</v>
      </c>
      <c r="C4221" t="s">
        <v>94638</v>
      </c>
      <c r="D4221" t="s">
        <v>94639</v>
      </c>
      <c r="E4221" t="s">
        <v>94640</v>
      </c>
      <c r="F4221" t="s">
        <v>94641</v>
      </c>
      <c r="G4221" t="s">
        <v>94642</v>
      </c>
      <c r="H4221" t="s">
        <v>94643</v>
      </c>
      <c r="I4221" t="s">
        <v>94644</v>
      </c>
      <c r="J4221" t="s">
        <v>94645</v>
      </c>
      <c r="K4221" t="s">
        <v>94646</v>
      </c>
      <c r="L4221" t="s">
        <v>94647</v>
      </c>
      <c r="M4221" t="s">
        <v>94648</v>
      </c>
      <c r="N4221" t="s">
        <v>94649</v>
      </c>
      <c r="O4221">
        <f>-580.048705227036 -47.1676219609719 -653.564508478979</f>
        <v>-1280.7808356669868</v>
      </c>
      <c r="P4221">
        <f>-541.868948148548 -73.6039868478999 -357.180619954125</f>
        <v>-972.65355495057293</v>
      </c>
      <c r="Q4221" t="s">
        <v>94650</v>
      </c>
      <c r="R4221" t="s">
        <v>94651</v>
      </c>
      <c r="S4221" t="s">
        <v>94652</v>
      </c>
      <c r="T4221" t="s">
        <v>94653</v>
      </c>
      <c r="U4221" t="s">
        <v>94654</v>
      </c>
      <c r="V4221" t="s">
        <v>94655</v>
      </c>
      <c r="W4221" t="s">
        <v>94656</v>
      </c>
      <c r="X4221" t="s">
        <v>94657</v>
      </c>
      <c r="Y4221" t="s">
        <v>94658</v>
      </c>
    </row>
    <row r="4222" spans="1:25" x14ac:dyDescent="0.3">
      <c r="A4222">
        <v>211050</v>
      </c>
      <c r="B4222" t="s">
        <v>94659</v>
      </c>
      <c r="C4222" t="s">
        <v>94660</v>
      </c>
      <c r="D4222" t="s">
        <v>94661</v>
      </c>
      <c r="E4222" t="s">
        <v>94662</v>
      </c>
      <c r="F4222" t="s">
        <v>94663</v>
      </c>
      <c r="G4222" t="s">
        <v>94664</v>
      </c>
      <c r="H4222" t="s">
        <v>94665</v>
      </c>
      <c r="I4222" t="s">
        <v>94666</v>
      </c>
      <c r="J4222" t="s">
        <v>94667</v>
      </c>
      <c r="K4222" t="s">
        <v>94668</v>
      </c>
      <c r="L4222" t="s">
        <v>94669</v>
      </c>
      <c r="M4222" t="s">
        <v>94670</v>
      </c>
      <c r="N4222" t="s">
        <v>94671</v>
      </c>
      <c r="O4222">
        <f>-580.545545422204 -46.835126464033 -653.495395832278</f>
        <v>-1280.8760677185151</v>
      </c>
      <c r="P4222">
        <f>-542.327206432033 -73.1428840428464 -357.104998739005</f>
        <v>-972.57508921388444</v>
      </c>
      <c r="Q4222" t="s">
        <v>94672</v>
      </c>
      <c r="R4222" t="s">
        <v>94673</v>
      </c>
      <c r="S4222" t="s">
        <v>94674</v>
      </c>
      <c r="T4222" t="s">
        <v>94675</v>
      </c>
      <c r="U4222" t="s">
        <v>94676</v>
      </c>
      <c r="V4222" t="s">
        <v>94677</v>
      </c>
      <c r="W4222" t="s">
        <v>94678</v>
      </c>
      <c r="X4222" t="s">
        <v>94679</v>
      </c>
      <c r="Y4222" t="s">
        <v>94680</v>
      </c>
    </row>
    <row r="4223" spans="1:25" x14ac:dyDescent="0.3">
      <c r="A4223">
        <v>211100</v>
      </c>
      <c r="B4223" t="s">
        <v>94681</v>
      </c>
      <c r="C4223" t="s">
        <v>94682</v>
      </c>
      <c r="D4223" t="s">
        <v>94683</v>
      </c>
      <c r="E4223" t="s">
        <v>94684</v>
      </c>
      <c r="F4223" t="s">
        <v>94685</v>
      </c>
      <c r="G4223" t="s">
        <v>94686</v>
      </c>
      <c r="H4223" t="s">
        <v>94687</v>
      </c>
      <c r="I4223" t="s">
        <v>94688</v>
      </c>
      <c r="J4223" t="s">
        <v>94689</v>
      </c>
      <c r="K4223" t="s">
        <v>94690</v>
      </c>
      <c r="L4223" t="s">
        <v>94691</v>
      </c>
      <c r="M4223" t="s">
        <v>94692</v>
      </c>
      <c r="N4223" t="s">
        <v>94693</v>
      </c>
      <c r="O4223">
        <f>-580.786216456324 -46.6435220044516 -653.455742416911</f>
        <v>-1280.8854808776866</v>
      </c>
      <c r="P4223">
        <f>-542.558864433272 -72.8022092531089 -357.053293665328</f>
        <v>-972.41436735170896</v>
      </c>
      <c r="Q4223" t="s">
        <v>94694</v>
      </c>
      <c r="R4223" t="s">
        <v>94695</v>
      </c>
      <c r="S4223" t="s">
        <v>94696</v>
      </c>
      <c r="T4223" t="s">
        <v>94697</v>
      </c>
      <c r="U4223" t="s">
        <v>94698</v>
      </c>
      <c r="V4223" t="s">
        <v>94699</v>
      </c>
      <c r="W4223" t="s">
        <v>94700</v>
      </c>
      <c r="X4223" t="s">
        <v>94701</v>
      </c>
      <c r="Y4223" t="s">
        <v>94702</v>
      </c>
    </row>
    <row r="4224" spans="1:25" x14ac:dyDescent="0.3">
      <c r="A4224">
        <v>211150</v>
      </c>
      <c r="B4224" t="s">
        <v>94703</v>
      </c>
      <c r="C4224" t="s">
        <v>94704</v>
      </c>
      <c r="D4224" t="s">
        <v>94705</v>
      </c>
      <c r="E4224" t="s">
        <v>94706</v>
      </c>
      <c r="F4224" t="s">
        <v>94707</v>
      </c>
      <c r="G4224" t="s">
        <v>94708</v>
      </c>
      <c r="H4224" t="s">
        <v>94709</v>
      </c>
      <c r="I4224" t="s">
        <v>94710</v>
      </c>
      <c r="J4224" t="s">
        <v>94711</v>
      </c>
      <c r="K4224" t="s">
        <v>94712</v>
      </c>
      <c r="L4224" t="s">
        <v>94713</v>
      </c>
      <c r="M4224" t="s">
        <v>94714</v>
      </c>
      <c r="N4224" t="s">
        <v>94715</v>
      </c>
      <c r="O4224">
        <f>-581.217920887958 -46.1662021514915 -653.357130902494</f>
        <v>-1280.7412539419433</v>
      </c>
      <c r="P4224">
        <f>-542.776816502401 -72.3500848978726 -356.984628349561</f>
        <v>-972.11152974983452</v>
      </c>
      <c r="Q4224" t="s">
        <v>94716</v>
      </c>
      <c r="R4224" t="s">
        <v>94717</v>
      </c>
      <c r="S4224" t="s">
        <v>94718</v>
      </c>
      <c r="T4224" t="s">
        <v>94719</v>
      </c>
      <c r="U4224" t="s">
        <v>94720</v>
      </c>
      <c r="V4224" t="s">
        <v>94721</v>
      </c>
      <c r="W4224" t="s">
        <v>94722</v>
      </c>
      <c r="X4224" t="s">
        <v>94723</v>
      </c>
      <c r="Y4224" t="s">
        <v>94724</v>
      </c>
    </row>
    <row r="4225" spans="1:25" x14ac:dyDescent="0.3">
      <c r="A4225">
        <v>211200</v>
      </c>
      <c r="B4225" t="s">
        <v>94703</v>
      </c>
      <c r="C4225" t="s">
        <v>94704</v>
      </c>
      <c r="D4225" t="s">
        <v>94705</v>
      </c>
      <c r="E4225" t="s">
        <v>94706</v>
      </c>
      <c r="F4225" t="s">
        <v>94707</v>
      </c>
      <c r="G4225" t="s">
        <v>94708</v>
      </c>
      <c r="H4225" t="s">
        <v>94709</v>
      </c>
      <c r="I4225" t="s">
        <v>94710</v>
      </c>
      <c r="J4225" t="s">
        <v>94711</v>
      </c>
      <c r="K4225" t="s">
        <v>94712</v>
      </c>
      <c r="L4225" t="s">
        <v>94713</v>
      </c>
      <c r="M4225" t="s">
        <v>94714</v>
      </c>
      <c r="N4225" t="s">
        <v>94715</v>
      </c>
      <c r="O4225">
        <f>-581.217920887958 -46.1662021514915 -653.357130902494</f>
        <v>-1280.7412539419433</v>
      </c>
      <c r="P4225">
        <f>-542.776816502401 -72.3500848978726 -356.984628349561</f>
        <v>-972.11152974983452</v>
      </c>
      <c r="Q4225" t="s">
        <v>94716</v>
      </c>
      <c r="R4225" t="s">
        <v>94717</v>
      </c>
      <c r="S4225" t="s">
        <v>94718</v>
      </c>
      <c r="T4225" t="s">
        <v>94719</v>
      </c>
      <c r="U4225" t="s">
        <v>94720</v>
      </c>
      <c r="V4225" t="s">
        <v>94721</v>
      </c>
      <c r="W4225" t="s">
        <v>94722</v>
      </c>
      <c r="X4225" t="s">
        <v>94723</v>
      </c>
      <c r="Y4225" t="s">
        <v>94724</v>
      </c>
    </row>
    <row r="4226" spans="1:25" x14ac:dyDescent="0.3">
      <c r="A4226">
        <v>211250</v>
      </c>
      <c r="B4226" t="s">
        <v>94725</v>
      </c>
      <c r="C4226" t="s">
        <v>94726</v>
      </c>
      <c r="D4226" t="s">
        <v>94727</v>
      </c>
      <c r="E4226" t="s">
        <v>94728</v>
      </c>
      <c r="F4226" t="s">
        <v>94729</v>
      </c>
      <c r="G4226" t="s">
        <v>94730</v>
      </c>
      <c r="H4226" t="s">
        <v>94731</v>
      </c>
      <c r="I4226" t="s">
        <v>94732</v>
      </c>
      <c r="J4226" t="s">
        <v>94733</v>
      </c>
      <c r="K4226" t="s">
        <v>94734</v>
      </c>
      <c r="L4226" t="s">
        <v>94735</v>
      </c>
      <c r="M4226" t="s">
        <v>94736</v>
      </c>
      <c r="N4226" t="s">
        <v>94737</v>
      </c>
      <c r="O4226">
        <f>-581.357357647913 -45.8433012167113 -653.329596071337</f>
        <v>-1280.5302549359612</v>
      </c>
      <c r="P4226">
        <f>-542.921376414417 -71.8969240235017 -356.944943971715</f>
        <v>-971.76324440963367</v>
      </c>
      <c r="Q4226" t="s">
        <v>94738</v>
      </c>
      <c r="R4226" t="s">
        <v>94739</v>
      </c>
      <c r="S4226" t="s">
        <v>94740</v>
      </c>
      <c r="T4226" t="s">
        <v>94741</v>
      </c>
      <c r="U4226" t="s">
        <v>94742</v>
      </c>
      <c r="V4226" t="s">
        <v>94743</v>
      </c>
      <c r="W4226" t="s">
        <v>94744</v>
      </c>
      <c r="X4226" t="s">
        <v>94745</v>
      </c>
      <c r="Y4226" t="s">
        <v>94746</v>
      </c>
    </row>
    <row r="4227" spans="1:25" x14ac:dyDescent="0.3">
      <c r="A4227">
        <v>211300</v>
      </c>
      <c r="B4227" t="s">
        <v>94747</v>
      </c>
      <c r="C4227" t="s">
        <v>94748</v>
      </c>
      <c r="D4227" t="s">
        <v>94749</v>
      </c>
      <c r="E4227" t="s">
        <v>94750</v>
      </c>
      <c r="F4227" t="s">
        <v>94751</v>
      </c>
      <c r="G4227" t="s">
        <v>94752</v>
      </c>
      <c r="H4227" t="s">
        <v>94753</v>
      </c>
      <c r="I4227" t="s">
        <v>94754</v>
      </c>
      <c r="J4227" t="s">
        <v>94755</v>
      </c>
      <c r="K4227" t="s">
        <v>94756</v>
      </c>
      <c r="L4227" t="s">
        <v>94757</v>
      </c>
      <c r="M4227" t="s">
        <v>94758</v>
      </c>
      <c r="N4227" t="s">
        <v>94759</v>
      </c>
      <c r="O4227">
        <f>-581.612050252932 -44.8762121894895 -653.241306541305</f>
        <v>-1279.7295689837265</v>
      </c>
      <c r="P4227">
        <f>-542.526163779232 -69.9596817519505 -356.857962476022</f>
        <v>-969.34380800720442</v>
      </c>
      <c r="Q4227" t="s">
        <v>94760</v>
      </c>
      <c r="R4227" t="s">
        <v>94761</v>
      </c>
      <c r="S4227" t="s">
        <v>94762</v>
      </c>
      <c r="T4227" t="s">
        <v>94763</v>
      </c>
      <c r="U4227" t="s">
        <v>94764</v>
      </c>
      <c r="V4227" t="s">
        <v>94765</v>
      </c>
      <c r="W4227" t="s">
        <v>94766</v>
      </c>
      <c r="X4227" t="s">
        <v>94767</v>
      </c>
      <c r="Y4227" t="s">
        <v>94768</v>
      </c>
    </row>
    <row r="4228" spans="1:25" x14ac:dyDescent="0.3">
      <c r="A4228">
        <v>211350</v>
      </c>
      <c r="B4228" t="s">
        <v>94769</v>
      </c>
      <c r="C4228" t="s">
        <v>94770</v>
      </c>
      <c r="D4228" t="s">
        <v>94771</v>
      </c>
      <c r="E4228" t="s">
        <v>94772</v>
      </c>
      <c r="F4228" t="s">
        <v>94773</v>
      </c>
      <c r="G4228" t="s">
        <v>94774</v>
      </c>
      <c r="H4228" t="s">
        <v>94775</v>
      </c>
      <c r="I4228" t="s">
        <v>94776</v>
      </c>
      <c r="J4228" t="s">
        <v>94777</v>
      </c>
      <c r="K4228" t="s">
        <v>94778</v>
      </c>
      <c r="L4228" t="s">
        <v>94779</v>
      </c>
      <c r="M4228" t="s">
        <v>94780</v>
      </c>
      <c r="N4228" t="s">
        <v>94781</v>
      </c>
      <c r="O4228">
        <f>-581.401142126653 -44.6279518590311 -653.145751182845</f>
        <v>-1279.1748451685289</v>
      </c>
      <c r="P4228">
        <f>-542.161363804326 -69.5300879185918 -356.767323984877</f>
        <v>-968.45877570779476</v>
      </c>
      <c r="Q4228" t="s">
        <v>94782</v>
      </c>
      <c r="R4228" t="s">
        <v>94783</v>
      </c>
      <c r="S4228" t="s">
        <v>94784</v>
      </c>
      <c r="T4228" t="s">
        <v>94785</v>
      </c>
      <c r="U4228" t="s">
        <v>94786</v>
      </c>
      <c r="V4228" t="s">
        <v>94787</v>
      </c>
      <c r="W4228" t="s">
        <v>94788</v>
      </c>
      <c r="X4228" t="s">
        <v>94789</v>
      </c>
      <c r="Y4228" t="s">
        <v>94790</v>
      </c>
    </row>
    <row r="4229" spans="1:25" x14ac:dyDescent="0.3">
      <c r="A4229">
        <v>211400</v>
      </c>
      <c r="B4229" t="s">
        <v>94791</v>
      </c>
      <c r="C4229" t="s">
        <v>94792</v>
      </c>
      <c r="D4229" t="s">
        <v>94793</v>
      </c>
      <c r="E4229" t="s">
        <v>94794</v>
      </c>
      <c r="F4229" t="s">
        <v>94795</v>
      </c>
      <c r="G4229" t="s">
        <v>94796</v>
      </c>
      <c r="H4229" t="s">
        <v>94797</v>
      </c>
      <c r="I4229" t="s">
        <v>94798</v>
      </c>
      <c r="J4229" t="s">
        <v>94799</v>
      </c>
      <c r="K4229" t="s">
        <v>94800</v>
      </c>
      <c r="L4229" t="s">
        <v>94801</v>
      </c>
      <c r="M4229" t="s">
        <v>94802</v>
      </c>
      <c r="N4229" t="s">
        <v>94803</v>
      </c>
      <c r="O4229">
        <f>-581.08591580162 -44.5859898448616 -653.216192951284</f>
        <v>-1278.8880985977657</v>
      </c>
      <c r="P4229">
        <f>-542.238202815193 -69.6201800871495 -356.797383502155</f>
        <v>-968.6557664044974</v>
      </c>
      <c r="Q4229" t="s">
        <v>94804</v>
      </c>
      <c r="R4229" t="s">
        <v>94805</v>
      </c>
      <c r="S4229" t="s">
        <v>94806</v>
      </c>
      <c r="T4229" t="s">
        <v>94807</v>
      </c>
      <c r="U4229" t="s">
        <v>94808</v>
      </c>
      <c r="V4229" t="s">
        <v>94809</v>
      </c>
      <c r="W4229" t="s">
        <v>94810</v>
      </c>
      <c r="X4229" t="s">
        <v>94811</v>
      </c>
      <c r="Y4229" t="s">
        <v>94812</v>
      </c>
    </row>
    <row r="4230" spans="1:25" x14ac:dyDescent="0.3">
      <c r="A4230">
        <v>211450</v>
      </c>
      <c r="B4230" t="s">
        <v>94813</v>
      </c>
      <c r="C4230" t="s">
        <v>94814</v>
      </c>
      <c r="D4230" t="s">
        <v>94815</v>
      </c>
      <c r="E4230" t="s">
        <v>94816</v>
      </c>
      <c r="F4230" t="s">
        <v>94817</v>
      </c>
      <c r="G4230" t="s">
        <v>94818</v>
      </c>
      <c r="H4230" t="s">
        <v>94819</v>
      </c>
      <c r="I4230" t="s">
        <v>94820</v>
      </c>
      <c r="J4230" t="s">
        <v>94821</v>
      </c>
      <c r="K4230" t="s">
        <v>94822</v>
      </c>
      <c r="L4230" t="s">
        <v>94823</v>
      </c>
      <c r="M4230" t="s">
        <v>94824</v>
      </c>
      <c r="N4230" t="s">
        <v>94825</v>
      </c>
      <c r="O4230">
        <f>-580.471878851288 -44.2429578838437 -653.564793735226</f>
        <v>-1278.2796304703577</v>
      </c>
      <c r="P4230">
        <f>-542.578280806754 -69.6463565475865 -357.053904221069</f>
        <v>-969.27854157540946</v>
      </c>
      <c r="Q4230" t="s">
        <v>94826</v>
      </c>
      <c r="R4230" t="s">
        <v>94827</v>
      </c>
      <c r="S4230" t="s">
        <v>94828</v>
      </c>
      <c r="T4230" t="s">
        <v>94829</v>
      </c>
      <c r="U4230" t="s">
        <v>94830</v>
      </c>
      <c r="V4230" t="s">
        <v>94831</v>
      </c>
      <c r="W4230" t="s">
        <v>94832</v>
      </c>
      <c r="X4230" t="s">
        <v>94833</v>
      </c>
      <c r="Y4230" t="s">
        <v>94834</v>
      </c>
    </row>
    <row r="4231" spans="1:25" x14ac:dyDescent="0.3">
      <c r="A4231">
        <v>211500</v>
      </c>
      <c r="B4231" t="s">
        <v>94835</v>
      </c>
      <c r="C4231" t="s">
        <v>94836</v>
      </c>
      <c r="D4231" t="s">
        <v>94837</v>
      </c>
      <c r="E4231" t="s">
        <v>94838</v>
      </c>
      <c r="F4231" t="s">
        <v>94839</v>
      </c>
      <c r="G4231" t="s">
        <v>94840</v>
      </c>
      <c r="H4231" t="s">
        <v>94841</v>
      </c>
      <c r="I4231" t="s">
        <v>94842</v>
      </c>
      <c r="J4231" t="s">
        <v>94843</v>
      </c>
      <c r="K4231" t="s">
        <v>94844</v>
      </c>
      <c r="L4231" t="s">
        <v>94845</v>
      </c>
      <c r="M4231" t="s">
        <v>94846</v>
      </c>
      <c r="N4231" t="s">
        <v>94847</v>
      </c>
      <c r="O4231">
        <f>-579.908487263448 -44.1570961352625 -653.710345622468</f>
        <v>-1277.7759290211784</v>
      </c>
      <c r="P4231">
        <f>-542.437706681665 -69.6474726337769 -357.153112837984</f>
        <v>-969.23829215342585</v>
      </c>
      <c r="Q4231" t="s">
        <v>94848</v>
      </c>
      <c r="R4231" t="s">
        <v>94849</v>
      </c>
      <c r="S4231" t="s">
        <v>94850</v>
      </c>
      <c r="T4231" t="s">
        <v>94851</v>
      </c>
      <c r="U4231" t="s">
        <v>94852</v>
      </c>
      <c r="V4231" t="s">
        <v>94853</v>
      </c>
      <c r="W4231" t="s">
        <v>94854</v>
      </c>
      <c r="X4231" t="s">
        <v>94855</v>
      </c>
      <c r="Y4231" t="s">
        <v>94856</v>
      </c>
    </row>
    <row r="4232" spans="1:25" x14ac:dyDescent="0.3">
      <c r="A4232">
        <v>211550</v>
      </c>
      <c r="B4232" t="s">
        <v>94857</v>
      </c>
      <c r="C4232" t="s">
        <v>94858</v>
      </c>
      <c r="D4232" t="s">
        <v>94859</v>
      </c>
      <c r="E4232" t="s">
        <v>94860</v>
      </c>
      <c r="F4232" t="s">
        <v>94861</v>
      </c>
      <c r="G4232" t="s">
        <v>94862</v>
      </c>
      <c r="H4232" t="s">
        <v>94863</v>
      </c>
      <c r="I4232" t="s">
        <v>94864</v>
      </c>
      <c r="J4232" t="s">
        <v>94865</v>
      </c>
      <c r="K4232" t="s">
        <v>94866</v>
      </c>
      <c r="L4232" t="s">
        <v>94867</v>
      </c>
      <c r="M4232" t="s">
        <v>94868</v>
      </c>
      <c r="N4232" t="s">
        <v>94869</v>
      </c>
      <c r="O4232">
        <f>-579.113491415235 -43.7315040346048 -653.866419208748</f>
        <v>-1276.7114146585877</v>
      </c>
      <c r="P4232">
        <f>-542.067154302116 -69.210982400049 -357.255034669486</f>
        <v>-968.53317137165106</v>
      </c>
      <c r="Q4232" t="s">
        <v>94870</v>
      </c>
      <c r="R4232" t="s">
        <v>94871</v>
      </c>
      <c r="S4232" t="s">
        <v>94872</v>
      </c>
      <c r="T4232" t="s">
        <v>94873</v>
      </c>
      <c r="U4232" t="s">
        <v>94874</v>
      </c>
      <c r="V4232" t="s">
        <v>94875</v>
      </c>
      <c r="W4232" t="s">
        <v>94876</v>
      </c>
      <c r="X4232" t="s">
        <v>94877</v>
      </c>
      <c r="Y4232" t="s">
        <v>94878</v>
      </c>
    </row>
    <row r="4233" spans="1:25" x14ac:dyDescent="0.3">
      <c r="A4233">
        <v>211600</v>
      </c>
      <c r="B4233" t="s">
        <v>94879</v>
      </c>
      <c r="C4233" t="s">
        <v>94880</v>
      </c>
      <c r="D4233" t="s">
        <v>94881</v>
      </c>
      <c r="E4233" t="s">
        <v>94882</v>
      </c>
      <c r="F4233" t="s">
        <v>94883</v>
      </c>
      <c r="G4233" t="s">
        <v>94884</v>
      </c>
      <c r="H4233" t="s">
        <v>94885</v>
      </c>
      <c r="I4233" t="s">
        <v>94886</v>
      </c>
      <c r="J4233" t="s">
        <v>94887</v>
      </c>
      <c r="K4233" t="s">
        <v>94888</v>
      </c>
      <c r="L4233" t="s">
        <v>94889</v>
      </c>
      <c r="M4233" t="s">
        <v>94890</v>
      </c>
      <c r="N4233" t="s">
        <v>94891</v>
      </c>
      <c r="O4233">
        <f>-578.455764474305 -43.2478213939689 -654.052592035045</f>
        <v>-1275.756177903319</v>
      </c>
      <c r="P4233">
        <f>-541.639085427956 -68.8218652267117 -357.420610904586</f>
        <v>-967.88156155925367</v>
      </c>
      <c r="Q4233" t="s">
        <v>94892</v>
      </c>
      <c r="R4233" t="s">
        <v>94893</v>
      </c>
      <c r="S4233" t="s">
        <v>94894</v>
      </c>
      <c r="T4233" t="s">
        <v>94895</v>
      </c>
      <c r="U4233" t="s">
        <v>94896</v>
      </c>
      <c r="V4233" t="s">
        <v>94897</v>
      </c>
      <c r="W4233" t="s">
        <v>94898</v>
      </c>
      <c r="X4233" t="s">
        <v>94899</v>
      </c>
      <c r="Y4233" t="s">
        <v>94900</v>
      </c>
    </row>
    <row r="4234" spans="1:25" x14ac:dyDescent="0.3">
      <c r="A4234">
        <v>211650</v>
      </c>
      <c r="B4234" t="s">
        <v>94901</v>
      </c>
      <c r="C4234" t="s">
        <v>94902</v>
      </c>
      <c r="D4234" t="s">
        <v>94903</v>
      </c>
      <c r="E4234" t="s">
        <v>94904</v>
      </c>
      <c r="F4234" t="s">
        <v>94905</v>
      </c>
      <c r="G4234" t="s">
        <v>94906</v>
      </c>
      <c r="H4234" t="s">
        <v>94907</v>
      </c>
      <c r="I4234" t="s">
        <v>94908</v>
      </c>
      <c r="J4234" t="s">
        <v>94909</v>
      </c>
      <c r="K4234" t="s">
        <v>94910</v>
      </c>
      <c r="L4234" t="s">
        <v>94911</v>
      </c>
      <c r="M4234" t="s">
        <v>94912</v>
      </c>
      <c r="N4234" t="s">
        <v>94913</v>
      </c>
      <c r="O4234">
        <f>-576.535832311716 -42.5691456359289 -654.554595484818</f>
        <v>-1273.6595734324628</v>
      </c>
      <c r="P4234">
        <f>-540.266833789842 -68.6522258295288 -357.89960301938</f>
        <v>-966.81866263875077</v>
      </c>
      <c r="Q4234" t="s">
        <v>94914</v>
      </c>
      <c r="R4234" t="s">
        <v>94915</v>
      </c>
      <c r="S4234" t="s">
        <v>94916</v>
      </c>
      <c r="T4234" t="s">
        <v>94917</v>
      </c>
      <c r="U4234" t="s">
        <v>94918</v>
      </c>
      <c r="V4234" t="s">
        <v>94919</v>
      </c>
      <c r="W4234" t="s">
        <v>94920</v>
      </c>
      <c r="X4234" t="s">
        <v>94921</v>
      </c>
      <c r="Y4234" t="s">
        <v>94922</v>
      </c>
    </row>
    <row r="4235" spans="1:25" x14ac:dyDescent="0.3">
      <c r="A4235">
        <v>211700</v>
      </c>
      <c r="B4235" t="s">
        <v>94923</v>
      </c>
      <c r="C4235" t="s">
        <v>94924</v>
      </c>
      <c r="D4235" t="s">
        <v>94925</v>
      </c>
      <c r="E4235" t="s">
        <v>94926</v>
      </c>
      <c r="F4235" t="s">
        <v>94927</v>
      </c>
      <c r="G4235" t="s">
        <v>94928</v>
      </c>
      <c r="H4235" t="s">
        <v>94929</v>
      </c>
      <c r="I4235" t="s">
        <v>94930</v>
      </c>
      <c r="J4235" t="s">
        <v>94931</v>
      </c>
      <c r="K4235" t="s">
        <v>94932</v>
      </c>
      <c r="L4235" t="s">
        <v>94933</v>
      </c>
      <c r="M4235" t="s">
        <v>94934</v>
      </c>
      <c r="N4235" t="s">
        <v>94935</v>
      </c>
      <c r="O4235">
        <f>-576.353552989661 -42.5034793870338 -654.955013716707</f>
        <v>-1273.8120460934019</v>
      </c>
      <c r="P4235">
        <f>-540.15167687721 -68.881856295 -358.317957744075</f>
        <v>-967.351490916285</v>
      </c>
      <c r="Q4235" t="s">
        <v>94936</v>
      </c>
      <c r="R4235" t="s">
        <v>94937</v>
      </c>
      <c r="S4235" t="s">
        <v>94938</v>
      </c>
      <c r="T4235" t="s">
        <v>94939</v>
      </c>
      <c r="U4235" t="s">
        <v>94940</v>
      </c>
      <c r="V4235" t="s">
        <v>94941</v>
      </c>
      <c r="W4235" t="s">
        <v>94942</v>
      </c>
      <c r="X4235" t="s">
        <v>94943</v>
      </c>
      <c r="Y4235" t="s">
        <v>94944</v>
      </c>
    </row>
    <row r="4236" spans="1:25" x14ac:dyDescent="0.3">
      <c r="A4236">
        <v>211750</v>
      </c>
      <c r="B4236" t="s">
        <v>94945</v>
      </c>
      <c r="C4236" t="s">
        <v>94946</v>
      </c>
      <c r="D4236" t="s">
        <v>94947</v>
      </c>
      <c r="E4236" t="s">
        <v>94948</v>
      </c>
      <c r="F4236" t="s">
        <v>94949</v>
      </c>
      <c r="G4236" t="s">
        <v>94950</v>
      </c>
      <c r="H4236" t="s">
        <v>94951</v>
      </c>
      <c r="I4236" t="s">
        <v>94952</v>
      </c>
      <c r="J4236" t="s">
        <v>94953</v>
      </c>
      <c r="K4236" t="s">
        <v>94954</v>
      </c>
      <c r="L4236" t="s">
        <v>94955</v>
      </c>
      <c r="M4236" t="s">
        <v>94956</v>
      </c>
      <c r="N4236" t="s">
        <v>94957</v>
      </c>
      <c r="O4236">
        <f>-577.011732611725 -43.5007483849392 -654.952998961878</f>
        <v>-1275.4654799585423</v>
      </c>
      <c r="P4236">
        <f>-540.371412016423 -70.3003207560546 -358.407485275713</f>
        <v>-969.07921804819057</v>
      </c>
      <c r="Q4236" t="s">
        <v>94958</v>
      </c>
      <c r="R4236" t="s">
        <v>94959</v>
      </c>
      <c r="S4236" t="s">
        <v>94960</v>
      </c>
      <c r="T4236" t="s">
        <v>94961</v>
      </c>
      <c r="U4236" t="s">
        <v>94962</v>
      </c>
      <c r="V4236" t="s">
        <v>94963</v>
      </c>
      <c r="W4236" t="s">
        <v>94964</v>
      </c>
      <c r="X4236" t="s">
        <v>94965</v>
      </c>
      <c r="Y4236" t="s">
        <v>94966</v>
      </c>
    </row>
    <row r="4237" spans="1:25" x14ac:dyDescent="0.3">
      <c r="A4237">
        <v>211800</v>
      </c>
      <c r="B4237" t="s">
        <v>94967</v>
      </c>
      <c r="C4237" t="s">
        <v>94968</v>
      </c>
      <c r="D4237" t="s">
        <v>94969</v>
      </c>
      <c r="E4237" t="s">
        <v>94970</v>
      </c>
      <c r="F4237" t="s">
        <v>94971</v>
      </c>
      <c r="G4237" t="s">
        <v>94972</v>
      </c>
      <c r="H4237" t="s">
        <v>94973</v>
      </c>
      <c r="I4237" t="s">
        <v>94974</v>
      </c>
      <c r="J4237" t="s">
        <v>94975</v>
      </c>
      <c r="K4237" t="s">
        <v>94976</v>
      </c>
      <c r="L4237" t="s">
        <v>94977</v>
      </c>
      <c r="M4237" t="s">
        <v>94978</v>
      </c>
      <c r="N4237" t="s">
        <v>94979</v>
      </c>
      <c r="O4237">
        <f>-577.143497335683 -43.3707977270756 -654.667862507186</f>
        <v>-1275.1821575699446</v>
      </c>
      <c r="P4237">
        <f>-540.200214445385 -70.2763723679225 -358.169567477126</f>
        <v>-968.64615429043351</v>
      </c>
      <c r="Q4237" t="s">
        <v>94980</v>
      </c>
      <c r="R4237" t="s">
        <v>94981</v>
      </c>
      <c r="S4237" t="s">
        <v>94982</v>
      </c>
      <c r="T4237" t="s">
        <v>94983</v>
      </c>
      <c r="U4237" t="s">
        <v>94984</v>
      </c>
      <c r="V4237" t="s">
        <v>94985</v>
      </c>
      <c r="W4237" t="s">
        <v>94986</v>
      </c>
      <c r="X4237" t="s">
        <v>94987</v>
      </c>
      <c r="Y4237" t="s">
        <v>94988</v>
      </c>
    </row>
    <row r="4238" spans="1:25" x14ac:dyDescent="0.3">
      <c r="A4238">
        <v>211850</v>
      </c>
      <c r="B4238" t="s">
        <v>94989</v>
      </c>
      <c r="C4238" t="s">
        <v>94990</v>
      </c>
      <c r="D4238" t="s">
        <v>94991</v>
      </c>
      <c r="E4238" t="s">
        <v>94992</v>
      </c>
      <c r="F4238" t="s">
        <v>94993</v>
      </c>
      <c r="G4238" t="s">
        <v>94994</v>
      </c>
      <c r="H4238" t="s">
        <v>94995</v>
      </c>
      <c r="I4238" t="s">
        <v>94996</v>
      </c>
      <c r="J4238" t="s">
        <v>94997</v>
      </c>
      <c r="K4238" t="s">
        <v>94998</v>
      </c>
      <c r="L4238" t="s">
        <v>94999</v>
      </c>
      <c r="M4238" t="s">
        <v>95000</v>
      </c>
      <c r="N4238" t="s">
        <v>95001</v>
      </c>
      <c r="O4238">
        <f>-577.65970108202 -42.22563008968 -654.366219183365</f>
        <v>-1274.2515503550649</v>
      </c>
      <c r="P4238">
        <f>-539.508741376239 -69.7039479761572 -358.073426309201</f>
        <v>-967.28611566159725</v>
      </c>
      <c r="Q4238" t="s">
        <v>95002</v>
      </c>
      <c r="R4238" t="s">
        <v>95003</v>
      </c>
      <c r="S4238" t="s">
        <v>95004</v>
      </c>
      <c r="T4238" t="s">
        <v>95005</v>
      </c>
      <c r="U4238" t="s">
        <v>95006</v>
      </c>
      <c r="V4238" t="s">
        <v>95007</v>
      </c>
      <c r="W4238" t="s">
        <v>95008</v>
      </c>
      <c r="X4238" t="s">
        <v>95009</v>
      </c>
      <c r="Y4238" t="s">
        <v>95010</v>
      </c>
    </row>
    <row r="4239" spans="1:25" x14ac:dyDescent="0.3">
      <c r="A4239">
        <v>211900</v>
      </c>
      <c r="B4239" t="s">
        <v>95011</v>
      </c>
      <c r="C4239" t="s">
        <v>95012</v>
      </c>
      <c r="D4239" t="s">
        <v>95013</v>
      </c>
      <c r="E4239" t="s">
        <v>95014</v>
      </c>
      <c r="F4239" t="s">
        <v>95015</v>
      </c>
      <c r="G4239" t="s">
        <v>95016</v>
      </c>
      <c r="H4239" t="s">
        <v>95017</v>
      </c>
      <c r="I4239" t="s">
        <v>95018</v>
      </c>
      <c r="J4239" t="s">
        <v>95019</v>
      </c>
      <c r="K4239" t="s">
        <v>95020</v>
      </c>
      <c r="L4239" t="s">
        <v>95021</v>
      </c>
      <c r="M4239" t="s">
        <v>95022</v>
      </c>
      <c r="N4239" t="s">
        <v>95023</v>
      </c>
      <c r="O4239">
        <f>-578.051883999865 -41.3462205205947 -654.370318234148</f>
        <v>-1273.7684227546079</v>
      </c>
      <c r="P4239">
        <f>-539.121763168125 -69.1254522292033 -358.206879528654</f>
        <v>-966.4540949259823</v>
      </c>
      <c r="Q4239" t="s">
        <v>95024</v>
      </c>
      <c r="R4239" t="s">
        <v>95025</v>
      </c>
      <c r="S4239" t="s">
        <v>95026</v>
      </c>
      <c r="T4239" t="s">
        <v>95027</v>
      </c>
      <c r="U4239" t="s">
        <v>95028</v>
      </c>
      <c r="V4239" t="s">
        <v>95029</v>
      </c>
      <c r="W4239" t="s">
        <v>95030</v>
      </c>
      <c r="X4239" t="s">
        <v>95031</v>
      </c>
      <c r="Y4239" t="s">
        <v>95032</v>
      </c>
    </row>
    <row r="4240" spans="1:25" x14ac:dyDescent="0.3">
      <c r="A4240">
        <v>211950</v>
      </c>
      <c r="B4240" t="s">
        <v>95033</v>
      </c>
      <c r="C4240" t="s">
        <v>95034</v>
      </c>
      <c r="D4240" t="s">
        <v>95035</v>
      </c>
      <c r="E4240" t="s">
        <v>95036</v>
      </c>
      <c r="F4240" t="s">
        <v>95037</v>
      </c>
      <c r="G4240" t="s">
        <v>95038</v>
      </c>
      <c r="H4240" t="s">
        <v>95039</v>
      </c>
      <c r="I4240" t="s">
        <v>95040</v>
      </c>
      <c r="J4240" t="s">
        <v>95041</v>
      </c>
      <c r="K4240" t="s">
        <v>95042</v>
      </c>
      <c r="L4240" t="s">
        <v>95043</v>
      </c>
      <c r="M4240" t="s">
        <v>95044</v>
      </c>
      <c r="N4240" t="s">
        <v>95045</v>
      </c>
      <c r="O4240">
        <f>-578.923917072265 -39.5371470448417 -654.470514974558</f>
        <v>-1272.9315790916648</v>
      </c>
      <c r="P4240">
        <f>-538.458577647129 -67.9616311457751 -358.574180430712</f>
        <v>-964.99438922361605</v>
      </c>
      <c r="Q4240" t="s">
        <v>95046</v>
      </c>
      <c r="R4240" t="s">
        <v>95047</v>
      </c>
      <c r="S4240" t="s">
        <v>95048</v>
      </c>
      <c r="T4240" t="s">
        <v>95049</v>
      </c>
      <c r="U4240" t="s">
        <v>95050</v>
      </c>
      <c r="V4240" t="s">
        <v>95051</v>
      </c>
      <c r="W4240" t="s">
        <v>95052</v>
      </c>
      <c r="X4240" t="s">
        <v>95053</v>
      </c>
      <c r="Y4240" t="s">
        <v>95054</v>
      </c>
    </row>
    <row r="4241" spans="1:25" x14ac:dyDescent="0.3">
      <c r="A4241">
        <v>212000</v>
      </c>
      <c r="B4241" t="s">
        <v>95055</v>
      </c>
      <c r="C4241" t="s">
        <v>95056</v>
      </c>
      <c r="D4241" t="s">
        <v>95057</v>
      </c>
      <c r="E4241" t="s">
        <v>95058</v>
      </c>
      <c r="F4241" t="s">
        <v>95059</v>
      </c>
      <c r="G4241" t="s">
        <v>95060</v>
      </c>
      <c r="H4241" t="s">
        <v>95061</v>
      </c>
      <c r="I4241" t="s">
        <v>95062</v>
      </c>
      <c r="J4241" t="s">
        <v>95063</v>
      </c>
      <c r="K4241" t="s">
        <v>95064</v>
      </c>
      <c r="L4241" t="s">
        <v>95065</v>
      </c>
      <c r="M4241" t="s">
        <v>95066</v>
      </c>
      <c r="N4241" t="s">
        <v>95067</v>
      </c>
      <c r="O4241">
        <f>-579.407245164391 -38.6329338862779 -654.638689798217</f>
        <v>-1272.6788688488859</v>
      </c>
      <c r="P4241">
        <f>-538.191507746183 -67.4819826723763 -358.887112581658</f>
        <v>-964.56060300021727</v>
      </c>
      <c r="Q4241" t="s">
        <v>95068</v>
      </c>
      <c r="R4241" t="s">
        <v>95069</v>
      </c>
      <c r="S4241" t="s">
        <v>95070</v>
      </c>
      <c r="T4241" t="s">
        <v>95071</v>
      </c>
      <c r="U4241" t="s">
        <v>95072</v>
      </c>
      <c r="V4241" t="s">
        <v>95073</v>
      </c>
      <c r="W4241" t="s">
        <v>95074</v>
      </c>
      <c r="X4241" t="s">
        <v>95075</v>
      </c>
      <c r="Y4241" t="s">
        <v>95076</v>
      </c>
    </row>
    <row r="4242" spans="1:25" x14ac:dyDescent="0.3">
      <c r="A4242">
        <v>212050</v>
      </c>
      <c r="B4242" t="s">
        <v>95077</v>
      </c>
      <c r="C4242" t="s">
        <v>95078</v>
      </c>
      <c r="D4242" t="s">
        <v>95079</v>
      </c>
      <c r="E4242" t="s">
        <v>95080</v>
      </c>
      <c r="F4242" t="s">
        <v>95081</v>
      </c>
      <c r="G4242" t="s">
        <v>95082</v>
      </c>
      <c r="H4242" t="s">
        <v>95083</v>
      </c>
      <c r="I4242" t="s">
        <v>95084</v>
      </c>
      <c r="J4242" t="s">
        <v>95085</v>
      </c>
      <c r="K4242" t="s">
        <v>95086</v>
      </c>
      <c r="L4242" t="s">
        <v>95087</v>
      </c>
      <c r="M4242" t="s">
        <v>95088</v>
      </c>
      <c r="N4242" t="s">
        <v>95089</v>
      </c>
      <c r="O4242">
        <f>-580.343808144625 -36.9382186414468 -654.952299879059</f>
        <v>-1272.2343266651308</v>
      </c>
      <c r="P4242">
        <f>-538.130549237052 -66.5393363645544 -359.415885437299</f>
        <v>-964.08577103890548</v>
      </c>
      <c r="Q4242" t="s">
        <v>95090</v>
      </c>
      <c r="R4242" t="s">
        <v>95091</v>
      </c>
      <c r="S4242" t="s">
        <v>95092</v>
      </c>
      <c r="T4242" t="s">
        <v>95093</v>
      </c>
      <c r="U4242" t="s">
        <v>95094</v>
      </c>
      <c r="V4242" t="s">
        <v>95095</v>
      </c>
      <c r="W4242" t="s">
        <v>95096</v>
      </c>
      <c r="X4242" t="s">
        <v>95097</v>
      </c>
      <c r="Y4242" t="s">
        <v>95098</v>
      </c>
    </row>
    <row r="4243" spans="1:25" x14ac:dyDescent="0.3">
      <c r="A4243">
        <v>212100</v>
      </c>
      <c r="B4243" t="s">
        <v>95099</v>
      </c>
      <c r="C4243" t="s">
        <v>95100</v>
      </c>
      <c r="D4243" t="s">
        <v>95101</v>
      </c>
      <c r="E4243" t="s">
        <v>95102</v>
      </c>
      <c r="F4243" t="s">
        <v>95103</v>
      </c>
      <c r="G4243" t="s">
        <v>95104</v>
      </c>
      <c r="H4243" t="s">
        <v>95105</v>
      </c>
      <c r="I4243" t="s">
        <v>95106</v>
      </c>
      <c r="J4243" t="s">
        <v>95107</v>
      </c>
      <c r="K4243" t="s">
        <v>95108</v>
      </c>
      <c r="L4243" t="s">
        <v>95109</v>
      </c>
      <c r="M4243" t="s">
        <v>95110</v>
      </c>
      <c r="N4243" t="s">
        <v>95111</v>
      </c>
      <c r="O4243">
        <f>-580.618554340949 -35.9751785215617 -655.180515253852</f>
        <v>-1271.7742481163627</v>
      </c>
      <c r="P4243">
        <f>-538.238565353157 -66.0386093266579 -359.71463737239</f>
        <v>-963.99181205220498</v>
      </c>
      <c r="Q4243" t="s">
        <v>95112</v>
      </c>
      <c r="R4243" t="s">
        <v>95113</v>
      </c>
      <c r="S4243" t="s">
        <v>95114</v>
      </c>
      <c r="T4243" t="s">
        <v>95115</v>
      </c>
      <c r="U4243" t="s">
        <v>95116</v>
      </c>
      <c r="V4243" t="s">
        <v>95117</v>
      </c>
      <c r="W4243" t="s">
        <v>95118</v>
      </c>
      <c r="X4243" t="s">
        <v>95119</v>
      </c>
      <c r="Y4243" t="s">
        <v>95120</v>
      </c>
    </row>
    <row r="4244" spans="1:25" x14ac:dyDescent="0.3">
      <c r="A4244">
        <v>212150</v>
      </c>
      <c r="B4244" t="s">
        <v>95121</v>
      </c>
      <c r="C4244" t="s">
        <v>95122</v>
      </c>
      <c r="D4244" t="s">
        <v>95123</v>
      </c>
      <c r="E4244" t="s">
        <v>95124</v>
      </c>
      <c r="F4244" t="s">
        <v>95125</v>
      </c>
      <c r="G4244" t="s">
        <v>95126</v>
      </c>
      <c r="H4244" t="s">
        <v>95127</v>
      </c>
      <c r="I4244" t="s">
        <v>95128</v>
      </c>
      <c r="J4244" t="s">
        <v>95129</v>
      </c>
      <c r="K4244" t="s">
        <v>95130</v>
      </c>
      <c r="L4244" t="s">
        <v>95131</v>
      </c>
      <c r="M4244" t="s">
        <v>95132</v>
      </c>
      <c r="N4244" t="s">
        <v>95133</v>
      </c>
      <c r="O4244">
        <f>-580.225094733348 -33.8341696761081 -655.875641246906</f>
        <v>-1269.9349056563619</v>
      </c>
      <c r="P4244">
        <f>-538.090986156806 -65.4155562851327 -360.532969404348</f>
        <v>-964.0395118462867</v>
      </c>
      <c r="Q4244" t="s">
        <v>95134</v>
      </c>
      <c r="R4244" t="s">
        <v>95135</v>
      </c>
      <c r="S4244" t="s">
        <v>95136</v>
      </c>
      <c r="T4244" t="s">
        <v>95137</v>
      </c>
      <c r="U4244" t="s">
        <v>95138</v>
      </c>
      <c r="V4244" t="s">
        <v>95139</v>
      </c>
      <c r="W4244" t="s">
        <v>95140</v>
      </c>
      <c r="X4244" t="s">
        <v>95141</v>
      </c>
      <c r="Y4244" t="s">
        <v>95142</v>
      </c>
    </row>
    <row r="4245" spans="1:25" x14ac:dyDescent="0.3">
      <c r="A4245">
        <v>212200</v>
      </c>
      <c r="B4245" t="s">
        <v>95143</v>
      </c>
      <c r="C4245" t="s">
        <v>95144</v>
      </c>
      <c r="D4245" t="s">
        <v>95145</v>
      </c>
      <c r="E4245" t="s">
        <v>95146</v>
      </c>
      <c r="F4245" t="s">
        <v>95147</v>
      </c>
      <c r="G4245" t="s">
        <v>95148</v>
      </c>
      <c r="H4245" t="s">
        <v>95149</v>
      </c>
      <c r="I4245" t="s">
        <v>95150</v>
      </c>
      <c r="J4245" t="s">
        <v>95151</v>
      </c>
      <c r="K4245" t="s">
        <v>95152</v>
      </c>
      <c r="L4245" t="s">
        <v>95153</v>
      </c>
      <c r="M4245" t="s">
        <v>95154</v>
      </c>
      <c r="N4245" t="s">
        <v>95155</v>
      </c>
      <c r="O4245">
        <f>-579.609417741188 -32.8902603633153 -656.245688044198</f>
        <v>-1268.7453661487014</v>
      </c>
      <c r="P4245">
        <f>-537.947680908373 -65.2666207933742 -360.921962636793</f>
        <v>-964.13626433854006</v>
      </c>
      <c r="Q4245" t="s">
        <v>95156</v>
      </c>
      <c r="R4245" t="s">
        <v>95157</v>
      </c>
      <c r="S4245" t="s">
        <v>95158</v>
      </c>
      <c r="T4245" t="s">
        <v>95159</v>
      </c>
      <c r="U4245" t="s">
        <v>95160</v>
      </c>
      <c r="V4245" t="s">
        <v>95161</v>
      </c>
      <c r="W4245" t="s">
        <v>95162</v>
      </c>
      <c r="X4245" t="s">
        <v>95163</v>
      </c>
      <c r="Y4245" t="s">
        <v>95164</v>
      </c>
    </row>
    <row r="4246" spans="1:25" x14ac:dyDescent="0.3">
      <c r="A4246">
        <v>212250</v>
      </c>
      <c r="B4246" t="s">
        <v>95165</v>
      </c>
      <c r="C4246" t="s">
        <v>95166</v>
      </c>
      <c r="D4246" t="s">
        <v>95167</v>
      </c>
      <c r="E4246" t="s">
        <v>95168</v>
      </c>
      <c r="F4246" t="s">
        <v>95169</v>
      </c>
      <c r="G4246" t="s">
        <v>95170</v>
      </c>
      <c r="H4246" t="s">
        <v>95171</v>
      </c>
      <c r="I4246" t="s">
        <v>95172</v>
      </c>
      <c r="J4246" t="s">
        <v>95173</v>
      </c>
      <c r="K4246" t="s">
        <v>95174</v>
      </c>
      <c r="L4246" t="s">
        <v>95175</v>
      </c>
      <c r="M4246" t="s">
        <v>95176</v>
      </c>
      <c r="N4246" t="s">
        <v>95177</v>
      </c>
      <c r="O4246">
        <f>-577.907095613754 -31.4916933667735 -656.770490815849</f>
        <v>-1266.1692797963765</v>
      </c>
      <c r="P4246">
        <f>-537.409934950187 -64.2627934524542 -361.328380858888</f>
        <v>-963.00110926152911</v>
      </c>
      <c r="Q4246" t="s">
        <v>95178</v>
      </c>
      <c r="R4246" t="s">
        <v>95179</v>
      </c>
      <c r="S4246" t="s">
        <v>95180</v>
      </c>
      <c r="T4246" t="s">
        <v>95181</v>
      </c>
      <c r="U4246" t="s">
        <v>95182</v>
      </c>
      <c r="V4246" t="s">
        <v>95183</v>
      </c>
      <c r="W4246" t="s">
        <v>95184</v>
      </c>
      <c r="X4246" t="s">
        <v>95185</v>
      </c>
      <c r="Y4246" t="s">
        <v>95186</v>
      </c>
    </row>
    <row r="4247" spans="1:25" x14ac:dyDescent="0.3">
      <c r="A4247">
        <v>212300</v>
      </c>
      <c r="B4247" t="s">
        <v>95187</v>
      </c>
      <c r="C4247" t="s">
        <v>95188</v>
      </c>
      <c r="D4247" t="s">
        <v>95189</v>
      </c>
      <c r="E4247" t="s">
        <v>95190</v>
      </c>
      <c r="F4247" t="s">
        <v>95191</v>
      </c>
      <c r="G4247" t="s">
        <v>95192</v>
      </c>
      <c r="H4247" t="s">
        <v>95193</v>
      </c>
      <c r="I4247" t="s">
        <v>95194</v>
      </c>
      <c r="J4247" t="s">
        <v>95195</v>
      </c>
      <c r="K4247" t="s">
        <v>95196</v>
      </c>
      <c r="L4247" t="s">
        <v>95197</v>
      </c>
      <c r="M4247" t="s">
        <v>95198</v>
      </c>
      <c r="N4247" t="s">
        <v>95199</v>
      </c>
      <c r="O4247">
        <f>-577.365348769938 -30.9522652572111 -656.923426590309</f>
        <v>-1265.2410406174581</v>
      </c>
      <c r="P4247">
        <f>-537.018123261562 -63.3881261191316 -361.423781783169</f>
        <v>-961.83003116386249</v>
      </c>
      <c r="Q4247" t="s">
        <v>95200</v>
      </c>
      <c r="R4247" t="s">
        <v>95201</v>
      </c>
      <c r="S4247" t="s">
        <v>95202</v>
      </c>
      <c r="T4247" t="s">
        <v>95203</v>
      </c>
      <c r="U4247" t="s">
        <v>95204</v>
      </c>
      <c r="V4247" t="s">
        <v>95205</v>
      </c>
      <c r="W4247" t="s">
        <v>95206</v>
      </c>
      <c r="X4247" t="s">
        <v>95207</v>
      </c>
      <c r="Y4247" t="s">
        <v>95208</v>
      </c>
    </row>
    <row r="4248" spans="1:25" x14ac:dyDescent="0.3">
      <c r="A4248">
        <v>212350</v>
      </c>
      <c r="B4248" t="s">
        <v>95209</v>
      </c>
      <c r="C4248" t="s">
        <v>95210</v>
      </c>
      <c r="D4248" t="s">
        <v>95211</v>
      </c>
      <c r="E4248" t="s">
        <v>95212</v>
      </c>
      <c r="F4248" t="s">
        <v>95213</v>
      </c>
      <c r="G4248" t="s">
        <v>95214</v>
      </c>
      <c r="H4248" t="s">
        <v>95215</v>
      </c>
      <c r="I4248" t="s">
        <v>95216</v>
      </c>
      <c r="J4248" t="s">
        <v>95217</v>
      </c>
      <c r="K4248" t="s">
        <v>95218</v>
      </c>
      <c r="L4248" t="s">
        <v>95219</v>
      </c>
      <c r="M4248" t="s">
        <v>95220</v>
      </c>
      <c r="N4248" t="s">
        <v>95221</v>
      </c>
      <c r="O4248">
        <f>-576.342384382987 -29.7435089732521 -657.21263797471</f>
        <v>-1263.2985313309491</v>
      </c>
      <c r="P4248">
        <f>-536.058708599473 -61.4545211086781 -361.625713385389</f>
        <v>-959.13894309354009</v>
      </c>
      <c r="Q4248" t="s">
        <v>95222</v>
      </c>
      <c r="R4248" t="s">
        <v>95223</v>
      </c>
      <c r="S4248" t="s">
        <v>95224</v>
      </c>
      <c r="T4248" t="s">
        <v>95225</v>
      </c>
      <c r="U4248" t="s">
        <v>95226</v>
      </c>
      <c r="V4248" t="s">
        <v>95227</v>
      </c>
      <c r="W4248" t="s">
        <v>95228</v>
      </c>
      <c r="X4248" t="s">
        <v>95229</v>
      </c>
      <c r="Y4248" t="s">
        <v>95230</v>
      </c>
    </row>
    <row r="4249" spans="1:25" x14ac:dyDescent="0.3">
      <c r="A4249">
        <v>212400</v>
      </c>
      <c r="B4249" t="s">
        <v>95231</v>
      </c>
      <c r="C4249" t="s">
        <v>95232</v>
      </c>
      <c r="D4249" t="s">
        <v>95233</v>
      </c>
      <c r="E4249" t="s">
        <v>95234</v>
      </c>
      <c r="F4249" t="s">
        <v>95235</v>
      </c>
      <c r="G4249" t="s">
        <v>95236</v>
      </c>
      <c r="H4249" t="s">
        <v>95237</v>
      </c>
      <c r="I4249" t="s">
        <v>95238</v>
      </c>
      <c r="J4249" t="s">
        <v>95239</v>
      </c>
      <c r="K4249" t="s">
        <v>95240</v>
      </c>
      <c r="L4249" t="s">
        <v>95241</v>
      </c>
      <c r="M4249" t="s">
        <v>95242</v>
      </c>
      <c r="N4249" t="s">
        <v>95243</v>
      </c>
      <c r="O4249">
        <f>-575.858512029566 -29.0461332158216 -657.332341329143</f>
        <v>-1262.2369865745304</v>
      </c>
      <c r="P4249">
        <f>-535.756648570958 -60.6075834292224 -361.70471656279</f>
        <v>-958.06894856297026</v>
      </c>
      <c r="Q4249" t="s">
        <v>95244</v>
      </c>
      <c r="R4249" t="s">
        <v>95245</v>
      </c>
      <c r="S4249" t="s">
        <v>95246</v>
      </c>
      <c r="T4249" t="s">
        <v>95247</v>
      </c>
      <c r="U4249" t="s">
        <v>95248</v>
      </c>
      <c r="V4249" t="s">
        <v>95249</v>
      </c>
      <c r="W4249" t="s">
        <v>95250</v>
      </c>
      <c r="X4249" t="s">
        <v>95251</v>
      </c>
      <c r="Y4249" t="s">
        <v>95252</v>
      </c>
    </row>
    <row r="4250" spans="1:25" x14ac:dyDescent="0.3">
      <c r="A4250">
        <v>212450</v>
      </c>
      <c r="B4250" t="s">
        <v>95253</v>
      </c>
      <c r="C4250" t="s">
        <v>95254</v>
      </c>
      <c r="D4250" t="s">
        <v>95255</v>
      </c>
      <c r="E4250" t="s">
        <v>95256</v>
      </c>
      <c r="F4250" t="s">
        <v>95257</v>
      </c>
      <c r="G4250" t="s">
        <v>95258</v>
      </c>
      <c r="H4250" t="s">
        <v>95259</v>
      </c>
      <c r="I4250" t="s">
        <v>95260</v>
      </c>
      <c r="J4250" t="s">
        <v>95261</v>
      </c>
      <c r="K4250" t="s">
        <v>95262</v>
      </c>
      <c r="L4250" t="s">
        <v>95263</v>
      </c>
      <c r="M4250" t="s">
        <v>95264</v>
      </c>
      <c r="N4250" t="s">
        <v>95265</v>
      </c>
      <c r="O4250">
        <f>-574.923618909518 -27.4155564182934 -657.568415362505</f>
        <v>-1259.9075906903163</v>
      </c>
      <c r="P4250">
        <f>-535.26177976639 -59.0962640903767 -361.894279870463</f>
        <v>-956.25232372722962</v>
      </c>
      <c r="Q4250" t="s">
        <v>95266</v>
      </c>
      <c r="R4250" t="s">
        <v>95267</v>
      </c>
      <c r="S4250" t="s">
        <v>95268</v>
      </c>
      <c r="T4250" t="s">
        <v>95269</v>
      </c>
      <c r="U4250" t="s">
        <v>95270</v>
      </c>
      <c r="V4250" t="s">
        <v>95271</v>
      </c>
      <c r="W4250" t="s">
        <v>95272</v>
      </c>
      <c r="X4250" t="s">
        <v>95273</v>
      </c>
      <c r="Y4250" t="s">
        <v>95274</v>
      </c>
    </row>
    <row r="4251" spans="1:25" x14ac:dyDescent="0.3">
      <c r="A4251">
        <v>212500</v>
      </c>
      <c r="B4251" t="s">
        <v>95275</v>
      </c>
      <c r="C4251" t="s">
        <v>95276</v>
      </c>
      <c r="D4251" t="s">
        <v>95277</v>
      </c>
      <c r="E4251" t="s">
        <v>95278</v>
      </c>
      <c r="F4251" t="s">
        <v>95279</v>
      </c>
      <c r="G4251" t="s">
        <v>95280</v>
      </c>
      <c r="H4251" t="s">
        <v>95281</v>
      </c>
      <c r="I4251" t="s">
        <v>95282</v>
      </c>
      <c r="J4251" t="s">
        <v>95283</v>
      </c>
      <c r="K4251" t="s">
        <v>95284</v>
      </c>
      <c r="L4251" t="s">
        <v>95285</v>
      </c>
      <c r="M4251" t="s">
        <v>95286</v>
      </c>
      <c r="N4251" t="s">
        <v>95287</v>
      </c>
      <c r="O4251">
        <f>-574.672803937041 -26.4668299197745 -657.654221858339</f>
        <v>-1258.7938557151545</v>
      </c>
      <c r="P4251">
        <f>-535.156201449644 -58.2406203173498 -361.970417640769</f>
        <v>-955.36723940776278</v>
      </c>
      <c r="Q4251" t="s">
        <v>95288</v>
      </c>
      <c r="R4251" t="s">
        <v>95289</v>
      </c>
      <c r="S4251" t="s">
        <v>95290</v>
      </c>
      <c r="T4251" t="s">
        <v>95291</v>
      </c>
      <c r="U4251" t="s">
        <v>95292</v>
      </c>
      <c r="V4251" t="s">
        <v>95293</v>
      </c>
      <c r="W4251" t="s">
        <v>95294</v>
      </c>
      <c r="X4251" t="s">
        <v>95295</v>
      </c>
      <c r="Y4251" t="s">
        <v>95296</v>
      </c>
    </row>
    <row r="4252" spans="1:25" x14ac:dyDescent="0.3">
      <c r="A4252">
        <v>212550</v>
      </c>
      <c r="B4252" t="s">
        <v>95297</v>
      </c>
      <c r="C4252" t="s">
        <v>95298</v>
      </c>
      <c r="D4252" t="s">
        <v>95299</v>
      </c>
      <c r="E4252" t="s">
        <v>95300</v>
      </c>
      <c r="F4252" t="s">
        <v>95301</v>
      </c>
      <c r="G4252" t="s">
        <v>95302</v>
      </c>
      <c r="H4252" t="s">
        <v>95303</v>
      </c>
      <c r="I4252" t="s">
        <v>95304</v>
      </c>
      <c r="J4252" t="s">
        <v>95305</v>
      </c>
      <c r="K4252" t="s">
        <v>95306</v>
      </c>
      <c r="L4252" t="s">
        <v>95307</v>
      </c>
      <c r="M4252" t="s">
        <v>95308</v>
      </c>
      <c r="N4252" t="s">
        <v>95309</v>
      </c>
      <c r="O4252">
        <f>-574.322237786255 -24.7223851661647 -657.703803465652</f>
        <v>-1256.7484264180716</v>
      </c>
      <c r="P4252">
        <f>-534.950214279139 -56.3735364303627 -361.987518083549</f>
        <v>-953.31126879305066</v>
      </c>
      <c r="Q4252" t="s">
        <v>95310</v>
      </c>
      <c r="R4252" t="s">
        <v>95311</v>
      </c>
      <c r="S4252" t="s">
        <v>95312</v>
      </c>
      <c r="T4252" t="s">
        <v>95313</v>
      </c>
      <c r="U4252" t="s">
        <v>95314</v>
      </c>
      <c r="V4252" t="s">
        <v>95315</v>
      </c>
      <c r="W4252" t="s">
        <v>95316</v>
      </c>
      <c r="X4252" t="s">
        <v>95317</v>
      </c>
      <c r="Y4252" t="s">
        <v>95318</v>
      </c>
    </row>
    <row r="4253" spans="1:25" x14ac:dyDescent="0.3">
      <c r="A4253">
        <v>212600</v>
      </c>
      <c r="B4253" t="s">
        <v>95319</v>
      </c>
      <c r="C4253" t="s">
        <v>95320</v>
      </c>
      <c r="D4253" t="s">
        <v>95321</v>
      </c>
      <c r="E4253" t="s">
        <v>95322</v>
      </c>
      <c r="F4253" t="s">
        <v>95323</v>
      </c>
      <c r="G4253" t="s">
        <v>95324</v>
      </c>
      <c r="H4253" t="s">
        <v>95325</v>
      </c>
      <c r="I4253" t="s">
        <v>95326</v>
      </c>
      <c r="J4253" t="s">
        <v>95327</v>
      </c>
      <c r="K4253" t="s">
        <v>95328</v>
      </c>
      <c r="L4253" t="s">
        <v>95329</v>
      </c>
      <c r="M4253" t="s">
        <v>95330</v>
      </c>
      <c r="N4253" t="s">
        <v>95331</v>
      </c>
      <c r="O4253">
        <f>-574.178765913456 -23.8319564323426 -657.66653113204</f>
        <v>-1255.6772534778386</v>
      </c>
      <c r="P4253">
        <f>-534.806911762475 -55.4468463502189 -361.946482167678</f>
        <v>-952.20024028037199</v>
      </c>
      <c r="Q4253" t="s">
        <v>95332</v>
      </c>
      <c r="R4253" t="s">
        <v>95333</v>
      </c>
      <c r="S4253" t="s">
        <v>95334</v>
      </c>
      <c r="T4253" t="s">
        <v>95335</v>
      </c>
      <c r="U4253" t="s">
        <v>95336</v>
      </c>
      <c r="V4253" t="s">
        <v>95337</v>
      </c>
      <c r="W4253" t="s">
        <v>95338</v>
      </c>
      <c r="X4253" t="s">
        <v>95339</v>
      </c>
      <c r="Y4253" t="s">
        <v>95340</v>
      </c>
    </row>
    <row r="4254" spans="1:25" x14ac:dyDescent="0.3">
      <c r="A4254">
        <v>212650</v>
      </c>
      <c r="B4254" t="s">
        <v>95341</v>
      </c>
      <c r="C4254" t="s">
        <v>95342</v>
      </c>
      <c r="D4254" t="s">
        <v>95343</v>
      </c>
      <c r="E4254" t="s">
        <v>95344</v>
      </c>
      <c r="F4254" t="s">
        <v>95345</v>
      </c>
      <c r="G4254" t="s">
        <v>95346</v>
      </c>
      <c r="H4254" t="s">
        <v>95347</v>
      </c>
      <c r="I4254" t="s">
        <v>95348</v>
      </c>
      <c r="J4254" t="s">
        <v>95349</v>
      </c>
      <c r="K4254" t="s">
        <v>95350</v>
      </c>
      <c r="L4254" t="s">
        <v>95351</v>
      </c>
      <c r="M4254" t="s">
        <v>95352</v>
      </c>
      <c r="N4254" t="s">
        <v>95353</v>
      </c>
      <c r="O4254">
        <f>-573.823692469094 -22.4752470861138 -657.291755361288</f>
        <v>-1253.5906949164957</v>
      </c>
      <c r="P4254">
        <f>-534.82450650863 -53.9976974622582 -361.51243517986</f>
        <v>-950.33463915074822</v>
      </c>
      <c r="Q4254" t="s">
        <v>95354</v>
      </c>
      <c r="R4254" t="s">
        <v>95355</v>
      </c>
      <c r="S4254" t="s">
        <v>95356</v>
      </c>
      <c r="T4254" t="s">
        <v>95357</v>
      </c>
      <c r="U4254" t="s">
        <v>95358</v>
      </c>
      <c r="V4254" t="s">
        <v>95359</v>
      </c>
      <c r="W4254" t="s">
        <v>95360</v>
      </c>
      <c r="X4254" t="s">
        <v>95361</v>
      </c>
      <c r="Y4254" t="s">
        <v>95362</v>
      </c>
    </row>
    <row r="4255" spans="1:25" x14ac:dyDescent="0.3">
      <c r="A4255">
        <v>212700</v>
      </c>
      <c r="B4255" t="s">
        <v>95363</v>
      </c>
      <c r="C4255" t="s">
        <v>95364</v>
      </c>
      <c r="D4255" t="s">
        <v>95365</v>
      </c>
      <c r="E4255" t="s">
        <v>95366</v>
      </c>
      <c r="F4255" t="s">
        <v>95367</v>
      </c>
      <c r="G4255" t="s">
        <v>95368</v>
      </c>
      <c r="H4255" t="s">
        <v>95369</v>
      </c>
      <c r="I4255" t="s">
        <v>95370</v>
      </c>
      <c r="J4255" t="s">
        <v>95371</v>
      </c>
      <c r="K4255" t="s">
        <v>95372</v>
      </c>
      <c r="L4255" t="s">
        <v>95373</v>
      </c>
      <c r="M4255" t="s">
        <v>95374</v>
      </c>
      <c r="N4255" t="s">
        <v>95375</v>
      </c>
      <c r="O4255">
        <f>-573.27614334133 -21.5355621701199 -657.087021926811</f>
        <v>-1251.8987274382607</v>
      </c>
      <c r="P4255">
        <f>-534.729395668688 -53.0577899185982 -361.248401372502</f>
        <v>-949.03558695978813</v>
      </c>
      <c r="Q4255" t="s">
        <v>95376</v>
      </c>
      <c r="R4255" t="s">
        <v>95377</v>
      </c>
      <c r="S4255" t="s">
        <v>95378</v>
      </c>
      <c r="T4255" t="s">
        <v>95379</v>
      </c>
      <c r="U4255" t="s">
        <v>95380</v>
      </c>
      <c r="V4255" t="s">
        <v>95381</v>
      </c>
      <c r="W4255" t="s">
        <v>95382</v>
      </c>
      <c r="X4255" t="s">
        <v>95383</v>
      </c>
      <c r="Y4255" t="s">
        <v>95384</v>
      </c>
    </row>
    <row r="4256" spans="1:25" x14ac:dyDescent="0.3">
      <c r="A4256">
        <v>212750</v>
      </c>
      <c r="B4256" t="s">
        <v>95385</v>
      </c>
      <c r="C4256" t="s">
        <v>95386</v>
      </c>
      <c r="D4256" t="s">
        <v>95387</v>
      </c>
      <c r="E4256" t="s">
        <v>95388</v>
      </c>
      <c r="F4256" t="s">
        <v>95389</v>
      </c>
      <c r="G4256" t="s">
        <v>95390</v>
      </c>
      <c r="H4256" t="s">
        <v>95391</v>
      </c>
      <c r="I4256" t="s">
        <v>95392</v>
      </c>
      <c r="J4256" t="s">
        <v>95393</v>
      </c>
      <c r="K4256" t="s">
        <v>95394</v>
      </c>
      <c r="L4256" t="s">
        <v>95395</v>
      </c>
      <c r="M4256" t="s">
        <v>95396</v>
      </c>
      <c r="N4256" t="s">
        <v>95397</v>
      </c>
      <c r="O4256">
        <f>-572.31675664104 -20.517436032731 -657.014055236403</f>
        <v>-1249.848247910174</v>
      </c>
      <c r="P4256">
        <f>-534.460210494346 -52.0659006204748 -361.089097526868</f>
        <v>-947.61520864168892</v>
      </c>
      <c r="Q4256" t="s">
        <v>95398</v>
      </c>
      <c r="R4256" t="s">
        <v>95399</v>
      </c>
      <c r="S4256" t="s">
        <v>95400</v>
      </c>
      <c r="T4256" t="s">
        <v>95401</v>
      </c>
      <c r="U4256" t="s">
        <v>95402</v>
      </c>
      <c r="V4256" t="s">
        <v>95403</v>
      </c>
      <c r="W4256" t="s">
        <v>95404</v>
      </c>
      <c r="X4256" t="s">
        <v>95405</v>
      </c>
      <c r="Y4256" t="s">
        <v>95406</v>
      </c>
    </row>
    <row r="4257" spans="1:25" x14ac:dyDescent="0.3">
      <c r="A4257">
        <v>212800</v>
      </c>
      <c r="B4257" t="s">
        <v>95407</v>
      </c>
      <c r="C4257" t="s">
        <v>95408</v>
      </c>
      <c r="D4257" t="s">
        <v>95409</v>
      </c>
      <c r="E4257" t="s">
        <v>95410</v>
      </c>
      <c r="F4257" t="s">
        <v>95411</v>
      </c>
      <c r="G4257" t="s">
        <v>95412</v>
      </c>
      <c r="H4257" t="s">
        <v>95413</v>
      </c>
      <c r="I4257" t="s">
        <v>95414</v>
      </c>
      <c r="J4257" t="s">
        <v>95415</v>
      </c>
      <c r="K4257" t="s">
        <v>95416</v>
      </c>
      <c r="L4257" t="s">
        <v>95417</v>
      </c>
      <c r="M4257" t="s">
        <v>95418</v>
      </c>
      <c r="N4257" t="s">
        <v>95419</v>
      </c>
      <c r="O4257">
        <f>-569.523456032956 -19.0832474858898 -657.226944812313</f>
        <v>-1245.8336483311589</v>
      </c>
      <c r="P4257">
        <f>-533.635106078254 -50.6367525202149 -361.057516075892</f>
        <v>-945.32937467436091</v>
      </c>
      <c r="Q4257" t="s">
        <v>95420</v>
      </c>
      <c r="R4257" t="s">
        <v>95421</v>
      </c>
      <c r="S4257" t="s">
        <v>95422</v>
      </c>
      <c r="T4257" t="s">
        <v>95423</v>
      </c>
      <c r="U4257" t="s">
        <v>95424</v>
      </c>
      <c r="V4257" t="s">
        <v>95425</v>
      </c>
      <c r="W4257" t="s">
        <v>95426</v>
      </c>
      <c r="X4257" t="s">
        <v>95427</v>
      </c>
      <c r="Y4257" t="s">
        <v>95428</v>
      </c>
    </row>
    <row r="4258" spans="1:25" x14ac:dyDescent="0.3">
      <c r="A4258">
        <v>212850</v>
      </c>
      <c r="B4258" t="s">
        <v>95429</v>
      </c>
      <c r="C4258" t="s">
        <v>95430</v>
      </c>
      <c r="D4258" t="s">
        <v>95431</v>
      </c>
      <c r="E4258" t="s">
        <v>95432</v>
      </c>
      <c r="F4258" t="s">
        <v>95433</v>
      </c>
      <c r="G4258" t="s">
        <v>95434</v>
      </c>
      <c r="H4258" t="s">
        <v>95435</v>
      </c>
      <c r="I4258" t="s">
        <v>95436</v>
      </c>
      <c r="J4258" t="s">
        <v>95437</v>
      </c>
      <c r="K4258" t="s">
        <v>95438</v>
      </c>
      <c r="L4258" t="s">
        <v>95439</v>
      </c>
      <c r="M4258" t="s">
        <v>95440</v>
      </c>
      <c r="N4258" t="s">
        <v>95441</v>
      </c>
      <c r="O4258">
        <f>-563.616032851485 -17.9806560020429 -657.976496908048</f>
        <v>-1239.573185761576</v>
      </c>
      <c r="P4258">
        <f>-529.004925396626 -49.5831726366423 -361.660197853287</f>
        <v>-940.2482958865553</v>
      </c>
      <c r="Q4258" t="s">
        <v>95442</v>
      </c>
      <c r="R4258" t="s">
        <v>95443</v>
      </c>
      <c r="S4258" t="s">
        <v>95444</v>
      </c>
      <c r="T4258" t="s">
        <v>95445</v>
      </c>
      <c r="U4258" t="s">
        <v>95446</v>
      </c>
      <c r="V4258" t="s">
        <v>95447</v>
      </c>
      <c r="W4258" t="s">
        <v>95448</v>
      </c>
      <c r="X4258" t="s">
        <v>95449</v>
      </c>
      <c r="Y4258" t="s">
        <v>95450</v>
      </c>
    </row>
    <row r="4259" spans="1:25" x14ac:dyDescent="0.3">
      <c r="A4259">
        <v>212900</v>
      </c>
      <c r="B4259" t="s">
        <v>95451</v>
      </c>
      <c r="C4259" t="s">
        <v>95452</v>
      </c>
      <c r="D4259" t="s">
        <v>95453</v>
      </c>
      <c r="E4259" t="s">
        <v>95454</v>
      </c>
      <c r="F4259" t="s">
        <v>95455</v>
      </c>
      <c r="G4259" t="s">
        <v>95456</v>
      </c>
      <c r="H4259" t="s">
        <v>95457</v>
      </c>
      <c r="I4259" t="s">
        <v>95458</v>
      </c>
      <c r="J4259" t="s">
        <v>95459</v>
      </c>
      <c r="K4259" t="s">
        <v>95460</v>
      </c>
      <c r="L4259" t="s">
        <v>95461</v>
      </c>
      <c r="M4259" t="s">
        <v>95462</v>
      </c>
      <c r="N4259" t="s">
        <v>95463</v>
      </c>
      <c r="O4259">
        <f>-561.503530096641 -17.4719674767714 -658.400195560808</f>
        <v>-1237.3756931342205</v>
      </c>
      <c r="P4259">
        <f>-527.450012360157 -48.9524190591003 -362.006180056049</f>
        <v>-938.40861147530632</v>
      </c>
      <c r="Q4259" t="s">
        <v>95464</v>
      </c>
      <c r="R4259" t="s">
        <v>95465</v>
      </c>
      <c r="S4259" t="s">
        <v>95466</v>
      </c>
      <c r="T4259" t="s">
        <v>95467</v>
      </c>
      <c r="U4259" t="s">
        <v>95468</v>
      </c>
      <c r="V4259" t="s">
        <v>95469</v>
      </c>
      <c r="W4259" t="s">
        <v>95470</v>
      </c>
      <c r="X4259" t="s">
        <v>95471</v>
      </c>
      <c r="Y4259" t="s">
        <v>95472</v>
      </c>
    </row>
    <row r="4260" spans="1:25" x14ac:dyDescent="0.3">
      <c r="A4260">
        <v>212950</v>
      </c>
      <c r="B4260" t="s">
        <v>95473</v>
      </c>
      <c r="C4260" t="s">
        <v>95474</v>
      </c>
      <c r="D4260" t="s">
        <v>95475</v>
      </c>
      <c r="E4260" t="s">
        <v>95476</v>
      </c>
      <c r="F4260" t="s">
        <v>95477</v>
      </c>
      <c r="G4260" t="s">
        <v>95478</v>
      </c>
      <c r="H4260" t="s">
        <v>95479</v>
      </c>
      <c r="I4260" t="s">
        <v>95480</v>
      </c>
      <c r="J4260" t="s">
        <v>95481</v>
      </c>
      <c r="K4260" t="s">
        <v>95482</v>
      </c>
      <c r="L4260" t="s">
        <v>95483</v>
      </c>
      <c r="M4260" t="s">
        <v>95484</v>
      </c>
      <c r="N4260" t="s">
        <v>95485</v>
      </c>
      <c r="O4260">
        <f>-557.99847458569 -17.4467163530569 -658.923674981048</f>
        <v>-1234.3688659197949</v>
      </c>
      <c r="P4260">
        <f>-525.837251607923 -48.6861178951315 -362.292992977472</f>
        <v>-936.81636248052655</v>
      </c>
      <c r="Q4260" t="s">
        <v>95486</v>
      </c>
      <c r="R4260" t="s">
        <v>95487</v>
      </c>
      <c r="S4260" t="s">
        <v>95488</v>
      </c>
      <c r="T4260" t="s">
        <v>95489</v>
      </c>
      <c r="U4260" t="s">
        <v>95490</v>
      </c>
      <c r="V4260" t="s">
        <v>95491</v>
      </c>
      <c r="W4260" t="s">
        <v>95492</v>
      </c>
      <c r="X4260" t="s">
        <v>95493</v>
      </c>
      <c r="Y4260" t="s">
        <v>95494</v>
      </c>
    </row>
    <row r="4261" spans="1:25" x14ac:dyDescent="0.3">
      <c r="A4261">
        <v>213000</v>
      </c>
      <c r="B4261" t="s">
        <v>95495</v>
      </c>
      <c r="C4261" t="s">
        <v>95496</v>
      </c>
      <c r="D4261" t="s">
        <v>95497</v>
      </c>
      <c r="E4261" t="s">
        <v>95498</v>
      </c>
      <c r="F4261" t="s">
        <v>95499</v>
      </c>
      <c r="G4261" t="s">
        <v>95500</v>
      </c>
      <c r="H4261" t="s">
        <v>95501</v>
      </c>
      <c r="I4261" t="s">
        <v>95502</v>
      </c>
      <c r="J4261" t="s">
        <v>95503</v>
      </c>
      <c r="K4261" t="s">
        <v>95504</v>
      </c>
      <c r="L4261" t="s">
        <v>95505</v>
      </c>
      <c r="M4261" t="s">
        <v>95506</v>
      </c>
      <c r="N4261" t="s">
        <v>95507</v>
      </c>
      <c r="O4261">
        <f>-556.527540111329 -17.3236381807633 -659.200569577538</f>
        <v>-1233.0517478696302</v>
      </c>
      <c r="P4261">
        <f>-525.537750974851 -48.6038051169057 -362.449641476052</f>
        <v>-936.59119756780865</v>
      </c>
      <c r="Q4261" t="s">
        <v>95508</v>
      </c>
      <c r="R4261" t="s">
        <v>95509</v>
      </c>
      <c r="S4261" t="s">
        <v>95510</v>
      </c>
      <c r="T4261" t="s">
        <v>95511</v>
      </c>
      <c r="U4261" t="s">
        <v>95512</v>
      </c>
      <c r="V4261" t="s">
        <v>95513</v>
      </c>
      <c r="W4261" t="s">
        <v>95514</v>
      </c>
      <c r="X4261" t="s">
        <v>95515</v>
      </c>
      <c r="Y4261" t="s">
        <v>95516</v>
      </c>
    </row>
    <row r="4262" spans="1:25" x14ac:dyDescent="0.3">
      <c r="A4262">
        <v>213050</v>
      </c>
      <c r="B4262" t="s">
        <v>95517</v>
      </c>
      <c r="C4262" t="s">
        <v>95518</v>
      </c>
      <c r="D4262" t="s">
        <v>95519</v>
      </c>
      <c r="E4262" t="s">
        <v>95520</v>
      </c>
      <c r="F4262" t="s">
        <v>95521</v>
      </c>
      <c r="G4262" t="s">
        <v>95522</v>
      </c>
      <c r="H4262" t="s">
        <v>95523</v>
      </c>
      <c r="I4262" t="s">
        <v>95524</v>
      </c>
      <c r="J4262" t="s">
        <v>95525</v>
      </c>
      <c r="K4262" t="s">
        <v>95526</v>
      </c>
      <c r="L4262" t="s">
        <v>95527</v>
      </c>
      <c r="M4262" t="s">
        <v>95528</v>
      </c>
      <c r="N4262" t="s">
        <v>95529</v>
      </c>
      <c r="O4262">
        <f>-553.822467474465 -16.8647363770481 -659.669172367932</f>
        <v>-1230.3563762194451</v>
      </c>
      <c r="P4262">
        <f>-525.099428437825 -48.2717245435488 -362.70349803743</f>
        <v>-936.07465101880382</v>
      </c>
      <c r="Q4262" t="s">
        <v>95530</v>
      </c>
      <c r="R4262" t="s">
        <v>95531</v>
      </c>
      <c r="S4262" t="s">
        <v>95532</v>
      </c>
      <c r="T4262" t="s">
        <v>95533</v>
      </c>
      <c r="U4262" t="s">
        <v>95534</v>
      </c>
      <c r="V4262" t="s">
        <v>95535</v>
      </c>
      <c r="W4262" t="s">
        <v>95536</v>
      </c>
      <c r="X4262" t="s">
        <v>95537</v>
      </c>
      <c r="Y4262" t="s">
        <v>95538</v>
      </c>
    </row>
    <row r="4263" spans="1:25" x14ac:dyDescent="0.3">
      <c r="A4263">
        <v>213100</v>
      </c>
      <c r="B4263" t="s">
        <v>95539</v>
      </c>
      <c r="C4263" t="s">
        <v>95540</v>
      </c>
      <c r="D4263" t="s">
        <v>95541</v>
      </c>
      <c r="E4263" t="s">
        <v>95542</v>
      </c>
      <c r="F4263" t="s">
        <v>95543</v>
      </c>
      <c r="G4263" t="s">
        <v>95544</v>
      </c>
      <c r="H4263" t="s">
        <v>95545</v>
      </c>
      <c r="I4263" t="s">
        <v>95546</v>
      </c>
      <c r="J4263" t="s">
        <v>95547</v>
      </c>
      <c r="K4263" t="s">
        <v>95548</v>
      </c>
      <c r="L4263" t="s">
        <v>95549</v>
      </c>
      <c r="M4263" t="s">
        <v>95550</v>
      </c>
      <c r="N4263" t="s">
        <v>95551</v>
      </c>
      <c r="O4263">
        <f>-552.552348292648 -16.893402708449 -659.796914309022</f>
        <v>-1229.242665310119</v>
      </c>
      <c r="P4263">
        <f>-524.47846124467 -48.3544594776984 -362.774981239234</f>
        <v>-935.60790196160247</v>
      </c>
      <c r="Q4263" t="s">
        <v>95552</v>
      </c>
      <c r="R4263" t="s">
        <v>95553</v>
      </c>
      <c r="S4263" t="s">
        <v>95554</v>
      </c>
      <c r="T4263" t="s">
        <v>95555</v>
      </c>
      <c r="U4263" t="s">
        <v>95556</v>
      </c>
      <c r="V4263" t="s">
        <v>95557</v>
      </c>
      <c r="W4263" t="s">
        <v>95558</v>
      </c>
      <c r="X4263" t="s">
        <v>95559</v>
      </c>
      <c r="Y4263" t="s">
        <v>95560</v>
      </c>
    </row>
    <row r="4264" spans="1:25" x14ac:dyDescent="0.3">
      <c r="A4264">
        <v>213150</v>
      </c>
      <c r="B4264" t="s">
        <v>95561</v>
      </c>
      <c r="C4264" t="s">
        <v>95562</v>
      </c>
      <c r="D4264" t="s">
        <v>95563</v>
      </c>
      <c r="E4264" t="s">
        <v>95564</v>
      </c>
      <c r="F4264" t="s">
        <v>95565</v>
      </c>
      <c r="G4264" t="s">
        <v>95566</v>
      </c>
      <c r="H4264" t="s">
        <v>95567</v>
      </c>
      <c r="I4264" t="s">
        <v>95568</v>
      </c>
      <c r="J4264" t="s">
        <v>95569</v>
      </c>
      <c r="K4264" t="s">
        <v>95570</v>
      </c>
      <c r="L4264" t="s">
        <v>95571</v>
      </c>
      <c r="M4264" t="s">
        <v>95572</v>
      </c>
      <c r="N4264" t="s">
        <v>95573</v>
      </c>
      <c r="O4264">
        <f>-551.225940462746 -17.466831188123 -659.787599855934</f>
        <v>-1228.4803715068031</v>
      </c>
      <c r="P4264">
        <f>-523.781835857016 -48.4021782448115 -362.651540745676</f>
        <v>-934.83555484750343</v>
      </c>
      <c r="Q4264" t="s">
        <v>95574</v>
      </c>
      <c r="R4264" t="s">
        <v>95575</v>
      </c>
      <c r="S4264" t="s">
        <v>95576</v>
      </c>
      <c r="T4264" t="s">
        <v>95577</v>
      </c>
      <c r="U4264" t="s">
        <v>95578</v>
      </c>
      <c r="V4264" t="s">
        <v>95579</v>
      </c>
      <c r="W4264" t="s">
        <v>95580</v>
      </c>
      <c r="X4264" t="s">
        <v>95581</v>
      </c>
      <c r="Y4264" t="s">
        <v>95582</v>
      </c>
    </row>
    <row r="4265" spans="1:25" x14ac:dyDescent="0.3">
      <c r="A4265">
        <v>213200</v>
      </c>
      <c r="B4265" t="s">
        <v>95583</v>
      </c>
      <c r="C4265" t="s">
        <v>95584</v>
      </c>
      <c r="D4265" t="s">
        <v>95585</v>
      </c>
      <c r="E4265" t="s">
        <v>95586</v>
      </c>
      <c r="F4265" t="s">
        <v>95587</v>
      </c>
      <c r="G4265" t="s">
        <v>95588</v>
      </c>
      <c r="H4265" t="s">
        <v>95589</v>
      </c>
      <c r="I4265" t="s">
        <v>95590</v>
      </c>
      <c r="J4265" t="s">
        <v>95591</v>
      </c>
      <c r="K4265" t="s">
        <v>95592</v>
      </c>
      <c r="L4265" t="s">
        <v>95593</v>
      </c>
      <c r="M4265" t="s">
        <v>95594</v>
      </c>
      <c r="N4265" t="s">
        <v>95595</v>
      </c>
      <c r="O4265">
        <f>-550.773670852788 -17.9293363086413 -659.703531165923</f>
        <v>-1228.4065383273523</v>
      </c>
      <c r="P4265">
        <f>-523.555226075491 -48.3938979560019 -362.498137701093</f>
        <v>-934.44726173258584</v>
      </c>
      <c r="Q4265" t="s">
        <v>95596</v>
      </c>
      <c r="R4265" t="s">
        <v>95597</v>
      </c>
      <c r="S4265" t="s">
        <v>95598</v>
      </c>
      <c r="T4265" t="s">
        <v>95599</v>
      </c>
      <c r="U4265" t="s">
        <v>95600</v>
      </c>
      <c r="V4265" t="s">
        <v>95601</v>
      </c>
      <c r="W4265" t="s">
        <v>95602</v>
      </c>
      <c r="X4265" t="s">
        <v>95603</v>
      </c>
      <c r="Y4265" t="s">
        <v>95604</v>
      </c>
    </row>
    <row r="4266" spans="1:25" x14ac:dyDescent="0.3">
      <c r="A4266">
        <v>213250</v>
      </c>
      <c r="B4266" t="s">
        <v>95605</v>
      </c>
      <c r="C4266" t="s">
        <v>95606</v>
      </c>
      <c r="D4266" t="s">
        <v>95607</v>
      </c>
      <c r="E4266" t="s">
        <v>95608</v>
      </c>
      <c r="F4266" t="s">
        <v>95609</v>
      </c>
      <c r="G4266" t="s">
        <v>95610</v>
      </c>
      <c r="H4266" t="s">
        <v>95611</v>
      </c>
      <c r="I4266" t="s">
        <v>95612</v>
      </c>
      <c r="J4266" t="s">
        <v>95613</v>
      </c>
      <c r="K4266" t="s">
        <v>95614</v>
      </c>
      <c r="L4266" t="s">
        <v>95615</v>
      </c>
      <c r="M4266" t="s">
        <v>95616</v>
      </c>
      <c r="N4266" t="s">
        <v>95617</v>
      </c>
      <c r="O4266">
        <f>-550.943485641828 -19.6402618345608 -659.88992904821</f>
        <v>-1230.4736765245989</v>
      </c>
      <c r="P4266">
        <f>-523.806014075081 -49.1750174234458 -362.583201087304</f>
        <v>-935.56423258583072</v>
      </c>
      <c r="Q4266" t="s">
        <v>95618</v>
      </c>
      <c r="R4266" t="s">
        <v>95619</v>
      </c>
      <c r="S4266" t="s">
        <v>95620</v>
      </c>
      <c r="T4266" t="s">
        <v>95621</v>
      </c>
      <c r="U4266" t="s">
        <v>95622</v>
      </c>
      <c r="V4266" t="s">
        <v>95623</v>
      </c>
      <c r="W4266" t="s">
        <v>95624</v>
      </c>
      <c r="X4266" t="s">
        <v>95625</v>
      </c>
      <c r="Y4266" t="s">
        <v>95626</v>
      </c>
    </row>
    <row r="4267" spans="1:25" x14ac:dyDescent="0.3">
      <c r="A4267">
        <v>213300</v>
      </c>
      <c r="B4267" t="s">
        <v>95627</v>
      </c>
      <c r="C4267" t="s">
        <v>95628</v>
      </c>
      <c r="D4267" t="s">
        <v>95629</v>
      </c>
      <c r="E4267" t="s">
        <v>95630</v>
      </c>
      <c r="F4267" t="s">
        <v>95631</v>
      </c>
      <c r="G4267" t="s">
        <v>95632</v>
      </c>
      <c r="H4267" t="s">
        <v>95633</v>
      </c>
      <c r="I4267" t="s">
        <v>95634</v>
      </c>
      <c r="J4267" t="s">
        <v>95635</v>
      </c>
      <c r="K4267" t="s">
        <v>95636</v>
      </c>
      <c r="L4267" t="s">
        <v>95637</v>
      </c>
      <c r="M4267" t="s">
        <v>95638</v>
      </c>
      <c r="N4267" t="s">
        <v>95639</v>
      </c>
      <c r="O4267">
        <f>-551.264493201793 -20.9921507258703 -660.237178089828</f>
        <v>-1232.4938220174913</v>
      </c>
      <c r="P4267">
        <f>-524.147968477772 -50.2130826367888 -362.897670446352</f>
        <v>-937.25872156091282</v>
      </c>
      <c r="Q4267" t="s">
        <v>95640</v>
      </c>
      <c r="R4267" t="s">
        <v>95641</v>
      </c>
      <c r="S4267" t="s">
        <v>95642</v>
      </c>
      <c r="T4267" t="s">
        <v>95643</v>
      </c>
      <c r="U4267" t="s">
        <v>95644</v>
      </c>
      <c r="V4267" t="s">
        <v>95645</v>
      </c>
      <c r="W4267" t="s">
        <v>95646</v>
      </c>
      <c r="X4267" t="s">
        <v>95647</v>
      </c>
      <c r="Y4267" t="s">
        <v>95648</v>
      </c>
    </row>
    <row r="4268" spans="1:25" x14ac:dyDescent="0.3">
      <c r="A4268">
        <v>213350</v>
      </c>
      <c r="B4268" t="s">
        <v>95649</v>
      </c>
      <c r="C4268" t="s">
        <v>95650</v>
      </c>
      <c r="D4268" t="s">
        <v>95651</v>
      </c>
      <c r="E4268" t="s">
        <v>95652</v>
      </c>
      <c r="F4268" t="s">
        <v>95653</v>
      </c>
      <c r="G4268" t="s">
        <v>95654</v>
      </c>
      <c r="H4268" t="s">
        <v>95655</v>
      </c>
      <c r="I4268" t="s">
        <v>95656</v>
      </c>
      <c r="J4268" t="s">
        <v>95657</v>
      </c>
      <c r="K4268" t="s">
        <v>95658</v>
      </c>
      <c r="L4268" t="s">
        <v>95659</v>
      </c>
      <c r="M4268" t="s">
        <v>95660</v>
      </c>
      <c r="N4268" t="s">
        <v>95661</v>
      </c>
      <c r="O4268">
        <f>-552.369774619419 -24.3152641602203 -660.965980432458</f>
        <v>-1237.6510192120973</v>
      </c>
      <c r="P4268">
        <f>-525.58762014806 -53.440075786353 -363.586712463371</f>
        <v>-942.6144083977839</v>
      </c>
      <c r="Q4268" t="s">
        <v>95662</v>
      </c>
      <c r="R4268" t="s">
        <v>95663</v>
      </c>
      <c r="S4268" t="s">
        <v>95664</v>
      </c>
      <c r="T4268" t="s">
        <v>95665</v>
      </c>
      <c r="U4268" t="s">
        <v>95666</v>
      </c>
      <c r="V4268" t="s">
        <v>95667</v>
      </c>
      <c r="W4268" t="s">
        <v>95668</v>
      </c>
      <c r="X4268" t="s">
        <v>95669</v>
      </c>
      <c r="Y4268" t="s">
        <v>95670</v>
      </c>
    </row>
    <row r="4269" spans="1:25" x14ac:dyDescent="0.3">
      <c r="A4269">
        <v>213400</v>
      </c>
      <c r="B4269" t="s">
        <v>95671</v>
      </c>
      <c r="C4269" t="s">
        <v>95672</v>
      </c>
      <c r="D4269" t="s">
        <v>95673</v>
      </c>
      <c r="E4269" t="s">
        <v>95674</v>
      </c>
      <c r="F4269" t="s">
        <v>95675</v>
      </c>
      <c r="G4269" t="s">
        <v>95676</v>
      </c>
      <c r="H4269" t="s">
        <v>95677</v>
      </c>
      <c r="I4269" t="s">
        <v>95678</v>
      </c>
      <c r="J4269" t="s">
        <v>95679</v>
      </c>
      <c r="K4269" t="s">
        <v>95680</v>
      </c>
      <c r="L4269" t="s">
        <v>95681</v>
      </c>
      <c r="M4269" t="s">
        <v>95682</v>
      </c>
      <c r="N4269" t="s">
        <v>95683</v>
      </c>
      <c r="O4269">
        <f>-553.253417424367 -25.9617706764193 -661.240803765322</f>
        <v>-1240.4559918661082</v>
      </c>
      <c r="P4269">
        <f>-526.685908078201 -55.2482725068 -363.858030124114</f>
        <v>-945.79221070911512</v>
      </c>
      <c r="Q4269" t="s">
        <v>95684</v>
      </c>
      <c r="R4269" t="s">
        <v>95685</v>
      </c>
      <c r="S4269" t="s">
        <v>95686</v>
      </c>
      <c r="T4269" t="s">
        <v>95687</v>
      </c>
      <c r="U4269" t="s">
        <v>95688</v>
      </c>
      <c r="V4269" t="s">
        <v>95689</v>
      </c>
      <c r="W4269" t="s">
        <v>95690</v>
      </c>
      <c r="X4269" t="s">
        <v>95691</v>
      </c>
      <c r="Y4269" t="s">
        <v>95692</v>
      </c>
    </row>
    <row r="4270" spans="1:25" x14ac:dyDescent="0.3">
      <c r="A4270">
        <v>213450</v>
      </c>
      <c r="B4270" t="s">
        <v>95693</v>
      </c>
      <c r="C4270" t="s">
        <v>95694</v>
      </c>
      <c r="D4270" t="s">
        <v>95695</v>
      </c>
      <c r="E4270" t="s">
        <v>95696</v>
      </c>
      <c r="F4270" t="s">
        <v>95697</v>
      </c>
      <c r="G4270" t="s">
        <v>95698</v>
      </c>
      <c r="H4270" t="s">
        <v>95699</v>
      </c>
      <c r="I4270" t="s">
        <v>95700</v>
      </c>
      <c r="J4270" t="s">
        <v>95701</v>
      </c>
      <c r="K4270" t="s">
        <v>95702</v>
      </c>
      <c r="L4270" t="s">
        <v>95703</v>
      </c>
      <c r="M4270" t="s">
        <v>95704</v>
      </c>
      <c r="N4270" t="s">
        <v>95705</v>
      </c>
      <c r="O4270">
        <f>-554.875953390482 -30.1772603445847 -661.386529645752</f>
        <v>-1246.4397433808188</v>
      </c>
      <c r="P4270">
        <f>-528.371860707733 -59.5177381620788 -364.003521287452</f>
        <v>-951.89312015726387</v>
      </c>
      <c r="Q4270" t="s">
        <v>95706</v>
      </c>
      <c r="R4270" t="s">
        <v>95707</v>
      </c>
      <c r="S4270" t="s">
        <v>95708</v>
      </c>
      <c r="T4270" t="s">
        <v>95709</v>
      </c>
      <c r="U4270" t="s">
        <v>95710</v>
      </c>
      <c r="V4270" t="s">
        <v>95711</v>
      </c>
      <c r="W4270" t="s">
        <v>95712</v>
      </c>
      <c r="X4270" t="s">
        <v>95713</v>
      </c>
      <c r="Y4270" t="s">
        <v>95714</v>
      </c>
    </row>
    <row r="4271" spans="1:25" x14ac:dyDescent="0.3">
      <c r="A4271">
        <v>213500</v>
      </c>
      <c r="B4271" t="s">
        <v>95715</v>
      </c>
      <c r="C4271" t="s">
        <v>95716</v>
      </c>
      <c r="D4271" t="s">
        <v>95717</v>
      </c>
      <c r="E4271" t="s">
        <v>95718</v>
      </c>
      <c r="F4271" t="s">
        <v>95719</v>
      </c>
      <c r="G4271" t="s">
        <v>95720</v>
      </c>
      <c r="H4271" t="s">
        <v>95721</v>
      </c>
      <c r="I4271" t="s">
        <v>95722</v>
      </c>
      <c r="J4271" t="s">
        <v>95723</v>
      </c>
      <c r="K4271" t="s">
        <v>95724</v>
      </c>
      <c r="L4271" t="s">
        <v>95725</v>
      </c>
      <c r="M4271" t="s">
        <v>95726</v>
      </c>
      <c r="N4271" t="s">
        <v>95727</v>
      </c>
      <c r="O4271">
        <f>-555.970998972545 -32.784871582953 -661.246121427869</f>
        <v>-1250.0019919833669</v>
      </c>
      <c r="P4271">
        <f>-529.148518222635 -61.9404889177342 -363.873375219184</f>
        <v>-954.9623823595532</v>
      </c>
      <c r="Q4271" t="s">
        <v>95728</v>
      </c>
      <c r="R4271" t="s">
        <v>95729</v>
      </c>
      <c r="S4271" t="s">
        <v>95730</v>
      </c>
      <c r="T4271" t="s">
        <v>95731</v>
      </c>
      <c r="U4271" t="s">
        <v>95732</v>
      </c>
      <c r="V4271" t="s">
        <v>95733</v>
      </c>
      <c r="W4271" t="s">
        <v>95734</v>
      </c>
      <c r="X4271" t="s">
        <v>95735</v>
      </c>
      <c r="Y4271" t="s">
        <v>95736</v>
      </c>
    </row>
    <row r="4272" spans="1:25" x14ac:dyDescent="0.3">
      <c r="A4272">
        <v>213550</v>
      </c>
      <c r="B4272" t="s">
        <v>95737</v>
      </c>
      <c r="C4272" t="s">
        <v>95738</v>
      </c>
      <c r="D4272" t="s">
        <v>95739</v>
      </c>
      <c r="E4272" t="s">
        <v>95740</v>
      </c>
      <c r="F4272" t="s">
        <v>95741</v>
      </c>
      <c r="G4272" t="s">
        <v>95742</v>
      </c>
      <c r="H4272" t="s">
        <v>95743</v>
      </c>
      <c r="I4272" t="s">
        <v>95744</v>
      </c>
      <c r="J4272" t="s">
        <v>95745</v>
      </c>
      <c r="K4272" t="s">
        <v>95746</v>
      </c>
      <c r="L4272" t="s">
        <v>95747</v>
      </c>
      <c r="M4272" t="s">
        <v>95748</v>
      </c>
      <c r="N4272" t="s">
        <v>95749</v>
      </c>
      <c r="O4272">
        <f>-558.726823590374 -38.6520638881805 -660.702608247148</f>
        <v>-1258.0814957257026</v>
      </c>
      <c r="P4272">
        <f>-531.108077737305 -67.2107287611136 -363.344767681179</f>
        <v>-961.66357417959762</v>
      </c>
      <c r="Q4272" t="s">
        <v>95750</v>
      </c>
      <c r="R4272" t="s">
        <v>95751</v>
      </c>
      <c r="S4272" t="s">
        <v>95752</v>
      </c>
      <c r="T4272" t="s">
        <v>95753</v>
      </c>
      <c r="U4272" t="s">
        <v>95754</v>
      </c>
      <c r="V4272" t="s">
        <v>95755</v>
      </c>
      <c r="W4272" t="s">
        <v>95756</v>
      </c>
      <c r="X4272" t="s">
        <v>95757</v>
      </c>
      <c r="Y4272" t="s">
        <v>95758</v>
      </c>
    </row>
    <row r="4273" spans="1:25" x14ac:dyDescent="0.3">
      <c r="A4273">
        <v>213600</v>
      </c>
      <c r="B4273" t="s">
        <v>95759</v>
      </c>
      <c r="C4273" t="s">
        <v>95760</v>
      </c>
      <c r="D4273" t="s">
        <v>95761</v>
      </c>
      <c r="E4273" t="s">
        <v>95762</v>
      </c>
      <c r="F4273" t="s">
        <v>95763</v>
      </c>
      <c r="G4273" t="s">
        <v>95764</v>
      </c>
      <c r="H4273" t="s">
        <v>95765</v>
      </c>
      <c r="I4273" t="s">
        <v>95766</v>
      </c>
      <c r="J4273" t="s">
        <v>95767</v>
      </c>
      <c r="K4273" t="s">
        <v>95768</v>
      </c>
      <c r="L4273" t="s">
        <v>95769</v>
      </c>
      <c r="M4273" t="s">
        <v>95770</v>
      </c>
      <c r="N4273" t="s">
        <v>95771</v>
      </c>
      <c r="O4273">
        <f>-560.093939582332 -41.6128593086057 -660.330987268158</f>
        <v>-1262.0377861590957</v>
      </c>
      <c r="P4273">
        <f>-532.323848834967 -69.9191251916955 -362.96321498155</f>
        <v>-965.20618900821239</v>
      </c>
      <c r="Q4273" t="s">
        <v>95772</v>
      </c>
      <c r="R4273" t="s">
        <v>95773</v>
      </c>
      <c r="S4273" t="s">
        <v>95774</v>
      </c>
      <c r="T4273" t="s">
        <v>95775</v>
      </c>
      <c r="U4273" t="s">
        <v>95776</v>
      </c>
      <c r="V4273" t="s">
        <v>95777</v>
      </c>
      <c r="W4273" t="s">
        <v>95778</v>
      </c>
      <c r="X4273" t="s">
        <v>95779</v>
      </c>
      <c r="Y4273" t="s">
        <v>95780</v>
      </c>
    </row>
    <row r="4274" spans="1:25" x14ac:dyDescent="0.3">
      <c r="A4274">
        <v>213650</v>
      </c>
      <c r="B4274" t="s">
        <v>95781</v>
      </c>
      <c r="C4274" t="s">
        <v>95782</v>
      </c>
      <c r="D4274" t="s">
        <v>95783</v>
      </c>
      <c r="E4274" t="s">
        <v>95784</v>
      </c>
      <c r="F4274" t="s">
        <v>95785</v>
      </c>
      <c r="G4274" t="s">
        <v>95786</v>
      </c>
      <c r="H4274" t="s">
        <v>95787</v>
      </c>
      <c r="I4274" t="s">
        <v>95788</v>
      </c>
      <c r="J4274" t="s">
        <v>95789</v>
      </c>
      <c r="K4274" t="s">
        <v>95790</v>
      </c>
      <c r="L4274" t="s">
        <v>95791</v>
      </c>
      <c r="M4274" t="s">
        <v>95792</v>
      </c>
      <c r="N4274" t="s">
        <v>95793</v>
      </c>
      <c r="O4274">
        <f>-562.471025301949 -47.5896104994417 -659.351094909596</f>
        <v>-1269.4117307109868</v>
      </c>
      <c r="P4274">
        <f>-534.329315556345 -75.9251501672941 -362.02088477403</f>
        <v>-972.27535049766902</v>
      </c>
      <c r="Q4274" t="s">
        <v>95794</v>
      </c>
      <c r="R4274" t="s">
        <v>95795</v>
      </c>
      <c r="S4274" t="s">
        <v>95796</v>
      </c>
      <c r="T4274" t="s">
        <v>95797</v>
      </c>
      <c r="U4274" t="s">
        <v>95798</v>
      </c>
      <c r="V4274" t="s">
        <v>95799</v>
      </c>
      <c r="W4274" t="s">
        <v>95800</v>
      </c>
      <c r="X4274" t="s">
        <v>95801</v>
      </c>
      <c r="Y4274" t="s">
        <v>95802</v>
      </c>
    </row>
    <row r="4275" spans="1:25" x14ac:dyDescent="0.3">
      <c r="A4275">
        <v>213700</v>
      </c>
      <c r="B4275" t="s">
        <v>95803</v>
      </c>
      <c r="C4275" t="s">
        <v>95804</v>
      </c>
      <c r="D4275" t="s">
        <v>95805</v>
      </c>
      <c r="E4275" t="s">
        <v>95806</v>
      </c>
      <c r="F4275" t="s">
        <v>95807</v>
      </c>
      <c r="G4275" t="s">
        <v>95808</v>
      </c>
      <c r="H4275" t="s">
        <v>95809</v>
      </c>
      <c r="I4275" t="s">
        <v>95810</v>
      </c>
      <c r="J4275" t="s">
        <v>95811</v>
      </c>
      <c r="K4275" t="s">
        <v>95812</v>
      </c>
      <c r="L4275" t="s">
        <v>95813</v>
      </c>
      <c r="M4275" t="s">
        <v>95814</v>
      </c>
      <c r="N4275" t="s">
        <v>95815</v>
      </c>
      <c r="O4275">
        <f>-563.304865229932 -50.7279479617753 -658.724975175183</f>
        <v>-1272.7577883668903</v>
      </c>
      <c r="P4275">
        <f>-534.923012732295 -79.1586606036083 -361.426857427043</f>
        <v>-975.50853076294629</v>
      </c>
      <c r="Q4275" t="s">
        <v>95816</v>
      </c>
      <c r="R4275" t="s">
        <v>95817</v>
      </c>
      <c r="S4275" t="s">
        <v>95818</v>
      </c>
      <c r="T4275" t="s">
        <v>95819</v>
      </c>
      <c r="U4275" t="s">
        <v>95820</v>
      </c>
      <c r="V4275" t="s">
        <v>95821</v>
      </c>
      <c r="W4275" t="s">
        <v>95822</v>
      </c>
      <c r="X4275" t="s">
        <v>95823</v>
      </c>
      <c r="Y4275" t="s">
        <v>95824</v>
      </c>
    </row>
    <row r="4276" spans="1:25" x14ac:dyDescent="0.3">
      <c r="A4276">
        <v>213750</v>
      </c>
      <c r="B4276" t="s">
        <v>95825</v>
      </c>
      <c r="C4276" t="s">
        <v>95826</v>
      </c>
      <c r="D4276" t="s">
        <v>95827</v>
      </c>
      <c r="E4276" t="s">
        <v>95828</v>
      </c>
      <c r="F4276" t="s">
        <v>95829</v>
      </c>
      <c r="G4276" t="s">
        <v>95830</v>
      </c>
      <c r="H4276" t="s">
        <v>95831</v>
      </c>
      <c r="I4276" t="s">
        <v>95832</v>
      </c>
      <c r="J4276" t="s">
        <v>95833</v>
      </c>
      <c r="K4276" t="s">
        <v>95834</v>
      </c>
      <c r="L4276" t="s">
        <v>95835</v>
      </c>
      <c r="M4276" t="s">
        <v>95836</v>
      </c>
      <c r="N4276" t="s">
        <v>95837</v>
      </c>
      <c r="O4276">
        <f>-563.68262804359 -56.7855035915102 -657.517048732541</f>
        <v>-1277.9851803676411</v>
      </c>
      <c r="P4276">
        <f>-535.070985196592 -85.0374276331634 -360.223872002413</f>
        <v>-980.3322848321684</v>
      </c>
      <c r="Q4276" t="s">
        <v>95838</v>
      </c>
      <c r="R4276" t="s">
        <v>95839</v>
      </c>
      <c r="S4276" t="s">
        <v>95840</v>
      </c>
      <c r="T4276" t="s">
        <v>95841</v>
      </c>
      <c r="U4276" t="s">
        <v>95842</v>
      </c>
      <c r="V4276" t="s">
        <v>95843</v>
      </c>
      <c r="W4276" t="s">
        <v>95844</v>
      </c>
      <c r="X4276" t="s">
        <v>95845</v>
      </c>
      <c r="Y4276" t="s">
        <v>95846</v>
      </c>
    </row>
    <row r="4277" spans="1:25" x14ac:dyDescent="0.3">
      <c r="A4277">
        <v>213800</v>
      </c>
      <c r="B4277" t="s">
        <v>95847</v>
      </c>
      <c r="C4277" t="s">
        <v>95848</v>
      </c>
      <c r="D4277" t="s">
        <v>95849</v>
      </c>
      <c r="E4277" t="s">
        <v>95850</v>
      </c>
      <c r="F4277" t="s">
        <v>95851</v>
      </c>
      <c r="G4277" t="s">
        <v>95852</v>
      </c>
      <c r="H4277" t="s">
        <v>95853</v>
      </c>
      <c r="I4277" t="s">
        <v>95854</v>
      </c>
      <c r="J4277" t="s">
        <v>95855</v>
      </c>
      <c r="K4277" t="s">
        <v>95856</v>
      </c>
      <c r="L4277" t="s">
        <v>95857</v>
      </c>
      <c r="M4277" t="s">
        <v>95858</v>
      </c>
      <c r="N4277" t="s">
        <v>95859</v>
      </c>
      <c r="O4277">
        <f>-563.491600342022 -59.9437916431084 -656.919411230384</f>
        <v>-1280.3548032155145</v>
      </c>
      <c r="P4277">
        <f>-534.878795645494 -87.7754523220488 -359.586684741647</f>
        <v>-982.24093270918991</v>
      </c>
      <c r="Q4277" t="s">
        <v>95860</v>
      </c>
      <c r="R4277" t="s">
        <v>95861</v>
      </c>
      <c r="S4277" t="s">
        <v>95862</v>
      </c>
      <c r="T4277" t="s">
        <v>95863</v>
      </c>
      <c r="U4277" t="s">
        <v>95864</v>
      </c>
      <c r="V4277" t="s">
        <v>95865</v>
      </c>
      <c r="W4277" t="s">
        <v>95866</v>
      </c>
      <c r="X4277" t="s">
        <v>95867</v>
      </c>
      <c r="Y4277" t="s">
        <v>95868</v>
      </c>
    </row>
    <row r="4278" spans="1:25" x14ac:dyDescent="0.3">
      <c r="A4278">
        <v>213850</v>
      </c>
      <c r="B4278" t="s">
        <v>95869</v>
      </c>
      <c r="C4278" t="s">
        <v>95870</v>
      </c>
      <c r="D4278" t="s">
        <v>95871</v>
      </c>
      <c r="E4278" t="s">
        <v>95872</v>
      </c>
      <c r="F4278" t="s">
        <v>95873</v>
      </c>
      <c r="G4278" t="s">
        <v>95874</v>
      </c>
      <c r="H4278" t="s">
        <v>95875</v>
      </c>
      <c r="I4278" t="s">
        <v>95876</v>
      </c>
      <c r="J4278" t="s">
        <v>95877</v>
      </c>
      <c r="K4278" t="s">
        <v>95878</v>
      </c>
      <c r="L4278" t="s">
        <v>95879</v>
      </c>
      <c r="M4278" t="s">
        <v>95880</v>
      </c>
      <c r="N4278" t="s">
        <v>95881</v>
      </c>
      <c r="O4278">
        <f>-561.75242970033 -66.2175117621655 -656.189118976075</f>
        <v>-1284.1590604385706</v>
      </c>
      <c r="P4278">
        <f>-533.318958060279 -92.9594345309172 -358.739275249844</f>
        <v>-985.01766784104018</v>
      </c>
      <c r="Q4278" t="s">
        <v>95882</v>
      </c>
      <c r="R4278" t="s">
        <v>95883</v>
      </c>
      <c r="S4278" t="s">
        <v>95884</v>
      </c>
      <c r="T4278" t="s">
        <v>95885</v>
      </c>
      <c r="U4278" t="s">
        <v>95886</v>
      </c>
      <c r="V4278" t="s">
        <v>95887</v>
      </c>
      <c r="W4278" t="s">
        <v>95888</v>
      </c>
      <c r="X4278" t="s">
        <v>95889</v>
      </c>
      <c r="Y4278" t="s">
        <v>95890</v>
      </c>
    </row>
    <row r="4279" spans="1:25" x14ac:dyDescent="0.3">
      <c r="A4279">
        <v>213900</v>
      </c>
      <c r="B4279" t="s">
        <v>95891</v>
      </c>
      <c r="C4279" t="s">
        <v>95892</v>
      </c>
      <c r="D4279" t="s">
        <v>95893</v>
      </c>
      <c r="E4279" t="s">
        <v>95894</v>
      </c>
      <c r="F4279" t="s">
        <v>95895</v>
      </c>
      <c r="G4279" t="s">
        <v>95896</v>
      </c>
      <c r="H4279" t="s">
        <v>95897</v>
      </c>
      <c r="I4279" t="s">
        <v>95898</v>
      </c>
      <c r="J4279" t="s">
        <v>95899</v>
      </c>
      <c r="K4279" t="s">
        <v>95900</v>
      </c>
      <c r="L4279" t="s">
        <v>95901</v>
      </c>
      <c r="M4279" t="s">
        <v>95902</v>
      </c>
      <c r="N4279" t="s">
        <v>95903</v>
      </c>
      <c r="O4279">
        <f>-560.492774814788 -68.7561404550563 -655.936573084679</f>
        <v>-1285.1854883545234</v>
      </c>
      <c r="P4279">
        <f>-532.290655854249 -94.9513011896809 -358.416118490852</f>
        <v>-985.65807553478191</v>
      </c>
      <c r="Q4279" t="s">
        <v>95904</v>
      </c>
      <c r="R4279" t="s">
        <v>95905</v>
      </c>
      <c r="S4279" t="s">
        <v>95906</v>
      </c>
      <c r="T4279" t="s">
        <v>95907</v>
      </c>
      <c r="U4279" t="s">
        <v>95908</v>
      </c>
      <c r="V4279" t="s">
        <v>95909</v>
      </c>
      <c r="W4279" t="s">
        <v>95910</v>
      </c>
      <c r="X4279" t="s">
        <v>95911</v>
      </c>
      <c r="Y4279" t="s">
        <v>95912</v>
      </c>
    </row>
    <row r="4280" spans="1:25" x14ac:dyDescent="0.3">
      <c r="A4280">
        <v>213950</v>
      </c>
      <c r="B4280" t="s">
        <v>95913</v>
      </c>
      <c r="C4280" t="s">
        <v>95914</v>
      </c>
      <c r="D4280" t="s">
        <v>95915</v>
      </c>
      <c r="E4280" t="s">
        <v>95916</v>
      </c>
      <c r="F4280" t="s">
        <v>95917</v>
      </c>
      <c r="G4280" t="s">
        <v>95918</v>
      </c>
      <c r="H4280" t="s">
        <v>95919</v>
      </c>
      <c r="I4280" t="s">
        <v>95920</v>
      </c>
      <c r="J4280" t="s">
        <v>95921</v>
      </c>
      <c r="K4280" t="s">
        <v>95922</v>
      </c>
      <c r="L4280" t="s">
        <v>95923</v>
      </c>
      <c r="M4280" t="s">
        <v>95924</v>
      </c>
      <c r="N4280" t="s">
        <v>95925</v>
      </c>
      <c r="O4280">
        <f>-558.333077771997 -72.2447003831396 -655.059510756576</f>
        <v>-1285.6372889117124</v>
      </c>
      <c r="P4280">
        <f>-530.31919207684 -97.2935383841423 -357.422520565702</f>
        <v>-985.03525102668414</v>
      </c>
      <c r="Q4280" t="s">
        <v>95926</v>
      </c>
      <c r="R4280" t="s">
        <v>95927</v>
      </c>
      <c r="S4280" t="s">
        <v>95928</v>
      </c>
      <c r="T4280" t="s">
        <v>95929</v>
      </c>
      <c r="U4280" t="s">
        <v>95930</v>
      </c>
      <c r="V4280" t="s">
        <v>95931</v>
      </c>
      <c r="W4280" t="s">
        <v>95932</v>
      </c>
      <c r="X4280" t="s">
        <v>95933</v>
      </c>
      <c r="Y4280" t="s">
        <v>95934</v>
      </c>
    </row>
    <row r="4281" spans="1:25" x14ac:dyDescent="0.3">
      <c r="A4281">
        <v>214000</v>
      </c>
      <c r="B4281" t="s">
        <v>95935</v>
      </c>
      <c r="C4281" t="s">
        <v>95936</v>
      </c>
      <c r="D4281" t="s">
        <v>95937</v>
      </c>
      <c r="E4281" t="s">
        <v>95938</v>
      </c>
      <c r="F4281" t="s">
        <v>95939</v>
      </c>
      <c r="G4281" t="s">
        <v>95940</v>
      </c>
      <c r="H4281" t="s">
        <v>95941</v>
      </c>
      <c r="I4281" t="s">
        <v>95942</v>
      </c>
      <c r="J4281" t="s">
        <v>95943</v>
      </c>
      <c r="K4281" t="s">
        <v>95944</v>
      </c>
      <c r="L4281" t="s">
        <v>95945</v>
      </c>
      <c r="M4281" t="s">
        <v>95946</v>
      </c>
      <c r="N4281" t="s">
        <v>95947</v>
      </c>
      <c r="O4281">
        <f>-557.943985743074 -73.1908533074616 -654.15161085338</f>
        <v>-1285.2864499039156</v>
      </c>
      <c r="P4281">
        <f>-529.754224769584 -97.5192505100006 -356.471520636819</f>
        <v>-983.74499591640347</v>
      </c>
      <c r="Q4281" t="s">
        <v>95948</v>
      </c>
      <c r="R4281" t="s">
        <v>95949</v>
      </c>
      <c r="S4281" t="s">
        <v>95950</v>
      </c>
      <c r="T4281" t="s">
        <v>95951</v>
      </c>
      <c r="U4281" t="s">
        <v>95952</v>
      </c>
      <c r="V4281" t="s">
        <v>95953</v>
      </c>
      <c r="W4281" t="s">
        <v>95954</v>
      </c>
      <c r="X4281" t="s">
        <v>95955</v>
      </c>
      <c r="Y4281" t="s">
        <v>95956</v>
      </c>
    </row>
    <row r="4282" spans="1:25" x14ac:dyDescent="0.3">
      <c r="A4282">
        <v>214050</v>
      </c>
      <c r="B4282" t="s">
        <v>95957</v>
      </c>
      <c r="C4282" t="s">
        <v>95958</v>
      </c>
      <c r="D4282" t="s">
        <v>95959</v>
      </c>
      <c r="E4282" t="s">
        <v>95960</v>
      </c>
      <c r="F4282" t="s">
        <v>95961</v>
      </c>
      <c r="G4282" t="s">
        <v>95962</v>
      </c>
      <c r="H4282" t="s">
        <v>95963</v>
      </c>
      <c r="I4282" t="s">
        <v>95964</v>
      </c>
      <c r="J4282" t="s">
        <v>95965</v>
      </c>
      <c r="K4282" t="s">
        <v>95966</v>
      </c>
      <c r="L4282" t="s">
        <v>95967</v>
      </c>
      <c r="M4282" t="s">
        <v>95968</v>
      </c>
      <c r="N4282" t="s">
        <v>95969</v>
      </c>
      <c r="O4282">
        <f>-558.615492261264 -73.6124695861743 -653.002584548502</f>
        <v>-1285.2305463959401</v>
      </c>
      <c r="P4282">
        <f>-529.827070779099 -97.1370772574646 -355.315140276243</f>
        <v>-982.27928831280667</v>
      </c>
      <c r="Q4282" t="s">
        <v>95970</v>
      </c>
      <c r="R4282" t="s">
        <v>95971</v>
      </c>
      <c r="S4282" t="s">
        <v>95972</v>
      </c>
      <c r="T4282" t="s">
        <v>95973</v>
      </c>
      <c r="U4282" t="s">
        <v>95974</v>
      </c>
      <c r="V4282" t="s">
        <v>95975</v>
      </c>
      <c r="W4282" t="s">
        <v>95976</v>
      </c>
      <c r="X4282" t="s">
        <v>95977</v>
      </c>
      <c r="Y4282" t="s">
        <v>95978</v>
      </c>
    </row>
    <row r="4283" spans="1:25" x14ac:dyDescent="0.3">
      <c r="A4283">
        <v>214100</v>
      </c>
      <c r="B4283" t="s">
        <v>95979</v>
      </c>
      <c r="C4283" t="s">
        <v>95980</v>
      </c>
      <c r="D4283" t="s">
        <v>95981</v>
      </c>
      <c r="E4283" t="s">
        <v>95982</v>
      </c>
      <c r="F4283" t="s">
        <v>95983</v>
      </c>
      <c r="G4283" t="s">
        <v>95984</v>
      </c>
      <c r="H4283" t="s">
        <v>95985</v>
      </c>
      <c r="I4283" t="s">
        <v>95986</v>
      </c>
      <c r="J4283" t="s">
        <v>95987</v>
      </c>
      <c r="K4283" t="s">
        <v>95988</v>
      </c>
      <c r="L4283" t="s">
        <v>95989</v>
      </c>
      <c r="M4283" t="s">
        <v>95990</v>
      </c>
      <c r="N4283" t="s">
        <v>95991</v>
      </c>
      <c r="O4283">
        <f>-560.332315083323 -72.8842155519019 -650.853480887675</f>
        <v>-1284.0700115228999</v>
      </c>
      <c r="P4283">
        <f>-529.679039431952 -94.3752233826474 -353.198493801843</f>
        <v>-977.25275661644241</v>
      </c>
      <c r="Q4283" t="s">
        <v>95992</v>
      </c>
      <c r="R4283" t="s">
        <v>95993</v>
      </c>
      <c r="S4283" t="s">
        <v>95994</v>
      </c>
      <c r="T4283" t="s">
        <v>95995</v>
      </c>
      <c r="U4283" t="s">
        <v>95996</v>
      </c>
      <c r="V4283" t="s">
        <v>95997</v>
      </c>
      <c r="W4283" t="s">
        <v>95998</v>
      </c>
      <c r="X4283" t="s">
        <v>95999</v>
      </c>
      <c r="Y4283" t="s">
        <v>96000</v>
      </c>
    </row>
    <row r="4284" spans="1:25" x14ac:dyDescent="0.3">
      <c r="A4284">
        <v>214150</v>
      </c>
      <c r="B4284" t="s">
        <v>96001</v>
      </c>
      <c r="C4284" t="s">
        <v>96002</v>
      </c>
      <c r="D4284" t="s">
        <v>96003</v>
      </c>
      <c r="E4284" t="s">
        <v>96004</v>
      </c>
      <c r="F4284" t="s">
        <v>96005</v>
      </c>
      <c r="G4284" t="s">
        <v>96006</v>
      </c>
      <c r="H4284" t="s">
        <v>96007</v>
      </c>
      <c r="I4284" t="s">
        <v>96008</v>
      </c>
      <c r="J4284" t="s">
        <v>96009</v>
      </c>
      <c r="K4284" t="s">
        <v>96010</v>
      </c>
      <c r="L4284" t="s">
        <v>96011</v>
      </c>
      <c r="M4284" t="s">
        <v>96012</v>
      </c>
      <c r="N4284" t="s">
        <v>96013</v>
      </c>
      <c r="O4284">
        <f>-564.131886510073 -69.3242769111525 -651.075930230065</f>
        <v>-1284.5320936512903</v>
      </c>
      <c r="P4284">
        <f>-531.225770378387 -89.7306194713208 -353.585155547428</f>
        <v>-974.54154539713568</v>
      </c>
      <c r="Q4284" t="s">
        <v>96014</v>
      </c>
      <c r="R4284" t="s">
        <v>96015</v>
      </c>
      <c r="S4284" t="s">
        <v>96016</v>
      </c>
      <c r="T4284" t="s">
        <v>96017</v>
      </c>
      <c r="U4284" t="s">
        <v>96018</v>
      </c>
      <c r="V4284" t="s">
        <v>96019</v>
      </c>
      <c r="W4284" t="s">
        <v>96020</v>
      </c>
      <c r="X4284" t="s">
        <v>96021</v>
      </c>
      <c r="Y4284" t="s">
        <v>96022</v>
      </c>
    </row>
    <row r="4285" spans="1:25" x14ac:dyDescent="0.3">
      <c r="A4285">
        <v>214200</v>
      </c>
      <c r="B4285" t="s">
        <v>96023</v>
      </c>
      <c r="C4285" t="s">
        <v>96024</v>
      </c>
      <c r="D4285" t="s">
        <v>96025</v>
      </c>
      <c r="E4285" t="s">
        <v>96026</v>
      </c>
      <c r="F4285" t="s">
        <v>96027</v>
      </c>
      <c r="G4285" t="s">
        <v>96028</v>
      </c>
      <c r="H4285" t="s">
        <v>96029</v>
      </c>
      <c r="I4285" t="s">
        <v>96030</v>
      </c>
      <c r="J4285" t="s">
        <v>96031</v>
      </c>
      <c r="K4285" t="s">
        <v>96032</v>
      </c>
      <c r="L4285" t="s">
        <v>96033</v>
      </c>
      <c r="M4285" t="s">
        <v>96034</v>
      </c>
      <c r="N4285" t="s">
        <v>96035</v>
      </c>
      <c r="O4285">
        <f>-566.012926159389 -66.4040987097837 -651.560073637841</f>
        <v>-1283.9770985070138</v>
      </c>
      <c r="P4285">
        <f>-532.186061111565 -87.1283590328223 -354.194510586172</f>
        <v>-973.50893073055931</v>
      </c>
      <c r="Q4285" t="s">
        <v>96036</v>
      </c>
      <c r="R4285" t="s">
        <v>96037</v>
      </c>
      <c r="S4285" t="s">
        <v>96038</v>
      </c>
      <c r="T4285" t="s">
        <v>96039</v>
      </c>
      <c r="U4285" t="s">
        <v>96040</v>
      </c>
      <c r="V4285" t="s">
        <v>96041</v>
      </c>
      <c r="W4285" t="s">
        <v>96042</v>
      </c>
      <c r="X4285" t="s">
        <v>96043</v>
      </c>
      <c r="Y4285" t="s">
        <v>96044</v>
      </c>
    </row>
    <row r="4286" spans="1:25" x14ac:dyDescent="0.3">
      <c r="A4286">
        <v>214250</v>
      </c>
      <c r="B4286" t="s">
        <v>96045</v>
      </c>
      <c r="C4286" t="s">
        <v>96046</v>
      </c>
      <c r="D4286" t="s">
        <v>96047</v>
      </c>
      <c r="E4286" t="s">
        <v>96048</v>
      </c>
      <c r="F4286" t="s">
        <v>96049</v>
      </c>
      <c r="G4286" t="s">
        <v>96050</v>
      </c>
      <c r="H4286" t="s">
        <v>96051</v>
      </c>
      <c r="I4286" t="s">
        <v>96052</v>
      </c>
      <c r="J4286" t="s">
        <v>96053</v>
      </c>
      <c r="K4286" t="s">
        <v>96054</v>
      </c>
      <c r="L4286" t="s">
        <v>96055</v>
      </c>
      <c r="M4286" t="s">
        <v>96056</v>
      </c>
      <c r="N4286" t="s">
        <v>96057</v>
      </c>
      <c r="O4286">
        <f>-569.139679657159 -58.1540960391399 -652.849348891915</f>
        <v>-1280.1431245882141</v>
      </c>
      <c r="P4286">
        <f>-534.005185520051 -81.4663367353867 -355.827344652822</f>
        <v>-971.2988669082597</v>
      </c>
      <c r="Q4286" t="s">
        <v>96058</v>
      </c>
      <c r="R4286" t="s">
        <v>96059</v>
      </c>
      <c r="S4286" t="s">
        <v>96060</v>
      </c>
      <c r="T4286" t="s">
        <v>96061</v>
      </c>
      <c r="U4286" t="s">
        <v>96062</v>
      </c>
      <c r="V4286" t="s">
        <v>96063</v>
      </c>
      <c r="W4286" t="s">
        <v>96064</v>
      </c>
      <c r="X4286" t="s">
        <v>96065</v>
      </c>
      <c r="Y4286" t="s">
        <v>96066</v>
      </c>
    </row>
    <row r="4287" spans="1:25" x14ac:dyDescent="0.3">
      <c r="A4287">
        <v>214300</v>
      </c>
      <c r="B4287" t="s">
        <v>96067</v>
      </c>
      <c r="C4287" t="s">
        <v>96068</v>
      </c>
      <c r="D4287" t="s">
        <v>96069</v>
      </c>
      <c r="E4287" t="s">
        <v>96070</v>
      </c>
      <c r="F4287" t="s">
        <v>96071</v>
      </c>
      <c r="G4287" t="s">
        <v>96072</v>
      </c>
      <c r="H4287" t="s">
        <v>96073</v>
      </c>
      <c r="I4287" t="s">
        <v>96074</v>
      </c>
      <c r="J4287" t="s">
        <v>96075</v>
      </c>
      <c r="K4287" t="s">
        <v>96076</v>
      </c>
      <c r="L4287" t="s">
        <v>96077</v>
      </c>
      <c r="M4287" t="s">
        <v>96078</v>
      </c>
      <c r="N4287" t="s">
        <v>96079</v>
      </c>
      <c r="O4287">
        <f>-570.639223980385 -52.9719359149317 -653.739629205704</f>
        <v>-1277.3507891010208</v>
      </c>
      <c r="P4287">
        <f>-535.291404018694 -77.8650989336791 -356.871223208481</f>
        <v>-970.02772616085417</v>
      </c>
      <c r="Q4287" t="s">
        <v>96080</v>
      </c>
      <c r="R4287" t="s">
        <v>96081</v>
      </c>
      <c r="S4287" t="s">
        <v>96082</v>
      </c>
      <c r="T4287" t="s">
        <v>96083</v>
      </c>
      <c r="U4287" t="s">
        <v>96084</v>
      </c>
      <c r="V4287" t="s">
        <v>96085</v>
      </c>
      <c r="W4287" t="s">
        <v>96086</v>
      </c>
      <c r="X4287" t="s">
        <v>96087</v>
      </c>
      <c r="Y4287" t="s">
        <v>96088</v>
      </c>
    </row>
    <row r="4288" spans="1:25" x14ac:dyDescent="0.3">
      <c r="A4288">
        <v>214350</v>
      </c>
      <c r="B4288" t="s">
        <v>96089</v>
      </c>
      <c r="C4288" t="s">
        <v>96090</v>
      </c>
      <c r="D4288" t="s">
        <v>96091</v>
      </c>
      <c r="E4288" t="s">
        <v>96092</v>
      </c>
      <c r="F4288" t="s">
        <v>96093</v>
      </c>
      <c r="G4288" t="s">
        <v>96094</v>
      </c>
      <c r="H4288" t="s">
        <v>96095</v>
      </c>
      <c r="I4288" t="s">
        <v>96096</v>
      </c>
      <c r="J4288" t="s">
        <v>96097</v>
      </c>
      <c r="K4288" t="s">
        <v>96098</v>
      </c>
      <c r="L4288" t="s">
        <v>96099</v>
      </c>
      <c r="M4288" t="s">
        <v>96100</v>
      </c>
      <c r="N4288" t="s">
        <v>96101</v>
      </c>
      <c r="O4288">
        <f>-572.876563162965 -40.7825710018328 -655.741154717095</f>
        <v>-1269.4002888818927</v>
      </c>
      <c r="P4288">
        <f>-537.56887696321 -69.0799620618088 -359.172990095583</f>
        <v>-965.82182912060171</v>
      </c>
      <c r="Q4288" t="s">
        <v>96102</v>
      </c>
      <c r="R4288" t="s">
        <v>96103</v>
      </c>
      <c r="S4288" t="s">
        <v>96104</v>
      </c>
      <c r="T4288" t="s">
        <v>96105</v>
      </c>
      <c r="U4288" t="s">
        <v>96106</v>
      </c>
      <c r="V4288" t="s">
        <v>96107</v>
      </c>
      <c r="W4288" t="s">
        <v>96108</v>
      </c>
      <c r="X4288" t="s">
        <v>96109</v>
      </c>
      <c r="Y4288" t="s">
        <v>96110</v>
      </c>
    </row>
    <row r="4289" spans="1:25" x14ac:dyDescent="0.3">
      <c r="A4289">
        <v>214400</v>
      </c>
      <c r="B4289" t="s">
        <v>96111</v>
      </c>
      <c r="C4289" t="s">
        <v>96112</v>
      </c>
      <c r="D4289" t="s">
        <v>96113</v>
      </c>
      <c r="E4289" t="s">
        <v>96114</v>
      </c>
      <c r="F4289" t="s">
        <v>96115</v>
      </c>
      <c r="G4289" t="s">
        <v>96116</v>
      </c>
      <c r="H4289" t="s">
        <v>96117</v>
      </c>
      <c r="I4289" t="s">
        <v>96118</v>
      </c>
      <c r="J4289" t="s">
        <v>96119</v>
      </c>
      <c r="K4289" t="s">
        <v>96120</v>
      </c>
      <c r="L4289" t="s">
        <v>96121</v>
      </c>
      <c r="M4289" t="s">
        <v>96122</v>
      </c>
      <c r="N4289" t="s">
        <v>96123</v>
      </c>
      <c r="O4289">
        <f>-573.379414387123 -34.3322364147914 -656.761732547855</f>
        <v>-1264.4733833497694</v>
      </c>
      <c r="P4289">
        <f>-538.536662705974 -63.8915348331061 -360.261732850778</f>
        <v>-962.68993038985809</v>
      </c>
      <c r="Q4289" t="s">
        <v>96124</v>
      </c>
      <c r="R4289" t="s">
        <v>96125</v>
      </c>
      <c r="S4289" t="s">
        <v>96126</v>
      </c>
      <c r="T4289" t="s">
        <v>96127</v>
      </c>
      <c r="U4289" t="s">
        <v>96128</v>
      </c>
      <c r="V4289" t="s">
        <v>96129</v>
      </c>
      <c r="W4289" t="s">
        <v>96130</v>
      </c>
      <c r="X4289" t="s">
        <v>96131</v>
      </c>
      <c r="Y4289" t="s">
        <v>96132</v>
      </c>
    </row>
    <row r="4290" spans="1:25" x14ac:dyDescent="0.3">
      <c r="A4290">
        <v>214450</v>
      </c>
      <c r="B4290" t="s">
        <v>96133</v>
      </c>
      <c r="C4290" t="s">
        <v>96134</v>
      </c>
      <c r="D4290" t="s">
        <v>96135</v>
      </c>
      <c r="E4290" t="s">
        <v>96136</v>
      </c>
      <c r="F4290" t="s">
        <v>96137</v>
      </c>
      <c r="G4290" t="s">
        <v>96138</v>
      </c>
      <c r="H4290" t="s">
        <v>96139</v>
      </c>
      <c r="I4290" t="s">
        <v>96140</v>
      </c>
      <c r="J4290" t="s">
        <v>96141</v>
      </c>
      <c r="K4290" t="s">
        <v>96142</v>
      </c>
      <c r="L4290" t="s">
        <v>96143</v>
      </c>
      <c r="M4290" t="s">
        <v>96144</v>
      </c>
      <c r="N4290" t="s">
        <v>96145</v>
      </c>
      <c r="O4290">
        <f>-572.756417807228 -21.1358544305217 -659.423430990349</f>
        <v>-1253.3157032280988</v>
      </c>
      <c r="P4290">
        <f>-539.72118293729 -52.0949728548808 -362.859454936218</f>
        <v>-954.67561072838885</v>
      </c>
      <c r="Q4290" t="s">
        <v>96146</v>
      </c>
      <c r="R4290" t="s">
        <v>96147</v>
      </c>
      <c r="S4290" t="s">
        <v>96148</v>
      </c>
      <c r="T4290" t="s">
        <v>96149</v>
      </c>
      <c r="U4290" t="s">
        <v>96150</v>
      </c>
      <c r="V4290" t="s">
        <v>96151</v>
      </c>
      <c r="W4290" t="s">
        <v>96152</v>
      </c>
      <c r="X4290" t="s">
        <v>96153</v>
      </c>
      <c r="Y4290" t="s">
        <v>96154</v>
      </c>
    </row>
    <row r="4291" spans="1:25" x14ac:dyDescent="0.3">
      <c r="A4291">
        <v>214500</v>
      </c>
      <c r="B4291" t="s">
        <v>96155</v>
      </c>
      <c r="C4291" t="s">
        <v>96156</v>
      </c>
      <c r="D4291" t="s">
        <v>96157</v>
      </c>
      <c r="E4291" t="s">
        <v>96158</v>
      </c>
      <c r="F4291" t="s">
        <v>96159</v>
      </c>
      <c r="G4291" t="s">
        <v>96160</v>
      </c>
      <c r="H4291" t="s">
        <v>96161</v>
      </c>
      <c r="I4291" t="s">
        <v>96162</v>
      </c>
      <c r="J4291" t="s">
        <v>96163</v>
      </c>
      <c r="K4291" t="s">
        <v>96164</v>
      </c>
      <c r="L4291" t="s">
        <v>96165</v>
      </c>
      <c r="M4291" t="s">
        <v>96166</v>
      </c>
      <c r="N4291" t="s">
        <v>96167</v>
      </c>
      <c r="O4291">
        <f>-573.335611768466 -12.6524703692321 -660.81279761456</f>
        <v>-1246.8008797522582</v>
      </c>
      <c r="P4291">
        <f>-541.929950216591 -44.8292966195925 -364.201251264816</f>
        <v>-950.96049810099953</v>
      </c>
      <c r="Q4291" t="s">
        <v>96168</v>
      </c>
      <c r="R4291" t="s">
        <v>96169</v>
      </c>
      <c r="S4291" t="s">
        <v>96170</v>
      </c>
      <c r="T4291" t="s">
        <v>96171</v>
      </c>
      <c r="U4291" t="s">
        <v>96172</v>
      </c>
      <c r="V4291" t="s">
        <v>96173</v>
      </c>
      <c r="W4291" t="s">
        <v>96174</v>
      </c>
      <c r="X4291" t="s">
        <v>96175</v>
      </c>
      <c r="Y4291" t="s">
        <v>96176</v>
      </c>
    </row>
    <row r="4292" spans="1:25" x14ac:dyDescent="0.3">
      <c r="A4292">
        <v>214550</v>
      </c>
      <c r="B4292" t="s">
        <v>96177</v>
      </c>
      <c r="C4292" t="s">
        <v>96178</v>
      </c>
      <c r="D4292" t="s">
        <v>96179</v>
      </c>
      <c r="E4292" t="s">
        <v>96180</v>
      </c>
      <c r="F4292" t="s">
        <v>96181</v>
      </c>
      <c r="G4292" t="s">
        <v>96182</v>
      </c>
      <c r="H4292" t="s">
        <v>96183</v>
      </c>
      <c r="I4292" t="s">
        <v>96184</v>
      </c>
      <c r="J4292" t="s">
        <v>96185</v>
      </c>
      <c r="K4292" t="s">
        <v>96186</v>
      </c>
      <c r="L4292" t="s">
        <v>96187</v>
      </c>
      <c r="M4292" t="s">
        <v>96188</v>
      </c>
      <c r="N4292" t="s">
        <v>96189</v>
      </c>
      <c r="O4292" t="s">
        <v>96190</v>
      </c>
      <c r="P4292">
        <f>-544.743209980856 -34.2943372554737 -367.810159993157</f>
        <v>-946.84770722948679</v>
      </c>
      <c r="Q4292" t="s">
        <v>96191</v>
      </c>
      <c r="R4292" t="s">
        <v>96192</v>
      </c>
      <c r="S4292" t="s">
        <v>96193</v>
      </c>
      <c r="T4292" t="s">
        <v>96194</v>
      </c>
      <c r="U4292" t="s">
        <v>96195</v>
      </c>
      <c r="V4292" t="s">
        <v>96196</v>
      </c>
      <c r="W4292" t="s">
        <v>96197</v>
      </c>
      <c r="X4292" t="s">
        <v>96198</v>
      </c>
      <c r="Y4292" t="s">
        <v>96199</v>
      </c>
    </row>
    <row r="4293" spans="1:25" x14ac:dyDescent="0.3">
      <c r="A4293">
        <v>214600</v>
      </c>
      <c r="B4293" t="s">
        <v>96200</v>
      </c>
      <c r="C4293" t="s">
        <v>96201</v>
      </c>
      <c r="D4293" t="s">
        <v>96202</v>
      </c>
      <c r="E4293" t="s">
        <v>96203</v>
      </c>
      <c r="F4293" t="s">
        <v>96204</v>
      </c>
      <c r="G4293" t="s">
        <v>96205</v>
      </c>
      <c r="H4293" t="s">
        <v>96206</v>
      </c>
      <c r="I4293" t="s">
        <v>96207</v>
      </c>
      <c r="J4293" t="s">
        <v>96208</v>
      </c>
      <c r="K4293" t="s">
        <v>96209</v>
      </c>
      <c r="L4293" t="s">
        <v>96210</v>
      </c>
      <c r="M4293" t="s">
        <v>96211</v>
      </c>
      <c r="N4293" t="s">
        <v>96212</v>
      </c>
      <c r="O4293" t="s">
        <v>96213</v>
      </c>
      <c r="P4293">
        <f>-545.898801679573 -29.7549581542662 -369.963052691806</f>
        <v>-945.61681252564517</v>
      </c>
      <c r="Q4293" t="s">
        <v>96214</v>
      </c>
      <c r="R4293" t="s">
        <v>96215</v>
      </c>
      <c r="S4293" t="s">
        <v>96216</v>
      </c>
      <c r="T4293" t="s">
        <v>96217</v>
      </c>
      <c r="U4293" t="s">
        <v>96218</v>
      </c>
      <c r="V4293" t="s">
        <v>96219</v>
      </c>
      <c r="W4293" t="s">
        <v>96220</v>
      </c>
      <c r="X4293" t="s">
        <v>96221</v>
      </c>
      <c r="Y4293" t="s">
        <v>96222</v>
      </c>
    </row>
    <row r="4294" spans="1:25" x14ac:dyDescent="0.3">
      <c r="A4294">
        <v>214650</v>
      </c>
      <c r="B4294" t="s">
        <v>96223</v>
      </c>
      <c r="C4294" t="s">
        <v>96224</v>
      </c>
      <c r="D4294" t="s">
        <v>96225</v>
      </c>
      <c r="E4294" t="s">
        <v>96226</v>
      </c>
      <c r="F4294" t="s">
        <v>96227</v>
      </c>
      <c r="G4294" t="s">
        <v>96228</v>
      </c>
      <c r="H4294" t="s">
        <v>96229</v>
      </c>
      <c r="I4294" t="s">
        <v>96230</v>
      </c>
      <c r="J4294" t="s">
        <v>96231</v>
      </c>
      <c r="K4294" t="s">
        <v>96232</v>
      </c>
      <c r="L4294" t="s">
        <v>96233</v>
      </c>
      <c r="M4294" t="s">
        <v>96234</v>
      </c>
      <c r="N4294" t="s">
        <v>96235</v>
      </c>
      <c r="O4294" t="s">
        <v>96236</v>
      </c>
      <c r="P4294">
        <f>-549.797166996733 -18.0046355843231 -374.3825729685</f>
        <v>-942.18437554955608</v>
      </c>
      <c r="Q4294" t="s">
        <v>96237</v>
      </c>
      <c r="R4294" t="s">
        <v>96238</v>
      </c>
      <c r="S4294" t="s">
        <v>96239</v>
      </c>
      <c r="T4294" t="s">
        <v>96240</v>
      </c>
      <c r="U4294" t="s">
        <v>96241</v>
      </c>
      <c r="V4294" t="s">
        <v>96242</v>
      </c>
      <c r="W4294" t="s">
        <v>96243</v>
      </c>
      <c r="X4294" t="s">
        <v>96244</v>
      </c>
      <c r="Y4294" t="s">
        <v>96245</v>
      </c>
    </row>
    <row r="4295" spans="1:25" x14ac:dyDescent="0.3">
      <c r="A4295">
        <v>214700</v>
      </c>
      <c r="B4295" t="s">
        <v>96246</v>
      </c>
      <c r="C4295" t="s">
        <v>96247</v>
      </c>
      <c r="D4295" t="s">
        <v>96248</v>
      </c>
      <c r="E4295" t="s">
        <v>96249</v>
      </c>
      <c r="F4295" t="s">
        <v>96250</v>
      </c>
      <c r="G4295" t="s">
        <v>96251</v>
      </c>
      <c r="H4295" t="s">
        <v>96252</v>
      </c>
      <c r="I4295" t="s">
        <v>96253</v>
      </c>
      <c r="J4295" t="s">
        <v>96254</v>
      </c>
      <c r="K4295" t="s">
        <v>96255</v>
      </c>
      <c r="L4295" t="s">
        <v>96256</v>
      </c>
      <c r="M4295" t="s">
        <v>96257</v>
      </c>
      <c r="N4295" t="s">
        <v>96258</v>
      </c>
      <c r="O4295" t="s">
        <v>96259</v>
      </c>
      <c r="P4295">
        <f>-551.511975132894 -12.5957935663484 -376.637950223927</f>
        <v>-940.74571892316953</v>
      </c>
      <c r="Q4295" t="s">
        <v>96260</v>
      </c>
      <c r="R4295" t="s">
        <v>96261</v>
      </c>
      <c r="S4295" t="s">
        <v>96262</v>
      </c>
      <c r="T4295" t="s">
        <v>96263</v>
      </c>
      <c r="U4295" t="s">
        <v>96264</v>
      </c>
      <c r="V4295" t="s">
        <v>96265</v>
      </c>
      <c r="W4295" t="s">
        <v>96266</v>
      </c>
      <c r="X4295" t="s">
        <v>96267</v>
      </c>
      <c r="Y4295" t="s">
        <v>96268</v>
      </c>
    </row>
    <row r="4296" spans="1:25" x14ac:dyDescent="0.3">
      <c r="A4296">
        <v>214750</v>
      </c>
      <c r="B4296" t="s">
        <v>96269</v>
      </c>
      <c r="C4296" t="s">
        <v>96270</v>
      </c>
      <c r="D4296" t="s">
        <v>96271</v>
      </c>
      <c r="E4296" t="s">
        <v>96272</v>
      </c>
      <c r="F4296" t="s">
        <v>96273</v>
      </c>
      <c r="G4296" t="s">
        <v>96274</v>
      </c>
      <c r="H4296" t="s">
        <v>96275</v>
      </c>
      <c r="I4296" t="s">
        <v>96276</v>
      </c>
      <c r="J4296" t="s">
        <v>96277</v>
      </c>
      <c r="K4296" t="s">
        <v>96278</v>
      </c>
      <c r="L4296" t="s">
        <v>96279</v>
      </c>
      <c r="M4296" t="s">
        <v>96280</v>
      </c>
      <c r="N4296" t="s">
        <v>96281</v>
      </c>
      <c r="O4296" t="s">
        <v>96282</v>
      </c>
      <c r="P4296">
        <f>-554.573020547948 -2.72077759978515 -381.288731550028</f>
        <v>-938.58252969776117</v>
      </c>
      <c r="Q4296" t="s">
        <v>96283</v>
      </c>
      <c r="R4296" t="s">
        <v>96284</v>
      </c>
      <c r="S4296" t="s">
        <v>96285</v>
      </c>
      <c r="T4296" t="s">
        <v>96286</v>
      </c>
      <c r="U4296" t="s">
        <v>96287</v>
      </c>
      <c r="V4296" t="s">
        <v>96288</v>
      </c>
      <c r="W4296" t="s">
        <v>96289</v>
      </c>
      <c r="X4296" t="s">
        <v>96290</v>
      </c>
      <c r="Y4296" t="s">
        <v>96291</v>
      </c>
    </row>
    <row r="4297" spans="1:25" x14ac:dyDescent="0.3">
      <c r="A4297">
        <v>214800</v>
      </c>
      <c r="B4297" t="s">
        <v>96292</v>
      </c>
      <c r="C4297" t="s">
        <v>96293</v>
      </c>
      <c r="D4297" t="s">
        <v>96294</v>
      </c>
      <c r="E4297" t="s">
        <v>96295</v>
      </c>
      <c r="F4297" t="s">
        <v>96296</v>
      </c>
      <c r="G4297" t="s">
        <v>96297</v>
      </c>
      <c r="H4297" t="s">
        <v>96298</v>
      </c>
      <c r="I4297" t="s">
        <v>96299</v>
      </c>
      <c r="J4297" t="s">
        <v>96300</v>
      </c>
      <c r="K4297" t="s">
        <v>96301</v>
      </c>
      <c r="L4297" t="s">
        <v>96302</v>
      </c>
      <c r="M4297" t="s">
        <v>96303</v>
      </c>
      <c r="N4297" t="s">
        <v>96304</v>
      </c>
      <c r="O4297" t="s">
        <v>96305</v>
      </c>
      <c r="P4297" t="s">
        <v>96306</v>
      </c>
      <c r="Q4297" t="s">
        <v>96307</v>
      </c>
      <c r="R4297" t="s">
        <v>96308</v>
      </c>
      <c r="S4297" t="s">
        <v>96309</v>
      </c>
      <c r="T4297" t="s">
        <v>96310</v>
      </c>
      <c r="U4297" t="s">
        <v>96311</v>
      </c>
      <c r="V4297" t="s">
        <v>96312</v>
      </c>
      <c r="W4297" t="s">
        <v>96313</v>
      </c>
      <c r="X4297" t="s">
        <v>96314</v>
      </c>
      <c r="Y4297" t="s">
        <v>96315</v>
      </c>
    </row>
    <row r="4298" spans="1:25" x14ac:dyDescent="0.3">
      <c r="A4298">
        <v>214850</v>
      </c>
      <c r="B4298" t="s">
        <v>96316</v>
      </c>
      <c r="C4298" t="s">
        <v>96317</v>
      </c>
      <c r="D4298" t="s">
        <v>96318</v>
      </c>
      <c r="E4298" t="s">
        <v>96319</v>
      </c>
      <c r="F4298" t="s">
        <v>96320</v>
      </c>
      <c r="G4298" t="s">
        <v>96321</v>
      </c>
      <c r="H4298" t="s">
        <v>96322</v>
      </c>
      <c r="I4298" t="s">
        <v>96323</v>
      </c>
      <c r="J4298" t="s">
        <v>96324</v>
      </c>
      <c r="K4298" t="s">
        <v>96325</v>
      </c>
      <c r="L4298" t="s">
        <v>96326</v>
      </c>
      <c r="M4298" t="s">
        <v>96327</v>
      </c>
      <c r="N4298" t="s">
        <v>96328</v>
      </c>
      <c r="O4298" t="s">
        <v>96329</v>
      </c>
      <c r="P4298" t="s">
        <v>96330</v>
      </c>
      <c r="Q4298" t="s">
        <v>96331</v>
      </c>
      <c r="R4298" t="s">
        <v>96332</v>
      </c>
      <c r="S4298" t="s">
        <v>96333</v>
      </c>
      <c r="T4298" t="s">
        <v>96334</v>
      </c>
      <c r="U4298" t="s">
        <v>96335</v>
      </c>
      <c r="V4298" t="s">
        <v>96336</v>
      </c>
      <c r="W4298" t="s">
        <v>96337</v>
      </c>
      <c r="X4298" t="s">
        <v>96338</v>
      </c>
      <c r="Y4298" t="s">
        <v>96339</v>
      </c>
    </row>
    <row r="4299" spans="1:25" x14ac:dyDescent="0.3">
      <c r="A4299">
        <v>214900</v>
      </c>
      <c r="B4299" t="s">
        <v>96340</v>
      </c>
      <c r="C4299" t="s">
        <v>96341</v>
      </c>
      <c r="D4299" t="s">
        <v>96342</v>
      </c>
      <c r="E4299" t="s">
        <v>96343</v>
      </c>
      <c r="F4299" t="s">
        <v>96344</v>
      </c>
      <c r="G4299" t="s">
        <v>96345</v>
      </c>
      <c r="H4299" t="s">
        <v>96346</v>
      </c>
      <c r="I4299" t="s">
        <v>96347</v>
      </c>
      <c r="J4299" t="s">
        <v>96348</v>
      </c>
      <c r="K4299" t="s">
        <v>96349</v>
      </c>
      <c r="L4299" t="s">
        <v>96350</v>
      </c>
      <c r="M4299" t="s">
        <v>96351</v>
      </c>
      <c r="N4299" t="s">
        <v>96352</v>
      </c>
      <c r="O4299" t="s">
        <v>96353</v>
      </c>
      <c r="P4299" t="s">
        <v>96354</v>
      </c>
      <c r="Q4299" t="s">
        <v>96355</v>
      </c>
      <c r="R4299" t="s">
        <v>96356</v>
      </c>
      <c r="S4299" t="s">
        <v>96357</v>
      </c>
      <c r="T4299" t="s">
        <v>96358</v>
      </c>
      <c r="U4299" t="s">
        <v>96359</v>
      </c>
      <c r="V4299" t="s">
        <v>96360</v>
      </c>
      <c r="W4299" t="s">
        <v>96361</v>
      </c>
      <c r="X4299" t="s">
        <v>96362</v>
      </c>
      <c r="Y4299" t="s">
        <v>96363</v>
      </c>
    </row>
    <row r="4300" spans="1:25" x14ac:dyDescent="0.3">
      <c r="A4300">
        <v>214950</v>
      </c>
      <c r="B4300" t="s">
        <v>96364</v>
      </c>
      <c r="C4300" t="s">
        <v>96365</v>
      </c>
      <c r="D4300" t="s">
        <v>96366</v>
      </c>
      <c r="E4300" t="s">
        <v>96367</v>
      </c>
      <c r="F4300" t="s">
        <v>96368</v>
      </c>
      <c r="G4300" t="s">
        <v>96369</v>
      </c>
      <c r="H4300" t="s">
        <v>96370</v>
      </c>
      <c r="I4300" t="s">
        <v>96371</v>
      </c>
      <c r="J4300" t="s">
        <v>96372</v>
      </c>
      <c r="K4300" t="s">
        <v>96373</v>
      </c>
      <c r="L4300" t="s">
        <v>96374</v>
      </c>
      <c r="M4300" t="s">
        <v>96375</v>
      </c>
      <c r="N4300" t="s">
        <v>96376</v>
      </c>
      <c r="O4300" t="s">
        <v>96377</v>
      </c>
      <c r="P4300" t="s">
        <v>96378</v>
      </c>
      <c r="Q4300" t="s">
        <v>96379</v>
      </c>
      <c r="R4300" t="s">
        <v>96380</v>
      </c>
      <c r="S4300" t="s">
        <v>96381</v>
      </c>
      <c r="T4300" t="s">
        <v>96382</v>
      </c>
      <c r="U4300" t="s">
        <v>96383</v>
      </c>
      <c r="V4300" t="s">
        <v>96384</v>
      </c>
      <c r="W4300" t="s">
        <v>96385</v>
      </c>
      <c r="X4300" t="s">
        <v>96386</v>
      </c>
      <c r="Y4300" t="s">
        <v>96387</v>
      </c>
    </row>
    <row r="4301" spans="1:25" x14ac:dyDescent="0.3">
      <c r="A4301">
        <v>215000</v>
      </c>
      <c r="B4301" t="s">
        <v>96388</v>
      </c>
      <c r="C4301" t="s">
        <v>96389</v>
      </c>
      <c r="D4301" t="s">
        <v>96390</v>
      </c>
      <c r="E4301" t="s">
        <v>96391</v>
      </c>
      <c r="F4301" t="s">
        <v>96392</v>
      </c>
      <c r="G4301" t="s">
        <v>96393</v>
      </c>
      <c r="H4301" t="s">
        <v>96394</v>
      </c>
      <c r="I4301" t="s">
        <v>96395</v>
      </c>
      <c r="J4301" t="s">
        <v>96396</v>
      </c>
      <c r="K4301" t="s">
        <v>96397</v>
      </c>
      <c r="L4301" t="s">
        <v>96398</v>
      </c>
      <c r="M4301" t="s">
        <v>96399</v>
      </c>
      <c r="N4301" t="s">
        <v>96400</v>
      </c>
      <c r="O4301" t="s">
        <v>96401</v>
      </c>
      <c r="P4301" t="s">
        <v>96402</v>
      </c>
      <c r="Q4301" t="s">
        <v>96403</v>
      </c>
      <c r="R4301" t="s">
        <v>96404</v>
      </c>
      <c r="S4301" t="s">
        <v>96405</v>
      </c>
      <c r="T4301" t="s">
        <v>96406</v>
      </c>
      <c r="U4301" t="s">
        <v>96407</v>
      </c>
      <c r="V4301" t="s">
        <v>96408</v>
      </c>
      <c r="W4301" t="s">
        <v>96409</v>
      </c>
      <c r="X4301" t="s">
        <v>96410</v>
      </c>
      <c r="Y4301" t="s">
        <v>96411</v>
      </c>
    </row>
    <row r="4302" spans="1:25" x14ac:dyDescent="0.3">
      <c r="A4302">
        <v>215050</v>
      </c>
      <c r="B4302" t="s">
        <v>96412</v>
      </c>
      <c r="C4302" t="s">
        <v>96413</v>
      </c>
      <c r="D4302" t="s">
        <v>96414</v>
      </c>
      <c r="E4302" t="s">
        <v>96415</v>
      </c>
      <c r="F4302" t="s">
        <v>96416</v>
      </c>
      <c r="G4302" t="s">
        <v>96417</v>
      </c>
      <c r="H4302" t="s">
        <v>96418</v>
      </c>
      <c r="I4302" t="s">
        <v>96419</v>
      </c>
      <c r="J4302" t="s">
        <v>96420</v>
      </c>
      <c r="K4302" t="s">
        <v>96421</v>
      </c>
      <c r="L4302" t="s">
        <v>96422</v>
      </c>
      <c r="M4302" t="s">
        <v>96423</v>
      </c>
      <c r="N4302" t="s">
        <v>96424</v>
      </c>
      <c r="O4302" t="s">
        <v>96425</v>
      </c>
      <c r="P4302" t="s">
        <v>96426</v>
      </c>
      <c r="Q4302" t="s">
        <v>96427</v>
      </c>
      <c r="R4302" t="s">
        <v>96428</v>
      </c>
      <c r="S4302" t="s">
        <v>96429</v>
      </c>
      <c r="T4302" t="s">
        <v>96430</v>
      </c>
      <c r="U4302" t="s">
        <v>96431</v>
      </c>
      <c r="V4302" t="s">
        <v>96432</v>
      </c>
      <c r="W4302" t="s">
        <v>96433</v>
      </c>
      <c r="X4302" t="s">
        <v>96434</v>
      </c>
      <c r="Y4302" t="s">
        <v>96435</v>
      </c>
    </row>
    <row r="4303" spans="1:25" x14ac:dyDescent="0.3">
      <c r="A4303">
        <v>215100</v>
      </c>
      <c r="B4303" t="s">
        <v>96436</v>
      </c>
      <c r="C4303" t="s">
        <v>96437</v>
      </c>
      <c r="D4303" t="s">
        <v>96438</v>
      </c>
      <c r="E4303" t="s">
        <v>96439</v>
      </c>
      <c r="F4303" t="s">
        <v>96440</v>
      </c>
      <c r="G4303" t="s">
        <v>96441</v>
      </c>
      <c r="H4303" t="s">
        <v>96442</v>
      </c>
      <c r="I4303" t="s">
        <v>96443</v>
      </c>
      <c r="J4303" t="s">
        <v>96444</v>
      </c>
      <c r="K4303" t="s">
        <v>96445</v>
      </c>
      <c r="L4303" t="s">
        <v>96446</v>
      </c>
      <c r="M4303" t="s">
        <v>96447</v>
      </c>
      <c r="N4303" t="s">
        <v>96448</v>
      </c>
      <c r="O4303" t="s">
        <v>96449</v>
      </c>
      <c r="P4303" t="s">
        <v>96450</v>
      </c>
      <c r="Q4303" t="s">
        <v>96451</v>
      </c>
      <c r="R4303" t="s">
        <v>96452</v>
      </c>
      <c r="S4303" t="s">
        <v>96453</v>
      </c>
      <c r="T4303" t="s">
        <v>96454</v>
      </c>
      <c r="U4303" t="s">
        <v>96455</v>
      </c>
      <c r="V4303" t="s">
        <v>96456</v>
      </c>
      <c r="W4303" t="s">
        <v>96457</v>
      </c>
      <c r="X4303" t="s">
        <v>96458</v>
      </c>
      <c r="Y4303" t="s">
        <v>96459</v>
      </c>
    </row>
    <row r="4304" spans="1:25" x14ac:dyDescent="0.3">
      <c r="A4304">
        <v>215150</v>
      </c>
      <c r="B4304" t="s">
        <v>96460</v>
      </c>
      <c r="C4304" t="s">
        <v>96461</v>
      </c>
      <c r="D4304" t="s">
        <v>96462</v>
      </c>
      <c r="E4304" t="s">
        <v>96463</v>
      </c>
      <c r="F4304" t="s">
        <v>96464</v>
      </c>
      <c r="G4304" t="s">
        <v>96465</v>
      </c>
      <c r="H4304" t="s">
        <v>96466</v>
      </c>
      <c r="I4304" t="s">
        <v>96467</v>
      </c>
      <c r="J4304" t="s">
        <v>96468</v>
      </c>
      <c r="K4304" t="s">
        <v>96469</v>
      </c>
      <c r="L4304" t="s">
        <v>96470</v>
      </c>
      <c r="M4304" t="s">
        <v>96471</v>
      </c>
      <c r="N4304" t="s">
        <v>96472</v>
      </c>
      <c r="O4304" t="s">
        <v>96473</v>
      </c>
      <c r="P4304" t="s">
        <v>96474</v>
      </c>
      <c r="Q4304" t="s">
        <v>96475</v>
      </c>
      <c r="R4304" t="s">
        <v>96476</v>
      </c>
      <c r="S4304" t="s">
        <v>96477</v>
      </c>
      <c r="T4304" t="s">
        <v>96478</v>
      </c>
      <c r="U4304" t="s">
        <v>96479</v>
      </c>
      <c r="V4304" t="s">
        <v>96480</v>
      </c>
      <c r="W4304" t="s">
        <v>96481</v>
      </c>
      <c r="X4304" t="s">
        <v>96482</v>
      </c>
      <c r="Y4304" t="s">
        <v>96483</v>
      </c>
    </row>
    <row r="4305" spans="1:25" x14ac:dyDescent="0.3">
      <c r="A4305">
        <v>215200</v>
      </c>
      <c r="B4305" t="s">
        <v>96484</v>
      </c>
      <c r="C4305" t="s">
        <v>96485</v>
      </c>
      <c r="D4305" t="s">
        <v>96486</v>
      </c>
      <c r="E4305" t="s">
        <v>96487</v>
      </c>
      <c r="F4305" t="s">
        <v>96488</v>
      </c>
      <c r="G4305" t="s">
        <v>96489</v>
      </c>
      <c r="H4305" t="s">
        <v>96490</v>
      </c>
      <c r="I4305" t="s">
        <v>96491</v>
      </c>
      <c r="J4305" t="s">
        <v>96492</v>
      </c>
      <c r="K4305" t="s">
        <v>96493</v>
      </c>
      <c r="L4305" t="s">
        <v>96494</v>
      </c>
      <c r="M4305" t="s">
        <v>96495</v>
      </c>
      <c r="N4305" t="s">
        <v>96496</v>
      </c>
      <c r="O4305" t="s">
        <v>96497</v>
      </c>
      <c r="P4305" t="s">
        <v>96498</v>
      </c>
      <c r="Q4305" t="s">
        <v>96499</v>
      </c>
      <c r="R4305" t="s">
        <v>96500</v>
      </c>
      <c r="S4305" t="s">
        <v>96501</v>
      </c>
      <c r="T4305" t="s">
        <v>96502</v>
      </c>
      <c r="U4305" t="s">
        <v>96503</v>
      </c>
      <c r="V4305" t="s">
        <v>96504</v>
      </c>
      <c r="W4305" t="s">
        <v>96505</v>
      </c>
      <c r="X4305" t="s">
        <v>96506</v>
      </c>
      <c r="Y4305" t="s">
        <v>96507</v>
      </c>
    </row>
    <row r="4306" spans="1:25" x14ac:dyDescent="0.3">
      <c r="A4306">
        <v>215250</v>
      </c>
      <c r="B4306" t="s">
        <v>96508</v>
      </c>
      <c r="C4306" t="s">
        <v>96509</v>
      </c>
      <c r="D4306" t="s">
        <v>96510</v>
      </c>
      <c r="E4306" t="s">
        <v>96511</v>
      </c>
      <c r="F4306" t="s">
        <v>96512</v>
      </c>
      <c r="G4306" t="s">
        <v>96513</v>
      </c>
      <c r="H4306" t="s">
        <v>96514</v>
      </c>
      <c r="I4306" t="s">
        <v>96515</v>
      </c>
      <c r="J4306" t="s">
        <v>96516</v>
      </c>
      <c r="K4306" t="s">
        <v>96517</v>
      </c>
      <c r="L4306" t="s">
        <v>96518</v>
      </c>
      <c r="M4306" t="s">
        <v>96519</v>
      </c>
      <c r="N4306" t="s">
        <v>96520</v>
      </c>
      <c r="O4306" t="s">
        <v>96521</v>
      </c>
      <c r="P4306" t="s">
        <v>96522</v>
      </c>
      <c r="Q4306" t="s">
        <v>96523</v>
      </c>
      <c r="R4306" t="s">
        <v>96524</v>
      </c>
      <c r="S4306" t="s">
        <v>96525</v>
      </c>
      <c r="T4306" t="s">
        <v>96526</v>
      </c>
      <c r="U4306" t="s">
        <v>96527</v>
      </c>
      <c r="V4306" t="s">
        <v>96528</v>
      </c>
      <c r="W4306" t="s">
        <v>96529</v>
      </c>
      <c r="X4306" t="s">
        <v>96530</v>
      </c>
      <c r="Y4306" t="s">
        <v>96531</v>
      </c>
    </row>
    <row r="4307" spans="1:25" x14ac:dyDescent="0.3">
      <c r="A4307">
        <v>215300</v>
      </c>
      <c r="B4307" t="s">
        <v>96532</v>
      </c>
      <c r="C4307" t="s">
        <v>96533</v>
      </c>
      <c r="D4307" t="s">
        <v>96534</v>
      </c>
      <c r="E4307" t="s">
        <v>96535</v>
      </c>
      <c r="F4307" t="s">
        <v>96536</v>
      </c>
      <c r="G4307" t="s">
        <v>96537</v>
      </c>
      <c r="H4307" t="s">
        <v>96538</v>
      </c>
      <c r="I4307" t="s">
        <v>96539</v>
      </c>
      <c r="J4307" t="s">
        <v>96540</v>
      </c>
      <c r="K4307" t="s">
        <v>96541</v>
      </c>
      <c r="L4307" t="s">
        <v>96542</v>
      </c>
      <c r="M4307" t="s">
        <v>96543</v>
      </c>
      <c r="N4307" t="s">
        <v>96544</v>
      </c>
      <c r="O4307" t="s">
        <v>96545</v>
      </c>
      <c r="P4307" t="s">
        <v>96546</v>
      </c>
      <c r="Q4307" t="s">
        <v>96547</v>
      </c>
      <c r="R4307" t="s">
        <v>96548</v>
      </c>
      <c r="S4307" t="s">
        <v>96549</v>
      </c>
      <c r="T4307" t="s">
        <v>96550</v>
      </c>
      <c r="U4307" t="s">
        <v>96551</v>
      </c>
      <c r="V4307" t="s">
        <v>96552</v>
      </c>
      <c r="W4307" t="s">
        <v>96553</v>
      </c>
      <c r="X4307" t="s">
        <v>96554</v>
      </c>
      <c r="Y4307" t="s">
        <v>96555</v>
      </c>
    </row>
    <row r="4308" spans="1:25" x14ac:dyDescent="0.3">
      <c r="A4308">
        <v>215350</v>
      </c>
      <c r="B4308" t="s">
        <v>96556</v>
      </c>
      <c r="C4308" t="s">
        <v>96557</v>
      </c>
      <c r="D4308" t="s">
        <v>96558</v>
      </c>
      <c r="E4308" t="s">
        <v>96559</v>
      </c>
      <c r="F4308" t="s">
        <v>96560</v>
      </c>
      <c r="G4308" t="s">
        <v>96561</v>
      </c>
      <c r="H4308" t="s">
        <v>96562</v>
      </c>
      <c r="I4308" t="s">
        <v>96563</v>
      </c>
      <c r="J4308" t="s">
        <v>96564</v>
      </c>
      <c r="K4308" t="s">
        <v>96565</v>
      </c>
      <c r="L4308" t="s">
        <v>96566</v>
      </c>
      <c r="M4308" t="s">
        <v>96567</v>
      </c>
      <c r="N4308" t="s">
        <v>96568</v>
      </c>
      <c r="O4308" t="s">
        <v>96569</v>
      </c>
      <c r="P4308" t="s">
        <v>96570</v>
      </c>
      <c r="Q4308" t="s">
        <v>96571</v>
      </c>
      <c r="R4308" t="s">
        <v>96572</v>
      </c>
      <c r="S4308" t="s">
        <v>96573</v>
      </c>
      <c r="T4308" t="s">
        <v>96574</v>
      </c>
      <c r="U4308" t="s">
        <v>96575</v>
      </c>
      <c r="V4308" t="s">
        <v>96576</v>
      </c>
      <c r="W4308" t="s">
        <v>96577</v>
      </c>
      <c r="X4308" t="s">
        <v>96578</v>
      </c>
      <c r="Y4308" t="s">
        <v>96579</v>
      </c>
    </row>
    <row r="4309" spans="1:25" x14ac:dyDescent="0.3">
      <c r="A4309">
        <v>215400</v>
      </c>
      <c r="B4309" t="s">
        <v>96580</v>
      </c>
      <c r="C4309" t="s">
        <v>96581</v>
      </c>
      <c r="D4309" t="s">
        <v>96582</v>
      </c>
      <c r="E4309" t="s">
        <v>96583</v>
      </c>
      <c r="F4309" t="s">
        <v>96584</v>
      </c>
      <c r="G4309" t="s">
        <v>96585</v>
      </c>
      <c r="H4309" t="s">
        <v>96586</v>
      </c>
      <c r="I4309" t="s">
        <v>96587</v>
      </c>
      <c r="J4309" t="s">
        <v>96588</v>
      </c>
      <c r="K4309" t="s">
        <v>96589</v>
      </c>
      <c r="L4309" t="s">
        <v>96590</v>
      </c>
      <c r="M4309" t="s">
        <v>96591</v>
      </c>
      <c r="N4309" t="s">
        <v>96592</v>
      </c>
      <c r="O4309" t="s">
        <v>96593</v>
      </c>
      <c r="P4309" t="s">
        <v>96594</v>
      </c>
      <c r="Q4309" t="s">
        <v>96595</v>
      </c>
      <c r="R4309" t="s">
        <v>96596</v>
      </c>
      <c r="S4309" t="s">
        <v>96597</v>
      </c>
      <c r="T4309" t="s">
        <v>96598</v>
      </c>
      <c r="U4309" t="s">
        <v>96599</v>
      </c>
      <c r="V4309" t="s">
        <v>96600</v>
      </c>
      <c r="W4309" t="s">
        <v>96601</v>
      </c>
      <c r="X4309" t="s">
        <v>96602</v>
      </c>
      <c r="Y4309" t="s">
        <v>96603</v>
      </c>
    </row>
    <row r="4310" spans="1:25" x14ac:dyDescent="0.3">
      <c r="A4310">
        <v>215450</v>
      </c>
      <c r="B4310" t="s">
        <v>96604</v>
      </c>
      <c r="C4310" t="s">
        <v>96605</v>
      </c>
      <c r="D4310" t="s">
        <v>96606</v>
      </c>
      <c r="E4310" t="s">
        <v>96607</v>
      </c>
      <c r="F4310" t="s">
        <v>96608</v>
      </c>
      <c r="G4310" t="s">
        <v>96609</v>
      </c>
      <c r="H4310" t="s">
        <v>96610</v>
      </c>
      <c r="I4310" t="s">
        <v>96611</v>
      </c>
      <c r="J4310" t="s">
        <v>96612</v>
      </c>
      <c r="K4310" t="s">
        <v>96613</v>
      </c>
      <c r="L4310" t="s">
        <v>96614</v>
      </c>
      <c r="M4310" t="s">
        <v>96615</v>
      </c>
      <c r="N4310" t="s">
        <v>96616</v>
      </c>
      <c r="O4310" t="s">
        <v>96617</v>
      </c>
      <c r="P4310" t="s">
        <v>96618</v>
      </c>
      <c r="Q4310" t="s">
        <v>96619</v>
      </c>
      <c r="R4310" t="s">
        <v>96620</v>
      </c>
      <c r="S4310" t="s">
        <v>96621</v>
      </c>
      <c r="T4310" t="s">
        <v>96622</v>
      </c>
      <c r="U4310" t="s">
        <v>96623</v>
      </c>
      <c r="V4310" t="s">
        <v>96624</v>
      </c>
      <c r="W4310" t="s">
        <v>96625</v>
      </c>
      <c r="X4310" t="s">
        <v>96626</v>
      </c>
      <c r="Y4310" t="s">
        <v>96627</v>
      </c>
    </row>
    <row r="4311" spans="1:25" x14ac:dyDescent="0.3">
      <c r="A4311">
        <v>215500</v>
      </c>
      <c r="B4311" t="s">
        <v>96628</v>
      </c>
      <c r="C4311" t="s">
        <v>96629</v>
      </c>
      <c r="D4311" t="s">
        <v>96630</v>
      </c>
      <c r="E4311" t="s">
        <v>96631</v>
      </c>
      <c r="F4311" t="s">
        <v>96632</v>
      </c>
      <c r="G4311" t="s">
        <v>96633</v>
      </c>
      <c r="H4311" t="s">
        <v>96634</v>
      </c>
      <c r="I4311" t="s">
        <v>96635</v>
      </c>
      <c r="J4311" t="s">
        <v>96636</v>
      </c>
      <c r="K4311" t="s">
        <v>96637</v>
      </c>
      <c r="L4311" t="s">
        <v>96638</v>
      </c>
      <c r="M4311" t="s">
        <v>96639</v>
      </c>
      <c r="N4311" t="s">
        <v>96640</v>
      </c>
      <c r="O4311" t="s">
        <v>96641</v>
      </c>
      <c r="P4311" t="s">
        <v>96642</v>
      </c>
      <c r="Q4311" t="s">
        <v>96643</v>
      </c>
      <c r="R4311" t="s">
        <v>96644</v>
      </c>
      <c r="S4311" t="s">
        <v>96645</v>
      </c>
      <c r="T4311" t="s">
        <v>96646</v>
      </c>
      <c r="U4311" t="s">
        <v>96647</v>
      </c>
      <c r="V4311" t="s">
        <v>96648</v>
      </c>
      <c r="W4311" t="s">
        <v>96649</v>
      </c>
      <c r="X4311" t="s">
        <v>96650</v>
      </c>
      <c r="Y4311" t="s">
        <v>96651</v>
      </c>
    </row>
    <row r="4312" spans="1:25" x14ac:dyDescent="0.3">
      <c r="A4312">
        <v>215550</v>
      </c>
      <c r="B4312" t="s">
        <v>96652</v>
      </c>
      <c r="C4312" t="s">
        <v>96653</v>
      </c>
      <c r="D4312" t="s">
        <v>96654</v>
      </c>
      <c r="E4312" t="s">
        <v>96655</v>
      </c>
      <c r="F4312" t="s">
        <v>96656</v>
      </c>
      <c r="G4312" t="s">
        <v>96657</v>
      </c>
      <c r="H4312" t="s">
        <v>96658</v>
      </c>
      <c r="I4312" t="s">
        <v>96659</v>
      </c>
      <c r="J4312" t="s">
        <v>96660</v>
      </c>
      <c r="K4312" t="s">
        <v>96661</v>
      </c>
      <c r="L4312" t="s">
        <v>96662</v>
      </c>
      <c r="M4312" t="s">
        <v>96663</v>
      </c>
      <c r="N4312" t="s">
        <v>96664</v>
      </c>
      <c r="O4312" t="s">
        <v>96665</v>
      </c>
      <c r="P4312" t="s">
        <v>96666</v>
      </c>
      <c r="Q4312" t="s">
        <v>96667</v>
      </c>
      <c r="R4312" t="s">
        <v>96668</v>
      </c>
      <c r="S4312" t="s">
        <v>96669</v>
      </c>
      <c r="T4312" t="s">
        <v>96670</v>
      </c>
      <c r="U4312" t="s">
        <v>96671</v>
      </c>
      <c r="V4312" t="s">
        <v>96672</v>
      </c>
      <c r="W4312" t="s">
        <v>96673</v>
      </c>
      <c r="X4312" t="s">
        <v>96674</v>
      </c>
      <c r="Y4312" t="s">
        <v>96675</v>
      </c>
    </row>
    <row r="4313" spans="1:25" x14ac:dyDescent="0.3">
      <c r="A4313">
        <v>215600</v>
      </c>
      <c r="B4313" t="s">
        <v>96676</v>
      </c>
      <c r="C4313" t="s">
        <v>96677</v>
      </c>
      <c r="D4313" t="s">
        <v>96678</v>
      </c>
      <c r="E4313" t="s">
        <v>96679</v>
      </c>
      <c r="F4313" t="s">
        <v>96680</v>
      </c>
      <c r="G4313" t="s">
        <v>96681</v>
      </c>
      <c r="H4313" t="s">
        <v>96682</v>
      </c>
      <c r="I4313" t="s">
        <v>96683</v>
      </c>
      <c r="J4313" t="s">
        <v>96684</v>
      </c>
      <c r="K4313" t="s">
        <v>96685</v>
      </c>
      <c r="L4313" t="s">
        <v>96686</v>
      </c>
      <c r="M4313" t="s">
        <v>96687</v>
      </c>
      <c r="N4313" t="s">
        <v>96688</v>
      </c>
      <c r="O4313" t="s">
        <v>96689</v>
      </c>
      <c r="P4313" t="s">
        <v>96690</v>
      </c>
      <c r="Q4313" t="s">
        <v>96691</v>
      </c>
      <c r="R4313" t="s">
        <v>96692</v>
      </c>
      <c r="S4313" t="s">
        <v>96693</v>
      </c>
      <c r="T4313" t="s">
        <v>96694</v>
      </c>
      <c r="U4313" t="s">
        <v>96695</v>
      </c>
      <c r="V4313" t="s">
        <v>96696</v>
      </c>
      <c r="W4313" t="s">
        <v>96697</v>
      </c>
      <c r="X4313" t="s">
        <v>96698</v>
      </c>
      <c r="Y4313" t="s">
        <v>96699</v>
      </c>
    </row>
    <row r="4314" spans="1:25" x14ac:dyDescent="0.3">
      <c r="A4314">
        <v>215650</v>
      </c>
      <c r="B4314" t="s">
        <v>96700</v>
      </c>
      <c r="C4314" t="s">
        <v>96701</v>
      </c>
      <c r="D4314" t="s">
        <v>96702</v>
      </c>
      <c r="E4314" t="s">
        <v>96703</v>
      </c>
      <c r="F4314" t="s">
        <v>96704</v>
      </c>
      <c r="G4314" t="s">
        <v>96705</v>
      </c>
      <c r="H4314" t="s">
        <v>96706</v>
      </c>
      <c r="I4314" t="s">
        <v>96707</v>
      </c>
      <c r="J4314" t="s">
        <v>96708</v>
      </c>
      <c r="K4314" t="s">
        <v>96709</v>
      </c>
      <c r="L4314" t="s">
        <v>96710</v>
      </c>
      <c r="M4314" t="s">
        <v>96711</v>
      </c>
      <c r="N4314" t="s">
        <v>96712</v>
      </c>
      <c r="O4314" t="s">
        <v>96713</v>
      </c>
      <c r="P4314" t="s">
        <v>96714</v>
      </c>
      <c r="Q4314" t="s">
        <v>96715</v>
      </c>
      <c r="R4314" t="s">
        <v>96716</v>
      </c>
      <c r="S4314" t="s">
        <v>96717</v>
      </c>
      <c r="T4314" t="s">
        <v>96718</v>
      </c>
      <c r="U4314" t="s">
        <v>96719</v>
      </c>
      <c r="V4314" t="s">
        <v>96720</v>
      </c>
      <c r="W4314" t="s">
        <v>96721</v>
      </c>
      <c r="X4314" t="s">
        <v>96722</v>
      </c>
      <c r="Y4314" t="s">
        <v>96723</v>
      </c>
    </row>
    <row r="4315" spans="1:25" x14ac:dyDescent="0.3">
      <c r="A4315">
        <v>215700</v>
      </c>
      <c r="B4315" t="s">
        <v>96724</v>
      </c>
      <c r="C4315" t="s">
        <v>96725</v>
      </c>
      <c r="D4315" t="s">
        <v>96726</v>
      </c>
      <c r="E4315" t="s">
        <v>96727</v>
      </c>
      <c r="F4315" t="s">
        <v>96728</v>
      </c>
      <c r="G4315" t="s">
        <v>96729</v>
      </c>
      <c r="H4315" t="s">
        <v>96730</v>
      </c>
      <c r="I4315" t="s">
        <v>96731</v>
      </c>
      <c r="J4315" t="s">
        <v>96732</v>
      </c>
      <c r="K4315" t="s">
        <v>96733</v>
      </c>
      <c r="L4315" t="s">
        <v>96734</v>
      </c>
      <c r="M4315" t="s">
        <v>96735</v>
      </c>
      <c r="N4315" t="s">
        <v>96736</v>
      </c>
      <c r="O4315" t="s">
        <v>96737</v>
      </c>
      <c r="P4315" t="s">
        <v>96738</v>
      </c>
      <c r="Q4315" t="s">
        <v>96739</v>
      </c>
      <c r="R4315" t="s">
        <v>96740</v>
      </c>
      <c r="S4315" t="s">
        <v>96741</v>
      </c>
      <c r="T4315" t="s">
        <v>96742</v>
      </c>
      <c r="U4315" t="s">
        <v>96743</v>
      </c>
      <c r="V4315" t="s">
        <v>96744</v>
      </c>
      <c r="W4315" t="s">
        <v>96745</v>
      </c>
      <c r="X4315" t="s">
        <v>96746</v>
      </c>
      <c r="Y4315" t="s">
        <v>96747</v>
      </c>
    </row>
    <row r="4316" spans="1:25" x14ac:dyDescent="0.3">
      <c r="A4316">
        <v>215750</v>
      </c>
      <c r="B4316" t="s">
        <v>96748</v>
      </c>
      <c r="C4316" t="s">
        <v>96749</v>
      </c>
      <c r="D4316" t="s">
        <v>96750</v>
      </c>
      <c r="E4316" t="s">
        <v>96751</v>
      </c>
      <c r="F4316" t="s">
        <v>96752</v>
      </c>
      <c r="G4316" t="s">
        <v>96753</v>
      </c>
      <c r="H4316" t="s">
        <v>96754</v>
      </c>
      <c r="I4316" t="s">
        <v>96755</v>
      </c>
      <c r="J4316" t="s">
        <v>96756</v>
      </c>
      <c r="K4316" t="s">
        <v>96757</v>
      </c>
      <c r="L4316" t="s">
        <v>96758</v>
      </c>
      <c r="M4316" t="s">
        <v>96759</v>
      </c>
      <c r="N4316" t="s">
        <v>96760</v>
      </c>
      <c r="O4316" t="s">
        <v>96761</v>
      </c>
      <c r="P4316" t="s">
        <v>96762</v>
      </c>
      <c r="Q4316" t="s">
        <v>96763</v>
      </c>
      <c r="R4316" t="s">
        <v>96764</v>
      </c>
      <c r="S4316" t="s">
        <v>96765</v>
      </c>
      <c r="T4316" t="s">
        <v>96766</v>
      </c>
      <c r="U4316" t="s">
        <v>96767</v>
      </c>
      <c r="V4316" t="s">
        <v>96768</v>
      </c>
      <c r="W4316" t="s">
        <v>96769</v>
      </c>
      <c r="X4316" t="s">
        <v>96770</v>
      </c>
      <c r="Y4316" t="s">
        <v>96771</v>
      </c>
    </row>
    <row r="4317" spans="1:25" x14ac:dyDescent="0.3">
      <c r="A4317">
        <v>215800</v>
      </c>
      <c r="B4317" t="s">
        <v>96772</v>
      </c>
      <c r="C4317" t="s">
        <v>96773</v>
      </c>
      <c r="D4317" t="s">
        <v>96774</v>
      </c>
      <c r="E4317" t="s">
        <v>96775</v>
      </c>
      <c r="F4317" t="s">
        <v>96776</v>
      </c>
      <c r="G4317" t="s">
        <v>96777</v>
      </c>
      <c r="H4317" t="s">
        <v>96778</v>
      </c>
      <c r="I4317" t="s">
        <v>96779</v>
      </c>
      <c r="J4317" t="s">
        <v>96780</v>
      </c>
      <c r="K4317" t="s">
        <v>96781</v>
      </c>
      <c r="L4317" t="s">
        <v>96782</v>
      </c>
      <c r="M4317" t="s">
        <v>96783</v>
      </c>
      <c r="N4317" t="s">
        <v>96784</v>
      </c>
      <c r="O4317" t="s">
        <v>96785</v>
      </c>
      <c r="P4317" t="s">
        <v>96786</v>
      </c>
      <c r="Q4317" t="s">
        <v>96787</v>
      </c>
      <c r="R4317" t="s">
        <v>96788</v>
      </c>
      <c r="S4317" t="s">
        <v>96789</v>
      </c>
      <c r="T4317" t="s">
        <v>96790</v>
      </c>
      <c r="U4317" t="s">
        <v>96791</v>
      </c>
      <c r="V4317" t="s">
        <v>96792</v>
      </c>
      <c r="W4317" t="s">
        <v>96793</v>
      </c>
      <c r="X4317" t="s">
        <v>96794</v>
      </c>
      <c r="Y4317" t="s">
        <v>96795</v>
      </c>
    </row>
    <row r="4318" spans="1:25" x14ac:dyDescent="0.3">
      <c r="A4318">
        <v>215850</v>
      </c>
      <c r="B4318" t="s">
        <v>96796</v>
      </c>
      <c r="C4318" t="s">
        <v>96797</v>
      </c>
      <c r="D4318" t="s">
        <v>96798</v>
      </c>
      <c r="E4318" t="s">
        <v>96799</v>
      </c>
      <c r="F4318" t="s">
        <v>96800</v>
      </c>
      <c r="G4318" t="s">
        <v>96801</v>
      </c>
      <c r="H4318" t="s">
        <v>96802</v>
      </c>
      <c r="I4318" t="s">
        <v>96803</v>
      </c>
      <c r="J4318" t="s">
        <v>96804</v>
      </c>
      <c r="K4318" t="s">
        <v>96805</v>
      </c>
      <c r="L4318" t="s">
        <v>96806</v>
      </c>
      <c r="M4318" t="s">
        <v>96807</v>
      </c>
      <c r="N4318" t="s">
        <v>96808</v>
      </c>
      <c r="O4318" t="s">
        <v>96809</v>
      </c>
      <c r="P4318" t="s">
        <v>96810</v>
      </c>
      <c r="Q4318" t="s">
        <v>96811</v>
      </c>
      <c r="R4318" t="s">
        <v>96812</v>
      </c>
      <c r="S4318" t="s">
        <v>96813</v>
      </c>
      <c r="T4318" t="s">
        <v>96814</v>
      </c>
      <c r="U4318" t="s">
        <v>96815</v>
      </c>
      <c r="V4318" t="s">
        <v>96816</v>
      </c>
      <c r="W4318" t="s">
        <v>96817</v>
      </c>
      <c r="X4318" t="s">
        <v>96818</v>
      </c>
      <c r="Y4318" t="s">
        <v>96819</v>
      </c>
    </row>
    <row r="4319" spans="1:25" x14ac:dyDescent="0.3">
      <c r="A4319">
        <v>215900</v>
      </c>
      <c r="B4319" t="s">
        <v>96820</v>
      </c>
      <c r="C4319" t="s">
        <v>96821</v>
      </c>
      <c r="D4319" t="s">
        <v>96822</v>
      </c>
      <c r="E4319" t="s">
        <v>96823</v>
      </c>
      <c r="F4319" t="s">
        <v>96824</v>
      </c>
      <c r="G4319" t="s">
        <v>96825</v>
      </c>
      <c r="H4319" t="s">
        <v>96826</v>
      </c>
      <c r="I4319" t="s">
        <v>96827</v>
      </c>
      <c r="J4319" t="s">
        <v>96828</v>
      </c>
      <c r="K4319" t="s">
        <v>96829</v>
      </c>
      <c r="L4319" t="s">
        <v>96830</v>
      </c>
      <c r="M4319" t="s">
        <v>96831</v>
      </c>
      <c r="N4319" t="s">
        <v>96832</v>
      </c>
      <c r="O4319" t="s">
        <v>96833</v>
      </c>
      <c r="P4319" t="s">
        <v>96834</v>
      </c>
      <c r="Q4319" t="s">
        <v>96835</v>
      </c>
      <c r="R4319" t="s">
        <v>96836</v>
      </c>
      <c r="S4319" t="s">
        <v>96837</v>
      </c>
      <c r="T4319" t="s">
        <v>96838</v>
      </c>
      <c r="U4319" t="s">
        <v>96839</v>
      </c>
      <c r="V4319" t="s">
        <v>96840</v>
      </c>
      <c r="W4319" t="s">
        <v>96841</v>
      </c>
      <c r="X4319" t="s">
        <v>96842</v>
      </c>
      <c r="Y4319" t="s">
        <v>96843</v>
      </c>
    </row>
    <row r="4320" spans="1:25" x14ac:dyDescent="0.3">
      <c r="A4320">
        <v>215950</v>
      </c>
      <c r="B4320" t="s">
        <v>96844</v>
      </c>
      <c r="C4320" t="s">
        <v>96845</v>
      </c>
      <c r="D4320" t="s">
        <v>96846</v>
      </c>
      <c r="E4320" t="s">
        <v>96847</v>
      </c>
      <c r="F4320" t="s">
        <v>96848</v>
      </c>
      <c r="G4320" t="s">
        <v>96849</v>
      </c>
      <c r="H4320" t="s">
        <v>96850</v>
      </c>
      <c r="I4320" t="s">
        <v>96851</v>
      </c>
      <c r="J4320" t="s">
        <v>96852</v>
      </c>
      <c r="K4320" t="s">
        <v>96853</v>
      </c>
      <c r="L4320" t="s">
        <v>96854</v>
      </c>
      <c r="M4320" t="s">
        <v>96855</v>
      </c>
      <c r="N4320" t="s">
        <v>96856</v>
      </c>
      <c r="O4320" t="s">
        <v>96857</v>
      </c>
      <c r="P4320" t="s">
        <v>96858</v>
      </c>
      <c r="Q4320" t="s">
        <v>96859</v>
      </c>
      <c r="R4320" t="s">
        <v>96860</v>
      </c>
      <c r="S4320" t="s">
        <v>96861</v>
      </c>
      <c r="T4320" t="s">
        <v>96862</v>
      </c>
      <c r="U4320" t="s">
        <v>96863</v>
      </c>
      <c r="V4320" t="s">
        <v>96864</v>
      </c>
      <c r="W4320" t="s">
        <v>96865</v>
      </c>
      <c r="X4320" t="s">
        <v>96866</v>
      </c>
      <c r="Y4320" t="s">
        <v>96867</v>
      </c>
    </row>
    <row r="4321" spans="1:25" x14ac:dyDescent="0.3">
      <c r="A4321">
        <v>216000</v>
      </c>
      <c r="B4321" t="s">
        <v>96868</v>
      </c>
      <c r="C4321" t="s">
        <v>96869</v>
      </c>
      <c r="D4321" t="s">
        <v>96870</v>
      </c>
      <c r="E4321" t="s">
        <v>96871</v>
      </c>
      <c r="F4321" t="s">
        <v>96872</v>
      </c>
      <c r="G4321" t="s">
        <v>96873</v>
      </c>
      <c r="H4321" t="s">
        <v>96874</v>
      </c>
      <c r="I4321" t="s">
        <v>96875</v>
      </c>
      <c r="J4321" t="s">
        <v>96876</v>
      </c>
      <c r="K4321" t="s">
        <v>96877</v>
      </c>
      <c r="L4321" t="s">
        <v>96878</v>
      </c>
      <c r="M4321" t="s">
        <v>96879</v>
      </c>
      <c r="N4321" t="s">
        <v>96880</v>
      </c>
      <c r="O4321" t="s">
        <v>96881</v>
      </c>
      <c r="P4321" t="s">
        <v>96882</v>
      </c>
      <c r="Q4321" t="s">
        <v>96883</v>
      </c>
      <c r="R4321" t="s">
        <v>96884</v>
      </c>
      <c r="S4321" t="s">
        <v>96885</v>
      </c>
      <c r="T4321" t="s">
        <v>96886</v>
      </c>
      <c r="U4321" t="s">
        <v>96887</v>
      </c>
      <c r="V4321" t="s">
        <v>96888</v>
      </c>
      <c r="W4321" t="s">
        <v>96889</v>
      </c>
      <c r="X4321" t="s">
        <v>96890</v>
      </c>
      <c r="Y4321" t="s">
        <v>96891</v>
      </c>
    </row>
    <row r="4322" spans="1:25" x14ac:dyDescent="0.3">
      <c r="A4322">
        <v>216050</v>
      </c>
      <c r="B4322" t="s">
        <v>96892</v>
      </c>
      <c r="C4322" t="s">
        <v>96893</v>
      </c>
      <c r="D4322" t="s">
        <v>96894</v>
      </c>
      <c r="E4322" t="s">
        <v>96895</v>
      </c>
      <c r="F4322" t="s">
        <v>96896</v>
      </c>
      <c r="G4322" t="s">
        <v>96897</v>
      </c>
      <c r="H4322" t="s">
        <v>96898</v>
      </c>
      <c r="I4322" t="s">
        <v>96899</v>
      </c>
      <c r="J4322" t="s">
        <v>96900</v>
      </c>
      <c r="K4322" t="s">
        <v>96901</v>
      </c>
      <c r="L4322" t="s">
        <v>96902</v>
      </c>
      <c r="M4322" t="s">
        <v>96903</v>
      </c>
      <c r="N4322" t="s">
        <v>96904</v>
      </c>
      <c r="O4322" t="s">
        <v>96905</v>
      </c>
      <c r="P4322" t="s">
        <v>96906</v>
      </c>
      <c r="Q4322" t="s">
        <v>96907</v>
      </c>
      <c r="R4322" t="s">
        <v>96908</v>
      </c>
      <c r="S4322" t="s">
        <v>96909</v>
      </c>
      <c r="T4322" t="s">
        <v>96910</v>
      </c>
      <c r="U4322" t="s">
        <v>96911</v>
      </c>
      <c r="V4322" t="s">
        <v>96912</v>
      </c>
      <c r="W4322" t="s">
        <v>96913</v>
      </c>
      <c r="X4322" t="s">
        <v>96914</v>
      </c>
      <c r="Y4322" t="s">
        <v>96915</v>
      </c>
    </row>
    <row r="4323" spans="1:25" x14ac:dyDescent="0.3">
      <c r="A4323">
        <v>216100</v>
      </c>
      <c r="B4323" t="s">
        <v>96916</v>
      </c>
      <c r="C4323" t="s">
        <v>96917</v>
      </c>
      <c r="D4323" t="s">
        <v>96918</v>
      </c>
      <c r="E4323" t="s">
        <v>96919</v>
      </c>
      <c r="F4323" t="s">
        <v>96920</v>
      </c>
      <c r="G4323" t="s">
        <v>96921</v>
      </c>
      <c r="H4323" t="s">
        <v>96922</v>
      </c>
      <c r="I4323" t="s">
        <v>96923</v>
      </c>
      <c r="J4323" t="s">
        <v>96924</v>
      </c>
      <c r="K4323" t="s">
        <v>96925</v>
      </c>
      <c r="L4323" t="s">
        <v>96926</v>
      </c>
      <c r="M4323" t="s">
        <v>96927</v>
      </c>
      <c r="N4323" t="s">
        <v>96928</v>
      </c>
      <c r="O4323" t="s">
        <v>96929</v>
      </c>
      <c r="P4323" t="s">
        <v>96930</v>
      </c>
      <c r="Q4323" t="s">
        <v>96931</v>
      </c>
      <c r="R4323" t="s">
        <v>96932</v>
      </c>
      <c r="S4323" t="s">
        <v>96933</v>
      </c>
      <c r="T4323" t="s">
        <v>96934</v>
      </c>
      <c r="U4323" t="s">
        <v>96935</v>
      </c>
      <c r="V4323" t="s">
        <v>96936</v>
      </c>
      <c r="W4323" t="s">
        <v>96937</v>
      </c>
      <c r="X4323" t="s">
        <v>96938</v>
      </c>
      <c r="Y4323" t="s">
        <v>96939</v>
      </c>
    </row>
    <row r="4324" spans="1:25" x14ac:dyDescent="0.3">
      <c r="A4324">
        <v>216150</v>
      </c>
      <c r="B4324" t="s">
        <v>96940</v>
      </c>
      <c r="C4324" t="s">
        <v>96941</v>
      </c>
      <c r="D4324" t="s">
        <v>96942</v>
      </c>
      <c r="E4324" t="s">
        <v>96943</v>
      </c>
      <c r="F4324" t="s">
        <v>96944</v>
      </c>
      <c r="G4324" t="s">
        <v>96945</v>
      </c>
      <c r="H4324" t="s">
        <v>96946</v>
      </c>
      <c r="I4324" t="s">
        <v>96947</v>
      </c>
      <c r="J4324" t="s">
        <v>96948</v>
      </c>
      <c r="K4324" t="s">
        <v>96949</v>
      </c>
      <c r="L4324" t="s">
        <v>96950</v>
      </c>
      <c r="M4324" t="s">
        <v>96951</v>
      </c>
      <c r="N4324" t="s">
        <v>96952</v>
      </c>
      <c r="O4324" t="s">
        <v>96953</v>
      </c>
      <c r="P4324" t="s">
        <v>96954</v>
      </c>
      <c r="Q4324" t="s">
        <v>96955</v>
      </c>
      <c r="R4324" t="s">
        <v>96956</v>
      </c>
      <c r="S4324" t="s">
        <v>96957</v>
      </c>
      <c r="T4324" t="s">
        <v>96958</v>
      </c>
      <c r="U4324" t="s">
        <v>96959</v>
      </c>
      <c r="V4324" t="s">
        <v>96960</v>
      </c>
      <c r="W4324" t="s">
        <v>96961</v>
      </c>
      <c r="X4324" t="s">
        <v>96962</v>
      </c>
      <c r="Y4324" t="s">
        <v>96963</v>
      </c>
    </row>
    <row r="4325" spans="1:25" x14ac:dyDescent="0.3">
      <c r="A4325">
        <v>216200</v>
      </c>
      <c r="B4325" t="s">
        <v>96964</v>
      </c>
      <c r="C4325" t="s">
        <v>96965</v>
      </c>
      <c r="D4325" t="s">
        <v>96966</v>
      </c>
      <c r="E4325" t="s">
        <v>96967</v>
      </c>
      <c r="F4325" t="s">
        <v>96968</v>
      </c>
      <c r="G4325" t="s">
        <v>96969</v>
      </c>
      <c r="H4325" t="s">
        <v>96970</v>
      </c>
      <c r="I4325" t="s">
        <v>96971</v>
      </c>
      <c r="J4325" t="s">
        <v>96972</v>
      </c>
      <c r="K4325" t="s">
        <v>96973</v>
      </c>
      <c r="L4325" t="s">
        <v>96974</v>
      </c>
      <c r="M4325" t="s">
        <v>96975</v>
      </c>
      <c r="N4325" t="s">
        <v>96976</v>
      </c>
      <c r="O4325" t="s">
        <v>96977</v>
      </c>
      <c r="P4325" t="s">
        <v>96978</v>
      </c>
      <c r="Q4325" t="s">
        <v>96979</v>
      </c>
      <c r="R4325" t="s">
        <v>96980</v>
      </c>
      <c r="S4325" t="s">
        <v>96981</v>
      </c>
      <c r="T4325" t="s">
        <v>96982</v>
      </c>
      <c r="U4325" t="s">
        <v>96983</v>
      </c>
      <c r="V4325" t="s">
        <v>96984</v>
      </c>
      <c r="W4325" t="s">
        <v>96985</v>
      </c>
      <c r="X4325" t="s">
        <v>96986</v>
      </c>
      <c r="Y4325" t="s">
        <v>96987</v>
      </c>
    </row>
    <row r="4326" spans="1:25" x14ac:dyDescent="0.3">
      <c r="A4326">
        <v>216250</v>
      </c>
      <c r="B4326" t="s">
        <v>96988</v>
      </c>
      <c r="C4326" t="s">
        <v>96989</v>
      </c>
      <c r="D4326" t="s">
        <v>96990</v>
      </c>
      <c r="E4326" t="s">
        <v>96991</v>
      </c>
      <c r="F4326" t="s">
        <v>96992</v>
      </c>
      <c r="G4326" t="s">
        <v>96993</v>
      </c>
      <c r="H4326" t="s">
        <v>96994</v>
      </c>
      <c r="I4326" t="s">
        <v>96995</v>
      </c>
      <c r="J4326" t="s">
        <v>96996</v>
      </c>
      <c r="K4326" t="s">
        <v>96997</v>
      </c>
      <c r="L4326" t="s">
        <v>96998</v>
      </c>
      <c r="M4326" t="s">
        <v>96999</v>
      </c>
      <c r="N4326" t="s">
        <v>97000</v>
      </c>
      <c r="O4326" t="s">
        <v>97001</v>
      </c>
      <c r="P4326" t="s">
        <v>97002</v>
      </c>
      <c r="Q4326" t="s">
        <v>97003</v>
      </c>
      <c r="R4326" t="s">
        <v>97004</v>
      </c>
      <c r="S4326" t="s">
        <v>97005</v>
      </c>
      <c r="T4326" t="s">
        <v>97006</v>
      </c>
      <c r="U4326" t="s">
        <v>97007</v>
      </c>
      <c r="V4326" t="s">
        <v>97008</v>
      </c>
      <c r="W4326" t="s">
        <v>97009</v>
      </c>
      <c r="X4326" t="s">
        <v>97010</v>
      </c>
      <c r="Y4326" t="s">
        <v>97011</v>
      </c>
    </row>
    <row r="4327" spans="1:25" x14ac:dyDescent="0.3">
      <c r="A4327">
        <v>216300</v>
      </c>
      <c r="B4327" t="s">
        <v>97012</v>
      </c>
      <c r="C4327" t="s">
        <v>97013</v>
      </c>
      <c r="D4327" t="s">
        <v>97014</v>
      </c>
      <c r="E4327" t="s">
        <v>97015</v>
      </c>
      <c r="F4327" t="s">
        <v>97016</v>
      </c>
      <c r="G4327" t="s">
        <v>97017</v>
      </c>
      <c r="H4327" t="s">
        <v>97018</v>
      </c>
      <c r="I4327" t="s">
        <v>97019</v>
      </c>
      <c r="J4327" t="s">
        <v>97020</v>
      </c>
      <c r="K4327" t="s">
        <v>97021</v>
      </c>
      <c r="L4327" t="s">
        <v>97022</v>
      </c>
      <c r="M4327" t="s">
        <v>97023</v>
      </c>
      <c r="N4327" t="s">
        <v>97024</v>
      </c>
      <c r="O4327" t="s">
        <v>97025</v>
      </c>
      <c r="P4327" t="s">
        <v>97026</v>
      </c>
      <c r="Q4327" t="s">
        <v>97027</v>
      </c>
      <c r="R4327" t="s">
        <v>97028</v>
      </c>
      <c r="S4327" t="s">
        <v>97029</v>
      </c>
      <c r="T4327" t="s">
        <v>97030</v>
      </c>
      <c r="U4327" t="s">
        <v>97031</v>
      </c>
      <c r="V4327" t="s">
        <v>97032</v>
      </c>
      <c r="W4327" t="s">
        <v>97033</v>
      </c>
      <c r="X4327" t="s">
        <v>97034</v>
      </c>
      <c r="Y4327" t="s">
        <v>97035</v>
      </c>
    </row>
    <row r="4328" spans="1:25" x14ac:dyDescent="0.3">
      <c r="A4328">
        <v>216350</v>
      </c>
      <c r="B4328" t="s">
        <v>97036</v>
      </c>
      <c r="C4328" t="s">
        <v>97037</v>
      </c>
      <c r="D4328" t="s">
        <v>97038</v>
      </c>
      <c r="E4328" t="s">
        <v>97039</v>
      </c>
      <c r="F4328" t="s">
        <v>97040</v>
      </c>
      <c r="G4328" t="s">
        <v>97041</v>
      </c>
      <c r="H4328" t="s">
        <v>97042</v>
      </c>
      <c r="I4328" t="s">
        <v>97043</v>
      </c>
      <c r="J4328" t="s">
        <v>97044</v>
      </c>
      <c r="K4328" t="s">
        <v>97045</v>
      </c>
      <c r="L4328" t="s">
        <v>97046</v>
      </c>
      <c r="M4328" t="s">
        <v>97047</v>
      </c>
      <c r="N4328" t="s">
        <v>97048</v>
      </c>
      <c r="O4328" t="s">
        <v>97049</v>
      </c>
      <c r="P4328" t="s">
        <v>97050</v>
      </c>
      <c r="Q4328" t="s">
        <v>97051</v>
      </c>
      <c r="R4328" t="s">
        <v>97052</v>
      </c>
      <c r="S4328" t="s">
        <v>97053</v>
      </c>
      <c r="T4328" t="s">
        <v>97054</v>
      </c>
      <c r="U4328" t="s">
        <v>97055</v>
      </c>
      <c r="V4328" t="s">
        <v>97056</v>
      </c>
      <c r="W4328" t="s">
        <v>97057</v>
      </c>
      <c r="X4328" t="s">
        <v>97058</v>
      </c>
      <c r="Y4328" t="s">
        <v>97059</v>
      </c>
    </row>
    <row r="4329" spans="1:25" x14ac:dyDescent="0.3">
      <c r="A4329">
        <v>216400</v>
      </c>
      <c r="B4329" t="s">
        <v>97060</v>
      </c>
      <c r="C4329" t="s">
        <v>97061</v>
      </c>
      <c r="D4329" t="s">
        <v>97062</v>
      </c>
      <c r="E4329" t="s">
        <v>97063</v>
      </c>
      <c r="F4329" t="s">
        <v>97064</v>
      </c>
      <c r="G4329" t="s">
        <v>97065</v>
      </c>
      <c r="H4329" t="s">
        <v>97066</v>
      </c>
      <c r="I4329" t="s">
        <v>97067</v>
      </c>
      <c r="J4329" t="s">
        <v>97068</v>
      </c>
      <c r="K4329" t="s">
        <v>97069</v>
      </c>
      <c r="L4329" t="s">
        <v>97070</v>
      </c>
      <c r="M4329" t="s">
        <v>97071</v>
      </c>
      <c r="N4329" t="s">
        <v>97072</v>
      </c>
      <c r="O4329" t="s">
        <v>97073</v>
      </c>
      <c r="P4329" t="s">
        <v>97074</v>
      </c>
      <c r="Q4329" t="s">
        <v>97075</v>
      </c>
      <c r="R4329" t="s">
        <v>97076</v>
      </c>
      <c r="S4329" t="s">
        <v>97077</v>
      </c>
      <c r="T4329" t="s">
        <v>97078</v>
      </c>
      <c r="U4329" t="s">
        <v>97079</v>
      </c>
      <c r="V4329" t="s">
        <v>97080</v>
      </c>
      <c r="W4329" t="s">
        <v>97081</v>
      </c>
      <c r="X4329" t="s">
        <v>97082</v>
      </c>
      <c r="Y4329" t="s">
        <v>97083</v>
      </c>
    </row>
    <row r="4330" spans="1:25" x14ac:dyDescent="0.3">
      <c r="A4330">
        <v>216450</v>
      </c>
      <c r="B4330" t="s">
        <v>97084</v>
      </c>
      <c r="C4330" t="s">
        <v>97085</v>
      </c>
      <c r="D4330" t="s">
        <v>97086</v>
      </c>
      <c r="E4330" t="s">
        <v>97087</v>
      </c>
      <c r="F4330" t="s">
        <v>97088</v>
      </c>
      <c r="G4330" t="s">
        <v>97089</v>
      </c>
      <c r="H4330" t="s">
        <v>97090</v>
      </c>
      <c r="I4330" t="s">
        <v>97091</v>
      </c>
      <c r="J4330" t="s">
        <v>97092</v>
      </c>
      <c r="K4330" t="s">
        <v>97093</v>
      </c>
      <c r="L4330" t="s">
        <v>97094</v>
      </c>
      <c r="M4330" t="s">
        <v>97095</v>
      </c>
      <c r="N4330" t="s">
        <v>97096</v>
      </c>
      <c r="O4330" t="s">
        <v>97097</v>
      </c>
      <c r="P4330" t="s">
        <v>97098</v>
      </c>
      <c r="Q4330" t="s">
        <v>97099</v>
      </c>
      <c r="R4330" t="s">
        <v>97100</v>
      </c>
      <c r="S4330" t="s">
        <v>97101</v>
      </c>
      <c r="T4330" t="s">
        <v>97102</v>
      </c>
      <c r="U4330" t="s">
        <v>97103</v>
      </c>
      <c r="V4330" t="s">
        <v>97104</v>
      </c>
      <c r="W4330" t="s">
        <v>97105</v>
      </c>
      <c r="X4330" t="s">
        <v>97106</v>
      </c>
      <c r="Y4330" t="s">
        <v>97107</v>
      </c>
    </row>
    <row r="4331" spans="1:25" x14ac:dyDescent="0.3">
      <c r="A4331">
        <v>216500</v>
      </c>
      <c r="B4331" t="s">
        <v>97108</v>
      </c>
      <c r="C4331" t="s">
        <v>97109</v>
      </c>
      <c r="D4331" t="s">
        <v>97110</v>
      </c>
      <c r="E4331" t="s">
        <v>97111</v>
      </c>
      <c r="F4331" t="s">
        <v>97112</v>
      </c>
      <c r="G4331" t="s">
        <v>97113</v>
      </c>
      <c r="H4331" t="s">
        <v>97114</v>
      </c>
      <c r="I4331" t="s">
        <v>97115</v>
      </c>
      <c r="J4331" t="s">
        <v>97116</v>
      </c>
      <c r="K4331" t="s">
        <v>97117</v>
      </c>
      <c r="L4331" t="s">
        <v>97118</v>
      </c>
      <c r="M4331" t="s">
        <v>97119</v>
      </c>
      <c r="N4331" t="s">
        <v>97120</v>
      </c>
      <c r="O4331" t="s">
        <v>97121</v>
      </c>
      <c r="P4331" t="s">
        <v>97122</v>
      </c>
      <c r="Q4331" t="s">
        <v>97123</v>
      </c>
      <c r="R4331" t="s">
        <v>97124</v>
      </c>
      <c r="S4331" t="s">
        <v>97125</v>
      </c>
      <c r="T4331" t="s">
        <v>97126</v>
      </c>
      <c r="U4331" t="s">
        <v>97127</v>
      </c>
      <c r="V4331" t="s">
        <v>97128</v>
      </c>
      <c r="W4331" t="s">
        <v>97129</v>
      </c>
      <c r="X4331" t="s">
        <v>97130</v>
      </c>
      <c r="Y4331" t="s">
        <v>97131</v>
      </c>
    </row>
    <row r="4332" spans="1:25" x14ac:dyDescent="0.3">
      <c r="A4332">
        <v>216550</v>
      </c>
      <c r="B4332" t="s">
        <v>97132</v>
      </c>
      <c r="C4332" t="s">
        <v>97133</v>
      </c>
      <c r="D4332" t="s">
        <v>97134</v>
      </c>
      <c r="E4332" t="s">
        <v>97135</v>
      </c>
      <c r="F4332" t="s">
        <v>97136</v>
      </c>
      <c r="G4332" t="s">
        <v>97137</v>
      </c>
      <c r="H4332" t="s">
        <v>97138</v>
      </c>
      <c r="I4332" t="s">
        <v>97139</v>
      </c>
      <c r="J4332" t="s">
        <v>97140</v>
      </c>
      <c r="K4332" t="s">
        <v>97141</v>
      </c>
      <c r="L4332" t="s">
        <v>97142</v>
      </c>
      <c r="M4332" t="s">
        <v>97143</v>
      </c>
      <c r="N4332" t="s">
        <v>97144</v>
      </c>
      <c r="O4332" t="s">
        <v>97145</v>
      </c>
      <c r="P4332" t="s">
        <v>97146</v>
      </c>
      <c r="Q4332" t="s">
        <v>97147</v>
      </c>
      <c r="R4332" t="s">
        <v>97148</v>
      </c>
      <c r="S4332" t="s">
        <v>97149</v>
      </c>
      <c r="T4332" t="s">
        <v>97150</v>
      </c>
      <c r="U4332" t="s">
        <v>97151</v>
      </c>
      <c r="V4332" t="s">
        <v>97152</v>
      </c>
      <c r="W4332" t="s">
        <v>97153</v>
      </c>
      <c r="X4332" t="s">
        <v>97154</v>
      </c>
      <c r="Y4332" t="s">
        <v>97155</v>
      </c>
    </row>
    <row r="4333" spans="1:25" x14ac:dyDescent="0.3">
      <c r="A4333">
        <v>216600</v>
      </c>
      <c r="B4333" t="s">
        <v>97156</v>
      </c>
      <c r="C4333" t="s">
        <v>97157</v>
      </c>
      <c r="D4333" t="s">
        <v>97158</v>
      </c>
      <c r="E4333" t="s">
        <v>97159</v>
      </c>
      <c r="F4333" t="s">
        <v>97160</v>
      </c>
      <c r="G4333" t="s">
        <v>97161</v>
      </c>
      <c r="H4333" t="s">
        <v>97162</v>
      </c>
      <c r="I4333" t="s">
        <v>97163</v>
      </c>
      <c r="J4333" t="s">
        <v>97164</v>
      </c>
      <c r="K4333" t="s">
        <v>97165</v>
      </c>
      <c r="L4333" t="s">
        <v>97166</v>
      </c>
      <c r="M4333" t="s">
        <v>97167</v>
      </c>
      <c r="N4333" t="s">
        <v>97168</v>
      </c>
      <c r="O4333" t="s">
        <v>97169</v>
      </c>
      <c r="P4333" t="s">
        <v>97170</v>
      </c>
      <c r="Q4333" t="s">
        <v>97171</v>
      </c>
      <c r="R4333" t="s">
        <v>97172</v>
      </c>
      <c r="S4333" t="s">
        <v>97173</v>
      </c>
      <c r="T4333" t="s">
        <v>97174</v>
      </c>
      <c r="U4333" t="s">
        <v>97175</v>
      </c>
      <c r="V4333" t="s">
        <v>97176</v>
      </c>
      <c r="W4333" t="s">
        <v>97177</v>
      </c>
      <c r="X4333" t="s">
        <v>97178</v>
      </c>
      <c r="Y4333" t="s">
        <v>97179</v>
      </c>
    </row>
    <row r="4334" spans="1:25" x14ac:dyDescent="0.3">
      <c r="A4334">
        <v>216650</v>
      </c>
      <c r="B4334" t="s">
        <v>97180</v>
      </c>
      <c r="C4334" t="s">
        <v>97181</v>
      </c>
      <c r="D4334" t="s">
        <v>97182</v>
      </c>
      <c r="E4334" t="s">
        <v>97183</v>
      </c>
      <c r="F4334" t="s">
        <v>97184</v>
      </c>
      <c r="G4334" t="s">
        <v>97185</v>
      </c>
      <c r="H4334" t="s">
        <v>97186</v>
      </c>
      <c r="I4334" t="s">
        <v>97187</v>
      </c>
      <c r="J4334" t="s">
        <v>97188</v>
      </c>
      <c r="K4334" t="s">
        <v>97189</v>
      </c>
      <c r="L4334" t="s">
        <v>97190</v>
      </c>
      <c r="M4334" t="s">
        <v>97191</v>
      </c>
      <c r="N4334" t="s">
        <v>97192</v>
      </c>
      <c r="O4334" t="s">
        <v>97193</v>
      </c>
      <c r="P4334" t="s">
        <v>97194</v>
      </c>
      <c r="Q4334" t="s">
        <v>97195</v>
      </c>
      <c r="R4334" t="s">
        <v>97196</v>
      </c>
      <c r="S4334" t="s">
        <v>97197</v>
      </c>
      <c r="T4334" t="s">
        <v>97198</v>
      </c>
      <c r="U4334" t="s">
        <v>97199</v>
      </c>
      <c r="V4334" t="s">
        <v>97200</v>
      </c>
      <c r="W4334" t="s">
        <v>97201</v>
      </c>
      <c r="X4334" t="s">
        <v>97202</v>
      </c>
      <c r="Y4334" t="s">
        <v>97203</v>
      </c>
    </row>
    <row r="4335" spans="1:25" x14ac:dyDescent="0.3">
      <c r="A4335">
        <v>216700</v>
      </c>
      <c r="B4335" t="s">
        <v>97204</v>
      </c>
      <c r="C4335" t="s">
        <v>97205</v>
      </c>
      <c r="D4335" t="s">
        <v>97206</v>
      </c>
      <c r="E4335" t="s">
        <v>97207</v>
      </c>
      <c r="F4335" t="s">
        <v>97208</v>
      </c>
      <c r="G4335" t="s">
        <v>97209</v>
      </c>
      <c r="H4335" t="s">
        <v>97210</v>
      </c>
      <c r="I4335" t="s">
        <v>97211</v>
      </c>
      <c r="J4335" t="s">
        <v>97212</v>
      </c>
      <c r="K4335" t="s">
        <v>97213</v>
      </c>
      <c r="L4335" t="s">
        <v>97214</v>
      </c>
      <c r="M4335" t="s">
        <v>97215</v>
      </c>
      <c r="N4335" t="s">
        <v>97216</v>
      </c>
      <c r="O4335" t="s">
        <v>97217</v>
      </c>
      <c r="P4335" t="s">
        <v>97218</v>
      </c>
      <c r="Q4335" t="s">
        <v>97219</v>
      </c>
      <c r="R4335" t="s">
        <v>97220</v>
      </c>
      <c r="S4335" t="s">
        <v>97221</v>
      </c>
      <c r="T4335" t="s">
        <v>97222</v>
      </c>
      <c r="U4335" t="s">
        <v>97223</v>
      </c>
      <c r="V4335" t="s">
        <v>97224</v>
      </c>
      <c r="W4335" t="s">
        <v>97225</v>
      </c>
      <c r="X4335" t="s">
        <v>97226</v>
      </c>
      <c r="Y4335" t="s">
        <v>97227</v>
      </c>
    </row>
    <row r="4336" spans="1:25" x14ac:dyDescent="0.3">
      <c r="A4336">
        <v>216750</v>
      </c>
      <c r="B4336" t="s">
        <v>97228</v>
      </c>
      <c r="C4336" t="s">
        <v>97229</v>
      </c>
      <c r="D4336" t="s">
        <v>97230</v>
      </c>
      <c r="E4336" t="s">
        <v>97231</v>
      </c>
      <c r="F4336" t="s">
        <v>97232</v>
      </c>
      <c r="G4336" t="s">
        <v>97233</v>
      </c>
      <c r="H4336" t="s">
        <v>97234</v>
      </c>
      <c r="I4336" t="s">
        <v>97235</v>
      </c>
      <c r="J4336" t="s">
        <v>97236</v>
      </c>
      <c r="K4336" t="s">
        <v>97237</v>
      </c>
      <c r="L4336" t="s">
        <v>97238</v>
      </c>
      <c r="M4336" t="s">
        <v>97239</v>
      </c>
      <c r="N4336" t="s">
        <v>97240</v>
      </c>
      <c r="O4336" t="s">
        <v>97241</v>
      </c>
      <c r="P4336" t="s">
        <v>97242</v>
      </c>
      <c r="Q4336" t="s">
        <v>97243</v>
      </c>
      <c r="R4336" t="s">
        <v>97244</v>
      </c>
      <c r="S4336" t="s">
        <v>97245</v>
      </c>
      <c r="T4336" t="s">
        <v>97246</v>
      </c>
      <c r="U4336" t="s">
        <v>97247</v>
      </c>
      <c r="V4336" t="s">
        <v>97248</v>
      </c>
      <c r="W4336" t="s">
        <v>97249</v>
      </c>
      <c r="X4336" t="s">
        <v>97250</v>
      </c>
      <c r="Y4336" t="s">
        <v>97251</v>
      </c>
    </row>
    <row r="4337" spans="1:25" x14ac:dyDescent="0.3">
      <c r="A4337">
        <v>216800</v>
      </c>
      <c r="B4337" t="s">
        <v>97252</v>
      </c>
      <c r="C4337" t="s">
        <v>97253</v>
      </c>
      <c r="D4337" t="s">
        <v>97254</v>
      </c>
      <c r="E4337" t="s">
        <v>97255</v>
      </c>
      <c r="F4337" t="s">
        <v>97256</v>
      </c>
      <c r="G4337" t="s">
        <v>97257</v>
      </c>
      <c r="H4337" t="s">
        <v>97258</v>
      </c>
      <c r="I4337" t="s">
        <v>97259</v>
      </c>
      <c r="J4337" t="s">
        <v>97260</v>
      </c>
      <c r="K4337" t="s">
        <v>97261</v>
      </c>
      <c r="L4337" t="s">
        <v>97262</v>
      </c>
      <c r="M4337" t="s">
        <v>97263</v>
      </c>
      <c r="N4337" t="s">
        <v>97264</v>
      </c>
      <c r="O4337" t="s">
        <v>97265</v>
      </c>
      <c r="P4337" t="s">
        <v>97266</v>
      </c>
      <c r="Q4337" t="s">
        <v>97267</v>
      </c>
      <c r="R4337" t="s">
        <v>97268</v>
      </c>
      <c r="S4337" t="s">
        <v>97269</v>
      </c>
      <c r="T4337" t="s">
        <v>97270</v>
      </c>
      <c r="U4337" t="s">
        <v>97271</v>
      </c>
      <c r="V4337" t="s">
        <v>97272</v>
      </c>
      <c r="W4337" t="s">
        <v>97273</v>
      </c>
      <c r="X4337" t="s">
        <v>97274</v>
      </c>
      <c r="Y4337" t="s">
        <v>97275</v>
      </c>
    </row>
    <row r="4338" spans="1:25" x14ac:dyDescent="0.3">
      <c r="A4338">
        <v>216850</v>
      </c>
      <c r="B4338" t="s">
        <v>97276</v>
      </c>
      <c r="C4338" t="s">
        <v>97277</v>
      </c>
      <c r="D4338" t="s">
        <v>97278</v>
      </c>
      <c r="E4338" t="s">
        <v>97279</v>
      </c>
      <c r="F4338" t="s">
        <v>97280</v>
      </c>
      <c r="G4338" t="s">
        <v>97281</v>
      </c>
      <c r="H4338" t="s">
        <v>97282</v>
      </c>
      <c r="I4338" t="s">
        <v>97283</v>
      </c>
      <c r="J4338" t="s">
        <v>97284</v>
      </c>
      <c r="K4338" t="s">
        <v>97285</v>
      </c>
      <c r="L4338" t="s">
        <v>97286</v>
      </c>
      <c r="M4338" t="s">
        <v>97287</v>
      </c>
      <c r="N4338" t="s">
        <v>97288</v>
      </c>
      <c r="O4338" t="s">
        <v>97289</v>
      </c>
      <c r="P4338" t="s">
        <v>97290</v>
      </c>
      <c r="Q4338" t="s">
        <v>97291</v>
      </c>
      <c r="R4338" t="s">
        <v>97292</v>
      </c>
      <c r="S4338" t="s">
        <v>97293</v>
      </c>
      <c r="T4338" t="s">
        <v>97294</v>
      </c>
      <c r="U4338" t="s">
        <v>97295</v>
      </c>
      <c r="V4338" t="s">
        <v>97296</v>
      </c>
      <c r="W4338" t="s">
        <v>97297</v>
      </c>
      <c r="X4338" t="s">
        <v>97298</v>
      </c>
      <c r="Y4338" t="s">
        <v>97299</v>
      </c>
    </row>
    <row r="4339" spans="1:25" x14ac:dyDescent="0.3">
      <c r="A4339">
        <v>216900</v>
      </c>
      <c r="B4339" t="s">
        <v>97300</v>
      </c>
      <c r="C4339" t="s">
        <v>97301</v>
      </c>
      <c r="D4339" t="s">
        <v>97302</v>
      </c>
      <c r="E4339" t="s">
        <v>97303</v>
      </c>
      <c r="F4339" t="s">
        <v>97304</v>
      </c>
      <c r="G4339" t="s">
        <v>97305</v>
      </c>
      <c r="H4339" t="s">
        <v>97306</v>
      </c>
      <c r="I4339" t="s">
        <v>97307</v>
      </c>
      <c r="J4339" t="s">
        <v>97308</v>
      </c>
      <c r="K4339" t="s">
        <v>97309</v>
      </c>
      <c r="L4339" t="s">
        <v>97310</v>
      </c>
      <c r="M4339" t="s">
        <v>97311</v>
      </c>
      <c r="N4339" t="s">
        <v>97312</v>
      </c>
      <c r="O4339" t="s">
        <v>97313</v>
      </c>
      <c r="P4339" t="s">
        <v>97314</v>
      </c>
      <c r="Q4339" t="s">
        <v>97315</v>
      </c>
      <c r="R4339" t="s">
        <v>97316</v>
      </c>
      <c r="S4339" t="s">
        <v>97317</v>
      </c>
      <c r="T4339" t="s">
        <v>97318</v>
      </c>
      <c r="U4339" t="s">
        <v>97319</v>
      </c>
      <c r="V4339" t="s">
        <v>97320</v>
      </c>
      <c r="W4339" t="s">
        <v>97321</v>
      </c>
      <c r="X4339" t="s">
        <v>97322</v>
      </c>
      <c r="Y4339" t="s">
        <v>97323</v>
      </c>
    </row>
    <row r="4340" spans="1:25" x14ac:dyDescent="0.3">
      <c r="A4340">
        <v>216950</v>
      </c>
      <c r="B4340" t="s">
        <v>97324</v>
      </c>
      <c r="C4340" t="s">
        <v>97325</v>
      </c>
      <c r="D4340" t="s">
        <v>97326</v>
      </c>
      <c r="E4340" t="s">
        <v>97327</v>
      </c>
      <c r="F4340" t="s">
        <v>97328</v>
      </c>
      <c r="G4340" t="s">
        <v>97329</v>
      </c>
      <c r="H4340" t="s">
        <v>97330</v>
      </c>
      <c r="I4340" t="s">
        <v>97331</v>
      </c>
      <c r="J4340" t="s">
        <v>97332</v>
      </c>
      <c r="K4340" t="s">
        <v>97333</v>
      </c>
      <c r="L4340" t="s">
        <v>97334</v>
      </c>
      <c r="M4340" t="s">
        <v>97335</v>
      </c>
      <c r="N4340" t="s">
        <v>97336</v>
      </c>
      <c r="O4340" t="s">
        <v>97337</v>
      </c>
      <c r="P4340" t="s">
        <v>97338</v>
      </c>
      <c r="Q4340" t="s">
        <v>97339</v>
      </c>
      <c r="R4340" t="s">
        <v>97340</v>
      </c>
      <c r="S4340" t="s">
        <v>97341</v>
      </c>
      <c r="T4340" t="s">
        <v>97342</v>
      </c>
      <c r="U4340" t="s">
        <v>97343</v>
      </c>
      <c r="V4340" t="s">
        <v>97344</v>
      </c>
      <c r="W4340" t="s">
        <v>97345</v>
      </c>
      <c r="X4340" t="s">
        <v>97346</v>
      </c>
      <c r="Y4340" t="s">
        <v>97347</v>
      </c>
    </row>
    <row r="4341" spans="1:25" x14ac:dyDescent="0.3">
      <c r="A4341">
        <v>217000</v>
      </c>
      <c r="B4341" t="s">
        <v>97348</v>
      </c>
      <c r="C4341" t="s">
        <v>97349</v>
      </c>
      <c r="D4341" t="s">
        <v>97350</v>
      </c>
      <c r="E4341" t="s">
        <v>97351</v>
      </c>
      <c r="F4341" t="s">
        <v>97352</v>
      </c>
      <c r="G4341" t="s">
        <v>97353</v>
      </c>
      <c r="H4341" t="s">
        <v>97354</v>
      </c>
      <c r="I4341" t="s">
        <v>97355</v>
      </c>
      <c r="J4341" t="s">
        <v>97356</v>
      </c>
      <c r="K4341" t="s">
        <v>97357</v>
      </c>
      <c r="L4341" t="s">
        <v>97358</v>
      </c>
      <c r="M4341" t="s">
        <v>97359</v>
      </c>
      <c r="N4341" t="s">
        <v>97360</v>
      </c>
      <c r="O4341" t="s">
        <v>97361</v>
      </c>
      <c r="P4341" t="s">
        <v>97362</v>
      </c>
      <c r="Q4341" t="s">
        <v>97363</v>
      </c>
      <c r="R4341" t="s">
        <v>97364</v>
      </c>
      <c r="S4341" t="s">
        <v>97365</v>
      </c>
      <c r="T4341" t="s">
        <v>97366</v>
      </c>
      <c r="U4341" t="s">
        <v>97367</v>
      </c>
      <c r="V4341" t="s">
        <v>97368</v>
      </c>
      <c r="W4341" t="s">
        <v>97369</v>
      </c>
      <c r="X4341" t="s">
        <v>97370</v>
      </c>
      <c r="Y4341" t="s">
        <v>97371</v>
      </c>
    </row>
    <row r="4342" spans="1:25" x14ac:dyDescent="0.3">
      <c r="A4342">
        <v>217050</v>
      </c>
      <c r="B4342" t="s">
        <v>97372</v>
      </c>
      <c r="C4342" t="s">
        <v>97373</v>
      </c>
      <c r="D4342" t="s">
        <v>97374</v>
      </c>
      <c r="E4342" t="s">
        <v>97375</v>
      </c>
      <c r="F4342" t="s">
        <v>97376</v>
      </c>
      <c r="G4342" t="s">
        <v>97377</v>
      </c>
      <c r="H4342" t="s">
        <v>97378</v>
      </c>
      <c r="I4342" t="s">
        <v>97379</v>
      </c>
      <c r="J4342" t="s">
        <v>97380</v>
      </c>
      <c r="K4342" t="s">
        <v>97381</v>
      </c>
      <c r="L4342" t="s">
        <v>97382</v>
      </c>
      <c r="M4342" t="s">
        <v>97383</v>
      </c>
      <c r="N4342" t="s">
        <v>97384</v>
      </c>
      <c r="O4342" t="s">
        <v>97385</v>
      </c>
      <c r="P4342" t="s">
        <v>97386</v>
      </c>
      <c r="Q4342" t="s">
        <v>97387</v>
      </c>
      <c r="R4342" t="s">
        <v>97388</v>
      </c>
      <c r="S4342" t="s">
        <v>97389</v>
      </c>
      <c r="T4342" t="s">
        <v>97390</v>
      </c>
      <c r="U4342" t="s">
        <v>97391</v>
      </c>
      <c r="V4342" t="s">
        <v>97392</v>
      </c>
      <c r="W4342" t="s">
        <v>97393</v>
      </c>
      <c r="X4342" t="s">
        <v>97394</v>
      </c>
      <c r="Y4342" t="s">
        <v>97395</v>
      </c>
    </row>
    <row r="4343" spans="1:25" x14ac:dyDescent="0.3">
      <c r="A4343">
        <v>217100</v>
      </c>
      <c r="B4343" t="s">
        <v>97396</v>
      </c>
      <c r="C4343" t="s">
        <v>97397</v>
      </c>
      <c r="D4343" t="s">
        <v>97398</v>
      </c>
      <c r="E4343" t="s">
        <v>97399</v>
      </c>
      <c r="F4343" t="s">
        <v>97400</v>
      </c>
      <c r="G4343" t="s">
        <v>97401</v>
      </c>
      <c r="H4343" t="s">
        <v>97402</v>
      </c>
      <c r="I4343" t="s">
        <v>97403</v>
      </c>
      <c r="J4343" t="s">
        <v>97404</v>
      </c>
      <c r="K4343" t="s">
        <v>97405</v>
      </c>
      <c r="L4343" t="s">
        <v>97406</v>
      </c>
      <c r="M4343" t="s">
        <v>97407</v>
      </c>
      <c r="N4343" t="s">
        <v>97408</v>
      </c>
      <c r="O4343" t="s">
        <v>97409</v>
      </c>
      <c r="P4343" t="s">
        <v>97410</v>
      </c>
      <c r="Q4343" t="s">
        <v>97411</v>
      </c>
      <c r="R4343" t="s">
        <v>97412</v>
      </c>
      <c r="S4343" t="s">
        <v>97413</v>
      </c>
      <c r="T4343" t="s">
        <v>97414</v>
      </c>
      <c r="U4343" t="s">
        <v>97415</v>
      </c>
      <c r="V4343" t="s">
        <v>97416</v>
      </c>
      <c r="W4343" t="s">
        <v>97417</v>
      </c>
      <c r="X4343" t="s">
        <v>97418</v>
      </c>
      <c r="Y4343" t="s">
        <v>97419</v>
      </c>
    </row>
    <row r="4344" spans="1:25" x14ac:dyDescent="0.3">
      <c r="A4344">
        <v>217150</v>
      </c>
      <c r="B4344" t="s">
        <v>97420</v>
      </c>
      <c r="C4344" t="s">
        <v>97421</v>
      </c>
      <c r="D4344" t="s">
        <v>97422</v>
      </c>
      <c r="E4344" t="s">
        <v>97423</v>
      </c>
      <c r="F4344" t="s">
        <v>97424</v>
      </c>
      <c r="G4344" t="s">
        <v>97425</v>
      </c>
      <c r="H4344" t="s">
        <v>97426</v>
      </c>
      <c r="I4344" t="s">
        <v>97427</v>
      </c>
      <c r="J4344" t="s">
        <v>97428</v>
      </c>
      <c r="K4344" t="s">
        <v>97429</v>
      </c>
      <c r="L4344" t="s">
        <v>97430</v>
      </c>
      <c r="M4344" t="s">
        <v>97431</v>
      </c>
      <c r="N4344" t="s">
        <v>97432</v>
      </c>
      <c r="O4344" t="s">
        <v>97433</v>
      </c>
      <c r="P4344" t="s">
        <v>97434</v>
      </c>
      <c r="Q4344" t="s">
        <v>97435</v>
      </c>
      <c r="R4344" t="s">
        <v>97436</v>
      </c>
      <c r="S4344" t="s">
        <v>97437</v>
      </c>
      <c r="T4344" t="s">
        <v>97438</v>
      </c>
      <c r="U4344" t="s">
        <v>97439</v>
      </c>
      <c r="V4344" t="s">
        <v>97440</v>
      </c>
      <c r="W4344" t="s">
        <v>97441</v>
      </c>
      <c r="X4344" t="s">
        <v>97442</v>
      </c>
      <c r="Y4344" t="s">
        <v>97443</v>
      </c>
    </row>
    <row r="4345" spans="1:25" x14ac:dyDescent="0.3">
      <c r="A4345">
        <v>217200</v>
      </c>
      <c r="B4345" t="s">
        <v>97444</v>
      </c>
      <c r="C4345" t="s">
        <v>97445</v>
      </c>
      <c r="D4345" t="s">
        <v>97446</v>
      </c>
      <c r="E4345" t="s">
        <v>97447</v>
      </c>
      <c r="F4345" t="s">
        <v>97448</v>
      </c>
      <c r="G4345" t="s">
        <v>97449</v>
      </c>
      <c r="H4345" t="s">
        <v>97450</v>
      </c>
      <c r="I4345" t="s">
        <v>97451</v>
      </c>
      <c r="J4345" t="s">
        <v>97452</v>
      </c>
      <c r="K4345" t="s">
        <v>97453</v>
      </c>
      <c r="L4345" t="s">
        <v>97454</v>
      </c>
      <c r="M4345" t="s">
        <v>97455</v>
      </c>
      <c r="N4345" t="s">
        <v>97456</v>
      </c>
      <c r="O4345" t="s">
        <v>97457</v>
      </c>
      <c r="P4345" t="s">
        <v>97458</v>
      </c>
      <c r="Q4345" t="s">
        <v>97459</v>
      </c>
      <c r="R4345" t="s">
        <v>97460</v>
      </c>
      <c r="S4345" t="s">
        <v>97461</v>
      </c>
      <c r="T4345" t="s">
        <v>97462</v>
      </c>
      <c r="U4345" t="s">
        <v>97463</v>
      </c>
      <c r="V4345" t="s">
        <v>97464</v>
      </c>
      <c r="W4345" t="s">
        <v>97465</v>
      </c>
      <c r="X4345" t="s">
        <v>97466</v>
      </c>
      <c r="Y4345" t="s">
        <v>97467</v>
      </c>
    </row>
    <row r="4346" spans="1:25" x14ac:dyDescent="0.3">
      <c r="A4346">
        <v>217250</v>
      </c>
      <c r="B4346" t="s">
        <v>97468</v>
      </c>
      <c r="C4346" t="s">
        <v>97469</v>
      </c>
      <c r="D4346" t="s">
        <v>97470</v>
      </c>
      <c r="E4346" t="s">
        <v>97471</v>
      </c>
      <c r="F4346" t="s">
        <v>97472</v>
      </c>
      <c r="G4346" t="s">
        <v>97473</v>
      </c>
      <c r="H4346" t="s">
        <v>97474</v>
      </c>
      <c r="I4346" t="s">
        <v>97475</v>
      </c>
      <c r="J4346" t="s">
        <v>97476</v>
      </c>
      <c r="K4346" t="s">
        <v>97477</v>
      </c>
      <c r="L4346" t="s">
        <v>97478</v>
      </c>
      <c r="M4346" t="s">
        <v>97479</v>
      </c>
      <c r="N4346" t="s">
        <v>97480</v>
      </c>
      <c r="O4346" t="s">
        <v>97481</v>
      </c>
      <c r="P4346" t="s">
        <v>97482</v>
      </c>
      <c r="Q4346" t="s">
        <v>97483</v>
      </c>
      <c r="R4346" t="s">
        <v>97484</v>
      </c>
      <c r="S4346" t="s">
        <v>97485</v>
      </c>
      <c r="T4346" t="s">
        <v>97486</v>
      </c>
      <c r="U4346" t="s">
        <v>97487</v>
      </c>
      <c r="V4346" t="s">
        <v>97488</v>
      </c>
      <c r="W4346" t="s">
        <v>97489</v>
      </c>
      <c r="X4346" t="s">
        <v>97490</v>
      </c>
      <c r="Y4346" t="s">
        <v>97491</v>
      </c>
    </row>
    <row r="4347" spans="1:25" x14ac:dyDescent="0.3">
      <c r="A4347">
        <v>217300</v>
      </c>
      <c r="B4347" t="s">
        <v>97492</v>
      </c>
      <c r="C4347" t="s">
        <v>97493</v>
      </c>
      <c r="D4347" t="s">
        <v>97494</v>
      </c>
      <c r="E4347" t="s">
        <v>97495</v>
      </c>
      <c r="F4347" t="s">
        <v>97496</v>
      </c>
      <c r="G4347" t="s">
        <v>97497</v>
      </c>
      <c r="H4347" t="s">
        <v>97498</v>
      </c>
      <c r="I4347" t="s">
        <v>97499</v>
      </c>
      <c r="J4347" t="s">
        <v>97500</v>
      </c>
      <c r="K4347" t="s">
        <v>97501</v>
      </c>
      <c r="L4347" t="s">
        <v>97502</v>
      </c>
      <c r="M4347" t="s">
        <v>97503</v>
      </c>
      <c r="N4347" t="s">
        <v>97504</v>
      </c>
      <c r="O4347" t="s">
        <v>97505</v>
      </c>
      <c r="P4347" t="s">
        <v>97506</v>
      </c>
      <c r="Q4347" t="s">
        <v>97507</v>
      </c>
      <c r="R4347" t="s">
        <v>97508</v>
      </c>
      <c r="S4347" t="s">
        <v>97509</v>
      </c>
      <c r="T4347" t="s">
        <v>97510</v>
      </c>
      <c r="U4347" t="s">
        <v>97511</v>
      </c>
      <c r="V4347" t="s">
        <v>97512</v>
      </c>
      <c r="W4347" t="s">
        <v>97513</v>
      </c>
      <c r="X4347" t="s">
        <v>97514</v>
      </c>
      <c r="Y4347" t="s">
        <v>97515</v>
      </c>
    </row>
    <row r="4348" spans="1:25" x14ac:dyDescent="0.3">
      <c r="A4348">
        <v>217350</v>
      </c>
      <c r="B4348" t="s">
        <v>97516</v>
      </c>
      <c r="C4348" t="s">
        <v>97517</v>
      </c>
      <c r="D4348" t="s">
        <v>97518</v>
      </c>
      <c r="E4348" t="s">
        <v>97519</v>
      </c>
      <c r="F4348" t="s">
        <v>97520</v>
      </c>
      <c r="G4348" t="s">
        <v>97521</v>
      </c>
      <c r="H4348" t="s">
        <v>97522</v>
      </c>
      <c r="I4348" t="s">
        <v>97523</v>
      </c>
      <c r="J4348" t="s">
        <v>97524</v>
      </c>
      <c r="K4348" t="s">
        <v>97525</v>
      </c>
      <c r="L4348" t="s">
        <v>97526</v>
      </c>
      <c r="M4348" t="s">
        <v>97527</v>
      </c>
      <c r="N4348" t="s">
        <v>97528</v>
      </c>
      <c r="O4348" t="s">
        <v>97529</v>
      </c>
      <c r="P4348" t="s">
        <v>97530</v>
      </c>
      <c r="Q4348" t="s">
        <v>97531</v>
      </c>
      <c r="R4348" t="s">
        <v>97532</v>
      </c>
      <c r="S4348" t="s">
        <v>97533</v>
      </c>
      <c r="T4348" t="s">
        <v>97534</v>
      </c>
      <c r="U4348" t="s">
        <v>97535</v>
      </c>
      <c r="V4348" t="s">
        <v>97536</v>
      </c>
      <c r="W4348" t="s">
        <v>97537</v>
      </c>
      <c r="X4348" t="s">
        <v>97538</v>
      </c>
      <c r="Y4348" t="s">
        <v>97539</v>
      </c>
    </row>
    <row r="4349" spans="1:25" x14ac:dyDescent="0.3">
      <c r="A4349">
        <v>217400</v>
      </c>
      <c r="B4349" t="s">
        <v>97540</v>
      </c>
      <c r="C4349" t="s">
        <v>97541</v>
      </c>
      <c r="D4349" t="s">
        <v>97542</v>
      </c>
      <c r="E4349" t="s">
        <v>97543</v>
      </c>
      <c r="F4349" t="s">
        <v>97544</v>
      </c>
      <c r="G4349" t="s">
        <v>97545</v>
      </c>
      <c r="H4349" t="s">
        <v>97546</v>
      </c>
      <c r="I4349" t="s">
        <v>97547</v>
      </c>
      <c r="J4349" t="s">
        <v>97548</v>
      </c>
      <c r="K4349" t="s">
        <v>97549</v>
      </c>
      <c r="L4349" t="s">
        <v>97550</v>
      </c>
      <c r="M4349" t="s">
        <v>97551</v>
      </c>
      <c r="N4349" t="s">
        <v>97552</v>
      </c>
      <c r="O4349" t="s">
        <v>97553</v>
      </c>
      <c r="P4349" t="s">
        <v>97554</v>
      </c>
      <c r="Q4349" t="s">
        <v>97555</v>
      </c>
      <c r="R4349" t="s">
        <v>97556</v>
      </c>
      <c r="S4349" t="s">
        <v>97557</v>
      </c>
      <c r="T4349" t="s">
        <v>97558</v>
      </c>
      <c r="U4349" t="s">
        <v>97559</v>
      </c>
      <c r="V4349" t="s">
        <v>97560</v>
      </c>
      <c r="W4349" t="s">
        <v>97561</v>
      </c>
      <c r="X4349" t="s">
        <v>97562</v>
      </c>
      <c r="Y4349" t="s">
        <v>97563</v>
      </c>
    </row>
    <row r="4350" spans="1:25" x14ac:dyDescent="0.3">
      <c r="A4350">
        <v>217450</v>
      </c>
      <c r="B4350" t="s">
        <v>97564</v>
      </c>
      <c r="C4350" t="s">
        <v>97565</v>
      </c>
      <c r="D4350" t="s">
        <v>97566</v>
      </c>
      <c r="E4350" t="s">
        <v>97567</v>
      </c>
      <c r="F4350" t="s">
        <v>97568</v>
      </c>
      <c r="G4350" t="s">
        <v>97569</v>
      </c>
      <c r="H4350" t="s">
        <v>97570</v>
      </c>
      <c r="I4350" t="s">
        <v>97571</v>
      </c>
      <c r="J4350" t="s">
        <v>97572</v>
      </c>
      <c r="K4350" t="s">
        <v>97573</v>
      </c>
      <c r="L4350" t="s">
        <v>97574</v>
      </c>
      <c r="M4350" t="s">
        <v>97575</v>
      </c>
      <c r="N4350" t="s">
        <v>97576</v>
      </c>
      <c r="O4350" t="s">
        <v>97577</v>
      </c>
      <c r="P4350" t="s">
        <v>97578</v>
      </c>
      <c r="Q4350" t="s">
        <v>97579</v>
      </c>
      <c r="R4350" t="s">
        <v>97580</v>
      </c>
      <c r="S4350" t="s">
        <v>97581</v>
      </c>
      <c r="T4350" t="s">
        <v>97582</v>
      </c>
      <c r="U4350" t="s">
        <v>97583</v>
      </c>
      <c r="V4350" t="s">
        <v>97584</v>
      </c>
      <c r="W4350" t="s">
        <v>97585</v>
      </c>
      <c r="X4350" t="s">
        <v>97586</v>
      </c>
      <c r="Y4350" t="s">
        <v>97587</v>
      </c>
    </row>
    <row r="4351" spans="1:25" x14ac:dyDescent="0.3">
      <c r="A4351">
        <v>217500</v>
      </c>
      <c r="B4351" t="s">
        <v>97588</v>
      </c>
      <c r="C4351" t="s">
        <v>97589</v>
      </c>
      <c r="D4351" t="s">
        <v>97590</v>
      </c>
      <c r="E4351" t="s">
        <v>97591</v>
      </c>
      <c r="F4351" t="s">
        <v>97592</v>
      </c>
      <c r="G4351" t="s">
        <v>97593</v>
      </c>
      <c r="H4351" t="s">
        <v>97594</v>
      </c>
      <c r="I4351" t="s">
        <v>97595</v>
      </c>
      <c r="J4351" t="s">
        <v>97596</v>
      </c>
      <c r="K4351" t="s">
        <v>97597</v>
      </c>
      <c r="L4351" t="s">
        <v>97598</v>
      </c>
      <c r="M4351" t="s">
        <v>97599</v>
      </c>
      <c r="N4351" t="s">
        <v>97600</v>
      </c>
      <c r="O4351" t="s">
        <v>97601</v>
      </c>
      <c r="P4351" t="s">
        <v>97602</v>
      </c>
      <c r="Q4351" t="s">
        <v>97603</v>
      </c>
      <c r="R4351" t="s">
        <v>97604</v>
      </c>
      <c r="S4351" t="s">
        <v>97605</v>
      </c>
      <c r="T4351" t="s">
        <v>97606</v>
      </c>
      <c r="U4351" t="s">
        <v>97607</v>
      </c>
      <c r="V4351" t="s">
        <v>97608</v>
      </c>
      <c r="W4351" t="s">
        <v>97609</v>
      </c>
      <c r="X4351" t="s">
        <v>97610</v>
      </c>
      <c r="Y4351" t="s">
        <v>97611</v>
      </c>
    </row>
    <row r="4352" spans="1:25" x14ac:dyDescent="0.3">
      <c r="A4352">
        <v>217550</v>
      </c>
      <c r="B4352" t="s">
        <v>97612</v>
      </c>
      <c r="C4352" t="s">
        <v>97613</v>
      </c>
      <c r="D4352" t="s">
        <v>97614</v>
      </c>
      <c r="E4352" t="s">
        <v>97615</v>
      </c>
      <c r="F4352" t="s">
        <v>97616</v>
      </c>
      <c r="G4352" t="s">
        <v>97617</v>
      </c>
      <c r="H4352" t="s">
        <v>97618</v>
      </c>
      <c r="I4352" t="s">
        <v>97619</v>
      </c>
      <c r="J4352" t="s">
        <v>97620</v>
      </c>
      <c r="K4352" t="s">
        <v>97621</v>
      </c>
      <c r="L4352" t="s">
        <v>97622</v>
      </c>
      <c r="M4352" t="s">
        <v>97623</v>
      </c>
      <c r="N4352" t="s">
        <v>97624</v>
      </c>
      <c r="O4352" t="s">
        <v>97625</v>
      </c>
      <c r="P4352" t="s">
        <v>97626</v>
      </c>
      <c r="Q4352" t="s">
        <v>97627</v>
      </c>
      <c r="R4352" t="s">
        <v>97628</v>
      </c>
      <c r="S4352" t="s">
        <v>97629</v>
      </c>
      <c r="T4352" t="s">
        <v>97630</v>
      </c>
      <c r="U4352" t="s">
        <v>97631</v>
      </c>
      <c r="V4352" t="s">
        <v>97632</v>
      </c>
      <c r="W4352" t="s">
        <v>97633</v>
      </c>
      <c r="X4352" t="s">
        <v>97634</v>
      </c>
      <c r="Y4352" t="s">
        <v>97635</v>
      </c>
    </row>
    <row r="4353" spans="1:25" x14ac:dyDescent="0.3">
      <c r="A4353">
        <v>217600</v>
      </c>
      <c r="B4353" t="s">
        <v>97636</v>
      </c>
      <c r="C4353" t="s">
        <v>97637</v>
      </c>
      <c r="D4353" t="s">
        <v>97638</v>
      </c>
      <c r="E4353" t="s">
        <v>97639</v>
      </c>
      <c r="F4353" t="s">
        <v>97640</v>
      </c>
      <c r="G4353" t="s">
        <v>97641</v>
      </c>
      <c r="H4353" t="s">
        <v>97642</v>
      </c>
      <c r="I4353" t="s">
        <v>97643</v>
      </c>
      <c r="J4353" t="s">
        <v>97644</v>
      </c>
      <c r="K4353" t="s">
        <v>97645</v>
      </c>
      <c r="L4353" t="s">
        <v>97646</v>
      </c>
      <c r="M4353" t="s">
        <v>97647</v>
      </c>
      <c r="N4353" t="s">
        <v>97648</v>
      </c>
      <c r="O4353" t="s">
        <v>97649</v>
      </c>
      <c r="P4353" t="s">
        <v>97650</v>
      </c>
      <c r="Q4353" t="s">
        <v>97651</v>
      </c>
      <c r="R4353" t="s">
        <v>97652</v>
      </c>
      <c r="S4353" t="s">
        <v>97653</v>
      </c>
      <c r="T4353" t="s">
        <v>97654</v>
      </c>
      <c r="U4353" t="s">
        <v>97655</v>
      </c>
      <c r="V4353" t="s">
        <v>97656</v>
      </c>
      <c r="W4353" t="s">
        <v>97657</v>
      </c>
      <c r="X4353" t="s">
        <v>97658</v>
      </c>
      <c r="Y4353" t="s">
        <v>97659</v>
      </c>
    </row>
    <row r="4354" spans="1:25" x14ac:dyDescent="0.3">
      <c r="A4354">
        <v>217650</v>
      </c>
      <c r="B4354" t="s">
        <v>97660</v>
      </c>
      <c r="C4354" t="s">
        <v>97661</v>
      </c>
      <c r="D4354" t="s">
        <v>97662</v>
      </c>
      <c r="E4354" t="s">
        <v>97663</v>
      </c>
      <c r="F4354" t="s">
        <v>97664</v>
      </c>
      <c r="G4354" t="s">
        <v>97665</v>
      </c>
      <c r="H4354" t="s">
        <v>97666</v>
      </c>
      <c r="I4354" t="s">
        <v>97667</v>
      </c>
      <c r="J4354" t="s">
        <v>97668</v>
      </c>
      <c r="K4354" t="s">
        <v>97669</v>
      </c>
      <c r="L4354" t="s">
        <v>97670</v>
      </c>
      <c r="M4354" t="s">
        <v>97671</v>
      </c>
      <c r="N4354" t="s">
        <v>97672</v>
      </c>
      <c r="O4354" t="s">
        <v>97673</v>
      </c>
      <c r="P4354" t="s">
        <v>97674</v>
      </c>
      <c r="Q4354" t="s">
        <v>97675</v>
      </c>
      <c r="R4354" t="s">
        <v>97676</v>
      </c>
      <c r="S4354" t="s">
        <v>97677</v>
      </c>
      <c r="T4354" t="s">
        <v>97678</v>
      </c>
      <c r="U4354" t="s">
        <v>97679</v>
      </c>
      <c r="V4354" t="s">
        <v>97680</v>
      </c>
      <c r="W4354" t="s">
        <v>97681</v>
      </c>
      <c r="X4354" t="s">
        <v>97682</v>
      </c>
      <c r="Y4354" t="s">
        <v>97683</v>
      </c>
    </row>
    <row r="4355" spans="1:25" x14ac:dyDescent="0.3">
      <c r="A4355">
        <v>217700</v>
      </c>
      <c r="B4355" t="s">
        <v>97684</v>
      </c>
      <c r="C4355" t="s">
        <v>97685</v>
      </c>
      <c r="D4355" t="s">
        <v>97686</v>
      </c>
      <c r="E4355" t="s">
        <v>97687</v>
      </c>
      <c r="F4355" t="s">
        <v>97688</v>
      </c>
      <c r="G4355" t="s">
        <v>97689</v>
      </c>
      <c r="H4355" t="s">
        <v>97690</v>
      </c>
      <c r="I4355" t="s">
        <v>97691</v>
      </c>
      <c r="J4355" t="s">
        <v>97692</v>
      </c>
      <c r="K4355" t="s">
        <v>97693</v>
      </c>
      <c r="L4355" t="s">
        <v>97694</v>
      </c>
      <c r="M4355" t="s">
        <v>97695</v>
      </c>
      <c r="N4355" t="s">
        <v>97696</v>
      </c>
      <c r="O4355" t="s">
        <v>97697</v>
      </c>
      <c r="P4355" t="s">
        <v>97698</v>
      </c>
      <c r="Q4355" t="s">
        <v>97699</v>
      </c>
      <c r="R4355" t="s">
        <v>97700</v>
      </c>
      <c r="S4355" t="s">
        <v>97701</v>
      </c>
      <c r="T4355" t="s">
        <v>97702</v>
      </c>
      <c r="U4355" t="s">
        <v>97703</v>
      </c>
      <c r="V4355" t="s">
        <v>97704</v>
      </c>
      <c r="W4355" t="s">
        <v>97705</v>
      </c>
      <c r="X4355" t="s">
        <v>97706</v>
      </c>
      <c r="Y4355" t="s">
        <v>97707</v>
      </c>
    </row>
    <row r="4356" spans="1:25" x14ac:dyDescent="0.3">
      <c r="A4356">
        <v>217750</v>
      </c>
      <c r="B4356" t="s">
        <v>97708</v>
      </c>
      <c r="C4356" t="s">
        <v>97709</v>
      </c>
      <c r="D4356" t="s">
        <v>97710</v>
      </c>
      <c r="E4356" t="s">
        <v>97711</v>
      </c>
      <c r="F4356" t="s">
        <v>97712</v>
      </c>
      <c r="G4356" t="s">
        <v>97713</v>
      </c>
      <c r="H4356" t="s">
        <v>97714</v>
      </c>
      <c r="I4356" t="s">
        <v>97715</v>
      </c>
      <c r="J4356" t="s">
        <v>97716</v>
      </c>
      <c r="K4356" t="s">
        <v>97717</v>
      </c>
      <c r="L4356" t="s">
        <v>97718</v>
      </c>
      <c r="M4356" t="s">
        <v>97719</v>
      </c>
      <c r="N4356" t="s">
        <v>97720</v>
      </c>
      <c r="O4356" t="s">
        <v>97721</v>
      </c>
      <c r="P4356" t="s">
        <v>97722</v>
      </c>
      <c r="Q4356" t="s">
        <v>97723</v>
      </c>
      <c r="R4356" t="s">
        <v>97724</v>
      </c>
      <c r="S4356" t="s">
        <v>97725</v>
      </c>
      <c r="T4356" t="s">
        <v>97726</v>
      </c>
      <c r="U4356" t="s">
        <v>97727</v>
      </c>
      <c r="V4356" t="s">
        <v>97728</v>
      </c>
      <c r="W4356" t="s">
        <v>97729</v>
      </c>
      <c r="X4356" t="s">
        <v>97730</v>
      </c>
      <c r="Y4356" t="s">
        <v>97731</v>
      </c>
    </row>
    <row r="4357" spans="1:25" x14ac:dyDescent="0.3">
      <c r="A4357">
        <v>217800</v>
      </c>
      <c r="B4357" t="s">
        <v>97732</v>
      </c>
      <c r="C4357" t="s">
        <v>97733</v>
      </c>
      <c r="D4357" t="s">
        <v>97734</v>
      </c>
      <c r="E4357" t="s">
        <v>97735</v>
      </c>
      <c r="F4357" t="s">
        <v>97736</v>
      </c>
      <c r="G4357" t="s">
        <v>97737</v>
      </c>
      <c r="H4357" t="s">
        <v>97738</v>
      </c>
      <c r="I4357" t="s">
        <v>97739</v>
      </c>
      <c r="J4357" t="s">
        <v>97740</v>
      </c>
      <c r="K4357" t="s">
        <v>97741</v>
      </c>
      <c r="L4357" t="s">
        <v>97742</v>
      </c>
      <c r="M4357" t="s">
        <v>97743</v>
      </c>
      <c r="N4357" t="s">
        <v>97744</v>
      </c>
      <c r="O4357" t="s">
        <v>97745</v>
      </c>
      <c r="P4357" t="s">
        <v>97746</v>
      </c>
      <c r="Q4357" t="s">
        <v>97747</v>
      </c>
      <c r="R4357" t="s">
        <v>97748</v>
      </c>
      <c r="S4357" t="s">
        <v>97749</v>
      </c>
      <c r="T4357" t="s">
        <v>97750</v>
      </c>
      <c r="U4357" t="s">
        <v>97751</v>
      </c>
      <c r="V4357" t="s">
        <v>97752</v>
      </c>
      <c r="W4357" t="s">
        <v>97753</v>
      </c>
      <c r="X4357" t="s">
        <v>97754</v>
      </c>
      <c r="Y4357" t="s">
        <v>97755</v>
      </c>
    </row>
    <row r="4358" spans="1:25" x14ac:dyDescent="0.3">
      <c r="A4358">
        <v>217850</v>
      </c>
      <c r="B4358" t="s">
        <v>97756</v>
      </c>
      <c r="C4358" t="s">
        <v>97757</v>
      </c>
      <c r="D4358" t="s">
        <v>97758</v>
      </c>
      <c r="E4358" t="s">
        <v>97759</v>
      </c>
      <c r="F4358" t="s">
        <v>97760</v>
      </c>
      <c r="G4358" t="s">
        <v>97761</v>
      </c>
      <c r="H4358" t="s">
        <v>97762</v>
      </c>
      <c r="I4358" t="s">
        <v>97763</v>
      </c>
      <c r="J4358" t="s">
        <v>97764</v>
      </c>
      <c r="K4358" t="s">
        <v>97765</v>
      </c>
      <c r="L4358" t="s">
        <v>97766</v>
      </c>
      <c r="M4358" t="s">
        <v>97767</v>
      </c>
      <c r="N4358" t="s">
        <v>97768</v>
      </c>
      <c r="O4358" t="s">
        <v>97769</v>
      </c>
      <c r="P4358" t="s">
        <v>97770</v>
      </c>
      <c r="Q4358" t="s">
        <v>97771</v>
      </c>
      <c r="R4358" t="s">
        <v>97772</v>
      </c>
      <c r="S4358" t="s">
        <v>97773</v>
      </c>
      <c r="T4358" t="s">
        <v>97774</v>
      </c>
      <c r="U4358" t="s">
        <v>97775</v>
      </c>
      <c r="V4358" t="s">
        <v>97776</v>
      </c>
      <c r="W4358" t="s">
        <v>97777</v>
      </c>
      <c r="X4358" t="s">
        <v>97778</v>
      </c>
      <c r="Y4358" t="s">
        <v>97779</v>
      </c>
    </row>
    <row r="4359" spans="1:25" x14ac:dyDescent="0.3">
      <c r="A4359">
        <v>217900</v>
      </c>
      <c r="B4359" t="s">
        <v>97780</v>
      </c>
      <c r="C4359" t="s">
        <v>97781</v>
      </c>
      <c r="D4359" t="s">
        <v>97782</v>
      </c>
      <c r="E4359" t="s">
        <v>97783</v>
      </c>
      <c r="F4359" t="s">
        <v>97784</v>
      </c>
      <c r="G4359" t="s">
        <v>97785</v>
      </c>
      <c r="H4359" t="s">
        <v>97786</v>
      </c>
      <c r="I4359" t="s">
        <v>97787</v>
      </c>
      <c r="J4359" t="s">
        <v>97788</v>
      </c>
      <c r="K4359" t="s">
        <v>97789</v>
      </c>
      <c r="L4359" t="s">
        <v>97790</v>
      </c>
      <c r="M4359" t="s">
        <v>97791</v>
      </c>
      <c r="N4359" t="s">
        <v>97792</v>
      </c>
      <c r="O4359" t="s">
        <v>97793</v>
      </c>
      <c r="P4359" t="s">
        <v>97794</v>
      </c>
      <c r="Q4359" t="s">
        <v>97795</v>
      </c>
      <c r="R4359" t="s">
        <v>97796</v>
      </c>
      <c r="S4359" t="s">
        <v>97797</v>
      </c>
      <c r="T4359" t="s">
        <v>97798</v>
      </c>
      <c r="U4359" t="s">
        <v>97799</v>
      </c>
      <c r="V4359" t="s">
        <v>97800</v>
      </c>
      <c r="W4359" t="s">
        <v>97801</v>
      </c>
      <c r="X4359" t="s">
        <v>97802</v>
      </c>
      <c r="Y4359" t="s">
        <v>97803</v>
      </c>
    </row>
    <row r="4360" spans="1:25" x14ac:dyDescent="0.3">
      <c r="A4360">
        <v>217950</v>
      </c>
      <c r="B4360" t="s">
        <v>97804</v>
      </c>
      <c r="C4360" t="s">
        <v>97805</v>
      </c>
      <c r="D4360" t="s">
        <v>97806</v>
      </c>
      <c r="E4360" t="s">
        <v>97807</v>
      </c>
      <c r="F4360" t="s">
        <v>97808</v>
      </c>
      <c r="G4360" t="s">
        <v>97809</v>
      </c>
      <c r="H4360" t="s">
        <v>97810</v>
      </c>
      <c r="I4360" t="s">
        <v>97811</v>
      </c>
      <c r="J4360" t="s">
        <v>97812</v>
      </c>
      <c r="K4360" t="s">
        <v>97813</v>
      </c>
      <c r="L4360" t="s">
        <v>97814</v>
      </c>
      <c r="M4360" t="s">
        <v>97815</v>
      </c>
      <c r="N4360" t="s">
        <v>97816</v>
      </c>
      <c r="O4360" t="s">
        <v>97817</v>
      </c>
      <c r="P4360" t="s">
        <v>97818</v>
      </c>
      <c r="Q4360" t="s">
        <v>97819</v>
      </c>
      <c r="R4360" t="s">
        <v>97820</v>
      </c>
      <c r="S4360" t="s">
        <v>97821</v>
      </c>
      <c r="T4360" t="s">
        <v>97822</v>
      </c>
      <c r="U4360" t="s">
        <v>97823</v>
      </c>
      <c r="V4360" t="s">
        <v>97824</v>
      </c>
      <c r="W4360" t="s">
        <v>97825</v>
      </c>
      <c r="X4360" t="s">
        <v>97826</v>
      </c>
      <c r="Y4360" t="s">
        <v>97827</v>
      </c>
    </row>
    <row r="4361" spans="1:25" x14ac:dyDescent="0.3">
      <c r="A4361">
        <v>218000</v>
      </c>
      <c r="B4361" t="s">
        <v>97828</v>
      </c>
      <c r="C4361" t="s">
        <v>97829</v>
      </c>
      <c r="D4361" t="s">
        <v>97830</v>
      </c>
      <c r="E4361" t="s">
        <v>97831</v>
      </c>
      <c r="F4361" t="s">
        <v>97832</v>
      </c>
      <c r="G4361" t="s">
        <v>97833</v>
      </c>
      <c r="H4361" t="s">
        <v>97834</v>
      </c>
      <c r="I4361" t="s">
        <v>97835</v>
      </c>
      <c r="J4361" t="s">
        <v>97836</v>
      </c>
      <c r="K4361" t="s">
        <v>97837</v>
      </c>
      <c r="L4361" t="s">
        <v>97838</v>
      </c>
      <c r="M4361" t="s">
        <v>97839</v>
      </c>
      <c r="N4361" t="s">
        <v>97840</v>
      </c>
      <c r="O4361" t="s">
        <v>97841</v>
      </c>
      <c r="P4361" t="s">
        <v>97842</v>
      </c>
      <c r="Q4361" t="s">
        <v>97843</v>
      </c>
      <c r="R4361" t="s">
        <v>97844</v>
      </c>
      <c r="S4361" t="s">
        <v>97845</v>
      </c>
      <c r="T4361" t="s">
        <v>97846</v>
      </c>
      <c r="U4361" t="s">
        <v>97847</v>
      </c>
      <c r="V4361" t="s">
        <v>97848</v>
      </c>
      <c r="W4361" t="s">
        <v>97849</v>
      </c>
      <c r="X4361" t="s">
        <v>97850</v>
      </c>
      <c r="Y4361" t="s">
        <v>97851</v>
      </c>
    </row>
    <row r="4362" spans="1:25" x14ac:dyDescent="0.3">
      <c r="A4362">
        <v>218050</v>
      </c>
      <c r="B4362" t="s">
        <v>97852</v>
      </c>
      <c r="C4362" t="s">
        <v>97853</v>
      </c>
      <c r="D4362" t="s">
        <v>97854</v>
      </c>
      <c r="E4362" t="s">
        <v>97855</v>
      </c>
      <c r="F4362" t="s">
        <v>97856</v>
      </c>
      <c r="G4362" t="s">
        <v>97857</v>
      </c>
      <c r="H4362" t="s">
        <v>97858</v>
      </c>
      <c r="I4362" t="s">
        <v>97859</v>
      </c>
      <c r="J4362" t="s">
        <v>97860</v>
      </c>
      <c r="K4362" t="s">
        <v>97861</v>
      </c>
      <c r="L4362" t="s">
        <v>97862</v>
      </c>
      <c r="M4362" t="s">
        <v>97863</v>
      </c>
      <c r="N4362" t="s">
        <v>97864</v>
      </c>
      <c r="O4362" t="s">
        <v>97865</v>
      </c>
      <c r="P4362" t="s">
        <v>97866</v>
      </c>
      <c r="Q4362" t="s">
        <v>97867</v>
      </c>
      <c r="R4362" t="s">
        <v>97868</v>
      </c>
      <c r="S4362" t="s">
        <v>97869</v>
      </c>
      <c r="T4362" t="s">
        <v>97870</v>
      </c>
      <c r="U4362" t="s">
        <v>97871</v>
      </c>
      <c r="V4362" t="s">
        <v>97872</v>
      </c>
      <c r="W4362" t="s">
        <v>97873</v>
      </c>
      <c r="X4362" t="s">
        <v>97874</v>
      </c>
      <c r="Y4362" t="s">
        <v>97875</v>
      </c>
    </row>
    <row r="4363" spans="1:25" x14ac:dyDescent="0.3">
      <c r="A4363">
        <v>218100</v>
      </c>
      <c r="B4363" t="s">
        <v>97876</v>
      </c>
      <c r="C4363" t="s">
        <v>97877</v>
      </c>
      <c r="D4363" t="s">
        <v>97878</v>
      </c>
      <c r="E4363" t="s">
        <v>97879</v>
      </c>
      <c r="F4363" t="s">
        <v>97880</v>
      </c>
      <c r="G4363" t="s">
        <v>97881</v>
      </c>
      <c r="H4363" t="s">
        <v>97882</v>
      </c>
      <c r="I4363" t="s">
        <v>97883</v>
      </c>
      <c r="J4363" t="s">
        <v>97884</v>
      </c>
      <c r="K4363" t="s">
        <v>97885</v>
      </c>
      <c r="L4363" t="s">
        <v>97886</v>
      </c>
      <c r="M4363" t="s">
        <v>97887</v>
      </c>
      <c r="N4363" t="s">
        <v>97888</v>
      </c>
      <c r="O4363" t="s">
        <v>97889</v>
      </c>
      <c r="P4363" t="s">
        <v>97890</v>
      </c>
      <c r="Q4363" t="s">
        <v>97891</v>
      </c>
      <c r="R4363" t="s">
        <v>97892</v>
      </c>
      <c r="S4363" t="s">
        <v>97893</v>
      </c>
      <c r="T4363" t="s">
        <v>97894</v>
      </c>
      <c r="U4363" t="s">
        <v>97895</v>
      </c>
      <c r="V4363" t="s">
        <v>97896</v>
      </c>
      <c r="W4363" t="s">
        <v>97897</v>
      </c>
      <c r="X4363" t="s">
        <v>97898</v>
      </c>
      <c r="Y4363" t="s">
        <v>97899</v>
      </c>
    </row>
    <row r="4364" spans="1:25" x14ac:dyDescent="0.3">
      <c r="A4364">
        <v>218150</v>
      </c>
      <c r="B4364" t="s">
        <v>97900</v>
      </c>
      <c r="C4364" t="s">
        <v>97901</v>
      </c>
      <c r="D4364" t="s">
        <v>97902</v>
      </c>
      <c r="E4364" t="s">
        <v>97903</v>
      </c>
      <c r="F4364" t="s">
        <v>97904</v>
      </c>
      <c r="G4364" t="s">
        <v>97905</v>
      </c>
      <c r="H4364" t="s">
        <v>97906</v>
      </c>
      <c r="I4364" t="s">
        <v>97907</v>
      </c>
      <c r="J4364" t="s">
        <v>97908</v>
      </c>
      <c r="K4364" t="s">
        <v>97909</v>
      </c>
      <c r="L4364" t="s">
        <v>97910</v>
      </c>
      <c r="M4364" t="s">
        <v>97911</v>
      </c>
      <c r="N4364" t="s">
        <v>97912</v>
      </c>
      <c r="O4364" t="s">
        <v>97913</v>
      </c>
      <c r="P4364" t="s">
        <v>97914</v>
      </c>
      <c r="Q4364" t="s">
        <v>97915</v>
      </c>
      <c r="R4364" t="s">
        <v>97916</v>
      </c>
      <c r="S4364" t="s">
        <v>97917</v>
      </c>
      <c r="T4364" t="s">
        <v>97918</v>
      </c>
      <c r="U4364" t="s">
        <v>97919</v>
      </c>
      <c r="V4364" t="s">
        <v>97920</v>
      </c>
      <c r="W4364" t="s">
        <v>97921</v>
      </c>
      <c r="X4364" t="s">
        <v>97922</v>
      </c>
      <c r="Y4364" t="s">
        <v>97923</v>
      </c>
    </row>
    <row r="4365" spans="1:25" x14ac:dyDescent="0.3">
      <c r="A4365">
        <v>218200</v>
      </c>
      <c r="B4365" t="s">
        <v>97924</v>
      </c>
      <c r="C4365" t="s">
        <v>97925</v>
      </c>
      <c r="D4365" t="s">
        <v>97926</v>
      </c>
      <c r="E4365" t="s">
        <v>97927</v>
      </c>
      <c r="F4365" t="s">
        <v>97928</v>
      </c>
      <c r="G4365" t="s">
        <v>97929</v>
      </c>
      <c r="H4365" t="s">
        <v>97930</v>
      </c>
      <c r="I4365" t="s">
        <v>97931</v>
      </c>
      <c r="J4365" t="s">
        <v>97932</v>
      </c>
      <c r="K4365" t="s">
        <v>97933</v>
      </c>
      <c r="L4365" t="s">
        <v>97934</v>
      </c>
      <c r="M4365" t="s">
        <v>97935</v>
      </c>
      <c r="N4365" t="s">
        <v>97936</v>
      </c>
      <c r="O4365" t="s">
        <v>97937</v>
      </c>
      <c r="P4365" t="s">
        <v>97938</v>
      </c>
      <c r="Q4365" t="s">
        <v>97939</v>
      </c>
      <c r="R4365" t="s">
        <v>97940</v>
      </c>
      <c r="S4365" t="s">
        <v>97941</v>
      </c>
      <c r="T4365" t="s">
        <v>97942</v>
      </c>
      <c r="U4365" t="s">
        <v>97943</v>
      </c>
      <c r="V4365" t="s">
        <v>97944</v>
      </c>
      <c r="W4365" t="s">
        <v>97945</v>
      </c>
      <c r="X4365" t="s">
        <v>97946</v>
      </c>
      <c r="Y4365" t="s">
        <v>97947</v>
      </c>
    </row>
    <row r="4366" spans="1:25" x14ac:dyDescent="0.3">
      <c r="A4366">
        <v>218250</v>
      </c>
      <c r="B4366" t="s">
        <v>97948</v>
      </c>
      <c r="C4366" t="s">
        <v>97949</v>
      </c>
      <c r="D4366" t="s">
        <v>97950</v>
      </c>
      <c r="E4366" t="s">
        <v>97951</v>
      </c>
      <c r="F4366" t="s">
        <v>97952</v>
      </c>
      <c r="G4366" t="s">
        <v>97953</v>
      </c>
      <c r="H4366" t="s">
        <v>97954</v>
      </c>
      <c r="I4366" t="s">
        <v>97955</v>
      </c>
      <c r="J4366" t="s">
        <v>97956</v>
      </c>
      <c r="K4366" t="s">
        <v>97957</v>
      </c>
      <c r="L4366" t="s">
        <v>97958</v>
      </c>
      <c r="M4366" t="s">
        <v>97959</v>
      </c>
      <c r="N4366" t="s">
        <v>97960</v>
      </c>
      <c r="O4366" t="s">
        <v>97961</v>
      </c>
      <c r="P4366" t="s">
        <v>97962</v>
      </c>
      <c r="Q4366" t="s">
        <v>97963</v>
      </c>
      <c r="R4366" t="s">
        <v>97964</v>
      </c>
      <c r="S4366" t="s">
        <v>97965</v>
      </c>
      <c r="T4366" t="s">
        <v>97966</v>
      </c>
      <c r="U4366" t="s">
        <v>97967</v>
      </c>
      <c r="V4366" t="s">
        <v>97968</v>
      </c>
      <c r="W4366" t="s">
        <v>97969</v>
      </c>
      <c r="X4366" t="s">
        <v>97970</v>
      </c>
      <c r="Y4366" t="s">
        <v>97971</v>
      </c>
    </row>
    <row r="4367" spans="1:25" x14ac:dyDescent="0.3">
      <c r="A4367">
        <v>218300</v>
      </c>
      <c r="B4367" t="s">
        <v>97972</v>
      </c>
      <c r="C4367" t="s">
        <v>97973</v>
      </c>
      <c r="D4367" t="s">
        <v>97974</v>
      </c>
      <c r="E4367" t="s">
        <v>97975</v>
      </c>
      <c r="F4367" t="s">
        <v>97976</v>
      </c>
      <c r="G4367" t="s">
        <v>97977</v>
      </c>
      <c r="H4367" t="s">
        <v>97978</v>
      </c>
      <c r="I4367" t="s">
        <v>97979</v>
      </c>
      <c r="J4367" t="s">
        <v>97980</v>
      </c>
      <c r="K4367" t="s">
        <v>97981</v>
      </c>
      <c r="L4367" t="s">
        <v>97982</v>
      </c>
      <c r="M4367" t="s">
        <v>97983</v>
      </c>
      <c r="N4367" t="s">
        <v>97984</v>
      </c>
      <c r="O4367" t="s">
        <v>97985</v>
      </c>
      <c r="P4367" t="s">
        <v>97986</v>
      </c>
      <c r="Q4367" t="s">
        <v>97987</v>
      </c>
      <c r="R4367" t="s">
        <v>97988</v>
      </c>
      <c r="S4367" t="s">
        <v>97989</v>
      </c>
      <c r="T4367" t="s">
        <v>97990</v>
      </c>
      <c r="U4367" t="s">
        <v>97991</v>
      </c>
      <c r="V4367" t="s">
        <v>97992</v>
      </c>
      <c r="W4367" t="s">
        <v>97993</v>
      </c>
      <c r="X4367" t="s">
        <v>97994</v>
      </c>
      <c r="Y4367" t="s">
        <v>97995</v>
      </c>
    </row>
    <row r="4368" spans="1:25" x14ac:dyDescent="0.3">
      <c r="A4368">
        <v>218350</v>
      </c>
      <c r="B4368" t="s">
        <v>97996</v>
      </c>
      <c r="C4368" t="s">
        <v>97997</v>
      </c>
      <c r="D4368" t="s">
        <v>97998</v>
      </c>
      <c r="E4368" t="s">
        <v>97999</v>
      </c>
      <c r="F4368" t="s">
        <v>98000</v>
      </c>
      <c r="G4368" t="s">
        <v>98001</v>
      </c>
      <c r="H4368" t="s">
        <v>98002</v>
      </c>
      <c r="I4368" t="s">
        <v>98003</v>
      </c>
      <c r="J4368" t="s">
        <v>98004</v>
      </c>
      <c r="K4368" t="s">
        <v>98005</v>
      </c>
      <c r="L4368" t="s">
        <v>98006</v>
      </c>
      <c r="M4368" t="s">
        <v>98007</v>
      </c>
      <c r="N4368" t="s">
        <v>98008</v>
      </c>
      <c r="O4368" t="s">
        <v>98009</v>
      </c>
      <c r="P4368" t="s">
        <v>98010</v>
      </c>
      <c r="Q4368" t="s">
        <v>98011</v>
      </c>
      <c r="R4368" t="s">
        <v>98012</v>
      </c>
      <c r="S4368" t="s">
        <v>98013</v>
      </c>
      <c r="T4368" t="s">
        <v>98014</v>
      </c>
      <c r="U4368" t="s">
        <v>98015</v>
      </c>
      <c r="V4368" t="s">
        <v>98016</v>
      </c>
      <c r="W4368" t="s">
        <v>98017</v>
      </c>
      <c r="X4368" t="s">
        <v>98018</v>
      </c>
      <c r="Y4368" t="s">
        <v>98019</v>
      </c>
    </row>
    <row r="4369" spans="1:25" x14ac:dyDescent="0.3">
      <c r="A4369">
        <v>218400</v>
      </c>
      <c r="B4369" t="s">
        <v>98020</v>
      </c>
      <c r="C4369" t="s">
        <v>98021</v>
      </c>
      <c r="D4369" t="s">
        <v>98022</v>
      </c>
      <c r="E4369" t="s">
        <v>98023</v>
      </c>
      <c r="F4369" t="s">
        <v>98024</v>
      </c>
      <c r="G4369" t="s">
        <v>98025</v>
      </c>
      <c r="H4369" t="s">
        <v>98026</v>
      </c>
      <c r="I4369" t="s">
        <v>98027</v>
      </c>
      <c r="J4369" t="s">
        <v>98028</v>
      </c>
      <c r="K4369" t="s">
        <v>98029</v>
      </c>
      <c r="L4369" t="s">
        <v>98030</v>
      </c>
      <c r="M4369" t="s">
        <v>98031</v>
      </c>
      <c r="N4369" t="s">
        <v>98032</v>
      </c>
      <c r="O4369" t="s">
        <v>98033</v>
      </c>
      <c r="P4369" t="s">
        <v>98034</v>
      </c>
      <c r="Q4369" t="s">
        <v>98035</v>
      </c>
      <c r="R4369" t="s">
        <v>98036</v>
      </c>
      <c r="S4369" t="s">
        <v>98037</v>
      </c>
      <c r="T4369" t="s">
        <v>98038</v>
      </c>
      <c r="U4369" t="s">
        <v>98039</v>
      </c>
      <c r="V4369" t="s">
        <v>98040</v>
      </c>
      <c r="W4369" t="s">
        <v>98041</v>
      </c>
      <c r="X4369" t="s">
        <v>98042</v>
      </c>
      <c r="Y4369" t="s">
        <v>98043</v>
      </c>
    </row>
    <row r="4370" spans="1:25" x14ac:dyDescent="0.3">
      <c r="A4370">
        <v>218450</v>
      </c>
      <c r="B4370" t="s">
        <v>98044</v>
      </c>
      <c r="C4370" t="s">
        <v>98045</v>
      </c>
      <c r="D4370" t="s">
        <v>98046</v>
      </c>
      <c r="E4370" t="s">
        <v>98047</v>
      </c>
      <c r="F4370" t="s">
        <v>98048</v>
      </c>
      <c r="G4370" t="s">
        <v>98049</v>
      </c>
      <c r="H4370" t="s">
        <v>98050</v>
      </c>
      <c r="I4370" t="s">
        <v>98051</v>
      </c>
      <c r="J4370" t="s">
        <v>98052</v>
      </c>
      <c r="K4370" t="s">
        <v>98053</v>
      </c>
      <c r="L4370" t="s">
        <v>98054</v>
      </c>
      <c r="M4370" t="s">
        <v>98055</v>
      </c>
      <c r="N4370" t="s">
        <v>98056</v>
      </c>
      <c r="O4370" t="s">
        <v>98057</v>
      </c>
      <c r="P4370" t="s">
        <v>98058</v>
      </c>
      <c r="Q4370" t="s">
        <v>98059</v>
      </c>
      <c r="R4370" t="s">
        <v>98060</v>
      </c>
      <c r="S4370" t="s">
        <v>98061</v>
      </c>
      <c r="T4370" t="s">
        <v>98062</v>
      </c>
      <c r="U4370" t="s">
        <v>98063</v>
      </c>
      <c r="V4370" t="s">
        <v>98064</v>
      </c>
      <c r="W4370" t="s">
        <v>98065</v>
      </c>
      <c r="X4370" t="s">
        <v>98066</v>
      </c>
      <c r="Y4370" t="s">
        <v>98067</v>
      </c>
    </row>
    <row r="4371" spans="1:25" x14ac:dyDescent="0.3">
      <c r="A4371">
        <v>218500</v>
      </c>
      <c r="B4371" t="s">
        <v>98068</v>
      </c>
      <c r="C4371" t="s">
        <v>98069</v>
      </c>
      <c r="D4371" t="s">
        <v>98070</v>
      </c>
      <c r="E4371" t="s">
        <v>98071</v>
      </c>
      <c r="F4371" t="s">
        <v>98072</v>
      </c>
      <c r="G4371" t="s">
        <v>98073</v>
      </c>
      <c r="H4371" t="s">
        <v>98074</v>
      </c>
      <c r="I4371" t="s">
        <v>98075</v>
      </c>
      <c r="J4371" t="s">
        <v>98076</v>
      </c>
      <c r="K4371" t="s">
        <v>98077</v>
      </c>
      <c r="L4371" t="s">
        <v>98078</v>
      </c>
      <c r="M4371" t="s">
        <v>98079</v>
      </c>
      <c r="N4371" t="s">
        <v>98080</v>
      </c>
      <c r="O4371" t="s">
        <v>98081</v>
      </c>
      <c r="P4371" t="s">
        <v>98082</v>
      </c>
      <c r="Q4371" t="s">
        <v>98083</v>
      </c>
      <c r="R4371" t="s">
        <v>98084</v>
      </c>
      <c r="S4371" t="s">
        <v>98085</v>
      </c>
      <c r="T4371" t="s">
        <v>98086</v>
      </c>
      <c r="U4371" t="s">
        <v>98087</v>
      </c>
      <c r="V4371" t="s">
        <v>98088</v>
      </c>
      <c r="W4371" t="s">
        <v>98089</v>
      </c>
      <c r="X4371" t="s">
        <v>98090</v>
      </c>
      <c r="Y4371" t="s">
        <v>98091</v>
      </c>
    </row>
    <row r="4372" spans="1:25" x14ac:dyDescent="0.3">
      <c r="A4372">
        <v>218550</v>
      </c>
      <c r="B4372" t="s">
        <v>98092</v>
      </c>
      <c r="C4372" t="s">
        <v>98093</v>
      </c>
      <c r="D4372" t="s">
        <v>98094</v>
      </c>
      <c r="E4372" t="s">
        <v>98095</v>
      </c>
      <c r="F4372" t="s">
        <v>98096</v>
      </c>
      <c r="G4372" t="s">
        <v>98097</v>
      </c>
      <c r="H4372" t="s">
        <v>98098</v>
      </c>
      <c r="I4372" t="s">
        <v>98099</v>
      </c>
      <c r="J4372" t="s">
        <v>98100</v>
      </c>
      <c r="K4372" t="s">
        <v>98101</v>
      </c>
      <c r="L4372" t="s">
        <v>98102</v>
      </c>
      <c r="M4372" t="s">
        <v>98103</v>
      </c>
      <c r="N4372" t="s">
        <v>98104</v>
      </c>
      <c r="O4372" t="s">
        <v>98105</v>
      </c>
      <c r="P4372" t="s">
        <v>98106</v>
      </c>
      <c r="Q4372" t="s">
        <v>98107</v>
      </c>
      <c r="R4372" t="s">
        <v>98108</v>
      </c>
      <c r="S4372" t="s">
        <v>98109</v>
      </c>
      <c r="T4372" t="s">
        <v>98110</v>
      </c>
      <c r="U4372" t="s">
        <v>98111</v>
      </c>
      <c r="V4372" t="s">
        <v>98112</v>
      </c>
      <c r="W4372" t="s">
        <v>98113</v>
      </c>
      <c r="X4372" t="s">
        <v>98114</v>
      </c>
      <c r="Y4372" t="s">
        <v>98115</v>
      </c>
    </row>
    <row r="4373" spans="1:25" x14ac:dyDescent="0.3">
      <c r="A4373">
        <v>218600</v>
      </c>
      <c r="B4373" t="s">
        <v>98116</v>
      </c>
      <c r="C4373" t="s">
        <v>98117</v>
      </c>
      <c r="D4373" t="s">
        <v>98118</v>
      </c>
      <c r="E4373" t="s">
        <v>98119</v>
      </c>
      <c r="F4373" t="s">
        <v>98120</v>
      </c>
      <c r="G4373" t="s">
        <v>98121</v>
      </c>
      <c r="H4373" t="s">
        <v>98122</v>
      </c>
      <c r="I4373" t="s">
        <v>98123</v>
      </c>
      <c r="J4373" t="s">
        <v>98124</v>
      </c>
      <c r="K4373" t="s">
        <v>98125</v>
      </c>
      <c r="L4373" t="s">
        <v>98126</v>
      </c>
      <c r="M4373" t="s">
        <v>98127</v>
      </c>
      <c r="N4373" t="s">
        <v>98128</v>
      </c>
      <c r="O4373" t="s">
        <v>98129</v>
      </c>
      <c r="P4373" t="s">
        <v>98130</v>
      </c>
      <c r="Q4373" t="s">
        <v>98131</v>
      </c>
      <c r="R4373" t="s">
        <v>98132</v>
      </c>
      <c r="S4373" t="s">
        <v>98133</v>
      </c>
      <c r="T4373" t="s">
        <v>98134</v>
      </c>
      <c r="U4373" t="s">
        <v>98135</v>
      </c>
      <c r="V4373" t="s">
        <v>98136</v>
      </c>
      <c r="W4373" t="s">
        <v>98137</v>
      </c>
      <c r="X4373" t="s">
        <v>98138</v>
      </c>
      <c r="Y4373" t="s">
        <v>98139</v>
      </c>
    </row>
    <row r="4374" spans="1:25" x14ac:dyDescent="0.3">
      <c r="A4374">
        <v>218650</v>
      </c>
      <c r="B4374" t="s">
        <v>98140</v>
      </c>
      <c r="C4374" t="s">
        <v>98141</v>
      </c>
      <c r="D4374" t="s">
        <v>98142</v>
      </c>
      <c r="E4374" t="s">
        <v>98143</v>
      </c>
      <c r="F4374" t="s">
        <v>98144</v>
      </c>
      <c r="G4374" t="s">
        <v>98145</v>
      </c>
      <c r="H4374" t="s">
        <v>98146</v>
      </c>
      <c r="I4374" t="s">
        <v>98147</v>
      </c>
      <c r="J4374" t="s">
        <v>98148</v>
      </c>
      <c r="K4374" t="s">
        <v>98149</v>
      </c>
      <c r="L4374" t="s">
        <v>98150</v>
      </c>
      <c r="M4374" t="s">
        <v>98151</v>
      </c>
      <c r="N4374" t="s">
        <v>98152</v>
      </c>
      <c r="O4374" t="s">
        <v>98153</v>
      </c>
      <c r="P4374" t="s">
        <v>98154</v>
      </c>
      <c r="Q4374" t="s">
        <v>98155</v>
      </c>
      <c r="R4374" t="s">
        <v>98156</v>
      </c>
      <c r="S4374" t="s">
        <v>98157</v>
      </c>
      <c r="T4374" t="s">
        <v>98158</v>
      </c>
      <c r="U4374" t="s">
        <v>98159</v>
      </c>
      <c r="V4374" t="s">
        <v>98160</v>
      </c>
      <c r="W4374" t="s">
        <v>98161</v>
      </c>
      <c r="X4374" t="s">
        <v>98162</v>
      </c>
      <c r="Y4374" t="s">
        <v>98163</v>
      </c>
    </row>
    <row r="4375" spans="1:25" x14ac:dyDescent="0.3">
      <c r="A4375">
        <v>218700</v>
      </c>
      <c r="B4375" t="s">
        <v>98164</v>
      </c>
      <c r="C4375" t="s">
        <v>98165</v>
      </c>
      <c r="D4375" t="s">
        <v>98166</v>
      </c>
      <c r="E4375" t="s">
        <v>98167</v>
      </c>
      <c r="F4375" t="s">
        <v>98168</v>
      </c>
      <c r="G4375" t="s">
        <v>98169</v>
      </c>
      <c r="H4375" t="s">
        <v>98170</v>
      </c>
      <c r="I4375" t="s">
        <v>98171</v>
      </c>
      <c r="J4375" t="s">
        <v>98172</v>
      </c>
      <c r="K4375" t="s">
        <v>98173</v>
      </c>
      <c r="L4375" t="s">
        <v>98174</v>
      </c>
      <c r="M4375" t="s">
        <v>98175</v>
      </c>
      <c r="N4375" t="s">
        <v>98176</v>
      </c>
      <c r="O4375" t="s">
        <v>98177</v>
      </c>
      <c r="P4375" t="s">
        <v>98178</v>
      </c>
      <c r="Q4375" t="s">
        <v>98179</v>
      </c>
      <c r="R4375" t="s">
        <v>98180</v>
      </c>
      <c r="S4375" t="s">
        <v>98181</v>
      </c>
      <c r="T4375" t="s">
        <v>98182</v>
      </c>
      <c r="U4375" t="s">
        <v>98183</v>
      </c>
      <c r="V4375" t="s">
        <v>98184</v>
      </c>
      <c r="W4375" t="s">
        <v>98185</v>
      </c>
      <c r="X4375" t="s">
        <v>98186</v>
      </c>
      <c r="Y4375" t="s">
        <v>98187</v>
      </c>
    </row>
    <row r="4376" spans="1:25" x14ac:dyDescent="0.3">
      <c r="A4376">
        <v>218750</v>
      </c>
      <c r="B4376" t="s">
        <v>98188</v>
      </c>
      <c r="C4376" t="s">
        <v>98189</v>
      </c>
      <c r="D4376" t="s">
        <v>98190</v>
      </c>
      <c r="E4376" t="s">
        <v>98191</v>
      </c>
      <c r="F4376" t="s">
        <v>98192</v>
      </c>
      <c r="G4376" t="s">
        <v>98193</v>
      </c>
      <c r="H4376" t="s">
        <v>98194</v>
      </c>
      <c r="I4376" t="s">
        <v>98195</v>
      </c>
      <c r="J4376" t="s">
        <v>98196</v>
      </c>
      <c r="K4376" t="s">
        <v>98197</v>
      </c>
      <c r="L4376" t="s">
        <v>98198</v>
      </c>
      <c r="M4376" t="s">
        <v>98199</v>
      </c>
      <c r="N4376" t="s">
        <v>98200</v>
      </c>
      <c r="O4376" t="s">
        <v>98201</v>
      </c>
      <c r="P4376" t="s">
        <v>98202</v>
      </c>
      <c r="Q4376" t="s">
        <v>98203</v>
      </c>
      <c r="R4376" t="s">
        <v>98204</v>
      </c>
      <c r="S4376" t="s">
        <v>98205</v>
      </c>
      <c r="T4376" t="s">
        <v>98206</v>
      </c>
      <c r="U4376" t="s">
        <v>98207</v>
      </c>
      <c r="V4376" t="s">
        <v>98208</v>
      </c>
      <c r="W4376" t="s">
        <v>98209</v>
      </c>
      <c r="X4376" t="s">
        <v>98210</v>
      </c>
      <c r="Y4376" t="s">
        <v>98211</v>
      </c>
    </row>
    <row r="4377" spans="1:25" x14ac:dyDescent="0.3">
      <c r="A4377">
        <v>218800</v>
      </c>
      <c r="B4377" t="s">
        <v>98212</v>
      </c>
      <c r="C4377" t="s">
        <v>98213</v>
      </c>
      <c r="D4377" t="s">
        <v>98214</v>
      </c>
      <c r="E4377" t="s">
        <v>98215</v>
      </c>
      <c r="F4377" t="s">
        <v>98216</v>
      </c>
      <c r="G4377" t="s">
        <v>98217</v>
      </c>
      <c r="H4377" t="s">
        <v>98218</v>
      </c>
      <c r="I4377" t="s">
        <v>98219</v>
      </c>
      <c r="J4377" t="s">
        <v>98220</v>
      </c>
      <c r="K4377" t="s">
        <v>98221</v>
      </c>
      <c r="L4377" t="s">
        <v>98222</v>
      </c>
      <c r="M4377" t="s">
        <v>98223</v>
      </c>
      <c r="N4377" t="s">
        <v>98224</v>
      </c>
      <c r="O4377" t="s">
        <v>98225</v>
      </c>
      <c r="P4377" t="s">
        <v>98226</v>
      </c>
      <c r="Q4377" t="s">
        <v>98227</v>
      </c>
      <c r="R4377" t="s">
        <v>98228</v>
      </c>
      <c r="S4377" t="s">
        <v>98229</v>
      </c>
      <c r="T4377" t="s">
        <v>98230</v>
      </c>
      <c r="U4377" t="s">
        <v>98231</v>
      </c>
      <c r="V4377" t="s">
        <v>98232</v>
      </c>
      <c r="W4377" t="s">
        <v>98233</v>
      </c>
      <c r="X4377" t="s">
        <v>98234</v>
      </c>
      <c r="Y4377" t="s">
        <v>98235</v>
      </c>
    </row>
    <row r="4378" spans="1:25" x14ac:dyDescent="0.3">
      <c r="A4378">
        <v>218850</v>
      </c>
      <c r="B4378" t="s">
        <v>98236</v>
      </c>
      <c r="C4378" t="s">
        <v>98237</v>
      </c>
      <c r="D4378" t="s">
        <v>98238</v>
      </c>
      <c r="E4378" t="s">
        <v>98239</v>
      </c>
      <c r="F4378" t="s">
        <v>98240</v>
      </c>
      <c r="G4378" t="s">
        <v>98241</v>
      </c>
      <c r="H4378" t="s">
        <v>98242</v>
      </c>
      <c r="I4378" t="s">
        <v>98243</v>
      </c>
      <c r="J4378" t="s">
        <v>98244</v>
      </c>
      <c r="K4378" t="s">
        <v>98245</v>
      </c>
      <c r="L4378" t="s">
        <v>98246</v>
      </c>
      <c r="M4378" t="s">
        <v>98247</v>
      </c>
      <c r="N4378" t="s">
        <v>98248</v>
      </c>
      <c r="O4378" t="s">
        <v>98249</v>
      </c>
      <c r="P4378" t="s">
        <v>98250</v>
      </c>
      <c r="Q4378" t="s">
        <v>98251</v>
      </c>
      <c r="R4378" t="s">
        <v>98252</v>
      </c>
      <c r="S4378" t="s">
        <v>98253</v>
      </c>
      <c r="T4378" t="s">
        <v>98254</v>
      </c>
      <c r="U4378" t="s">
        <v>98255</v>
      </c>
      <c r="V4378" t="s">
        <v>98256</v>
      </c>
      <c r="W4378" t="s">
        <v>98257</v>
      </c>
      <c r="X4378" t="s">
        <v>98258</v>
      </c>
      <c r="Y4378" t="s">
        <v>98259</v>
      </c>
    </row>
    <row r="4379" spans="1:25" x14ac:dyDescent="0.3">
      <c r="A4379">
        <v>218900</v>
      </c>
      <c r="B4379" t="s">
        <v>98260</v>
      </c>
      <c r="C4379" t="s">
        <v>98261</v>
      </c>
      <c r="D4379" t="s">
        <v>98262</v>
      </c>
      <c r="E4379" t="s">
        <v>98263</v>
      </c>
      <c r="F4379" t="s">
        <v>98264</v>
      </c>
      <c r="G4379" t="s">
        <v>98265</v>
      </c>
      <c r="H4379" t="s">
        <v>98266</v>
      </c>
      <c r="I4379" t="s">
        <v>98267</v>
      </c>
      <c r="J4379" t="s">
        <v>98268</v>
      </c>
      <c r="K4379" t="s">
        <v>98269</v>
      </c>
      <c r="L4379" t="s">
        <v>98270</v>
      </c>
      <c r="M4379" t="s">
        <v>98271</v>
      </c>
      <c r="N4379" t="s">
        <v>98272</v>
      </c>
      <c r="O4379" t="s">
        <v>98273</v>
      </c>
      <c r="P4379" t="s">
        <v>98274</v>
      </c>
      <c r="Q4379" t="s">
        <v>98275</v>
      </c>
      <c r="R4379" t="s">
        <v>98276</v>
      </c>
      <c r="S4379" t="s">
        <v>98277</v>
      </c>
      <c r="T4379" t="s">
        <v>98278</v>
      </c>
      <c r="U4379" t="s">
        <v>98279</v>
      </c>
      <c r="V4379" t="s">
        <v>98280</v>
      </c>
      <c r="W4379" t="s">
        <v>98281</v>
      </c>
      <c r="X4379" t="s">
        <v>98282</v>
      </c>
      <c r="Y4379" t="s">
        <v>98283</v>
      </c>
    </row>
    <row r="4380" spans="1:25" x14ac:dyDescent="0.3">
      <c r="A4380">
        <v>218950</v>
      </c>
      <c r="B4380" t="s">
        <v>98284</v>
      </c>
      <c r="C4380" t="s">
        <v>98285</v>
      </c>
      <c r="D4380" t="s">
        <v>98286</v>
      </c>
      <c r="E4380" t="s">
        <v>98287</v>
      </c>
      <c r="F4380" t="s">
        <v>98288</v>
      </c>
      <c r="G4380" t="s">
        <v>98289</v>
      </c>
      <c r="H4380" t="s">
        <v>98290</v>
      </c>
      <c r="I4380" t="s">
        <v>98291</v>
      </c>
      <c r="J4380" t="s">
        <v>98292</v>
      </c>
      <c r="K4380" t="s">
        <v>98293</v>
      </c>
      <c r="L4380" t="s">
        <v>98294</v>
      </c>
      <c r="M4380" t="s">
        <v>98295</v>
      </c>
      <c r="N4380" t="s">
        <v>98296</v>
      </c>
      <c r="O4380" t="s">
        <v>98297</v>
      </c>
      <c r="P4380" t="s">
        <v>98298</v>
      </c>
      <c r="Q4380" t="s">
        <v>98299</v>
      </c>
      <c r="R4380" t="s">
        <v>98300</v>
      </c>
      <c r="S4380" t="s">
        <v>98301</v>
      </c>
      <c r="T4380" t="s">
        <v>98302</v>
      </c>
      <c r="U4380" t="s">
        <v>98303</v>
      </c>
      <c r="V4380" t="s">
        <v>98304</v>
      </c>
      <c r="W4380" t="s">
        <v>98305</v>
      </c>
      <c r="X4380" t="s">
        <v>98306</v>
      </c>
      <c r="Y4380" t="s">
        <v>98307</v>
      </c>
    </row>
    <row r="4381" spans="1:25" x14ac:dyDescent="0.3">
      <c r="A4381">
        <v>219000</v>
      </c>
      <c r="B4381" t="s">
        <v>98308</v>
      </c>
      <c r="C4381" t="s">
        <v>98309</v>
      </c>
      <c r="D4381" t="s">
        <v>98310</v>
      </c>
      <c r="E4381" t="s">
        <v>98311</v>
      </c>
      <c r="F4381" t="s">
        <v>98312</v>
      </c>
      <c r="G4381" t="s">
        <v>98313</v>
      </c>
      <c r="H4381" t="s">
        <v>98314</v>
      </c>
      <c r="I4381" t="s">
        <v>98315</v>
      </c>
      <c r="J4381" t="s">
        <v>98316</v>
      </c>
      <c r="K4381" t="s">
        <v>98317</v>
      </c>
      <c r="L4381" t="s">
        <v>98318</v>
      </c>
      <c r="M4381" t="s">
        <v>98319</v>
      </c>
      <c r="N4381" t="s">
        <v>98320</v>
      </c>
      <c r="O4381" t="s">
        <v>98321</v>
      </c>
      <c r="P4381" t="s">
        <v>98322</v>
      </c>
      <c r="Q4381" t="s">
        <v>98323</v>
      </c>
      <c r="R4381" t="s">
        <v>98324</v>
      </c>
      <c r="S4381" t="s">
        <v>98325</v>
      </c>
      <c r="T4381" t="s">
        <v>98326</v>
      </c>
      <c r="U4381" t="s">
        <v>98327</v>
      </c>
      <c r="V4381" t="s">
        <v>98328</v>
      </c>
      <c r="W4381" t="s">
        <v>98329</v>
      </c>
      <c r="X4381" t="s">
        <v>98330</v>
      </c>
      <c r="Y4381" t="s">
        <v>98331</v>
      </c>
    </row>
    <row r="4382" spans="1:25" x14ac:dyDescent="0.3">
      <c r="A4382">
        <v>219050</v>
      </c>
      <c r="B4382" t="s">
        <v>98332</v>
      </c>
      <c r="C4382" t="s">
        <v>98333</v>
      </c>
      <c r="D4382" t="s">
        <v>98334</v>
      </c>
      <c r="E4382" t="s">
        <v>98335</v>
      </c>
      <c r="F4382" t="s">
        <v>98336</v>
      </c>
      <c r="G4382" t="s">
        <v>98337</v>
      </c>
      <c r="H4382" t="s">
        <v>98338</v>
      </c>
      <c r="I4382" t="s">
        <v>98339</v>
      </c>
      <c r="J4382" t="s">
        <v>98340</v>
      </c>
      <c r="K4382" t="s">
        <v>98341</v>
      </c>
      <c r="L4382" t="s">
        <v>98342</v>
      </c>
      <c r="M4382" t="s">
        <v>98343</v>
      </c>
      <c r="N4382" t="s">
        <v>98344</v>
      </c>
      <c r="O4382" t="s">
        <v>98345</v>
      </c>
      <c r="P4382" t="s">
        <v>98346</v>
      </c>
      <c r="Q4382" t="s">
        <v>98347</v>
      </c>
      <c r="R4382" t="s">
        <v>98348</v>
      </c>
      <c r="S4382" t="s">
        <v>98349</v>
      </c>
      <c r="T4382" t="s">
        <v>98350</v>
      </c>
      <c r="U4382" t="s">
        <v>98351</v>
      </c>
      <c r="V4382" t="s">
        <v>98352</v>
      </c>
      <c r="W4382" t="s">
        <v>98353</v>
      </c>
      <c r="X4382" t="s">
        <v>98354</v>
      </c>
      <c r="Y4382" t="s">
        <v>98355</v>
      </c>
    </row>
    <row r="4383" spans="1:25" x14ac:dyDescent="0.3">
      <c r="A4383">
        <v>219100</v>
      </c>
      <c r="B4383" t="s">
        <v>98356</v>
      </c>
      <c r="C4383" t="s">
        <v>98357</v>
      </c>
      <c r="D4383" t="s">
        <v>98358</v>
      </c>
      <c r="E4383" t="s">
        <v>98359</v>
      </c>
      <c r="F4383" t="s">
        <v>98360</v>
      </c>
      <c r="G4383" t="s">
        <v>98361</v>
      </c>
      <c r="H4383" t="s">
        <v>98362</v>
      </c>
      <c r="I4383" t="s">
        <v>98363</v>
      </c>
      <c r="J4383" t="s">
        <v>98364</v>
      </c>
      <c r="K4383" t="s">
        <v>98365</v>
      </c>
      <c r="L4383" t="s">
        <v>98366</v>
      </c>
      <c r="M4383" t="s">
        <v>98367</v>
      </c>
      <c r="N4383" t="s">
        <v>98368</v>
      </c>
      <c r="O4383" t="s">
        <v>98369</v>
      </c>
      <c r="P4383" t="s">
        <v>98370</v>
      </c>
      <c r="Q4383" t="s">
        <v>98371</v>
      </c>
      <c r="R4383" t="s">
        <v>98372</v>
      </c>
      <c r="S4383" t="s">
        <v>98373</v>
      </c>
      <c r="T4383" t="s">
        <v>98374</v>
      </c>
      <c r="U4383" t="s">
        <v>98375</v>
      </c>
      <c r="V4383" t="s">
        <v>98376</v>
      </c>
      <c r="W4383" t="s">
        <v>98377</v>
      </c>
      <c r="X4383" t="s">
        <v>98378</v>
      </c>
      <c r="Y4383" t="s">
        <v>98379</v>
      </c>
    </row>
    <row r="4384" spans="1:25" x14ac:dyDescent="0.3">
      <c r="A4384">
        <v>219150</v>
      </c>
      <c r="B4384" t="s">
        <v>98380</v>
      </c>
      <c r="C4384" t="s">
        <v>98381</v>
      </c>
      <c r="D4384" t="s">
        <v>98382</v>
      </c>
      <c r="E4384" t="s">
        <v>98383</v>
      </c>
      <c r="F4384" t="s">
        <v>98384</v>
      </c>
      <c r="G4384" t="s">
        <v>98385</v>
      </c>
      <c r="H4384" t="s">
        <v>98386</v>
      </c>
      <c r="I4384" t="s">
        <v>98387</v>
      </c>
      <c r="J4384" t="s">
        <v>98388</v>
      </c>
      <c r="K4384" t="s">
        <v>98389</v>
      </c>
      <c r="L4384" t="s">
        <v>98390</v>
      </c>
      <c r="M4384" t="s">
        <v>98391</v>
      </c>
      <c r="N4384" t="s">
        <v>98392</v>
      </c>
      <c r="O4384" t="s">
        <v>98393</v>
      </c>
      <c r="P4384" t="s">
        <v>98394</v>
      </c>
      <c r="Q4384" t="s">
        <v>98395</v>
      </c>
      <c r="R4384" t="s">
        <v>98396</v>
      </c>
      <c r="S4384" t="s">
        <v>98397</v>
      </c>
      <c r="T4384" t="s">
        <v>98398</v>
      </c>
      <c r="U4384" t="s">
        <v>98399</v>
      </c>
      <c r="V4384" t="s">
        <v>98400</v>
      </c>
      <c r="W4384" t="s">
        <v>98401</v>
      </c>
      <c r="X4384" t="s">
        <v>98402</v>
      </c>
      <c r="Y4384" t="s">
        <v>98403</v>
      </c>
    </row>
    <row r="4385" spans="1:25" x14ac:dyDescent="0.3">
      <c r="A4385">
        <v>219200</v>
      </c>
      <c r="B4385" t="s">
        <v>98404</v>
      </c>
      <c r="C4385" t="s">
        <v>98405</v>
      </c>
      <c r="D4385" t="s">
        <v>98406</v>
      </c>
      <c r="E4385" t="s">
        <v>98407</v>
      </c>
      <c r="F4385" t="s">
        <v>98408</v>
      </c>
      <c r="G4385" t="s">
        <v>98409</v>
      </c>
      <c r="H4385" t="s">
        <v>98410</v>
      </c>
      <c r="I4385" t="s">
        <v>98411</v>
      </c>
      <c r="J4385" t="s">
        <v>98412</v>
      </c>
      <c r="K4385" t="s">
        <v>98413</v>
      </c>
      <c r="L4385" t="s">
        <v>98414</v>
      </c>
      <c r="M4385" t="s">
        <v>98415</v>
      </c>
      <c r="N4385" t="s">
        <v>98416</v>
      </c>
      <c r="O4385" t="s">
        <v>98417</v>
      </c>
      <c r="P4385" t="s">
        <v>98418</v>
      </c>
      <c r="Q4385" t="s">
        <v>98419</v>
      </c>
      <c r="R4385" t="s">
        <v>98420</v>
      </c>
      <c r="S4385" t="s">
        <v>98421</v>
      </c>
      <c r="T4385" t="s">
        <v>98422</v>
      </c>
      <c r="U4385" t="s">
        <v>98423</v>
      </c>
      <c r="V4385" t="s">
        <v>98424</v>
      </c>
      <c r="W4385" t="s">
        <v>98425</v>
      </c>
      <c r="X4385" t="s">
        <v>98426</v>
      </c>
      <c r="Y4385" t="s">
        <v>98427</v>
      </c>
    </row>
    <row r="4386" spans="1:25" x14ac:dyDescent="0.3">
      <c r="A4386">
        <v>219250</v>
      </c>
      <c r="B4386" t="s">
        <v>98428</v>
      </c>
      <c r="C4386" t="s">
        <v>98429</v>
      </c>
      <c r="D4386" t="s">
        <v>98430</v>
      </c>
      <c r="E4386" t="s">
        <v>98431</v>
      </c>
      <c r="F4386" t="s">
        <v>98432</v>
      </c>
      <c r="G4386" t="s">
        <v>98433</v>
      </c>
      <c r="H4386" t="s">
        <v>98434</v>
      </c>
      <c r="I4386" t="s">
        <v>98435</v>
      </c>
      <c r="J4386" t="s">
        <v>98436</v>
      </c>
      <c r="K4386" t="s">
        <v>98437</v>
      </c>
      <c r="L4386" t="s">
        <v>98438</v>
      </c>
      <c r="M4386" t="s">
        <v>98439</v>
      </c>
      <c r="N4386" t="s">
        <v>98440</v>
      </c>
      <c r="O4386" t="s">
        <v>98441</v>
      </c>
      <c r="P4386" t="s">
        <v>98442</v>
      </c>
      <c r="Q4386" t="s">
        <v>98443</v>
      </c>
      <c r="R4386" t="s">
        <v>98444</v>
      </c>
      <c r="S4386" t="s">
        <v>98445</v>
      </c>
      <c r="T4386" t="s">
        <v>98446</v>
      </c>
      <c r="U4386" t="s">
        <v>98447</v>
      </c>
      <c r="V4386" t="s">
        <v>98448</v>
      </c>
      <c r="W4386" t="s">
        <v>98449</v>
      </c>
      <c r="X4386" t="s">
        <v>98450</v>
      </c>
      <c r="Y4386" t="s">
        <v>98451</v>
      </c>
    </row>
    <row r="4387" spans="1:25" x14ac:dyDescent="0.3">
      <c r="A4387">
        <v>219300</v>
      </c>
      <c r="B4387" t="s">
        <v>98452</v>
      </c>
      <c r="C4387" t="s">
        <v>98453</v>
      </c>
      <c r="D4387" t="s">
        <v>98454</v>
      </c>
      <c r="E4387" t="s">
        <v>98455</v>
      </c>
      <c r="F4387" t="s">
        <v>98456</v>
      </c>
      <c r="G4387" t="s">
        <v>98457</v>
      </c>
      <c r="H4387" t="s">
        <v>98458</v>
      </c>
      <c r="I4387" t="s">
        <v>98459</v>
      </c>
      <c r="J4387" t="s">
        <v>98460</v>
      </c>
      <c r="K4387" t="s">
        <v>98461</v>
      </c>
      <c r="L4387" t="s">
        <v>98462</v>
      </c>
      <c r="M4387" t="s">
        <v>98463</v>
      </c>
      <c r="N4387" t="s">
        <v>98464</v>
      </c>
      <c r="O4387" t="s">
        <v>98465</v>
      </c>
      <c r="P4387" t="s">
        <v>98466</v>
      </c>
      <c r="Q4387" t="s">
        <v>98467</v>
      </c>
      <c r="R4387" t="s">
        <v>98468</v>
      </c>
      <c r="S4387" t="s">
        <v>98469</v>
      </c>
      <c r="T4387" t="s">
        <v>98470</v>
      </c>
      <c r="U4387" t="s">
        <v>98471</v>
      </c>
      <c r="V4387" t="s">
        <v>98472</v>
      </c>
      <c r="W4387" t="s">
        <v>98473</v>
      </c>
      <c r="X4387" t="s">
        <v>98474</v>
      </c>
      <c r="Y4387" t="s">
        <v>98475</v>
      </c>
    </row>
    <row r="4388" spans="1:25" x14ac:dyDescent="0.3">
      <c r="A4388">
        <v>219350</v>
      </c>
      <c r="B4388" t="s">
        <v>98476</v>
      </c>
      <c r="C4388" t="s">
        <v>98477</v>
      </c>
      <c r="D4388" t="s">
        <v>98478</v>
      </c>
      <c r="E4388" t="s">
        <v>98479</v>
      </c>
      <c r="F4388" t="s">
        <v>98480</v>
      </c>
      <c r="G4388" t="s">
        <v>98481</v>
      </c>
      <c r="H4388" t="s">
        <v>98482</v>
      </c>
      <c r="I4388" t="s">
        <v>98483</v>
      </c>
      <c r="J4388" t="s">
        <v>98484</v>
      </c>
      <c r="K4388" t="s">
        <v>98485</v>
      </c>
      <c r="L4388" t="s">
        <v>98486</v>
      </c>
      <c r="M4388" t="s">
        <v>98487</v>
      </c>
      <c r="N4388" t="s">
        <v>98488</v>
      </c>
      <c r="O4388" t="s">
        <v>98489</v>
      </c>
      <c r="P4388" t="s">
        <v>98490</v>
      </c>
      <c r="Q4388" t="s">
        <v>98491</v>
      </c>
      <c r="R4388" t="s">
        <v>98492</v>
      </c>
      <c r="S4388" t="s">
        <v>98493</v>
      </c>
      <c r="T4388" t="s">
        <v>98494</v>
      </c>
      <c r="U4388" t="s">
        <v>98495</v>
      </c>
      <c r="V4388" t="s">
        <v>98496</v>
      </c>
      <c r="W4388" t="s">
        <v>98497</v>
      </c>
      <c r="X4388" t="s">
        <v>98498</v>
      </c>
      <c r="Y4388" t="s">
        <v>98499</v>
      </c>
    </row>
    <row r="4389" spans="1:25" x14ac:dyDescent="0.3">
      <c r="A4389">
        <v>219400</v>
      </c>
      <c r="B4389" t="s">
        <v>98500</v>
      </c>
      <c r="C4389" t="s">
        <v>98501</v>
      </c>
      <c r="D4389" t="s">
        <v>98502</v>
      </c>
      <c r="E4389" t="s">
        <v>98503</v>
      </c>
      <c r="F4389" t="s">
        <v>98504</v>
      </c>
      <c r="G4389" t="s">
        <v>98505</v>
      </c>
      <c r="H4389" t="s">
        <v>98506</v>
      </c>
      <c r="I4389" t="s">
        <v>98507</v>
      </c>
      <c r="J4389" t="s">
        <v>98508</v>
      </c>
      <c r="K4389" t="s">
        <v>98509</v>
      </c>
      <c r="L4389" t="s">
        <v>98510</v>
      </c>
      <c r="M4389" t="s">
        <v>98511</v>
      </c>
      <c r="N4389" t="s">
        <v>98512</v>
      </c>
      <c r="O4389" t="s">
        <v>98513</v>
      </c>
      <c r="P4389" t="s">
        <v>98514</v>
      </c>
      <c r="Q4389" t="s">
        <v>98515</v>
      </c>
      <c r="R4389" t="s">
        <v>98516</v>
      </c>
      <c r="S4389" t="s">
        <v>98517</v>
      </c>
      <c r="T4389" t="s">
        <v>98518</v>
      </c>
      <c r="U4389" t="s">
        <v>98519</v>
      </c>
      <c r="V4389" t="s">
        <v>98520</v>
      </c>
      <c r="W4389" t="s">
        <v>98521</v>
      </c>
      <c r="X4389" t="s">
        <v>98522</v>
      </c>
      <c r="Y4389" t="s">
        <v>98523</v>
      </c>
    </row>
    <row r="4390" spans="1:25" x14ac:dyDescent="0.3">
      <c r="A4390">
        <v>219450</v>
      </c>
      <c r="B4390" t="s">
        <v>98524</v>
      </c>
      <c r="C4390" t="s">
        <v>98525</v>
      </c>
      <c r="D4390" t="s">
        <v>98526</v>
      </c>
      <c r="E4390" t="s">
        <v>98527</v>
      </c>
      <c r="F4390" t="s">
        <v>98528</v>
      </c>
      <c r="G4390" t="s">
        <v>98529</v>
      </c>
      <c r="H4390" t="s">
        <v>98530</v>
      </c>
      <c r="I4390" t="s">
        <v>98531</v>
      </c>
      <c r="J4390" t="s">
        <v>98532</v>
      </c>
      <c r="K4390" t="s">
        <v>98533</v>
      </c>
      <c r="L4390" t="s">
        <v>98534</v>
      </c>
      <c r="M4390" t="s">
        <v>98535</v>
      </c>
      <c r="N4390" t="s">
        <v>98536</v>
      </c>
      <c r="O4390" t="s">
        <v>98537</v>
      </c>
      <c r="P4390" t="s">
        <v>98538</v>
      </c>
      <c r="Q4390" t="s">
        <v>98539</v>
      </c>
      <c r="R4390" t="s">
        <v>98540</v>
      </c>
      <c r="S4390" t="s">
        <v>98541</v>
      </c>
      <c r="T4390" t="s">
        <v>98542</v>
      </c>
      <c r="U4390" t="s">
        <v>98543</v>
      </c>
      <c r="V4390" t="s">
        <v>98544</v>
      </c>
      <c r="W4390" t="s">
        <v>98545</v>
      </c>
      <c r="X4390" t="s">
        <v>98546</v>
      </c>
      <c r="Y4390" t="s">
        <v>98547</v>
      </c>
    </row>
    <row r="4391" spans="1:25" x14ac:dyDescent="0.3">
      <c r="A4391">
        <v>219500</v>
      </c>
      <c r="B4391" t="s">
        <v>98548</v>
      </c>
      <c r="C4391" t="s">
        <v>98549</v>
      </c>
      <c r="D4391" t="s">
        <v>98550</v>
      </c>
      <c r="E4391" t="s">
        <v>98551</v>
      </c>
      <c r="F4391" t="s">
        <v>98552</v>
      </c>
      <c r="G4391" t="s">
        <v>98553</v>
      </c>
      <c r="H4391" t="s">
        <v>98554</v>
      </c>
      <c r="I4391" t="s">
        <v>98555</v>
      </c>
      <c r="J4391" t="s">
        <v>98556</v>
      </c>
      <c r="K4391" t="s">
        <v>98557</v>
      </c>
      <c r="L4391" t="s">
        <v>98558</v>
      </c>
      <c r="M4391" t="s">
        <v>98559</v>
      </c>
      <c r="N4391" t="s">
        <v>98560</v>
      </c>
      <c r="O4391" t="s">
        <v>98561</v>
      </c>
      <c r="P4391" t="s">
        <v>98562</v>
      </c>
      <c r="Q4391" t="s">
        <v>98563</v>
      </c>
      <c r="R4391" t="s">
        <v>98564</v>
      </c>
      <c r="S4391" t="s">
        <v>98565</v>
      </c>
      <c r="T4391" t="s">
        <v>98566</v>
      </c>
      <c r="U4391" t="s">
        <v>98567</v>
      </c>
      <c r="V4391" t="s">
        <v>98568</v>
      </c>
      <c r="W4391" t="s">
        <v>98569</v>
      </c>
      <c r="X4391" t="s">
        <v>98570</v>
      </c>
      <c r="Y4391" t="s">
        <v>98571</v>
      </c>
    </row>
    <row r="4392" spans="1:25" x14ac:dyDescent="0.3">
      <c r="A4392">
        <v>219550</v>
      </c>
      <c r="B4392" t="s">
        <v>98572</v>
      </c>
      <c r="C4392" t="s">
        <v>98573</v>
      </c>
      <c r="D4392" t="s">
        <v>98574</v>
      </c>
      <c r="E4392" t="s">
        <v>98575</v>
      </c>
      <c r="F4392" t="s">
        <v>98576</v>
      </c>
      <c r="G4392" t="s">
        <v>98577</v>
      </c>
      <c r="H4392" t="s">
        <v>98578</v>
      </c>
      <c r="I4392" t="s">
        <v>98579</v>
      </c>
      <c r="J4392" t="s">
        <v>98580</v>
      </c>
      <c r="K4392" t="s">
        <v>98581</v>
      </c>
      <c r="L4392" t="s">
        <v>98582</v>
      </c>
      <c r="M4392" t="s">
        <v>98583</v>
      </c>
      <c r="N4392" t="s">
        <v>98584</v>
      </c>
      <c r="O4392" t="s">
        <v>98585</v>
      </c>
      <c r="P4392" t="s">
        <v>98586</v>
      </c>
      <c r="Q4392" t="s">
        <v>98587</v>
      </c>
      <c r="R4392" t="s">
        <v>98588</v>
      </c>
      <c r="S4392" t="s">
        <v>98589</v>
      </c>
      <c r="T4392" t="s">
        <v>98590</v>
      </c>
      <c r="U4392" t="s">
        <v>98591</v>
      </c>
      <c r="V4392" t="s">
        <v>98592</v>
      </c>
      <c r="W4392" t="s">
        <v>98593</v>
      </c>
      <c r="X4392" t="s">
        <v>98594</v>
      </c>
      <c r="Y4392" t="s">
        <v>98595</v>
      </c>
    </row>
    <row r="4393" spans="1:25" x14ac:dyDescent="0.3">
      <c r="A4393">
        <v>219600</v>
      </c>
      <c r="B4393" t="s">
        <v>98596</v>
      </c>
      <c r="C4393" t="s">
        <v>98597</v>
      </c>
      <c r="D4393" t="s">
        <v>98598</v>
      </c>
      <c r="E4393" t="s">
        <v>98599</v>
      </c>
      <c r="F4393" t="s">
        <v>98600</v>
      </c>
      <c r="G4393" t="s">
        <v>98601</v>
      </c>
      <c r="H4393" t="s">
        <v>98602</v>
      </c>
      <c r="I4393" t="s">
        <v>98603</v>
      </c>
      <c r="J4393" t="s">
        <v>98604</v>
      </c>
      <c r="K4393" t="s">
        <v>98605</v>
      </c>
      <c r="L4393" t="s">
        <v>98606</v>
      </c>
      <c r="M4393" t="s">
        <v>98607</v>
      </c>
      <c r="N4393" t="s">
        <v>98608</v>
      </c>
      <c r="O4393" t="s">
        <v>98609</v>
      </c>
      <c r="P4393" t="s">
        <v>98610</v>
      </c>
      <c r="Q4393" t="s">
        <v>98611</v>
      </c>
      <c r="R4393" t="s">
        <v>98612</v>
      </c>
      <c r="S4393" t="s">
        <v>98613</v>
      </c>
      <c r="T4393" t="s">
        <v>98614</v>
      </c>
      <c r="U4393" t="s">
        <v>98615</v>
      </c>
      <c r="V4393" t="s">
        <v>98616</v>
      </c>
      <c r="W4393" t="s">
        <v>98617</v>
      </c>
      <c r="X4393" t="s">
        <v>98618</v>
      </c>
      <c r="Y4393" t="s">
        <v>98619</v>
      </c>
    </row>
    <row r="4394" spans="1:25" x14ac:dyDescent="0.3">
      <c r="A4394">
        <v>219650</v>
      </c>
      <c r="B4394" t="s">
        <v>98620</v>
      </c>
      <c r="C4394" t="s">
        <v>98621</v>
      </c>
      <c r="D4394" t="s">
        <v>98622</v>
      </c>
      <c r="E4394" t="s">
        <v>98623</v>
      </c>
      <c r="F4394" t="s">
        <v>98624</v>
      </c>
      <c r="G4394" t="s">
        <v>98625</v>
      </c>
      <c r="H4394" t="s">
        <v>98626</v>
      </c>
      <c r="I4394" t="s">
        <v>98627</v>
      </c>
      <c r="J4394" t="s">
        <v>98628</v>
      </c>
      <c r="K4394" t="s">
        <v>98629</v>
      </c>
      <c r="L4394" t="s">
        <v>98630</v>
      </c>
      <c r="M4394" t="s">
        <v>98631</v>
      </c>
      <c r="N4394" t="s">
        <v>98632</v>
      </c>
      <c r="O4394" t="s">
        <v>98633</v>
      </c>
      <c r="P4394" t="s">
        <v>98634</v>
      </c>
      <c r="Q4394" t="s">
        <v>98635</v>
      </c>
      <c r="R4394" t="s">
        <v>98636</v>
      </c>
      <c r="S4394" t="s">
        <v>98637</v>
      </c>
      <c r="T4394" t="s">
        <v>98638</v>
      </c>
      <c r="U4394" t="s">
        <v>98639</v>
      </c>
      <c r="V4394" t="s">
        <v>98640</v>
      </c>
      <c r="W4394" t="s">
        <v>98641</v>
      </c>
      <c r="X4394" t="s">
        <v>98642</v>
      </c>
      <c r="Y4394" t="s">
        <v>98643</v>
      </c>
    </row>
    <row r="4395" spans="1:25" x14ac:dyDescent="0.3">
      <c r="A4395">
        <v>219700</v>
      </c>
      <c r="B4395" t="s">
        <v>98644</v>
      </c>
      <c r="C4395" t="s">
        <v>98645</v>
      </c>
      <c r="D4395" t="s">
        <v>98646</v>
      </c>
      <c r="E4395" t="s">
        <v>98647</v>
      </c>
      <c r="F4395" t="s">
        <v>98648</v>
      </c>
      <c r="G4395" t="s">
        <v>98649</v>
      </c>
      <c r="H4395" t="s">
        <v>98650</v>
      </c>
      <c r="I4395" t="s">
        <v>98651</v>
      </c>
      <c r="J4395" t="s">
        <v>98652</v>
      </c>
      <c r="K4395" t="s">
        <v>98653</v>
      </c>
      <c r="L4395" t="s">
        <v>98654</v>
      </c>
      <c r="M4395" t="s">
        <v>98655</v>
      </c>
      <c r="N4395" t="s">
        <v>98656</v>
      </c>
      <c r="O4395" t="s">
        <v>98657</v>
      </c>
      <c r="P4395" t="s">
        <v>98658</v>
      </c>
      <c r="Q4395" t="s">
        <v>98659</v>
      </c>
      <c r="R4395" t="s">
        <v>98660</v>
      </c>
      <c r="S4395" t="s">
        <v>98661</v>
      </c>
      <c r="T4395" t="s">
        <v>98662</v>
      </c>
      <c r="U4395" t="s">
        <v>98663</v>
      </c>
      <c r="V4395" t="s">
        <v>98664</v>
      </c>
      <c r="W4395" t="s">
        <v>98665</v>
      </c>
      <c r="X4395" t="s">
        <v>98666</v>
      </c>
      <c r="Y4395" t="s">
        <v>98667</v>
      </c>
    </row>
    <row r="4396" spans="1:25" x14ac:dyDescent="0.3">
      <c r="A4396">
        <v>219750</v>
      </c>
      <c r="B4396" t="s">
        <v>98668</v>
      </c>
      <c r="C4396" t="s">
        <v>98669</v>
      </c>
      <c r="D4396" t="s">
        <v>98670</v>
      </c>
      <c r="E4396" t="s">
        <v>98671</v>
      </c>
      <c r="F4396" t="s">
        <v>98672</v>
      </c>
      <c r="G4396" t="s">
        <v>98673</v>
      </c>
      <c r="H4396" t="s">
        <v>98674</v>
      </c>
      <c r="I4396" t="s">
        <v>98675</v>
      </c>
      <c r="J4396" t="s">
        <v>98676</v>
      </c>
      <c r="K4396" t="s">
        <v>98677</v>
      </c>
      <c r="L4396" t="s">
        <v>98678</v>
      </c>
      <c r="M4396" t="s">
        <v>98679</v>
      </c>
      <c r="N4396" t="s">
        <v>98680</v>
      </c>
      <c r="O4396" t="s">
        <v>98681</v>
      </c>
      <c r="P4396" t="s">
        <v>98682</v>
      </c>
      <c r="Q4396" t="s">
        <v>98683</v>
      </c>
      <c r="R4396" t="s">
        <v>98684</v>
      </c>
      <c r="S4396" t="s">
        <v>98685</v>
      </c>
      <c r="T4396" t="s">
        <v>98686</v>
      </c>
      <c r="U4396" t="s">
        <v>98687</v>
      </c>
      <c r="V4396" t="s">
        <v>98688</v>
      </c>
      <c r="W4396" t="s">
        <v>98689</v>
      </c>
      <c r="X4396" t="s">
        <v>98690</v>
      </c>
      <c r="Y4396" t="s">
        <v>98691</v>
      </c>
    </row>
    <row r="4397" spans="1:25" x14ac:dyDescent="0.3">
      <c r="A4397">
        <v>219800</v>
      </c>
      <c r="B4397" t="s">
        <v>98692</v>
      </c>
      <c r="C4397" t="s">
        <v>98693</v>
      </c>
      <c r="D4397" t="s">
        <v>98694</v>
      </c>
      <c r="E4397" t="s">
        <v>98695</v>
      </c>
      <c r="F4397" t="s">
        <v>98696</v>
      </c>
      <c r="G4397" t="s">
        <v>98697</v>
      </c>
      <c r="H4397" t="s">
        <v>98698</v>
      </c>
      <c r="I4397" t="s">
        <v>98699</v>
      </c>
      <c r="J4397" t="s">
        <v>98700</v>
      </c>
      <c r="K4397" t="s">
        <v>98701</v>
      </c>
      <c r="L4397" t="s">
        <v>98702</v>
      </c>
      <c r="M4397" t="s">
        <v>98703</v>
      </c>
      <c r="N4397" t="s">
        <v>98704</v>
      </c>
      <c r="O4397" t="s">
        <v>98705</v>
      </c>
      <c r="P4397" t="s">
        <v>98706</v>
      </c>
      <c r="Q4397" t="s">
        <v>98707</v>
      </c>
      <c r="R4397" t="s">
        <v>98708</v>
      </c>
      <c r="S4397" t="s">
        <v>98709</v>
      </c>
      <c r="T4397" t="s">
        <v>98710</v>
      </c>
      <c r="U4397" t="s">
        <v>98711</v>
      </c>
      <c r="V4397" t="s">
        <v>98712</v>
      </c>
      <c r="W4397" t="s">
        <v>98713</v>
      </c>
      <c r="X4397" t="s">
        <v>98714</v>
      </c>
      <c r="Y4397" t="s">
        <v>98715</v>
      </c>
    </row>
    <row r="4398" spans="1:25" x14ac:dyDescent="0.3">
      <c r="A4398">
        <v>219850</v>
      </c>
      <c r="B4398" t="s">
        <v>98716</v>
      </c>
      <c r="C4398" t="s">
        <v>98717</v>
      </c>
      <c r="D4398" t="s">
        <v>98718</v>
      </c>
      <c r="E4398" t="s">
        <v>98719</v>
      </c>
      <c r="F4398" t="s">
        <v>98720</v>
      </c>
      <c r="G4398" t="s">
        <v>98721</v>
      </c>
      <c r="H4398" t="s">
        <v>98722</v>
      </c>
      <c r="I4398" t="s">
        <v>98723</v>
      </c>
      <c r="J4398" t="s">
        <v>98724</v>
      </c>
      <c r="K4398" t="s">
        <v>98725</v>
      </c>
      <c r="L4398" t="s">
        <v>98726</v>
      </c>
      <c r="M4398" t="s">
        <v>98727</v>
      </c>
      <c r="N4398" t="s">
        <v>98728</v>
      </c>
      <c r="O4398" t="s">
        <v>98729</v>
      </c>
      <c r="P4398" t="s">
        <v>98730</v>
      </c>
      <c r="Q4398" t="s">
        <v>98731</v>
      </c>
      <c r="R4398" t="s">
        <v>98732</v>
      </c>
      <c r="S4398" t="s">
        <v>98733</v>
      </c>
      <c r="T4398" t="s">
        <v>98734</v>
      </c>
      <c r="U4398" t="s">
        <v>98735</v>
      </c>
      <c r="V4398" t="s">
        <v>98736</v>
      </c>
      <c r="W4398" t="s">
        <v>98737</v>
      </c>
      <c r="X4398" t="s">
        <v>98738</v>
      </c>
      <c r="Y4398" t="s">
        <v>98739</v>
      </c>
    </row>
    <row r="4399" spans="1:25" x14ac:dyDescent="0.3">
      <c r="A4399">
        <v>219900</v>
      </c>
      <c r="B4399" t="s">
        <v>98740</v>
      </c>
      <c r="C4399" t="s">
        <v>98741</v>
      </c>
      <c r="D4399" t="s">
        <v>98742</v>
      </c>
      <c r="E4399" t="s">
        <v>98743</v>
      </c>
      <c r="F4399" t="s">
        <v>98744</v>
      </c>
      <c r="G4399" t="s">
        <v>98745</v>
      </c>
      <c r="H4399" t="s">
        <v>98746</v>
      </c>
      <c r="I4399" t="s">
        <v>98747</v>
      </c>
      <c r="J4399" t="s">
        <v>98748</v>
      </c>
      <c r="K4399" t="s">
        <v>98749</v>
      </c>
      <c r="L4399" t="s">
        <v>98750</v>
      </c>
      <c r="M4399" t="s">
        <v>98751</v>
      </c>
      <c r="N4399" t="s">
        <v>98752</v>
      </c>
      <c r="O4399" t="s">
        <v>98753</v>
      </c>
      <c r="P4399" t="s">
        <v>98754</v>
      </c>
      <c r="Q4399" t="s">
        <v>98755</v>
      </c>
      <c r="R4399" t="s">
        <v>98756</v>
      </c>
      <c r="S4399" t="s">
        <v>98757</v>
      </c>
      <c r="T4399" t="s">
        <v>98758</v>
      </c>
      <c r="U4399" t="s">
        <v>98759</v>
      </c>
      <c r="V4399" t="s">
        <v>98760</v>
      </c>
      <c r="W4399" t="s">
        <v>98761</v>
      </c>
      <c r="X4399" t="s">
        <v>98762</v>
      </c>
      <c r="Y4399" t="s">
        <v>98763</v>
      </c>
    </row>
    <row r="4400" spans="1:25" x14ac:dyDescent="0.3">
      <c r="A4400">
        <v>219950</v>
      </c>
      <c r="B4400" t="s">
        <v>98764</v>
      </c>
      <c r="C4400" t="s">
        <v>98765</v>
      </c>
      <c r="D4400" t="s">
        <v>98766</v>
      </c>
      <c r="E4400" t="s">
        <v>98767</v>
      </c>
      <c r="F4400" t="s">
        <v>98768</v>
      </c>
      <c r="G4400" t="s">
        <v>98769</v>
      </c>
      <c r="H4400" t="s">
        <v>98770</v>
      </c>
      <c r="I4400" t="s">
        <v>98771</v>
      </c>
      <c r="J4400" t="s">
        <v>98772</v>
      </c>
      <c r="K4400" t="s">
        <v>98773</v>
      </c>
      <c r="L4400" t="s">
        <v>98774</v>
      </c>
      <c r="M4400" t="s">
        <v>98775</v>
      </c>
      <c r="N4400" t="s">
        <v>98776</v>
      </c>
      <c r="O4400" t="s">
        <v>98777</v>
      </c>
      <c r="P4400" t="s">
        <v>98778</v>
      </c>
      <c r="Q4400" t="s">
        <v>98779</v>
      </c>
      <c r="R4400" t="s">
        <v>98780</v>
      </c>
      <c r="S4400" t="s">
        <v>98781</v>
      </c>
      <c r="T4400" t="s">
        <v>98782</v>
      </c>
      <c r="U4400" t="s">
        <v>98783</v>
      </c>
      <c r="V4400" t="s">
        <v>98784</v>
      </c>
      <c r="W4400" t="s">
        <v>98785</v>
      </c>
      <c r="X4400" t="s">
        <v>98786</v>
      </c>
      <c r="Y4400" t="s">
        <v>98787</v>
      </c>
    </row>
    <row r="4401" spans="1:25" x14ac:dyDescent="0.3">
      <c r="A4401">
        <v>220000</v>
      </c>
      <c r="B4401" t="s">
        <v>98788</v>
      </c>
      <c r="C4401" t="s">
        <v>98789</v>
      </c>
      <c r="D4401" t="s">
        <v>98790</v>
      </c>
      <c r="E4401" t="s">
        <v>98791</v>
      </c>
      <c r="F4401" t="s">
        <v>98792</v>
      </c>
      <c r="G4401" t="s">
        <v>98793</v>
      </c>
      <c r="H4401" t="s">
        <v>98794</v>
      </c>
      <c r="I4401" t="s">
        <v>98795</v>
      </c>
      <c r="J4401" t="s">
        <v>98796</v>
      </c>
      <c r="K4401" t="s">
        <v>98797</v>
      </c>
      <c r="L4401" t="s">
        <v>98798</v>
      </c>
      <c r="M4401" t="s">
        <v>98799</v>
      </c>
      <c r="N4401" t="s">
        <v>98800</v>
      </c>
      <c r="O4401" t="s">
        <v>98801</v>
      </c>
      <c r="P4401" t="s">
        <v>98802</v>
      </c>
      <c r="Q4401" t="s">
        <v>98803</v>
      </c>
      <c r="R4401" t="s">
        <v>98804</v>
      </c>
      <c r="S4401" t="s">
        <v>98805</v>
      </c>
      <c r="T4401" t="s">
        <v>98806</v>
      </c>
      <c r="U4401" t="s">
        <v>98807</v>
      </c>
      <c r="V4401" t="s">
        <v>98808</v>
      </c>
      <c r="W4401" t="s">
        <v>98809</v>
      </c>
      <c r="X4401" t="s">
        <v>98810</v>
      </c>
      <c r="Y4401" t="s">
        <v>98811</v>
      </c>
    </row>
    <row r="4402" spans="1:25" x14ac:dyDescent="0.3">
      <c r="A4402">
        <v>220050</v>
      </c>
      <c r="B4402" t="s">
        <v>98812</v>
      </c>
      <c r="C4402" t="s">
        <v>98813</v>
      </c>
      <c r="D4402" t="s">
        <v>98814</v>
      </c>
      <c r="E4402" t="s">
        <v>98815</v>
      </c>
      <c r="F4402" t="s">
        <v>98816</v>
      </c>
      <c r="G4402" t="s">
        <v>98817</v>
      </c>
      <c r="H4402" t="s">
        <v>98818</v>
      </c>
      <c r="I4402" t="s">
        <v>98819</v>
      </c>
      <c r="J4402" t="s">
        <v>98820</v>
      </c>
      <c r="K4402" t="s">
        <v>98821</v>
      </c>
      <c r="L4402" t="s">
        <v>98822</v>
      </c>
      <c r="M4402" t="s">
        <v>98823</v>
      </c>
      <c r="N4402" t="s">
        <v>98824</v>
      </c>
      <c r="O4402" t="s">
        <v>98825</v>
      </c>
      <c r="P4402" t="s">
        <v>98826</v>
      </c>
      <c r="Q4402" t="s">
        <v>98827</v>
      </c>
      <c r="R4402" t="s">
        <v>98828</v>
      </c>
      <c r="S4402" t="s">
        <v>98829</v>
      </c>
      <c r="T4402" t="s">
        <v>98830</v>
      </c>
      <c r="U4402" t="s">
        <v>98831</v>
      </c>
      <c r="V4402" t="s">
        <v>98832</v>
      </c>
      <c r="W4402" t="s">
        <v>98833</v>
      </c>
      <c r="X4402" t="s">
        <v>98834</v>
      </c>
      <c r="Y4402" t="s">
        <v>98835</v>
      </c>
    </row>
    <row r="4403" spans="1:25" x14ac:dyDescent="0.3">
      <c r="A4403">
        <v>220100</v>
      </c>
      <c r="B4403" t="s">
        <v>98836</v>
      </c>
      <c r="C4403" t="s">
        <v>98837</v>
      </c>
      <c r="D4403" t="s">
        <v>98838</v>
      </c>
      <c r="E4403" t="s">
        <v>98839</v>
      </c>
      <c r="F4403" t="s">
        <v>98840</v>
      </c>
      <c r="G4403" t="s">
        <v>98841</v>
      </c>
      <c r="H4403" t="s">
        <v>98842</v>
      </c>
      <c r="I4403" t="s">
        <v>98843</v>
      </c>
      <c r="J4403" t="s">
        <v>98844</v>
      </c>
      <c r="K4403" t="s">
        <v>98845</v>
      </c>
      <c r="L4403" t="s">
        <v>98846</v>
      </c>
      <c r="M4403" t="s">
        <v>98847</v>
      </c>
      <c r="N4403" t="s">
        <v>98848</v>
      </c>
      <c r="O4403" t="s">
        <v>98849</v>
      </c>
      <c r="P4403" t="s">
        <v>98850</v>
      </c>
      <c r="Q4403" t="s">
        <v>98851</v>
      </c>
      <c r="R4403" t="s">
        <v>98852</v>
      </c>
      <c r="S4403" t="s">
        <v>98853</v>
      </c>
      <c r="T4403" t="s">
        <v>98854</v>
      </c>
      <c r="U4403" t="s">
        <v>98855</v>
      </c>
      <c r="V4403" t="s">
        <v>98856</v>
      </c>
      <c r="W4403" t="s">
        <v>98857</v>
      </c>
      <c r="X4403" t="s">
        <v>98858</v>
      </c>
      <c r="Y4403" t="s">
        <v>98859</v>
      </c>
    </row>
    <row r="4404" spans="1:25" x14ac:dyDescent="0.3">
      <c r="A4404">
        <v>220150</v>
      </c>
      <c r="B4404" t="s">
        <v>98860</v>
      </c>
      <c r="C4404" t="s">
        <v>98861</v>
      </c>
      <c r="D4404" t="s">
        <v>98862</v>
      </c>
      <c r="E4404" t="s">
        <v>98863</v>
      </c>
      <c r="F4404" t="s">
        <v>98864</v>
      </c>
      <c r="G4404" t="s">
        <v>98865</v>
      </c>
      <c r="H4404" t="s">
        <v>98866</v>
      </c>
      <c r="I4404" t="s">
        <v>98867</v>
      </c>
      <c r="J4404" t="s">
        <v>98868</v>
      </c>
      <c r="K4404" t="s">
        <v>98869</v>
      </c>
      <c r="L4404" t="s">
        <v>98870</v>
      </c>
      <c r="M4404" t="s">
        <v>98871</v>
      </c>
      <c r="N4404" t="s">
        <v>98872</v>
      </c>
      <c r="O4404" t="s">
        <v>98873</v>
      </c>
      <c r="P4404" t="s">
        <v>98874</v>
      </c>
      <c r="Q4404" t="s">
        <v>98875</v>
      </c>
      <c r="R4404" t="s">
        <v>98876</v>
      </c>
      <c r="S4404" t="s">
        <v>98877</v>
      </c>
      <c r="T4404" t="s">
        <v>98878</v>
      </c>
      <c r="U4404" t="s">
        <v>98879</v>
      </c>
      <c r="V4404" t="s">
        <v>98880</v>
      </c>
      <c r="W4404" t="s">
        <v>98881</v>
      </c>
      <c r="X4404" t="s">
        <v>98882</v>
      </c>
      <c r="Y4404" t="s">
        <v>98883</v>
      </c>
    </row>
    <row r="4405" spans="1:25" x14ac:dyDescent="0.3">
      <c r="A4405">
        <v>220200</v>
      </c>
      <c r="B4405" t="s">
        <v>98884</v>
      </c>
      <c r="C4405" t="s">
        <v>98885</v>
      </c>
      <c r="D4405" t="s">
        <v>98886</v>
      </c>
      <c r="E4405" t="s">
        <v>98887</v>
      </c>
      <c r="F4405" t="s">
        <v>98888</v>
      </c>
      <c r="G4405" t="s">
        <v>98889</v>
      </c>
      <c r="H4405" t="s">
        <v>98890</v>
      </c>
      <c r="I4405" t="s">
        <v>98891</v>
      </c>
      <c r="J4405" t="s">
        <v>98892</v>
      </c>
      <c r="K4405" t="s">
        <v>98893</v>
      </c>
      <c r="L4405" t="s">
        <v>98894</v>
      </c>
      <c r="M4405" t="s">
        <v>98895</v>
      </c>
      <c r="N4405" t="s">
        <v>98896</v>
      </c>
      <c r="O4405" t="s">
        <v>98897</v>
      </c>
      <c r="P4405" t="s">
        <v>98898</v>
      </c>
      <c r="Q4405" t="s">
        <v>98899</v>
      </c>
      <c r="R4405" t="s">
        <v>98900</v>
      </c>
      <c r="S4405" t="s">
        <v>98901</v>
      </c>
      <c r="T4405" t="s">
        <v>98902</v>
      </c>
      <c r="U4405" t="s">
        <v>98903</v>
      </c>
      <c r="V4405" t="s">
        <v>98904</v>
      </c>
      <c r="W4405" t="s">
        <v>98905</v>
      </c>
      <c r="X4405" t="s">
        <v>98906</v>
      </c>
      <c r="Y4405" t="s">
        <v>98907</v>
      </c>
    </row>
    <row r="4406" spans="1:25" x14ac:dyDescent="0.3">
      <c r="A4406">
        <v>220250</v>
      </c>
      <c r="B4406" t="s">
        <v>98908</v>
      </c>
      <c r="C4406" t="s">
        <v>98909</v>
      </c>
      <c r="D4406" t="s">
        <v>98910</v>
      </c>
      <c r="E4406" t="s">
        <v>98911</v>
      </c>
      <c r="F4406" t="s">
        <v>98912</v>
      </c>
      <c r="G4406" t="s">
        <v>98913</v>
      </c>
      <c r="H4406" t="s">
        <v>98914</v>
      </c>
      <c r="I4406" t="s">
        <v>98915</v>
      </c>
      <c r="J4406" t="s">
        <v>98916</v>
      </c>
      <c r="K4406" t="s">
        <v>98917</v>
      </c>
      <c r="L4406" t="s">
        <v>98918</v>
      </c>
      <c r="M4406" t="s">
        <v>98919</v>
      </c>
      <c r="N4406" t="s">
        <v>98920</v>
      </c>
      <c r="O4406" t="s">
        <v>98921</v>
      </c>
      <c r="P4406" t="s">
        <v>98922</v>
      </c>
      <c r="Q4406" t="s">
        <v>98923</v>
      </c>
      <c r="R4406" t="s">
        <v>98924</v>
      </c>
      <c r="S4406" t="s">
        <v>98925</v>
      </c>
      <c r="T4406" t="s">
        <v>98926</v>
      </c>
      <c r="U4406" t="s">
        <v>98927</v>
      </c>
      <c r="V4406" t="s">
        <v>98928</v>
      </c>
      <c r="W4406" t="s">
        <v>98929</v>
      </c>
      <c r="X4406" t="s">
        <v>98930</v>
      </c>
      <c r="Y4406" t="s">
        <v>98931</v>
      </c>
    </row>
    <row r="4407" spans="1:25" x14ac:dyDescent="0.3">
      <c r="A4407">
        <v>220300</v>
      </c>
      <c r="B4407" t="s">
        <v>98932</v>
      </c>
      <c r="C4407" t="s">
        <v>98933</v>
      </c>
      <c r="D4407" t="s">
        <v>98934</v>
      </c>
      <c r="E4407" t="s">
        <v>98935</v>
      </c>
      <c r="F4407" t="s">
        <v>98936</v>
      </c>
      <c r="G4407" t="s">
        <v>98937</v>
      </c>
      <c r="H4407" t="s">
        <v>98938</v>
      </c>
      <c r="I4407" t="s">
        <v>98939</v>
      </c>
      <c r="J4407" t="s">
        <v>98940</v>
      </c>
      <c r="K4407" t="s">
        <v>98941</v>
      </c>
      <c r="L4407" t="s">
        <v>98942</v>
      </c>
      <c r="M4407" t="s">
        <v>98943</v>
      </c>
      <c r="N4407" t="s">
        <v>98944</v>
      </c>
      <c r="O4407" t="s">
        <v>98945</v>
      </c>
      <c r="P4407" t="s">
        <v>98946</v>
      </c>
      <c r="Q4407" t="s">
        <v>98947</v>
      </c>
      <c r="R4407" t="s">
        <v>98948</v>
      </c>
      <c r="S4407" t="s">
        <v>98949</v>
      </c>
      <c r="T4407" t="s">
        <v>98950</v>
      </c>
      <c r="U4407" t="s">
        <v>98951</v>
      </c>
      <c r="V4407" t="s">
        <v>98952</v>
      </c>
      <c r="W4407" t="s">
        <v>98953</v>
      </c>
      <c r="X4407" t="s">
        <v>98954</v>
      </c>
      <c r="Y4407" t="s">
        <v>98955</v>
      </c>
    </row>
    <row r="4408" spans="1:25" x14ac:dyDescent="0.3">
      <c r="A4408">
        <v>220350</v>
      </c>
      <c r="B4408" t="s">
        <v>98956</v>
      </c>
      <c r="C4408" t="s">
        <v>98957</v>
      </c>
      <c r="D4408" t="s">
        <v>98958</v>
      </c>
      <c r="E4408" t="s">
        <v>98959</v>
      </c>
      <c r="F4408" t="s">
        <v>98960</v>
      </c>
      <c r="G4408" t="s">
        <v>98961</v>
      </c>
      <c r="H4408" t="s">
        <v>98962</v>
      </c>
      <c r="I4408" t="s">
        <v>98963</v>
      </c>
      <c r="J4408" t="s">
        <v>98964</v>
      </c>
      <c r="K4408" t="s">
        <v>98965</v>
      </c>
      <c r="L4408" t="s">
        <v>98966</v>
      </c>
      <c r="M4408" t="s">
        <v>98967</v>
      </c>
      <c r="N4408" t="s">
        <v>98968</v>
      </c>
      <c r="O4408" t="s">
        <v>98969</v>
      </c>
      <c r="P4408" t="s">
        <v>98970</v>
      </c>
      <c r="Q4408" t="s">
        <v>98971</v>
      </c>
      <c r="R4408" t="s">
        <v>98972</v>
      </c>
      <c r="S4408" t="s">
        <v>98973</v>
      </c>
      <c r="T4408" t="s">
        <v>98974</v>
      </c>
      <c r="U4408" t="s">
        <v>98975</v>
      </c>
      <c r="V4408" t="s">
        <v>98976</v>
      </c>
      <c r="W4408" t="s">
        <v>98977</v>
      </c>
      <c r="X4408" t="s">
        <v>98978</v>
      </c>
      <c r="Y4408" t="s">
        <v>98979</v>
      </c>
    </row>
    <row r="4409" spans="1:25" x14ac:dyDescent="0.3">
      <c r="A4409">
        <v>220400</v>
      </c>
      <c r="B4409" t="s">
        <v>98980</v>
      </c>
      <c r="C4409" t="s">
        <v>98981</v>
      </c>
      <c r="D4409" t="s">
        <v>98982</v>
      </c>
      <c r="E4409" t="s">
        <v>98983</v>
      </c>
      <c r="F4409" t="s">
        <v>98984</v>
      </c>
      <c r="G4409" t="s">
        <v>98985</v>
      </c>
      <c r="H4409" t="s">
        <v>98986</v>
      </c>
      <c r="I4409" t="s">
        <v>98987</v>
      </c>
      <c r="J4409" t="s">
        <v>98988</v>
      </c>
      <c r="K4409" t="s">
        <v>98989</v>
      </c>
      <c r="L4409" t="s">
        <v>98990</v>
      </c>
      <c r="M4409" t="s">
        <v>98991</v>
      </c>
      <c r="N4409" t="s">
        <v>98992</v>
      </c>
      <c r="O4409" t="s">
        <v>98993</v>
      </c>
      <c r="P4409" t="s">
        <v>98994</v>
      </c>
      <c r="Q4409" t="s">
        <v>98995</v>
      </c>
      <c r="R4409" t="s">
        <v>98996</v>
      </c>
      <c r="S4409" t="s">
        <v>98997</v>
      </c>
      <c r="T4409" t="s">
        <v>98998</v>
      </c>
      <c r="U4409" t="s">
        <v>98999</v>
      </c>
      <c r="V4409" t="s">
        <v>99000</v>
      </c>
      <c r="W4409" t="s">
        <v>99001</v>
      </c>
      <c r="X4409" t="s">
        <v>99002</v>
      </c>
      <c r="Y4409" t="s">
        <v>99003</v>
      </c>
    </row>
    <row r="4410" spans="1:25" x14ac:dyDescent="0.3">
      <c r="A4410">
        <v>220450</v>
      </c>
      <c r="B4410" t="s">
        <v>99004</v>
      </c>
      <c r="C4410" t="s">
        <v>99005</v>
      </c>
      <c r="D4410" t="s">
        <v>99006</v>
      </c>
      <c r="E4410" t="s">
        <v>99007</v>
      </c>
      <c r="F4410" t="s">
        <v>99008</v>
      </c>
      <c r="G4410" t="s">
        <v>99009</v>
      </c>
      <c r="H4410" t="s">
        <v>99010</v>
      </c>
      <c r="I4410" t="s">
        <v>99011</v>
      </c>
      <c r="J4410" t="s">
        <v>99012</v>
      </c>
      <c r="K4410" t="s">
        <v>99013</v>
      </c>
      <c r="L4410" t="s">
        <v>99014</v>
      </c>
      <c r="M4410" t="s">
        <v>99015</v>
      </c>
      <c r="N4410" t="s">
        <v>99016</v>
      </c>
      <c r="O4410" t="s">
        <v>99017</v>
      </c>
      <c r="P4410" t="s">
        <v>99018</v>
      </c>
      <c r="Q4410" t="s">
        <v>99019</v>
      </c>
      <c r="R4410" t="s">
        <v>99020</v>
      </c>
      <c r="S4410" t="s">
        <v>99021</v>
      </c>
      <c r="T4410" t="s">
        <v>99022</v>
      </c>
      <c r="U4410" t="s">
        <v>99023</v>
      </c>
      <c r="V4410" t="s">
        <v>99024</v>
      </c>
      <c r="W4410" t="s">
        <v>99025</v>
      </c>
      <c r="X4410" t="s">
        <v>99026</v>
      </c>
      <c r="Y4410" t="s">
        <v>99027</v>
      </c>
    </row>
    <row r="4411" spans="1:25" x14ac:dyDescent="0.3">
      <c r="A4411">
        <v>220500</v>
      </c>
      <c r="B4411" t="s">
        <v>99028</v>
      </c>
      <c r="C4411" t="s">
        <v>99029</v>
      </c>
      <c r="D4411" t="s">
        <v>99030</v>
      </c>
      <c r="E4411" t="s">
        <v>99031</v>
      </c>
      <c r="F4411" t="s">
        <v>99032</v>
      </c>
      <c r="G4411" t="s">
        <v>99033</v>
      </c>
      <c r="H4411" t="s">
        <v>99034</v>
      </c>
      <c r="I4411" t="s">
        <v>99035</v>
      </c>
      <c r="J4411" t="s">
        <v>99036</v>
      </c>
      <c r="K4411" t="s">
        <v>99037</v>
      </c>
      <c r="L4411" t="s">
        <v>99038</v>
      </c>
      <c r="M4411" t="s">
        <v>99039</v>
      </c>
      <c r="N4411" t="s">
        <v>99040</v>
      </c>
      <c r="O4411" t="s">
        <v>99041</v>
      </c>
      <c r="P4411" t="s">
        <v>99042</v>
      </c>
      <c r="Q4411" t="s">
        <v>99043</v>
      </c>
      <c r="R4411" t="s">
        <v>99044</v>
      </c>
      <c r="S4411" t="s">
        <v>99045</v>
      </c>
      <c r="T4411" t="s">
        <v>99046</v>
      </c>
      <c r="U4411" t="s">
        <v>99047</v>
      </c>
      <c r="V4411" t="s">
        <v>99048</v>
      </c>
      <c r="W4411" t="s">
        <v>99049</v>
      </c>
      <c r="X4411" t="s">
        <v>99050</v>
      </c>
      <c r="Y4411" t="s">
        <v>99051</v>
      </c>
    </row>
    <row r="4412" spans="1:25" x14ac:dyDescent="0.3">
      <c r="A4412">
        <v>220550</v>
      </c>
      <c r="B4412" t="s">
        <v>99052</v>
      </c>
      <c r="C4412" t="s">
        <v>99053</v>
      </c>
      <c r="D4412" t="s">
        <v>99054</v>
      </c>
      <c r="E4412" t="s">
        <v>99055</v>
      </c>
      <c r="F4412" t="s">
        <v>99056</v>
      </c>
      <c r="G4412" t="s">
        <v>99057</v>
      </c>
      <c r="H4412" t="s">
        <v>99058</v>
      </c>
      <c r="I4412" t="s">
        <v>99059</v>
      </c>
      <c r="J4412" t="s">
        <v>99060</v>
      </c>
      <c r="K4412" t="s">
        <v>99061</v>
      </c>
      <c r="L4412" t="s">
        <v>99062</v>
      </c>
      <c r="M4412" t="s">
        <v>99063</v>
      </c>
      <c r="N4412" t="s">
        <v>99064</v>
      </c>
      <c r="O4412" t="s">
        <v>99065</v>
      </c>
      <c r="P4412" t="s">
        <v>99066</v>
      </c>
      <c r="Q4412" t="s">
        <v>99067</v>
      </c>
      <c r="R4412" t="s">
        <v>99068</v>
      </c>
      <c r="S4412" t="s">
        <v>99069</v>
      </c>
      <c r="T4412" t="s">
        <v>99070</v>
      </c>
      <c r="U4412" t="s">
        <v>99071</v>
      </c>
      <c r="V4412" t="s">
        <v>99072</v>
      </c>
      <c r="W4412" t="s">
        <v>99073</v>
      </c>
      <c r="X4412" t="s">
        <v>99074</v>
      </c>
      <c r="Y4412" t="s">
        <v>99075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20170724T1501-50ms-XSens-Positi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2017-09-01T07:28:14Z</dcterms:created>
  <dcterms:modified xsi:type="dcterms:W3CDTF">2017-09-01T07:28:17Z</dcterms:modified>
</cp:coreProperties>
</file>